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broh\MCNP_INPUTS\python\scalePowerCreator\"/>
    </mc:Choice>
  </mc:AlternateContent>
  <xr:revisionPtr revIDLastSave="0" documentId="13_ncr:1_{59A41347-2471-4A65-8699-BA109EE665E6}" xr6:coauthVersionLast="47" xr6:coauthVersionMax="47" xr10:uidLastSave="{00000000-0000-0000-0000-000000000000}"/>
  <bookViews>
    <workbookView xWindow="4320" yWindow="1860" windowWidth="12495" windowHeight="11295" firstSheet="2" activeTab="7" xr2:uid="{E8A918F6-84D3-4358-A81A-CDC60765E573}"/>
  </bookViews>
  <sheets>
    <sheet name="2005-2006" sheetId="1" r:id="rId1"/>
    <sheet name="2004-2005" sheetId="2" r:id="rId2"/>
    <sheet name="2003-2004" sheetId="3" r:id="rId3"/>
    <sheet name="10-01-02 to 03-31-03" sheetId="4" r:id="rId4"/>
    <sheet name="4-02-2002 to 9-27-2002" sheetId="5" r:id="rId5"/>
    <sheet name="10-05-01 to 03-28-02" sheetId="25" r:id="rId6"/>
    <sheet name="04-02-01 to 09-03-01" sheetId="8" r:id="rId7"/>
    <sheet name="03-29-01 to 10-02-00" sheetId="9" r:id="rId8"/>
    <sheet name="10-02-00 to 4-3-00" sheetId="10" r:id="rId9"/>
    <sheet name="4-1-99 to 3-26-00" sheetId="26" r:id="rId10"/>
    <sheet name="10-1-1998 to 3-31-99" sheetId="12" r:id="rId11"/>
    <sheet name="04-01-98 to 09-25-98" sheetId="13" r:id="rId12"/>
    <sheet name="03-31-98 to 10-07-97" sheetId="14" r:id="rId13"/>
    <sheet name="04-01-1997 to 09-30-1997" sheetId="15" r:id="rId14"/>
    <sheet name="03-31-1997 to 10-01-96" sheetId="16" r:id="rId15"/>
    <sheet name="9-26-96 to 4-03-96" sheetId="17" r:id="rId16"/>
    <sheet name="3-29-1996 to 10-03-1995" sheetId="18" r:id="rId17"/>
    <sheet name="9-29-95 to 4-5-95" sheetId="19" r:id="rId18"/>
    <sheet name="3-31-95 to 10-04-94" sheetId="20" r:id="rId19"/>
    <sheet name="4-12-94 to 9-29-94" sheetId="21" r:id="rId20"/>
    <sheet name="3-31-94 to 10-01-93" sheetId="22" r:id="rId21"/>
    <sheet name="9-30-93 to 4-5-93" sheetId="23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5" i="9" l="1"/>
  <c r="P2" i="9"/>
  <c r="P3" i="9"/>
  <c r="P4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P104" i="9"/>
  <c r="P105" i="9"/>
  <c r="P106" i="9"/>
  <c r="P107" i="9"/>
  <c r="P108" i="9"/>
  <c r="P109" i="9"/>
  <c r="P110" i="9"/>
  <c r="P111" i="9"/>
  <c r="P112" i="9"/>
  <c r="P113" i="9"/>
  <c r="P114" i="9"/>
  <c r="P115" i="9"/>
  <c r="P116" i="9"/>
  <c r="P117" i="9"/>
  <c r="P118" i="9"/>
  <c r="P119" i="9"/>
  <c r="P120" i="9"/>
  <c r="P121" i="9"/>
  <c r="P122" i="9"/>
  <c r="P123" i="9"/>
  <c r="P124" i="9"/>
  <c r="P125" i="9"/>
  <c r="P126" i="9"/>
  <c r="P127" i="9"/>
  <c r="P128" i="9"/>
  <c r="P129" i="9"/>
  <c r="P130" i="9"/>
  <c r="P131" i="9"/>
  <c r="P132" i="9"/>
  <c r="P133" i="9"/>
  <c r="P134" i="9"/>
  <c r="P135" i="9"/>
  <c r="P136" i="9"/>
  <c r="P137" i="9"/>
  <c r="P138" i="9"/>
  <c r="P139" i="9"/>
  <c r="P140" i="9"/>
  <c r="P141" i="9"/>
  <c r="P142" i="9"/>
  <c r="P143" i="9"/>
  <c r="P144" i="9"/>
  <c r="P145" i="9"/>
  <c r="P146" i="9"/>
  <c r="P147" i="9"/>
  <c r="P148" i="9"/>
  <c r="P149" i="9"/>
  <c r="P150" i="9"/>
  <c r="P151" i="9"/>
  <c r="P152" i="9"/>
  <c r="P153" i="9"/>
  <c r="P154" i="9"/>
  <c r="P155" i="9"/>
  <c r="P156" i="9"/>
  <c r="P157" i="9"/>
  <c r="P158" i="9"/>
  <c r="P159" i="9"/>
  <c r="P160" i="9"/>
  <c r="P161" i="9"/>
  <c r="P162" i="9"/>
  <c r="P163" i="9"/>
  <c r="P164" i="9"/>
  <c r="P165" i="9"/>
  <c r="P166" i="9"/>
  <c r="P167" i="9"/>
  <c r="P168" i="9"/>
  <c r="P169" i="9"/>
  <c r="P170" i="9"/>
  <c r="P171" i="9"/>
  <c r="P172" i="9"/>
  <c r="P173" i="9"/>
  <c r="P174" i="9"/>
  <c r="P175" i="9"/>
  <c r="P176" i="9"/>
  <c r="P177" i="9"/>
  <c r="P178" i="9"/>
  <c r="P179" i="9"/>
  <c r="P180" i="9"/>
  <c r="P181" i="9"/>
  <c r="P182" i="9"/>
  <c r="P183" i="9"/>
  <c r="P184" i="9"/>
  <c r="P185" i="9"/>
  <c r="P186" i="9"/>
  <c r="P187" i="9"/>
  <c r="P188" i="9"/>
  <c r="P189" i="9"/>
  <c r="P190" i="9"/>
  <c r="P191" i="9"/>
  <c r="P192" i="9"/>
  <c r="P193" i="9"/>
  <c r="P194" i="9"/>
  <c r="P195" i="9"/>
  <c r="P196" i="9"/>
  <c r="P197" i="9"/>
  <c r="P198" i="9"/>
  <c r="P199" i="9"/>
  <c r="P200" i="9"/>
  <c r="P201" i="9"/>
  <c r="P202" i="9"/>
  <c r="P203" i="9"/>
  <c r="P204" i="9"/>
  <c r="P205" i="9"/>
  <c r="P206" i="9"/>
  <c r="P207" i="9"/>
  <c r="P208" i="9"/>
  <c r="P209" i="9"/>
  <c r="P210" i="9"/>
  <c r="P211" i="9"/>
  <c r="P212" i="9"/>
  <c r="P213" i="9"/>
  <c r="P214" i="9"/>
  <c r="P215" i="9"/>
  <c r="P216" i="9"/>
  <c r="P217" i="9"/>
  <c r="P218" i="9"/>
  <c r="P219" i="9"/>
  <c r="P220" i="9"/>
  <c r="P221" i="9"/>
  <c r="P222" i="9"/>
  <c r="P223" i="9"/>
  <c r="P224" i="9"/>
  <c r="P225" i="9"/>
  <c r="P226" i="9"/>
  <c r="P227" i="9"/>
  <c r="P228" i="9"/>
  <c r="P229" i="9"/>
  <c r="P230" i="9"/>
  <c r="P231" i="9"/>
  <c r="P232" i="9"/>
  <c r="P233" i="9"/>
  <c r="P234" i="9"/>
  <c r="P235" i="9"/>
  <c r="P236" i="9"/>
  <c r="P237" i="9"/>
  <c r="P238" i="9"/>
  <c r="P239" i="9"/>
  <c r="P240" i="9"/>
  <c r="P241" i="9"/>
  <c r="P242" i="9"/>
  <c r="P243" i="9"/>
  <c r="P244" i="9"/>
  <c r="P245" i="9"/>
  <c r="P246" i="9"/>
  <c r="P247" i="9"/>
  <c r="P248" i="9"/>
  <c r="P249" i="9"/>
  <c r="P250" i="9"/>
  <c r="P251" i="9"/>
  <c r="P252" i="9"/>
  <c r="P253" i="9"/>
  <c r="P254" i="9"/>
  <c r="P255" i="9"/>
  <c r="P256" i="9"/>
  <c r="P257" i="9"/>
  <c r="P258" i="9"/>
  <c r="P259" i="9"/>
  <c r="P260" i="9"/>
  <c r="P261" i="9"/>
  <c r="P262" i="9"/>
  <c r="P67" i="9"/>
  <c r="I3" i="8"/>
  <c r="J3" i="8"/>
  <c r="K3" i="8"/>
  <c r="L3" i="8"/>
  <c r="M3" i="8"/>
  <c r="N3" i="8"/>
  <c r="O3" i="8"/>
  <c r="P3" i="8"/>
  <c r="Q3" i="8"/>
  <c r="R3" i="8" s="1"/>
  <c r="S3" i="8"/>
  <c r="I4" i="8"/>
  <c r="J4" i="8"/>
  <c r="K4" i="8"/>
  <c r="Q4" i="8" s="1"/>
  <c r="S4" i="8" s="1"/>
  <c r="L4" i="8"/>
  <c r="M4" i="8" s="1"/>
  <c r="N4" i="8"/>
  <c r="O4" i="8"/>
  <c r="R4" i="8" s="1"/>
  <c r="P4" i="8"/>
  <c r="I5" i="8"/>
  <c r="J5" i="8"/>
  <c r="K5" i="8"/>
  <c r="L5" i="8"/>
  <c r="M5" i="8" s="1"/>
  <c r="N5" i="8"/>
  <c r="O5" i="8"/>
  <c r="P5" i="8"/>
  <c r="Q5" i="8"/>
  <c r="R5" i="8"/>
  <c r="S5" i="8"/>
  <c r="I6" i="8"/>
  <c r="J6" i="8"/>
  <c r="K6" i="8"/>
  <c r="L6" i="8"/>
  <c r="M6" i="8"/>
  <c r="N6" i="8"/>
  <c r="O6" i="8"/>
  <c r="R6" i="8" s="1"/>
  <c r="P6" i="8"/>
  <c r="S6" i="8" s="1"/>
  <c r="Q6" i="8"/>
  <c r="I7" i="8"/>
  <c r="J7" i="8"/>
  <c r="K7" i="8"/>
  <c r="L7" i="8"/>
  <c r="M7" i="8"/>
  <c r="N7" i="8"/>
  <c r="O7" i="8"/>
  <c r="R7" i="8" s="1"/>
  <c r="P7" i="8"/>
  <c r="Q7" i="8"/>
  <c r="S7" i="8" s="1"/>
  <c r="I8" i="8"/>
  <c r="N8" i="8" s="1"/>
  <c r="J8" i="8"/>
  <c r="O8" i="8" s="1"/>
  <c r="R8" i="8" s="1"/>
  <c r="K8" i="8"/>
  <c r="Q8" i="8" s="1"/>
  <c r="L8" i="8"/>
  <c r="L9" i="8" s="1"/>
  <c r="M9" i="8" s="1"/>
  <c r="N9" i="8" s="1"/>
  <c r="I9" i="8"/>
  <c r="J9" i="8"/>
  <c r="K9" i="8"/>
  <c r="O9" i="8"/>
  <c r="P9" i="8"/>
  <c r="Q9" i="8"/>
  <c r="R9" i="8" s="1"/>
  <c r="S9" i="8"/>
  <c r="I10" i="8"/>
  <c r="N10" i="8" s="1"/>
  <c r="J10" i="8"/>
  <c r="O10" i="8" s="1"/>
  <c r="K10" i="8"/>
  <c r="Q10" i="8" s="1"/>
  <c r="L10" i="8"/>
  <c r="M10" i="8" s="1"/>
  <c r="I11" i="8"/>
  <c r="J11" i="8"/>
  <c r="K11" i="8"/>
  <c r="L11" i="8"/>
  <c r="M11" i="8"/>
  <c r="N11" i="8"/>
  <c r="O11" i="8"/>
  <c r="P11" i="8"/>
  <c r="Q11" i="8"/>
  <c r="R11" i="8"/>
  <c r="S11" i="8"/>
  <c r="I12" i="8"/>
  <c r="J12" i="8"/>
  <c r="K12" i="8"/>
  <c r="L12" i="8"/>
  <c r="M12" i="8"/>
  <c r="N12" i="8"/>
  <c r="O12" i="8"/>
  <c r="P12" i="8"/>
  <c r="Q12" i="8"/>
  <c r="R12" i="8"/>
  <c r="S12" i="8"/>
  <c r="I13" i="8"/>
  <c r="N13" i="8" s="1"/>
  <c r="J13" i="8"/>
  <c r="K13" i="8"/>
  <c r="L13" i="8"/>
  <c r="M13" i="8" s="1"/>
  <c r="O13" i="8"/>
  <c r="R13" i="8" s="1"/>
  <c r="P13" i="8"/>
  <c r="Q13" i="8"/>
  <c r="S13" i="8"/>
  <c r="I14" i="8"/>
  <c r="N14" i="8" s="1"/>
  <c r="J14" i="8"/>
  <c r="P14" i="8" s="1"/>
  <c r="S14" i="8" s="1"/>
  <c r="K14" i="8"/>
  <c r="Q14" i="8" s="1"/>
  <c r="I15" i="8"/>
  <c r="N15" i="8" s="1"/>
  <c r="J15" i="8"/>
  <c r="K15" i="8"/>
  <c r="O15" i="8"/>
  <c r="P15" i="8"/>
  <c r="Q15" i="8"/>
  <c r="R15" i="8"/>
  <c r="S15" i="8"/>
  <c r="I16" i="8"/>
  <c r="N16" i="8" s="1"/>
  <c r="J16" i="8"/>
  <c r="O16" i="8" s="1"/>
  <c r="R16" i="8" s="1"/>
  <c r="K16" i="8"/>
  <c r="Q16" i="8" s="1"/>
  <c r="S16" i="8" s="1"/>
  <c r="P16" i="8"/>
  <c r="I17" i="8"/>
  <c r="J17" i="8"/>
  <c r="K17" i="8"/>
  <c r="N17" i="8"/>
  <c r="O17" i="8"/>
  <c r="P17" i="8"/>
  <c r="Q17" i="8"/>
  <c r="R17" i="8"/>
  <c r="S17" i="8"/>
  <c r="I18" i="8"/>
  <c r="N18" i="8" s="1"/>
  <c r="J18" i="8"/>
  <c r="K18" i="8"/>
  <c r="Q18" i="8" s="1"/>
  <c r="R18" i="8" s="1"/>
  <c r="O18" i="8"/>
  <c r="P18" i="8"/>
  <c r="I19" i="8"/>
  <c r="N19" i="8" s="1"/>
  <c r="J19" i="8"/>
  <c r="O19" i="8" s="1"/>
  <c r="R19" i="8" s="1"/>
  <c r="K19" i="8"/>
  <c r="Q19" i="8"/>
  <c r="I20" i="8"/>
  <c r="J20" i="8"/>
  <c r="O20" i="8" s="1"/>
  <c r="R20" i="8" s="1"/>
  <c r="K20" i="8"/>
  <c r="Q20" i="8" s="1"/>
  <c r="I21" i="8"/>
  <c r="J21" i="8"/>
  <c r="K21" i="8"/>
  <c r="L21" i="8"/>
  <c r="M21" i="8"/>
  <c r="N21" i="8"/>
  <c r="O21" i="8"/>
  <c r="P21" i="8"/>
  <c r="S21" i="8" s="1"/>
  <c r="Q21" i="8"/>
  <c r="R21" i="8"/>
  <c r="I22" i="8"/>
  <c r="J22" i="8"/>
  <c r="O22" i="8" s="1"/>
  <c r="R22" i="8" s="1"/>
  <c r="K22" i="8"/>
  <c r="L22" i="8"/>
  <c r="M22" i="8" s="1"/>
  <c r="N22" i="8" s="1"/>
  <c r="P22" i="8"/>
  <c r="Q22" i="8"/>
  <c r="S22" i="8"/>
  <c r="I23" i="8"/>
  <c r="J23" i="8"/>
  <c r="K23" i="8"/>
  <c r="L23" i="8"/>
  <c r="M23" i="8"/>
  <c r="N23" i="8"/>
  <c r="O23" i="8"/>
  <c r="P23" i="8"/>
  <c r="Q23" i="8"/>
  <c r="R23" i="8"/>
  <c r="S23" i="8"/>
  <c r="I24" i="8"/>
  <c r="J24" i="8"/>
  <c r="K24" i="8"/>
  <c r="L24" i="8"/>
  <c r="M24" i="8"/>
  <c r="O24" i="8"/>
  <c r="P24" i="8"/>
  <c r="Q24" i="8"/>
  <c r="R24" i="8"/>
  <c r="S24" i="8"/>
  <c r="I25" i="8"/>
  <c r="N25" i="8" s="1"/>
  <c r="J25" i="8"/>
  <c r="K25" i="8"/>
  <c r="Q25" i="8" s="1"/>
  <c r="L25" i="8"/>
  <c r="L26" i="8" s="1"/>
  <c r="M25" i="8"/>
  <c r="O25" i="8"/>
  <c r="R25" i="8" s="1"/>
  <c r="P25" i="8"/>
  <c r="S25" i="8" s="1"/>
  <c r="I26" i="8"/>
  <c r="N26" i="8" s="1"/>
  <c r="J26" i="8"/>
  <c r="O26" i="8" s="1"/>
  <c r="K26" i="8"/>
  <c r="Q26" i="8" s="1"/>
  <c r="I27" i="8"/>
  <c r="J27" i="8"/>
  <c r="K27" i="8"/>
  <c r="N27" i="8"/>
  <c r="O27" i="8"/>
  <c r="R27" i="8" s="1"/>
  <c r="P27" i="8"/>
  <c r="S27" i="8" s="1"/>
  <c r="Q27" i="8"/>
  <c r="I28" i="8"/>
  <c r="J28" i="8"/>
  <c r="K28" i="8"/>
  <c r="N28" i="8"/>
  <c r="O28" i="8"/>
  <c r="P28" i="8"/>
  <c r="Q28" i="8"/>
  <c r="R28" i="8"/>
  <c r="S28" i="8"/>
  <c r="I29" i="8"/>
  <c r="J29" i="8"/>
  <c r="K29" i="8"/>
  <c r="O29" i="8"/>
  <c r="P29" i="8"/>
  <c r="S29" i="8" s="1"/>
  <c r="Q29" i="8"/>
  <c r="R29" i="8"/>
  <c r="I30" i="8"/>
  <c r="J30" i="8"/>
  <c r="K30" i="8"/>
  <c r="L30" i="8"/>
  <c r="M30" i="8"/>
  <c r="N30" i="8"/>
  <c r="O30" i="8"/>
  <c r="P30" i="8"/>
  <c r="Q30" i="8"/>
  <c r="R30" i="8" s="1"/>
  <c r="I31" i="8"/>
  <c r="J31" i="8"/>
  <c r="K31" i="8"/>
  <c r="Q31" i="8" s="1"/>
  <c r="L31" i="8"/>
  <c r="L32" i="8" s="1"/>
  <c r="M31" i="8"/>
  <c r="N31" i="8"/>
  <c r="O31" i="8"/>
  <c r="R31" i="8" s="1"/>
  <c r="P31" i="8"/>
  <c r="S31" i="8" s="1"/>
  <c r="I32" i="8"/>
  <c r="N32" i="8" s="1"/>
  <c r="J32" i="8"/>
  <c r="K32" i="8"/>
  <c r="O32" i="8"/>
  <c r="R32" i="8" s="1"/>
  <c r="P32" i="8"/>
  <c r="Q32" i="8"/>
  <c r="S32" i="8" s="1"/>
  <c r="I33" i="8"/>
  <c r="J33" i="8"/>
  <c r="K33" i="8"/>
  <c r="O33" i="8"/>
  <c r="R33" i="8" s="1"/>
  <c r="P33" i="8"/>
  <c r="S33" i="8" s="1"/>
  <c r="Q33" i="8"/>
  <c r="I34" i="8"/>
  <c r="J34" i="8"/>
  <c r="K34" i="8"/>
  <c r="L34" i="8"/>
  <c r="M34" i="8"/>
  <c r="N34" i="8"/>
  <c r="O34" i="8"/>
  <c r="P34" i="8"/>
  <c r="Q34" i="8"/>
  <c r="R34" i="8"/>
  <c r="S34" i="8"/>
  <c r="I35" i="8"/>
  <c r="J35" i="8"/>
  <c r="K35" i="8"/>
  <c r="L35" i="8"/>
  <c r="M35" i="8" s="1"/>
  <c r="N35" i="8"/>
  <c r="O35" i="8"/>
  <c r="P35" i="8"/>
  <c r="S35" i="8" s="1"/>
  <c r="Q35" i="8"/>
  <c r="R35" i="8" s="1"/>
  <c r="I36" i="8"/>
  <c r="J36" i="8"/>
  <c r="K36" i="8"/>
  <c r="L36" i="8"/>
  <c r="M36" i="8" s="1"/>
  <c r="N36" i="8"/>
  <c r="O36" i="8"/>
  <c r="P36" i="8"/>
  <c r="S36" i="8" s="1"/>
  <c r="Q36" i="8"/>
  <c r="R36" i="8"/>
  <c r="I37" i="8"/>
  <c r="J37" i="8"/>
  <c r="O37" i="8" s="1"/>
  <c r="R37" i="8" s="1"/>
  <c r="K37" i="8"/>
  <c r="Q37" i="8" s="1"/>
  <c r="L37" i="8"/>
  <c r="L38" i="8" s="1"/>
  <c r="N37" i="8"/>
  <c r="I38" i="8"/>
  <c r="J38" i="8"/>
  <c r="K38" i="8"/>
  <c r="N38" i="8"/>
  <c r="O38" i="8"/>
  <c r="P38" i="8"/>
  <c r="Q38" i="8"/>
  <c r="R38" i="8"/>
  <c r="S38" i="8"/>
  <c r="I39" i="8"/>
  <c r="J39" i="8"/>
  <c r="O39" i="8" s="1"/>
  <c r="K39" i="8"/>
  <c r="Q39" i="8" s="1"/>
  <c r="N39" i="8"/>
  <c r="I40" i="8"/>
  <c r="J40" i="8"/>
  <c r="K40" i="8"/>
  <c r="N40" i="8"/>
  <c r="O40" i="8"/>
  <c r="P40" i="8"/>
  <c r="Q40" i="8"/>
  <c r="R40" i="8"/>
  <c r="S40" i="8"/>
  <c r="I41" i="8"/>
  <c r="J41" i="8"/>
  <c r="K41" i="8"/>
  <c r="N41" i="8"/>
  <c r="O41" i="8"/>
  <c r="R41" i="8" s="1"/>
  <c r="P41" i="8"/>
  <c r="Q41" i="8"/>
  <c r="S41" i="8"/>
  <c r="I42" i="8"/>
  <c r="J42" i="8"/>
  <c r="O42" i="8" s="1"/>
  <c r="R42" i="8" s="1"/>
  <c r="K42" i="8"/>
  <c r="N42" i="8"/>
  <c r="P42" i="8"/>
  <c r="S42" i="8" s="1"/>
  <c r="Q42" i="8"/>
  <c r="I43" i="8"/>
  <c r="N43" i="8" s="1"/>
  <c r="J43" i="8"/>
  <c r="O43" i="8" s="1"/>
  <c r="K43" i="8"/>
  <c r="Q43" i="8" s="1"/>
  <c r="I44" i="8"/>
  <c r="J44" i="8"/>
  <c r="O44" i="8" s="1"/>
  <c r="R44" i="8" s="1"/>
  <c r="K44" i="8"/>
  <c r="N44" i="8"/>
  <c r="P44" i="8"/>
  <c r="Q44" i="8"/>
  <c r="S44" i="8"/>
  <c r="I45" i="8"/>
  <c r="J45" i="8"/>
  <c r="O45" i="8" s="1"/>
  <c r="R45" i="8" s="1"/>
  <c r="K45" i="8"/>
  <c r="Q45" i="8"/>
  <c r="I46" i="8"/>
  <c r="J46" i="8"/>
  <c r="K46" i="8"/>
  <c r="L46" i="8"/>
  <c r="M46" i="8"/>
  <c r="N46" i="8"/>
  <c r="O46" i="8"/>
  <c r="P46" i="8"/>
  <c r="Q46" i="8"/>
  <c r="R46" i="8"/>
  <c r="S46" i="8"/>
  <c r="I47" i="8"/>
  <c r="J47" i="8"/>
  <c r="O47" i="8" s="1"/>
  <c r="R47" i="8" s="1"/>
  <c r="K47" i="8"/>
  <c r="L47" i="8"/>
  <c r="M47" i="8" s="1"/>
  <c r="N47" i="8" s="1"/>
  <c r="Q47" i="8"/>
  <c r="I48" i="8"/>
  <c r="J48" i="8"/>
  <c r="O48" i="8" s="1"/>
  <c r="K48" i="8"/>
  <c r="Q48" i="8" s="1"/>
  <c r="S48" i="8" s="1"/>
  <c r="L48" i="8"/>
  <c r="M48" i="8" s="1"/>
  <c r="N48" i="8"/>
  <c r="P48" i="8"/>
  <c r="I49" i="8"/>
  <c r="J49" i="8"/>
  <c r="O49" i="8" s="1"/>
  <c r="K49" i="8"/>
  <c r="Q49" i="8" s="1"/>
  <c r="I50" i="8"/>
  <c r="J50" i="8"/>
  <c r="K50" i="8"/>
  <c r="L50" i="8"/>
  <c r="M50" i="8"/>
  <c r="N50" i="8"/>
  <c r="O50" i="8"/>
  <c r="P50" i="8"/>
  <c r="Q50" i="8"/>
  <c r="R50" i="8" s="1"/>
  <c r="S50" i="8"/>
  <c r="I51" i="8"/>
  <c r="N51" i="8" s="1"/>
  <c r="J51" i="8"/>
  <c r="P51" i="8" s="1"/>
  <c r="S51" i="8" s="1"/>
  <c r="K51" i="8"/>
  <c r="L51" i="8"/>
  <c r="M51" i="8" s="1"/>
  <c r="O51" i="8"/>
  <c r="Q51" i="8"/>
  <c r="R51" i="8"/>
  <c r="I52" i="8"/>
  <c r="J52" i="8"/>
  <c r="K52" i="8"/>
  <c r="L52" i="8"/>
  <c r="M52" i="8"/>
  <c r="N52" i="8" s="1"/>
  <c r="O52" i="8"/>
  <c r="R52" i="8" s="1"/>
  <c r="P52" i="8"/>
  <c r="Q52" i="8"/>
  <c r="S52" i="8"/>
  <c r="I53" i="8"/>
  <c r="J53" i="8"/>
  <c r="O53" i="8" s="1"/>
  <c r="R53" i="8" s="1"/>
  <c r="K53" i="8"/>
  <c r="L53" i="8"/>
  <c r="M53" i="8"/>
  <c r="N53" i="8"/>
  <c r="Q53" i="8"/>
  <c r="I54" i="8"/>
  <c r="J54" i="8"/>
  <c r="O54" i="8" s="1"/>
  <c r="R54" i="8" s="1"/>
  <c r="K54" i="8"/>
  <c r="L54" i="8"/>
  <c r="M54" i="8" s="1"/>
  <c r="P54" i="8"/>
  <c r="S54" i="8" s="1"/>
  <c r="Q54" i="8"/>
  <c r="I55" i="8"/>
  <c r="N55" i="8" s="1"/>
  <c r="J55" i="8"/>
  <c r="O55" i="8" s="1"/>
  <c r="K55" i="8"/>
  <c r="Q55" i="8" s="1"/>
  <c r="L55" i="8"/>
  <c r="M55" i="8" s="1"/>
  <c r="I56" i="8"/>
  <c r="J56" i="8"/>
  <c r="K56" i="8"/>
  <c r="N56" i="8"/>
  <c r="O56" i="8"/>
  <c r="R56" i="8" s="1"/>
  <c r="P56" i="8"/>
  <c r="Q56" i="8"/>
  <c r="S56" i="8" s="1"/>
  <c r="I57" i="8"/>
  <c r="N57" i="8" s="1"/>
  <c r="J57" i="8"/>
  <c r="K57" i="8"/>
  <c r="O57" i="8"/>
  <c r="P57" i="8"/>
  <c r="Q57" i="8"/>
  <c r="R57" i="8"/>
  <c r="S57" i="8"/>
  <c r="I58" i="8"/>
  <c r="J58" i="8"/>
  <c r="K58" i="8"/>
  <c r="N58" i="8"/>
  <c r="O58" i="8"/>
  <c r="P58" i="8"/>
  <c r="Q58" i="8"/>
  <c r="R58" i="8" s="1"/>
  <c r="S58" i="8"/>
  <c r="I59" i="8"/>
  <c r="J59" i="8"/>
  <c r="K59" i="8"/>
  <c r="N59" i="8"/>
  <c r="O59" i="8"/>
  <c r="P59" i="8"/>
  <c r="Q59" i="8"/>
  <c r="R59" i="8"/>
  <c r="S59" i="8"/>
  <c r="I60" i="8"/>
  <c r="J60" i="8"/>
  <c r="P60" i="8" s="1"/>
  <c r="S60" i="8" s="1"/>
  <c r="K60" i="8"/>
  <c r="N60" i="8"/>
  <c r="O60" i="8"/>
  <c r="R60" i="8" s="1"/>
  <c r="Q60" i="8"/>
  <c r="I61" i="8"/>
  <c r="J61" i="8"/>
  <c r="O61" i="8" s="1"/>
  <c r="R61" i="8" s="1"/>
  <c r="K61" i="8"/>
  <c r="Q61" i="8"/>
  <c r="I62" i="8"/>
  <c r="J62" i="8"/>
  <c r="K62" i="8"/>
  <c r="L62" i="8"/>
  <c r="M62" i="8"/>
  <c r="N62" i="8"/>
  <c r="O62" i="8"/>
  <c r="R62" i="8" s="1"/>
  <c r="P62" i="8"/>
  <c r="S62" i="8" s="1"/>
  <c r="Q62" i="8"/>
  <c r="I63" i="8"/>
  <c r="J63" i="8"/>
  <c r="K63" i="8"/>
  <c r="L63" i="8"/>
  <c r="M63" i="8"/>
  <c r="N63" i="8"/>
  <c r="O63" i="8"/>
  <c r="P63" i="8"/>
  <c r="Q63" i="8"/>
  <c r="R63" i="8"/>
  <c r="S63" i="8"/>
  <c r="I64" i="8"/>
  <c r="J64" i="8"/>
  <c r="K64" i="8"/>
  <c r="L64" i="8"/>
  <c r="M64" i="8" s="1"/>
  <c r="N64" i="8"/>
  <c r="O64" i="8"/>
  <c r="R64" i="8" s="1"/>
  <c r="P64" i="8"/>
  <c r="Q64" i="8"/>
  <c r="S64" i="8" s="1"/>
  <c r="I65" i="8"/>
  <c r="J65" i="8"/>
  <c r="K65" i="8"/>
  <c r="L65" i="8"/>
  <c r="M65" i="8"/>
  <c r="N65" i="8"/>
  <c r="O65" i="8"/>
  <c r="P65" i="8"/>
  <c r="Q65" i="8"/>
  <c r="R65" i="8"/>
  <c r="S65" i="8"/>
  <c r="I66" i="8"/>
  <c r="J66" i="8"/>
  <c r="P66" i="8" s="1"/>
  <c r="K66" i="8"/>
  <c r="Q66" i="8" s="1"/>
  <c r="L66" i="8"/>
  <c r="M66" i="8"/>
  <c r="N66" i="8" s="1"/>
  <c r="O66" i="8"/>
  <c r="R66" i="8" s="1"/>
  <c r="I67" i="8"/>
  <c r="J67" i="8"/>
  <c r="K67" i="8"/>
  <c r="L67" i="8"/>
  <c r="M67" i="8"/>
  <c r="N67" i="8"/>
  <c r="O67" i="8"/>
  <c r="P67" i="8"/>
  <c r="Q67" i="8"/>
  <c r="R67" i="8"/>
  <c r="S67" i="8"/>
  <c r="I68" i="8"/>
  <c r="J68" i="8"/>
  <c r="K68" i="8"/>
  <c r="Q68" i="8" s="1"/>
  <c r="L68" i="8"/>
  <c r="M68" i="8"/>
  <c r="N68" i="8" s="1"/>
  <c r="O68" i="8"/>
  <c r="R68" i="8" s="1"/>
  <c r="P68" i="8"/>
  <c r="S68" i="8" s="1"/>
  <c r="I69" i="8"/>
  <c r="J69" i="8"/>
  <c r="K69" i="8"/>
  <c r="L69" i="8"/>
  <c r="M69" i="8" s="1"/>
  <c r="N69" i="8"/>
  <c r="O69" i="8"/>
  <c r="P69" i="8"/>
  <c r="Q69" i="8"/>
  <c r="R69" i="8"/>
  <c r="S69" i="8"/>
  <c r="I70" i="8"/>
  <c r="J70" i="8"/>
  <c r="K70" i="8"/>
  <c r="L70" i="8"/>
  <c r="M70" i="8"/>
  <c r="N70" i="8" s="1"/>
  <c r="O70" i="8"/>
  <c r="R70" i="8" s="1"/>
  <c r="P70" i="8"/>
  <c r="S70" i="8" s="1"/>
  <c r="Q70" i="8"/>
  <c r="I71" i="8"/>
  <c r="J71" i="8"/>
  <c r="K71" i="8"/>
  <c r="L71" i="8"/>
  <c r="M71" i="8"/>
  <c r="N71" i="8"/>
  <c r="O71" i="8"/>
  <c r="R71" i="8" s="1"/>
  <c r="P71" i="8"/>
  <c r="S71" i="8" s="1"/>
  <c r="Q71" i="8"/>
  <c r="I72" i="8"/>
  <c r="N72" i="8" s="1"/>
  <c r="J72" i="8"/>
  <c r="O72" i="8" s="1"/>
  <c r="R72" i="8" s="1"/>
  <c r="K72" i="8"/>
  <c r="Q72" i="8" s="1"/>
  <c r="L72" i="8"/>
  <c r="L73" i="8" s="1"/>
  <c r="M73" i="8" s="1"/>
  <c r="N73" i="8" s="1"/>
  <c r="I73" i="8"/>
  <c r="J73" i="8"/>
  <c r="K73" i="8"/>
  <c r="O73" i="8"/>
  <c r="P73" i="8"/>
  <c r="Q73" i="8"/>
  <c r="R73" i="8" s="1"/>
  <c r="S73" i="8"/>
  <c r="I74" i="8"/>
  <c r="J74" i="8"/>
  <c r="O74" i="8" s="1"/>
  <c r="K74" i="8"/>
  <c r="Q74" i="8" s="1"/>
  <c r="L74" i="8"/>
  <c r="M74" i="8" s="1"/>
  <c r="I75" i="8"/>
  <c r="J75" i="8"/>
  <c r="K75" i="8"/>
  <c r="L75" i="8"/>
  <c r="M75" i="8"/>
  <c r="N75" i="8"/>
  <c r="O75" i="8"/>
  <c r="P75" i="8"/>
  <c r="Q75" i="8"/>
  <c r="R75" i="8" s="1"/>
  <c r="I76" i="8"/>
  <c r="J76" i="8"/>
  <c r="K76" i="8"/>
  <c r="Q76" i="8" s="1"/>
  <c r="L76" i="8"/>
  <c r="M76" i="8"/>
  <c r="N76" i="8"/>
  <c r="O76" i="8"/>
  <c r="P76" i="8"/>
  <c r="I77" i="8"/>
  <c r="J77" i="8"/>
  <c r="K77" i="8"/>
  <c r="Q77" i="8" s="1"/>
  <c r="S77" i="8" s="1"/>
  <c r="L77" i="8"/>
  <c r="M77" i="8" s="1"/>
  <c r="N77" i="8" s="1"/>
  <c r="O77" i="8"/>
  <c r="P77" i="8"/>
  <c r="I78" i="8"/>
  <c r="N78" i="8" s="1"/>
  <c r="J78" i="8"/>
  <c r="P78" i="8" s="1"/>
  <c r="K78" i="8"/>
  <c r="Q78" i="8" s="1"/>
  <c r="L78" i="8"/>
  <c r="L79" i="8" s="1"/>
  <c r="M78" i="8"/>
  <c r="I79" i="8"/>
  <c r="N79" i="8" s="1"/>
  <c r="J79" i="8"/>
  <c r="K79" i="8"/>
  <c r="O79" i="8"/>
  <c r="P79" i="8"/>
  <c r="Q79" i="8"/>
  <c r="R79" i="8"/>
  <c r="S79" i="8"/>
  <c r="I80" i="8"/>
  <c r="J80" i="8"/>
  <c r="O80" i="8" s="1"/>
  <c r="R80" i="8" s="1"/>
  <c r="K80" i="8"/>
  <c r="Q80" i="8" s="1"/>
  <c r="I81" i="8"/>
  <c r="J81" i="8"/>
  <c r="K81" i="8"/>
  <c r="L81" i="8"/>
  <c r="M81" i="8" s="1"/>
  <c r="N81" i="8"/>
  <c r="O81" i="8"/>
  <c r="R81" i="8" s="1"/>
  <c r="P81" i="8"/>
  <c r="S81" i="8" s="1"/>
  <c r="Q81" i="8"/>
  <c r="I82" i="8"/>
  <c r="N82" i="8" s="1"/>
  <c r="J82" i="8"/>
  <c r="O82" i="8" s="1"/>
  <c r="K82" i="8"/>
  <c r="Q82" i="8" s="1"/>
  <c r="S82" i="8" s="1"/>
  <c r="L82" i="8"/>
  <c r="M82" i="8" s="1"/>
  <c r="P82" i="8"/>
  <c r="I83" i="8"/>
  <c r="N83" i="8" s="1"/>
  <c r="J83" i="8"/>
  <c r="O83" i="8" s="1"/>
  <c r="R83" i="8" s="1"/>
  <c r="K83" i="8"/>
  <c r="L83" i="8"/>
  <c r="L84" i="8" s="1"/>
  <c r="M83" i="8"/>
  <c r="Q83" i="8"/>
  <c r="I84" i="8"/>
  <c r="N84" i="8" s="1"/>
  <c r="J84" i="8"/>
  <c r="O84" i="8" s="1"/>
  <c r="K84" i="8"/>
  <c r="Q84" i="8" s="1"/>
  <c r="I85" i="8"/>
  <c r="J85" i="8"/>
  <c r="K85" i="8"/>
  <c r="N85" i="8"/>
  <c r="O85" i="8"/>
  <c r="P85" i="8"/>
  <c r="S85" i="8" s="1"/>
  <c r="Q85" i="8"/>
  <c r="R85" i="8"/>
  <c r="I86" i="8"/>
  <c r="N86" i="8" s="1"/>
  <c r="J86" i="8"/>
  <c r="O86" i="8" s="1"/>
  <c r="R86" i="8" s="1"/>
  <c r="K86" i="8"/>
  <c r="Q86" i="8"/>
  <c r="I87" i="8"/>
  <c r="J87" i="8"/>
  <c r="K87" i="8"/>
  <c r="N87" i="8"/>
  <c r="O87" i="8"/>
  <c r="P87" i="8"/>
  <c r="Q87" i="8"/>
  <c r="R87" i="8"/>
  <c r="S87" i="8"/>
  <c r="I88" i="8"/>
  <c r="N88" i="8" s="1"/>
  <c r="J88" i="8"/>
  <c r="K88" i="8"/>
  <c r="O88" i="8"/>
  <c r="P88" i="8"/>
  <c r="Q88" i="8"/>
  <c r="R88" i="8"/>
  <c r="S88" i="8"/>
  <c r="I89" i="8"/>
  <c r="J89" i="8"/>
  <c r="K89" i="8"/>
  <c r="Q89" i="8" s="1"/>
  <c r="O89" i="8"/>
  <c r="R89" i="8" s="1"/>
  <c r="P89" i="8"/>
  <c r="S89" i="8" s="1"/>
  <c r="I90" i="8"/>
  <c r="N90" i="8" s="1"/>
  <c r="J90" i="8"/>
  <c r="O90" i="8" s="1"/>
  <c r="K90" i="8"/>
  <c r="Q90" i="8" s="1"/>
  <c r="L90" i="8"/>
  <c r="M90" i="8" s="1"/>
  <c r="I91" i="8"/>
  <c r="J91" i="8"/>
  <c r="K91" i="8"/>
  <c r="L91" i="8"/>
  <c r="M91" i="8"/>
  <c r="N91" i="8"/>
  <c r="O91" i="8"/>
  <c r="P91" i="8"/>
  <c r="S91" i="8" s="1"/>
  <c r="Q91" i="8"/>
  <c r="R91" i="8" s="1"/>
  <c r="I92" i="8"/>
  <c r="N92" i="8" s="1"/>
  <c r="J92" i="8"/>
  <c r="K92" i="8"/>
  <c r="L92" i="8"/>
  <c r="M92" i="8" s="1"/>
  <c r="O92" i="8"/>
  <c r="P92" i="8"/>
  <c r="Q92" i="8"/>
  <c r="R92" i="8"/>
  <c r="S92" i="8"/>
  <c r="I93" i="8"/>
  <c r="J93" i="8"/>
  <c r="K93" i="8"/>
  <c r="L93" i="8"/>
  <c r="M93" i="8" s="1"/>
  <c r="N93" i="8"/>
  <c r="O93" i="8"/>
  <c r="P93" i="8"/>
  <c r="S93" i="8" s="1"/>
  <c r="Q93" i="8"/>
  <c r="R93" i="8"/>
  <c r="I94" i="8"/>
  <c r="J94" i="8"/>
  <c r="K94" i="8"/>
  <c r="L94" i="8"/>
  <c r="M94" i="8"/>
  <c r="N94" i="8"/>
  <c r="O94" i="8"/>
  <c r="P94" i="8"/>
  <c r="Q94" i="8"/>
  <c r="R94" i="8" s="1"/>
  <c r="I95" i="8"/>
  <c r="J95" i="8"/>
  <c r="K95" i="8"/>
  <c r="Q95" i="8" s="1"/>
  <c r="L95" i="8"/>
  <c r="L96" i="8" s="1"/>
  <c r="M95" i="8"/>
  <c r="N95" i="8"/>
  <c r="O95" i="8"/>
  <c r="R95" i="8" s="1"/>
  <c r="P95" i="8"/>
  <c r="S95" i="8" s="1"/>
  <c r="I96" i="8"/>
  <c r="N96" i="8" s="1"/>
  <c r="J96" i="8"/>
  <c r="P96" i="8" s="1"/>
  <c r="S96" i="8" s="1"/>
  <c r="K96" i="8"/>
  <c r="O96" i="8"/>
  <c r="R96" i="8" s="1"/>
  <c r="Q96" i="8"/>
  <c r="I97" i="8"/>
  <c r="J97" i="8"/>
  <c r="K97" i="8"/>
  <c r="N97" i="8"/>
  <c r="O97" i="8"/>
  <c r="P97" i="8"/>
  <c r="S97" i="8" s="1"/>
  <c r="Q97" i="8"/>
  <c r="R97" i="8"/>
  <c r="I98" i="8"/>
  <c r="J98" i="8"/>
  <c r="K98" i="8"/>
  <c r="N98" i="8"/>
  <c r="O98" i="8"/>
  <c r="P98" i="8"/>
  <c r="Q98" i="8"/>
  <c r="R98" i="8" s="1"/>
  <c r="S98" i="8"/>
  <c r="I99" i="8"/>
  <c r="J99" i="8"/>
  <c r="K99" i="8"/>
  <c r="N99" i="8"/>
  <c r="O99" i="8"/>
  <c r="R99" i="8" s="1"/>
  <c r="P99" i="8"/>
  <c r="S99" i="8" s="1"/>
  <c r="Q99" i="8"/>
  <c r="I100" i="8"/>
  <c r="J100" i="8"/>
  <c r="K100" i="8"/>
  <c r="O100" i="8"/>
  <c r="P100" i="8"/>
  <c r="S100" i="8" s="1"/>
  <c r="Q100" i="8"/>
  <c r="R100" i="8"/>
  <c r="I101" i="8"/>
  <c r="J101" i="8"/>
  <c r="O101" i="8" s="1"/>
  <c r="R101" i="8" s="1"/>
  <c r="K101" i="8"/>
  <c r="Q101" i="8" s="1"/>
  <c r="L101" i="8"/>
  <c r="L102" i="8" s="1"/>
  <c r="M102" i="8" s="1"/>
  <c r="N101" i="8"/>
  <c r="I102" i="8"/>
  <c r="J102" i="8"/>
  <c r="K102" i="8"/>
  <c r="O102" i="8"/>
  <c r="P102" i="8"/>
  <c r="Q102" i="8"/>
  <c r="R102" i="8"/>
  <c r="S102" i="8"/>
  <c r="I103" i="8"/>
  <c r="J103" i="8"/>
  <c r="K103" i="8"/>
  <c r="Q103" i="8" s="1"/>
  <c r="L103" i="8"/>
  <c r="M103" i="8"/>
  <c r="N103" i="8"/>
  <c r="O103" i="8"/>
  <c r="R103" i="8" s="1"/>
  <c r="P103" i="8"/>
  <c r="S103" i="8" s="1"/>
  <c r="I104" i="8"/>
  <c r="J104" i="8"/>
  <c r="K104" i="8"/>
  <c r="L104" i="8"/>
  <c r="M104" i="8"/>
  <c r="N104" i="8"/>
  <c r="O104" i="8"/>
  <c r="P104" i="8"/>
  <c r="Q104" i="8"/>
  <c r="R104" i="8"/>
  <c r="S104" i="8"/>
  <c r="I105" i="8"/>
  <c r="J105" i="8"/>
  <c r="K105" i="8"/>
  <c r="L105" i="8"/>
  <c r="M105" i="8" s="1"/>
  <c r="N105" i="8" s="1"/>
  <c r="O105" i="8"/>
  <c r="R105" i="8" s="1"/>
  <c r="P105" i="8"/>
  <c r="Q105" i="8"/>
  <c r="S105" i="8"/>
  <c r="I106" i="8"/>
  <c r="J106" i="8"/>
  <c r="K106" i="8"/>
  <c r="L106" i="8"/>
  <c r="M106" i="8"/>
  <c r="N106" i="8"/>
  <c r="O106" i="8"/>
  <c r="R106" i="8" s="1"/>
  <c r="P106" i="8"/>
  <c r="S106" i="8" s="1"/>
  <c r="Q106" i="8"/>
  <c r="I107" i="8"/>
  <c r="N107" i="8" s="1"/>
  <c r="J107" i="8"/>
  <c r="O107" i="8" s="1"/>
  <c r="R107" i="8" s="1"/>
  <c r="K107" i="8"/>
  <c r="Q107" i="8" s="1"/>
  <c r="L107" i="8"/>
  <c r="L108" i="8" s="1"/>
  <c r="I108" i="8"/>
  <c r="J108" i="8"/>
  <c r="O108" i="8" s="1"/>
  <c r="R108" i="8" s="1"/>
  <c r="K108" i="8"/>
  <c r="N108" i="8"/>
  <c r="Q108" i="8"/>
  <c r="I109" i="8"/>
  <c r="J109" i="8"/>
  <c r="O109" i="8" s="1"/>
  <c r="K109" i="8"/>
  <c r="Q109" i="8" s="1"/>
  <c r="N109" i="8"/>
  <c r="I110" i="8"/>
  <c r="J110" i="8"/>
  <c r="K110" i="8"/>
  <c r="N110" i="8"/>
  <c r="O110" i="8"/>
  <c r="P110" i="8"/>
  <c r="S110" i="8" s="1"/>
  <c r="Q110" i="8"/>
  <c r="R110" i="8"/>
  <c r="I111" i="8"/>
  <c r="J111" i="8"/>
  <c r="O111" i="8" s="1"/>
  <c r="K111" i="8"/>
  <c r="Q111" i="8" s="1"/>
  <c r="N111" i="8"/>
  <c r="I112" i="8"/>
  <c r="J112" i="8"/>
  <c r="O112" i="8" s="1"/>
  <c r="K112" i="8"/>
  <c r="Q112" i="8" s="1"/>
  <c r="N112" i="8"/>
  <c r="I113" i="8"/>
  <c r="N113" i="8" s="1"/>
  <c r="J113" i="8"/>
  <c r="O113" i="8" s="1"/>
  <c r="K113" i="8"/>
  <c r="Q113" i="8" s="1"/>
  <c r="I114" i="8"/>
  <c r="J114" i="8"/>
  <c r="K114" i="8"/>
  <c r="N114" i="8"/>
  <c r="O114" i="8"/>
  <c r="P114" i="8"/>
  <c r="Q114" i="8"/>
  <c r="R114" i="8" s="1"/>
  <c r="I115" i="8"/>
  <c r="N115" i="8" s="1"/>
  <c r="J115" i="8"/>
  <c r="O115" i="8" s="1"/>
  <c r="K115" i="8"/>
  <c r="Q115" i="8" s="1"/>
  <c r="I116" i="8"/>
  <c r="J116" i="8"/>
  <c r="K116" i="8"/>
  <c r="N116" i="8"/>
  <c r="O116" i="8"/>
  <c r="R116" i="8" s="1"/>
  <c r="P116" i="8"/>
  <c r="Q116" i="8"/>
  <c r="S116" i="8"/>
  <c r="I117" i="8"/>
  <c r="N117" i="8" s="1"/>
  <c r="J117" i="8"/>
  <c r="O117" i="8" s="1"/>
  <c r="R117" i="8" s="1"/>
  <c r="K117" i="8"/>
  <c r="Q117" i="8"/>
  <c r="I118" i="8"/>
  <c r="N118" i="8" s="1"/>
  <c r="J118" i="8"/>
  <c r="O118" i="8" s="1"/>
  <c r="R118" i="8" s="1"/>
  <c r="K118" i="8"/>
  <c r="P118" i="8"/>
  <c r="S118" i="8" s="1"/>
  <c r="Q118" i="8"/>
  <c r="I119" i="8"/>
  <c r="N119" i="8" s="1"/>
  <c r="J119" i="8"/>
  <c r="O119" i="8" s="1"/>
  <c r="K119" i="8"/>
  <c r="Q119" i="8" s="1"/>
  <c r="I120" i="8"/>
  <c r="J120" i="8"/>
  <c r="K120" i="8"/>
  <c r="N120" i="8"/>
  <c r="O120" i="8"/>
  <c r="P120" i="8"/>
  <c r="Q120" i="8"/>
  <c r="R120" i="8"/>
  <c r="S120" i="8"/>
  <c r="I121" i="8"/>
  <c r="N121" i="8" s="1"/>
  <c r="J121" i="8"/>
  <c r="O121" i="8" s="1"/>
  <c r="R121" i="8" s="1"/>
  <c r="K121" i="8"/>
  <c r="P121" i="8"/>
  <c r="Q121" i="8"/>
  <c r="S121" i="8"/>
  <c r="I122" i="8"/>
  <c r="J122" i="8"/>
  <c r="K122" i="8"/>
  <c r="N122" i="8"/>
  <c r="O122" i="8"/>
  <c r="P122" i="8"/>
  <c r="Q122" i="8"/>
  <c r="R122" i="8" s="1"/>
  <c r="S122" i="8"/>
  <c r="I123" i="8"/>
  <c r="J123" i="8"/>
  <c r="K123" i="8"/>
  <c r="O123" i="8"/>
  <c r="P123" i="8"/>
  <c r="Q123" i="8"/>
  <c r="S123" i="8" s="1"/>
  <c r="R123" i="8"/>
  <c r="I124" i="8"/>
  <c r="J124" i="8"/>
  <c r="P124" i="8" s="1"/>
  <c r="S124" i="8" s="1"/>
  <c r="K124" i="8"/>
  <c r="L124" i="8"/>
  <c r="L125" i="8" s="1"/>
  <c r="M125" i="8" s="1"/>
  <c r="N124" i="8"/>
  <c r="O124" i="8"/>
  <c r="R124" i="8" s="1"/>
  <c r="Q124" i="8"/>
  <c r="I125" i="8"/>
  <c r="J125" i="8"/>
  <c r="O125" i="8" s="1"/>
  <c r="R125" i="8" s="1"/>
  <c r="K125" i="8"/>
  <c r="Q125" i="8" s="1"/>
  <c r="I126" i="8"/>
  <c r="J126" i="8"/>
  <c r="K126" i="8"/>
  <c r="L126" i="8"/>
  <c r="M126" i="8"/>
  <c r="N126" i="8"/>
  <c r="O126" i="8"/>
  <c r="P126" i="8"/>
  <c r="S126" i="8" s="1"/>
  <c r="Q126" i="8"/>
  <c r="R126" i="8" s="1"/>
  <c r="I127" i="8"/>
  <c r="J127" i="8"/>
  <c r="K127" i="8"/>
  <c r="L127" i="8"/>
  <c r="M127" i="8"/>
  <c r="N127" i="8"/>
  <c r="O127" i="8"/>
  <c r="P127" i="8"/>
  <c r="Q127" i="8"/>
  <c r="R127" i="8"/>
  <c r="S127" i="8"/>
  <c r="I128" i="8"/>
  <c r="J128" i="8"/>
  <c r="K128" i="8"/>
  <c r="L128" i="8"/>
  <c r="M128" i="8" s="1"/>
  <c r="N128" i="8" s="1"/>
  <c r="O128" i="8"/>
  <c r="R128" i="8" s="1"/>
  <c r="P128" i="8"/>
  <c r="S128" i="8" s="1"/>
  <c r="Q128" i="8"/>
  <c r="I129" i="8"/>
  <c r="J129" i="8"/>
  <c r="K129" i="8"/>
  <c r="L129" i="8"/>
  <c r="M129" i="8"/>
  <c r="N129" i="8"/>
  <c r="O129" i="8"/>
  <c r="P129" i="8"/>
  <c r="Q129" i="8"/>
  <c r="R129" i="8"/>
  <c r="S129" i="8"/>
  <c r="I130" i="8"/>
  <c r="J130" i="8"/>
  <c r="P130" i="8" s="1"/>
  <c r="K130" i="8"/>
  <c r="Q130" i="8" s="1"/>
  <c r="L130" i="8"/>
  <c r="M130" i="8"/>
  <c r="N130" i="8" s="1"/>
  <c r="O130" i="8"/>
  <c r="I131" i="8"/>
  <c r="J131" i="8"/>
  <c r="O131" i="8" s="1"/>
  <c r="R131" i="8" s="1"/>
  <c r="K131" i="8"/>
  <c r="L131" i="8"/>
  <c r="M131" i="8"/>
  <c r="N131" i="8"/>
  <c r="Q131" i="8"/>
  <c r="I132" i="8"/>
  <c r="J132" i="8"/>
  <c r="K132" i="8"/>
  <c r="L132" i="8"/>
  <c r="M132" i="8"/>
  <c r="N132" i="8" s="1"/>
  <c r="O132" i="8"/>
  <c r="R132" i="8" s="1"/>
  <c r="P132" i="8"/>
  <c r="S132" i="8" s="1"/>
  <c r="Q132" i="8"/>
  <c r="I133" i="8"/>
  <c r="J133" i="8"/>
  <c r="K133" i="8"/>
  <c r="L133" i="8"/>
  <c r="M133" i="8" s="1"/>
  <c r="N133" i="8"/>
  <c r="O133" i="8"/>
  <c r="P133" i="8"/>
  <c r="Q133" i="8"/>
  <c r="R133" i="8"/>
  <c r="S133" i="8"/>
  <c r="I134" i="8"/>
  <c r="J134" i="8"/>
  <c r="K134" i="8"/>
  <c r="L134" i="8"/>
  <c r="M134" i="8"/>
  <c r="N134" i="8"/>
  <c r="O134" i="8"/>
  <c r="R134" i="8" s="1"/>
  <c r="P134" i="8"/>
  <c r="S134" i="8" s="1"/>
  <c r="Q134" i="8"/>
  <c r="I135" i="8"/>
  <c r="J135" i="8"/>
  <c r="K135" i="8"/>
  <c r="L135" i="8"/>
  <c r="M135" i="8"/>
  <c r="N135" i="8"/>
  <c r="O135" i="8"/>
  <c r="R135" i="8" s="1"/>
  <c r="P135" i="8"/>
  <c r="S135" i="8" s="1"/>
  <c r="Q135" i="8"/>
  <c r="I136" i="8"/>
  <c r="J136" i="8"/>
  <c r="O136" i="8" s="1"/>
  <c r="K136" i="8"/>
  <c r="Q136" i="8" s="1"/>
  <c r="L136" i="8"/>
  <c r="M136" i="8"/>
  <c r="I137" i="8"/>
  <c r="J137" i="8"/>
  <c r="K137" i="8"/>
  <c r="L137" i="8"/>
  <c r="M137" i="8" s="1"/>
  <c r="N137" i="8"/>
  <c r="O137" i="8"/>
  <c r="P137" i="8"/>
  <c r="Q137" i="8"/>
  <c r="R137" i="8" s="1"/>
  <c r="S137" i="8"/>
  <c r="I138" i="8"/>
  <c r="J138" i="8"/>
  <c r="P138" i="8" s="1"/>
  <c r="K138" i="8"/>
  <c r="Q138" i="8" s="1"/>
  <c r="L138" i="8"/>
  <c r="M138" i="8" s="1"/>
  <c r="N138" i="8" s="1"/>
  <c r="O138" i="8"/>
  <c r="I139" i="8"/>
  <c r="J139" i="8"/>
  <c r="K139" i="8"/>
  <c r="L139" i="8"/>
  <c r="M139" i="8"/>
  <c r="N139" i="8"/>
  <c r="O139" i="8"/>
  <c r="P139" i="8"/>
  <c r="Q139" i="8"/>
  <c r="R139" i="8" s="1"/>
  <c r="I140" i="8"/>
  <c r="J140" i="8"/>
  <c r="K140" i="8"/>
  <c r="Q140" i="8" s="1"/>
  <c r="L140" i="8"/>
  <c r="M140" i="8"/>
  <c r="N140" i="8" s="1"/>
  <c r="O140" i="8"/>
  <c r="P140" i="8"/>
  <c r="I141" i="8"/>
  <c r="J141" i="8"/>
  <c r="K141" i="8"/>
  <c r="Q141" i="8" s="1"/>
  <c r="S141" i="8" s="1"/>
  <c r="L141" i="8"/>
  <c r="M141" i="8" s="1"/>
  <c r="N141" i="8" s="1"/>
  <c r="O141" i="8"/>
  <c r="P141" i="8"/>
  <c r="I142" i="8"/>
  <c r="N142" i="8" s="1"/>
  <c r="J142" i="8"/>
  <c r="P142" i="8" s="1"/>
  <c r="K142" i="8"/>
  <c r="Q142" i="8" s="1"/>
  <c r="L142" i="8"/>
  <c r="L143" i="8" s="1"/>
  <c r="M143" i="8" s="1"/>
  <c r="M142" i="8"/>
  <c r="I143" i="8"/>
  <c r="J143" i="8"/>
  <c r="K143" i="8"/>
  <c r="O143" i="8"/>
  <c r="P143" i="8"/>
  <c r="Q143" i="8"/>
  <c r="R143" i="8"/>
  <c r="S143" i="8"/>
  <c r="I144" i="8"/>
  <c r="N144" i="8" s="1"/>
  <c r="J144" i="8"/>
  <c r="O144" i="8" s="1"/>
  <c r="K144" i="8"/>
  <c r="Q144" i="8" s="1"/>
  <c r="L144" i="8"/>
  <c r="M144" i="8" s="1"/>
  <c r="I145" i="8"/>
  <c r="J145" i="8"/>
  <c r="K145" i="8"/>
  <c r="L145" i="8"/>
  <c r="M145" i="8" s="1"/>
  <c r="N145" i="8" s="1"/>
  <c r="O145" i="8"/>
  <c r="R145" i="8" s="1"/>
  <c r="P145" i="8"/>
  <c r="S145" i="8" s="1"/>
  <c r="Q145" i="8"/>
  <c r="I146" i="8"/>
  <c r="N146" i="8" s="1"/>
  <c r="J146" i="8"/>
  <c r="O146" i="8" s="1"/>
  <c r="R146" i="8" s="1"/>
  <c r="K146" i="8"/>
  <c r="Q146" i="8" s="1"/>
  <c r="L146" i="8"/>
  <c r="M146" i="8" s="1"/>
  <c r="I147" i="8"/>
  <c r="N147" i="8" s="1"/>
  <c r="J147" i="8"/>
  <c r="O147" i="8" s="1"/>
  <c r="R147" i="8" s="1"/>
  <c r="K147" i="8"/>
  <c r="L147" i="8"/>
  <c r="L148" i="8" s="1"/>
  <c r="M147" i="8"/>
  <c r="Q147" i="8"/>
  <c r="I148" i="8"/>
  <c r="N148" i="8" s="1"/>
  <c r="J148" i="8"/>
  <c r="O148" i="8" s="1"/>
  <c r="K148" i="8"/>
  <c r="Q148" i="8" s="1"/>
  <c r="I149" i="8"/>
  <c r="J149" i="8"/>
  <c r="K149" i="8"/>
  <c r="O149" i="8"/>
  <c r="P149" i="8"/>
  <c r="Q149" i="8"/>
  <c r="R149" i="8"/>
  <c r="S149" i="8"/>
  <c r="I150" i="8"/>
  <c r="N150" i="8" s="1"/>
  <c r="J150" i="8"/>
  <c r="O150" i="8" s="1"/>
  <c r="R150" i="8" s="1"/>
  <c r="K150" i="8"/>
  <c r="L150" i="8"/>
  <c r="M150" i="8" s="1"/>
  <c r="Q150" i="8"/>
  <c r="I151" i="8"/>
  <c r="J151" i="8"/>
  <c r="K151" i="8"/>
  <c r="L151" i="8"/>
  <c r="M151" i="8"/>
  <c r="N151" i="8" s="1"/>
  <c r="O151" i="8"/>
  <c r="P151" i="8"/>
  <c r="Q151" i="8"/>
  <c r="R151" i="8"/>
  <c r="S151" i="8"/>
  <c r="I152" i="8"/>
  <c r="N152" i="8" s="1"/>
  <c r="J152" i="8"/>
  <c r="O152" i="8" s="1"/>
  <c r="R152" i="8" s="1"/>
  <c r="K152" i="8"/>
  <c r="L152" i="8"/>
  <c r="M152" i="8"/>
  <c r="P152" i="8"/>
  <c r="Q152" i="8"/>
  <c r="S152" i="8"/>
  <c r="I153" i="8"/>
  <c r="N153" i="8" s="1"/>
  <c r="J153" i="8"/>
  <c r="K153" i="8"/>
  <c r="Q153" i="8" s="1"/>
  <c r="L153" i="8"/>
  <c r="L154" i="8" s="1"/>
  <c r="M153" i="8"/>
  <c r="O153" i="8"/>
  <c r="R153" i="8" s="1"/>
  <c r="P153" i="8"/>
  <c r="S153" i="8" s="1"/>
  <c r="I154" i="8"/>
  <c r="N154" i="8" s="1"/>
  <c r="J154" i="8"/>
  <c r="O154" i="8" s="1"/>
  <c r="R154" i="8" s="1"/>
  <c r="K154" i="8"/>
  <c r="Q154" i="8" s="1"/>
  <c r="I155" i="8"/>
  <c r="J155" i="8"/>
  <c r="K155" i="8"/>
  <c r="N155" i="8"/>
  <c r="O155" i="8"/>
  <c r="P155" i="8"/>
  <c r="Q155" i="8"/>
  <c r="R155" i="8" s="1"/>
  <c r="I156" i="8"/>
  <c r="N156" i="8" s="1"/>
  <c r="J156" i="8"/>
  <c r="K156" i="8"/>
  <c r="O156" i="8"/>
  <c r="P156" i="8"/>
  <c r="Q156" i="8"/>
  <c r="R156" i="8"/>
  <c r="S156" i="8"/>
  <c r="I157" i="8"/>
  <c r="J157" i="8"/>
  <c r="K157" i="8"/>
  <c r="N157" i="8"/>
  <c r="O157" i="8"/>
  <c r="P157" i="8"/>
  <c r="S157" i="8" s="1"/>
  <c r="Q157" i="8"/>
  <c r="R157" i="8"/>
  <c r="I158" i="8"/>
  <c r="J158" i="8"/>
  <c r="O158" i="8" s="1"/>
  <c r="R158" i="8" s="1"/>
  <c r="K158" i="8"/>
  <c r="P158" i="8"/>
  <c r="Q158" i="8"/>
  <c r="S158" i="8" s="1"/>
  <c r="I159" i="8"/>
  <c r="J159" i="8"/>
  <c r="K159" i="8"/>
  <c r="Q159" i="8" s="1"/>
  <c r="L159" i="8"/>
  <c r="L160" i="8" s="1"/>
  <c r="M160" i="8" s="1"/>
  <c r="M159" i="8"/>
  <c r="N159" i="8"/>
  <c r="O159" i="8"/>
  <c r="P159" i="8"/>
  <c r="S159" i="8" s="1"/>
  <c r="I160" i="8"/>
  <c r="J160" i="8"/>
  <c r="P160" i="8" s="1"/>
  <c r="S160" i="8" s="1"/>
  <c r="K160" i="8"/>
  <c r="O160" i="8"/>
  <c r="R160" i="8" s="1"/>
  <c r="Q160" i="8"/>
  <c r="I161" i="8"/>
  <c r="J161" i="8"/>
  <c r="K161" i="8"/>
  <c r="L161" i="8"/>
  <c r="M161" i="8" s="1"/>
  <c r="N161" i="8"/>
  <c r="O161" i="8"/>
  <c r="R161" i="8" s="1"/>
  <c r="P161" i="8"/>
  <c r="S161" i="8" s="1"/>
  <c r="Q161" i="8"/>
  <c r="I162" i="8"/>
  <c r="J162" i="8"/>
  <c r="K162" i="8"/>
  <c r="N162" i="8"/>
  <c r="O162" i="8"/>
  <c r="P162" i="8"/>
  <c r="Q162" i="8"/>
  <c r="R162" i="8" s="1"/>
  <c r="S162" i="8"/>
  <c r="I163" i="8"/>
  <c r="J163" i="8"/>
  <c r="K163" i="8"/>
  <c r="O163" i="8"/>
  <c r="R163" i="8" s="1"/>
  <c r="P163" i="8"/>
  <c r="S163" i="8" s="1"/>
  <c r="Q163" i="8"/>
  <c r="I164" i="8"/>
  <c r="J164" i="8"/>
  <c r="K164" i="8"/>
  <c r="L164" i="8"/>
  <c r="M164" i="8" s="1"/>
  <c r="N164" i="8"/>
  <c r="O164" i="8"/>
  <c r="P164" i="8"/>
  <c r="S164" i="8" s="1"/>
  <c r="Q164" i="8"/>
  <c r="R164" i="8"/>
  <c r="I165" i="8"/>
  <c r="J165" i="8"/>
  <c r="O165" i="8" s="1"/>
  <c r="R165" i="8" s="1"/>
  <c r="K165" i="8"/>
  <c r="Q165" i="8" s="1"/>
  <c r="L165" i="8"/>
  <c r="L166" i="8" s="1"/>
  <c r="N165" i="8"/>
  <c r="I166" i="8"/>
  <c r="N166" i="8" s="1"/>
  <c r="J166" i="8"/>
  <c r="K166" i="8"/>
  <c r="O166" i="8"/>
  <c r="P166" i="8"/>
  <c r="Q166" i="8"/>
  <c r="R166" i="8"/>
  <c r="S166" i="8"/>
  <c r="I167" i="8"/>
  <c r="J167" i="8"/>
  <c r="K167" i="8"/>
  <c r="Q167" i="8" s="1"/>
  <c r="N167" i="8"/>
  <c r="O167" i="8"/>
  <c r="R167" i="8" s="1"/>
  <c r="P167" i="8"/>
  <c r="S167" i="8" s="1"/>
  <c r="I168" i="8"/>
  <c r="J168" i="8"/>
  <c r="K168" i="8"/>
  <c r="N168" i="8"/>
  <c r="O168" i="8"/>
  <c r="P168" i="8"/>
  <c r="Q168" i="8"/>
  <c r="R168" i="8"/>
  <c r="S168" i="8"/>
  <c r="I169" i="8"/>
  <c r="J169" i="8"/>
  <c r="K169" i="8"/>
  <c r="N169" i="8"/>
  <c r="O169" i="8"/>
  <c r="R169" i="8" s="1"/>
  <c r="P169" i="8"/>
  <c r="Q169" i="8"/>
  <c r="S169" i="8"/>
  <c r="I170" i="8"/>
  <c r="J170" i="8"/>
  <c r="K170" i="8"/>
  <c r="O170" i="8"/>
  <c r="R170" i="8" s="1"/>
  <c r="P170" i="8"/>
  <c r="S170" i="8" s="1"/>
  <c r="Q170" i="8"/>
  <c r="I171" i="8"/>
  <c r="N171" i="8" s="1"/>
  <c r="J171" i="8"/>
  <c r="O171" i="8" s="1"/>
  <c r="K171" i="8"/>
  <c r="Q171" i="8" s="1"/>
  <c r="L171" i="8"/>
  <c r="L172" i="8" s="1"/>
  <c r="I172" i="8"/>
  <c r="J172" i="8"/>
  <c r="O172" i="8" s="1"/>
  <c r="R172" i="8" s="1"/>
  <c r="K172" i="8"/>
  <c r="N172" i="8"/>
  <c r="P172" i="8"/>
  <c r="Q172" i="8"/>
  <c r="S172" i="8"/>
  <c r="I173" i="8"/>
  <c r="J173" i="8"/>
  <c r="O173" i="8" s="1"/>
  <c r="R173" i="8" s="1"/>
  <c r="K173" i="8"/>
  <c r="Q173" i="8" s="1"/>
  <c r="I174" i="8"/>
  <c r="J174" i="8"/>
  <c r="K174" i="8"/>
  <c r="L174" i="8"/>
  <c r="M174" i="8"/>
  <c r="N174" i="8"/>
  <c r="O174" i="8"/>
  <c r="P174" i="8"/>
  <c r="S174" i="8" s="1"/>
  <c r="Q174" i="8"/>
  <c r="R174" i="8" s="1"/>
  <c r="I175" i="8"/>
  <c r="J175" i="8"/>
  <c r="O175" i="8" s="1"/>
  <c r="R175" i="8" s="1"/>
  <c r="K175" i="8"/>
  <c r="L175" i="8"/>
  <c r="M175" i="8" s="1"/>
  <c r="N175" i="8"/>
  <c r="Q175" i="8"/>
  <c r="I176" i="8"/>
  <c r="J176" i="8"/>
  <c r="O176" i="8" s="1"/>
  <c r="K176" i="8"/>
  <c r="Q176" i="8" s="1"/>
  <c r="I177" i="8"/>
  <c r="N177" i="8" s="1"/>
  <c r="J177" i="8"/>
  <c r="O177" i="8" s="1"/>
  <c r="K177" i="8"/>
  <c r="Q177" i="8" s="1"/>
  <c r="L177" i="8"/>
  <c r="L178" i="8" s="1"/>
  <c r="M177" i="8"/>
  <c r="I178" i="8"/>
  <c r="J178" i="8"/>
  <c r="K178" i="8"/>
  <c r="N178" i="8"/>
  <c r="O178" i="8"/>
  <c r="P178" i="8"/>
  <c r="Q178" i="8"/>
  <c r="R178" i="8" s="1"/>
  <c r="I179" i="8"/>
  <c r="J179" i="8"/>
  <c r="O179" i="8" s="1"/>
  <c r="R179" i="8" s="1"/>
  <c r="K179" i="8"/>
  <c r="Q179" i="8" s="1"/>
  <c r="I180" i="8"/>
  <c r="J180" i="8"/>
  <c r="K180" i="8"/>
  <c r="L180" i="8"/>
  <c r="M180" i="8"/>
  <c r="N180" i="8"/>
  <c r="O180" i="8"/>
  <c r="R180" i="8" s="1"/>
  <c r="P180" i="8"/>
  <c r="Q180" i="8"/>
  <c r="S180" i="8"/>
  <c r="I181" i="8"/>
  <c r="N181" i="8" s="1"/>
  <c r="J181" i="8"/>
  <c r="O181" i="8" s="1"/>
  <c r="R181" i="8" s="1"/>
  <c r="K181" i="8"/>
  <c r="L181" i="8"/>
  <c r="M181" i="8" s="1"/>
  <c r="Q181" i="8"/>
  <c r="I182" i="8"/>
  <c r="N182" i="8" s="1"/>
  <c r="J182" i="8"/>
  <c r="O182" i="8" s="1"/>
  <c r="R182" i="8" s="1"/>
  <c r="K182" i="8"/>
  <c r="L182" i="8"/>
  <c r="M182" i="8" s="1"/>
  <c r="P182" i="8"/>
  <c r="S182" i="8" s="1"/>
  <c r="Q182" i="8"/>
  <c r="I183" i="8"/>
  <c r="N183" i="8" s="1"/>
  <c r="J183" i="8"/>
  <c r="O183" i="8" s="1"/>
  <c r="K183" i="8"/>
  <c r="Q183" i="8" s="1"/>
  <c r="I184" i="8"/>
  <c r="J184" i="8"/>
  <c r="K184" i="8"/>
  <c r="O184" i="8"/>
  <c r="P184" i="8"/>
  <c r="Q184" i="8"/>
  <c r="R184" i="8"/>
  <c r="S184" i="8"/>
  <c r="I185" i="8"/>
  <c r="N185" i="8" s="1"/>
  <c r="J185" i="8"/>
  <c r="O185" i="8" s="1"/>
  <c r="R185" i="8" s="1"/>
  <c r="K185" i="8"/>
  <c r="L185" i="8"/>
  <c r="M185" i="8"/>
  <c r="Q185" i="8"/>
  <c r="I186" i="8"/>
  <c r="J186" i="8"/>
  <c r="K186" i="8"/>
  <c r="L186" i="8"/>
  <c r="M186" i="8" s="1"/>
  <c r="N186" i="8"/>
  <c r="O186" i="8"/>
  <c r="P186" i="8"/>
  <c r="Q186" i="8"/>
  <c r="R186" i="8" s="1"/>
  <c r="S186" i="8"/>
  <c r="I187" i="8"/>
  <c r="J187" i="8"/>
  <c r="P187" i="8" s="1"/>
  <c r="S187" i="8" s="1"/>
  <c r="K187" i="8"/>
  <c r="L187" i="8"/>
  <c r="M187" i="8"/>
  <c r="O187" i="8"/>
  <c r="Q187" i="8"/>
  <c r="R187" i="8"/>
  <c r="I188" i="8"/>
  <c r="J188" i="8"/>
  <c r="P188" i="8" s="1"/>
  <c r="S188" i="8" s="1"/>
  <c r="K188" i="8"/>
  <c r="L188" i="8"/>
  <c r="L189" i="8" s="1"/>
  <c r="N188" i="8"/>
  <c r="O188" i="8"/>
  <c r="R188" i="8" s="1"/>
  <c r="Q188" i="8"/>
  <c r="I189" i="8"/>
  <c r="N189" i="8" s="1"/>
  <c r="J189" i="8"/>
  <c r="O189" i="8" s="1"/>
  <c r="R189" i="8" s="1"/>
  <c r="K189" i="8"/>
  <c r="Q189" i="8"/>
  <c r="I190" i="8"/>
  <c r="J190" i="8"/>
  <c r="K190" i="8"/>
  <c r="N190" i="8"/>
  <c r="O190" i="8"/>
  <c r="P190" i="8"/>
  <c r="S190" i="8" s="1"/>
  <c r="Q190" i="8"/>
  <c r="R190" i="8" s="1"/>
  <c r="I191" i="8"/>
  <c r="J191" i="8"/>
  <c r="K191" i="8"/>
  <c r="N191" i="8"/>
  <c r="O191" i="8"/>
  <c r="P191" i="8"/>
  <c r="Q191" i="8"/>
  <c r="R191" i="8"/>
  <c r="S191" i="8"/>
  <c r="I192" i="8"/>
  <c r="J192" i="8"/>
  <c r="K192" i="8"/>
  <c r="O192" i="8"/>
  <c r="P192" i="8"/>
  <c r="S192" i="8" s="1"/>
  <c r="Q192" i="8"/>
  <c r="R192" i="8" s="1"/>
  <c r="I193" i="8"/>
  <c r="N193" i="8" s="1"/>
  <c r="J193" i="8"/>
  <c r="K193" i="8"/>
  <c r="L193" i="8"/>
  <c r="M193" i="8"/>
  <c r="O193" i="8"/>
  <c r="P193" i="8"/>
  <c r="Q193" i="8"/>
  <c r="R193" i="8"/>
  <c r="S193" i="8"/>
  <c r="I194" i="8"/>
  <c r="J194" i="8"/>
  <c r="P194" i="8" s="1"/>
  <c r="K194" i="8"/>
  <c r="Q194" i="8" s="1"/>
  <c r="L194" i="8"/>
  <c r="L195" i="8" s="1"/>
  <c r="M194" i="8"/>
  <c r="N194" i="8"/>
  <c r="O194" i="8"/>
  <c r="R194" i="8" s="1"/>
  <c r="I195" i="8"/>
  <c r="J195" i="8"/>
  <c r="O195" i="8" s="1"/>
  <c r="R195" i="8" s="1"/>
  <c r="K195" i="8"/>
  <c r="N195" i="8"/>
  <c r="P195" i="8"/>
  <c r="Q195" i="8"/>
  <c r="S195" i="8"/>
  <c r="I196" i="8"/>
  <c r="J196" i="8"/>
  <c r="K196" i="8"/>
  <c r="O196" i="8"/>
  <c r="R196" i="8" s="1"/>
  <c r="P196" i="8"/>
  <c r="S196" i="8" s="1"/>
  <c r="Q196" i="8"/>
  <c r="I197" i="8"/>
  <c r="J197" i="8"/>
  <c r="K197" i="8"/>
  <c r="L197" i="8"/>
  <c r="M197" i="8"/>
  <c r="N197" i="8"/>
  <c r="O197" i="8"/>
  <c r="P197" i="8"/>
  <c r="Q197" i="8"/>
  <c r="R197" i="8"/>
  <c r="S197" i="8"/>
  <c r="I198" i="8"/>
  <c r="J198" i="8"/>
  <c r="K198" i="8"/>
  <c r="L198" i="8"/>
  <c r="M198" i="8"/>
  <c r="N198" i="8" s="1"/>
  <c r="O198" i="8"/>
  <c r="R198" i="8" s="1"/>
  <c r="P198" i="8"/>
  <c r="S198" i="8" s="1"/>
  <c r="Q198" i="8"/>
  <c r="I199" i="8"/>
  <c r="J199" i="8"/>
  <c r="K199" i="8"/>
  <c r="L199" i="8"/>
  <c r="M199" i="8"/>
  <c r="N199" i="8"/>
  <c r="O199" i="8"/>
  <c r="R199" i="8" s="1"/>
  <c r="P199" i="8"/>
  <c r="S199" i="8" s="1"/>
  <c r="Q199" i="8"/>
  <c r="I200" i="8"/>
  <c r="N200" i="8" s="1"/>
  <c r="J200" i="8"/>
  <c r="O200" i="8" s="1"/>
  <c r="K200" i="8"/>
  <c r="Q200" i="8" s="1"/>
  <c r="L200" i="8"/>
  <c r="L201" i="8" s="1"/>
  <c r="M201" i="8" s="1"/>
  <c r="N201" i="8" s="1"/>
  <c r="M200" i="8"/>
  <c r="I201" i="8"/>
  <c r="J201" i="8"/>
  <c r="K201" i="8"/>
  <c r="O201" i="8"/>
  <c r="P201" i="8"/>
  <c r="Q201" i="8"/>
  <c r="R201" i="8" s="1"/>
  <c r="I202" i="8"/>
  <c r="J202" i="8"/>
  <c r="P202" i="8" s="1"/>
  <c r="K202" i="8"/>
  <c r="Q202" i="8" s="1"/>
  <c r="L202" i="8"/>
  <c r="M202" i="8" s="1"/>
  <c r="N202" i="8"/>
  <c r="O202" i="8"/>
  <c r="I203" i="8"/>
  <c r="J203" i="8"/>
  <c r="K203" i="8"/>
  <c r="N203" i="8"/>
  <c r="O203" i="8"/>
  <c r="P203" i="8"/>
  <c r="Q203" i="8"/>
  <c r="R203" i="8" s="1"/>
  <c r="I204" i="8"/>
  <c r="J204" i="8"/>
  <c r="K204" i="8"/>
  <c r="Q204" i="8" s="1"/>
  <c r="O204" i="8"/>
  <c r="P204" i="8"/>
  <c r="I205" i="8"/>
  <c r="J205" i="8"/>
  <c r="K205" i="8"/>
  <c r="Q205" i="8" s="1"/>
  <c r="S205" i="8" s="1"/>
  <c r="L205" i="8"/>
  <c r="M205" i="8" s="1"/>
  <c r="N205" i="8"/>
  <c r="O205" i="8"/>
  <c r="R205" i="8" s="1"/>
  <c r="P205" i="8"/>
  <c r="I206" i="8"/>
  <c r="N206" i="8" s="1"/>
  <c r="J206" i="8"/>
  <c r="P206" i="8" s="1"/>
  <c r="K206" i="8"/>
  <c r="Q206" i="8" s="1"/>
  <c r="I207" i="8"/>
  <c r="J207" i="8"/>
  <c r="K207" i="8"/>
  <c r="N207" i="8"/>
  <c r="O207" i="8"/>
  <c r="P207" i="8"/>
  <c r="Q207" i="8"/>
  <c r="R207" i="8"/>
  <c r="S207" i="8"/>
  <c r="I208" i="8"/>
  <c r="N208" i="8" s="1"/>
  <c r="J208" i="8"/>
  <c r="O208" i="8" s="1"/>
  <c r="R208" i="8" s="1"/>
  <c r="K208" i="8"/>
  <c r="Q208" i="8" s="1"/>
  <c r="I209" i="8"/>
  <c r="J209" i="8"/>
  <c r="K209" i="8"/>
  <c r="N209" i="8"/>
  <c r="O209" i="8"/>
  <c r="R209" i="8" s="1"/>
  <c r="P209" i="8"/>
  <c r="S209" i="8" s="1"/>
  <c r="Q209" i="8"/>
  <c r="I210" i="8"/>
  <c r="J210" i="8"/>
  <c r="O210" i="8" s="1"/>
  <c r="K210" i="8"/>
  <c r="Q210" i="8" s="1"/>
  <c r="P210" i="8"/>
  <c r="I211" i="8"/>
  <c r="N211" i="8" s="1"/>
  <c r="J211" i="8"/>
  <c r="O211" i="8" s="1"/>
  <c r="R211" i="8" s="1"/>
  <c r="K211" i="8"/>
  <c r="L211" i="8"/>
  <c r="L212" i="8" s="1"/>
  <c r="M211" i="8"/>
  <c r="Q211" i="8"/>
  <c r="I212" i="8"/>
  <c r="N212" i="8" s="1"/>
  <c r="J212" i="8"/>
  <c r="O212" i="8" s="1"/>
  <c r="K212" i="8"/>
  <c r="Q212" i="8" s="1"/>
  <c r="I213" i="8"/>
  <c r="J213" i="8"/>
  <c r="O213" i="8" s="1"/>
  <c r="R213" i="8" s="1"/>
  <c r="K213" i="8"/>
  <c r="P213" i="8"/>
  <c r="Q213" i="8"/>
  <c r="S213" i="8"/>
  <c r="I214" i="8"/>
  <c r="J214" i="8"/>
  <c r="O214" i="8" s="1"/>
  <c r="R214" i="8" s="1"/>
  <c r="K214" i="8"/>
  <c r="L214" i="8"/>
  <c r="M214" i="8" s="1"/>
  <c r="Q214" i="8"/>
  <c r="I215" i="8"/>
  <c r="J215" i="8"/>
  <c r="K215" i="8"/>
  <c r="L215" i="8"/>
  <c r="M215" i="8"/>
  <c r="N215" i="8"/>
  <c r="O215" i="8"/>
  <c r="P215" i="8"/>
  <c r="Q215" i="8"/>
  <c r="R215" i="8"/>
  <c r="S215" i="8"/>
  <c r="I216" i="8"/>
  <c r="J216" i="8"/>
  <c r="O216" i="8" s="1"/>
  <c r="K216" i="8"/>
  <c r="Q216" i="8" s="1"/>
  <c r="L216" i="8"/>
  <c r="M216" i="8"/>
  <c r="I217" i="8"/>
  <c r="J217" i="8"/>
  <c r="O217" i="8" s="1"/>
  <c r="R217" i="8" s="1"/>
  <c r="K217" i="8"/>
  <c r="Q217" i="8" s="1"/>
  <c r="L217" i="8"/>
  <c r="M217" i="8"/>
  <c r="P217" i="8"/>
  <c r="S217" i="8" s="1"/>
  <c r="I218" i="8"/>
  <c r="N218" i="8" s="1"/>
  <c r="J218" i="8"/>
  <c r="O218" i="8" s="1"/>
  <c r="R218" i="8" s="1"/>
  <c r="K218" i="8"/>
  <c r="Q218" i="8" s="1"/>
  <c r="L218" i="8"/>
  <c r="M218" i="8"/>
  <c r="I219" i="8"/>
  <c r="J219" i="8"/>
  <c r="K219" i="8"/>
  <c r="L219" i="8"/>
  <c r="M219" i="8"/>
  <c r="N219" i="8" s="1"/>
  <c r="O219" i="8"/>
  <c r="P219" i="8"/>
  <c r="S219" i="8" s="1"/>
  <c r="Q219" i="8"/>
  <c r="R219" i="8" s="1"/>
  <c r="I220" i="8"/>
  <c r="N220" i="8" s="1"/>
  <c r="J220" i="8"/>
  <c r="K220" i="8"/>
  <c r="L220" i="8"/>
  <c r="M220" i="8"/>
  <c r="O220" i="8"/>
  <c r="P220" i="8"/>
  <c r="Q220" i="8"/>
  <c r="R220" i="8" s="1"/>
  <c r="I221" i="8"/>
  <c r="J221" i="8"/>
  <c r="K221" i="8"/>
  <c r="L221" i="8"/>
  <c r="M221" i="8" s="1"/>
  <c r="N221" i="8" s="1"/>
  <c r="O221" i="8"/>
  <c r="P221" i="8"/>
  <c r="Q221" i="8"/>
  <c r="R221" i="8"/>
  <c r="S221" i="8"/>
  <c r="I222" i="8"/>
  <c r="J222" i="8"/>
  <c r="O222" i="8" s="1"/>
  <c r="R222" i="8" s="1"/>
  <c r="K222" i="8"/>
  <c r="L222" i="8"/>
  <c r="M222" i="8" s="1"/>
  <c r="N222" i="8"/>
  <c r="P222" i="8"/>
  <c r="Q222" i="8"/>
  <c r="S222" i="8"/>
  <c r="I223" i="8"/>
  <c r="J223" i="8"/>
  <c r="K223" i="8"/>
  <c r="Q223" i="8" s="1"/>
  <c r="N223" i="8"/>
  <c r="O223" i="8"/>
  <c r="R223" i="8" s="1"/>
  <c r="P223" i="8"/>
  <c r="S223" i="8" s="1"/>
  <c r="I224" i="8"/>
  <c r="N224" i="8" s="1"/>
  <c r="J224" i="8"/>
  <c r="P224" i="8" s="1"/>
  <c r="S224" i="8" s="1"/>
  <c r="K224" i="8"/>
  <c r="O224" i="8"/>
  <c r="R224" i="8" s="1"/>
  <c r="Q224" i="8"/>
  <c r="I225" i="8"/>
  <c r="J225" i="8"/>
  <c r="K225" i="8"/>
  <c r="N225" i="8"/>
  <c r="O225" i="8"/>
  <c r="R225" i="8" s="1"/>
  <c r="P225" i="8"/>
  <c r="S225" i="8" s="1"/>
  <c r="Q225" i="8"/>
  <c r="I226" i="8"/>
  <c r="J226" i="8"/>
  <c r="K226" i="8"/>
  <c r="N226" i="8"/>
  <c r="O226" i="8"/>
  <c r="R226" i="8" s="1"/>
  <c r="P226" i="8"/>
  <c r="Q226" i="8"/>
  <c r="S226" i="8"/>
  <c r="I227" i="8"/>
  <c r="J227" i="8"/>
  <c r="K227" i="8"/>
  <c r="O227" i="8"/>
  <c r="R227" i="8" s="1"/>
  <c r="P227" i="8"/>
  <c r="S227" i="8" s="1"/>
  <c r="Q227" i="8"/>
  <c r="I228" i="8"/>
  <c r="J228" i="8"/>
  <c r="P228" i="8" s="1"/>
  <c r="S228" i="8" s="1"/>
  <c r="K228" i="8"/>
  <c r="L228" i="8"/>
  <c r="M228" i="8" s="1"/>
  <c r="N228" i="8"/>
  <c r="O228" i="8"/>
  <c r="Q228" i="8"/>
  <c r="R228" i="8"/>
  <c r="I229" i="8"/>
  <c r="J229" i="8"/>
  <c r="O229" i="8" s="1"/>
  <c r="R229" i="8" s="1"/>
  <c r="K229" i="8"/>
  <c r="Q229" i="8" s="1"/>
  <c r="L229" i="8"/>
  <c r="L230" i="8" s="1"/>
  <c r="M230" i="8" s="1"/>
  <c r="N229" i="8"/>
  <c r="I230" i="8"/>
  <c r="J230" i="8"/>
  <c r="K230" i="8"/>
  <c r="O230" i="8"/>
  <c r="P230" i="8"/>
  <c r="Q230" i="8"/>
  <c r="S230" i="8" s="1"/>
  <c r="R230" i="8"/>
  <c r="I231" i="8"/>
  <c r="J231" i="8"/>
  <c r="O231" i="8" s="1"/>
  <c r="K231" i="8"/>
  <c r="Q231" i="8" s="1"/>
  <c r="L231" i="8"/>
  <c r="L232" i="8" s="1"/>
  <c r="M231" i="8"/>
  <c r="N231" i="8"/>
  <c r="I232" i="8"/>
  <c r="J232" i="8"/>
  <c r="K232" i="8"/>
  <c r="N232" i="8"/>
  <c r="O232" i="8"/>
  <c r="P232" i="8"/>
  <c r="Q232" i="8"/>
  <c r="R232" i="8"/>
  <c r="S232" i="8"/>
  <c r="I233" i="8"/>
  <c r="J233" i="8"/>
  <c r="K233" i="8"/>
  <c r="O233" i="8"/>
  <c r="R233" i="8" s="1"/>
  <c r="P233" i="8"/>
  <c r="Q233" i="8"/>
  <c r="S233" i="8"/>
  <c r="K2" i="8"/>
  <c r="L258" i="9"/>
  <c r="I257" i="9"/>
  <c r="J257" i="9"/>
  <c r="K257" i="9"/>
  <c r="L257" i="9"/>
  <c r="M257" i="9"/>
  <c r="N257" i="9" s="1"/>
  <c r="O257" i="9"/>
  <c r="S257" i="9"/>
  <c r="Q257" i="9"/>
  <c r="R257" i="9" s="1"/>
  <c r="Q10" i="3"/>
  <c r="I935" i="3"/>
  <c r="J935" i="3"/>
  <c r="K935" i="3"/>
  <c r="L935" i="3"/>
  <c r="M935" i="3"/>
  <c r="N935" i="3" s="1"/>
  <c r="O935" i="3"/>
  <c r="P935" i="3"/>
  <c r="S935" i="3" s="1"/>
  <c r="Q935" i="3"/>
  <c r="R935" i="3"/>
  <c r="I936" i="3"/>
  <c r="J936" i="3"/>
  <c r="K936" i="3"/>
  <c r="L936" i="3"/>
  <c r="M936" i="3" s="1"/>
  <c r="N936" i="3"/>
  <c r="O936" i="3"/>
  <c r="P936" i="3"/>
  <c r="S936" i="3" s="1"/>
  <c r="Q936" i="3"/>
  <c r="R936" i="3" s="1"/>
  <c r="I937" i="3"/>
  <c r="J937" i="3"/>
  <c r="K937" i="3"/>
  <c r="Q937" i="3" s="1"/>
  <c r="L937" i="3"/>
  <c r="M937" i="3"/>
  <c r="N937" i="3"/>
  <c r="O937" i="3"/>
  <c r="R937" i="3" s="1"/>
  <c r="P937" i="3"/>
  <c r="S937" i="3" s="1"/>
  <c r="I938" i="3"/>
  <c r="J938" i="3"/>
  <c r="K938" i="3"/>
  <c r="L938" i="3"/>
  <c r="M938" i="3" s="1"/>
  <c r="N938" i="3"/>
  <c r="O938" i="3"/>
  <c r="P938" i="3"/>
  <c r="S938" i="3" s="1"/>
  <c r="Q938" i="3"/>
  <c r="R938" i="3" s="1"/>
  <c r="I939" i="3"/>
  <c r="J939" i="3"/>
  <c r="K939" i="3"/>
  <c r="L939" i="3"/>
  <c r="M939" i="3"/>
  <c r="N939" i="3" s="1"/>
  <c r="O939" i="3"/>
  <c r="R939" i="3" s="1"/>
  <c r="P939" i="3"/>
  <c r="Q939" i="3"/>
  <c r="S939" i="3"/>
  <c r="I940" i="3"/>
  <c r="J940" i="3"/>
  <c r="O940" i="3" s="1"/>
  <c r="R940" i="3" s="1"/>
  <c r="K940" i="3"/>
  <c r="L940" i="3"/>
  <c r="L941" i="3" s="1"/>
  <c r="M941" i="3" s="1"/>
  <c r="N941" i="3" s="1"/>
  <c r="M940" i="3"/>
  <c r="N940" i="3"/>
  <c r="Q940" i="3"/>
  <c r="I941" i="3"/>
  <c r="J941" i="3"/>
  <c r="K941" i="3"/>
  <c r="Q941" i="3" s="1"/>
  <c r="R941" i="3" s="1"/>
  <c r="O941" i="3"/>
  <c r="P941" i="3"/>
  <c r="S941" i="3" s="1"/>
  <c r="M316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317" i="26"/>
  <c r="H318" i="26"/>
  <c r="H319" i="26"/>
  <c r="H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J316" i="26"/>
  <c r="O316" i="26" s="1"/>
  <c r="I210" i="26"/>
  <c r="J210" i="26"/>
  <c r="O210" i="26" s="1"/>
  <c r="R210" i="26" s="1"/>
  <c r="K210" i="26"/>
  <c r="L210" i="26"/>
  <c r="M210" i="26"/>
  <c r="N210" i="26" s="1"/>
  <c r="Q210" i="26"/>
  <c r="I211" i="26"/>
  <c r="J211" i="26"/>
  <c r="K211" i="26"/>
  <c r="L211" i="26"/>
  <c r="M211" i="26"/>
  <c r="N211" i="26" s="1"/>
  <c r="O211" i="26"/>
  <c r="R211" i="26" s="1"/>
  <c r="P211" i="26"/>
  <c r="Q211" i="26"/>
  <c r="S211" i="26" s="1"/>
  <c r="H196" i="26"/>
  <c r="I196" i="26" s="1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I239" i="26" s="1"/>
  <c r="H240" i="26"/>
  <c r="H241" i="26"/>
  <c r="H242" i="26"/>
  <c r="H243" i="26"/>
  <c r="H244" i="26"/>
  <c r="H245" i="26"/>
  <c r="H246" i="26"/>
  <c r="I246" i="26" s="1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I273" i="26" s="1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I287" i="26" s="1"/>
  <c r="H288" i="26"/>
  <c r="H289" i="26"/>
  <c r="H290" i="26"/>
  <c r="H291" i="26"/>
  <c r="I291" i="26" s="1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I304" i="26" s="1"/>
  <c r="H305" i="26"/>
  <c r="H306" i="26"/>
  <c r="I306" i="26" s="1"/>
  <c r="H307" i="26"/>
  <c r="H308" i="26"/>
  <c r="H309" i="26"/>
  <c r="H310" i="26"/>
  <c r="I310" i="26" s="1"/>
  <c r="H311" i="26"/>
  <c r="H312" i="26"/>
  <c r="H313" i="26"/>
  <c r="H314" i="26"/>
  <c r="I314" i="26" s="1"/>
  <c r="H315" i="26"/>
  <c r="J196" i="26"/>
  <c r="K196" i="26"/>
  <c r="Q196" i="26" s="1"/>
  <c r="L196" i="26"/>
  <c r="M196" i="26" s="1"/>
  <c r="O196" i="26"/>
  <c r="P196" i="26"/>
  <c r="J190" i="26"/>
  <c r="O190" i="26" s="1"/>
  <c r="P190" i="26"/>
  <c r="J191" i="26"/>
  <c r="P191" i="26" s="1"/>
  <c r="L191" i="26"/>
  <c r="M191" i="26"/>
  <c r="O191" i="26"/>
  <c r="I192" i="26"/>
  <c r="N192" i="26" s="1"/>
  <c r="L192" i="26"/>
  <c r="M192" i="26" s="1"/>
  <c r="I193" i="26"/>
  <c r="J193" i="26"/>
  <c r="O193" i="26" s="1"/>
  <c r="J194" i="26"/>
  <c r="P194" i="26" s="1"/>
  <c r="L194" i="26"/>
  <c r="M194" i="26" s="1"/>
  <c r="O194" i="26"/>
  <c r="J195" i="26"/>
  <c r="O195" i="26" s="1"/>
  <c r="L195" i="26"/>
  <c r="M195" i="26" s="1"/>
  <c r="J185" i="26"/>
  <c r="O185" i="26" s="1"/>
  <c r="L185" i="26"/>
  <c r="M185" i="26" s="1"/>
  <c r="J186" i="26"/>
  <c r="P186" i="26" s="1"/>
  <c r="L186" i="26"/>
  <c r="M186" i="26" s="1"/>
  <c r="O186" i="26"/>
  <c r="J187" i="26"/>
  <c r="O187" i="26" s="1"/>
  <c r="L187" i="26"/>
  <c r="M187" i="26" s="1"/>
  <c r="I188" i="26"/>
  <c r="N188" i="26" s="1"/>
  <c r="L188" i="26"/>
  <c r="M188" i="26" s="1"/>
  <c r="J181" i="26"/>
  <c r="O181" i="26" s="1"/>
  <c r="J182" i="26"/>
  <c r="O182" i="26" s="1"/>
  <c r="L182" i="26"/>
  <c r="M182" i="26" s="1"/>
  <c r="J183" i="26"/>
  <c r="O183" i="26" s="1"/>
  <c r="L183" i="26"/>
  <c r="M183" i="26" s="1"/>
  <c r="J144" i="26"/>
  <c r="O144" i="26" s="1"/>
  <c r="J145" i="26"/>
  <c r="O145" i="26" s="1"/>
  <c r="L145" i="26"/>
  <c r="M145" i="26" s="1"/>
  <c r="J146" i="26"/>
  <c r="P146" i="26" s="1"/>
  <c r="L146" i="26"/>
  <c r="M146" i="26" s="1"/>
  <c r="J147" i="26"/>
  <c r="P147" i="26" s="1"/>
  <c r="L147" i="26"/>
  <c r="M147" i="26" s="1"/>
  <c r="J148" i="26"/>
  <c r="O148" i="26" s="1"/>
  <c r="L148" i="26"/>
  <c r="M148" i="26" s="1"/>
  <c r="J149" i="26"/>
  <c r="O149" i="26" s="1"/>
  <c r="L149" i="26"/>
  <c r="M149" i="26" s="1"/>
  <c r="J150" i="26"/>
  <c r="P150" i="26" s="1"/>
  <c r="L150" i="26"/>
  <c r="M150" i="26" s="1"/>
  <c r="J151" i="26"/>
  <c r="O151" i="26" s="1"/>
  <c r="L151" i="26"/>
  <c r="M151" i="26" s="1"/>
  <c r="J140" i="26"/>
  <c r="P140" i="26" s="1"/>
  <c r="J141" i="26"/>
  <c r="O141" i="26" s="1"/>
  <c r="L141" i="26"/>
  <c r="M141" i="26" s="1"/>
  <c r="J122" i="26"/>
  <c r="O122" i="26" s="1"/>
  <c r="J39" i="26"/>
  <c r="O39" i="26" s="1"/>
  <c r="J38" i="26"/>
  <c r="P38" i="26" s="1"/>
  <c r="I37" i="26"/>
  <c r="J37" i="26"/>
  <c r="P37" i="26" s="1"/>
  <c r="K37" i="26"/>
  <c r="Q37" i="26" s="1"/>
  <c r="I12" i="26"/>
  <c r="J12" i="26"/>
  <c r="O12" i="26" s="1"/>
  <c r="K12" i="26"/>
  <c r="Q12" i="26" s="1"/>
  <c r="I13" i="26"/>
  <c r="J13" i="26"/>
  <c r="O13" i="26" s="1"/>
  <c r="K13" i="26"/>
  <c r="Q13" i="26" s="1"/>
  <c r="L13" i="26"/>
  <c r="M13" i="26" s="1"/>
  <c r="I236" i="12"/>
  <c r="J236" i="12"/>
  <c r="P236" i="12" s="1"/>
  <c r="S236" i="12" s="1"/>
  <c r="K236" i="12"/>
  <c r="L236" i="12"/>
  <c r="M236" i="12"/>
  <c r="N236" i="12" s="1"/>
  <c r="O236" i="12"/>
  <c r="Q236" i="12"/>
  <c r="R236" i="12"/>
  <c r="I224" i="12"/>
  <c r="J224" i="12"/>
  <c r="P224" i="12" s="1"/>
  <c r="S224" i="12" s="1"/>
  <c r="K224" i="12"/>
  <c r="L224" i="12"/>
  <c r="M224" i="12"/>
  <c r="O224" i="12"/>
  <c r="Q224" i="12"/>
  <c r="R224" i="12"/>
  <c r="J179" i="12"/>
  <c r="O179" i="12" s="1"/>
  <c r="J173" i="12"/>
  <c r="O173" i="12" s="1"/>
  <c r="L173" i="12"/>
  <c r="M173" i="12"/>
  <c r="J158" i="12"/>
  <c r="O158" i="12" s="1"/>
  <c r="L158" i="12"/>
  <c r="M158" i="12" s="1"/>
  <c r="J159" i="12"/>
  <c r="L159" i="12"/>
  <c r="M159" i="12" s="1"/>
  <c r="O159" i="12"/>
  <c r="P159" i="12"/>
  <c r="J160" i="12"/>
  <c r="O160" i="12" s="1"/>
  <c r="L160" i="12"/>
  <c r="M160" i="12" s="1"/>
  <c r="J161" i="12"/>
  <c r="O161" i="12" s="1"/>
  <c r="L161" i="12"/>
  <c r="M161" i="12" s="1"/>
  <c r="J144" i="12"/>
  <c r="O144" i="12" s="1"/>
  <c r="I122" i="12"/>
  <c r="J122" i="12"/>
  <c r="O122" i="12" s="1"/>
  <c r="K122" i="12"/>
  <c r="Q122" i="12" s="1"/>
  <c r="I114" i="12"/>
  <c r="J114" i="12"/>
  <c r="P114" i="12" s="1"/>
  <c r="K114" i="12"/>
  <c r="Q114" i="12" s="1"/>
  <c r="I96" i="12"/>
  <c r="J96" i="12"/>
  <c r="O96" i="12" s="1"/>
  <c r="K96" i="12"/>
  <c r="Q96" i="12" s="1"/>
  <c r="I81" i="12"/>
  <c r="J81" i="12"/>
  <c r="O81" i="12" s="1"/>
  <c r="K81" i="12"/>
  <c r="Q81" i="12" s="1"/>
  <c r="I49" i="12"/>
  <c r="J49" i="12"/>
  <c r="O49" i="12" s="1"/>
  <c r="K49" i="12"/>
  <c r="Q49" i="12" s="1"/>
  <c r="I50" i="12"/>
  <c r="J50" i="12"/>
  <c r="P50" i="12" s="1"/>
  <c r="K50" i="12"/>
  <c r="Q50" i="12" s="1"/>
  <c r="L50" i="12"/>
  <c r="M50" i="12" s="1"/>
  <c r="I51" i="12"/>
  <c r="J51" i="12"/>
  <c r="O51" i="12" s="1"/>
  <c r="K51" i="12"/>
  <c r="Q51" i="12" s="1"/>
  <c r="L51" i="12"/>
  <c r="M51" i="12" s="1"/>
  <c r="I52" i="12"/>
  <c r="J52" i="12"/>
  <c r="O52" i="12" s="1"/>
  <c r="K52" i="12"/>
  <c r="Q52" i="12" s="1"/>
  <c r="L52" i="12"/>
  <c r="M52" i="12" s="1"/>
  <c r="I53" i="12"/>
  <c r="J53" i="12"/>
  <c r="O53" i="12" s="1"/>
  <c r="K53" i="12"/>
  <c r="Q53" i="12" s="1"/>
  <c r="L53" i="12"/>
  <c r="M53" i="12" s="1"/>
  <c r="I54" i="12"/>
  <c r="J54" i="12"/>
  <c r="O54" i="12" s="1"/>
  <c r="K54" i="12"/>
  <c r="Q54" i="12" s="1"/>
  <c r="L54" i="12"/>
  <c r="M54" i="12" s="1"/>
  <c r="I45" i="12"/>
  <c r="J45" i="12"/>
  <c r="O45" i="12" s="1"/>
  <c r="K45" i="12"/>
  <c r="Q45" i="12" s="1"/>
  <c r="I27" i="12"/>
  <c r="J27" i="12"/>
  <c r="P27" i="12" s="1"/>
  <c r="K27" i="12"/>
  <c r="Q27" i="12" s="1"/>
  <c r="I666" i="3"/>
  <c r="J666" i="3"/>
  <c r="O666" i="3" s="1"/>
  <c r="K666" i="3"/>
  <c r="Q666" i="3" s="1"/>
  <c r="I659" i="3"/>
  <c r="J659" i="3"/>
  <c r="O659" i="3" s="1"/>
  <c r="K659" i="3"/>
  <c r="Q659" i="3" s="1"/>
  <c r="K652" i="3"/>
  <c r="Q652" i="3" s="1"/>
  <c r="I50" i="20"/>
  <c r="J50" i="20"/>
  <c r="K50" i="20"/>
  <c r="L50" i="20"/>
  <c r="M50" i="20"/>
  <c r="N50" i="20" s="1"/>
  <c r="O50" i="20"/>
  <c r="R50" i="20" s="1"/>
  <c r="P50" i="20"/>
  <c r="S50" i="20" s="1"/>
  <c r="Q50" i="20"/>
  <c r="K198" i="21"/>
  <c r="Q198" i="21" s="1"/>
  <c r="I122" i="21"/>
  <c r="J122" i="21"/>
  <c r="K122" i="21"/>
  <c r="L122" i="21"/>
  <c r="M122" i="21" s="1"/>
  <c r="O122" i="21"/>
  <c r="P122" i="21"/>
  <c r="Q122" i="21"/>
  <c r="R122" i="21" s="1"/>
  <c r="S122" i="21"/>
  <c r="B437" i="26"/>
  <c r="B316" i="26"/>
  <c r="I285" i="26"/>
  <c r="N285" i="26" s="1"/>
  <c r="L285" i="26"/>
  <c r="L286" i="26" s="1"/>
  <c r="I286" i="26"/>
  <c r="N286" i="26" s="1"/>
  <c r="J287" i="26"/>
  <c r="O287" i="26" s="1"/>
  <c r="I288" i="26"/>
  <c r="N288" i="26" s="1"/>
  <c r="L288" i="26"/>
  <c r="M288" i="26" s="1"/>
  <c r="I289" i="26"/>
  <c r="N289" i="26" s="1"/>
  <c r="I290" i="26"/>
  <c r="N290" i="26" s="1"/>
  <c r="J291" i="26"/>
  <c r="O291" i="26" s="1"/>
  <c r="I292" i="26"/>
  <c r="N292" i="26" s="1"/>
  <c r="L292" i="26"/>
  <c r="M292" i="26" s="1"/>
  <c r="J293" i="26"/>
  <c r="O293" i="26" s="1"/>
  <c r="I294" i="26"/>
  <c r="N294" i="26" s="1"/>
  <c r="L294" i="26"/>
  <c r="L295" i="26" s="1"/>
  <c r="M295" i="26" s="1"/>
  <c r="I295" i="26"/>
  <c r="N295" i="26" s="1"/>
  <c r="J296" i="26"/>
  <c r="P296" i="26" s="1"/>
  <c r="I297" i="26"/>
  <c r="N297" i="26" s="1"/>
  <c r="L297" i="26"/>
  <c r="M297" i="26" s="1"/>
  <c r="I298" i="26"/>
  <c r="N298" i="26" s="1"/>
  <c r="I299" i="26"/>
  <c r="N299" i="26" s="1"/>
  <c r="J300" i="26"/>
  <c r="O300" i="26" s="1"/>
  <c r="I301" i="26"/>
  <c r="N301" i="26" s="1"/>
  <c r="L301" i="26"/>
  <c r="L302" i="26" s="1"/>
  <c r="M302" i="26" s="1"/>
  <c r="I302" i="26"/>
  <c r="N302" i="26" s="1"/>
  <c r="I303" i="26"/>
  <c r="N303" i="26" s="1"/>
  <c r="J304" i="26"/>
  <c r="O304" i="26" s="1"/>
  <c r="I305" i="26"/>
  <c r="N305" i="26" s="1"/>
  <c r="L305" i="26"/>
  <c r="M305" i="26" s="1"/>
  <c r="J306" i="26"/>
  <c r="O306" i="26" s="1"/>
  <c r="I307" i="26"/>
  <c r="N307" i="26" s="1"/>
  <c r="L307" i="26"/>
  <c r="L308" i="26" s="1"/>
  <c r="M308" i="26" s="1"/>
  <c r="I308" i="26"/>
  <c r="N308" i="26" s="1"/>
  <c r="I309" i="26"/>
  <c r="N309" i="26" s="1"/>
  <c r="J310" i="26"/>
  <c r="O310" i="26" s="1"/>
  <c r="I311" i="26"/>
  <c r="N311" i="26" s="1"/>
  <c r="L311" i="26"/>
  <c r="M311" i="26" s="1"/>
  <c r="I312" i="26"/>
  <c r="N312" i="26" s="1"/>
  <c r="I313" i="26"/>
  <c r="N313" i="26" s="1"/>
  <c r="J314" i="26"/>
  <c r="P314" i="26" s="1"/>
  <c r="J315" i="26"/>
  <c r="O315" i="26" s="1"/>
  <c r="L315" i="26"/>
  <c r="M315" i="26" s="1"/>
  <c r="I316" i="26"/>
  <c r="N316" i="26" s="1"/>
  <c r="L316" i="26"/>
  <c r="L317" i="26" s="1"/>
  <c r="L318" i="26" s="1"/>
  <c r="I317" i="26"/>
  <c r="N317" i="26" s="1"/>
  <c r="J318" i="26"/>
  <c r="P318" i="26" s="1"/>
  <c r="I319" i="26"/>
  <c r="N319" i="26" s="1"/>
  <c r="L319" i="26"/>
  <c r="L320" i="26" s="1"/>
  <c r="J320" i="26"/>
  <c r="O320" i="26" s="1"/>
  <c r="I321" i="26"/>
  <c r="N321" i="26" s="1"/>
  <c r="L321" i="26"/>
  <c r="L322" i="26" s="1"/>
  <c r="J322" i="26"/>
  <c r="O322" i="26" s="1"/>
  <c r="I323" i="26"/>
  <c r="N323" i="26" s="1"/>
  <c r="L323" i="26"/>
  <c r="L324" i="26" s="1"/>
  <c r="J324" i="26"/>
  <c r="O324" i="26" s="1"/>
  <c r="I325" i="26"/>
  <c r="N325" i="26" s="1"/>
  <c r="L325" i="26"/>
  <c r="L326" i="26" s="1"/>
  <c r="J326" i="26"/>
  <c r="O326" i="26" s="1"/>
  <c r="I327" i="26"/>
  <c r="N327" i="26" s="1"/>
  <c r="L327" i="26"/>
  <c r="L328" i="26" s="1"/>
  <c r="J328" i="26"/>
  <c r="O328" i="26" s="1"/>
  <c r="I329" i="26"/>
  <c r="N329" i="26" s="1"/>
  <c r="L329" i="26"/>
  <c r="I330" i="26"/>
  <c r="N330" i="26" s="1"/>
  <c r="J331" i="26"/>
  <c r="O331" i="26" s="1"/>
  <c r="I332" i="26"/>
  <c r="N332" i="26" s="1"/>
  <c r="L332" i="26"/>
  <c r="I333" i="26"/>
  <c r="N333" i="26" s="1"/>
  <c r="J334" i="26"/>
  <c r="O334" i="26" s="1"/>
  <c r="I335" i="26"/>
  <c r="N335" i="26" s="1"/>
  <c r="L335" i="26"/>
  <c r="L336" i="26" s="1"/>
  <c r="J336" i="26"/>
  <c r="O336" i="26" s="1"/>
  <c r="J337" i="26"/>
  <c r="O337" i="26" s="1"/>
  <c r="L337" i="26"/>
  <c r="J338" i="26"/>
  <c r="O338" i="26" s="1"/>
  <c r="L338" i="26"/>
  <c r="J339" i="26"/>
  <c r="O339" i="26" s="1"/>
  <c r="L339" i="26"/>
  <c r="I340" i="26"/>
  <c r="N340" i="26" s="1"/>
  <c r="L340" i="26"/>
  <c r="L341" i="26" s="1"/>
  <c r="J341" i="26"/>
  <c r="O341" i="26" s="1"/>
  <c r="I342" i="26"/>
  <c r="N342" i="26" s="1"/>
  <c r="L342" i="26"/>
  <c r="L343" i="26" s="1"/>
  <c r="J343" i="26"/>
  <c r="O343" i="26" s="1"/>
  <c r="J344" i="26"/>
  <c r="O344" i="26" s="1"/>
  <c r="L344" i="26"/>
  <c r="I345" i="26"/>
  <c r="N345" i="26" s="1"/>
  <c r="L345" i="26"/>
  <c r="L346" i="26" s="1"/>
  <c r="J346" i="26"/>
  <c r="O346" i="26" s="1"/>
  <c r="J347" i="26"/>
  <c r="O347" i="26" s="1"/>
  <c r="L347" i="26"/>
  <c r="I348" i="26"/>
  <c r="N348" i="26" s="1"/>
  <c r="L348" i="26"/>
  <c r="L349" i="26" s="1"/>
  <c r="J349" i="26"/>
  <c r="O349" i="26" s="1"/>
  <c r="J350" i="26"/>
  <c r="O350" i="26" s="1"/>
  <c r="L350" i="26"/>
  <c r="I351" i="26"/>
  <c r="N351" i="26" s="1"/>
  <c r="L351" i="26"/>
  <c r="I352" i="26"/>
  <c r="N352" i="26" s="1"/>
  <c r="I353" i="26"/>
  <c r="N353" i="26" s="1"/>
  <c r="J354" i="26"/>
  <c r="P354" i="26" s="1"/>
  <c r="J355" i="26"/>
  <c r="O355" i="26" s="1"/>
  <c r="L355" i="26"/>
  <c r="I356" i="26"/>
  <c r="N356" i="26" s="1"/>
  <c r="L356" i="26"/>
  <c r="L357" i="26" s="1"/>
  <c r="J357" i="26"/>
  <c r="O357" i="26" s="1"/>
  <c r="I358" i="26"/>
  <c r="N358" i="26" s="1"/>
  <c r="L358" i="26"/>
  <c r="J359" i="26"/>
  <c r="O359" i="26" s="1"/>
  <c r="I360" i="26"/>
  <c r="N360" i="26" s="1"/>
  <c r="L360" i="26"/>
  <c r="L361" i="26" s="1"/>
  <c r="I361" i="26"/>
  <c r="N361" i="26" s="1"/>
  <c r="J362" i="26"/>
  <c r="P362" i="26" s="1"/>
  <c r="I363" i="26"/>
  <c r="N363" i="26" s="1"/>
  <c r="L363" i="26"/>
  <c r="L364" i="26" s="1"/>
  <c r="J364" i="26"/>
  <c r="P364" i="26" s="1"/>
  <c r="I365" i="26"/>
  <c r="N365" i="26" s="1"/>
  <c r="L365" i="26"/>
  <c r="L366" i="26" s="1"/>
  <c r="I366" i="26"/>
  <c r="N366" i="26" s="1"/>
  <c r="J367" i="26"/>
  <c r="O367" i="26" s="1"/>
  <c r="I368" i="26"/>
  <c r="N368" i="26" s="1"/>
  <c r="L368" i="26"/>
  <c r="L369" i="26" s="1"/>
  <c r="J369" i="26"/>
  <c r="O369" i="26" s="1"/>
  <c r="I370" i="26"/>
  <c r="N370" i="26" s="1"/>
  <c r="L370" i="26"/>
  <c r="L371" i="26" s="1"/>
  <c r="L372" i="26" s="1"/>
  <c r="I371" i="26"/>
  <c r="N371" i="26" s="1"/>
  <c r="I372" i="26"/>
  <c r="N372" i="26" s="1"/>
  <c r="I373" i="26"/>
  <c r="N373" i="26" s="1"/>
  <c r="I374" i="26"/>
  <c r="N374" i="26" s="1"/>
  <c r="J375" i="26"/>
  <c r="O375" i="26" s="1"/>
  <c r="I376" i="26"/>
  <c r="N376" i="26" s="1"/>
  <c r="L376" i="26"/>
  <c r="L377" i="26" s="1"/>
  <c r="J377" i="26"/>
  <c r="O377" i="26" s="1"/>
  <c r="I378" i="26"/>
  <c r="N378" i="26" s="1"/>
  <c r="L378" i="26"/>
  <c r="L379" i="26" s="1"/>
  <c r="L380" i="26" s="1"/>
  <c r="I379" i="26"/>
  <c r="N379" i="26" s="1"/>
  <c r="J380" i="26"/>
  <c r="P380" i="26" s="1"/>
  <c r="I381" i="26"/>
  <c r="N381" i="26" s="1"/>
  <c r="L381" i="26"/>
  <c r="L382" i="26" s="1"/>
  <c r="J382" i="26"/>
  <c r="P382" i="26" s="1"/>
  <c r="I383" i="26"/>
  <c r="N383" i="26" s="1"/>
  <c r="L383" i="26"/>
  <c r="L384" i="26" s="1"/>
  <c r="I384" i="26"/>
  <c r="N384" i="26" s="1"/>
  <c r="J385" i="26"/>
  <c r="O385" i="26" s="1"/>
  <c r="I386" i="26"/>
  <c r="N386" i="26" s="1"/>
  <c r="L386" i="26"/>
  <c r="L387" i="26" s="1"/>
  <c r="J387" i="26"/>
  <c r="O387" i="26" s="1"/>
  <c r="I388" i="26"/>
  <c r="N388" i="26" s="1"/>
  <c r="L388" i="26"/>
  <c r="L389" i="26" s="1"/>
  <c r="J389" i="26"/>
  <c r="O389" i="26" s="1"/>
  <c r="I390" i="26"/>
  <c r="N390" i="26" s="1"/>
  <c r="L390" i="26"/>
  <c r="J391" i="26"/>
  <c r="O391" i="26" s="1"/>
  <c r="I392" i="26"/>
  <c r="N392" i="26" s="1"/>
  <c r="L392" i="26"/>
  <c r="L393" i="26" s="1"/>
  <c r="I393" i="26"/>
  <c r="N393" i="26" s="1"/>
  <c r="J394" i="26"/>
  <c r="P394" i="26" s="1"/>
  <c r="I395" i="26"/>
  <c r="N395" i="26" s="1"/>
  <c r="L395" i="26"/>
  <c r="L396" i="26" s="1"/>
  <c r="I396" i="26"/>
  <c r="N396" i="26" s="1"/>
  <c r="I397" i="26"/>
  <c r="N397" i="26" s="1"/>
  <c r="J398" i="26"/>
  <c r="O398" i="26" s="1"/>
  <c r="I399" i="26"/>
  <c r="N399" i="26" s="1"/>
  <c r="L399" i="26"/>
  <c r="L400" i="26" s="1"/>
  <c r="L401" i="26" s="1"/>
  <c r="I400" i="26"/>
  <c r="N400" i="26" s="1"/>
  <c r="J401" i="26"/>
  <c r="O401" i="26" s="1"/>
  <c r="I402" i="26"/>
  <c r="N402" i="26" s="1"/>
  <c r="L402" i="26"/>
  <c r="J403" i="26"/>
  <c r="O403" i="26" s="1"/>
  <c r="I404" i="26"/>
  <c r="N404" i="26" s="1"/>
  <c r="L404" i="26"/>
  <c r="I405" i="26"/>
  <c r="N405" i="26" s="1"/>
  <c r="J406" i="26"/>
  <c r="O406" i="26" s="1"/>
  <c r="I407" i="26"/>
  <c r="N407" i="26" s="1"/>
  <c r="L407" i="26"/>
  <c r="L408" i="26" s="1"/>
  <c r="I408" i="26"/>
  <c r="N408" i="26" s="1"/>
  <c r="J409" i="26"/>
  <c r="O409" i="26" s="1"/>
  <c r="I410" i="26"/>
  <c r="N410" i="26" s="1"/>
  <c r="L410" i="26"/>
  <c r="L411" i="26" s="1"/>
  <c r="L412" i="26" s="1"/>
  <c r="I411" i="26"/>
  <c r="N411" i="26" s="1"/>
  <c r="J412" i="26"/>
  <c r="O412" i="26" s="1"/>
  <c r="I413" i="26"/>
  <c r="N413" i="26" s="1"/>
  <c r="L413" i="26"/>
  <c r="I414" i="26"/>
  <c r="N414" i="26" s="1"/>
  <c r="J415" i="26"/>
  <c r="O415" i="26" s="1"/>
  <c r="I416" i="26"/>
  <c r="N416" i="26" s="1"/>
  <c r="L416" i="26"/>
  <c r="L417" i="26" s="1"/>
  <c r="I417" i="26"/>
  <c r="N417" i="26" s="1"/>
  <c r="J418" i="26"/>
  <c r="P418" i="26" s="1"/>
  <c r="I419" i="26"/>
  <c r="N419" i="26" s="1"/>
  <c r="L419" i="26"/>
  <c r="I420" i="26"/>
  <c r="N420" i="26" s="1"/>
  <c r="J421" i="26"/>
  <c r="O421" i="26" s="1"/>
  <c r="I422" i="26"/>
  <c r="N422" i="26" s="1"/>
  <c r="L422" i="26"/>
  <c r="L423" i="26" s="1"/>
  <c r="I423" i="26"/>
  <c r="N423" i="26" s="1"/>
  <c r="J424" i="26"/>
  <c r="P424" i="26" s="1"/>
  <c r="I425" i="26"/>
  <c r="N425" i="26" s="1"/>
  <c r="L425" i="26"/>
  <c r="L426" i="26" s="1"/>
  <c r="I426" i="26"/>
  <c r="N426" i="26" s="1"/>
  <c r="I427" i="26"/>
  <c r="N427" i="26" s="1"/>
  <c r="J428" i="26"/>
  <c r="O428" i="26" s="1"/>
  <c r="I429" i="26"/>
  <c r="N429" i="26" s="1"/>
  <c r="L429" i="26"/>
  <c r="L430" i="26" s="1"/>
  <c r="I430" i="26"/>
  <c r="N430" i="26" s="1"/>
  <c r="I431" i="26"/>
  <c r="N431" i="26" s="1"/>
  <c r="I432" i="26"/>
  <c r="N432" i="26" s="1"/>
  <c r="J433" i="26"/>
  <c r="O433" i="26" s="1"/>
  <c r="I434" i="26"/>
  <c r="N434" i="26" s="1"/>
  <c r="L434" i="26"/>
  <c r="L435" i="26" s="1"/>
  <c r="L436" i="26" s="1"/>
  <c r="I435" i="26"/>
  <c r="N435" i="26" s="1"/>
  <c r="J436" i="26"/>
  <c r="O436" i="26" s="1"/>
  <c r="J437" i="26"/>
  <c r="O437" i="26" s="1"/>
  <c r="L437" i="26"/>
  <c r="I438" i="26"/>
  <c r="N438" i="26" s="1"/>
  <c r="L438" i="26"/>
  <c r="I439" i="26"/>
  <c r="N439" i="26" s="1"/>
  <c r="I440" i="26"/>
  <c r="N440" i="26" s="1"/>
  <c r="I441" i="26"/>
  <c r="N441" i="26" s="1"/>
  <c r="I442" i="26"/>
  <c r="N442" i="26" s="1"/>
  <c r="I443" i="26"/>
  <c r="N443" i="26" s="1"/>
  <c r="I444" i="26"/>
  <c r="N444" i="26" s="1"/>
  <c r="I445" i="26"/>
  <c r="N445" i="26" s="1"/>
  <c r="I446" i="26"/>
  <c r="N446" i="26" s="1"/>
  <c r="I447" i="26"/>
  <c r="N447" i="26" s="1"/>
  <c r="J448" i="26"/>
  <c r="O448" i="26" s="1"/>
  <c r="I449" i="26"/>
  <c r="N449" i="26" s="1"/>
  <c r="L449" i="26"/>
  <c r="L450" i="26" s="1"/>
  <c r="I450" i="26"/>
  <c r="N450" i="26" s="1"/>
  <c r="J451" i="26"/>
  <c r="O451" i="26" s="1"/>
  <c r="I452" i="26"/>
  <c r="N452" i="26" s="1"/>
  <c r="L452" i="26"/>
  <c r="I453" i="26"/>
  <c r="N453" i="26" s="1"/>
  <c r="J454" i="26"/>
  <c r="P454" i="26" s="1"/>
  <c r="I455" i="26"/>
  <c r="N455" i="26" s="1"/>
  <c r="L455" i="26"/>
  <c r="L456" i="26" s="1"/>
  <c r="I456" i="26"/>
  <c r="N456" i="26" s="1"/>
  <c r="I457" i="26"/>
  <c r="N457" i="26" s="1"/>
  <c r="J458" i="26"/>
  <c r="P458" i="26" s="1"/>
  <c r="I459" i="26"/>
  <c r="N459" i="26" s="1"/>
  <c r="L459" i="26"/>
  <c r="L460" i="26" s="1"/>
  <c r="I460" i="26"/>
  <c r="N460" i="26" s="1"/>
  <c r="J461" i="26"/>
  <c r="O461" i="26" s="1"/>
  <c r="I462" i="26"/>
  <c r="N462" i="26" s="1"/>
  <c r="L462" i="26"/>
  <c r="J463" i="26"/>
  <c r="O463" i="26" s="1"/>
  <c r="E317" i="26"/>
  <c r="F317" i="26" s="1"/>
  <c r="E318" i="26"/>
  <c r="F318" i="26" s="1"/>
  <c r="E319" i="26"/>
  <c r="F319" i="26" s="1"/>
  <c r="E320" i="26"/>
  <c r="F320" i="26" s="1"/>
  <c r="E321" i="26"/>
  <c r="F321" i="26" s="1"/>
  <c r="E322" i="26"/>
  <c r="F322" i="26" s="1"/>
  <c r="E323" i="26"/>
  <c r="F323" i="26" s="1"/>
  <c r="E324" i="26"/>
  <c r="F324" i="26" s="1"/>
  <c r="E325" i="26"/>
  <c r="F325" i="26" s="1"/>
  <c r="E326" i="26"/>
  <c r="F326" i="26" s="1"/>
  <c r="E327" i="26"/>
  <c r="F327" i="26" s="1"/>
  <c r="E328" i="26"/>
  <c r="F328" i="26" s="1"/>
  <c r="E329" i="26"/>
  <c r="F329" i="26" s="1"/>
  <c r="E330" i="26"/>
  <c r="F330" i="26" s="1"/>
  <c r="E331" i="26"/>
  <c r="F331" i="26" s="1"/>
  <c r="E332" i="26"/>
  <c r="F332" i="26" s="1"/>
  <c r="E333" i="26"/>
  <c r="F333" i="26" s="1"/>
  <c r="E334" i="26"/>
  <c r="F334" i="26" s="1"/>
  <c r="E335" i="26"/>
  <c r="F335" i="26" s="1"/>
  <c r="E336" i="26"/>
  <c r="F336" i="26" s="1"/>
  <c r="E337" i="26"/>
  <c r="F337" i="26" s="1"/>
  <c r="E338" i="26"/>
  <c r="F338" i="26" s="1"/>
  <c r="E339" i="26"/>
  <c r="F339" i="26" s="1"/>
  <c r="E340" i="26"/>
  <c r="F340" i="26" s="1"/>
  <c r="E341" i="26"/>
  <c r="F341" i="26" s="1"/>
  <c r="E342" i="26"/>
  <c r="F342" i="26" s="1"/>
  <c r="E343" i="26"/>
  <c r="F343" i="26" s="1"/>
  <c r="E344" i="26"/>
  <c r="F344" i="26" s="1"/>
  <c r="E345" i="26"/>
  <c r="F345" i="26" s="1"/>
  <c r="E346" i="26"/>
  <c r="F346" i="26" s="1"/>
  <c r="E347" i="26"/>
  <c r="F347" i="26" s="1"/>
  <c r="E348" i="26"/>
  <c r="F348" i="26" s="1"/>
  <c r="E349" i="26"/>
  <c r="F349" i="26" s="1"/>
  <c r="E350" i="26"/>
  <c r="F350" i="26" s="1"/>
  <c r="E351" i="26"/>
  <c r="F351" i="26" s="1"/>
  <c r="E352" i="26"/>
  <c r="F352" i="26" s="1"/>
  <c r="E353" i="26"/>
  <c r="F353" i="26" s="1"/>
  <c r="E354" i="26"/>
  <c r="F354" i="26" s="1"/>
  <c r="E355" i="26"/>
  <c r="F355" i="26" s="1"/>
  <c r="E356" i="26"/>
  <c r="F356" i="26" s="1"/>
  <c r="E357" i="26"/>
  <c r="F357" i="26" s="1"/>
  <c r="E358" i="26"/>
  <c r="F358" i="26" s="1"/>
  <c r="E359" i="26"/>
  <c r="F359" i="26" s="1"/>
  <c r="E360" i="26"/>
  <c r="F360" i="26" s="1"/>
  <c r="E361" i="26"/>
  <c r="F361" i="26" s="1"/>
  <c r="E362" i="26"/>
  <c r="F362" i="26" s="1"/>
  <c r="E363" i="26"/>
  <c r="F363" i="26" s="1"/>
  <c r="E364" i="26"/>
  <c r="F364" i="26" s="1"/>
  <c r="E365" i="26"/>
  <c r="F365" i="26" s="1"/>
  <c r="E366" i="26"/>
  <c r="F366" i="26" s="1"/>
  <c r="E367" i="26"/>
  <c r="F367" i="26" s="1"/>
  <c r="E368" i="26"/>
  <c r="F368" i="26" s="1"/>
  <c r="E369" i="26"/>
  <c r="F369" i="26" s="1"/>
  <c r="E370" i="26"/>
  <c r="F370" i="26" s="1"/>
  <c r="E371" i="26"/>
  <c r="F371" i="26" s="1"/>
  <c r="E372" i="26"/>
  <c r="F372" i="26" s="1"/>
  <c r="E373" i="26"/>
  <c r="F373" i="26" s="1"/>
  <c r="E374" i="26"/>
  <c r="F374" i="26" s="1"/>
  <c r="E375" i="26"/>
  <c r="F375" i="26" s="1"/>
  <c r="E376" i="26"/>
  <c r="F376" i="26" s="1"/>
  <c r="E377" i="26"/>
  <c r="F377" i="26" s="1"/>
  <c r="E378" i="26"/>
  <c r="F378" i="26" s="1"/>
  <c r="E379" i="26"/>
  <c r="F379" i="26" s="1"/>
  <c r="E380" i="26"/>
  <c r="F380" i="26" s="1"/>
  <c r="E381" i="26"/>
  <c r="F381" i="26" s="1"/>
  <c r="E382" i="26"/>
  <c r="F382" i="26" s="1"/>
  <c r="E383" i="26"/>
  <c r="F383" i="26" s="1"/>
  <c r="E384" i="26"/>
  <c r="F384" i="26" s="1"/>
  <c r="E385" i="26"/>
  <c r="F385" i="26" s="1"/>
  <c r="E386" i="26"/>
  <c r="F386" i="26" s="1"/>
  <c r="E387" i="26"/>
  <c r="F387" i="26" s="1"/>
  <c r="E388" i="26"/>
  <c r="F388" i="26" s="1"/>
  <c r="E389" i="26"/>
  <c r="F389" i="26" s="1"/>
  <c r="E390" i="26"/>
  <c r="F390" i="26" s="1"/>
  <c r="E391" i="26"/>
  <c r="F391" i="26" s="1"/>
  <c r="E392" i="26"/>
  <c r="F392" i="26" s="1"/>
  <c r="E393" i="26"/>
  <c r="F393" i="26" s="1"/>
  <c r="E394" i="26"/>
  <c r="F394" i="26" s="1"/>
  <c r="E395" i="26"/>
  <c r="F395" i="26" s="1"/>
  <c r="E396" i="26"/>
  <c r="F396" i="26" s="1"/>
  <c r="E397" i="26"/>
  <c r="F397" i="26" s="1"/>
  <c r="E398" i="26"/>
  <c r="F398" i="26" s="1"/>
  <c r="E399" i="26"/>
  <c r="F399" i="26" s="1"/>
  <c r="E400" i="26"/>
  <c r="F400" i="26" s="1"/>
  <c r="E401" i="26"/>
  <c r="F401" i="26" s="1"/>
  <c r="E402" i="26"/>
  <c r="F402" i="26" s="1"/>
  <c r="E403" i="26"/>
  <c r="F403" i="26" s="1"/>
  <c r="E404" i="26"/>
  <c r="F404" i="26" s="1"/>
  <c r="E405" i="26"/>
  <c r="F405" i="26" s="1"/>
  <c r="E406" i="26"/>
  <c r="F406" i="26" s="1"/>
  <c r="E407" i="26"/>
  <c r="F407" i="26" s="1"/>
  <c r="E408" i="26"/>
  <c r="F408" i="26" s="1"/>
  <c r="E409" i="26"/>
  <c r="F409" i="26" s="1"/>
  <c r="E410" i="26"/>
  <c r="F410" i="26" s="1"/>
  <c r="E411" i="26"/>
  <c r="F411" i="26" s="1"/>
  <c r="E412" i="26"/>
  <c r="F412" i="26" s="1"/>
  <c r="E413" i="26"/>
  <c r="F413" i="26" s="1"/>
  <c r="E414" i="26"/>
  <c r="F414" i="26" s="1"/>
  <c r="E415" i="26"/>
  <c r="F415" i="26" s="1"/>
  <c r="E416" i="26"/>
  <c r="F416" i="26" s="1"/>
  <c r="E417" i="26"/>
  <c r="F417" i="26" s="1"/>
  <c r="E418" i="26"/>
  <c r="F418" i="26" s="1"/>
  <c r="E419" i="26"/>
  <c r="F419" i="26" s="1"/>
  <c r="E420" i="26"/>
  <c r="F420" i="26" s="1"/>
  <c r="E421" i="26"/>
  <c r="F421" i="26" s="1"/>
  <c r="E422" i="26"/>
  <c r="F422" i="26" s="1"/>
  <c r="E423" i="26"/>
  <c r="F423" i="26" s="1"/>
  <c r="E424" i="26"/>
  <c r="F424" i="26" s="1"/>
  <c r="E425" i="26"/>
  <c r="F425" i="26" s="1"/>
  <c r="E426" i="26"/>
  <c r="F426" i="26" s="1"/>
  <c r="E427" i="26"/>
  <c r="F427" i="26" s="1"/>
  <c r="E428" i="26"/>
  <c r="F428" i="26" s="1"/>
  <c r="E429" i="26"/>
  <c r="F429" i="26" s="1"/>
  <c r="E430" i="26"/>
  <c r="F430" i="26" s="1"/>
  <c r="E431" i="26"/>
  <c r="F431" i="26" s="1"/>
  <c r="E432" i="26"/>
  <c r="F432" i="26" s="1"/>
  <c r="E433" i="26"/>
  <c r="F433" i="26" s="1"/>
  <c r="E434" i="26"/>
  <c r="F434" i="26" s="1"/>
  <c r="E435" i="26"/>
  <c r="F435" i="26" s="1"/>
  <c r="E436" i="26"/>
  <c r="F436" i="26" s="1"/>
  <c r="E437" i="26"/>
  <c r="F437" i="26" s="1"/>
  <c r="E438" i="26"/>
  <c r="F438" i="26" s="1"/>
  <c r="E439" i="26"/>
  <c r="F439" i="26" s="1"/>
  <c r="E440" i="26"/>
  <c r="F440" i="26" s="1"/>
  <c r="E441" i="26"/>
  <c r="F441" i="26" s="1"/>
  <c r="E442" i="26"/>
  <c r="F442" i="26" s="1"/>
  <c r="E443" i="26"/>
  <c r="F443" i="26" s="1"/>
  <c r="E444" i="26"/>
  <c r="F444" i="26" s="1"/>
  <c r="E445" i="26"/>
  <c r="F445" i="26" s="1"/>
  <c r="E446" i="26"/>
  <c r="F446" i="26" s="1"/>
  <c r="E447" i="26"/>
  <c r="F447" i="26" s="1"/>
  <c r="E448" i="26"/>
  <c r="F448" i="26" s="1"/>
  <c r="E449" i="26"/>
  <c r="F449" i="26" s="1"/>
  <c r="E450" i="26"/>
  <c r="F450" i="26" s="1"/>
  <c r="E451" i="26"/>
  <c r="F451" i="26" s="1"/>
  <c r="E452" i="26"/>
  <c r="F452" i="26" s="1"/>
  <c r="E453" i="26"/>
  <c r="F453" i="26" s="1"/>
  <c r="E454" i="26"/>
  <c r="F454" i="26" s="1"/>
  <c r="E455" i="26"/>
  <c r="F455" i="26" s="1"/>
  <c r="E456" i="26"/>
  <c r="F456" i="26" s="1"/>
  <c r="E457" i="26"/>
  <c r="F457" i="26" s="1"/>
  <c r="E458" i="26"/>
  <c r="F458" i="26" s="1"/>
  <c r="E459" i="26"/>
  <c r="F459" i="26" s="1"/>
  <c r="E460" i="26"/>
  <c r="F460" i="26" s="1"/>
  <c r="E461" i="26"/>
  <c r="F461" i="26" s="1"/>
  <c r="E462" i="26"/>
  <c r="F462" i="26" s="1"/>
  <c r="E463" i="26"/>
  <c r="F463" i="26" s="1"/>
  <c r="E316" i="26"/>
  <c r="F316" i="26" s="1"/>
  <c r="B462" i="26"/>
  <c r="B459" i="26"/>
  <c r="B455" i="26"/>
  <c r="B452" i="26"/>
  <c r="B449" i="26"/>
  <c r="B438" i="26"/>
  <c r="B434" i="26"/>
  <c r="B429" i="26"/>
  <c r="B425" i="26"/>
  <c r="B422" i="26"/>
  <c r="B419" i="26"/>
  <c r="B416" i="26"/>
  <c r="B413" i="26"/>
  <c r="B410" i="26"/>
  <c r="B407" i="26"/>
  <c r="B404" i="26"/>
  <c r="B402" i="26"/>
  <c r="B399" i="26"/>
  <c r="B395" i="26"/>
  <c r="B392" i="26"/>
  <c r="B390" i="26"/>
  <c r="B388" i="26"/>
  <c r="B386" i="26"/>
  <c r="B383" i="26"/>
  <c r="B381" i="26"/>
  <c r="B378" i="26"/>
  <c r="B376" i="26"/>
  <c r="B370" i="26"/>
  <c r="B368" i="26"/>
  <c r="B365" i="26"/>
  <c r="B363" i="26"/>
  <c r="B360" i="26"/>
  <c r="B358" i="26"/>
  <c r="B356" i="26"/>
  <c r="B355" i="26"/>
  <c r="B351" i="26"/>
  <c r="B350" i="26"/>
  <c r="B348" i="26"/>
  <c r="B347" i="26"/>
  <c r="B345" i="26"/>
  <c r="B344" i="26"/>
  <c r="B342" i="26"/>
  <c r="B340" i="26"/>
  <c r="B339" i="26"/>
  <c r="B338" i="26"/>
  <c r="B337" i="26"/>
  <c r="B335" i="26"/>
  <c r="B332" i="26"/>
  <c r="B329" i="26"/>
  <c r="B327" i="26"/>
  <c r="B325" i="26"/>
  <c r="B323" i="26"/>
  <c r="B321" i="26"/>
  <c r="B319" i="26"/>
  <c r="F315" i="26"/>
  <c r="F314" i="26"/>
  <c r="F313" i="26"/>
  <c r="F312" i="26"/>
  <c r="F311" i="26"/>
  <c r="F310" i="26"/>
  <c r="F309" i="26"/>
  <c r="F308" i="26"/>
  <c r="F307" i="26"/>
  <c r="F306" i="26"/>
  <c r="F305" i="26"/>
  <c r="F304" i="26"/>
  <c r="F303" i="26"/>
  <c r="F302" i="26"/>
  <c r="F301" i="26"/>
  <c r="I300" i="26"/>
  <c r="F300" i="26"/>
  <c r="F299" i="26"/>
  <c r="F298" i="26"/>
  <c r="F297" i="26"/>
  <c r="I296" i="26"/>
  <c r="F296" i="26"/>
  <c r="F295" i="26"/>
  <c r="F294" i="26"/>
  <c r="I293" i="26"/>
  <c r="F293" i="26"/>
  <c r="F292" i="26"/>
  <c r="F291" i="26"/>
  <c r="F290" i="26"/>
  <c r="F289" i="26"/>
  <c r="F288" i="26"/>
  <c r="F287" i="26"/>
  <c r="F286" i="26"/>
  <c r="F285" i="26"/>
  <c r="J284" i="26"/>
  <c r="P284" i="26" s="1"/>
  <c r="F284" i="26"/>
  <c r="I283" i="26"/>
  <c r="N283" i="26" s="1"/>
  <c r="F283" i="26"/>
  <c r="L282" i="26"/>
  <c r="L283" i="26" s="1"/>
  <c r="M283" i="26" s="1"/>
  <c r="I282" i="26"/>
  <c r="N282" i="26" s="1"/>
  <c r="F282" i="26"/>
  <c r="J281" i="26"/>
  <c r="P281" i="26" s="1"/>
  <c r="F281" i="26"/>
  <c r="L280" i="26"/>
  <c r="L281" i="26" s="1"/>
  <c r="M281" i="26" s="1"/>
  <c r="I280" i="26"/>
  <c r="N280" i="26" s="1"/>
  <c r="F280" i="26"/>
  <c r="J279" i="26"/>
  <c r="P279" i="26" s="1"/>
  <c r="F279" i="26"/>
  <c r="I278" i="26"/>
  <c r="N278" i="26" s="1"/>
  <c r="F278" i="26"/>
  <c r="I277" i="26"/>
  <c r="N277" i="26" s="1"/>
  <c r="F277" i="26"/>
  <c r="L276" i="26"/>
  <c r="L277" i="26" s="1"/>
  <c r="M277" i="26" s="1"/>
  <c r="I276" i="26"/>
  <c r="N276" i="26" s="1"/>
  <c r="F276" i="26"/>
  <c r="L275" i="26"/>
  <c r="M275" i="26" s="1"/>
  <c r="J275" i="26"/>
  <c r="P275" i="26" s="1"/>
  <c r="I275" i="26"/>
  <c r="F275" i="26"/>
  <c r="L274" i="26"/>
  <c r="M274" i="26" s="1"/>
  <c r="J274" i="26"/>
  <c r="P274" i="26" s="1"/>
  <c r="F274" i="26"/>
  <c r="L273" i="26"/>
  <c r="M273" i="26" s="1"/>
  <c r="J273" i="26"/>
  <c r="P273" i="26" s="1"/>
  <c r="F273" i="26"/>
  <c r="L272" i="26"/>
  <c r="M272" i="26" s="1"/>
  <c r="J272" i="26"/>
  <c r="P272" i="26" s="1"/>
  <c r="F272" i="26"/>
  <c r="L271" i="26"/>
  <c r="M271" i="26" s="1"/>
  <c r="J271" i="26"/>
  <c r="P271" i="26" s="1"/>
  <c r="F271" i="26"/>
  <c r="L270" i="26"/>
  <c r="M270" i="26" s="1"/>
  <c r="J270" i="26"/>
  <c r="P270" i="26" s="1"/>
  <c r="I270" i="26"/>
  <c r="F270" i="26"/>
  <c r="L269" i="26"/>
  <c r="M269" i="26" s="1"/>
  <c r="J269" i="26"/>
  <c r="P269" i="26" s="1"/>
  <c r="F269" i="26"/>
  <c r="J268" i="26"/>
  <c r="P268" i="26" s="1"/>
  <c r="F268" i="26"/>
  <c r="I267" i="26"/>
  <c r="N267" i="26" s="1"/>
  <c r="F267" i="26"/>
  <c r="L266" i="26"/>
  <c r="L267" i="26" s="1"/>
  <c r="M267" i="26" s="1"/>
  <c r="I266" i="26"/>
  <c r="N266" i="26" s="1"/>
  <c r="F266" i="26"/>
  <c r="J265" i="26"/>
  <c r="P265" i="26" s="1"/>
  <c r="F265" i="26"/>
  <c r="I264" i="26"/>
  <c r="N264" i="26" s="1"/>
  <c r="F264" i="26"/>
  <c r="L263" i="26"/>
  <c r="L264" i="26" s="1"/>
  <c r="M264" i="26" s="1"/>
  <c r="I263" i="26"/>
  <c r="N263" i="26" s="1"/>
  <c r="F263" i="26"/>
  <c r="J262" i="26"/>
  <c r="P262" i="26" s="1"/>
  <c r="I262" i="26"/>
  <c r="F262" i="26"/>
  <c r="I261" i="26"/>
  <c r="N261" i="26" s="1"/>
  <c r="F261" i="26"/>
  <c r="L260" i="26"/>
  <c r="L261" i="26" s="1"/>
  <c r="I260" i="26"/>
  <c r="N260" i="26" s="1"/>
  <c r="F260" i="26"/>
  <c r="J259" i="26"/>
  <c r="P259" i="26" s="1"/>
  <c r="F259" i="26"/>
  <c r="I258" i="26"/>
  <c r="N258" i="26" s="1"/>
  <c r="F258" i="26"/>
  <c r="I257" i="26"/>
  <c r="N257" i="26" s="1"/>
  <c r="F257" i="26"/>
  <c r="I256" i="26"/>
  <c r="N256" i="26" s="1"/>
  <c r="F256" i="26"/>
  <c r="I255" i="26"/>
  <c r="N255" i="26" s="1"/>
  <c r="F255" i="26"/>
  <c r="I254" i="26"/>
  <c r="N254" i="26" s="1"/>
  <c r="F254" i="26"/>
  <c r="I253" i="26"/>
  <c r="N253" i="26" s="1"/>
  <c r="F253" i="26"/>
  <c r="I252" i="26"/>
  <c r="N252" i="26" s="1"/>
  <c r="F252" i="26"/>
  <c r="I251" i="26"/>
  <c r="N251" i="26" s="1"/>
  <c r="F251" i="26"/>
  <c r="I250" i="26"/>
  <c r="N250" i="26" s="1"/>
  <c r="F250" i="26"/>
  <c r="I249" i="26"/>
  <c r="N249" i="26" s="1"/>
  <c r="F249" i="26"/>
  <c r="I248" i="26"/>
  <c r="N248" i="26" s="1"/>
  <c r="F248" i="26"/>
  <c r="L247" i="26"/>
  <c r="M247" i="26" s="1"/>
  <c r="I247" i="26"/>
  <c r="N247" i="26" s="1"/>
  <c r="F247" i="26"/>
  <c r="J246" i="26"/>
  <c r="P246" i="26" s="1"/>
  <c r="F246" i="26"/>
  <c r="I245" i="26"/>
  <c r="N245" i="26" s="1"/>
  <c r="F245" i="26"/>
  <c r="L244" i="26"/>
  <c r="L245" i="26" s="1"/>
  <c r="I244" i="26"/>
  <c r="N244" i="26" s="1"/>
  <c r="F244" i="26"/>
  <c r="J243" i="26"/>
  <c r="O243" i="26" s="1"/>
  <c r="F243" i="26"/>
  <c r="I242" i="26"/>
  <c r="N242" i="26" s="1"/>
  <c r="F242" i="26"/>
  <c r="I241" i="26"/>
  <c r="N241" i="26" s="1"/>
  <c r="F241" i="26"/>
  <c r="L240" i="26"/>
  <c r="L241" i="26" s="1"/>
  <c r="I240" i="26"/>
  <c r="N240" i="26" s="1"/>
  <c r="F240" i="26"/>
  <c r="J239" i="26"/>
  <c r="P239" i="26" s="1"/>
  <c r="F239" i="26"/>
  <c r="I238" i="26"/>
  <c r="N238" i="26" s="1"/>
  <c r="F238" i="26"/>
  <c r="I237" i="26"/>
  <c r="N237" i="26" s="1"/>
  <c r="F237" i="26"/>
  <c r="I236" i="26"/>
  <c r="N236" i="26" s="1"/>
  <c r="F236" i="26"/>
  <c r="I235" i="26"/>
  <c r="N235" i="26" s="1"/>
  <c r="F235" i="26"/>
  <c r="I234" i="26"/>
  <c r="N234" i="26" s="1"/>
  <c r="F234" i="26"/>
  <c r="I233" i="26"/>
  <c r="N233" i="26" s="1"/>
  <c r="F233" i="26"/>
  <c r="I232" i="26"/>
  <c r="N232" i="26" s="1"/>
  <c r="F232" i="26"/>
  <c r="I231" i="26"/>
  <c r="N231" i="26" s="1"/>
  <c r="F231" i="26"/>
  <c r="I230" i="26"/>
  <c r="N230" i="26" s="1"/>
  <c r="F230" i="26"/>
  <c r="I229" i="26"/>
  <c r="N229" i="26" s="1"/>
  <c r="F229" i="26"/>
  <c r="I228" i="26"/>
  <c r="N228" i="26" s="1"/>
  <c r="F228" i="26"/>
  <c r="I227" i="26"/>
  <c r="N227" i="26" s="1"/>
  <c r="F227" i="26"/>
  <c r="I226" i="26"/>
  <c r="N226" i="26" s="1"/>
  <c r="F226" i="26"/>
  <c r="I225" i="26"/>
  <c r="N225" i="26" s="1"/>
  <c r="F225" i="26"/>
  <c r="I224" i="26"/>
  <c r="N224" i="26" s="1"/>
  <c r="F224" i="26"/>
  <c r="I223" i="26"/>
  <c r="N223" i="26" s="1"/>
  <c r="F223" i="26"/>
  <c r="I222" i="26"/>
  <c r="N222" i="26" s="1"/>
  <c r="F222" i="26"/>
  <c r="I221" i="26"/>
  <c r="N221" i="26" s="1"/>
  <c r="F221" i="26"/>
  <c r="I220" i="26"/>
  <c r="N220" i="26" s="1"/>
  <c r="F220" i="26"/>
  <c r="I219" i="26"/>
  <c r="N219" i="26" s="1"/>
  <c r="F219" i="26"/>
  <c r="L218" i="26"/>
  <c r="L219" i="26" s="1"/>
  <c r="M219" i="26" s="1"/>
  <c r="I218" i="26"/>
  <c r="N218" i="26" s="1"/>
  <c r="F218" i="26"/>
  <c r="J217" i="26"/>
  <c r="P217" i="26" s="1"/>
  <c r="F217" i="26"/>
  <c r="L216" i="26"/>
  <c r="L217" i="26" s="1"/>
  <c r="M217" i="26" s="1"/>
  <c r="I216" i="26"/>
  <c r="N216" i="26" s="1"/>
  <c r="F216" i="26"/>
  <c r="J215" i="26"/>
  <c r="P215" i="26" s="1"/>
  <c r="F215" i="26"/>
  <c r="I214" i="26"/>
  <c r="N214" i="26" s="1"/>
  <c r="F214" i="26"/>
  <c r="L213" i="26"/>
  <c r="L214" i="26" s="1"/>
  <c r="M214" i="26" s="1"/>
  <c r="I213" i="26"/>
  <c r="N213" i="26" s="1"/>
  <c r="F213" i="26"/>
  <c r="J212" i="26"/>
  <c r="P212" i="26" s="1"/>
  <c r="F212" i="26"/>
  <c r="F211" i="26"/>
  <c r="F210" i="26"/>
  <c r="J209" i="26"/>
  <c r="P209" i="26" s="1"/>
  <c r="F209" i="26"/>
  <c r="L208" i="26"/>
  <c r="L209" i="26" s="1"/>
  <c r="M209" i="26" s="1"/>
  <c r="I208" i="26"/>
  <c r="N208" i="26" s="1"/>
  <c r="F208" i="26"/>
  <c r="J207" i="26"/>
  <c r="P207" i="26" s="1"/>
  <c r="F207" i="26"/>
  <c r="L206" i="26"/>
  <c r="L207" i="26" s="1"/>
  <c r="M207" i="26" s="1"/>
  <c r="I206" i="26"/>
  <c r="N206" i="26" s="1"/>
  <c r="F206" i="26"/>
  <c r="J205" i="26"/>
  <c r="P205" i="26" s="1"/>
  <c r="F205" i="26"/>
  <c r="L204" i="26"/>
  <c r="L205" i="26" s="1"/>
  <c r="M205" i="26" s="1"/>
  <c r="I204" i="26"/>
  <c r="N204" i="26" s="1"/>
  <c r="F204" i="26"/>
  <c r="J203" i="26"/>
  <c r="P203" i="26" s="1"/>
  <c r="F203" i="26"/>
  <c r="I202" i="26"/>
  <c r="N202" i="26" s="1"/>
  <c r="F202" i="26"/>
  <c r="I201" i="26"/>
  <c r="N201" i="26" s="1"/>
  <c r="F201" i="26"/>
  <c r="L200" i="26"/>
  <c r="M200" i="26" s="1"/>
  <c r="I200" i="26"/>
  <c r="N200" i="26" s="1"/>
  <c r="F200" i="26"/>
  <c r="J199" i="26"/>
  <c r="P199" i="26" s="1"/>
  <c r="F199" i="26"/>
  <c r="I198" i="26"/>
  <c r="N198" i="26" s="1"/>
  <c r="F198" i="26"/>
  <c r="I197" i="26"/>
  <c r="N197" i="26" s="1"/>
  <c r="F197" i="26"/>
  <c r="F196" i="26"/>
  <c r="H195" i="26"/>
  <c r="I195" i="26" s="1"/>
  <c r="F195" i="26"/>
  <c r="H194" i="26"/>
  <c r="I194" i="26" s="1"/>
  <c r="F194" i="26"/>
  <c r="H193" i="26"/>
  <c r="F193" i="26"/>
  <c r="K193" i="26" s="1"/>
  <c r="Q193" i="26" s="1"/>
  <c r="H192" i="26"/>
  <c r="F192" i="26"/>
  <c r="H191" i="26"/>
  <c r="I191" i="26" s="1"/>
  <c r="F191" i="26"/>
  <c r="H190" i="26"/>
  <c r="I190" i="26" s="1"/>
  <c r="F190" i="26"/>
  <c r="I189" i="26"/>
  <c r="N189" i="26" s="1"/>
  <c r="H189" i="26"/>
  <c r="F189" i="26"/>
  <c r="H188" i="26"/>
  <c r="F188" i="26"/>
  <c r="H187" i="26"/>
  <c r="I187" i="26" s="1"/>
  <c r="F187" i="26"/>
  <c r="H186" i="26"/>
  <c r="I186" i="26" s="1"/>
  <c r="F186" i="26"/>
  <c r="H185" i="26"/>
  <c r="I185" i="26" s="1"/>
  <c r="F185" i="26"/>
  <c r="J184" i="26"/>
  <c r="P184" i="26" s="1"/>
  <c r="H184" i="26"/>
  <c r="F184" i="26"/>
  <c r="H183" i="26"/>
  <c r="I183" i="26" s="1"/>
  <c r="F183" i="26"/>
  <c r="H182" i="26"/>
  <c r="I182" i="26" s="1"/>
  <c r="F182" i="26"/>
  <c r="H181" i="26"/>
  <c r="I181" i="26" s="1"/>
  <c r="F181" i="26"/>
  <c r="L180" i="26"/>
  <c r="M180" i="26" s="1"/>
  <c r="I180" i="26"/>
  <c r="N180" i="26" s="1"/>
  <c r="H180" i="26"/>
  <c r="F180" i="26"/>
  <c r="J179" i="26"/>
  <c r="P179" i="26" s="1"/>
  <c r="H179" i="26"/>
  <c r="F179" i="26"/>
  <c r="I178" i="26"/>
  <c r="N178" i="26" s="1"/>
  <c r="H178" i="26"/>
  <c r="F178" i="26"/>
  <c r="I177" i="26"/>
  <c r="N177" i="26" s="1"/>
  <c r="H177" i="26"/>
  <c r="F177" i="26"/>
  <c r="L176" i="26"/>
  <c r="L177" i="26" s="1"/>
  <c r="M177" i="26" s="1"/>
  <c r="I176" i="26"/>
  <c r="N176" i="26" s="1"/>
  <c r="H176" i="26"/>
  <c r="F176" i="26"/>
  <c r="J175" i="26"/>
  <c r="O175" i="26" s="1"/>
  <c r="H175" i="26"/>
  <c r="F175" i="26"/>
  <c r="I174" i="26"/>
  <c r="N174" i="26" s="1"/>
  <c r="H174" i="26"/>
  <c r="F174" i="26"/>
  <c r="L173" i="26"/>
  <c r="L174" i="26" s="1"/>
  <c r="M174" i="26" s="1"/>
  <c r="I173" i="26"/>
  <c r="N173" i="26" s="1"/>
  <c r="H173" i="26"/>
  <c r="F173" i="26"/>
  <c r="J172" i="26"/>
  <c r="P172" i="26" s="1"/>
  <c r="H172" i="26"/>
  <c r="F172" i="26"/>
  <c r="I171" i="26"/>
  <c r="N171" i="26" s="1"/>
  <c r="H171" i="26"/>
  <c r="F171" i="26"/>
  <c r="I170" i="26"/>
  <c r="N170" i="26" s="1"/>
  <c r="H170" i="26"/>
  <c r="F170" i="26"/>
  <c r="L169" i="26"/>
  <c r="L170" i="26" s="1"/>
  <c r="M170" i="26" s="1"/>
  <c r="I169" i="26"/>
  <c r="N169" i="26" s="1"/>
  <c r="H169" i="26"/>
  <c r="F169" i="26"/>
  <c r="J168" i="26"/>
  <c r="P168" i="26" s="1"/>
  <c r="H168" i="26"/>
  <c r="I168" i="26" s="1"/>
  <c r="F168" i="26"/>
  <c r="L167" i="26"/>
  <c r="L168" i="26" s="1"/>
  <c r="M168" i="26" s="1"/>
  <c r="I167" i="26"/>
  <c r="N167" i="26" s="1"/>
  <c r="H167" i="26"/>
  <c r="F167" i="26"/>
  <c r="J166" i="26"/>
  <c r="P166" i="26" s="1"/>
  <c r="H166" i="26"/>
  <c r="I166" i="26" s="1"/>
  <c r="F166" i="26"/>
  <c r="L165" i="26"/>
  <c r="M165" i="26" s="1"/>
  <c r="I165" i="26"/>
  <c r="N165" i="26" s="1"/>
  <c r="H165" i="26"/>
  <c r="F165" i="26"/>
  <c r="J164" i="26"/>
  <c r="P164" i="26" s="1"/>
  <c r="H164" i="26"/>
  <c r="F164" i="26"/>
  <c r="L163" i="26"/>
  <c r="L164" i="26" s="1"/>
  <c r="M164" i="26" s="1"/>
  <c r="I163" i="26"/>
  <c r="N163" i="26" s="1"/>
  <c r="H163" i="26"/>
  <c r="F163" i="26"/>
  <c r="J162" i="26"/>
  <c r="P162" i="26" s="1"/>
  <c r="H162" i="26"/>
  <c r="F162" i="26"/>
  <c r="I161" i="26"/>
  <c r="N161" i="26" s="1"/>
  <c r="H161" i="26"/>
  <c r="F161" i="26"/>
  <c r="L160" i="26"/>
  <c r="M160" i="26" s="1"/>
  <c r="I160" i="26"/>
  <c r="N160" i="26" s="1"/>
  <c r="H160" i="26"/>
  <c r="F160" i="26"/>
  <c r="J159" i="26"/>
  <c r="P159" i="26" s="1"/>
  <c r="H159" i="26"/>
  <c r="I159" i="26" s="1"/>
  <c r="F159" i="26"/>
  <c r="L158" i="26"/>
  <c r="L159" i="26" s="1"/>
  <c r="M159" i="26" s="1"/>
  <c r="I158" i="26"/>
  <c r="N158" i="26" s="1"/>
  <c r="H158" i="26"/>
  <c r="F158" i="26"/>
  <c r="J157" i="26"/>
  <c r="P157" i="26" s="1"/>
  <c r="H157" i="26"/>
  <c r="F157" i="26"/>
  <c r="L156" i="26"/>
  <c r="L157" i="26" s="1"/>
  <c r="M157" i="26" s="1"/>
  <c r="I156" i="26"/>
  <c r="N156" i="26" s="1"/>
  <c r="H156" i="26"/>
  <c r="F156" i="26"/>
  <c r="J155" i="26"/>
  <c r="P155" i="26" s="1"/>
  <c r="H155" i="26"/>
  <c r="F155" i="26"/>
  <c r="L154" i="26"/>
  <c r="L155" i="26" s="1"/>
  <c r="M155" i="26" s="1"/>
  <c r="I154" i="26"/>
  <c r="N154" i="26" s="1"/>
  <c r="H154" i="26"/>
  <c r="F154" i="26"/>
  <c r="J153" i="26"/>
  <c r="P153" i="26" s="1"/>
  <c r="H153" i="26"/>
  <c r="F153" i="26"/>
  <c r="L152" i="26"/>
  <c r="L153" i="26" s="1"/>
  <c r="M153" i="26" s="1"/>
  <c r="I152" i="26"/>
  <c r="N152" i="26" s="1"/>
  <c r="H152" i="26"/>
  <c r="F152" i="26"/>
  <c r="H151" i="26"/>
  <c r="F151" i="26"/>
  <c r="H150" i="26"/>
  <c r="I150" i="26" s="1"/>
  <c r="F150" i="26"/>
  <c r="H149" i="26"/>
  <c r="I149" i="26" s="1"/>
  <c r="F149" i="26"/>
  <c r="H148" i="26"/>
  <c r="I148" i="26" s="1"/>
  <c r="F148" i="26"/>
  <c r="H147" i="26"/>
  <c r="I147" i="26" s="1"/>
  <c r="F147" i="26"/>
  <c r="H146" i="26"/>
  <c r="I146" i="26" s="1"/>
  <c r="F146" i="26"/>
  <c r="H145" i="26"/>
  <c r="I145" i="26" s="1"/>
  <c r="F145" i="26"/>
  <c r="H144" i="26"/>
  <c r="I144" i="26" s="1"/>
  <c r="F144" i="26"/>
  <c r="L143" i="26"/>
  <c r="M143" i="26" s="1"/>
  <c r="I143" i="26"/>
  <c r="N143" i="26" s="1"/>
  <c r="H143" i="26"/>
  <c r="F143" i="26"/>
  <c r="J142" i="26"/>
  <c r="P142" i="26" s="1"/>
  <c r="H142" i="26"/>
  <c r="F142" i="26"/>
  <c r="H141" i="26"/>
  <c r="I141" i="26" s="1"/>
  <c r="F141" i="26"/>
  <c r="H140" i="26"/>
  <c r="I140" i="26" s="1"/>
  <c r="F140" i="26"/>
  <c r="L139" i="26"/>
  <c r="L140" i="26" s="1"/>
  <c r="M140" i="26" s="1"/>
  <c r="I139" i="26"/>
  <c r="N139" i="26" s="1"/>
  <c r="H139" i="26"/>
  <c r="F139" i="26"/>
  <c r="J138" i="26"/>
  <c r="P138" i="26" s="1"/>
  <c r="H138" i="26"/>
  <c r="F138" i="26"/>
  <c r="I137" i="26"/>
  <c r="N137" i="26" s="1"/>
  <c r="H137" i="26"/>
  <c r="F137" i="26"/>
  <c r="I136" i="26"/>
  <c r="N136" i="26" s="1"/>
  <c r="H136" i="26"/>
  <c r="F136" i="26"/>
  <c r="L135" i="26"/>
  <c r="L136" i="26" s="1"/>
  <c r="M136" i="26" s="1"/>
  <c r="I135" i="26"/>
  <c r="N135" i="26" s="1"/>
  <c r="H135" i="26"/>
  <c r="F135" i="26"/>
  <c r="J134" i="26"/>
  <c r="P134" i="26" s="1"/>
  <c r="H134" i="26"/>
  <c r="I134" i="26" s="1"/>
  <c r="F134" i="26"/>
  <c r="I133" i="26"/>
  <c r="N133" i="26" s="1"/>
  <c r="H133" i="26"/>
  <c r="F133" i="26"/>
  <c r="L132" i="26"/>
  <c r="L133" i="26" s="1"/>
  <c r="M133" i="26" s="1"/>
  <c r="I132" i="26"/>
  <c r="N132" i="26" s="1"/>
  <c r="H132" i="26"/>
  <c r="F132" i="26"/>
  <c r="J131" i="26"/>
  <c r="P131" i="26" s="1"/>
  <c r="H131" i="26"/>
  <c r="F131" i="26"/>
  <c r="I130" i="26"/>
  <c r="N130" i="26" s="1"/>
  <c r="H130" i="26"/>
  <c r="F130" i="26"/>
  <c r="L129" i="26"/>
  <c r="M129" i="26" s="1"/>
  <c r="I129" i="26"/>
  <c r="N129" i="26" s="1"/>
  <c r="H129" i="26"/>
  <c r="F129" i="26"/>
  <c r="J128" i="26"/>
  <c r="P128" i="26" s="1"/>
  <c r="H128" i="26"/>
  <c r="I128" i="26" s="1"/>
  <c r="F128" i="26"/>
  <c r="L127" i="26"/>
  <c r="L128" i="26" s="1"/>
  <c r="M128" i="26" s="1"/>
  <c r="I127" i="26"/>
  <c r="N127" i="26" s="1"/>
  <c r="H127" i="26"/>
  <c r="F127" i="26"/>
  <c r="J126" i="26"/>
  <c r="O126" i="26" s="1"/>
  <c r="H126" i="26"/>
  <c r="I126" i="26" s="1"/>
  <c r="F126" i="26"/>
  <c r="L125" i="26"/>
  <c r="L126" i="26" s="1"/>
  <c r="M126" i="26" s="1"/>
  <c r="I125" i="26"/>
  <c r="N125" i="26" s="1"/>
  <c r="H125" i="26"/>
  <c r="F125" i="26"/>
  <c r="J124" i="26"/>
  <c r="P124" i="26" s="1"/>
  <c r="H124" i="26"/>
  <c r="F124" i="26"/>
  <c r="I123" i="26"/>
  <c r="N123" i="26" s="1"/>
  <c r="H123" i="26"/>
  <c r="F123" i="26"/>
  <c r="H122" i="26"/>
  <c r="I122" i="26" s="1"/>
  <c r="F122" i="26"/>
  <c r="I121" i="26"/>
  <c r="N121" i="26" s="1"/>
  <c r="H121" i="26"/>
  <c r="F121" i="26"/>
  <c r="L120" i="26"/>
  <c r="L121" i="26" s="1"/>
  <c r="L122" i="26" s="1"/>
  <c r="M122" i="26" s="1"/>
  <c r="I120" i="26"/>
  <c r="N120" i="26" s="1"/>
  <c r="H120" i="26"/>
  <c r="F120" i="26"/>
  <c r="J119" i="26"/>
  <c r="P119" i="26" s="1"/>
  <c r="H119" i="26"/>
  <c r="F119" i="26"/>
  <c r="I118" i="26"/>
  <c r="N118" i="26" s="1"/>
  <c r="H118" i="26"/>
  <c r="F118" i="26"/>
  <c r="L117" i="26"/>
  <c r="L118" i="26" s="1"/>
  <c r="M118" i="26" s="1"/>
  <c r="I117" i="26"/>
  <c r="N117" i="26" s="1"/>
  <c r="H117" i="26"/>
  <c r="F117" i="26"/>
  <c r="J116" i="26"/>
  <c r="O116" i="26" s="1"/>
  <c r="H116" i="26"/>
  <c r="I116" i="26" s="1"/>
  <c r="F116" i="26"/>
  <c r="L115" i="26"/>
  <c r="M115" i="26" s="1"/>
  <c r="I115" i="26"/>
  <c r="N115" i="26" s="1"/>
  <c r="H115" i="26"/>
  <c r="F115" i="26"/>
  <c r="J114" i="26"/>
  <c r="P114" i="26" s="1"/>
  <c r="H114" i="26"/>
  <c r="F114" i="26"/>
  <c r="I113" i="26"/>
  <c r="N113" i="26" s="1"/>
  <c r="H113" i="26"/>
  <c r="F113" i="26"/>
  <c r="L112" i="26"/>
  <c r="L113" i="26" s="1"/>
  <c r="M113" i="26" s="1"/>
  <c r="I112" i="26"/>
  <c r="N112" i="26" s="1"/>
  <c r="H112" i="26"/>
  <c r="F112" i="26"/>
  <c r="J111" i="26"/>
  <c r="P111" i="26" s="1"/>
  <c r="H111" i="26"/>
  <c r="I111" i="26" s="1"/>
  <c r="F111" i="26"/>
  <c r="L110" i="26"/>
  <c r="L111" i="26" s="1"/>
  <c r="M111" i="26" s="1"/>
  <c r="I110" i="26"/>
  <c r="N110" i="26" s="1"/>
  <c r="H110" i="26"/>
  <c r="F110" i="26"/>
  <c r="J109" i="26"/>
  <c r="P109" i="26" s="1"/>
  <c r="H109" i="26"/>
  <c r="F109" i="26"/>
  <c r="I108" i="26"/>
  <c r="N108" i="26" s="1"/>
  <c r="H108" i="26"/>
  <c r="F108" i="26"/>
  <c r="L107" i="26"/>
  <c r="L108" i="26" s="1"/>
  <c r="M108" i="26" s="1"/>
  <c r="I107" i="26"/>
  <c r="N107" i="26" s="1"/>
  <c r="H107" i="26"/>
  <c r="F107" i="26"/>
  <c r="J106" i="26"/>
  <c r="P106" i="26" s="1"/>
  <c r="H106" i="26"/>
  <c r="F106" i="26"/>
  <c r="I105" i="26"/>
  <c r="N105" i="26" s="1"/>
  <c r="H105" i="26"/>
  <c r="F105" i="26"/>
  <c r="L104" i="26"/>
  <c r="L105" i="26" s="1"/>
  <c r="M105" i="26" s="1"/>
  <c r="I104" i="26"/>
  <c r="N104" i="26" s="1"/>
  <c r="H104" i="26"/>
  <c r="F104" i="26"/>
  <c r="J103" i="26"/>
  <c r="P103" i="26" s="1"/>
  <c r="H103" i="26"/>
  <c r="F103" i="26"/>
  <c r="I102" i="26"/>
  <c r="N102" i="26" s="1"/>
  <c r="H102" i="26"/>
  <c r="F102" i="26"/>
  <c r="L101" i="26"/>
  <c r="L102" i="26" s="1"/>
  <c r="M102" i="26" s="1"/>
  <c r="I101" i="26"/>
  <c r="N101" i="26" s="1"/>
  <c r="H101" i="26"/>
  <c r="F101" i="26"/>
  <c r="J100" i="26"/>
  <c r="P100" i="26" s="1"/>
  <c r="H100" i="26"/>
  <c r="F100" i="26"/>
  <c r="L99" i="26"/>
  <c r="L100" i="26" s="1"/>
  <c r="M100" i="26" s="1"/>
  <c r="I99" i="26"/>
  <c r="N99" i="26" s="1"/>
  <c r="H99" i="26"/>
  <c r="F99" i="26"/>
  <c r="J98" i="26"/>
  <c r="P98" i="26" s="1"/>
  <c r="H98" i="26"/>
  <c r="F98" i="26"/>
  <c r="L97" i="26"/>
  <c r="L98" i="26" s="1"/>
  <c r="M98" i="26" s="1"/>
  <c r="I97" i="26"/>
  <c r="N97" i="26" s="1"/>
  <c r="H97" i="26"/>
  <c r="F97" i="26"/>
  <c r="J96" i="26"/>
  <c r="P96" i="26" s="1"/>
  <c r="H96" i="26"/>
  <c r="F96" i="26"/>
  <c r="L95" i="26"/>
  <c r="L96" i="26" s="1"/>
  <c r="M96" i="26" s="1"/>
  <c r="I95" i="26"/>
  <c r="N95" i="26" s="1"/>
  <c r="H95" i="26"/>
  <c r="F95" i="26"/>
  <c r="J94" i="26"/>
  <c r="O94" i="26" s="1"/>
  <c r="H94" i="26"/>
  <c r="I94" i="26" s="1"/>
  <c r="F94" i="26"/>
  <c r="L93" i="26"/>
  <c r="M93" i="26" s="1"/>
  <c r="I93" i="26"/>
  <c r="N93" i="26" s="1"/>
  <c r="H93" i="26"/>
  <c r="F93" i="26"/>
  <c r="J92" i="26"/>
  <c r="P92" i="26" s="1"/>
  <c r="H92" i="26"/>
  <c r="F92" i="26"/>
  <c r="L91" i="26"/>
  <c r="M91" i="26" s="1"/>
  <c r="I91" i="26"/>
  <c r="N91" i="26" s="1"/>
  <c r="H91" i="26"/>
  <c r="F91" i="26"/>
  <c r="J90" i="26"/>
  <c r="P90" i="26" s="1"/>
  <c r="H90" i="26"/>
  <c r="F90" i="26"/>
  <c r="L89" i="26"/>
  <c r="L90" i="26" s="1"/>
  <c r="M90" i="26" s="1"/>
  <c r="I89" i="26"/>
  <c r="N89" i="26" s="1"/>
  <c r="H89" i="26"/>
  <c r="F89" i="26"/>
  <c r="J88" i="26"/>
  <c r="P88" i="26" s="1"/>
  <c r="H88" i="26"/>
  <c r="I88" i="26" s="1"/>
  <c r="F88" i="26"/>
  <c r="I87" i="26"/>
  <c r="N87" i="26" s="1"/>
  <c r="H87" i="26"/>
  <c r="F87" i="26"/>
  <c r="I86" i="26"/>
  <c r="N86" i="26" s="1"/>
  <c r="H86" i="26"/>
  <c r="F86" i="26"/>
  <c r="I85" i="26"/>
  <c r="N85" i="26" s="1"/>
  <c r="H85" i="26"/>
  <c r="F85" i="26"/>
  <c r="I84" i="26"/>
  <c r="N84" i="26" s="1"/>
  <c r="H84" i="26"/>
  <c r="F84" i="26"/>
  <c r="L83" i="26"/>
  <c r="L84" i="26" s="1"/>
  <c r="M84" i="26" s="1"/>
  <c r="I83" i="26"/>
  <c r="N83" i="26" s="1"/>
  <c r="H83" i="26"/>
  <c r="F83" i="26"/>
  <c r="J82" i="26"/>
  <c r="P82" i="26" s="1"/>
  <c r="H82" i="26"/>
  <c r="I82" i="26" s="1"/>
  <c r="F82" i="26"/>
  <c r="L81" i="26"/>
  <c r="L82" i="26" s="1"/>
  <c r="M82" i="26" s="1"/>
  <c r="I81" i="26"/>
  <c r="N81" i="26" s="1"/>
  <c r="H81" i="26"/>
  <c r="F81" i="26"/>
  <c r="J80" i="26"/>
  <c r="P80" i="26" s="1"/>
  <c r="H80" i="26"/>
  <c r="F80" i="26"/>
  <c r="L79" i="26"/>
  <c r="L80" i="26" s="1"/>
  <c r="M80" i="26" s="1"/>
  <c r="I79" i="26"/>
  <c r="N79" i="26" s="1"/>
  <c r="H79" i="26"/>
  <c r="F79" i="26"/>
  <c r="L78" i="26"/>
  <c r="M78" i="26" s="1"/>
  <c r="J78" i="26"/>
  <c r="P78" i="26" s="1"/>
  <c r="H78" i="26"/>
  <c r="F78" i="26"/>
  <c r="J77" i="26"/>
  <c r="P77" i="26" s="1"/>
  <c r="H77" i="26"/>
  <c r="I77" i="26" s="1"/>
  <c r="F77" i="26"/>
  <c r="L76" i="26"/>
  <c r="L77" i="26" s="1"/>
  <c r="M77" i="26" s="1"/>
  <c r="I76" i="26"/>
  <c r="N76" i="26" s="1"/>
  <c r="H76" i="26"/>
  <c r="F76" i="26"/>
  <c r="J75" i="26"/>
  <c r="P75" i="26" s="1"/>
  <c r="H75" i="26"/>
  <c r="F75" i="26"/>
  <c r="L74" i="26"/>
  <c r="L75" i="26" s="1"/>
  <c r="M75" i="26" s="1"/>
  <c r="I74" i="26"/>
  <c r="N74" i="26" s="1"/>
  <c r="H74" i="26"/>
  <c r="F74" i="26"/>
  <c r="J73" i="26"/>
  <c r="O73" i="26" s="1"/>
  <c r="H73" i="26"/>
  <c r="I73" i="26" s="1"/>
  <c r="F73" i="26"/>
  <c r="L72" i="26"/>
  <c r="L73" i="26" s="1"/>
  <c r="M73" i="26" s="1"/>
  <c r="I72" i="26"/>
  <c r="N72" i="26" s="1"/>
  <c r="H72" i="26"/>
  <c r="F72" i="26"/>
  <c r="J71" i="26"/>
  <c r="P71" i="26" s="1"/>
  <c r="H71" i="26"/>
  <c r="I71" i="26" s="1"/>
  <c r="F71" i="26"/>
  <c r="I70" i="26"/>
  <c r="N70" i="26" s="1"/>
  <c r="H70" i="26"/>
  <c r="F70" i="26"/>
  <c r="L69" i="26"/>
  <c r="L70" i="26" s="1"/>
  <c r="M70" i="26" s="1"/>
  <c r="I69" i="26"/>
  <c r="N69" i="26" s="1"/>
  <c r="H69" i="26"/>
  <c r="F69" i="26"/>
  <c r="L68" i="26"/>
  <c r="M68" i="26" s="1"/>
  <c r="J68" i="26"/>
  <c r="P68" i="26" s="1"/>
  <c r="H68" i="26"/>
  <c r="F68" i="26"/>
  <c r="J67" i="26"/>
  <c r="P67" i="26" s="1"/>
  <c r="H67" i="26"/>
  <c r="F67" i="26"/>
  <c r="L66" i="26"/>
  <c r="L67" i="26" s="1"/>
  <c r="M67" i="26" s="1"/>
  <c r="I66" i="26"/>
  <c r="N66" i="26" s="1"/>
  <c r="H66" i="26"/>
  <c r="F66" i="26"/>
  <c r="J65" i="26"/>
  <c r="P65" i="26" s="1"/>
  <c r="H65" i="26"/>
  <c r="I65" i="26" s="1"/>
  <c r="F65" i="26"/>
  <c r="L64" i="26"/>
  <c r="L65" i="26" s="1"/>
  <c r="M65" i="26" s="1"/>
  <c r="I64" i="26"/>
  <c r="N64" i="26" s="1"/>
  <c r="H64" i="26"/>
  <c r="F64" i="26"/>
  <c r="J63" i="26"/>
  <c r="O63" i="26" s="1"/>
  <c r="H63" i="26"/>
  <c r="I63" i="26" s="1"/>
  <c r="F63" i="26"/>
  <c r="I62" i="26"/>
  <c r="N62" i="26" s="1"/>
  <c r="H62" i="26"/>
  <c r="F62" i="26"/>
  <c r="I61" i="26"/>
  <c r="N61" i="26" s="1"/>
  <c r="H61" i="26"/>
  <c r="F61" i="26"/>
  <c r="J60" i="26" s="1"/>
  <c r="P60" i="26" s="1"/>
  <c r="K60" i="26"/>
  <c r="Q60" i="26" s="1"/>
  <c r="I60" i="26"/>
  <c r="N60" i="26" s="1"/>
  <c r="L59" i="26"/>
  <c r="L60" i="26" s="1"/>
  <c r="M60" i="26" s="1"/>
  <c r="K59" i="26"/>
  <c r="Q59" i="26" s="1"/>
  <c r="J59" i="26"/>
  <c r="P59" i="26" s="1"/>
  <c r="I59" i="26"/>
  <c r="N59" i="26" s="1"/>
  <c r="K58" i="26"/>
  <c r="Q58" i="26" s="1"/>
  <c r="J58" i="26"/>
  <c r="P58" i="26" s="1"/>
  <c r="I58" i="26"/>
  <c r="K57" i="26"/>
  <c r="Q57" i="26" s="1"/>
  <c r="J57" i="26"/>
  <c r="P57" i="26" s="1"/>
  <c r="I57" i="26"/>
  <c r="N57" i="26" s="1"/>
  <c r="L56" i="26"/>
  <c r="L57" i="26" s="1"/>
  <c r="M57" i="26" s="1"/>
  <c r="K56" i="26"/>
  <c r="Q56" i="26" s="1"/>
  <c r="J56" i="26"/>
  <c r="P56" i="26" s="1"/>
  <c r="I56" i="26"/>
  <c r="N56" i="26" s="1"/>
  <c r="K55" i="26"/>
  <c r="Q55" i="26" s="1"/>
  <c r="J55" i="26"/>
  <c r="P55" i="26" s="1"/>
  <c r="I55" i="26"/>
  <c r="L54" i="26"/>
  <c r="L55" i="26" s="1"/>
  <c r="M55" i="26" s="1"/>
  <c r="K54" i="26"/>
  <c r="Q54" i="26" s="1"/>
  <c r="J54" i="26"/>
  <c r="P54" i="26" s="1"/>
  <c r="I54" i="26"/>
  <c r="N54" i="26" s="1"/>
  <c r="K53" i="26"/>
  <c r="Q53" i="26" s="1"/>
  <c r="J53" i="26"/>
  <c r="O53" i="26" s="1"/>
  <c r="I53" i="26"/>
  <c r="L52" i="26"/>
  <c r="L53" i="26" s="1"/>
  <c r="M53" i="26" s="1"/>
  <c r="K52" i="26"/>
  <c r="Q52" i="26" s="1"/>
  <c r="J52" i="26"/>
  <c r="P52" i="26" s="1"/>
  <c r="I52" i="26"/>
  <c r="N52" i="26" s="1"/>
  <c r="K51" i="26"/>
  <c r="Q51" i="26" s="1"/>
  <c r="J51" i="26"/>
  <c r="O51" i="26" s="1"/>
  <c r="I51" i="26"/>
  <c r="L50" i="26"/>
  <c r="L51" i="26" s="1"/>
  <c r="M51" i="26" s="1"/>
  <c r="K50" i="26"/>
  <c r="Q50" i="26" s="1"/>
  <c r="J50" i="26"/>
  <c r="O50" i="26" s="1"/>
  <c r="I50" i="26"/>
  <c r="N50" i="26" s="1"/>
  <c r="K49" i="26"/>
  <c r="Q49" i="26" s="1"/>
  <c r="J49" i="26"/>
  <c r="P49" i="26" s="1"/>
  <c r="I49" i="26"/>
  <c r="K48" i="26"/>
  <c r="Q48" i="26" s="1"/>
  <c r="J48" i="26"/>
  <c r="P48" i="26" s="1"/>
  <c r="I48" i="26"/>
  <c r="N48" i="26" s="1"/>
  <c r="K47" i="26"/>
  <c r="Q47" i="26" s="1"/>
  <c r="J47" i="26"/>
  <c r="P47" i="26" s="1"/>
  <c r="I47" i="26"/>
  <c r="N47" i="26" s="1"/>
  <c r="L46" i="26"/>
  <c r="L47" i="26" s="1"/>
  <c r="M47" i="26" s="1"/>
  <c r="K46" i="26"/>
  <c r="Q46" i="26" s="1"/>
  <c r="J46" i="26"/>
  <c r="P46" i="26" s="1"/>
  <c r="I46" i="26"/>
  <c r="N46" i="26" s="1"/>
  <c r="K45" i="26"/>
  <c r="Q45" i="26" s="1"/>
  <c r="J45" i="26"/>
  <c r="P45" i="26" s="1"/>
  <c r="I45" i="26"/>
  <c r="K44" i="26"/>
  <c r="Q44" i="26" s="1"/>
  <c r="J44" i="26"/>
  <c r="O44" i="26" s="1"/>
  <c r="I44" i="26"/>
  <c r="N44" i="26" s="1"/>
  <c r="K43" i="26"/>
  <c r="Q43" i="26" s="1"/>
  <c r="J43" i="26"/>
  <c r="P43" i="26" s="1"/>
  <c r="I43" i="26"/>
  <c r="N43" i="26" s="1"/>
  <c r="K42" i="26"/>
  <c r="Q42" i="26" s="1"/>
  <c r="J42" i="26"/>
  <c r="O42" i="26" s="1"/>
  <c r="I42" i="26"/>
  <c r="N42" i="26" s="1"/>
  <c r="K41" i="26"/>
  <c r="Q41" i="26" s="1"/>
  <c r="J41" i="26"/>
  <c r="P41" i="26" s="1"/>
  <c r="I41" i="26"/>
  <c r="N41" i="26" s="1"/>
  <c r="K40" i="26"/>
  <c r="Q40" i="26" s="1"/>
  <c r="J40" i="26"/>
  <c r="P40" i="26" s="1"/>
  <c r="I40" i="26"/>
  <c r="N40" i="26" s="1"/>
  <c r="K39" i="26"/>
  <c r="Q39" i="26" s="1"/>
  <c r="I39" i="26"/>
  <c r="N39" i="26" s="1"/>
  <c r="K38" i="26"/>
  <c r="Q38" i="26" s="1"/>
  <c r="I38" i="26"/>
  <c r="N38" i="26" s="1"/>
  <c r="K36" i="26"/>
  <c r="Q36" i="26" s="1"/>
  <c r="J36" i="26"/>
  <c r="P36" i="26" s="1"/>
  <c r="I36" i="26"/>
  <c r="N36" i="26" s="1"/>
  <c r="K35" i="26"/>
  <c r="Q35" i="26" s="1"/>
  <c r="J35" i="26"/>
  <c r="P35" i="26" s="1"/>
  <c r="I35" i="26"/>
  <c r="N35" i="26" s="1"/>
  <c r="L34" i="26"/>
  <c r="L35" i="26" s="1"/>
  <c r="M35" i="26" s="1"/>
  <c r="K34" i="26"/>
  <c r="Q34" i="26" s="1"/>
  <c r="J34" i="26"/>
  <c r="P34" i="26" s="1"/>
  <c r="I34" i="26"/>
  <c r="N34" i="26" s="1"/>
  <c r="K33" i="26"/>
  <c r="Q33" i="26" s="1"/>
  <c r="J33" i="26"/>
  <c r="O33" i="26" s="1"/>
  <c r="I33" i="26"/>
  <c r="L32" i="26"/>
  <c r="L33" i="26" s="1"/>
  <c r="M33" i="26" s="1"/>
  <c r="K32" i="26"/>
  <c r="Q32" i="26" s="1"/>
  <c r="J32" i="26"/>
  <c r="P32" i="26" s="1"/>
  <c r="I32" i="26"/>
  <c r="N32" i="26" s="1"/>
  <c r="K31" i="26"/>
  <c r="Q31" i="26" s="1"/>
  <c r="J31" i="26"/>
  <c r="O31" i="26" s="1"/>
  <c r="I31" i="26"/>
  <c r="L30" i="26"/>
  <c r="L31" i="26" s="1"/>
  <c r="M31" i="26" s="1"/>
  <c r="K30" i="26"/>
  <c r="Q30" i="26" s="1"/>
  <c r="J30" i="26"/>
  <c r="P30" i="26" s="1"/>
  <c r="I30" i="26"/>
  <c r="N30" i="26" s="1"/>
  <c r="K29" i="26"/>
  <c r="Q29" i="26" s="1"/>
  <c r="J29" i="26"/>
  <c r="P29" i="26" s="1"/>
  <c r="I29" i="26"/>
  <c r="K28" i="26"/>
  <c r="Q28" i="26" s="1"/>
  <c r="J28" i="26"/>
  <c r="O28" i="26" s="1"/>
  <c r="I28" i="26"/>
  <c r="N28" i="26" s="1"/>
  <c r="L27" i="26"/>
  <c r="M27" i="26" s="1"/>
  <c r="K27" i="26"/>
  <c r="Q27" i="26" s="1"/>
  <c r="J27" i="26"/>
  <c r="P27" i="26" s="1"/>
  <c r="I27" i="26"/>
  <c r="N27" i="26" s="1"/>
  <c r="K26" i="26"/>
  <c r="Q26" i="26" s="1"/>
  <c r="J26" i="26"/>
  <c r="P26" i="26" s="1"/>
  <c r="I26" i="26"/>
  <c r="K25" i="26"/>
  <c r="Q25" i="26" s="1"/>
  <c r="J25" i="26"/>
  <c r="P25" i="26" s="1"/>
  <c r="I25" i="26"/>
  <c r="N25" i="26" s="1"/>
  <c r="L24" i="26"/>
  <c r="M24" i="26" s="1"/>
  <c r="K24" i="26"/>
  <c r="Q24" i="26" s="1"/>
  <c r="J24" i="26"/>
  <c r="P24" i="26" s="1"/>
  <c r="I24" i="26"/>
  <c r="N24" i="26" s="1"/>
  <c r="K23" i="26"/>
  <c r="Q23" i="26" s="1"/>
  <c r="J23" i="26"/>
  <c r="P23" i="26" s="1"/>
  <c r="I23" i="26"/>
  <c r="K22" i="26"/>
  <c r="Q22" i="26" s="1"/>
  <c r="J22" i="26"/>
  <c r="P22" i="26" s="1"/>
  <c r="I22" i="26"/>
  <c r="N22" i="26" s="1"/>
  <c r="K21" i="26"/>
  <c r="Q21" i="26" s="1"/>
  <c r="J21" i="26"/>
  <c r="P21" i="26" s="1"/>
  <c r="I21" i="26"/>
  <c r="N21" i="26" s="1"/>
  <c r="L20" i="26"/>
  <c r="L21" i="26" s="1"/>
  <c r="M21" i="26" s="1"/>
  <c r="K20" i="26"/>
  <c r="Q20" i="26" s="1"/>
  <c r="J20" i="26"/>
  <c r="P20" i="26" s="1"/>
  <c r="I20" i="26"/>
  <c r="N20" i="26" s="1"/>
  <c r="K19" i="26"/>
  <c r="Q19" i="26" s="1"/>
  <c r="J19" i="26"/>
  <c r="P19" i="26" s="1"/>
  <c r="I19" i="26"/>
  <c r="K18" i="26"/>
  <c r="Q18" i="26" s="1"/>
  <c r="J18" i="26"/>
  <c r="O18" i="26" s="1"/>
  <c r="I18" i="26"/>
  <c r="N18" i="26" s="1"/>
  <c r="K17" i="26"/>
  <c r="Q17" i="26" s="1"/>
  <c r="J17" i="26"/>
  <c r="O17" i="26" s="1"/>
  <c r="I17" i="26"/>
  <c r="N17" i="26" s="1"/>
  <c r="K16" i="26"/>
  <c r="Q16" i="26" s="1"/>
  <c r="J16" i="26"/>
  <c r="P16" i="26" s="1"/>
  <c r="I16" i="26"/>
  <c r="N16" i="26" s="1"/>
  <c r="K15" i="26"/>
  <c r="Q15" i="26" s="1"/>
  <c r="J15" i="26"/>
  <c r="P15" i="26" s="1"/>
  <c r="I15" i="26"/>
  <c r="N15" i="26" s="1"/>
  <c r="K14" i="26"/>
  <c r="Q14" i="26" s="1"/>
  <c r="J14" i="26"/>
  <c r="P14" i="26" s="1"/>
  <c r="I14" i="26"/>
  <c r="N14" i="26" s="1"/>
  <c r="L11" i="26"/>
  <c r="L12" i="26" s="1"/>
  <c r="M12" i="26" s="1"/>
  <c r="K11" i="26"/>
  <c r="Q11" i="26" s="1"/>
  <c r="J11" i="26"/>
  <c r="P11" i="26" s="1"/>
  <c r="I11" i="26"/>
  <c r="N11" i="26" s="1"/>
  <c r="L10" i="26"/>
  <c r="M10" i="26" s="1"/>
  <c r="K10" i="26"/>
  <c r="Q10" i="26" s="1"/>
  <c r="J10" i="26"/>
  <c r="P10" i="26" s="1"/>
  <c r="I10" i="26"/>
  <c r="K9" i="26"/>
  <c r="Q9" i="26" s="1"/>
  <c r="J9" i="26"/>
  <c r="P9" i="26" s="1"/>
  <c r="I9" i="26"/>
  <c r="L8" i="26"/>
  <c r="L9" i="26" s="1"/>
  <c r="M9" i="26" s="1"/>
  <c r="K8" i="26"/>
  <c r="Q8" i="26" s="1"/>
  <c r="J8" i="26"/>
  <c r="P8" i="26" s="1"/>
  <c r="I8" i="26"/>
  <c r="N8" i="26" s="1"/>
  <c r="K7" i="26"/>
  <c r="Q7" i="26" s="1"/>
  <c r="J7" i="26"/>
  <c r="P7" i="26" s="1"/>
  <c r="I7" i="26"/>
  <c r="K6" i="26"/>
  <c r="Q6" i="26" s="1"/>
  <c r="J6" i="26"/>
  <c r="P6" i="26" s="1"/>
  <c r="I6" i="26"/>
  <c r="N6" i="26" s="1"/>
  <c r="K5" i="26"/>
  <c r="Q5" i="26" s="1"/>
  <c r="J5" i="26"/>
  <c r="P5" i="26" s="1"/>
  <c r="I5" i="26"/>
  <c r="N5" i="26" s="1"/>
  <c r="K4" i="26"/>
  <c r="Q4" i="26" s="1"/>
  <c r="J4" i="26"/>
  <c r="P4" i="26" s="1"/>
  <c r="I4" i="26"/>
  <c r="N4" i="26" s="1"/>
  <c r="K3" i="26"/>
  <c r="Q3" i="26" s="1"/>
  <c r="J3" i="26"/>
  <c r="O3" i="26" s="1"/>
  <c r="I3" i="26"/>
  <c r="N3" i="26" s="1"/>
  <c r="L2" i="26"/>
  <c r="L3" i="26" s="1"/>
  <c r="K2" i="26"/>
  <c r="Q2" i="26" s="1"/>
  <c r="J2" i="26"/>
  <c r="P2" i="26" s="1"/>
  <c r="I2" i="26"/>
  <c r="N2" i="26" s="1"/>
  <c r="I34" i="25"/>
  <c r="J34" i="25"/>
  <c r="O34" i="25" s="1"/>
  <c r="R34" i="25" s="1"/>
  <c r="K34" i="25"/>
  <c r="L34" i="25"/>
  <c r="M34" i="25" s="1"/>
  <c r="N34" i="25" s="1"/>
  <c r="Q34" i="25"/>
  <c r="I3" i="25"/>
  <c r="N3" i="25"/>
  <c r="I4" i="25"/>
  <c r="N4" i="25"/>
  <c r="I5" i="25"/>
  <c r="N5" i="25" s="1"/>
  <c r="J6" i="25"/>
  <c r="O6" i="25" s="1"/>
  <c r="I7" i="25"/>
  <c r="L7" i="25"/>
  <c r="M7" i="25"/>
  <c r="N7" i="25"/>
  <c r="I8" i="25"/>
  <c r="N8" i="25" s="1"/>
  <c r="L8" i="25"/>
  <c r="L9" i="25" s="1"/>
  <c r="I9" i="25"/>
  <c r="N9" i="25"/>
  <c r="I10" i="25"/>
  <c r="N10" i="25"/>
  <c r="I11" i="25"/>
  <c r="N11" i="25" s="1"/>
  <c r="J11" i="25"/>
  <c r="O11" i="25" s="1"/>
  <c r="I12" i="25"/>
  <c r="N12" i="25" s="1"/>
  <c r="I13" i="25"/>
  <c r="N13" i="25"/>
  <c r="I14" i="25"/>
  <c r="N14" i="25" s="1"/>
  <c r="I15" i="25"/>
  <c r="N15" i="25"/>
  <c r="I16" i="25"/>
  <c r="J16" i="25"/>
  <c r="O16" i="25" s="1"/>
  <c r="N16" i="25"/>
  <c r="I17" i="25"/>
  <c r="N17" i="25" s="1"/>
  <c r="K17" i="25"/>
  <c r="Q17" i="25" s="1"/>
  <c r="I18" i="25"/>
  <c r="N18" i="25" s="1"/>
  <c r="I19" i="25"/>
  <c r="N19" i="25" s="1"/>
  <c r="I20" i="25"/>
  <c r="J20" i="25"/>
  <c r="O20" i="25" s="1"/>
  <c r="I21" i="25"/>
  <c r="J21" i="25"/>
  <c r="P21" i="25" s="1"/>
  <c r="S21" i="25" s="1"/>
  <c r="K21" i="25"/>
  <c r="Q21" i="25" s="1"/>
  <c r="R21" i="25" s="1"/>
  <c r="L21" i="25"/>
  <c r="M21" i="25" s="1"/>
  <c r="N21" i="25"/>
  <c r="O21" i="25"/>
  <c r="I22" i="25"/>
  <c r="N22" i="25" s="1"/>
  <c r="J22" i="25"/>
  <c r="O22" i="25" s="1"/>
  <c r="K22" i="25"/>
  <c r="Q22" i="25"/>
  <c r="I23" i="25"/>
  <c r="N23" i="25" s="1"/>
  <c r="J23" i="25"/>
  <c r="O23" i="25" s="1"/>
  <c r="I24" i="25"/>
  <c r="N24" i="25"/>
  <c r="I25" i="25"/>
  <c r="N25" i="25" s="1"/>
  <c r="J25" i="25"/>
  <c r="O25" i="25" s="1"/>
  <c r="K25" i="25"/>
  <c r="Q25" i="25" s="1"/>
  <c r="I26" i="25"/>
  <c r="N26" i="25" s="1"/>
  <c r="J26" i="25"/>
  <c r="O26" i="25" s="1"/>
  <c r="R26" i="25" s="1"/>
  <c r="K26" i="25"/>
  <c r="Q26" i="25" s="1"/>
  <c r="I27" i="25"/>
  <c r="K27" i="25"/>
  <c r="N27" i="25"/>
  <c r="Q27" i="25"/>
  <c r="I28" i="25"/>
  <c r="N28" i="25" s="1"/>
  <c r="I29" i="25"/>
  <c r="N29" i="25"/>
  <c r="I30" i="25"/>
  <c r="N30" i="25"/>
  <c r="I31" i="25"/>
  <c r="N31" i="25" s="1"/>
  <c r="J31" i="25"/>
  <c r="O31" i="25" s="1"/>
  <c r="R31" i="25" s="1"/>
  <c r="K31" i="25"/>
  <c r="Q31" i="25" s="1"/>
  <c r="I32" i="25"/>
  <c r="N32" i="25" s="1"/>
  <c r="I33" i="25"/>
  <c r="N33" i="25" s="1"/>
  <c r="I35" i="25"/>
  <c r="L35" i="25"/>
  <c r="L36" i="25" s="1"/>
  <c r="M35" i="25"/>
  <c r="N35" i="25"/>
  <c r="I36" i="25"/>
  <c r="N36" i="25" s="1"/>
  <c r="I37" i="25"/>
  <c r="N37" i="25" s="1"/>
  <c r="I38" i="25"/>
  <c r="N38" i="25"/>
  <c r="J39" i="25"/>
  <c r="O39" i="25" s="1"/>
  <c r="P39" i="25"/>
  <c r="I40" i="25"/>
  <c r="N40" i="25" s="1"/>
  <c r="I41" i="25"/>
  <c r="N41" i="25"/>
  <c r="I42" i="25"/>
  <c r="J42" i="25"/>
  <c r="O42" i="25" s="1"/>
  <c r="I43" i="25"/>
  <c r="N43" i="25" s="1"/>
  <c r="L43" i="25"/>
  <c r="L44" i="25" s="1"/>
  <c r="M44" i="25" s="1"/>
  <c r="I44" i="25"/>
  <c r="J44" i="25"/>
  <c r="O44" i="25"/>
  <c r="P44" i="25"/>
  <c r="I45" i="25"/>
  <c r="N45" i="25" s="1"/>
  <c r="L45" i="25"/>
  <c r="L46" i="25" s="1"/>
  <c r="M46" i="25" s="1"/>
  <c r="J46" i="25"/>
  <c r="O46" i="25" s="1"/>
  <c r="I47" i="25"/>
  <c r="L47" i="25"/>
  <c r="L48" i="25" s="1"/>
  <c r="N47" i="25"/>
  <c r="I48" i="25"/>
  <c r="N48" i="25" s="1"/>
  <c r="I49" i="25"/>
  <c r="N49" i="25" s="1"/>
  <c r="I50" i="25"/>
  <c r="N50" i="25" s="1"/>
  <c r="I51" i="25"/>
  <c r="N51" i="25"/>
  <c r="J52" i="25"/>
  <c r="O52" i="25" s="1"/>
  <c r="I53" i="25"/>
  <c r="N53" i="25" s="1"/>
  <c r="I54" i="25"/>
  <c r="N54" i="25" s="1"/>
  <c r="K54" i="25"/>
  <c r="Q54" i="25" s="1"/>
  <c r="I55" i="25"/>
  <c r="N55" i="25" s="1"/>
  <c r="J55" i="25"/>
  <c r="O55" i="25" s="1"/>
  <c r="I56" i="25"/>
  <c r="N56" i="25" s="1"/>
  <c r="I57" i="25"/>
  <c r="J57" i="25"/>
  <c r="O57" i="25"/>
  <c r="P57" i="25"/>
  <c r="I58" i="25"/>
  <c r="L58" i="25"/>
  <c r="M58" i="25" s="1"/>
  <c r="N58" i="25"/>
  <c r="I59" i="25"/>
  <c r="N59" i="25" s="1"/>
  <c r="I60" i="25"/>
  <c r="N60" i="25" s="1"/>
  <c r="J61" i="25"/>
  <c r="O61" i="25" s="1"/>
  <c r="I62" i="25"/>
  <c r="N62" i="25" s="1"/>
  <c r="J63" i="25"/>
  <c r="P63" i="25" s="1"/>
  <c r="I64" i="25"/>
  <c r="N64" i="25"/>
  <c r="J65" i="25"/>
  <c r="O65" i="25" s="1"/>
  <c r="I66" i="25"/>
  <c r="L66" i="25"/>
  <c r="M66" i="25" s="1"/>
  <c r="N66" i="25"/>
  <c r="I67" i="25"/>
  <c r="N67" i="25" s="1"/>
  <c r="I68" i="25"/>
  <c r="N68" i="25" s="1"/>
  <c r="I69" i="25"/>
  <c r="N69" i="25" s="1"/>
  <c r="J70" i="25"/>
  <c r="O70" i="25"/>
  <c r="P70" i="25"/>
  <c r="I71" i="25"/>
  <c r="L71" i="25"/>
  <c r="L72" i="25" s="1"/>
  <c r="N71" i="25"/>
  <c r="I72" i="25"/>
  <c r="N72" i="25" s="1"/>
  <c r="I73" i="25"/>
  <c r="N73" i="25"/>
  <c r="I74" i="25"/>
  <c r="N74" i="25"/>
  <c r="J75" i="25"/>
  <c r="O75" i="25" s="1"/>
  <c r="J76" i="25"/>
  <c r="P76" i="25" s="1"/>
  <c r="I77" i="25"/>
  <c r="N77" i="25" s="1"/>
  <c r="L77" i="25"/>
  <c r="L78" i="25" s="1"/>
  <c r="I78" i="25"/>
  <c r="N78" i="25" s="1"/>
  <c r="I79" i="25"/>
  <c r="J79" i="25"/>
  <c r="O79" i="25" s="1"/>
  <c r="P79" i="25"/>
  <c r="I80" i="25"/>
  <c r="N80" i="25" s="1"/>
  <c r="J80" i="25"/>
  <c r="K80" i="25"/>
  <c r="L80" i="25"/>
  <c r="M80" i="25" s="1"/>
  <c r="O80" i="25"/>
  <c r="R80" i="25" s="1"/>
  <c r="P80" i="25"/>
  <c r="S80" i="25" s="1"/>
  <c r="Q80" i="25"/>
  <c r="I81" i="25"/>
  <c r="N81" i="25" s="1"/>
  <c r="I82" i="25"/>
  <c r="N82" i="25" s="1"/>
  <c r="I83" i="25"/>
  <c r="J83" i="25"/>
  <c r="O83" i="25" s="1"/>
  <c r="I84" i="25"/>
  <c r="N84" i="25" s="1"/>
  <c r="J84" i="25"/>
  <c r="O84" i="25" s="1"/>
  <c r="I85" i="25"/>
  <c r="N85" i="25" s="1"/>
  <c r="I86" i="25"/>
  <c r="N86" i="25"/>
  <c r="I87" i="25"/>
  <c r="J87" i="25"/>
  <c r="O87" i="25" s="1"/>
  <c r="P87" i="25"/>
  <c r="I88" i="25"/>
  <c r="N88" i="25" s="1"/>
  <c r="J88" i="25"/>
  <c r="O88" i="25" s="1"/>
  <c r="K88" i="25"/>
  <c r="L88" i="25"/>
  <c r="L89" i="25" s="1"/>
  <c r="Q88" i="25"/>
  <c r="I89" i="25"/>
  <c r="N89" i="25" s="1"/>
  <c r="J89" i="25"/>
  <c r="O89" i="25" s="1"/>
  <c r="R89" i="25" s="1"/>
  <c r="K89" i="25"/>
  <c r="Q89" i="25" s="1"/>
  <c r="I90" i="25"/>
  <c r="N90" i="25" s="1"/>
  <c r="J90" i="25"/>
  <c r="O90" i="25" s="1"/>
  <c r="K90" i="25"/>
  <c r="P90" i="25"/>
  <c r="Q90" i="25"/>
  <c r="I91" i="25"/>
  <c r="N91" i="25" s="1"/>
  <c r="J91" i="25"/>
  <c r="K91" i="25"/>
  <c r="O91" i="25"/>
  <c r="P91" i="25"/>
  <c r="Q91" i="25"/>
  <c r="I92" i="25"/>
  <c r="N92" i="25"/>
  <c r="I93" i="25"/>
  <c r="N93" i="25"/>
  <c r="I94" i="25"/>
  <c r="N94" i="25" s="1"/>
  <c r="I95" i="25"/>
  <c r="N95" i="25" s="1"/>
  <c r="I96" i="25"/>
  <c r="N96" i="25" s="1"/>
  <c r="I97" i="25"/>
  <c r="N97" i="25"/>
  <c r="J98" i="25"/>
  <c r="O98" i="25" s="1"/>
  <c r="I99" i="25"/>
  <c r="L99" i="25"/>
  <c r="L100" i="25" s="1"/>
  <c r="N99" i="25"/>
  <c r="I100" i="25"/>
  <c r="N100" i="25" s="1"/>
  <c r="K100" i="25"/>
  <c r="Q100" i="25" s="1"/>
  <c r="I101" i="25"/>
  <c r="N101" i="25" s="1"/>
  <c r="I102" i="25"/>
  <c r="N102" i="25"/>
  <c r="I103" i="25"/>
  <c r="N103" i="25" s="1"/>
  <c r="I104" i="25"/>
  <c r="N104" i="25" s="1"/>
  <c r="I105" i="25"/>
  <c r="N105" i="25"/>
  <c r="I106" i="25"/>
  <c r="N106" i="25" s="1"/>
  <c r="I107" i="25"/>
  <c r="J107" i="25"/>
  <c r="O107" i="25" s="1"/>
  <c r="I108" i="25"/>
  <c r="N108" i="25" s="1"/>
  <c r="L108" i="25"/>
  <c r="M108" i="25" s="1"/>
  <c r="I109" i="25"/>
  <c r="N109" i="25" s="1"/>
  <c r="I110" i="25"/>
  <c r="N110" i="25" s="1"/>
  <c r="J111" i="25"/>
  <c r="O111" i="25" s="1"/>
  <c r="I112" i="25"/>
  <c r="N112" i="25" s="1"/>
  <c r="I113" i="25"/>
  <c r="N113" i="25" s="1"/>
  <c r="I114" i="25"/>
  <c r="N114" i="25" s="1"/>
  <c r="J115" i="25"/>
  <c r="P115" i="25" s="1"/>
  <c r="O115" i="25"/>
  <c r="I116" i="25"/>
  <c r="N116" i="25" s="1"/>
  <c r="L116" i="25"/>
  <c r="M116" i="25" s="1"/>
  <c r="J117" i="25"/>
  <c r="O117" i="25" s="1"/>
  <c r="L117" i="25"/>
  <c r="M117" i="25" s="1"/>
  <c r="I118" i="25"/>
  <c r="N118" i="25" s="1"/>
  <c r="L118" i="25"/>
  <c r="M118" i="25" s="1"/>
  <c r="I119" i="25"/>
  <c r="N119" i="25"/>
  <c r="J120" i="25"/>
  <c r="O120" i="25" s="1"/>
  <c r="P120" i="25"/>
  <c r="I121" i="25"/>
  <c r="N121" i="25"/>
  <c r="I122" i="25"/>
  <c r="N122" i="25"/>
  <c r="J123" i="25"/>
  <c r="O123" i="25" s="1"/>
  <c r="I124" i="25"/>
  <c r="N124" i="25" s="1"/>
  <c r="I125" i="25"/>
  <c r="N125" i="25" s="1"/>
  <c r="I126" i="25"/>
  <c r="N126" i="25"/>
  <c r="J127" i="25"/>
  <c r="P127" i="25" s="1"/>
  <c r="O127" i="25"/>
  <c r="I128" i="25"/>
  <c r="L128" i="25"/>
  <c r="M128" i="25" s="1"/>
  <c r="N128" i="25"/>
  <c r="I129" i="25"/>
  <c r="N129" i="25" s="1"/>
  <c r="J130" i="25"/>
  <c r="O130" i="25" s="1"/>
  <c r="I131" i="25"/>
  <c r="L131" i="25"/>
  <c r="M131" i="25" s="1"/>
  <c r="N131" i="25"/>
  <c r="I132" i="25"/>
  <c r="N132" i="25" s="1"/>
  <c r="J133" i="25"/>
  <c r="O133" i="25" s="1"/>
  <c r="K133" i="25"/>
  <c r="Q133" i="25" s="1"/>
  <c r="I134" i="25"/>
  <c r="N134" i="25" s="1"/>
  <c r="L134" i="25"/>
  <c r="L135" i="25" s="1"/>
  <c r="L136" i="25" s="1"/>
  <c r="I135" i="25"/>
  <c r="N135" i="25" s="1"/>
  <c r="I136" i="25"/>
  <c r="N136" i="25" s="1"/>
  <c r="J136" i="25"/>
  <c r="O136" i="25" s="1"/>
  <c r="J137" i="25"/>
  <c r="O137" i="25"/>
  <c r="P137" i="25"/>
  <c r="I138" i="25"/>
  <c r="L138" i="25"/>
  <c r="M138" i="25" s="1"/>
  <c r="N138" i="25"/>
  <c r="J139" i="25"/>
  <c r="O139" i="25" s="1"/>
  <c r="I140" i="25"/>
  <c r="N140" i="25" s="1"/>
  <c r="L140" i="25"/>
  <c r="M140" i="25" s="1"/>
  <c r="J141" i="25"/>
  <c r="P141" i="25" s="1"/>
  <c r="I142" i="25"/>
  <c r="N142" i="25" s="1"/>
  <c r="I143" i="25"/>
  <c r="N143" i="25"/>
  <c r="I144" i="25"/>
  <c r="J144" i="25"/>
  <c r="K144" i="25"/>
  <c r="Q144" i="25" s="1"/>
  <c r="O144" i="25"/>
  <c r="P144" i="25"/>
  <c r="I145" i="25"/>
  <c r="N145" i="25" s="1"/>
  <c r="J145" i="25"/>
  <c r="K145" i="25"/>
  <c r="L145" i="25"/>
  <c r="M145" i="25" s="1"/>
  <c r="O145" i="25"/>
  <c r="R145" i="25" s="1"/>
  <c r="P145" i="25"/>
  <c r="S145" i="25" s="1"/>
  <c r="Q145" i="25"/>
  <c r="I146" i="25"/>
  <c r="N146" i="25" s="1"/>
  <c r="J146" i="25"/>
  <c r="O146" i="25" s="1"/>
  <c r="K146" i="25"/>
  <c r="Q146" i="25" s="1"/>
  <c r="I147" i="25"/>
  <c r="J147" i="25"/>
  <c r="O147" i="25" s="1"/>
  <c r="R147" i="25" s="1"/>
  <c r="K147" i="25"/>
  <c r="Q147" i="25" s="1"/>
  <c r="I148" i="25"/>
  <c r="J148" i="25"/>
  <c r="O148" i="25" s="1"/>
  <c r="K148" i="25"/>
  <c r="Q148" i="25" s="1"/>
  <c r="L148" i="25"/>
  <c r="M148" i="25" s="1"/>
  <c r="N148" i="25"/>
  <c r="I149" i="25"/>
  <c r="N149" i="25" s="1"/>
  <c r="I150" i="25"/>
  <c r="N150" i="25" s="1"/>
  <c r="J151" i="25"/>
  <c r="O151" i="25"/>
  <c r="P151" i="25"/>
  <c r="I152" i="25"/>
  <c r="N152" i="25" s="1"/>
  <c r="J152" i="25"/>
  <c r="O152" i="25" s="1"/>
  <c r="R152" i="25" s="1"/>
  <c r="K152" i="25"/>
  <c r="L152" i="25"/>
  <c r="L153" i="25" s="1"/>
  <c r="Q152" i="25"/>
  <c r="I153" i="25"/>
  <c r="N153" i="25" s="1"/>
  <c r="J153" i="25"/>
  <c r="O153" i="25" s="1"/>
  <c r="K153" i="25"/>
  <c r="Q153" i="25" s="1"/>
  <c r="I154" i="25"/>
  <c r="J154" i="25"/>
  <c r="O154" i="25" s="1"/>
  <c r="K154" i="25"/>
  <c r="Q154" i="25" s="1"/>
  <c r="S154" i="25" s="1"/>
  <c r="N154" i="25"/>
  <c r="P154" i="25"/>
  <c r="I155" i="25"/>
  <c r="N155" i="25" s="1"/>
  <c r="I156" i="25"/>
  <c r="J156" i="25"/>
  <c r="P156" i="25" s="1"/>
  <c r="I157" i="25"/>
  <c r="N157" i="25" s="1"/>
  <c r="I158" i="25"/>
  <c r="N158" i="25" s="1"/>
  <c r="J158" i="25"/>
  <c r="K158" i="25"/>
  <c r="Q158" i="25" s="1"/>
  <c r="O158" i="25"/>
  <c r="P158" i="25"/>
  <c r="I159" i="25"/>
  <c r="N159" i="25" s="1"/>
  <c r="I160" i="25"/>
  <c r="J160" i="25"/>
  <c r="O160" i="25" s="1"/>
  <c r="I161" i="25"/>
  <c r="N161" i="25" s="1"/>
  <c r="J161" i="25"/>
  <c r="O161" i="25" s="1"/>
  <c r="L161" i="25"/>
  <c r="M161" i="25" s="1"/>
  <c r="J162" i="25"/>
  <c r="O162" i="25" s="1"/>
  <c r="I163" i="25"/>
  <c r="L163" i="25"/>
  <c r="L164" i="25" s="1"/>
  <c r="M164" i="25" s="1"/>
  <c r="N163" i="25"/>
  <c r="I164" i="25"/>
  <c r="J164" i="25"/>
  <c r="P164" i="25" s="1"/>
  <c r="I165" i="25"/>
  <c r="N165" i="25" s="1"/>
  <c r="L165" i="25"/>
  <c r="M165" i="25" s="1"/>
  <c r="J166" i="25"/>
  <c r="O166" i="25"/>
  <c r="P166" i="25"/>
  <c r="I167" i="25"/>
  <c r="L167" i="25"/>
  <c r="M167" i="25" s="1"/>
  <c r="N167" i="25"/>
  <c r="I168" i="25"/>
  <c r="N168" i="25" s="1"/>
  <c r="I169" i="25"/>
  <c r="J169" i="25"/>
  <c r="O169" i="25" s="1"/>
  <c r="I170" i="25"/>
  <c r="N170" i="25" s="1"/>
  <c r="I171" i="25"/>
  <c r="N171" i="25" s="1"/>
  <c r="I172" i="25"/>
  <c r="J172" i="25"/>
  <c r="O172" i="25" s="1"/>
  <c r="I173" i="25"/>
  <c r="N173" i="25" s="1"/>
  <c r="K173" i="25"/>
  <c r="Q173" i="25" s="1"/>
  <c r="L173" i="25"/>
  <c r="L174" i="25" s="1"/>
  <c r="I174" i="25"/>
  <c r="N174" i="25" s="1"/>
  <c r="I175" i="25"/>
  <c r="N175" i="25"/>
  <c r="J176" i="25"/>
  <c r="O176" i="25" s="1"/>
  <c r="I177" i="25"/>
  <c r="N177" i="25" s="1"/>
  <c r="I178" i="25"/>
  <c r="N178" i="25" s="1"/>
  <c r="I179" i="25"/>
  <c r="N179" i="25"/>
  <c r="I180" i="25"/>
  <c r="N180" i="25" s="1"/>
  <c r="I181" i="25"/>
  <c r="N181" i="25" s="1"/>
  <c r="J182" i="25"/>
  <c r="O182" i="25" s="1"/>
  <c r="I183" i="25"/>
  <c r="L183" i="25"/>
  <c r="M183" i="25" s="1"/>
  <c r="N183" i="25"/>
  <c r="I184" i="25"/>
  <c r="N184" i="25" s="1"/>
  <c r="I185" i="25"/>
  <c r="J185" i="25"/>
  <c r="O185" i="25" s="1"/>
  <c r="P185" i="25"/>
  <c r="I186" i="25"/>
  <c r="N186" i="25" s="1"/>
  <c r="L186" i="25"/>
  <c r="M186" i="25" s="1"/>
  <c r="I187" i="25"/>
  <c r="N187" i="25" s="1"/>
  <c r="J188" i="25"/>
  <c r="O188" i="25" s="1"/>
  <c r="I189" i="25"/>
  <c r="N189" i="25" s="1"/>
  <c r="L189" i="25"/>
  <c r="M189" i="25" s="1"/>
  <c r="J190" i="25"/>
  <c r="O190" i="25" s="1"/>
  <c r="I191" i="25"/>
  <c r="N191" i="25"/>
  <c r="J192" i="25"/>
  <c r="O192" i="25"/>
  <c r="P192" i="25"/>
  <c r="I193" i="25"/>
  <c r="L193" i="25"/>
  <c r="L194" i="25" s="1"/>
  <c r="M194" i="25" s="1"/>
  <c r="N193" i="25"/>
  <c r="J194" i="25"/>
  <c r="O194" i="25" s="1"/>
  <c r="P194" i="25"/>
  <c r="I195" i="25"/>
  <c r="N195" i="25" s="1"/>
  <c r="L195" i="25"/>
  <c r="M195" i="25" s="1"/>
  <c r="I196" i="25"/>
  <c r="J196" i="25"/>
  <c r="K196" i="25"/>
  <c r="Q196" i="25" s="1"/>
  <c r="O196" i="25"/>
  <c r="P196" i="25"/>
  <c r="S196" i="25" s="1"/>
  <c r="I197" i="25"/>
  <c r="N197" i="25" s="1"/>
  <c r="L197" i="25"/>
  <c r="M197" i="25" s="1"/>
  <c r="I198" i="25"/>
  <c r="N198" i="25"/>
  <c r="I199" i="25"/>
  <c r="N199" i="25"/>
  <c r="I200" i="25"/>
  <c r="N200" i="25" s="1"/>
  <c r="I201" i="25"/>
  <c r="N201" i="25" s="1"/>
  <c r="J202" i="25"/>
  <c r="O202" i="25" s="1"/>
  <c r="I203" i="25"/>
  <c r="N203" i="25" s="1"/>
  <c r="J203" i="25"/>
  <c r="O203" i="25" s="1"/>
  <c r="L203" i="25"/>
  <c r="L204" i="25" s="1"/>
  <c r="M204" i="25" s="1"/>
  <c r="J204" i="25"/>
  <c r="P204" i="25" s="1"/>
  <c r="O204" i="25"/>
  <c r="J205" i="25"/>
  <c r="P205" i="25" s="1"/>
  <c r="L205" i="25"/>
  <c r="M205" i="25" s="1"/>
  <c r="I206" i="25"/>
  <c r="N206" i="25" s="1"/>
  <c r="L206" i="25"/>
  <c r="M206" i="25" s="1"/>
  <c r="I207" i="25"/>
  <c r="N207" i="25" s="1"/>
  <c r="J207" i="25"/>
  <c r="O207" i="25" s="1"/>
  <c r="K207" i="25"/>
  <c r="Q207" i="25" s="1"/>
  <c r="P207" i="25"/>
  <c r="I208" i="25"/>
  <c r="N208" i="25" s="1"/>
  <c r="J208" i="25"/>
  <c r="O208" i="25" s="1"/>
  <c r="K208" i="25"/>
  <c r="P208" i="25"/>
  <c r="Q208" i="25"/>
  <c r="I209" i="25"/>
  <c r="N209" i="25" s="1"/>
  <c r="J210" i="25"/>
  <c r="O210" i="25" s="1"/>
  <c r="I211" i="25"/>
  <c r="N211" i="25" s="1"/>
  <c r="I212" i="25"/>
  <c r="J212" i="25"/>
  <c r="P212" i="25" s="1"/>
  <c r="O212" i="25"/>
  <c r="I213" i="25"/>
  <c r="N213" i="25" s="1"/>
  <c r="K213" i="25"/>
  <c r="L213" i="25"/>
  <c r="M213" i="25" s="1"/>
  <c r="Q213" i="25"/>
  <c r="I214" i="25"/>
  <c r="N214" i="25"/>
  <c r="I215" i="25"/>
  <c r="J215" i="25"/>
  <c r="O215" i="25"/>
  <c r="P215" i="25"/>
  <c r="I216" i="25"/>
  <c r="N216" i="25" s="1"/>
  <c r="J216" i="25"/>
  <c r="O216" i="25" s="1"/>
  <c r="K216" i="25"/>
  <c r="L216" i="25"/>
  <c r="L217" i="25" s="1"/>
  <c r="Q216" i="25"/>
  <c r="I217" i="25"/>
  <c r="N217" i="25" s="1"/>
  <c r="J217" i="25"/>
  <c r="O217" i="25" s="1"/>
  <c r="R217" i="25" s="1"/>
  <c r="K217" i="25"/>
  <c r="Q217" i="25" s="1"/>
  <c r="I218" i="25"/>
  <c r="N218" i="25" s="1"/>
  <c r="J218" i="25"/>
  <c r="O218" i="25" s="1"/>
  <c r="R218" i="25" s="1"/>
  <c r="K218" i="25"/>
  <c r="Q218" i="25" s="1"/>
  <c r="I219" i="25"/>
  <c r="J219" i="25"/>
  <c r="O219" i="25" s="1"/>
  <c r="R219" i="25" s="1"/>
  <c r="K219" i="25"/>
  <c r="Q219" i="25"/>
  <c r="I220" i="25"/>
  <c r="N220" i="25" s="1"/>
  <c r="J220" i="25"/>
  <c r="O220" i="25" s="1"/>
  <c r="J221" i="25"/>
  <c r="O221" i="25" s="1"/>
  <c r="I222" i="25"/>
  <c r="N222" i="25" s="1"/>
  <c r="L222" i="25"/>
  <c r="L223" i="25" s="1"/>
  <c r="I223" i="25"/>
  <c r="N223" i="25" s="1"/>
  <c r="J224" i="25"/>
  <c r="P224" i="25" s="1"/>
  <c r="O224" i="25"/>
  <c r="J225" i="25"/>
  <c r="O225" i="25" s="1"/>
  <c r="L225" i="25"/>
  <c r="M225" i="25" s="1"/>
  <c r="J226" i="25"/>
  <c r="O226" i="25" s="1"/>
  <c r="L226" i="25"/>
  <c r="M226" i="25" s="1"/>
  <c r="I227" i="25"/>
  <c r="N227" i="25" s="1"/>
  <c r="L227" i="25"/>
  <c r="L228" i="25" s="1"/>
  <c r="I228" i="25"/>
  <c r="N228" i="25" s="1"/>
  <c r="I229" i="25"/>
  <c r="N229" i="25" s="1"/>
  <c r="J229" i="25"/>
  <c r="O229" i="25" s="1"/>
  <c r="I230" i="25"/>
  <c r="N230" i="25" s="1"/>
  <c r="I231" i="25"/>
  <c r="N231" i="25" s="1"/>
  <c r="I232" i="25"/>
  <c r="N232" i="25" s="1"/>
  <c r="I233" i="25"/>
  <c r="N233" i="25"/>
  <c r="I234" i="25"/>
  <c r="N234" i="25" s="1"/>
  <c r="J235" i="25"/>
  <c r="O235" i="25" s="1"/>
  <c r="I236" i="25"/>
  <c r="J236" i="25"/>
  <c r="L236" i="25"/>
  <c r="M236" i="25" s="1"/>
  <c r="O236" i="25"/>
  <c r="P236" i="25"/>
  <c r="I237" i="25"/>
  <c r="N237" i="25" s="1"/>
  <c r="L237" i="25"/>
  <c r="L238" i="25" s="1"/>
  <c r="M238" i="25" s="1"/>
  <c r="I238" i="25"/>
  <c r="J238" i="25"/>
  <c r="O238" i="25" s="1"/>
  <c r="I239" i="25"/>
  <c r="L239" i="25"/>
  <c r="L240" i="25" s="1"/>
  <c r="M240" i="25" s="1"/>
  <c r="N239" i="25"/>
  <c r="I240" i="25"/>
  <c r="J240" i="25"/>
  <c r="O240" i="25" s="1"/>
  <c r="I241" i="25"/>
  <c r="N241" i="25" s="1"/>
  <c r="J241" i="25"/>
  <c r="O241" i="25" s="1"/>
  <c r="R241" i="25" s="1"/>
  <c r="K241" i="25"/>
  <c r="Q241" i="25" s="1"/>
  <c r="L241" i="25"/>
  <c r="L242" i="25" s="1"/>
  <c r="M242" i="25" s="1"/>
  <c r="I242" i="25"/>
  <c r="N242" i="25" s="1"/>
  <c r="J242" i="25"/>
  <c r="O242" i="25" s="1"/>
  <c r="J243" i="25"/>
  <c r="P243" i="25" s="1"/>
  <c r="O243" i="25"/>
  <c r="I244" i="25"/>
  <c r="J245" i="25"/>
  <c r="O245" i="25" s="1"/>
  <c r="I246" i="25"/>
  <c r="N246" i="25" s="1"/>
  <c r="L246" i="25"/>
  <c r="M246" i="25" s="1"/>
  <c r="J247" i="25"/>
  <c r="O247" i="25"/>
  <c r="P247" i="25"/>
  <c r="I248" i="25"/>
  <c r="N248" i="25" s="1"/>
  <c r="L248" i="25"/>
  <c r="M248" i="25" s="1"/>
  <c r="I249" i="25"/>
  <c r="N249" i="25" s="1"/>
  <c r="I250" i="25"/>
  <c r="N250" i="25"/>
  <c r="J251" i="25"/>
  <c r="O251" i="25" s="1"/>
  <c r="P251" i="25"/>
  <c r="I252" i="25"/>
  <c r="N252" i="25" s="1"/>
  <c r="K252" i="25"/>
  <c r="Q252" i="25" s="1"/>
  <c r="L252" i="25"/>
  <c r="M252" i="25" s="1"/>
  <c r="I253" i="25"/>
  <c r="N253" i="25" s="1"/>
  <c r="J254" i="25"/>
  <c r="O254" i="25"/>
  <c r="P254" i="25"/>
  <c r="I255" i="25"/>
  <c r="N255" i="25" s="1"/>
  <c r="L255" i="25"/>
  <c r="M255" i="25" s="1"/>
  <c r="I256" i="25"/>
  <c r="N256" i="25"/>
  <c r="I257" i="25"/>
  <c r="N257" i="25"/>
  <c r="J258" i="25"/>
  <c r="O258" i="25" s="1"/>
  <c r="I259" i="25"/>
  <c r="L259" i="25"/>
  <c r="M259" i="25" s="1"/>
  <c r="N259" i="25"/>
  <c r="I260" i="25"/>
  <c r="N260" i="25" s="1"/>
  <c r="K260" i="25"/>
  <c r="Q260" i="25" s="1"/>
  <c r="I261" i="25"/>
  <c r="N261" i="25" s="1"/>
  <c r="J262" i="25"/>
  <c r="K262" i="25"/>
  <c r="O262" i="25"/>
  <c r="P262" i="25"/>
  <c r="S262" i="25" s="1"/>
  <c r="Q262" i="25"/>
  <c r="I263" i="25"/>
  <c r="N263" i="25" s="1"/>
  <c r="J264" i="25"/>
  <c r="O264" i="25" s="1"/>
  <c r="P264" i="25"/>
  <c r="I265" i="25"/>
  <c r="K265" i="25"/>
  <c r="Q265" i="25" s="1"/>
  <c r="N265" i="25"/>
  <c r="J266" i="25"/>
  <c r="O266" i="25" s="1"/>
  <c r="J267" i="25"/>
  <c r="O267" i="25" s="1"/>
  <c r="L267" i="25"/>
  <c r="M267" i="25" s="1"/>
  <c r="I268" i="25"/>
  <c r="L268" i="25"/>
  <c r="M268" i="25" s="1"/>
  <c r="N268" i="25"/>
  <c r="I269" i="25"/>
  <c r="N269" i="25" s="1"/>
  <c r="I270" i="25"/>
  <c r="N270" i="25" s="1"/>
  <c r="I271" i="25"/>
  <c r="N271" i="25" s="1"/>
  <c r="J271" i="25"/>
  <c r="O271" i="25" s="1"/>
  <c r="I272" i="25"/>
  <c r="N272" i="25" s="1"/>
  <c r="I273" i="25"/>
  <c r="J273" i="25"/>
  <c r="K273" i="25"/>
  <c r="O273" i="25"/>
  <c r="R273" i="25" s="1"/>
  <c r="P273" i="25"/>
  <c r="S273" i="25" s="1"/>
  <c r="Q273" i="25"/>
  <c r="I274" i="25"/>
  <c r="N274" i="25" s="1"/>
  <c r="K274" i="25"/>
  <c r="Q274" i="25" s="1"/>
  <c r="L274" i="25"/>
  <c r="M274" i="25" s="1"/>
  <c r="I275" i="25"/>
  <c r="N275" i="25" s="1"/>
  <c r="J275" i="25"/>
  <c r="O275" i="25" s="1"/>
  <c r="R275" i="25" s="1"/>
  <c r="K275" i="25"/>
  <c r="Q275" i="25" s="1"/>
  <c r="I276" i="25"/>
  <c r="J276" i="25"/>
  <c r="P276" i="25" s="1"/>
  <c r="K276" i="25"/>
  <c r="Q276" i="25" s="1"/>
  <c r="R276" i="25" s="1"/>
  <c r="O276" i="25"/>
  <c r="I277" i="25"/>
  <c r="N277" i="25" s="1"/>
  <c r="J277" i="25"/>
  <c r="O277" i="25" s="1"/>
  <c r="K277" i="25"/>
  <c r="Q277" i="25" s="1"/>
  <c r="L277" i="25"/>
  <c r="L278" i="25" s="1"/>
  <c r="I278" i="25"/>
  <c r="J278" i="25"/>
  <c r="O278" i="25" s="1"/>
  <c r="R278" i="25" s="1"/>
  <c r="K278" i="25"/>
  <c r="Q278" i="25" s="1"/>
  <c r="N278" i="25"/>
  <c r="I279" i="25"/>
  <c r="N279" i="25" s="1"/>
  <c r="I280" i="25"/>
  <c r="J280" i="25"/>
  <c r="O280" i="25" s="1"/>
  <c r="K280" i="25"/>
  <c r="Q280" i="25" s="1"/>
  <c r="I281" i="25"/>
  <c r="N281" i="25" s="1"/>
  <c r="J281" i="25"/>
  <c r="O281" i="25" s="1"/>
  <c r="K281" i="25"/>
  <c r="Q281" i="25" s="1"/>
  <c r="I282" i="25"/>
  <c r="J282" i="25"/>
  <c r="O282" i="25"/>
  <c r="P282" i="25"/>
  <c r="I283" i="25"/>
  <c r="N283" i="25" s="1"/>
  <c r="K283" i="25"/>
  <c r="Q283" i="25" s="1"/>
  <c r="J284" i="25"/>
  <c r="O284" i="25"/>
  <c r="P284" i="25"/>
  <c r="I285" i="25"/>
  <c r="J285" i="25"/>
  <c r="O285" i="25" s="1"/>
  <c r="K285" i="25"/>
  <c r="Q285" i="25" s="1"/>
  <c r="R285" i="25" s="1"/>
  <c r="L285" i="25"/>
  <c r="M285" i="25" s="1"/>
  <c r="N285" i="25"/>
  <c r="I286" i="25"/>
  <c r="N286" i="25" s="1"/>
  <c r="J286" i="25"/>
  <c r="K286" i="25"/>
  <c r="Q286" i="25" s="1"/>
  <c r="O286" i="25"/>
  <c r="R286" i="25" s="1"/>
  <c r="P286" i="25"/>
  <c r="S286" i="25" s="1"/>
  <c r="I287" i="25"/>
  <c r="J287" i="25"/>
  <c r="O287" i="25" s="1"/>
  <c r="K287" i="25"/>
  <c r="Q287" i="25" s="1"/>
  <c r="I288" i="25"/>
  <c r="L288" i="25"/>
  <c r="L289" i="25" s="1"/>
  <c r="M289" i="25" s="1"/>
  <c r="N288" i="25"/>
  <c r="I289" i="25"/>
  <c r="J289" i="25"/>
  <c r="O289" i="25" s="1"/>
  <c r="I290" i="25"/>
  <c r="N290" i="25" s="1"/>
  <c r="L290" i="25"/>
  <c r="M290" i="25" s="1"/>
  <c r="I291" i="25"/>
  <c r="N291" i="25"/>
  <c r="I292" i="25"/>
  <c r="N292" i="25" s="1"/>
  <c r="I293" i="25"/>
  <c r="J293" i="25"/>
  <c r="P293" i="25" s="1"/>
  <c r="O293" i="25"/>
  <c r="I294" i="25"/>
  <c r="N294" i="25"/>
  <c r="I295" i="25"/>
  <c r="N295" i="25"/>
  <c r="J296" i="25"/>
  <c r="O296" i="25" s="1"/>
  <c r="I297" i="25"/>
  <c r="N297" i="25" s="1"/>
  <c r="L297" i="25"/>
  <c r="L298" i="25" s="1"/>
  <c r="I298" i="25"/>
  <c r="N298" i="25" s="1"/>
  <c r="I299" i="25"/>
  <c r="N299" i="25" s="1"/>
  <c r="I300" i="25"/>
  <c r="N300" i="25"/>
  <c r="I301" i="25"/>
  <c r="J301" i="25"/>
  <c r="O301" i="25" s="1"/>
  <c r="I302" i="25"/>
  <c r="N302" i="25" s="1"/>
  <c r="L302" i="25"/>
  <c r="L303" i="25" s="1"/>
  <c r="L304" i="25" s="1"/>
  <c r="J303" i="25"/>
  <c r="O303" i="25" s="1"/>
  <c r="I304" i="25"/>
  <c r="N304" i="25" s="1"/>
  <c r="J305" i="25"/>
  <c r="O305" i="25" s="1"/>
  <c r="I306" i="25"/>
  <c r="N306" i="25" s="1"/>
  <c r="I307" i="25"/>
  <c r="N307" i="25" s="1"/>
  <c r="I308" i="25"/>
  <c r="N308" i="25"/>
  <c r="I309" i="25"/>
  <c r="N309" i="25" s="1"/>
  <c r="I310" i="25"/>
  <c r="N310" i="25" s="1"/>
  <c r="I311" i="25"/>
  <c r="N311" i="25" s="1"/>
  <c r="I312" i="25"/>
  <c r="N312" i="25" s="1"/>
  <c r="K312" i="25"/>
  <c r="Q312" i="25" s="1"/>
  <c r="I313" i="25"/>
  <c r="N313" i="25"/>
  <c r="J314" i="25"/>
  <c r="P314" i="25" s="1"/>
  <c r="O314" i="25"/>
  <c r="I315" i="25"/>
  <c r="N315" i="25" s="1"/>
  <c r="L315" i="25"/>
  <c r="L316" i="25" s="1"/>
  <c r="I316" i="25"/>
  <c r="N316" i="25" s="1"/>
  <c r="J317" i="25"/>
  <c r="O317" i="25" s="1"/>
  <c r="P317" i="25"/>
  <c r="I318" i="25"/>
  <c r="N318" i="25" s="1"/>
  <c r="J319" i="25"/>
  <c r="P319" i="25" s="1"/>
  <c r="O319" i="25"/>
  <c r="I320" i="25"/>
  <c r="L320" i="25"/>
  <c r="M320" i="25" s="1"/>
  <c r="N320" i="25"/>
  <c r="J321" i="25"/>
  <c r="O321" i="25" s="1"/>
  <c r="I322" i="25"/>
  <c r="L322" i="25"/>
  <c r="M322" i="25" s="1"/>
  <c r="N322" i="25"/>
  <c r="I323" i="25"/>
  <c r="N323" i="25" s="1"/>
  <c r="J323" i="25"/>
  <c r="O323" i="25" s="1"/>
  <c r="K323" i="25"/>
  <c r="Q323" i="25" s="1"/>
  <c r="I324" i="25"/>
  <c r="J324" i="25"/>
  <c r="O324" i="25" s="1"/>
  <c r="R324" i="25" s="1"/>
  <c r="K324" i="25"/>
  <c r="P324" i="25"/>
  <c r="Q324" i="25"/>
  <c r="S324" i="25"/>
  <c r="I325" i="25"/>
  <c r="N325" i="25" s="1"/>
  <c r="L325" i="25"/>
  <c r="M325" i="25" s="1"/>
  <c r="I326" i="25"/>
  <c r="N326" i="25"/>
  <c r="J327" i="25"/>
  <c r="O327" i="25" s="1"/>
  <c r="I328" i="25"/>
  <c r="L328" i="25"/>
  <c r="M328" i="25" s="1"/>
  <c r="N328" i="25"/>
  <c r="J329" i="25"/>
  <c r="O329" i="25" s="1"/>
  <c r="I330" i="25"/>
  <c r="N330" i="25" s="1"/>
  <c r="I331" i="25"/>
  <c r="N331" i="25" s="1"/>
  <c r="J332" i="25"/>
  <c r="P332" i="25" s="1"/>
  <c r="I333" i="25"/>
  <c r="N333" i="25" s="1"/>
  <c r="I334" i="25"/>
  <c r="N334" i="25" s="1"/>
  <c r="I335" i="25"/>
  <c r="J335" i="25"/>
  <c r="O335" i="25" s="1"/>
  <c r="K335" i="25"/>
  <c r="Q335" i="25" s="1"/>
  <c r="S335" i="25" s="1"/>
  <c r="P335" i="25"/>
  <c r="I336" i="25"/>
  <c r="N336" i="25" s="1"/>
  <c r="J336" i="25"/>
  <c r="O336" i="25" s="1"/>
  <c r="K336" i="25"/>
  <c r="L336" i="25"/>
  <c r="M336" i="25" s="1"/>
  <c r="Q336" i="25"/>
  <c r="I337" i="25"/>
  <c r="N337" i="25" s="1"/>
  <c r="J337" i="25"/>
  <c r="O337" i="25" s="1"/>
  <c r="K337" i="25"/>
  <c r="Q337" i="25" s="1"/>
  <c r="P337" i="25"/>
  <c r="I338" i="25"/>
  <c r="N338" i="25" s="1"/>
  <c r="I339" i="25"/>
  <c r="N339" i="25" s="1"/>
  <c r="I340" i="25"/>
  <c r="N340" i="25"/>
  <c r="I341" i="25"/>
  <c r="J341" i="25"/>
  <c r="O341" i="25" s="1"/>
  <c r="K341" i="25"/>
  <c r="Q341" i="25"/>
  <c r="I342" i="25"/>
  <c r="N342" i="25" s="1"/>
  <c r="L342" i="25"/>
  <c r="L343" i="25" s="1"/>
  <c r="I343" i="25"/>
  <c r="N343" i="25" s="1"/>
  <c r="I344" i="25"/>
  <c r="J344" i="25"/>
  <c r="O344" i="25" s="1"/>
  <c r="K344" i="25"/>
  <c r="Q344" i="25"/>
  <c r="I345" i="25"/>
  <c r="N345" i="25" s="1"/>
  <c r="J345" i="25"/>
  <c r="O345" i="25" s="1"/>
  <c r="K345" i="25"/>
  <c r="Q345" i="25" s="1"/>
  <c r="L345" i="25"/>
  <c r="M345" i="25" s="1"/>
  <c r="I346" i="25"/>
  <c r="J346" i="25"/>
  <c r="K346" i="25"/>
  <c r="N346" i="25"/>
  <c r="O346" i="25"/>
  <c r="R346" i="25" s="1"/>
  <c r="P346" i="25"/>
  <c r="Q346" i="25"/>
  <c r="I347" i="25"/>
  <c r="J347" i="25"/>
  <c r="O347" i="25" s="1"/>
  <c r="R347" i="25" s="1"/>
  <c r="K347" i="25"/>
  <c r="P347" i="25"/>
  <c r="Q347" i="25"/>
  <c r="I348" i="25"/>
  <c r="N348" i="25" s="1"/>
  <c r="J348" i="25"/>
  <c r="P348" i="25" s="1"/>
  <c r="S348" i="25" s="1"/>
  <c r="K348" i="25"/>
  <c r="Q348" i="25" s="1"/>
  <c r="L348" i="25"/>
  <c r="L349" i="25" s="1"/>
  <c r="O348" i="25"/>
  <c r="R348" i="25" s="1"/>
  <c r="J349" i="25"/>
  <c r="O349" i="25" s="1"/>
  <c r="I350" i="25"/>
  <c r="N350" i="25" s="1"/>
  <c r="J351" i="25"/>
  <c r="O351" i="25"/>
  <c r="P351" i="25"/>
  <c r="I352" i="25"/>
  <c r="N352" i="25" s="1"/>
  <c r="L352" i="25"/>
  <c r="M352" i="25" s="1"/>
  <c r="I353" i="25"/>
  <c r="N353" i="25"/>
  <c r="I354" i="25"/>
  <c r="N354" i="25"/>
  <c r="I355" i="25"/>
  <c r="J355" i="25"/>
  <c r="O355" i="25" s="1"/>
  <c r="I356" i="25"/>
  <c r="N356" i="25" s="1"/>
  <c r="L356" i="25"/>
  <c r="L357" i="25" s="1"/>
  <c r="I357" i="25"/>
  <c r="J357" i="25"/>
  <c r="O357" i="25"/>
  <c r="P357" i="25"/>
  <c r="I358" i="25"/>
  <c r="N358" i="25" s="1"/>
  <c r="J358" i="25"/>
  <c r="O358" i="25" s="1"/>
  <c r="R358" i="25" s="1"/>
  <c r="K358" i="25"/>
  <c r="Q358" i="25" s="1"/>
  <c r="I359" i="25"/>
  <c r="J359" i="25"/>
  <c r="O359" i="25" s="1"/>
  <c r="K359" i="25"/>
  <c r="Q359" i="25" s="1"/>
  <c r="I360" i="25"/>
  <c r="N360" i="25" s="1"/>
  <c r="J360" i="25"/>
  <c r="O360" i="25" s="1"/>
  <c r="K360" i="25"/>
  <c r="Q360" i="25" s="1"/>
  <c r="J361" i="25"/>
  <c r="O361" i="25" s="1"/>
  <c r="J362" i="25"/>
  <c r="O362" i="25" s="1"/>
  <c r="I363" i="25"/>
  <c r="L363" i="25"/>
  <c r="M363" i="25" s="1"/>
  <c r="N363" i="25"/>
  <c r="J364" i="25"/>
  <c r="O364" i="25" s="1"/>
  <c r="I365" i="25"/>
  <c r="J365" i="25"/>
  <c r="O365" i="25" s="1"/>
  <c r="I366" i="25"/>
  <c r="J366" i="25"/>
  <c r="O366" i="25" s="1"/>
  <c r="I367" i="25"/>
  <c r="N367" i="25" s="1"/>
  <c r="L367" i="25"/>
  <c r="L368" i="25" s="1"/>
  <c r="I368" i="25"/>
  <c r="N368" i="25" s="1"/>
  <c r="J369" i="25"/>
  <c r="O369" i="25" s="1"/>
  <c r="P369" i="25"/>
  <c r="I370" i="25"/>
  <c r="N370" i="25" s="1"/>
  <c r="L370" i="25"/>
  <c r="M370" i="25" s="1"/>
  <c r="I371" i="25"/>
  <c r="N371" i="25"/>
  <c r="I372" i="25"/>
  <c r="J372" i="25"/>
  <c r="O372" i="25" s="1"/>
  <c r="I373" i="25"/>
  <c r="N373" i="25" s="1"/>
  <c r="I374" i="25"/>
  <c r="J374" i="25"/>
  <c r="O374" i="25" s="1"/>
  <c r="I375" i="25"/>
  <c r="L375" i="25"/>
  <c r="M375" i="25" s="1"/>
  <c r="N375" i="25"/>
  <c r="I376" i="25"/>
  <c r="N376" i="25" s="1"/>
  <c r="I377" i="25"/>
  <c r="N377" i="25" s="1"/>
  <c r="J378" i="25"/>
  <c r="O378" i="25" s="1"/>
  <c r="P378" i="25"/>
  <c r="I379" i="25"/>
  <c r="N379" i="25" s="1"/>
  <c r="I380" i="25"/>
  <c r="N380" i="25" s="1"/>
  <c r="K380" i="25"/>
  <c r="Q380" i="25" s="1"/>
  <c r="I381" i="25"/>
  <c r="N381" i="25" s="1"/>
  <c r="J382" i="25"/>
  <c r="O382" i="25"/>
  <c r="P382" i="25"/>
  <c r="I383" i="25"/>
  <c r="N383" i="25" s="1"/>
  <c r="I384" i="25"/>
  <c r="N384" i="25"/>
  <c r="J385" i="25"/>
  <c r="O385" i="25" s="1"/>
  <c r="I386" i="25"/>
  <c r="L386" i="25"/>
  <c r="M386" i="25" s="1"/>
  <c r="N386" i="25"/>
  <c r="I387" i="25"/>
  <c r="N387" i="25"/>
  <c r="I388" i="25"/>
  <c r="N388" i="25" s="1"/>
  <c r="J389" i="25"/>
  <c r="O389" i="25" s="1"/>
  <c r="I390" i="25"/>
  <c r="L390" i="25"/>
  <c r="L391" i="25" s="1"/>
  <c r="L392" i="25" s="1"/>
  <c r="N390" i="25"/>
  <c r="I391" i="25"/>
  <c r="N391" i="25" s="1"/>
  <c r="I392" i="25"/>
  <c r="N392" i="25"/>
  <c r="J393" i="25"/>
  <c r="K393" i="25"/>
  <c r="Q393" i="25" s="1"/>
  <c r="O393" i="25"/>
  <c r="P393" i="25"/>
  <c r="I394" i="25"/>
  <c r="L394" i="25"/>
  <c r="M394" i="25" s="1"/>
  <c r="N394" i="25"/>
  <c r="I395" i="25"/>
  <c r="N395" i="25" s="1"/>
  <c r="J395" i="25"/>
  <c r="O395" i="25" s="1"/>
  <c r="I396" i="25"/>
  <c r="N396" i="25" s="1"/>
  <c r="K396" i="25"/>
  <c r="Q396" i="25" s="1"/>
  <c r="I397" i="25"/>
  <c r="N397" i="25" s="1"/>
  <c r="I398" i="25"/>
  <c r="N398" i="25"/>
  <c r="I399" i="25"/>
  <c r="J399" i="25"/>
  <c r="O399" i="25" s="1"/>
  <c r="P399" i="25"/>
  <c r="I400" i="25"/>
  <c r="N400" i="25" s="1"/>
  <c r="J400" i="25"/>
  <c r="O400" i="25" s="1"/>
  <c r="K400" i="25"/>
  <c r="Q400" i="25" s="1"/>
  <c r="R400" i="25" s="1"/>
  <c r="L400" i="25"/>
  <c r="M400" i="25" s="1"/>
  <c r="I401" i="25"/>
  <c r="N401" i="25" s="1"/>
  <c r="J401" i="25"/>
  <c r="O401" i="25" s="1"/>
  <c r="R401" i="25" s="1"/>
  <c r="K401" i="25"/>
  <c r="Q401" i="25" s="1"/>
  <c r="P401" i="25"/>
  <c r="S401" i="25" s="1"/>
  <c r="I402" i="25"/>
  <c r="J402" i="25"/>
  <c r="O402" i="25" s="1"/>
  <c r="I403" i="25"/>
  <c r="N403" i="25" s="1"/>
  <c r="J403" i="25"/>
  <c r="O403" i="25" s="1"/>
  <c r="K403" i="25"/>
  <c r="Q403" i="25" s="1"/>
  <c r="L403" i="25"/>
  <c r="L404" i="25" s="1"/>
  <c r="M404" i="25" s="1"/>
  <c r="I404" i="25"/>
  <c r="J404" i="25"/>
  <c r="K404" i="25"/>
  <c r="O404" i="25"/>
  <c r="P404" i="25"/>
  <c r="Q404" i="25"/>
  <c r="R404" i="25" s="1"/>
  <c r="S404" i="25"/>
  <c r="K2" i="25"/>
  <c r="L2" i="25"/>
  <c r="M2" i="25" s="1"/>
  <c r="Q2" i="25"/>
  <c r="J2" i="25"/>
  <c r="P2" i="25" s="1"/>
  <c r="I2" i="25"/>
  <c r="N2" i="25" s="1"/>
  <c r="H3" i="25"/>
  <c r="K3" i="25" s="1"/>
  <c r="Q3" i="25" s="1"/>
  <c r="H4" i="25"/>
  <c r="K4" i="25" s="1"/>
  <c r="Q4" i="25" s="1"/>
  <c r="H5" i="25"/>
  <c r="J5" i="25" s="1"/>
  <c r="H6" i="25"/>
  <c r="I6" i="25" s="1"/>
  <c r="H7" i="25"/>
  <c r="K7" i="25" s="1"/>
  <c r="Q7" i="25" s="1"/>
  <c r="H8" i="25"/>
  <c r="J8" i="25" s="1"/>
  <c r="O8" i="25" s="1"/>
  <c r="H9" i="25"/>
  <c r="J9" i="25" s="1"/>
  <c r="H10" i="25"/>
  <c r="J10" i="25" s="1"/>
  <c r="H11" i="25"/>
  <c r="K11" i="25" s="1"/>
  <c r="Q11" i="25" s="1"/>
  <c r="H12" i="25"/>
  <c r="K12" i="25" s="1"/>
  <c r="Q12" i="25" s="1"/>
  <c r="H13" i="25"/>
  <c r="K13" i="25" s="1"/>
  <c r="Q13" i="25" s="1"/>
  <c r="H14" i="25"/>
  <c r="K14" i="25" s="1"/>
  <c r="Q14" i="25" s="1"/>
  <c r="H15" i="25"/>
  <c r="H16" i="25"/>
  <c r="H17" i="25"/>
  <c r="H18" i="25"/>
  <c r="H19" i="25"/>
  <c r="H20" i="25"/>
  <c r="H21" i="25"/>
  <c r="H22" i="25"/>
  <c r="H23" i="25"/>
  <c r="K23" i="25" s="1"/>
  <c r="Q23" i="25" s="1"/>
  <c r="H24" i="25"/>
  <c r="K24" i="25" s="1"/>
  <c r="Q24" i="25" s="1"/>
  <c r="H25" i="25"/>
  <c r="H26" i="25"/>
  <c r="H27" i="25"/>
  <c r="H28" i="25"/>
  <c r="K28" i="25" s="1"/>
  <c r="Q28" i="25" s="1"/>
  <c r="H29" i="25"/>
  <c r="K29" i="25" s="1"/>
  <c r="Q29" i="25" s="1"/>
  <c r="H30" i="25"/>
  <c r="K30" i="25" s="1"/>
  <c r="Q30" i="25" s="1"/>
  <c r="H31" i="25"/>
  <c r="H32" i="25"/>
  <c r="H33" i="25"/>
  <c r="K33" i="25" s="1"/>
  <c r="Q33" i="25" s="1"/>
  <c r="H34" i="25"/>
  <c r="H35" i="25"/>
  <c r="K35" i="25" s="1"/>
  <c r="Q35" i="25" s="1"/>
  <c r="H36" i="25"/>
  <c r="H37" i="25"/>
  <c r="K37" i="25" s="1"/>
  <c r="Q37" i="25" s="1"/>
  <c r="H38" i="25"/>
  <c r="K38" i="25" s="1"/>
  <c r="Q38" i="25" s="1"/>
  <c r="H39" i="25"/>
  <c r="I39" i="25" s="1"/>
  <c r="H40" i="25"/>
  <c r="H41" i="25"/>
  <c r="K41" i="25" s="1"/>
  <c r="Q41" i="25" s="1"/>
  <c r="H42" i="25"/>
  <c r="H43" i="25"/>
  <c r="H44" i="25"/>
  <c r="H45" i="25"/>
  <c r="K45" i="25" s="1"/>
  <c r="Q45" i="25" s="1"/>
  <c r="H46" i="25"/>
  <c r="I46" i="25" s="1"/>
  <c r="H47" i="25"/>
  <c r="K47" i="25" s="1"/>
  <c r="Q47" i="25" s="1"/>
  <c r="H48" i="25"/>
  <c r="K48" i="25" s="1"/>
  <c r="Q48" i="25" s="1"/>
  <c r="H49" i="25"/>
  <c r="K49" i="25" s="1"/>
  <c r="Q49" i="25" s="1"/>
  <c r="H50" i="25"/>
  <c r="K50" i="25" s="1"/>
  <c r="Q50" i="25" s="1"/>
  <c r="H51" i="25"/>
  <c r="K51" i="25" s="1"/>
  <c r="Q51" i="25" s="1"/>
  <c r="H52" i="25"/>
  <c r="I52" i="25" s="1"/>
  <c r="H53" i="25"/>
  <c r="K53" i="25" s="1"/>
  <c r="Q53" i="25" s="1"/>
  <c r="H54" i="25"/>
  <c r="H55" i="25"/>
  <c r="H56" i="25"/>
  <c r="K56" i="25" s="1"/>
  <c r="Q56" i="25" s="1"/>
  <c r="H57" i="25"/>
  <c r="K57" i="25" s="1"/>
  <c r="Q57" i="25" s="1"/>
  <c r="H58" i="25"/>
  <c r="K58" i="25" s="1"/>
  <c r="Q58" i="25" s="1"/>
  <c r="H59" i="25"/>
  <c r="J59" i="25" s="1"/>
  <c r="H60" i="25"/>
  <c r="J60" i="25" s="1"/>
  <c r="O60" i="25" s="1"/>
  <c r="H61" i="25"/>
  <c r="I61" i="25" s="1"/>
  <c r="H62" i="25"/>
  <c r="J62" i="25" s="1"/>
  <c r="O62" i="25" s="1"/>
  <c r="H63" i="25"/>
  <c r="I63" i="25" s="1"/>
  <c r="H64" i="25"/>
  <c r="J64" i="25" s="1"/>
  <c r="O64" i="25" s="1"/>
  <c r="H65" i="25"/>
  <c r="I65" i="25" s="1"/>
  <c r="H66" i="25"/>
  <c r="J66" i="25" s="1"/>
  <c r="H67" i="25"/>
  <c r="J67" i="25" s="1"/>
  <c r="H68" i="25"/>
  <c r="J68" i="25" s="1"/>
  <c r="H69" i="25"/>
  <c r="K69" i="25" s="1"/>
  <c r="Q69" i="25" s="1"/>
  <c r="H70" i="25"/>
  <c r="I70" i="25" s="1"/>
  <c r="H71" i="25"/>
  <c r="K71" i="25" s="1"/>
  <c r="Q71" i="25" s="1"/>
  <c r="H72" i="25"/>
  <c r="J72" i="25" s="1"/>
  <c r="H73" i="25"/>
  <c r="K73" i="25" s="1"/>
  <c r="Q73" i="25" s="1"/>
  <c r="H74" i="25"/>
  <c r="K74" i="25" s="1"/>
  <c r="Q74" i="25" s="1"/>
  <c r="H75" i="25"/>
  <c r="I75" i="25" s="1"/>
  <c r="H76" i="25"/>
  <c r="I76" i="25" s="1"/>
  <c r="H77" i="25"/>
  <c r="K77" i="25" s="1"/>
  <c r="Q77" i="25" s="1"/>
  <c r="H78" i="25"/>
  <c r="J78" i="25" s="1"/>
  <c r="H79" i="25"/>
  <c r="H80" i="25"/>
  <c r="H81" i="25"/>
  <c r="K81" i="25" s="1"/>
  <c r="Q81" i="25" s="1"/>
  <c r="H82" i="25"/>
  <c r="H83" i="25"/>
  <c r="H84" i="25"/>
  <c r="H85" i="25"/>
  <c r="H86" i="25"/>
  <c r="H87" i="25"/>
  <c r="H88" i="25"/>
  <c r="H89" i="25"/>
  <c r="H90" i="25"/>
  <c r="H91" i="25"/>
  <c r="H92" i="25"/>
  <c r="K92" i="25" s="1"/>
  <c r="Q92" i="25" s="1"/>
  <c r="H93" i="25"/>
  <c r="K93" i="25" s="1"/>
  <c r="Q93" i="25" s="1"/>
  <c r="H94" i="25"/>
  <c r="K94" i="25" s="1"/>
  <c r="Q94" i="25" s="1"/>
  <c r="H95" i="25"/>
  <c r="K95" i="25" s="1"/>
  <c r="Q95" i="25" s="1"/>
  <c r="H96" i="25"/>
  <c r="K96" i="25" s="1"/>
  <c r="Q96" i="25" s="1"/>
  <c r="H97" i="25"/>
  <c r="K97" i="25" s="1"/>
  <c r="Q97" i="25" s="1"/>
  <c r="H98" i="25"/>
  <c r="I98" i="25" s="1"/>
  <c r="H99" i="25"/>
  <c r="K99" i="25" s="1"/>
  <c r="Q99" i="25" s="1"/>
  <c r="H100" i="25"/>
  <c r="H101" i="25"/>
  <c r="H102" i="25"/>
  <c r="K102" i="25" s="1"/>
  <c r="Q102" i="25" s="1"/>
  <c r="H103" i="25"/>
  <c r="K103" i="25" s="1"/>
  <c r="Q103" i="25" s="1"/>
  <c r="H104" i="25"/>
  <c r="K104" i="25" s="1"/>
  <c r="Q104" i="25" s="1"/>
  <c r="H105" i="25"/>
  <c r="K105" i="25" s="1"/>
  <c r="Q105" i="25" s="1"/>
  <c r="H106" i="25"/>
  <c r="K106" i="25" s="1"/>
  <c r="Q106" i="25" s="1"/>
  <c r="H107" i="25"/>
  <c r="H108" i="25"/>
  <c r="K108" i="25" s="1"/>
  <c r="Q108" i="25" s="1"/>
  <c r="H109" i="25"/>
  <c r="H110" i="25"/>
  <c r="H111" i="25"/>
  <c r="I111" i="25" s="1"/>
  <c r="H112" i="25"/>
  <c r="H113" i="25"/>
  <c r="H114" i="25"/>
  <c r="H115" i="25"/>
  <c r="I115" i="25" s="1"/>
  <c r="H116" i="25"/>
  <c r="K116" i="25" s="1"/>
  <c r="Q116" i="25" s="1"/>
  <c r="H117" i="25"/>
  <c r="I117" i="25" s="1"/>
  <c r="H118" i="25"/>
  <c r="K118" i="25" s="1"/>
  <c r="Q118" i="25" s="1"/>
  <c r="H119" i="25"/>
  <c r="K119" i="25" s="1"/>
  <c r="Q119" i="25" s="1"/>
  <c r="H120" i="25"/>
  <c r="I120" i="25" s="1"/>
  <c r="H121" i="25"/>
  <c r="K121" i="25" s="1"/>
  <c r="Q121" i="25" s="1"/>
  <c r="H122" i="25"/>
  <c r="K122" i="25" s="1"/>
  <c r="Q122" i="25" s="1"/>
  <c r="H123" i="25"/>
  <c r="I123" i="25" s="1"/>
  <c r="H124" i="25"/>
  <c r="J124" i="25" s="1"/>
  <c r="O124" i="25" s="1"/>
  <c r="H125" i="25"/>
  <c r="J125" i="25" s="1"/>
  <c r="H126" i="25"/>
  <c r="K126" i="25" s="1"/>
  <c r="Q126" i="25" s="1"/>
  <c r="H127" i="25"/>
  <c r="I127" i="25" s="1"/>
  <c r="H128" i="25"/>
  <c r="K128" i="25" s="1"/>
  <c r="Q128" i="25" s="1"/>
  <c r="H129" i="25"/>
  <c r="J129" i="25" s="1"/>
  <c r="O129" i="25" s="1"/>
  <c r="H130" i="25"/>
  <c r="I130" i="25" s="1"/>
  <c r="H131" i="25"/>
  <c r="J131" i="25" s="1"/>
  <c r="H132" i="25"/>
  <c r="J132" i="25" s="1"/>
  <c r="H133" i="25"/>
  <c r="I133" i="25" s="1"/>
  <c r="H134" i="25"/>
  <c r="J134" i="25" s="1"/>
  <c r="H135" i="25"/>
  <c r="J135" i="25" s="1"/>
  <c r="O135" i="25" s="1"/>
  <c r="H136" i="25"/>
  <c r="K136" i="25" s="1"/>
  <c r="Q136" i="25" s="1"/>
  <c r="H137" i="25"/>
  <c r="I137" i="25" s="1"/>
  <c r="H138" i="25"/>
  <c r="K138" i="25" s="1"/>
  <c r="Q138" i="25" s="1"/>
  <c r="H139" i="25"/>
  <c r="I139" i="25" s="1"/>
  <c r="H140" i="25"/>
  <c r="K140" i="25" s="1"/>
  <c r="Q140" i="25" s="1"/>
  <c r="H141" i="25"/>
  <c r="I141" i="25" s="1"/>
  <c r="H142" i="25"/>
  <c r="K142" i="25" s="1"/>
  <c r="Q142" i="25" s="1"/>
  <c r="H143" i="25"/>
  <c r="H144" i="25"/>
  <c r="H145" i="25"/>
  <c r="H146" i="25"/>
  <c r="H147" i="25"/>
  <c r="H148" i="25"/>
  <c r="H149" i="25"/>
  <c r="K149" i="25" s="1"/>
  <c r="Q149" i="25" s="1"/>
  <c r="H150" i="25"/>
  <c r="K150" i="25" s="1"/>
  <c r="Q150" i="25" s="1"/>
  <c r="H151" i="25"/>
  <c r="I151" i="25" s="1"/>
  <c r="H152" i="25"/>
  <c r="H153" i="25"/>
  <c r="H154" i="25"/>
  <c r="H155" i="25"/>
  <c r="K155" i="25" s="1"/>
  <c r="Q155" i="25" s="1"/>
  <c r="H156" i="25"/>
  <c r="H157" i="25"/>
  <c r="H158" i="25"/>
  <c r="H159" i="25"/>
  <c r="K159" i="25" s="1"/>
  <c r="Q159" i="25" s="1"/>
  <c r="H160" i="25"/>
  <c r="H161" i="25"/>
  <c r="K161" i="25" s="1"/>
  <c r="Q161" i="25" s="1"/>
  <c r="H162" i="25"/>
  <c r="I162" i="25" s="1"/>
  <c r="H163" i="25"/>
  <c r="K163" i="25" s="1"/>
  <c r="Q163" i="25" s="1"/>
  <c r="H164" i="25"/>
  <c r="H165" i="25"/>
  <c r="K165" i="25" s="1"/>
  <c r="Q165" i="25" s="1"/>
  <c r="H166" i="25"/>
  <c r="I166" i="25" s="1"/>
  <c r="H167" i="25"/>
  <c r="K167" i="25" s="1"/>
  <c r="Q167" i="25" s="1"/>
  <c r="H168" i="25"/>
  <c r="H169" i="25"/>
  <c r="H170" i="25"/>
  <c r="H171" i="25"/>
  <c r="H172" i="25"/>
  <c r="H173" i="25"/>
  <c r="H174" i="25"/>
  <c r="K174" i="25" s="1"/>
  <c r="Q174" i="25" s="1"/>
  <c r="H175" i="25"/>
  <c r="K175" i="25" s="1"/>
  <c r="Q175" i="25" s="1"/>
  <c r="H176" i="25"/>
  <c r="I176" i="25" s="1"/>
  <c r="H177" i="25"/>
  <c r="K177" i="25" s="1"/>
  <c r="Q177" i="25" s="1"/>
  <c r="H178" i="25"/>
  <c r="K178" i="25" s="1"/>
  <c r="Q178" i="25" s="1"/>
  <c r="H179" i="25"/>
  <c r="K179" i="25" s="1"/>
  <c r="Q179" i="25" s="1"/>
  <c r="H180" i="25"/>
  <c r="K180" i="25" s="1"/>
  <c r="Q180" i="25" s="1"/>
  <c r="H181" i="25"/>
  <c r="K181" i="25" s="1"/>
  <c r="Q181" i="25" s="1"/>
  <c r="H182" i="25"/>
  <c r="I182" i="25" s="1"/>
  <c r="H183" i="25"/>
  <c r="K183" i="25" s="1"/>
  <c r="Q183" i="25" s="1"/>
  <c r="H184" i="25"/>
  <c r="K184" i="25" s="1"/>
  <c r="Q184" i="25" s="1"/>
  <c r="H185" i="25"/>
  <c r="H186" i="25"/>
  <c r="K186" i="25" s="1"/>
  <c r="Q186" i="25" s="1"/>
  <c r="H187" i="25"/>
  <c r="K187" i="25" s="1"/>
  <c r="Q187" i="25" s="1"/>
  <c r="H188" i="25"/>
  <c r="I188" i="25" s="1"/>
  <c r="H189" i="25"/>
  <c r="J189" i="25" s="1"/>
  <c r="H190" i="25"/>
  <c r="I190" i="25" s="1"/>
  <c r="H191" i="25"/>
  <c r="J191" i="25" s="1"/>
  <c r="H192" i="25"/>
  <c r="I192" i="25" s="1"/>
  <c r="H193" i="25"/>
  <c r="J193" i="25" s="1"/>
  <c r="O193" i="25" s="1"/>
  <c r="H194" i="25"/>
  <c r="I194" i="25" s="1"/>
  <c r="H195" i="25"/>
  <c r="J195" i="25" s="1"/>
  <c r="H196" i="25"/>
  <c r="H197" i="25"/>
  <c r="K197" i="25" s="1"/>
  <c r="Q197" i="25" s="1"/>
  <c r="H198" i="25"/>
  <c r="K198" i="25" s="1"/>
  <c r="Q198" i="25" s="1"/>
  <c r="H199" i="25"/>
  <c r="J199" i="25" s="1"/>
  <c r="O199" i="25" s="1"/>
  <c r="H200" i="25"/>
  <c r="J200" i="25" s="1"/>
  <c r="H201" i="25"/>
  <c r="K201" i="25" s="1"/>
  <c r="Q201" i="25" s="1"/>
  <c r="H202" i="25"/>
  <c r="I202" i="25" s="1"/>
  <c r="H203" i="25"/>
  <c r="K203" i="25" s="1"/>
  <c r="Q203" i="25" s="1"/>
  <c r="H204" i="25"/>
  <c r="I204" i="25" s="1"/>
  <c r="H205" i="25"/>
  <c r="I205" i="25" s="1"/>
  <c r="H206" i="25"/>
  <c r="J206" i="25" s="1"/>
  <c r="O206" i="25" s="1"/>
  <c r="H207" i="25"/>
  <c r="H208" i="25"/>
  <c r="H209" i="25"/>
  <c r="K209" i="25" s="1"/>
  <c r="Q209" i="25" s="1"/>
  <c r="H210" i="25"/>
  <c r="I210" i="25" s="1"/>
  <c r="H211" i="25"/>
  <c r="H212" i="25"/>
  <c r="H213" i="25"/>
  <c r="H214" i="25"/>
  <c r="H215" i="25"/>
  <c r="H216" i="25"/>
  <c r="H217" i="25"/>
  <c r="H218" i="25"/>
  <c r="H219" i="25"/>
  <c r="H220" i="25"/>
  <c r="K220" i="25" s="1"/>
  <c r="Q220" i="25" s="1"/>
  <c r="H221" i="25"/>
  <c r="I221" i="25" s="1"/>
  <c r="H222" i="25"/>
  <c r="K222" i="25" s="1"/>
  <c r="Q222" i="25" s="1"/>
  <c r="H223" i="25"/>
  <c r="K223" i="25" s="1"/>
  <c r="Q223" i="25" s="1"/>
  <c r="H224" i="25"/>
  <c r="I224" i="25" s="1"/>
  <c r="H225" i="25"/>
  <c r="I225" i="25" s="1"/>
  <c r="H226" i="25"/>
  <c r="I226" i="25" s="1"/>
  <c r="H227" i="25"/>
  <c r="H228" i="25"/>
  <c r="H229" i="25"/>
  <c r="H230" i="25"/>
  <c r="H231" i="25"/>
  <c r="K231" i="25" s="1"/>
  <c r="Q231" i="25" s="1"/>
  <c r="H232" i="25"/>
  <c r="K232" i="25" s="1"/>
  <c r="Q232" i="25" s="1"/>
  <c r="H233" i="25"/>
  <c r="K233" i="25" s="1"/>
  <c r="Q233" i="25" s="1"/>
  <c r="H234" i="25"/>
  <c r="K234" i="25" s="1"/>
  <c r="Q234" i="25" s="1"/>
  <c r="H235" i="25"/>
  <c r="I235" i="25" s="1"/>
  <c r="H236" i="25"/>
  <c r="H237" i="25"/>
  <c r="H238" i="25"/>
  <c r="H239" i="25"/>
  <c r="K239" i="25" s="1"/>
  <c r="Q239" i="25" s="1"/>
  <c r="H240" i="25"/>
  <c r="H241" i="25"/>
  <c r="H242" i="25"/>
  <c r="H243" i="25"/>
  <c r="I243" i="25" s="1"/>
  <c r="H244" i="25"/>
  <c r="K244" i="25" s="1"/>
  <c r="Q244" i="25" s="1"/>
  <c r="H245" i="25"/>
  <c r="I245" i="25" s="1"/>
  <c r="H246" i="25"/>
  <c r="K246" i="25" s="1"/>
  <c r="Q246" i="25" s="1"/>
  <c r="H247" i="25"/>
  <c r="K247" i="25" s="1"/>
  <c r="Q247" i="25" s="1"/>
  <c r="H248" i="25"/>
  <c r="K248" i="25" s="1"/>
  <c r="Q248" i="25" s="1"/>
  <c r="H249" i="25"/>
  <c r="K249" i="25" s="1"/>
  <c r="Q249" i="25" s="1"/>
  <c r="H250" i="25"/>
  <c r="K250" i="25" s="1"/>
  <c r="Q250" i="25" s="1"/>
  <c r="H251" i="25"/>
  <c r="I251" i="25" s="1"/>
  <c r="H252" i="25"/>
  <c r="J252" i="25" s="1"/>
  <c r="O252" i="25" s="1"/>
  <c r="R252" i="25" s="1"/>
  <c r="H253" i="25"/>
  <c r="J253" i="25" s="1"/>
  <c r="H254" i="25"/>
  <c r="I254" i="25" s="1"/>
  <c r="H255" i="25"/>
  <c r="K255" i="25" s="1"/>
  <c r="Q255" i="25" s="1"/>
  <c r="H256" i="25"/>
  <c r="K256" i="25" s="1"/>
  <c r="Q256" i="25" s="1"/>
  <c r="H257" i="25"/>
  <c r="J257" i="25" s="1"/>
  <c r="O257" i="25" s="1"/>
  <c r="H258" i="25"/>
  <c r="I258" i="25" s="1"/>
  <c r="H259" i="25"/>
  <c r="J259" i="25" s="1"/>
  <c r="H260" i="25"/>
  <c r="J260" i="25" s="1"/>
  <c r="H261" i="25"/>
  <c r="J261" i="25" s="1"/>
  <c r="O261" i="25" s="1"/>
  <c r="H262" i="25"/>
  <c r="I262" i="25" s="1"/>
  <c r="H263" i="25"/>
  <c r="J263" i="25" s="1"/>
  <c r="O263" i="25" s="1"/>
  <c r="H264" i="25"/>
  <c r="I264" i="25" s="1"/>
  <c r="H265" i="25"/>
  <c r="J265" i="25" s="1"/>
  <c r="H266" i="25"/>
  <c r="I266" i="25" s="1"/>
  <c r="H267" i="25"/>
  <c r="I267" i="25" s="1"/>
  <c r="H268" i="25"/>
  <c r="K268" i="25" s="1"/>
  <c r="Q268" i="25" s="1"/>
  <c r="H269" i="25"/>
  <c r="K269" i="25" s="1"/>
  <c r="Q269" i="25" s="1"/>
  <c r="H270" i="25"/>
  <c r="K270" i="25" s="1"/>
  <c r="Q270" i="25" s="1"/>
  <c r="H271" i="25"/>
  <c r="H272" i="25"/>
  <c r="H273" i="25"/>
  <c r="H274" i="25"/>
  <c r="H275" i="25"/>
  <c r="H276" i="25"/>
  <c r="H277" i="25"/>
  <c r="H278" i="25"/>
  <c r="H279" i="25"/>
  <c r="K279" i="25" s="1"/>
  <c r="Q279" i="25" s="1"/>
  <c r="H280" i="25"/>
  <c r="H281" i="25"/>
  <c r="H282" i="25"/>
  <c r="H283" i="25"/>
  <c r="H284" i="25"/>
  <c r="I284" i="25" s="1"/>
  <c r="H285" i="25"/>
  <c r="H286" i="25"/>
  <c r="H287" i="25"/>
  <c r="H288" i="25"/>
  <c r="H289" i="25"/>
  <c r="K289" i="25" s="1"/>
  <c r="Q289" i="25" s="1"/>
  <c r="H290" i="25"/>
  <c r="K290" i="25" s="1"/>
  <c r="Q290" i="25" s="1"/>
  <c r="H291" i="25"/>
  <c r="K291" i="25" s="1"/>
  <c r="Q291" i="25" s="1"/>
  <c r="H292" i="25"/>
  <c r="H293" i="25"/>
  <c r="K293" i="25" s="1"/>
  <c r="Q293" i="25" s="1"/>
  <c r="H294" i="25"/>
  <c r="K294" i="25" s="1"/>
  <c r="Q294" i="25" s="1"/>
  <c r="H295" i="25"/>
  <c r="K295" i="25" s="1"/>
  <c r="Q295" i="25" s="1"/>
  <c r="H297" i="25"/>
  <c r="H298" i="25"/>
  <c r="H299" i="25"/>
  <c r="H300" i="25"/>
  <c r="H301" i="25"/>
  <c r="H302" i="25"/>
  <c r="K302" i="25" s="1"/>
  <c r="Q302" i="25" s="1"/>
  <c r="H303" i="25"/>
  <c r="I303" i="25" s="1"/>
  <c r="H304" i="25"/>
  <c r="K304" i="25" s="1"/>
  <c r="Q304" i="25" s="1"/>
  <c r="H305" i="25"/>
  <c r="I305" i="25" s="1"/>
  <c r="H306" i="25"/>
  <c r="K306" i="25" s="1"/>
  <c r="Q306" i="25" s="1"/>
  <c r="H307" i="25"/>
  <c r="K307" i="25" s="1"/>
  <c r="Q307" i="25" s="1"/>
  <c r="H308" i="25"/>
  <c r="K308" i="25" s="1"/>
  <c r="Q308" i="25" s="1"/>
  <c r="H309" i="25"/>
  <c r="K309" i="25" s="1"/>
  <c r="Q309" i="25" s="1"/>
  <c r="H310" i="25"/>
  <c r="K310" i="25" s="1"/>
  <c r="Q310" i="25" s="1"/>
  <c r="H311" i="25"/>
  <c r="K311" i="25" s="1"/>
  <c r="Q311" i="25" s="1"/>
  <c r="H312" i="25"/>
  <c r="H313" i="25"/>
  <c r="K313" i="25" s="1"/>
  <c r="Q313" i="25" s="1"/>
  <c r="H314" i="25"/>
  <c r="I314" i="25" s="1"/>
  <c r="H315" i="25"/>
  <c r="K315" i="25" s="1"/>
  <c r="Q315" i="25" s="1"/>
  <c r="H316" i="25"/>
  <c r="K316" i="25" s="1"/>
  <c r="Q316" i="25" s="1"/>
  <c r="H317" i="25"/>
  <c r="I317" i="25" s="1"/>
  <c r="H318" i="25"/>
  <c r="J318" i="25" s="1"/>
  <c r="H319" i="25"/>
  <c r="I319" i="25" s="1"/>
  <c r="H320" i="25"/>
  <c r="J320" i="25" s="1"/>
  <c r="H321" i="25"/>
  <c r="I321" i="25" s="1"/>
  <c r="H322" i="25"/>
  <c r="J322" i="25" s="1"/>
  <c r="H323" i="25"/>
  <c r="H324" i="25"/>
  <c r="H325" i="25"/>
  <c r="K325" i="25" s="1"/>
  <c r="Q325" i="25" s="1"/>
  <c r="H326" i="25"/>
  <c r="K326" i="25" s="1"/>
  <c r="Q326" i="25" s="1"/>
  <c r="H327" i="25"/>
  <c r="I327" i="25" s="1"/>
  <c r="H328" i="25"/>
  <c r="J328" i="25" s="1"/>
  <c r="H329" i="25"/>
  <c r="I329" i="25" s="1"/>
  <c r="H330" i="25"/>
  <c r="K330" i="25" s="1"/>
  <c r="Q330" i="25" s="1"/>
  <c r="H331" i="25"/>
  <c r="K331" i="25" s="1"/>
  <c r="Q331" i="25" s="1"/>
  <c r="H332" i="25"/>
  <c r="I332" i="25" s="1"/>
  <c r="H333" i="25"/>
  <c r="K333" i="25" s="1"/>
  <c r="Q333" i="25" s="1"/>
  <c r="H334" i="25"/>
  <c r="J334" i="25" s="1"/>
  <c r="O334" i="25" s="1"/>
  <c r="H335" i="25"/>
  <c r="H336" i="25"/>
  <c r="H337" i="25"/>
  <c r="H338" i="25"/>
  <c r="K338" i="25" s="1"/>
  <c r="Q338" i="25" s="1"/>
  <c r="H339" i="25"/>
  <c r="K339" i="25" s="1"/>
  <c r="Q339" i="25" s="1"/>
  <c r="H340" i="25"/>
  <c r="K340" i="25" s="1"/>
  <c r="Q340" i="25" s="1"/>
  <c r="H341" i="25"/>
  <c r="H342" i="25"/>
  <c r="H343" i="25"/>
  <c r="H344" i="25"/>
  <c r="H345" i="25"/>
  <c r="H346" i="25"/>
  <c r="H347" i="25"/>
  <c r="H348" i="25"/>
  <c r="H349" i="25"/>
  <c r="I349" i="25" s="1"/>
  <c r="H350" i="25"/>
  <c r="K350" i="25" s="1"/>
  <c r="Q350" i="25" s="1"/>
  <c r="H351" i="25"/>
  <c r="I351" i="25" s="1"/>
  <c r="H352" i="25"/>
  <c r="H353" i="25"/>
  <c r="K353" i="25" s="1"/>
  <c r="Q353" i="25" s="1"/>
  <c r="H354" i="25"/>
  <c r="K354" i="25" s="1"/>
  <c r="Q354" i="25" s="1"/>
  <c r="H355" i="25"/>
  <c r="H356" i="25"/>
  <c r="H357" i="25"/>
  <c r="H358" i="25"/>
  <c r="H359" i="25"/>
  <c r="H360" i="25"/>
  <c r="H361" i="25"/>
  <c r="I361" i="25" s="1"/>
  <c r="H362" i="25"/>
  <c r="I362" i="25" s="1"/>
  <c r="H363" i="25"/>
  <c r="K363" i="25" s="1"/>
  <c r="Q363" i="25" s="1"/>
  <c r="H364" i="25"/>
  <c r="I364" i="25" s="1"/>
  <c r="H365" i="25"/>
  <c r="H366" i="25"/>
  <c r="H367" i="25"/>
  <c r="K367" i="25" s="1"/>
  <c r="Q367" i="25" s="1"/>
  <c r="H368" i="25"/>
  <c r="K368" i="25" s="1"/>
  <c r="Q368" i="25" s="1"/>
  <c r="H369" i="25"/>
  <c r="I369" i="25" s="1"/>
  <c r="H370" i="25"/>
  <c r="H371" i="25"/>
  <c r="K371" i="25" s="1"/>
  <c r="Q371" i="25" s="1"/>
  <c r="H372" i="25"/>
  <c r="K372" i="25" s="1"/>
  <c r="Q372" i="25" s="1"/>
  <c r="H373" i="25"/>
  <c r="K373" i="25" s="1"/>
  <c r="Q373" i="25" s="1"/>
  <c r="H374" i="25"/>
  <c r="K374" i="25" s="1"/>
  <c r="Q374" i="25" s="1"/>
  <c r="H375" i="25"/>
  <c r="K375" i="25" s="1"/>
  <c r="Q375" i="25" s="1"/>
  <c r="H376" i="25"/>
  <c r="K376" i="25" s="1"/>
  <c r="Q376" i="25" s="1"/>
  <c r="H377" i="25"/>
  <c r="H378" i="25"/>
  <c r="I378" i="25" s="1"/>
  <c r="H379" i="25"/>
  <c r="J379" i="25" s="1"/>
  <c r="H380" i="25"/>
  <c r="J380" i="25" s="1"/>
  <c r="O380" i="25" s="1"/>
  <c r="H381" i="25"/>
  <c r="J381" i="25" s="1"/>
  <c r="H382" i="25"/>
  <c r="I382" i="25" s="1"/>
  <c r="H383" i="25"/>
  <c r="J383" i="25" s="1"/>
  <c r="P383" i="25" s="1"/>
  <c r="H384" i="25"/>
  <c r="J384" i="25" s="1"/>
  <c r="H385" i="25"/>
  <c r="K385" i="25" s="1"/>
  <c r="Q385" i="25" s="1"/>
  <c r="H386" i="25"/>
  <c r="K386" i="25" s="1"/>
  <c r="Q386" i="25" s="1"/>
  <c r="H387" i="25"/>
  <c r="J387" i="25" s="1"/>
  <c r="H388" i="25"/>
  <c r="J388" i="25" s="1"/>
  <c r="H389" i="25"/>
  <c r="I389" i="25" s="1"/>
  <c r="H390" i="25"/>
  <c r="J390" i="25" s="1"/>
  <c r="H391" i="25"/>
  <c r="J391" i="25" s="1"/>
  <c r="O391" i="25" s="1"/>
  <c r="H392" i="25"/>
  <c r="J392" i="25" s="1"/>
  <c r="H393" i="25"/>
  <c r="I393" i="25" s="1"/>
  <c r="H394" i="25"/>
  <c r="J394" i="25" s="1"/>
  <c r="O394" i="25" s="1"/>
  <c r="H395" i="25"/>
  <c r="K395" i="25" s="1"/>
  <c r="Q395" i="25" s="1"/>
  <c r="H396" i="25"/>
  <c r="J396" i="25" s="1"/>
  <c r="H397" i="25"/>
  <c r="K397" i="25" s="1"/>
  <c r="Q397" i="25" s="1"/>
  <c r="H398" i="25"/>
  <c r="K398" i="25" s="1"/>
  <c r="Q398" i="25" s="1"/>
  <c r="H399" i="25"/>
  <c r="H400" i="25"/>
  <c r="H401" i="25"/>
  <c r="H402" i="25"/>
  <c r="H403" i="25"/>
  <c r="H404" i="25"/>
  <c r="H2" i="25"/>
  <c r="F3" i="25"/>
  <c r="F4" i="25"/>
  <c r="J3" i="25" s="1"/>
  <c r="O3" i="25" s="1"/>
  <c r="R3" i="25" s="1"/>
  <c r="F5" i="25"/>
  <c r="J4" i="25" s="1"/>
  <c r="F6" i="25"/>
  <c r="F7" i="25"/>
  <c r="F8" i="25"/>
  <c r="J7" i="25" s="1"/>
  <c r="F9" i="25"/>
  <c r="F10" i="25"/>
  <c r="F11" i="25"/>
  <c r="F12" i="25"/>
  <c r="F13" i="25"/>
  <c r="J12" i="25" s="1"/>
  <c r="O12" i="25" s="1"/>
  <c r="F14" i="25"/>
  <c r="J13" i="25" s="1"/>
  <c r="F15" i="25"/>
  <c r="J14" i="25" s="1"/>
  <c r="P14" i="25" s="1"/>
  <c r="F16" i="25"/>
  <c r="J15" i="25" s="1"/>
  <c r="F17" i="25"/>
  <c r="F18" i="25"/>
  <c r="J17" i="25" s="1"/>
  <c r="F19" i="25"/>
  <c r="J18" i="25" s="1"/>
  <c r="F20" i="25"/>
  <c r="J19" i="25" s="1"/>
  <c r="O19" i="25" s="1"/>
  <c r="F21" i="25"/>
  <c r="F22" i="25"/>
  <c r="F23" i="25"/>
  <c r="F24" i="25"/>
  <c r="F25" i="25"/>
  <c r="J24" i="25" s="1"/>
  <c r="F26" i="25"/>
  <c r="F27" i="25"/>
  <c r="F28" i="25"/>
  <c r="J27" i="25" s="1"/>
  <c r="F29" i="25"/>
  <c r="J28" i="25" s="1"/>
  <c r="F30" i="25"/>
  <c r="J29" i="25" s="1"/>
  <c r="F31" i="25"/>
  <c r="J30" i="25" s="1"/>
  <c r="F32" i="25"/>
  <c r="K32" i="25" s="1"/>
  <c r="Q32" i="25" s="1"/>
  <c r="F33" i="25"/>
  <c r="J32" i="25" s="1"/>
  <c r="F34" i="25"/>
  <c r="J33" i="25" s="1"/>
  <c r="F35" i="25"/>
  <c r="F36" i="25"/>
  <c r="J35" i="25" s="1"/>
  <c r="F37" i="25"/>
  <c r="J36" i="25" s="1"/>
  <c r="F38" i="25"/>
  <c r="J37" i="25" s="1"/>
  <c r="F39" i="25"/>
  <c r="J38" i="25" s="1"/>
  <c r="F40" i="25"/>
  <c r="K40" i="25" s="1"/>
  <c r="Q40" i="25" s="1"/>
  <c r="F41" i="25"/>
  <c r="J40" i="25" s="1"/>
  <c r="O40" i="25" s="1"/>
  <c r="F42" i="25"/>
  <c r="J41" i="25" s="1"/>
  <c r="F43" i="25"/>
  <c r="K43" i="25" s="1"/>
  <c r="Q43" i="25" s="1"/>
  <c r="F44" i="25"/>
  <c r="J43" i="25" s="1"/>
  <c r="F45" i="25"/>
  <c r="F46" i="25"/>
  <c r="J45" i="25" s="1"/>
  <c r="O45" i="25" s="1"/>
  <c r="R45" i="25" s="1"/>
  <c r="F47" i="25"/>
  <c r="F48" i="25"/>
  <c r="J47" i="25" s="1"/>
  <c r="O47" i="25" s="1"/>
  <c r="F49" i="25"/>
  <c r="J48" i="25" s="1"/>
  <c r="O48" i="25" s="1"/>
  <c r="F50" i="25"/>
  <c r="J49" i="25" s="1"/>
  <c r="F51" i="25"/>
  <c r="J50" i="25" s="1"/>
  <c r="F52" i="25"/>
  <c r="J51" i="25" s="1"/>
  <c r="F53" i="25"/>
  <c r="F54" i="25"/>
  <c r="J53" i="25" s="1"/>
  <c r="F55" i="25"/>
  <c r="J54" i="25" s="1"/>
  <c r="O54" i="25" s="1"/>
  <c r="R54" i="25" s="1"/>
  <c r="F56" i="25"/>
  <c r="F57" i="25"/>
  <c r="J56" i="25" s="1"/>
  <c r="F58" i="25"/>
  <c r="F59" i="25"/>
  <c r="J58" i="25" s="1"/>
  <c r="F60" i="25"/>
  <c r="F61" i="25"/>
  <c r="F62" i="25"/>
  <c r="F63" i="25"/>
  <c r="F64" i="25"/>
  <c r="F65" i="25"/>
  <c r="F66" i="25"/>
  <c r="F67" i="25"/>
  <c r="F68" i="25"/>
  <c r="F69" i="25"/>
  <c r="F70" i="25"/>
  <c r="J69" i="25" s="1"/>
  <c r="O69" i="25" s="1"/>
  <c r="R69" i="25" s="1"/>
  <c r="F71" i="25"/>
  <c r="F72" i="25"/>
  <c r="J71" i="25" s="1"/>
  <c r="O71" i="25" s="1"/>
  <c r="R71" i="25" s="1"/>
  <c r="F73" i="25"/>
  <c r="F74" i="25"/>
  <c r="J73" i="25" s="1"/>
  <c r="F75" i="25"/>
  <c r="J74" i="25" s="1"/>
  <c r="O74" i="25" s="1"/>
  <c r="F76" i="25"/>
  <c r="F77" i="25"/>
  <c r="F78" i="25"/>
  <c r="J77" i="25" s="1"/>
  <c r="P77" i="25" s="1"/>
  <c r="F79" i="25"/>
  <c r="K79" i="25" s="1"/>
  <c r="Q79" i="25" s="1"/>
  <c r="S79" i="25" s="1"/>
  <c r="F80" i="25"/>
  <c r="F81" i="25"/>
  <c r="F82" i="25"/>
  <c r="J81" i="25" s="1"/>
  <c r="F83" i="25"/>
  <c r="J82" i="25" s="1"/>
  <c r="O82" i="25" s="1"/>
  <c r="F84" i="25"/>
  <c r="K84" i="25" s="1"/>
  <c r="Q84" i="25" s="1"/>
  <c r="F85" i="25"/>
  <c r="K85" i="25" s="1"/>
  <c r="Q85" i="25" s="1"/>
  <c r="F86" i="25"/>
  <c r="J85" i="25" s="1"/>
  <c r="O85" i="25" s="1"/>
  <c r="F87" i="25"/>
  <c r="J86" i="25" s="1"/>
  <c r="F88" i="25"/>
  <c r="F89" i="25"/>
  <c r="F90" i="25"/>
  <c r="F91" i="25"/>
  <c r="F92" i="25"/>
  <c r="F93" i="25"/>
  <c r="J92" i="25" s="1"/>
  <c r="F94" i="25"/>
  <c r="J93" i="25" s="1"/>
  <c r="F95" i="25"/>
  <c r="J94" i="25" s="1"/>
  <c r="F96" i="25"/>
  <c r="J95" i="25" s="1"/>
  <c r="F97" i="25"/>
  <c r="J96" i="25" s="1"/>
  <c r="F98" i="25"/>
  <c r="J97" i="25" s="1"/>
  <c r="O97" i="25" s="1"/>
  <c r="R97" i="25" s="1"/>
  <c r="F99" i="25"/>
  <c r="F100" i="25"/>
  <c r="J99" i="25" s="1"/>
  <c r="F101" i="25"/>
  <c r="J100" i="25" s="1"/>
  <c r="F102" i="25"/>
  <c r="J101" i="25" s="1"/>
  <c r="F103" i="25"/>
  <c r="J102" i="25" s="1"/>
  <c r="F104" i="25"/>
  <c r="J103" i="25" s="1"/>
  <c r="F105" i="25"/>
  <c r="J104" i="25" s="1"/>
  <c r="O104" i="25" s="1"/>
  <c r="R104" i="25" s="1"/>
  <c r="F106" i="25"/>
  <c r="J105" i="25" s="1"/>
  <c r="F107" i="25"/>
  <c r="J106" i="25" s="1"/>
  <c r="F108" i="25"/>
  <c r="F109" i="25"/>
  <c r="J108" i="25" s="1"/>
  <c r="F110" i="25"/>
  <c r="J109" i="25" s="1"/>
  <c r="O109" i="25" s="1"/>
  <c r="F111" i="25"/>
  <c r="J110" i="25" s="1"/>
  <c r="O110" i="25" s="1"/>
  <c r="F112" i="25"/>
  <c r="K112" i="25" s="1"/>
  <c r="Q112" i="25" s="1"/>
  <c r="F113" i="25"/>
  <c r="J112" i="25" s="1"/>
  <c r="O112" i="25" s="1"/>
  <c r="F114" i="25"/>
  <c r="J113" i="25" s="1"/>
  <c r="F115" i="25"/>
  <c r="J114" i="25" s="1"/>
  <c r="F116" i="25"/>
  <c r="F117" i="25"/>
  <c r="J116" i="25" s="1"/>
  <c r="F118" i="25"/>
  <c r="F119" i="25"/>
  <c r="J118" i="25" s="1"/>
  <c r="O118" i="25" s="1"/>
  <c r="F120" i="25"/>
  <c r="J119" i="25" s="1"/>
  <c r="F121" i="25"/>
  <c r="F122" i="25"/>
  <c r="J121" i="25" s="1"/>
  <c r="F123" i="25"/>
  <c r="J122" i="25" s="1"/>
  <c r="F124" i="25"/>
  <c r="F125" i="25"/>
  <c r="F126" i="25"/>
  <c r="F127" i="25"/>
  <c r="J126" i="25" s="1"/>
  <c r="F128" i="25"/>
  <c r="F129" i="25"/>
  <c r="J128" i="25" s="1"/>
  <c r="F130" i="25"/>
  <c r="F131" i="25"/>
  <c r="F132" i="25"/>
  <c r="F133" i="25"/>
  <c r="F134" i="25"/>
  <c r="F135" i="25"/>
  <c r="F136" i="25"/>
  <c r="F137" i="25"/>
  <c r="F138" i="25"/>
  <c r="F139" i="25"/>
  <c r="J138" i="25" s="1"/>
  <c r="O138" i="25" s="1"/>
  <c r="F140" i="25"/>
  <c r="F141" i="25"/>
  <c r="J140" i="25" s="1"/>
  <c r="F142" i="25"/>
  <c r="F143" i="25"/>
  <c r="J142" i="25" s="1"/>
  <c r="O142" i="25" s="1"/>
  <c r="F144" i="25"/>
  <c r="J143" i="25" s="1"/>
  <c r="F145" i="25"/>
  <c r="F146" i="25"/>
  <c r="F147" i="25"/>
  <c r="F148" i="25"/>
  <c r="F149" i="25"/>
  <c r="F150" i="25"/>
  <c r="J149" i="25" s="1"/>
  <c r="O149" i="25" s="1"/>
  <c r="F151" i="25"/>
  <c r="J150" i="25" s="1"/>
  <c r="O150" i="25" s="1"/>
  <c r="F152" i="25"/>
  <c r="F153" i="25"/>
  <c r="F154" i="25"/>
  <c r="F155" i="25"/>
  <c r="F156" i="25"/>
  <c r="J155" i="25" s="1"/>
  <c r="F157" i="25"/>
  <c r="K157" i="25" s="1"/>
  <c r="Q157" i="25" s="1"/>
  <c r="F158" i="25"/>
  <c r="J157" i="25" s="1"/>
  <c r="F159" i="25"/>
  <c r="F160" i="25"/>
  <c r="J159" i="25" s="1"/>
  <c r="F161" i="25"/>
  <c r="F162" i="25"/>
  <c r="F163" i="25"/>
  <c r="F164" i="25"/>
  <c r="J163" i="25" s="1"/>
  <c r="F165" i="25"/>
  <c r="F166" i="25"/>
  <c r="J165" i="25" s="1"/>
  <c r="F167" i="25"/>
  <c r="F168" i="25"/>
  <c r="J167" i="25" s="1"/>
  <c r="F169" i="25"/>
  <c r="J168" i="25" s="1"/>
  <c r="O168" i="25" s="1"/>
  <c r="F170" i="25"/>
  <c r="K170" i="25" s="1"/>
  <c r="Q170" i="25" s="1"/>
  <c r="F171" i="25"/>
  <c r="J170" i="25" s="1"/>
  <c r="O170" i="25" s="1"/>
  <c r="F172" i="25"/>
  <c r="J171" i="25" s="1"/>
  <c r="O171" i="25" s="1"/>
  <c r="F173" i="25"/>
  <c r="F174" i="25"/>
  <c r="J173" i="25" s="1"/>
  <c r="O173" i="25" s="1"/>
  <c r="R173" i="25" s="1"/>
  <c r="F175" i="25"/>
  <c r="J174" i="25" s="1"/>
  <c r="O174" i="25" s="1"/>
  <c r="R174" i="25" s="1"/>
  <c r="F176" i="25"/>
  <c r="J175" i="25" s="1"/>
  <c r="O175" i="25" s="1"/>
  <c r="F177" i="25"/>
  <c r="F178" i="25"/>
  <c r="J177" i="25" s="1"/>
  <c r="O177" i="25" s="1"/>
  <c r="R177" i="25" s="1"/>
  <c r="F179" i="25"/>
  <c r="J178" i="25" s="1"/>
  <c r="O178" i="25" s="1"/>
  <c r="F180" i="25"/>
  <c r="J179" i="25" s="1"/>
  <c r="F181" i="25"/>
  <c r="J180" i="25" s="1"/>
  <c r="F182" i="25"/>
  <c r="J181" i="25" s="1"/>
  <c r="O181" i="25" s="1"/>
  <c r="F183" i="25"/>
  <c r="F184" i="25"/>
  <c r="J183" i="25" s="1"/>
  <c r="F185" i="25"/>
  <c r="J184" i="25" s="1"/>
  <c r="F186" i="25"/>
  <c r="F187" i="25"/>
  <c r="J186" i="25" s="1"/>
  <c r="F188" i="25"/>
  <c r="J187" i="25" s="1"/>
  <c r="F189" i="25"/>
  <c r="F190" i="25"/>
  <c r="F191" i="25"/>
  <c r="F192" i="25"/>
  <c r="F193" i="25"/>
  <c r="F194" i="25"/>
  <c r="F195" i="25"/>
  <c r="F196" i="25"/>
  <c r="F197" i="25"/>
  <c r="F198" i="25"/>
  <c r="J197" i="25" s="1"/>
  <c r="O197" i="25" s="1"/>
  <c r="F199" i="25"/>
  <c r="J198" i="25" s="1"/>
  <c r="F200" i="25"/>
  <c r="F201" i="25"/>
  <c r="F202" i="25"/>
  <c r="J201" i="25" s="1"/>
  <c r="F203" i="25"/>
  <c r="F204" i="25"/>
  <c r="F205" i="25"/>
  <c r="F206" i="25"/>
  <c r="F207" i="25"/>
  <c r="F208" i="25"/>
  <c r="F209" i="25"/>
  <c r="F210" i="25"/>
  <c r="J209" i="25" s="1"/>
  <c r="F211" i="25"/>
  <c r="K211" i="25" s="1"/>
  <c r="Q211" i="25" s="1"/>
  <c r="F212" i="25"/>
  <c r="J211" i="25" s="1"/>
  <c r="O211" i="25" s="1"/>
  <c r="F213" i="25"/>
  <c r="F214" i="25"/>
  <c r="J213" i="25" s="1"/>
  <c r="O213" i="25" s="1"/>
  <c r="R213" i="25" s="1"/>
  <c r="F215" i="25"/>
  <c r="J214" i="25" s="1"/>
  <c r="F216" i="25"/>
  <c r="F217" i="25"/>
  <c r="F218" i="25"/>
  <c r="F219" i="25"/>
  <c r="F220" i="25"/>
  <c r="F221" i="25"/>
  <c r="F222" i="25"/>
  <c r="F223" i="25"/>
  <c r="J222" i="25" s="1"/>
  <c r="F224" i="25"/>
  <c r="J223" i="25" s="1"/>
  <c r="F225" i="25"/>
  <c r="F226" i="25"/>
  <c r="F227" i="25"/>
  <c r="K227" i="25" s="1"/>
  <c r="Q227" i="25" s="1"/>
  <c r="F228" i="25"/>
  <c r="J227" i="25" s="1"/>
  <c r="F229" i="25"/>
  <c r="J228" i="25" s="1"/>
  <c r="F230" i="25"/>
  <c r="K230" i="25" s="1"/>
  <c r="Q230" i="25" s="1"/>
  <c r="F231" i="25"/>
  <c r="J230" i="25" s="1"/>
  <c r="F232" i="25"/>
  <c r="J231" i="25" s="1"/>
  <c r="F233" i="25"/>
  <c r="J232" i="25" s="1"/>
  <c r="O232" i="25" s="1"/>
  <c r="R232" i="25" s="1"/>
  <c r="F234" i="25"/>
  <c r="J233" i="25" s="1"/>
  <c r="F235" i="25"/>
  <c r="J234" i="25" s="1"/>
  <c r="F236" i="25"/>
  <c r="K236" i="25" s="1"/>
  <c r="Q236" i="25" s="1"/>
  <c r="F237" i="25"/>
  <c r="K237" i="25" s="1"/>
  <c r="Q237" i="25" s="1"/>
  <c r="F238" i="25"/>
  <c r="J237" i="25" s="1"/>
  <c r="O237" i="25" s="1"/>
  <c r="R237" i="25" s="1"/>
  <c r="F239" i="25"/>
  <c r="F240" i="25"/>
  <c r="J239" i="25" s="1"/>
  <c r="O239" i="25" s="1"/>
  <c r="R239" i="25" s="1"/>
  <c r="F241" i="25"/>
  <c r="F242" i="25"/>
  <c r="K242" i="25" s="1"/>
  <c r="Q242" i="25" s="1"/>
  <c r="F243" i="25"/>
  <c r="F244" i="25"/>
  <c r="F245" i="25"/>
  <c r="J244" i="25" s="1"/>
  <c r="O244" i="25" s="1"/>
  <c r="R244" i="25" s="1"/>
  <c r="F246" i="25"/>
  <c r="F247" i="25"/>
  <c r="J246" i="25" s="1"/>
  <c r="O246" i="25" s="1"/>
  <c r="R246" i="25" s="1"/>
  <c r="F248" i="25"/>
  <c r="F249" i="25"/>
  <c r="J248" i="25" s="1"/>
  <c r="F250" i="25"/>
  <c r="J249" i="25" s="1"/>
  <c r="F251" i="25"/>
  <c r="J250" i="25" s="1"/>
  <c r="F252" i="25"/>
  <c r="F253" i="25"/>
  <c r="F254" i="25"/>
  <c r="F255" i="25"/>
  <c r="F256" i="25"/>
  <c r="J255" i="25" s="1"/>
  <c r="F257" i="25"/>
  <c r="J256" i="25" s="1"/>
  <c r="F258" i="25"/>
  <c r="F259" i="25"/>
  <c r="F260" i="25"/>
  <c r="F261" i="25"/>
  <c r="F262" i="25"/>
  <c r="F263" i="25"/>
  <c r="F264" i="25"/>
  <c r="F265" i="25"/>
  <c r="F266" i="25"/>
  <c r="F267" i="25"/>
  <c r="F268" i="25"/>
  <c r="F269" i="25"/>
  <c r="J268" i="25" s="1"/>
  <c r="F270" i="25"/>
  <c r="J269" i="25" s="1"/>
  <c r="P269" i="25" s="1"/>
  <c r="F271" i="25"/>
  <c r="J270" i="25" s="1"/>
  <c r="O270" i="25" s="1"/>
  <c r="F272" i="25"/>
  <c r="K272" i="25" s="1"/>
  <c r="Q272" i="25" s="1"/>
  <c r="F273" i="25"/>
  <c r="J272" i="25" s="1"/>
  <c r="F274" i="25"/>
  <c r="F275" i="25"/>
  <c r="J274" i="25" s="1"/>
  <c r="O274" i="25" s="1"/>
  <c r="F276" i="25"/>
  <c r="F277" i="25"/>
  <c r="F278" i="25"/>
  <c r="F279" i="25"/>
  <c r="F280" i="25"/>
  <c r="J279" i="25" s="1"/>
  <c r="F281" i="25"/>
  <c r="F282" i="25"/>
  <c r="K282" i="25" s="1"/>
  <c r="Q282" i="25" s="1"/>
  <c r="F283" i="25"/>
  <c r="F284" i="25"/>
  <c r="J283" i="25" s="1"/>
  <c r="F285" i="25"/>
  <c r="F286" i="25"/>
  <c r="F287" i="25"/>
  <c r="F288" i="25"/>
  <c r="K288" i="25" s="1"/>
  <c r="Q288" i="25" s="1"/>
  <c r="F289" i="25"/>
  <c r="J288" i="25" s="1"/>
  <c r="F290" i="25"/>
  <c r="F291" i="25"/>
  <c r="J290" i="25" s="1"/>
  <c r="O290" i="25" s="1"/>
  <c r="F292" i="25"/>
  <c r="J291" i="25" s="1"/>
  <c r="F293" i="25"/>
  <c r="J292" i="25" s="1"/>
  <c r="F294" i="25"/>
  <c r="F295" i="25"/>
  <c r="J294" i="25" s="1"/>
  <c r="O294" i="25" s="1"/>
  <c r="R294" i="25" s="1"/>
  <c r="F296" i="25"/>
  <c r="J295" i="25" s="1"/>
  <c r="F297" i="25"/>
  <c r="K297" i="25" s="1"/>
  <c r="Q297" i="25" s="1"/>
  <c r="F298" i="25"/>
  <c r="J297" i="25" s="1"/>
  <c r="F299" i="25"/>
  <c r="J298" i="25" s="1"/>
  <c r="F300" i="25"/>
  <c r="J299" i="25" s="1"/>
  <c r="O299" i="25" s="1"/>
  <c r="F301" i="25"/>
  <c r="J300" i="25" s="1"/>
  <c r="F302" i="25"/>
  <c r="F303" i="25"/>
  <c r="J302" i="25" s="1"/>
  <c r="O302" i="25" s="1"/>
  <c r="R302" i="25" s="1"/>
  <c r="F304" i="25"/>
  <c r="F305" i="25"/>
  <c r="J304" i="25" s="1"/>
  <c r="O304" i="25" s="1"/>
  <c r="F306" i="25"/>
  <c r="F307" i="25"/>
  <c r="J306" i="25" s="1"/>
  <c r="O306" i="25" s="1"/>
  <c r="F308" i="25"/>
  <c r="J307" i="25" s="1"/>
  <c r="F309" i="25"/>
  <c r="J308" i="25" s="1"/>
  <c r="F310" i="25"/>
  <c r="J309" i="25" s="1"/>
  <c r="O309" i="25" s="1"/>
  <c r="F311" i="25"/>
  <c r="J310" i="25" s="1"/>
  <c r="O310" i="25" s="1"/>
  <c r="F312" i="25"/>
  <c r="J311" i="25" s="1"/>
  <c r="F313" i="25"/>
  <c r="J312" i="25" s="1"/>
  <c r="F314" i="25"/>
  <c r="J313" i="25" s="1"/>
  <c r="F315" i="25"/>
  <c r="F316" i="25"/>
  <c r="J315" i="25" s="1"/>
  <c r="F317" i="25"/>
  <c r="J316" i="25" s="1"/>
  <c r="O316" i="25" s="1"/>
  <c r="R316" i="25" s="1"/>
  <c r="F318" i="25"/>
  <c r="F319" i="25"/>
  <c r="F320" i="25"/>
  <c r="F321" i="25"/>
  <c r="F322" i="25"/>
  <c r="F323" i="25"/>
  <c r="F324" i="25"/>
  <c r="F325" i="25"/>
  <c r="F326" i="25"/>
  <c r="J325" i="25" s="1"/>
  <c r="O325" i="25" s="1"/>
  <c r="F327" i="25"/>
  <c r="J326" i="25" s="1"/>
  <c r="F328" i="25"/>
  <c r="F329" i="25"/>
  <c r="F330" i="25"/>
  <c r="F331" i="25"/>
  <c r="J330" i="25" s="1"/>
  <c r="O330" i="25" s="1"/>
  <c r="F332" i="25"/>
  <c r="J331" i="25" s="1"/>
  <c r="O331" i="25" s="1"/>
  <c r="R331" i="25" s="1"/>
  <c r="F333" i="25"/>
  <c r="F334" i="25"/>
  <c r="J333" i="25" s="1"/>
  <c r="P333" i="25" s="1"/>
  <c r="F335" i="25"/>
  <c r="F336" i="25"/>
  <c r="F337" i="25"/>
  <c r="F338" i="25"/>
  <c r="F339" i="25"/>
  <c r="J338" i="25" s="1"/>
  <c r="O338" i="25" s="1"/>
  <c r="F340" i="25"/>
  <c r="J339" i="25" s="1"/>
  <c r="O339" i="25" s="1"/>
  <c r="F341" i="25"/>
  <c r="J340" i="25" s="1"/>
  <c r="F342" i="25"/>
  <c r="K342" i="25" s="1"/>
  <c r="Q342" i="25" s="1"/>
  <c r="F343" i="25"/>
  <c r="J342" i="25" s="1"/>
  <c r="F344" i="25"/>
  <c r="J343" i="25" s="1"/>
  <c r="F345" i="25"/>
  <c r="F346" i="25"/>
  <c r="F347" i="25"/>
  <c r="F348" i="25"/>
  <c r="F349" i="25"/>
  <c r="F350" i="25"/>
  <c r="F351" i="25"/>
  <c r="J350" i="25" s="1"/>
  <c r="F352" i="25"/>
  <c r="K352" i="25" s="1"/>
  <c r="Q352" i="25" s="1"/>
  <c r="F353" i="25"/>
  <c r="J352" i="25" s="1"/>
  <c r="F354" i="25"/>
  <c r="J353" i="25" s="1"/>
  <c r="O353" i="25" s="1"/>
  <c r="R353" i="25" s="1"/>
  <c r="F355" i="25"/>
  <c r="J354" i="25" s="1"/>
  <c r="O354" i="25" s="1"/>
  <c r="R354" i="25" s="1"/>
  <c r="F356" i="25"/>
  <c r="K356" i="25" s="1"/>
  <c r="Q356" i="25" s="1"/>
  <c r="F357" i="25"/>
  <c r="J356" i="25" s="1"/>
  <c r="O356" i="25" s="1"/>
  <c r="F358" i="25"/>
  <c r="F359" i="25"/>
  <c r="F360" i="25"/>
  <c r="F361" i="25"/>
  <c r="F362" i="25"/>
  <c r="F363" i="25"/>
  <c r="F364" i="25"/>
  <c r="J363" i="25" s="1"/>
  <c r="O363" i="25" s="1"/>
  <c r="R363" i="25" s="1"/>
  <c r="F365" i="25"/>
  <c r="K365" i="25" s="1"/>
  <c r="Q365" i="25" s="1"/>
  <c r="F366" i="25"/>
  <c r="K366" i="25" s="1"/>
  <c r="Q366" i="25" s="1"/>
  <c r="F367" i="25"/>
  <c r="F368" i="25"/>
  <c r="J367" i="25" s="1"/>
  <c r="O367" i="25" s="1"/>
  <c r="R367" i="25" s="1"/>
  <c r="F369" i="25"/>
  <c r="J368" i="25" s="1"/>
  <c r="O368" i="25" s="1"/>
  <c r="R368" i="25" s="1"/>
  <c r="F370" i="25"/>
  <c r="K370" i="25" s="1"/>
  <c r="Q370" i="25" s="1"/>
  <c r="F371" i="25"/>
  <c r="J370" i="25" s="1"/>
  <c r="O370" i="25" s="1"/>
  <c r="F372" i="25"/>
  <c r="J371" i="25" s="1"/>
  <c r="F373" i="25"/>
  <c r="F374" i="25"/>
  <c r="J373" i="25" s="1"/>
  <c r="F375" i="25"/>
  <c r="F376" i="25"/>
  <c r="J375" i="25" s="1"/>
  <c r="F377" i="25"/>
  <c r="K377" i="25" s="1"/>
  <c r="Q377" i="25" s="1"/>
  <c r="F378" i="25"/>
  <c r="J377" i="25" s="1"/>
  <c r="F379" i="25"/>
  <c r="F380" i="25"/>
  <c r="F381" i="25"/>
  <c r="F382" i="25"/>
  <c r="F383" i="25"/>
  <c r="F384" i="25"/>
  <c r="F385" i="25"/>
  <c r="F386" i="25"/>
  <c r="F387" i="25"/>
  <c r="J386" i="25" s="1"/>
  <c r="F388" i="25"/>
  <c r="F389" i="25"/>
  <c r="F390" i="25"/>
  <c r="F391" i="25"/>
  <c r="F392" i="25"/>
  <c r="F393" i="25"/>
  <c r="F394" i="25"/>
  <c r="F395" i="25"/>
  <c r="F396" i="25"/>
  <c r="F397" i="25"/>
  <c r="F398" i="25"/>
  <c r="J397" i="25" s="1"/>
  <c r="P397" i="25" s="1"/>
  <c r="F399" i="25"/>
  <c r="J398" i="25" s="1"/>
  <c r="F400" i="25"/>
  <c r="F401" i="25"/>
  <c r="F402" i="25"/>
  <c r="K402" i="25" s="1"/>
  <c r="Q402" i="25" s="1"/>
  <c r="F403" i="25"/>
  <c r="F404" i="25"/>
  <c r="F2" i="25"/>
  <c r="G296" i="25"/>
  <c r="H296" i="25" s="1"/>
  <c r="E296" i="25"/>
  <c r="B383" i="25"/>
  <c r="B379" i="25"/>
  <c r="B373" i="25"/>
  <c r="B366" i="25"/>
  <c r="B365" i="25"/>
  <c r="B362" i="25"/>
  <c r="B360" i="25"/>
  <c r="B358" i="25"/>
  <c r="B350" i="25"/>
  <c r="B333" i="25"/>
  <c r="B330" i="25"/>
  <c r="B318" i="25"/>
  <c r="B306" i="25"/>
  <c r="B304" i="25"/>
  <c r="B302" i="25"/>
  <c r="B294" i="25"/>
  <c r="B287" i="25"/>
  <c r="B283" i="25"/>
  <c r="B281" i="25"/>
  <c r="B265" i="25"/>
  <c r="B263" i="25"/>
  <c r="B244" i="25"/>
  <c r="B220" i="25"/>
  <c r="B211" i="25"/>
  <c r="B191" i="25"/>
  <c r="B177" i="25"/>
  <c r="B170" i="25"/>
  <c r="B157" i="25"/>
  <c r="B142" i="25"/>
  <c r="B124" i="25"/>
  <c r="B121" i="25"/>
  <c r="B112" i="25"/>
  <c r="B84" i="25"/>
  <c r="B76" i="25"/>
  <c r="B64" i="25"/>
  <c r="B62" i="25"/>
  <c r="B53" i="25"/>
  <c r="B40" i="25"/>
  <c r="J2" i="8"/>
  <c r="I783" i="2"/>
  <c r="J783" i="2"/>
  <c r="O783" i="2" s="1"/>
  <c r="R783" i="2" s="1"/>
  <c r="K783" i="2"/>
  <c r="L783" i="2"/>
  <c r="M783" i="2" s="1"/>
  <c r="Q783" i="2"/>
  <c r="I784" i="2"/>
  <c r="J784" i="2"/>
  <c r="K784" i="2"/>
  <c r="L784" i="2"/>
  <c r="M784" i="2" s="1"/>
  <c r="N784" i="2" s="1"/>
  <c r="O784" i="2"/>
  <c r="P784" i="2"/>
  <c r="Q784" i="2"/>
  <c r="R784" i="2"/>
  <c r="S784" i="2"/>
  <c r="I785" i="2"/>
  <c r="J785" i="2"/>
  <c r="K785" i="2"/>
  <c r="L785" i="2"/>
  <c r="M785" i="2" s="1"/>
  <c r="N785" i="2" s="1"/>
  <c r="O785" i="2"/>
  <c r="R785" i="2" s="1"/>
  <c r="P785" i="2"/>
  <c r="S785" i="2" s="1"/>
  <c r="Q785" i="2"/>
  <c r="I786" i="2"/>
  <c r="J786" i="2"/>
  <c r="P786" i="2" s="1"/>
  <c r="S786" i="2" s="1"/>
  <c r="K786" i="2"/>
  <c r="L786" i="2"/>
  <c r="M786" i="2" s="1"/>
  <c r="N786" i="2"/>
  <c r="O786" i="2"/>
  <c r="Q786" i="2"/>
  <c r="R786" i="2" s="1"/>
  <c r="I787" i="2"/>
  <c r="J787" i="2"/>
  <c r="K787" i="2"/>
  <c r="Q787" i="2" s="1"/>
  <c r="L787" i="2"/>
  <c r="M787" i="2"/>
  <c r="N787" i="2" s="1"/>
  <c r="O787" i="2"/>
  <c r="R787" i="2" s="1"/>
  <c r="P787" i="2"/>
  <c r="S787" i="2" s="1"/>
  <c r="I788" i="2"/>
  <c r="N788" i="2" s="1"/>
  <c r="J788" i="2"/>
  <c r="O788" i="2" s="1"/>
  <c r="R788" i="2" s="1"/>
  <c r="K788" i="2"/>
  <c r="L788" i="2"/>
  <c r="L789" i="2" s="1"/>
  <c r="M789" i="2" s="1"/>
  <c r="N789" i="2" s="1"/>
  <c r="Q788" i="2"/>
  <c r="I789" i="2"/>
  <c r="J789" i="2"/>
  <c r="O789" i="2" s="1"/>
  <c r="K789" i="2"/>
  <c r="Q789" i="2"/>
  <c r="I790" i="2"/>
  <c r="J790" i="2"/>
  <c r="K790" i="2"/>
  <c r="L790" i="2"/>
  <c r="M790" i="2"/>
  <c r="N790" i="2"/>
  <c r="O790" i="2"/>
  <c r="P790" i="2"/>
  <c r="Q790" i="2"/>
  <c r="R790" i="2" s="1"/>
  <c r="S790" i="2"/>
  <c r="I791" i="2"/>
  <c r="J791" i="2"/>
  <c r="P791" i="2" s="1"/>
  <c r="K791" i="2"/>
  <c r="Q791" i="2" s="1"/>
  <c r="L791" i="2"/>
  <c r="M791" i="2"/>
  <c r="N791" i="2" s="1"/>
  <c r="O791" i="2"/>
  <c r="I792" i="2"/>
  <c r="J792" i="2"/>
  <c r="K792" i="2"/>
  <c r="L792" i="2"/>
  <c r="M792" i="2"/>
  <c r="O792" i="2"/>
  <c r="R792" i="2" s="1"/>
  <c r="P792" i="2"/>
  <c r="S792" i="2" s="1"/>
  <c r="Q792" i="2"/>
  <c r="I793" i="2"/>
  <c r="J793" i="2"/>
  <c r="O793" i="2" s="1"/>
  <c r="R793" i="2" s="1"/>
  <c r="K793" i="2"/>
  <c r="Q793" i="2" s="1"/>
  <c r="L793" i="2"/>
  <c r="L794" i="2" s="1"/>
  <c r="M794" i="2" s="1"/>
  <c r="N794" i="2" s="1"/>
  <c r="M793" i="2"/>
  <c r="N793" i="2"/>
  <c r="I794" i="2"/>
  <c r="J794" i="2"/>
  <c r="P794" i="2" s="1"/>
  <c r="K794" i="2"/>
  <c r="Q794" i="2" s="1"/>
  <c r="I795" i="2"/>
  <c r="J795" i="2"/>
  <c r="O795" i="2" s="1"/>
  <c r="R795" i="2" s="1"/>
  <c r="K795" i="2"/>
  <c r="L795" i="2"/>
  <c r="M795" i="2" s="1"/>
  <c r="P795" i="2"/>
  <c r="Q795" i="2"/>
  <c r="S795" i="2"/>
  <c r="J763" i="2"/>
  <c r="O763" i="2" s="1"/>
  <c r="L753" i="2"/>
  <c r="M753" i="2" s="1"/>
  <c r="L755" i="2"/>
  <c r="M755" i="2" s="1"/>
  <c r="J754" i="2"/>
  <c r="O754" i="2" s="1"/>
  <c r="J752" i="2"/>
  <c r="O752" i="2" s="1"/>
  <c r="J626" i="2"/>
  <c r="O626" i="2" s="1"/>
  <c r="L626" i="2"/>
  <c r="M626" i="2" s="1"/>
  <c r="J618" i="2"/>
  <c r="O618" i="2" s="1"/>
  <c r="L618" i="2"/>
  <c r="M618" i="2" s="1"/>
  <c r="J544" i="2"/>
  <c r="O544" i="2" s="1"/>
  <c r="J403" i="2"/>
  <c r="O403" i="2" s="1"/>
  <c r="J441" i="2"/>
  <c r="O441" i="2" s="1"/>
  <c r="J410" i="2"/>
  <c r="O410" i="2" s="1"/>
  <c r="L410" i="2"/>
  <c r="M410" i="2" s="1"/>
  <c r="J327" i="2"/>
  <c r="O327" i="2" s="1"/>
  <c r="I161" i="2"/>
  <c r="N161" i="2" s="1"/>
  <c r="L161" i="2"/>
  <c r="M161" i="2" s="1"/>
  <c r="I162" i="2"/>
  <c r="N162" i="2" s="1"/>
  <c r="I163" i="2"/>
  <c r="N163" i="2" s="1"/>
  <c r="J164" i="2"/>
  <c r="O164" i="2" s="1"/>
  <c r="I165" i="2"/>
  <c r="N165" i="2" s="1"/>
  <c r="L165" i="2"/>
  <c r="M165" i="2" s="1"/>
  <c r="J160" i="2"/>
  <c r="O160" i="2" s="1"/>
  <c r="L160" i="2"/>
  <c r="M160" i="2" s="1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K190" i="22"/>
  <c r="Q190" i="22" s="1"/>
  <c r="J190" i="22"/>
  <c r="P190" i="22" s="1"/>
  <c r="I190" i="22"/>
  <c r="J179" i="22"/>
  <c r="O179" i="22" s="1"/>
  <c r="K179" i="22"/>
  <c r="Q179" i="22" s="1"/>
  <c r="I179" i="22"/>
  <c r="N54" i="8" l="1"/>
  <c r="N160" i="8"/>
  <c r="N102" i="8"/>
  <c r="N217" i="8"/>
  <c r="N216" i="8"/>
  <c r="N187" i="8"/>
  <c r="N136" i="8"/>
  <c r="N214" i="8"/>
  <c r="N24" i="8"/>
  <c r="N230" i="8"/>
  <c r="S206" i="8"/>
  <c r="S138" i="8"/>
  <c r="S130" i="8"/>
  <c r="R82" i="8"/>
  <c r="M178" i="8"/>
  <c r="L179" i="8"/>
  <c r="M179" i="8" s="1"/>
  <c r="N179" i="8" s="1"/>
  <c r="R148" i="8"/>
  <c r="R109" i="8"/>
  <c r="R10" i="8"/>
  <c r="R177" i="8"/>
  <c r="R55" i="8"/>
  <c r="R216" i="8"/>
  <c r="L149" i="8"/>
  <c r="M149" i="8" s="1"/>
  <c r="N149" i="8" s="1"/>
  <c r="M148" i="8"/>
  <c r="S18" i="8"/>
  <c r="R176" i="8"/>
  <c r="M108" i="8"/>
  <c r="L109" i="8"/>
  <c r="R204" i="8"/>
  <c r="S204" i="8"/>
  <c r="M166" i="8"/>
  <c r="L167" i="8"/>
  <c r="R136" i="8"/>
  <c r="R90" i="8"/>
  <c r="R119" i="8"/>
  <c r="R26" i="8"/>
  <c r="M195" i="8"/>
  <c r="L196" i="8"/>
  <c r="M196" i="8" s="1"/>
  <c r="N196" i="8" s="1"/>
  <c r="S194" i="8"/>
  <c r="R202" i="8"/>
  <c r="R43" i="8"/>
  <c r="M79" i="8"/>
  <c r="L80" i="8"/>
  <c r="M80" i="8" s="1"/>
  <c r="N80" i="8" s="1"/>
  <c r="M26" i="8"/>
  <c r="L27" i="8"/>
  <c r="R144" i="8"/>
  <c r="S78" i="8"/>
  <c r="S202" i="8"/>
  <c r="R77" i="8"/>
  <c r="M232" i="8"/>
  <c r="L233" i="8"/>
  <c r="M233" i="8" s="1"/>
  <c r="N233" i="8" s="1"/>
  <c r="M154" i="8"/>
  <c r="L155" i="8"/>
  <c r="R212" i="8"/>
  <c r="R231" i="8"/>
  <c r="R183" i="8"/>
  <c r="N143" i="8"/>
  <c r="M172" i="8"/>
  <c r="L173" i="8"/>
  <c r="M173" i="8" s="1"/>
  <c r="N173" i="8" s="1"/>
  <c r="L213" i="8"/>
  <c r="M213" i="8" s="1"/>
  <c r="N213" i="8" s="1"/>
  <c r="M212" i="8"/>
  <c r="R200" i="8"/>
  <c r="R171" i="8"/>
  <c r="S142" i="8"/>
  <c r="R115" i="8"/>
  <c r="R76" i="8"/>
  <c r="S76" i="8"/>
  <c r="M96" i="8"/>
  <c r="L97" i="8"/>
  <c r="S210" i="8"/>
  <c r="R141" i="8"/>
  <c r="R210" i="8"/>
  <c r="N125" i="8"/>
  <c r="M32" i="8"/>
  <c r="L33" i="8"/>
  <c r="M33" i="8" s="1"/>
  <c r="N33" i="8" s="1"/>
  <c r="R113" i="8"/>
  <c r="R39" i="8"/>
  <c r="R140" i="8"/>
  <c r="S140" i="8"/>
  <c r="S66" i="8"/>
  <c r="R49" i="8"/>
  <c r="R112" i="8"/>
  <c r="R74" i="8"/>
  <c r="N74" i="8"/>
  <c r="R84" i="8"/>
  <c r="R159" i="8"/>
  <c r="R111" i="8"/>
  <c r="R48" i="8"/>
  <c r="L85" i="8"/>
  <c r="M84" i="8"/>
  <c r="R130" i="8"/>
  <c r="M38" i="8"/>
  <c r="L39" i="8"/>
  <c r="M189" i="8"/>
  <c r="L190" i="8"/>
  <c r="R138" i="8"/>
  <c r="O206" i="8"/>
  <c r="R206" i="8" s="1"/>
  <c r="L183" i="8"/>
  <c r="P171" i="8"/>
  <c r="S171" i="8" s="1"/>
  <c r="O142" i="8"/>
  <c r="R142" i="8" s="1"/>
  <c r="P107" i="8"/>
  <c r="S107" i="8" s="1"/>
  <c r="O78" i="8"/>
  <c r="R78" i="8" s="1"/>
  <c r="P43" i="8"/>
  <c r="S43" i="8" s="1"/>
  <c r="O14" i="8"/>
  <c r="R14" i="8" s="1"/>
  <c r="P200" i="8"/>
  <c r="S200" i="8" s="1"/>
  <c r="P136" i="8"/>
  <c r="S136" i="8" s="1"/>
  <c r="P72" i="8"/>
  <c r="S72" i="8" s="1"/>
  <c r="P8" i="8"/>
  <c r="S8" i="8" s="1"/>
  <c r="P229" i="8"/>
  <c r="S229" i="8" s="1"/>
  <c r="P165" i="8"/>
  <c r="S165" i="8" s="1"/>
  <c r="P101" i="8"/>
  <c r="S101" i="8" s="1"/>
  <c r="L49" i="8"/>
  <c r="M49" i="8" s="1"/>
  <c r="N49" i="8" s="1"/>
  <c r="P37" i="8"/>
  <c r="S37" i="8" s="1"/>
  <c r="L206" i="8"/>
  <c r="M171" i="8"/>
  <c r="M107" i="8"/>
  <c r="L14" i="8"/>
  <c r="M72" i="8"/>
  <c r="M8" i="8"/>
  <c r="M229" i="8"/>
  <c r="M165" i="8"/>
  <c r="M101" i="8"/>
  <c r="M37" i="8"/>
  <c r="L223" i="8"/>
  <c r="P211" i="8"/>
  <c r="S211" i="8" s="1"/>
  <c r="M188" i="8"/>
  <c r="P147" i="8"/>
  <c r="S147" i="8" s="1"/>
  <c r="M124" i="8"/>
  <c r="P83" i="8"/>
  <c r="S83" i="8" s="1"/>
  <c r="P19" i="8"/>
  <c r="S19" i="8" s="1"/>
  <c r="P176" i="8"/>
  <c r="S176" i="8" s="1"/>
  <c r="P112" i="8"/>
  <c r="S112" i="8" s="1"/>
  <c r="S94" i="8"/>
  <c r="S30" i="8"/>
  <c r="L176" i="8"/>
  <c r="M176" i="8" s="1"/>
  <c r="N176" i="8" s="1"/>
  <c r="P216" i="8"/>
  <c r="S216" i="8" s="1"/>
  <c r="P181" i="8"/>
  <c r="S181" i="8" s="1"/>
  <c r="P117" i="8"/>
  <c r="S117" i="8" s="1"/>
  <c r="P53" i="8"/>
  <c r="S53" i="8" s="1"/>
  <c r="P146" i="8"/>
  <c r="S146" i="8" s="1"/>
  <c r="P175" i="8"/>
  <c r="S175" i="8" s="1"/>
  <c r="P111" i="8"/>
  <c r="S111" i="8" s="1"/>
  <c r="P47" i="8"/>
  <c r="S47" i="8" s="1"/>
  <c r="S203" i="8"/>
  <c r="S139" i="8"/>
  <c r="S75" i="8"/>
  <c r="S220" i="8"/>
  <c r="L203" i="8"/>
  <c r="P185" i="8"/>
  <c r="S185" i="8" s="1"/>
  <c r="P214" i="8"/>
  <c r="S214" i="8" s="1"/>
  <c r="L162" i="8"/>
  <c r="P150" i="8"/>
  <c r="S150" i="8" s="1"/>
  <c r="P86" i="8"/>
  <c r="S86" i="8" s="1"/>
  <c r="P179" i="8"/>
  <c r="S179" i="8" s="1"/>
  <c r="P115" i="8"/>
  <c r="S115" i="8" s="1"/>
  <c r="P208" i="8"/>
  <c r="S208" i="8" s="1"/>
  <c r="P144" i="8"/>
  <c r="S144" i="8" s="1"/>
  <c r="P80" i="8"/>
  <c r="S80" i="8" s="1"/>
  <c r="P173" i="8"/>
  <c r="S173" i="8" s="1"/>
  <c r="P109" i="8"/>
  <c r="S109" i="8" s="1"/>
  <c r="P45" i="8"/>
  <c r="S45" i="8" s="1"/>
  <c r="P74" i="8"/>
  <c r="S74" i="8" s="1"/>
  <c r="P10" i="8"/>
  <c r="S10" i="8" s="1"/>
  <c r="P231" i="8"/>
  <c r="S231" i="8" s="1"/>
  <c r="P39" i="8"/>
  <c r="S39" i="8" s="1"/>
  <c r="S155" i="8"/>
  <c r="S178" i="8"/>
  <c r="S114" i="8"/>
  <c r="S201" i="8"/>
  <c r="P108" i="8"/>
  <c r="S108" i="8" s="1"/>
  <c r="L56" i="8"/>
  <c r="P131" i="8"/>
  <c r="S131" i="8" s="1"/>
  <c r="P189" i="8"/>
  <c r="S189" i="8" s="1"/>
  <c r="P125" i="8"/>
  <c r="S125" i="8" s="1"/>
  <c r="P61" i="8"/>
  <c r="S61" i="8" s="1"/>
  <c r="P218" i="8"/>
  <c r="S218" i="8" s="1"/>
  <c r="P154" i="8"/>
  <c r="S154" i="8" s="1"/>
  <c r="P90" i="8"/>
  <c r="S90" i="8" s="1"/>
  <c r="P26" i="8"/>
  <c r="S26" i="8" s="1"/>
  <c r="P183" i="8"/>
  <c r="S183" i="8" s="1"/>
  <c r="P119" i="8"/>
  <c r="S119" i="8" s="1"/>
  <c r="P55" i="8"/>
  <c r="S55" i="8" s="1"/>
  <c r="P212" i="8"/>
  <c r="S212" i="8" s="1"/>
  <c r="P148" i="8"/>
  <c r="S148" i="8" s="1"/>
  <c r="P84" i="8"/>
  <c r="S84" i="8" s="1"/>
  <c r="P20" i="8"/>
  <c r="S20" i="8" s="1"/>
  <c r="P177" i="8"/>
  <c r="S177" i="8" s="1"/>
  <c r="P113" i="8"/>
  <c r="S113" i="8" s="1"/>
  <c r="P49" i="8"/>
  <c r="S49" i="8" s="1"/>
  <c r="P940" i="3"/>
  <c r="S940" i="3" s="1"/>
  <c r="R666" i="3"/>
  <c r="P666" i="3"/>
  <c r="S666" i="3" s="1"/>
  <c r="P210" i="26"/>
  <c r="S210" i="26" s="1"/>
  <c r="J192" i="26"/>
  <c r="O192" i="26" s="1"/>
  <c r="O147" i="26"/>
  <c r="I367" i="26"/>
  <c r="I428" i="26"/>
  <c r="I364" i="26"/>
  <c r="I362" i="26"/>
  <c r="I355" i="26"/>
  <c r="I418" i="26"/>
  <c r="I354" i="26"/>
  <c r="I403" i="26"/>
  <c r="I339" i="26"/>
  <c r="I415" i="26"/>
  <c r="I350" i="26"/>
  <c r="K349" i="26"/>
  <c r="Q349" i="26" s="1"/>
  <c r="I412" i="26"/>
  <c r="K188" i="26"/>
  <c r="Q188" i="26" s="1"/>
  <c r="K346" i="26"/>
  <c r="Q346" i="26" s="1"/>
  <c r="I409" i="26"/>
  <c r="K344" i="26"/>
  <c r="Q344" i="26" s="1"/>
  <c r="R344" i="26" s="1"/>
  <c r="I406" i="26"/>
  <c r="I341" i="26"/>
  <c r="N196" i="26"/>
  <c r="S196" i="26"/>
  <c r="K151" i="26"/>
  <c r="Q151" i="26" s="1"/>
  <c r="R151" i="26" s="1"/>
  <c r="I461" i="26"/>
  <c r="I331" i="26"/>
  <c r="K328" i="26"/>
  <c r="Q328" i="26" s="1"/>
  <c r="R328" i="26" s="1"/>
  <c r="R196" i="26"/>
  <c r="I347" i="26"/>
  <c r="I448" i="26"/>
  <c r="I320" i="26"/>
  <c r="I382" i="26"/>
  <c r="I318" i="26"/>
  <c r="I380" i="26"/>
  <c r="I385" i="26"/>
  <c r="N194" i="26"/>
  <c r="K194" i="26"/>
  <c r="Q194" i="26" s="1"/>
  <c r="S194" i="26" s="1"/>
  <c r="L193" i="26"/>
  <c r="M193" i="26" s="1"/>
  <c r="N193" i="26" s="1"/>
  <c r="K192" i="26"/>
  <c r="Q192" i="26" s="1"/>
  <c r="R192" i="26" s="1"/>
  <c r="R191" i="26"/>
  <c r="N191" i="26"/>
  <c r="K191" i="26"/>
  <c r="Q191" i="26" s="1"/>
  <c r="S191" i="26" s="1"/>
  <c r="K190" i="26"/>
  <c r="Q190" i="26" s="1"/>
  <c r="S190" i="26" s="1"/>
  <c r="R193" i="26"/>
  <c r="P193" i="26"/>
  <c r="S193" i="26" s="1"/>
  <c r="P192" i="26"/>
  <c r="I151" i="26"/>
  <c r="K150" i="26"/>
  <c r="Q150" i="26" s="1"/>
  <c r="S150" i="26" s="1"/>
  <c r="O146" i="26"/>
  <c r="O150" i="26"/>
  <c r="R150" i="26" s="1"/>
  <c r="N150" i="26"/>
  <c r="P145" i="26"/>
  <c r="P182" i="26"/>
  <c r="J188" i="26"/>
  <c r="O188" i="26" s="1"/>
  <c r="K195" i="26"/>
  <c r="Q195" i="26" s="1"/>
  <c r="R195" i="26" s="1"/>
  <c r="N195" i="26"/>
  <c r="P195" i="26"/>
  <c r="N151" i="26"/>
  <c r="N187" i="26"/>
  <c r="K187" i="26"/>
  <c r="Q187" i="26" s="1"/>
  <c r="R187" i="26" s="1"/>
  <c r="N186" i="26"/>
  <c r="K186" i="26"/>
  <c r="Q186" i="26" s="1"/>
  <c r="R186" i="26" s="1"/>
  <c r="K185" i="26"/>
  <c r="Q185" i="26" s="1"/>
  <c r="R185" i="26" s="1"/>
  <c r="N185" i="26"/>
  <c r="P187" i="26"/>
  <c r="P185" i="26"/>
  <c r="S185" i="26" s="1"/>
  <c r="N183" i="26"/>
  <c r="P122" i="26"/>
  <c r="P151" i="26"/>
  <c r="N148" i="26"/>
  <c r="P144" i="26"/>
  <c r="K183" i="26"/>
  <c r="Q183" i="26" s="1"/>
  <c r="R183" i="26" s="1"/>
  <c r="S54" i="26"/>
  <c r="N182" i="26"/>
  <c r="N12" i="26"/>
  <c r="K182" i="26"/>
  <c r="Q182" i="26" s="1"/>
  <c r="R182" i="26" s="1"/>
  <c r="L181" i="26"/>
  <c r="M181" i="26" s="1"/>
  <c r="N181" i="26" s="1"/>
  <c r="K181" i="26"/>
  <c r="Q181" i="26" s="1"/>
  <c r="R181" i="26" s="1"/>
  <c r="P183" i="26"/>
  <c r="P181" i="26"/>
  <c r="K105" i="26"/>
  <c r="Q105" i="26" s="1"/>
  <c r="K149" i="26"/>
  <c r="Q149" i="26" s="1"/>
  <c r="R149" i="26" s="1"/>
  <c r="P148" i="26"/>
  <c r="S9" i="26"/>
  <c r="K148" i="26"/>
  <c r="Q148" i="26" s="1"/>
  <c r="R148" i="26" s="1"/>
  <c r="N147" i="26"/>
  <c r="K147" i="26"/>
  <c r="Q147" i="26" s="1"/>
  <c r="R147" i="26" s="1"/>
  <c r="K146" i="26"/>
  <c r="Q146" i="26" s="1"/>
  <c r="S146" i="26" s="1"/>
  <c r="N145" i="26"/>
  <c r="K145" i="26"/>
  <c r="Q145" i="26" s="1"/>
  <c r="L144" i="26"/>
  <c r="M144" i="26" s="1"/>
  <c r="N144" i="26" s="1"/>
  <c r="K144" i="26"/>
  <c r="Q144" i="26" s="1"/>
  <c r="N146" i="26"/>
  <c r="N149" i="26"/>
  <c r="P149" i="26"/>
  <c r="K303" i="26"/>
  <c r="Q303" i="26" s="1"/>
  <c r="J309" i="26"/>
  <c r="P309" i="26" s="1"/>
  <c r="K311" i="26"/>
  <c r="Q311" i="26" s="1"/>
  <c r="P293" i="26"/>
  <c r="P141" i="26"/>
  <c r="S60" i="26"/>
  <c r="K308" i="26"/>
  <c r="Q308" i="26" s="1"/>
  <c r="J266" i="26"/>
  <c r="P266" i="26" s="1"/>
  <c r="N13" i="26"/>
  <c r="K443" i="26"/>
  <c r="Q443" i="26" s="1"/>
  <c r="K379" i="26"/>
  <c r="Q379" i="26" s="1"/>
  <c r="K442" i="26"/>
  <c r="Q442" i="26" s="1"/>
  <c r="K378" i="26"/>
  <c r="Q378" i="26" s="1"/>
  <c r="K441" i="26"/>
  <c r="Q441" i="26" s="1"/>
  <c r="K440" i="26"/>
  <c r="Q440" i="26" s="1"/>
  <c r="K376" i="26"/>
  <c r="Q376" i="26" s="1"/>
  <c r="O140" i="26"/>
  <c r="J308" i="26"/>
  <c r="O308" i="26" s="1"/>
  <c r="K309" i="26"/>
  <c r="Q309" i="26" s="1"/>
  <c r="O37" i="26"/>
  <c r="R37" i="26" s="1"/>
  <c r="K439" i="26"/>
  <c r="Q439" i="26" s="1"/>
  <c r="J292" i="26"/>
  <c r="O292" i="26" s="1"/>
  <c r="K373" i="26"/>
  <c r="Q373" i="26" s="1"/>
  <c r="K372" i="26"/>
  <c r="Q372" i="26" s="1"/>
  <c r="K435" i="26"/>
  <c r="Q435" i="26" s="1"/>
  <c r="K371" i="26"/>
  <c r="Q371" i="26" s="1"/>
  <c r="K434" i="26"/>
  <c r="Q434" i="26" s="1"/>
  <c r="K370" i="26"/>
  <c r="Q370" i="26" s="1"/>
  <c r="K432" i="26"/>
  <c r="Q432" i="26" s="1"/>
  <c r="K368" i="26"/>
  <c r="Q368" i="26" s="1"/>
  <c r="K431" i="26"/>
  <c r="Q431" i="26" s="1"/>
  <c r="K430" i="26"/>
  <c r="Q430" i="26" s="1"/>
  <c r="K366" i="26"/>
  <c r="Q366" i="26" s="1"/>
  <c r="N141" i="26"/>
  <c r="K141" i="26"/>
  <c r="Q141" i="26" s="1"/>
  <c r="K140" i="26"/>
  <c r="Q140" i="26" s="1"/>
  <c r="N140" i="26"/>
  <c r="K189" i="26"/>
  <c r="Q189" i="26" s="1"/>
  <c r="P412" i="26"/>
  <c r="O88" i="26"/>
  <c r="K313" i="26"/>
  <c r="Q313" i="26" s="1"/>
  <c r="K267" i="26"/>
  <c r="Q267" i="26" s="1"/>
  <c r="J286" i="26"/>
  <c r="O286" i="26" s="1"/>
  <c r="J288" i="26"/>
  <c r="O288" i="26" s="1"/>
  <c r="J397" i="26"/>
  <c r="O397" i="26" s="1"/>
  <c r="J333" i="26"/>
  <c r="O333" i="26" s="1"/>
  <c r="J460" i="26"/>
  <c r="O460" i="26" s="1"/>
  <c r="J396" i="26"/>
  <c r="O396" i="26" s="1"/>
  <c r="J332" i="26"/>
  <c r="O332" i="26" s="1"/>
  <c r="J395" i="26"/>
  <c r="O395" i="26" s="1"/>
  <c r="K332" i="26"/>
  <c r="Q332" i="26" s="1"/>
  <c r="K395" i="26"/>
  <c r="Q395" i="26" s="1"/>
  <c r="M436" i="26"/>
  <c r="K78" i="26"/>
  <c r="Q78" i="26" s="1"/>
  <c r="S78" i="26" s="1"/>
  <c r="P300" i="26"/>
  <c r="K273" i="26"/>
  <c r="Q273" i="26" s="1"/>
  <c r="S273" i="26" s="1"/>
  <c r="K365" i="26"/>
  <c r="Q365" i="26" s="1"/>
  <c r="P13" i="26"/>
  <c r="S13" i="26" s="1"/>
  <c r="K427" i="26"/>
  <c r="Q427" i="26" s="1"/>
  <c r="K363" i="26"/>
  <c r="Q363" i="26" s="1"/>
  <c r="K426" i="26"/>
  <c r="Q426" i="26" s="1"/>
  <c r="K425" i="26"/>
  <c r="Q425" i="26" s="1"/>
  <c r="K361" i="26"/>
  <c r="Q361" i="26" s="1"/>
  <c r="K99" i="26"/>
  <c r="Q99" i="26" s="1"/>
  <c r="K299" i="26"/>
  <c r="Q299" i="26" s="1"/>
  <c r="K360" i="26"/>
  <c r="Q360" i="26" s="1"/>
  <c r="K423" i="26"/>
  <c r="Q423" i="26" s="1"/>
  <c r="K422" i="26"/>
  <c r="Q422" i="26" s="1"/>
  <c r="K358" i="26"/>
  <c r="Q358" i="26" s="1"/>
  <c r="K420" i="26"/>
  <c r="Q420" i="26" s="1"/>
  <c r="K356" i="26"/>
  <c r="Q356" i="26" s="1"/>
  <c r="K419" i="26"/>
  <c r="Q419" i="26" s="1"/>
  <c r="K417" i="26"/>
  <c r="Q417" i="26" s="1"/>
  <c r="K353" i="26"/>
  <c r="Q353" i="26" s="1"/>
  <c r="N122" i="26"/>
  <c r="K351" i="26"/>
  <c r="Q351" i="26" s="1"/>
  <c r="J173" i="26"/>
  <c r="P173" i="26" s="1"/>
  <c r="L289" i="26"/>
  <c r="M289" i="26" s="1"/>
  <c r="K209" i="26"/>
  <c r="Q209" i="26" s="1"/>
  <c r="S209" i="26" s="1"/>
  <c r="S35" i="26"/>
  <c r="K288" i="26"/>
  <c r="Q288" i="26" s="1"/>
  <c r="S16" i="26"/>
  <c r="K289" i="26"/>
  <c r="Q289" i="26" s="1"/>
  <c r="K136" i="26"/>
  <c r="Q136" i="26" s="1"/>
  <c r="S21" i="26"/>
  <c r="J297" i="26"/>
  <c r="O297" i="26" s="1"/>
  <c r="K156" i="26"/>
  <c r="Q156" i="26" s="1"/>
  <c r="P12" i="26"/>
  <c r="S12" i="26" s="1"/>
  <c r="J143" i="26"/>
  <c r="P143" i="26" s="1"/>
  <c r="J221" i="26"/>
  <c r="O221" i="26" s="1"/>
  <c r="M460" i="26"/>
  <c r="K89" i="26"/>
  <c r="Q89" i="26" s="1"/>
  <c r="K109" i="26"/>
  <c r="Q109" i="26" s="1"/>
  <c r="S109" i="26" s="1"/>
  <c r="K122" i="26"/>
  <c r="Q122" i="26" s="1"/>
  <c r="J289" i="26"/>
  <c r="O289" i="26" s="1"/>
  <c r="K79" i="26"/>
  <c r="Q79" i="26" s="1"/>
  <c r="K292" i="26"/>
  <c r="Q292" i="26" s="1"/>
  <c r="S23" i="26"/>
  <c r="J295" i="26"/>
  <c r="P295" i="26" s="1"/>
  <c r="J81" i="26"/>
  <c r="P81" i="26" s="1"/>
  <c r="K139" i="26"/>
  <c r="Q139" i="26" s="1"/>
  <c r="J234" i="26"/>
  <c r="P234" i="26" s="1"/>
  <c r="K255" i="26"/>
  <c r="Q255" i="26" s="1"/>
  <c r="K297" i="26"/>
  <c r="Q297" i="26" s="1"/>
  <c r="S47" i="26"/>
  <c r="J257" i="26"/>
  <c r="P257" i="26" s="1"/>
  <c r="K200" i="26"/>
  <c r="Q200" i="26" s="1"/>
  <c r="J276" i="26"/>
  <c r="P276" i="26" s="1"/>
  <c r="K302" i="26"/>
  <c r="Q302" i="26" s="1"/>
  <c r="K142" i="26"/>
  <c r="Q142" i="26" s="1"/>
  <c r="S142" i="26" s="1"/>
  <c r="J260" i="26"/>
  <c r="P260" i="26" s="1"/>
  <c r="J105" i="26"/>
  <c r="P105" i="26" s="1"/>
  <c r="K305" i="26"/>
  <c r="Q305" i="26" s="1"/>
  <c r="J87" i="26"/>
  <c r="P87" i="26" s="1"/>
  <c r="O380" i="26"/>
  <c r="P336" i="26"/>
  <c r="R13" i="26"/>
  <c r="K91" i="26"/>
  <c r="Q91" i="26" s="1"/>
  <c r="K180" i="26"/>
  <c r="Q180" i="26" s="1"/>
  <c r="K283" i="26"/>
  <c r="Q283" i="26" s="1"/>
  <c r="M456" i="26"/>
  <c r="J245" i="26"/>
  <c r="P245" i="26" s="1"/>
  <c r="P409" i="26"/>
  <c r="K323" i="26"/>
  <c r="Q323" i="26" s="1"/>
  <c r="J405" i="26"/>
  <c r="O405" i="26" s="1"/>
  <c r="J267" i="26"/>
  <c r="P267" i="26" s="1"/>
  <c r="K450" i="26"/>
  <c r="Q450" i="26" s="1"/>
  <c r="K386" i="26"/>
  <c r="Q386" i="26" s="1"/>
  <c r="J340" i="26"/>
  <c r="O340" i="26" s="1"/>
  <c r="K340" i="26"/>
  <c r="Q340" i="26" s="1"/>
  <c r="J402" i="26"/>
  <c r="O402" i="26" s="1"/>
  <c r="K339" i="26"/>
  <c r="Q339" i="26" s="1"/>
  <c r="R339" i="26" s="1"/>
  <c r="S37" i="26"/>
  <c r="M20" i="26"/>
  <c r="J400" i="26"/>
  <c r="O400" i="26" s="1"/>
  <c r="J399" i="26"/>
  <c r="O399" i="26" s="1"/>
  <c r="J335" i="26"/>
  <c r="O335" i="26" s="1"/>
  <c r="R44" i="26"/>
  <c r="K228" i="26"/>
  <c r="Q228" i="26" s="1"/>
  <c r="K286" i="26"/>
  <c r="Q286" i="26" s="1"/>
  <c r="J404" i="26"/>
  <c r="O404" i="26" s="1"/>
  <c r="P350" i="26"/>
  <c r="K116" i="26"/>
  <c r="Q116" i="26" s="1"/>
  <c r="R116" i="26" s="1"/>
  <c r="K404" i="26"/>
  <c r="Q404" i="26" s="1"/>
  <c r="P44" i="26"/>
  <c r="S44" i="26" s="1"/>
  <c r="K117" i="26"/>
  <c r="Q117" i="26" s="1"/>
  <c r="K229" i="26"/>
  <c r="Q229" i="26" s="1"/>
  <c r="P349" i="26"/>
  <c r="P387" i="26"/>
  <c r="S5" i="26"/>
  <c r="K342" i="26"/>
  <c r="Q342" i="26" s="1"/>
  <c r="K167" i="26"/>
  <c r="Q167" i="26" s="1"/>
  <c r="P346" i="26"/>
  <c r="K65" i="26"/>
  <c r="Q65" i="26" s="1"/>
  <c r="S65" i="26" s="1"/>
  <c r="K101" i="26"/>
  <c r="Q101" i="26" s="1"/>
  <c r="O382" i="26"/>
  <c r="P463" i="26"/>
  <c r="S48" i="26"/>
  <c r="K253" i="26"/>
  <c r="Q253" i="26" s="1"/>
  <c r="K86" i="26"/>
  <c r="Q86" i="26" s="1"/>
  <c r="K214" i="26"/>
  <c r="Q214" i="26" s="1"/>
  <c r="J170" i="26"/>
  <c r="P170" i="26" s="1"/>
  <c r="O458" i="26"/>
  <c r="J197" i="26"/>
  <c r="P197" i="26" s="1"/>
  <c r="J86" i="26"/>
  <c r="O86" i="26" s="1"/>
  <c r="K87" i="26"/>
  <c r="Q87" i="26" s="1"/>
  <c r="J236" i="26"/>
  <c r="P236" i="26" s="1"/>
  <c r="N10" i="26"/>
  <c r="K257" i="26"/>
  <c r="Q257" i="26" s="1"/>
  <c r="J299" i="26"/>
  <c r="O299" i="26" s="1"/>
  <c r="K301" i="26"/>
  <c r="Q301" i="26" s="1"/>
  <c r="S14" i="26"/>
  <c r="M336" i="26"/>
  <c r="K125" i="26"/>
  <c r="Q125" i="26" s="1"/>
  <c r="J302" i="26"/>
  <c r="O302" i="26" s="1"/>
  <c r="J89" i="26"/>
  <c r="P89" i="26" s="1"/>
  <c r="K239" i="26"/>
  <c r="Q239" i="26" s="1"/>
  <c r="S239" i="26" s="1"/>
  <c r="M450" i="26"/>
  <c r="M332" i="26"/>
  <c r="M408" i="26"/>
  <c r="P175" i="26"/>
  <c r="K73" i="26"/>
  <c r="Q73" i="26" s="1"/>
  <c r="R73" i="26" s="1"/>
  <c r="K203" i="26"/>
  <c r="Q203" i="26" s="1"/>
  <c r="S203" i="26" s="1"/>
  <c r="K278" i="26"/>
  <c r="Q278" i="26" s="1"/>
  <c r="K158" i="26"/>
  <c r="Q158" i="26" s="1"/>
  <c r="K307" i="26"/>
  <c r="Q307" i="26" s="1"/>
  <c r="P328" i="26"/>
  <c r="K242" i="26"/>
  <c r="Q242" i="26" s="1"/>
  <c r="K280" i="26"/>
  <c r="Q280" i="26" s="1"/>
  <c r="L293" i="26"/>
  <c r="M293" i="26" s="1"/>
  <c r="N293" i="26" s="1"/>
  <c r="K205" i="26"/>
  <c r="Q205" i="26" s="1"/>
  <c r="S205" i="26" s="1"/>
  <c r="S20" i="26"/>
  <c r="K76" i="26"/>
  <c r="Q76" i="26" s="1"/>
  <c r="K112" i="26"/>
  <c r="Q112" i="26" s="1"/>
  <c r="K179" i="26"/>
  <c r="Q179" i="26" s="1"/>
  <c r="S179" i="26" s="1"/>
  <c r="J206" i="26"/>
  <c r="O206" i="26" s="1"/>
  <c r="K281" i="26"/>
  <c r="Q281" i="26" s="1"/>
  <c r="S281" i="26" s="1"/>
  <c r="M438" i="26"/>
  <c r="K130" i="26"/>
  <c r="Q130" i="26" s="1"/>
  <c r="J311" i="26"/>
  <c r="O311" i="26" s="1"/>
  <c r="O58" i="26"/>
  <c r="R58" i="26" s="1"/>
  <c r="J244" i="26"/>
  <c r="P244" i="26" s="1"/>
  <c r="K208" i="26"/>
  <c r="Q208" i="26" s="1"/>
  <c r="K225" i="26"/>
  <c r="Q225" i="26" s="1"/>
  <c r="K266" i="26"/>
  <c r="Q266" i="26" s="1"/>
  <c r="J313" i="26"/>
  <c r="O313" i="26" s="1"/>
  <c r="R12" i="26"/>
  <c r="K330" i="26"/>
  <c r="Q330" i="26" s="1"/>
  <c r="J348" i="26"/>
  <c r="O348" i="26" s="1"/>
  <c r="J411" i="26"/>
  <c r="O411" i="26" s="1"/>
  <c r="P287" i="26"/>
  <c r="J410" i="26"/>
  <c r="O410" i="26" s="1"/>
  <c r="P42" i="26"/>
  <c r="S42" i="26" s="1"/>
  <c r="K284" i="26"/>
  <c r="Q284" i="26" s="1"/>
  <c r="S284" i="26" s="1"/>
  <c r="K455" i="26"/>
  <c r="Q455" i="26" s="1"/>
  <c r="K327" i="26"/>
  <c r="Q327" i="26" s="1"/>
  <c r="J345" i="26"/>
  <c r="O345" i="26" s="1"/>
  <c r="K97" i="26"/>
  <c r="Q97" i="26" s="1"/>
  <c r="K390" i="26"/>
  <c r="Q390" i="26" s="1"/>
  <c r="J408" i="26"/>
  <c r="O408" i="26" s="1"/>
  <c r="K453" i="26"/>
  <c r="Q453" i="26" s="1"/>
  <c r="K325" i="26"/>
  <c r="Q325" i="26" s="1"/>
  <c r="J407" i="26"/>
  <c r="O407" i="26" s="1"/>
  <c r="K164" i="26"/>
  <c r="Q164" i="26" s="1"/>
  <c r="S164" i="26" s="1"/>
  <c r="K285" i="26"/>
  <c r="Q285" i="26" s="1"/>
  <c r="K452" i="26"/>
  <c r="Q452" i="26" s="1"/>
  <c r="K388" i="26"/>
  <c r="Q388" i="26" s="1"/>
  <c r="K407" i="26"/>
  <c r="Q407" i="26" s="1"/>
  <c r="J342" i="26"/>
  <c r="O342" i="26" s="1"/>
  <c r="L306" i="26"/>
  <c r="M306" i="26" s="1"/>
  <c r="N306" i="26" s="1"/>
  <c r="I458" i="26"/>
  <c r="K458" i="26"/>
  <c r="Q458" i="26" s="1"/>
  <c r="S458" i="26" s="1"/>
  <c r="I394" i="26"/>
  <c r="K394" i="26"/>
  <c r="Q394" i="26" s="1"/>
  <c r="S394" i="26" s="1"/>
  <c r="K460" i="26"/>
  <c r="Q460" i="26" s="1"/>
  <c r="J459" i="26"/>
  <c r="O459" i="26" s="1"/>
  <c r="J457" i="26"/>
  <c r="O457" i="26" s="1"/>
  <c r="J393" i="26"/>
  <c r="O393" i="26" s="1"/>
  <c r="J456" i="26"/>
  <c r="O456" i="26" s="1"/>
  <c r="J392" i="26"/>
  <c r="O392" i="26" s="1"/>
  <c r="K411" i="26"/>
  <c r="Q411" i="26" s="1"/>
  <c r="K459" i="26"/>
  <c r="Q459" i="26" s="1"/>
  <c r="K410" i="26"/>
  <c r="Q410" i="26" s="1"/>
  <c r="K408" i="26"/>
  <c r="Q408" i="26" s="1"/>
  <c r="K397" i="26"/>
  <c r="Q397" i="26" s="1"/>
  <c r="P359" i="26"/>
  <c r="K75" i="26"/>
  <c r="Q75" i="26" s="1"/>
  <c r="S75" i="26" s="1"/>
  <c r="K143" i="26"/>
  <c r="Q143" i="26" s="1"/>
  <c r="J154" i="26"/>
  <c r="P154" i="26" s="1"/>
  <c r="K315" i="26"/>
  <c r="Q315" i="26" s="1"/>
  <c r="R315" i="26" s="1"/>
  <c r="P451" i="26"/>
  <c r="K110" i="26"/>
  <c r="Q110" i="26" s="1"/>
  <c r="K154" i="26"/>
  <c r="Q154" i="26" s="1"/>
  <c r="J171" i="26"/>
  <c r="O171" i="26" s="1"/>
  <c r="K232" i="26"/>
  <c r="Q232" i="26" s="1"/>
  <c r="K250" i="26"/>
  <c r="Q250" i="26" s="1"/>
  <c r="P415" i="26"/>
  <c r="P126" i="26"/>
  <c r="K93" i="26"/>
  <c r="Q93" i="26" s="1"/>
  <c r="J110" i="26"/>
  <c r="P110" i="26" s="1"/>
  <c r="K155" i="26"/>
  <c r="Q155" i="26" s="1"/>
  <c r="S155" i="26" s="1"/>
  <c r="K172" i="26"/>
  <c r="Q172" i="26" s="1"/>
  <c r="S172" i="26" s="1"/>
  <c r="O268" i="26"/>
  <c r="J285" i="26"/>
  <c r="O285" i="26" s="1"/>
  <c r="M335" i="26"/>
  <c r="J76" i="26"/>
  <c r="P76" i="26" s="1"/>
  <c r="J233" i="26"/>
  <c r="P233" i="26" s="1"/>
  <c r="K269" i="26"/>
  <c r="Q269" i="26" s="1"/>
  <c r="S269" i="26" s="1"/>
  <c r="J93" i="26"/>
  <c r="P93" i="26" s="1"/>
  <c r="K111" i="26"/>
  <c r="Q111" i="26" s="1"/>
  <c r="S111" i="26" s="1"/>
  <c r="K128" i="26"/>
  <c r="Q128" i="26" s="1"/>
  <c r="S128" i="26" s="1"/>
  <c r="K198" i="26"/>
  <c r="Q198" i="26" s="1"/>
  <c r="S11" i="26"/>
  <c r="R28" i="26"/>
  <c r="M329" i="26"/>
  <c r="K199" i="26"/>
  <c r="Q199" i="26" s="1"/>
  <c r="S199" i="26" s="1"/>
  <c r="M173" i="26"/>
  <c r="K62" i="26"/>
  <c r="Q62" i="26" s="1"/>
  <c r="K174" i="26"/>
  <c r="Q174" i="26" s="1"/>
  <c r="J330" i="26"/>
  <c r="P330" i="26" s="1"/>
  <c r="J95" i="26"/>
  <c r="O95" i="26" s="1"/>
  <c r="K216" i="26"/>
  <c r="Q216" i="26" s="1"/>
  <c r="J329" i="26"/>
  <c r="O329" i="26" s="1"/>
  <c r="S46" i="26"/>
  <c r="O78" i="26"/>
  <c r="O270" i="26"/>
  <c r="K290" i="26"/>
  <c r="Q290" i="26" s="1"/>
  <c r="K329" i="26"/>
  <c r="Q329" i="26" s="1"/>
  <c r="M328" i="26"/>
  <c r="S30" i="26"/>
  <c r="K63" i="26"/>
  <c r="Q63" i="26" s="1"/>
  <c r="R63" i="26" s="1"/>
  <c r="J129" i="26"/>
  <c r="P129" i="26" s="1"/>
  <c r="J253" i="26"/>
  <c r="O253" i="26" s="1"/>
  <c r="J290" i="26"/>
  <c r="O290" i="26" s="1"/>
  <c r="K348" i="26"/>
  <c r="Q348" i="26" s="1"/>
  <c r="M11" i="26"/>
  <c r="K96" i="26"/>
  <c r="Q96" i="26" s="1"/>
  <c r="S96" i="26" s="1"/>
  <c r="J216" i="26"/>
  <c r="P216" i="26" s="1"/>
  <c r="M327" i="26"/>
  <c r="K345" i="26"/>
  <c r="Q345" i="26" s="1"/>
  <c r="M8" i="26"/>
  <c r="J200" i="26"/>
  <c r="P200" i="26" s="1"/>
  <c r="K392" i="26"/>
  <c r="Q392" i="26" s="1"/>
  <c r="M350" i="26"/>
  <c r="K272" i="26"/>
  <c r="Q272" i="26" s="1"/>
  <c r="S272" i="26" s="1"/>
  <c r="K343" i="26"/>
  <c r="Q343" i="26" s="1"/>
  <c r="R343" i="26" s="1"/>
  <c r="K294" i="26"/>
  <c r="Q294" i="26" s="1"/>
  <c r="P31" i="26"/>
  <c r="S31" i="26" s="1"/>
  <c r="K81" i="26"/>
  <c r="Q81" i="26" s="1"/>
  <c r="K177" i="26"/>
  <c r="Q177" i="26" s="1"/>
  <c r="J202" i="26"/>
  <c r="P202" i="26" s="1"/>
  <c r="K256" i="26"/>
  <c r="Q256" i="26" s="1"/>
  <c r="J294" i="26"/>
  <c r="O294" i="26" s="1"/>
  <c r="M349" i="26"/>
  <c r="K98" i="26"/>
  <c r="Q98" i="26" s="1"/>
  <c r="S98" i="26" s="1"/>
  <c r="K295" i="26"/>
  <c r="Q295" i="26" s="1"/>
  <c r="M437" i="26"/>
  <c r="L298" i="26"/>
  <c r="M298" i="26" s="1"/>
  <c r="J449" i="26"/>
  <c r="P449" i="26" s="1"/>
  <c r="J321" i="26"/>
  <c r="O321" i="26" s="1"/>
  <c r="K333" i="26"/>
  <c r="Q333" i="26" s="1"/>
  <c r="M347" i="26"/>
  <c r="N347" i="26" s="1"/>
  <c r="K449" i="26"/>
  <c r="Q449" i="26" s="1"/>
  <c r="J384" i="26"/>
  <c r="O384" i="26" s="1"/>
  <c r="K321" i="26"/>
  <c r="Q321" i="26" s="1"/>
  <c r="K66" i="26"/>
  <c r="Q66" i="26" s="1"/>
  <c r="K133" i="26"/>
  <c r="Q133" i="26" s="1"/>
  <c r="K383" i="26"/>
  <c r="Q383" i="26" s="1"/>
  <c r="K319" i="26"/>
  <c r="Q319" i="26" s="1"/>
  <c r="M322" i="26"/>
  <c r="M346" i="26"/>
  <c r="K83" i="26"/>
  <c r="Q83" i="26" s="1"/>
  <c r="K298" i="26"/>
  <c r="Q298" i="26" s="1"/>
  <c r="K381" i="26"/>
  <c r="Q381" i="26" s="1"/>
  <c r="O16" i="26"/>
  <c r="R16" i="26" s="1"/>
  <c r="J298" i="26"/>
  <c r="P298" i="26" s="1"/>
  <c r="M345" i="26"/>
  <c r="J204" i="26"/>
  <c r="P204" i="26" s="1"/>
  <c r="J258" i="26"/>
  <c r="P258" i="26" s="1"/>
  <c r="M344" i="26"/>
  <c r="M320" i="26"/>
  <c r="J118" i="26"/>
  <c r="P118" i="26" s="1"/>
  <c r="K275" i="26"/>
  <c r="Q275" i="26" s="1"/>
  <c r="S275" i="26" s="1"/>
  <c r="P17" i="26"/>
  <c r="S17" i="26" s="1"/>
  <c r="P51" i="26"/>
  <c r="S51" i="26" s="1"/>
  <c r="K260" i="26"/>
  <c r="Q260" i="26" s="1"/>
  <c r="J438" i="26"/>
  <c r="O438" i="26" s="1"/>
  <c r="J374" i="26"/>
  <c r="O374" i="26" s="1"/>
  <c r="I343" i="26"/>
  <c r="R18" i="26"/>
  <c r="K223" i="26"/>
  <c r="Q223" i="26" s="1"/>
  <c r="J301" i="26"/>
  <c r="O301" i="26" s="1"/>
  <c r="K438" i="26"/>
  <c r="Q438" i="26" s="1"/>
  <c r="M343" i="26"/>
  <c r="K120" i="26"/>
  <c r="Q120" i="26" s="1"/>
  <c r="S2" i="26"/>
  <c r="I164" i="26"/>
  <c r="N164" i="26" s="1"/>
  <c r="M401" i="26"/>
  <c r="J137" i="26"/>
  <c r="O137" i="26" s="1"/>
  <c r="J242" i="26"/>
  <c r="P242" i="26" s="1"/>
  <c r="J303" i="26"/>
  <c r="O303" i="26" s="1"/>
  <c r="P369" i="26"/>
  <c r="P341" i="26"/>
  <c r="J432" i="26"/>
  <c r="O432" i="26" s="1"/>
  <c r="J368" i="26"/>
  <c r="O368" i="26" s="1"/>
  <c r="K138" i="26"/>
  <c r="Q138" i="26" s="1"/>
  <c r="S138" i="26" s="1"/>
  <c r="J431" i="26"/>
  <c r="O431" i="26" s="1"/>
  <c r="M341" i="26"/>
  <c r="J121" i="26"/>
  <c r="P121" i="26" s="1"/>
  <c r="J430" i="26"/>
  <c r="O430" i="26" s="1"/>
  <c r="J366" i="26"/>
  <c r="O366" i="26" s="1"/>
  <c r="I315" i="26"/>
  <c r="N315" i="26" s="1"/>
  <c r="P3" i="26"/>
  <c r="S3" i="26" s="1"/>
  <c r="J104" i="26"/>
  <c r="P104" i="26" s="1"/>
  <c r="J305" i="26"/>
  <c r="O305" i="26" s="1"/>
  <c r="J429" i="26"/>
  <c r="O429" i="26" s="1"/>
  <c r="J365" i="26"/>
  <c r="O365" i="26" s="1"/>
  <c r="J208" i="26"/>
  <c r="P208" i="26" s="1"/>
  <c r="M426" i="26"/>
  <c r="J278" i="26"/>
  <c r="P278" i="26" s="1"/>
  <c r="P367" i="26"/>
  <c r="M340" i="26"/>
  <c r="O71" i="26"/>
  <c r="K263" i="26"/>
  <c r="Q263" i="26" s="1"/>
  <c r="J426" i="26"/>
  <c r="P426" i="26" s="1"/>
  <c r="O4" i="26"/>
  <c r="R4" i="26" s="1"/>
  <c r="S38" i="26"/>
  <c r="K166" i="26"/>
  <c r="Q166" i="26" s="1"/>
  <c r="S166" i="26" s="1"/>
  <c r="J226" i="26"/>
  <c r="P226" i="26" s="1"/>
  <c r="K245" i="26"/>
  <c r="Q245" i="26" s="1"/>
  <c r="J307" i="26"/>
  <c r="O307" i="26" s="1"/>
  <c r="J425" i="26"/>
  <c r="O425" i="26" s="1"/>
  <c r="J361" i="26"/>
  <c r="O361" i="26" s="1"/>
  <c r="M339" i="26"/>
  <c r="K88" i="26"/>
  <c r="Q88" i="26" s="1"/>
  <c r="O22" i="26"/>
  <c r="R22" i="26" s="1"/>
  <c r="J72" i="26"/>
  <c r="O72" i="26" s="1"/>
  <c r="K106" i="26"/>
  <c r="Q106" i="26" s="1"/>
  <c r="S106" i="26" s="1"/>
  <c r="K264" i="26"/>
  <c r="Q264" i="26" s="1"/>
  <c r="O364" i="26"/>
  <c r="P338" i="26"/>
  <c r="O106" i="26"/>
  <c r="K402" i="26"/>
  <c r="Q402" i="26" s="1"/>
  <c r="M338" i="26"/>
  <c r="J123" i="26"/>
  <c r="P123" i="26" s="1"/>
  <c r="J419" i="26"/>
  <c r="O419" i="26" s="1"/>
  <c r="P391" i="26"/>
  <c r="K287" i="26"/>
  <c r="Q287" i="26" s="1"/>
  <c r="R287" i="26" s="1"/>
  <c r="O6" i="26"/>
  <c r="R6" i="26" s="1"/>
  <c r="J152" i="26"/>
  <c r="O152" i="26" s="1"/>
  <c r="J228" i="26"/>
  <c r="O228" i="26" s="1"/>
  <c r="K316" i="26"/>
  <c r="Q316" i="26" s="1"/>
  <c r="K400" i="26"/>
  <c r="Q400" i="26" s="1"/>
  <c r="M364" i="26"/>
  <c r="M337" i="26"/>
  <c r="K399" i="26"/>
  <c r="Q399" i="26" s="1"/>
  <c r="K335" i="26"/>
  <c r="Q335" i="26" s="1"/>
  <c r="J417" i="26"/>
  <c r="O417" i="26" s="1"/>
  <c r="J353" i="26"/>
  <c r="O353" i="26" s="1"/>
  <c r="K310" i="26"/>
  <c r="Q310" i="26" s="1"/>
  <c r="R310" i="26" s="1"/>
  <c r="S24" i="26"/>
  <c r="P73" i="26"/>
  <c r="K90" i="26"/>
  <c r="Q90" i="26" s="1"/>
  <c r="S90" i="26" s="1"/>
  <c r="O124" i="26"/>
  <c r="K312" i="26"/>
  <c r="Q312" i="26" s="1"/>
  <c r="J416" i="26"/>
  <c r="O416" i="26" s="1"/>
  <c r="J352" i="26"/>
  <c r="O352" i="26" s="1"/>
  <c r="J107" i="26"/>
  <c r="P107" i="26" s="1"/>
  <c r="K169" i="26"/>
  <c r="Q169" i="26" s="1"/>
  <c r="J312" i="26"/>
  <c r="O312" i="26" s="1"/>
  <c r="K416" i="26"/>
  <c r="Q416" i="26" s="1"/>
  <c r="O418" i="26"/>
  <c r="J74" i="26"/>
  <c r="O74" i="26" s="1"/>
  <c r="K153" i="26"/>
  <c r="Q153" i="26" s="1"/>
  <c r="S153" i="26" s="1"/>
  <c r="K230" i="26"/>
  <c r="Q230" i="26" s="1"/>
  <c r="J414" i="26"/>
  <c r="O414" i="26" s="1"/>
  <c r="I153" i="26"/>
  <c r="N153" i="26" s="1"/>
  <c r="L248" i="26"/>
  <c r="L249" i="26" s="1"/>
  <c r="M249" i="26" s="1"/>
  <c r="L418" i="26"/>
  <c r="M418" i="26" s="1"/>
  <c r="M417" i="26"/>
  <c r="I391" i="26"/>
  <c r="K391" i="26"/>
  <c r="Q391" i="26" s="1"/>
  <c r="R391" i="26" s="1"/>
  <c r="I454" i="26"/>
  <c r="K454" i="26"/>
  <c r="Q454" i="26" s="1"/>
  <c r="S454" i="26" s="1"/>
  <c r="I326" i="26"/>
  <c r="K326" i="26"/>
  <c r="Q326" i="26" s="1"/>
  <c r="R326" i="26" s="1"/>
  <c r="I389" i="26"/>
  <c r="K389" i="26"/>
  <c r="Q389" i="26" s="1"/>
  <c r="R389" i="26" s="1"/>
  <c r="I324" i="26"/>
  <c r="K324" i="26"/>
  <c r="Q324" i="26" s="1"/>
  <c r="R324" i="26" s="1"/>
  <c r="I451" i="26"/>
  <c r="K451" i="26"/>
  <c r="Q451" i="26" s="1"/>
  <c r="I387" i="26"/>
  <c r="K387" i="26"/>
  <c r="Q387" i="26" s="1"/>
  <c r="I322" i="26"/>
  <c r="K322" i="26"/>
  <c r="Q322" i="26" s="1"/>
  <c r="R322" i="26" s="1"/>
  <c r="I377" i="26"/>
  <c r="K377" i="26"/>
  <c r="Q377" i="26" s="1"/>
  <c r="R377" i="26" s="1"/>
  <c r="K375" i="26"/>
  <c r="Q375" i="26" s="1"/>
  <c r="R375" i="26" s="1"/>
  <c r="I375" i="26"/>
  <c r="I437" i="26"/>
  <c r="K437" i="26"/>
  <c r="Q437" i="26" s="1"/>
  <c r="R437" i="26" s="1"/>
  <c r="J455" i="26"/>
  <c r="K456" i="26"/>
  <c r="Q456" i="26" s="1"/>
  <c r="J327" i="26"/>
  <c r="I436" i="26"/>
  <c r="K436" i="26"/>
  <c r="Q436" i="26" s="1"/>
  <c r="R436" i="26" s="1"/>
  <c r="J390" i="26"/>
  <c r="J453" i="26"/>
  <c r="J325" i="26"/>
  <c r="J452" i="26"/>
  <c r="J388" i="26"/>
  <c r="I433" i="26"/>
  <c r="K433" i="26"/>
  <c r="Q433" i="26" s="1"/>
  <c r="R433" i="26" s="1"/>
  <c r="I369" i="26"/>
  <c r="K369" i="26"/>
  <c r="Q369" i="26" s="1"/>
  <c r="J323" i="26"/>
  <c r="O323" i="26" s="1"/>
  <c r="J450" i="26"/>
  <c r="J386" i="26"/>
  <c r="J447" i="26"/>
  <c r="K448" i="26"/>
  <c r="Q448" i="26" s="1"/>
  <c r="R448" i="26" s="1"/>
  <c r="J383" i="26"/>
  <c r="K384" i="26"/>
  <c r="Q384" i="26" s="1"/>
  <c r="J319" i="26"/>
  <c r="K320" i="26"/>
  <c r="Q320" i="26" s="1"/>
  <c r="R320" i="26" s="1"/>
  <c r="J446" i="26"/>
  <c r="O446" i="26" s="1"/>
  <c r="K447" i="26"/>
  <c r="Q447" i="26" s="1"/>
  <c r="J445" i="26"/>
  <c r="K446" i="26"/>
  <c r="Q446" i="26" s="1"/>
  <c r="J381" i="26"/>
  <c r="K382" i="26"/>
  <c r="Q382" i="26" s="1"/>
  <c r="J317" i="26"/>
  <c r="K318" i="26"/>
  <c r="Q318" i="26" s="1"/>
  <c r="S318" i="26" s="1"/>
  <c r="J444" i="26"/>
  <c r="K445" i="26"/>
  <c r="Q445" i="26" s="1"/>
  <c r="K317" i="26"/>
  <c r="Q317" i="26" s="1"/>
  <c r="J443" i="26"/>
  <c r="K444" i="26"/>
  <c r="Q444" i="26" s="1"/>
  <c r="J379" i="26"/>
  <c r="K380" i="26"/>
  <c r="Q380" i="26" s="1"/>
  <c r="S380" i="26" s="1"/>
  <c r="K429" i="26"/>
  <c r="Q429" i="26" s="1"/>
  <c r="I424" i="26"/>
  <c r="K424" i="26"/>
  <c r="Q424" i="26" s="1"/>
  <c r="S424" i="26" s="1"/>
  <c r="J442" i="26"/>
  <c r="J378" i="26"/>
  <c r="I359" i="26"/>
  <c r="K359" i="26"/>
  <c r="Q359" i="26" s="1"/>
  <c r="R359" i="26" s="1"/>
  <c r="J441" i="26"/>
  <c r="J440" i="26"/>
  <c r="J376" i="26"/>
  <c r="I421" i="26"/>
  <c r="K421" i="26"/>
  <c r="Q421" i="26" s="1"/>
  <c r="R421" i="26" s="1"/>
  <c r="I357" i="26"/>
  <c r="K357" i="26"/>
  <c r="Q357" i="26" s="1"/>
  <c r="R357" i="26" s="1"/>
  <c r="J439" i="26"/>
  <c r="J373" i="26"/>
  <c r="K374" i="26"/>
  <c r="Q374" i="26" s="1"/>
  <c r="J372" i="26"/>
  <c r="O372" i="26" s="1"/>
  <c r="J435" i="26"/>
  <c r="O435" i="26" s="1"/>
  <c r="J371" i="26"/>
  <c r="O371" i="26" s="1"/>
  <c r="J434" i="26"/>
  <c r="J370" i="26"/>
  <c r="K413" i="26"/>
  <c r="Q413" i="26" s="1"/>
  <c r="K428" i="26"/>
  <c r="Q428" i="26" s="1"/>
  <c r="R428" i="26" s="1"/>
  <c r="J427" i="26"/>
  <c r="J363" i="26"/>
  <c r="K364" i="26"/>
  <c r="Q364" i="26" s="1"/>
  <c r="S364" i="26" s="1"/>
  <c r="J360" i="26"/>
  <c r="P360" i="26" s="1"/>
  <c r="J423" i="26"/>
  <c r="J422" i="26"/>
  <c r="J358" i="26"/>
  <c r="O358" i="26" s="1"/>
  <c r="I338" i="26"/>
  <c r="K338" i="26"/>
  <c r="Q338" i="26" s="1"/>
  <c r="J420" i="26"/>
  <c r="J356" i="26"/>
  <c r="I401" i="26"/>
  <c r="K401" i="26"/>
  <c r="Q401" i="26" s="1"/>
  <c r="R401" i="26" s="1"/>
  <c r="I337" i="26"/>
  <c r="K337" i="26"/>
  <c r="Q337" i="26" s="1"/>
  <c r="R337" i="26" s="1"/>
  <c r="I336" i="26"/>
  <c r="K336" i="26"/>
  <c r="Q336" i="26" s="1"/>
  <c r="R336" i="26" s="1"/>
  <c r="I463" i="26"/>
  <c r="K463" i="26"/>
  <c r="Q463" i="26" s="1"/>
  <c r="K462" i="26"/>
  <c r="Q462" i="26" s="1"/>
  <c r="J462" i="26"/>
  <c r="I398" i="26"/>
  <c r="K398" i="26"/>
  <c r="Q398" i="26" s="1"/>
  <c r="R398" i="26" s="1"/>
  <c r="I334" i="26"/>
  <c r="K334" i="26"/>
  <c r="Q334" i="26" s="1"/>
  <c r="R334" i="26" s="1"/>
  <c r="K385" i="26"/>
  <c r="Q385" i="26" s="1"/>
  <c r="R385" i="26" s="1"/>
  <c r="J351" i="26"/>
  <c r="K352" i="26"/>
  <c r="Q352" i="26" s="1"/>
  <c r="S58" i="26"/>
  <c r="J413" i="26"/>
  <c r="K414" i="26"/>
  <c r="Q414" i="26" s="1"/>
  <c r="K68" i="26"/>
  <c r="Q68" i="26" s="1"/>
  <c r="S68" i="26" s="1"/>
  <c r="J214" i="26"/>
  <c r="P214" i="26" s="1"/>
  <c r="J230" i="26"/>
  <c r="P230" i="26" s="1"/>
  <c r="K184" i="26"/>
  <c r="Q184" i="26" s="1"/>
  <c r="S184" i="26" s="1"/>
  <c r="K259" i="26"/>
  <c r="Q259" i="26" s="1"/>
  <c r="S259" i="26" s="1"/>
  <c r="K274" i="26"/>
  <c r="Q274" i="26" s="1"/>
  <c r="S274" i="26" s="1"/>
  <c r="R39" i="26"/>
  <c r="K108" i="26"/>
  <c r="Q108" i="26" s="1"/>
  <c r="P53" i="26"/>
  <c r="S53" i="26" s="1"/>
  <c r="K80" i="26"/>
  <c r="Q80" i="26" s="1"/>
  <c r="S80" i="26" s="1"/>
  <c r="K123" i="26"/>
  <c r="Q123" i="26" s="1"/>
  <c r="K201" i="26"/>
  <c r="Q201" i="26" s="1"/>
  <c r="O246" i="26"/>
  <c r="K171" i="26"/>
  <c r="Q171" i="26" s="1"/>
  <c r="O184" i="26"/>
  <c r="K231" i="26"/>
  <c r="Q231" i="26" s="1"/>
  <c r="K246" i="26"/>
  <c r="Q246" i="26" s="1"/>
  <c r="S246" i="26" s="1"/>
  <c r="O68" i="26"/>
  <c r="I80" i="26"/>
  <c r="N80" i="26" s="1"/>
  <c r="K137" i="26"/>
  <c r="Q137" i="26" s="1"/>
  <c r="K215" i="26"/>
  <c r="Q215" i="26" s="1"/>
  <c r="S215" i="26" s="1"/>
  <c r="K406" i="26"/>
  <c r="Q406" i="26" s="1"/>
  <c r="R406" i="26" s="1"/>
  <c r="K396" i="26"/>
  <c r="Q396" i="26" s="1"/>
  <c r="K300" i="26"/>
  <c r="Q300" i="26" s="1"/>
  <c r="M158" i="26"/>
  <c r="J156" i="26"/>
  <c r="P156" i="26" s="1"/>
  <c r="K69" i="26"/>
  <c r="Q69" i="26" s="1"/>
  <c r="I109" i="26"/>
  <c r="K157" i="26"/>
  <c r="Q157" i="26" s="1"/>
  <c r="S157" i="26" s="1"/>
  <c r="K247" i="26"/>
  <c r="Q247" i="26" s="1"/>
  <c r="M69" i="26"/>
  <c r="K124" i="26"/>
  <c r="Q124" i="26" s="1"/>
  <c r="S124" i="26" s="1"/>
  <c r="M396" i="26"/>
  <c r="K94" i="26"/>
  <c r="Q94" i="26" s="1"/>
  <c r="R94" i="26" s="1"/>
  <c r="K173" i="26"/>
  <c r="Q173" i="26" s="1"/>
  <c r="K202" i="26"/>
  <c r="Q202" i="26" s="1"/>
  <c r="K233" i="26"/>
  <c r="Q233" i="26" s="1"/>
  <c r="M384" i="26"/>
  <c r="P310" i="26"/>
  <c r="M54" i="26"/>
  <c r="O14" i="26"/>
  <c r="R14" i="26" s="1"/>
  <c r="P28" i="26"/>
  <c r="S28" i="26" s="1"/>
  <c r="S41" i="26"/>
  <c r="S55" i="26"/>
  <c r="O275" i="26"/>
  <c r="K415" i="26"/>
  <c r="Q415" i="26" s="1"/>
  <c r="R415" i="26" s="1"/>
  <c r="M351" i="26"/>
  <c r="K331" i="26"/>
  <c r="Q331" i="26" s="1"/>
  <c r="R331" i="26" s="1"/>
  <c r="K405" i="26"/>
  <c r="Q405" i="26" s="1"/>
  <c r="O362" i="26"/>
  <c r="S29" i="26"/>
  <c r="K70" i="26"/>
  <c r="Q70" i="26" s="1"/>
  <c r="P94" i="26"/>
  <c r="I138" i="26"/>
  <c r="K248" i="26"/>
  <c r="Q248" i="26" s="1"/>
  <c r="K261" i="26"/>
  <c r="Q261" i="26" s="1"/>
  <c r="K276" i="26"/>
  <c r="Q276" i="26" s="1"/>
  <c r="P437" i="26"/>
  <c r="O394" i="26"/>
  <c r="K362" i="26"/>
  <c r="Q362" i="26" s="1"/>
  <c r="S362" i="26" s="1"/>
  <c r="S56" i="26"/>
  <c r="K95" i="26"/>
  <c r="Q95" i="26" s="1"/>
  <c r="K159" i="26"/>
  <c r="Q159" i="26" s="1"/>
  <c r="S159" i="26" s="1"/>
  <c r="K204" i="26"/>
  <c r="Q204" i="26" s="1"/>
  <c r="K234" i="26"/>
  <c r="Q234" i="26" s="1"/>
  <c r="K175" i="26"/>
  <c r="Q175" i="26" s="1"/>
  <c r="R175" i="26" s="1"/>
  <c r="K217" i="26"/>
  <c r="Q217" i="26" s="1"/>
  <c r="S217" i="26" s="1"/>
  <c r="K249" i="26"/>
  <c r="Q249" i="26" s="1"/>
  <c r="M382" i="26"/>
  <c r="S43" i="26"/>
  <c r="O56" i="26"/>
  <c r="R56" i="26" s="1"/>
  <c r="K71" i="26"/>
  <c r="Q71" i="26" s="1"/>
  <c r="S71" i="26" s="1"/>
  <c r="K126" i="26"/>
  <c r="Q126" i="26" s="1"/>
  <c r="R126" i="26" s="1"/>
  <c r="K160" i="26"/>
  <c r="Q160" i="26" s="1"/>
  <c r="K262" i="26"/>
  <c r="Q262" i="26" s="1"/>
  <c r="S262" i="26" s="1"/>
  <c r="K277" i="26"/>
  <c r="Q277" i="26" s="1"/>
  <c r="M404" i="26"/>
  <c r="K393" i="26"/>
  <c r="Q393" i="26" s="1"/>
  <c r="K350" i="26"/>
  <c r="Q350" i="26" s="1"/>
  <c r="R350" i="26" s="1"/>
  <c r="O30" i="26"/>
  <c r="R30" i="26" s="1"/>
  <c r="K218" i="26"/>
  <c r="Q218" i="26" s="1"/>
  <c r="K235" i="26"/>
  <c r="Q235" i="26" s="1"/>
  <c r="M2" i="26"/>
  <c r="O96" i="26"/>
  <c r="K176" i="26"/>
  <c r="Q176" i="26" s="1"/>
  <c r="I205" i="26"/>
  <c r="N205" i="26" s="1"/>
  <c r="M361" i="26"/>
  <c r="J139" i="26"/>
  <c r="P139" i="26" s="1"/>
  <c r="J160" i="26"/>
  <c r="P160" i="26" s="1"/>
  <c r="M393" i="26"/>
  <c r="M372" i="26"/>
  <c r="J83" i="26"/>
  <c r="P83" i="26" s="1"/>
  <c r="J97" i="26"/>
  <c r="O97" i="26" s="1"/>
  <c r="K127" i="26"/>
  <c r="Q127" i="26" s="1"/>
  <c r="K161" i="26"/>
  <c r="Q161" i="26" s="1"/>
  <c r="J235" i="26"/>
  <c r="P235" i="26" s="1"/>
  <c r="K457" i="26"/>
  <c r="Q457" i="26" s="1"/>
  <c r="M413" i="26"/>
  <c r="O318" i="26"/>
  <c r="S4" i="26"/>
  <c r="R17" i="26"/>
  <c r="R31" i="26"/>
  <c r="K72" i="26"/>
  <c r="Q72" i="26" s="1"/>
  <c r="J176" i="26"/>
  <c r="O176" i="26" s="1"/>
  <c r="K219" i="26"/>
  <c r="Q219" i="26" s="1"/>
  <c r="K403" i="26"/>
  <c r="Q403" i="26" s="1"/>
  <c r="R403" i="26" s="1"/>
  <c r="M381" i="26"/>
  <c r="L161" i="26"/>
  <c r="L162" i="26" s="1"/>
  <c r="M162" i="26" s="1"/>
  <c r="J250" i="26"/>
  <c r="O250" i="26" s="1"/>
  <c r="K251" i="26"/>
  <c r="Q251" i="26" s="1"/>
  <c r="K279" i="26"/>
  <c r="Q279" i="26" s="1"/>
  <c r="S279" i="26" s="1"/>
  <c r="M423" i="26"/>
  <c r="K296" i="26"/>
  <c r="Q296" i="26" s="1"/>
  <c r="S296" i="26" s="1"/>
  <c r="K84" i="26"/>
  <c r="Q84" i="26" s="1"/>
  <c r="K113" i="26"/>
  <c r="Q113" i="26" s="1"/>
  <c r="J161" i="26"/>
  <c r="P161" i="26" s="1"/>
  <c r="K206" i="26"/>
  <c r="Q206" i="26" s="1"/>
  <c r="K220" i="26"/>
  <c r="Q220" i="26" s="1"/>
  <c r="K265" i="26"/>
  <c r="Q265" i="26" s="1"/>
  <c r="S265" i="26" s="1"/>
  <c r="J84" i="26"/>
  <c r="P84" i="26" s="1"/>
  <c r="I98" i="26"/>
  <c r="N98" i="26" s="1"/>
  <c r="K162" i="26"/>
  <c r="Q162" i="26" s="1"/>
  <c r="S162" i="26" s="1"/>
  <c r="K178" i="26"/>
  <c r="Q178" i="26" s="1"/>
  <c r="K237" i="26"/>
  <c r="Q237" i="26" s="1"/>
  <c r="J251" i="26"/>
  <c r="P251" i="26" s="1"/>
  <c r="K85" i="26"/>
  <c r="Q85" i="26" s="1"/>
  <c r="K114" i="26"/>
  <c r="Q114" i="26" s="1"/>
  <c r="S114" i="26" s="1"/>
  <c r="I162" i="26"/>
  <c r="J220" i="26"/>
  <c r="O220" i="26" s="1"/>
  <c r="S45" i="26"/>
  <c r="S59" i="26"/>
  <c r="J178" i="26"/>
  <c r="K207" i="26"/>
  <c r="Q207" i="26" s="1"/>
  <c r="S207" i="26" s="1"/>
  <c r="K221" i="26"/>
  <c r="Q221" i="26" s="1"/>
  <c r="M434" i="26"/>
  <c r="K412" i="26"/>
  <c r="Q412" i="26" s="1"/>
  <c r="M358" i="26"/>
  <c r="P18" i="26"/>
  <c r="S18" i="26" s="1"/>
  <c r="K238" i="26"/>
  <c r="Q238" i="26" s="1"/>
  <c r="K252" i="26"/>
  <c r="Q252" i="26" s="1"/>
  <c r="J280" i="26"/>
  <c r="P280" i="26" s="1"/>
  <c r="M422" i="26"/>
  <c r="M370" i="26"/>
  <c r="J99" i="26"/>
  <c r="P99" i="26" s="1"/>
  <c r="K115" i="26"/>
  <c r="Q115" i="26" s="1"/>
  <c r="K129" i="26"/>
  <c r="Q129" i="26" s="1"/>
  <c r="K163" i="26"/>
  <c r="Q163" i="26" s="1"/>
  <c r="M390" i="26"/>
  <c r="S19" i="26"/>
  <c r="R33" i="26"/>
  <c r="M455" i="26"/>
  <c r="M402" i="26"/>
  <c r="P306" i="26"/>
  <c r="J252" i="26"/>
  <c r="P252" i="26" s="1"/>
  <c r="P347" i="26"/>
  <c r="O19" i="26"/>
  <c r="R19" i="26" s="1"/>
  <c r="P33" i="26"/>
  <c r="S33" i="26" s="1"/>
  <c r="K74" i="26"/>
  <c r="Q74" i="26" s="1"/>
  <c r="J115" i="26"/>
  <c r="P115" i="26" s="1"/>
  <c r="K222" i="26"/>
  <c r="Q222" i="26" s="1"/>
  <c r="P433" i="26"/>
  <c r="P421" i="26"/>
  <c r="S6" i="26"/>
  <c r="M412" i="26"/>
  <c r="P389" i="26"/>
  <c r="P357" i="26"/>
  <c r="K306" i="26"/>
  <c r="Q306" i="26" s="1"/>
  <c r="R306" i="26" s="1"/>
  <c r="K100" i="26"/>
  <c r="Q100" i="26" s="1"/>
  <c r="S100" i="26" s="1"/>
  <c r="O454" i="26"/>
  <c r="M389" i="26"/>
  <c r="M357" i="26"/>
  <c r="K347" i="26"/>
  <c r="Q347" i="26" s="1"/>
  <c r="R347" i="26" s="1"/>
  <c r="S34" i="26"/>
  <c r="I142" i="26"/>
  <c r="M369" i="26"/>
  <c r="M318" i="26"/>
  <c r="M449" i="26"/>
  <c r="K61" i="26"/>
  <c r="Q61" i="26" s="1"/>
  <c r="P116" i="26"/>
  <c r="K240" i="26"/>
  <c r="Q240" i="26" s="1"/>
  <c r="M380" i="26"/>
  <c r="J180" i="26"/>
  <c r="P180" i="26" s="1"/>
  <c r="J189" i="26"/>
  <c r="P189" i="26" s="1"/>
  <c r="J223" i="26"/>
  <c r="P223" i="26" s="1"/>
  <c r="K254" i="26"/>
  <c r="Q254" i="26" s="1"/>
  <c r="K268" i="26"/>
  <c r="Q268" i="26" s="1"/>
  <c r="K282" i="26"/>
  <c r="Q282" i="26" s="1"/>
  <c r="S8" i="26"/>
  <c r="J61" i="26"/>
  <c r="P61" i="26" s="1"/>
  <c r="K131" i="26"/>
  <c r="Q131" i="26" s="1"/>
  <c r="S131" i="26" s="1"/>
  <c r="O142" i="26"/>
  <c r="K165" i="26"/>
  <c r="Q165" i="26" s="1"/>
  <c r="K224" i="26"/>
  <c r="Q224" i="26" s="1"/>
  <c r="M368" i="26"/>
  <c r="M416" i="26"/>
  <c r="I75" i="26"/>
  <c r="N75" i="26" s="1"/>
  <c r="O131" i="26"/>
  <c r="J240" i="26"/>
  <c r="P240" i="26" s="1"/>
  <c r="M326" i="26"/>
  <c r="P315" i="26"/>
  <c r="M407" i="26"/>
  <c r="J101" i="26"/>
  <c r="P101" i="26" s="1"/>
  <c r="J165" i="26"/>
  <c r="P165" i="26" s="1"/>
  <c r="K241" i="26"/>
  <c r="Q241" i="26" s="1"/>
  <c r="M388" i="26"/>
  <c r="K293" i="26"/>
  <c r="Q293" i="26" s="1"/>
  <c r="K102" i="26"/>
  <c r="Q102" i="26" s="1"/>
  <c r="K118" i="26"/>
  <c r="Q118" i="26" s="1"/>
  <c r="K132" i="26"/>
  <c r="Q132" i="26" s="1"/>
  <c r="J255" i="26"/>
  <c r="M410" i="26"/>
  <c r="M378" i="26"/>
  <c r="M356" i="26"/>
  <c r="S49" i="26"/>
  <c r="J241" i="26"/>
  <c r="K304" i="26"/>
  <c r="Q304" i="26" s="1"/>
  <c r="R304" i="26" s="1"/>
  <c r="K270" i="26"/>
  <c r="Q270" i="26" s="1"/>
  <c r="S270" i="26" s="1"/>
  <c r="M419" i="26"/>
  <c r="S10" i="26"/>
  <c r="K103" i="26"/>
  <c r="Q103" i="26" s="1"/>
  <c r="S103" i="26" s="1"/>
  <c r="K119" i="26"/>
  <c r="Q119" i="26" s="1"/>
  <c r="S119" i="26" s="1"/>
  <c r="K197" i="26"/>
  <c r="Q197" i="26" s="1"/>
  <c r="P324" i="26"/>
  <c r="R50" i="26"/>
  <c r="P63" i="26"/>
  <c r="J225" i="26"/>
  <c r="P225" i="26" s="1"/>
  <c r="M452" i="26"/>
  <c r="M387" i="26"/>
  <c r="P355" i="26"/>
  <c r="K64" i="26"/>
  <c r="Q64" i="26" s="1"/>
  <c r="K104" i="26"/>
  <c r="Q104" i="26" s="1"/>
  <c r="K152" i="26"/>
  <c r="Q152" i="26" s="1"/>
  <c r="K226" i="26"/>
  <c r="Q226" i="26" s="1"/>
  <c r="M377" i="26"/>
  <c r="K367" i="26"/>
  <c r="Q367" i="26" s="1"/>
  <c r="R367" i="26" s="1"/>
  <c r="M355" i="26"/>
  <c r="M324" i="26"/>
  <c r="O314" i="26"/>
  <c r="M307" i="26"/>
  <c r="K314" i="26"/>
  <c r="Q314" i="26" s="1"/>
  <c r="S314" i="26" s="1"/>
  <c r="K409" i="26"/>
  <c r="Q409" i="26" s="1"/>
  <c r="M399" i="26"/>
  <c r="P50" i="26"/>
  <c r="S50" i="26" s="1"/>
  <c r="K227" i="26"/>
  <c r="Q227" i="26" s="1"/>
  <c r="K243" i="26"/>
  <c r="Q243" i="26" s="1"/>
  <c r="R243" i="26" s="1"/>
  <c r="J256" i="26"/>
  <c r="P256" i="26" s="1"/>
  <c r="J120" i="26"/>
  <c r="P120" i="26" s="1"/>
  <c r="J198" i="26"/>
  <c r="K418" i="26"/>
  <c r="Q418" i="26" s="1"/>
  <c r="S418" i="26" s="1"/>
  <c r="M323" i="26"/>
  <c r="K77" i="26"/>
  <c r="Q77" i="26" s="1"/>
  <c r="K121" i="26"/>
  <c r="Q121" i="26" s="1"/>
  <c r="K134" i="26"/>
  <c r="Q134" i="26" s="1"/>
  <c r="S134" i="26" s="1"/>
  <c r="K168" i="26"/>
  <c r="Q168" i="26" s="1"/>
  <c r="S168" i="26" s="1"/>
  <c r="P243" i="26"/>
  <c r="K271" i="26"/>
  <c r="Q271" i="26" s="1"/>
  <c r="S271" i="26" s="1"/>
  <c r="O354" i="26"/>
  <c r="P291" i="26"/>
  <c r="O77" i="26"/>
  <c r="O134" i="26"/>
  <c r="M430" i="26"/>
  <c r="K354" i="26"/>
  <c r="Q354" i="26" s="1"/>
  <c r="S354" i="26" s="1"/>
  <c r="K291" i="26"/>
  <c r="Q291" i="26" s="1"/>
  <c r="R291" i="26" s="1"/>
  <c r="O24" i="26"/>
  <c r="R24" i="26" s="1"/>
  <c r="K212" i="26"/>
  <c r="Q212" i="26" s="1"/>
  <c r="S212" i="26" s="1"/>
  <c r="K244" i="26"/>
  <c r="Q244" i="26" s="1"/>
  <c r="P398" i="26"/>
  <c r="M386" i="26"/>
  <c r="I212" i="26"/>
  <c r="M376" i="26"/>
  <c r="M366" i="26"/>
  <c r="P344" i="26"/>
  <c r="P334" i="26"/>
  <c r="P322" i="26"/>
  <c r="M244" i="26"/>
  <c r="S25" i="26"/>
  <c r="S52" i="26"/>
  <c r="K135" i="26"/>
  <c r="Q135" i="26" s="1"/>
  <c r="K213" i="26"/>
  <c r="Q213" i="26" s="1"/>
  <c r="K258" i="26"/>
  <c r="Q258" i="26" s="1"/>
  <c r="P385" i="26"/>
  <c r="M216" i="26"/>
  <c r="O25" i="26"/>
  <c r="R25" i="26" s="1"/>
  <c r="O38" i="26"/>
  <c r="R38" i="26" s="1"/>
  <c r="J66" i="26"/>
  <c r="P66" i="26" s="1"/>
  <c r="J91" i="26"/>
  <c r="P91" i="26" s="1"/>
  <c r="J135" i="26"/>
  <c r="K170" i="26"/>
  <c r="Q170" i="26" s="1"/>
  <c r="M462" i="26"/>
  <c r="P428" i="26"/>
  <c r="P375" i="26"/>
  <c r="O52" i="26"/>
  <c r="R52" i="26" s="1"/>
  <c r="K67" i="26"/>
  <c r="Q67" i="26" s="1"/>
  <c r="S67" i="26" s="1"/>
  <c r="K92" i="26"/>
  <c r="Q92" i="26" s="1"/>
  <c r="S92" i="26" s="1"/>
  <c r="K107" i="26"/>
  <c r="Q107" i="26" s="1"/>
  <c r="M286" i="26"/>
  <c r="L287" i="26"/>
  <c r="M287" i="26" s="1"/>
  <c r="N287" i="26" s="1"/>
  <c r="M72" i="26"/>
  <c r="M319" i="26"/>
  <c r="M59" i="26"/>
  <c r="L330" i="26"/>
  <c r="M56" i="26"/>
  <c r="L457" i="26"/>
  <c r="M457" i="26" s="1"/>
  <c r="M294" i="26"/>
  <c r="M285" i="26"/>
  <c r="M276" i="26"/>
  <c r="L116" i="26"/>
  <c r="M116" i="26" s="1"/>
  <c r="N116" i="26" s="1"/>
  <c r="L130" i="26"/>
  <c r="L131" i="26" s="1"/>
  <c r="M131" i="26" s="1"/>
  <c r="M240" i="26"/>
  <c r="L420" i="26"/>
  <c r="M420" i="26" s="1"/>
  <c r="M459" i="26"/>
  <c r="M176" i="26"/>
  <c r="L463" i="26"/>
  <c r="M463" i="26" s="1"/>
  <c r="M429" i="26"/>
  <c r="M139" i="26"/>
  <c r="M135" i="26"/>
  <c r="M379" i="26"/>
  <c r="M132" i="26"/>
  <c r="L333" i="26"/>
  <c r="M333" i="26" s="1"/>
  <c r="M125" i="26"/>
  <c r="M112" i="26"/>
  <c r="L312" i="26"/>
  <c r="L313" i="26" s="1"/>
  <c r="L314" i="26" s="1"/>
  <c r="M314" i="26" s="1"/>
  <c r="N314" i="26" s="1"/>
  <c r="M371" i="26"/>
  <c r="M110" i="26"/>
  <c r="M83" i="26"/>
  <c r="M365" i="26"/>
  <c r="M81" i="26"/>
  <c r="M79" i="26"/>
  <c r="M74" i="26"/>
  <c r="L242" i="26"/>
  <c r="M242" i="26" s="1"/>
  <c r="M241" i="26"/>
  <c r="M121" i="26"/>
  <c r="L246" i="26"/>
  <c r="M246" i="26" s="1"/>
  <c r="N246" i="26" s="1"/>
  <c r="M245" i="26"/>
  <c r="L262" i="26"/>
  <c r="M262" i="26" s="1"/>
  <c r="N262" i="26" s="1"/>
  <c r="M261" i="26"/>
  <c r="M321" i="26"/>
  <c r="L352" i="26"/>
  <c r="M383" i="26"/>
  <c r="L405" i="26"/>
  <c r="L414" i="26"/>
  <c r="M76" i="26"/>
  <c r="M435" i="26"/>
  <c r="L403" i="26"/>
  <c r="M403" i="26" s="1"/>
  <c r="N403" i="26" s="1"/>
  <c r="M301" i="26"/>
  <c r="M66" i="26"/>
  <c r="M127" i="26"/>
  <c r="M64" i="26"/>
  <c r="M363" i="26"/>
  <c r="L391" i="26"/>
  <c r="M391" i="26" s="1"/>
  <c r="L166" i="26"/>
  <c r="M166" i="26" s="1"/>
  <c r="N166" i="26" s="1"/>
  <c r="L359" i="26"/>
  <c r="M359" i="26" s="1"/>
  <c r="M425" i="26"/>
  <c r="M360" i="26"/>
  <c r="L25" i="26"/>
  <c r="L453" i="26"/>
  <c r="M120" i="26"/>
  <c r="M117" i="26"/>
  <c r="M52" i="26"/>
  <c r="L92" i="26"/>
  <c r="M92" i="26" s="1"/>
  <c r="M169" i="26"/>
  <c r="M50" i="26"/>
  <c r="M348" i="26"/>
  <c r="M282" i="26"/>
  <c r="M218" i="26"/>
  <c r="M167" i="26"/>
  <c r="L28" i="26"/>
  <c r="M411" i="26"/>
  <c r="M280" i="26"/>
  <c r="M46" i="26"/>
  <c r="M163" i="26"/>
  <c r="M213" i="26"/>
  <c r="M107" i="26"/>
  <c r="M342" i="26"/>
  <c r="M104" i="26"/>
  <c r="L94" i="26"/>
  <c r="M94" i="26" s="1"/>
  <c r="N94" i="26" s="1"/>
  <c r="M156" i="26"/>
  <c r="M101" i="26"/>
  <c r="M208" i="26"/>
  <c r="L201" i="26"/>
  <c r="M400" i="26"/>
  <c r="M154" i="26"/>
  <c r="M99" i="26"/>
  <c r="M206" i="26"/>
  <c r="M152" i="26"/>
  <c r="M97" i="26"/>
  <c r="M34" i="26"/>
  <c r="M266" i="26"/>
  <c r="M204" i="26"/>
  <c r="M95" i="26"/>
  <c r="M32" i="26"/>
  <c r="M395" i="26"/>
  <c r="M263" i="26"/>
  <c r="M30" i="26"/>
  <c r="M392" i="26"/>
  <c r="M260" i="26"/>
  <c r="M325" i="26"/>
  <c r="M89" i="26"/>
  <c r="N224" i="12"/>
  <c r="P161" i="12"/>
  <c r="P179" i="12"/>
  <c r="P173" i="12"/>
  <c r="P160" i="12"/>
  <c r="P158" i="12"/>
  <c r="P122" i="12"/>
  <c r="O114" i="12"/>
  <c r="R114" i="12" s="1"/>
  <c r="S114" i="12"/>
  <c r="P144" i="12"/>
  <c r="R96" i="12"/>
  <c r="R122" i="12"/>
  <c r="S122" i="12"/>
  <c r="N50" i="12"/>
  <c r="R81" i="12"/>
  <c r="P96" i="12"/>
  <c r="S96" i="12" s="1"/>
  <c r="R54" i="12"/>
  <c r="P53" i="12"/>
  <c r="S53" i="12" s="1"/>
  <c r="N52" i="12"/>
  <c r="O50" i="12"/>
  <c r="R50" i="12" s="1"/>
  <c r="S50" i="12"/>
  <c r="P81" i="12"/>
  <c r="S81" i="12" s="1"/>
  <c r="P54" i="12"/>
  <c r="S54" i="12" s="1"/>
  <c r="R49" i="12"/>
  <c r="N53" i="12"/>
  <c r="N54" i="12"/>
  <c r="R53" i="12"/>
  <c r="R52" i="12"/>
  <c r="R51" i="12"/>
  <c r="N51" i="12"/>
  <c r="P52" i="12"/>
  <c r="S52" i="12" s="1"/>
  <c r="P51" i="12"/>
  <c r="S51" i="12" s="1"/>
  <c r="P49" i="12"/>
  <c r="S49" i="12" s="1"/>
  <c r="O27" i="12"/>
  <c r="R27" i="12" s="1"/>
  <c r="R45" i="12"/>
  <c r="P45" i="12"/>
  <c r="S45" i="12" s="1"/>
  <c r="S27" i="12"/>
  <c r="N73" i="26"/>
  <c r="P355" i="25"/>
  <c r="R659" i="3"/>
  <c r="P659" i="3"/>
  <c r="S659" i="3" s="1"/>
  <c r="N122" i="21"/>
  <c r="M317" i="26"/>
  <c r="N159" i="26"/>
  <c r="N111" i="26"/>
  <c r="N53" i="26"/>
  <c r="L362" i="26"/>
  <c r="L431" i="26"/>
  <c r="M431" i="26" s="1"/>
  <c r="L461" i="26"/>
  <c r="L303" i="26"/>
  <c r="M303" i="26" s="1"/>
  <c r="L367" i="26"/>
  <c r="L397" i="26"/>
  <c r="M397" i="26" s="1"/>
  <c r="L309" i="26"/>
  <c r="M309" i="26" s="1"/>
  <c r="L385" i="26"/>
  <c r="L394" i="26"/>
  <c r="L373" i="26"/>
  <c r="M373" i="26" s="1"/>
  <c r="O424" i="26"/>
  <c r="O296" i="26"/>
  <c r="L424" i="26"/>
  <c r="M424" i="26" s="1"/>
  <c r="L296" i="26"/>
  <c r="P377" i="26"/>
  <c r="P406" i="26"/>
  <c r="L451" i="26"/>
  <c r="L439" i="26"/>
  <c r="M439" i="26" s="1"/>
  <c r="L427" i="26"/>
  <c r="M427" i="26" s="1"/>
  <c r="P403" i="26"/>
  <c r="P339" i="26"/>
  <c r="P304" i="26"/>
  <c r="P461" i="26"/>
  <c r="L409" i="26"/>
  <c r="P326" i="26"/>
  <c r="P448" i="26"/>
  <c r="P320" i="26"/>
  <c r="P343" i="26"/>
  <c r="P436" i="26"/>
  <c r="P308" i="26"/>
  <c r="P401" i="26"/>
  <c r="P337" i="26"/>
  <c r="P331" i="26"/>
  <c r="N33" i="26"/>
  <c r="N273" i="26"/>
  <c r="N270" i="26"/>
  <c r="N275" i="26"/>
  <c r="N82" i="26"/>
  <c r="S36" i="26"/>
  <c r="N128" i="26"/>
  <c r="L178" i="26"/>
  <c r="M178" i="26" s="1"/>
  <c r="N51" i="26"/>
  <c r="L103" i="26"/>
  <c r="M103" i="26" s="1"/>
  <c r="N65" i="26"/>
  <c r="N77" i="26"/>
  <c r="R51" i="26"/>
  <c r="L220" i="26"/>
  <c r="M220" i="26" s="1"/>
  <c r="S22" i="26"/>
  <c r="L119" i="26"/>
  <c r="M119" i="26" s="1"/>
  <c r="L278" i="26"/>
  <c r="M278" i="26" s="1"/>
  <c r="S26" i="26"/>
  <c r="S27" i="26"/>
  <c r="L265" i="26"/>
  <c r="M265" i="26" s="1"/>
  <c r="R53" i="26"/>
  <c r="L106" i="26"/>
  <c r="M106" i="26" s="1"/>
  <c r="L134" i="26"/>
  <c r="L4" i="26"/>
  <c r="M3" i="26"/>
  <c r="S15" i="26"/>
  <c r="S40" i="26"/>
  <c r="L197" i="26"/>
  <c r="M197" i="26" s="1"/>
  <c r="N55" i="26"/>
  <c r="R3" i="26"/>
  <c r="L71" i="26"/>
  <c r="L268" i="26"/>
  <c r="M268" i="26" s="1"/>
  <c r="R42" i="26"/>
  <c r="L58" i="26"/>
  <c r="L109" i="26"/>
  <c r="N168" i="26"/>
  <c r="S57" i="26"/>
  <c r="N31" i="26"/>
  <c r="L137" i="26"/>
  <c r="M137" i="26" s="1"/>
  <c r="L171" i="26"/>
  <c r="M171" i="26" s="1"/>
  <c r="L284" i="26"/>
  <c r="M284" i="26" s="1"/>
  <c r="L85" i="26"/>
  <c r="M85" i="26" s="1"/>
  <c r="S7" i="26"/>
  <c r="S32" i="26"/>
  <c r="L61" i="26"/>
  <c r="M61" i="26" s="1"/>
  <c r="L215" i="26"/>
  <c r="M215" i="26" s="1"/>
  <c r="N9" i="26"/>
  <c r="L22" i="26"/>
  <c r="M22" i="26" s="1"/>
  <c r="L48" i="26"/>
  <c r="M48" i="26" s="1"/>
  <c r="L175" i="26"/>
  <c r="M175" i="26" s="1"/>
  <c r="L36" i="26"/>
  <c r="L114" i="26"/>
  <c r="M114" i="26" s="1"/>
  <c r="N126" i="26"/>
  <c r="I96" i="26"/>
  <c r="N96" i="26" s="1"/>
  <c r="I203" i="26"/>
  <c r="I265" i="26"/>
  <c r="I106" i="26"/>
  <c r="O203" i="26"/>
  <c r="O265" i="26"/>
  <c r="J62" i="26"/>
  <c r="I67" i="26"/>
  <c r="N67" i="26" s="1"/>
  <c r="J125" i="26"/>
  <c r="J231" i="26"/>
  <c r="J130" i="26"/>
  <c r="O34" i="26"/>
  <c r="R34" i="26" s="1"/>
  <c r="O111" i="26"/>
  <c r="O166" i="26"/>
  <c r="K236" i="26"/>
  <c r="Q236" i="26" s="1"/>
  <c r="O7" i="26"/>
  <c r="R7" i="26" s="1"/>
  <c r="P39" i="26"/>
  <c r="S39" i="26" s="1"/>
  <c r="K82" i="26"/>
  <c r="Q82" i="26" s="1"/>
  <c r="S82" i="26" s="1"/>
  <c r="I92" i="26"/>
  <c r="I199" i="26"/>
  <c r="O45" i="26"/>
  <c r="R45" i="26" s="1"/>
  <c r="O67" i="26"/>
  <c r="J261" i="26"/>
  <c r="I157" i="26"/>
  <c r="N157" i="26" s="1"/>
  <c r="I209" i="26"/>
  <c r="N209" i="26" s="1"/>
  <c r="I271" i="26"/>
  <c r="N271" i="26" s="1"/>
  <c r="J102" i="26"/>
  <c r="O23" i="26"/>
  <c r="R23" i="26" s="1"/>
  <c r="O82" i="26"/>
  <c r="I217" i="26"/>
  <c r="N217" i="26" s="1"/>
  <c r="I281" i="26"/>
  <c r="N281" i="26" s="1"/>
  <c r="O57" i="26"/>
  <c r="R57" i="26" s="1"/>
  <c r="J112" i="26"/>
  <c r="J167" i="26"/>
  <c r="I172" i="26"/>
  <c r="O29" i="26"/>
  <c r="R29" i="26" s="1"/>
  <c r="O92" i="26"/>
  <c r="J117" i="26"/>
  <c r="O199" i="26"/>
  <c r="J222" i="26"/>
  <c r="O2" i="26"/>
  <c r="R2" i="26" s="1"/>
  <c r="J177" i="26"/>
  <c r="J227" i="26"/>
  <c r="O35" i="26"/>
  <c r="R35" i="26" s="1"/>
  <c r="I68" i="26"/>
  <c r="N68" i="26" s="1"/>
  <c r="I131" i="26"/>
  <c r="O157" i="26"/>
  <c r="I184" i="26"/>
  <c r="O209" i="26"/>
  <c r="J232" i="26"/>
  <c r="O271" i="26"/>
  <c r="O8" i="26"/>
  <c r="R8" i="26" s="1"/>
  <c r="O162" i="26"/>
  <c r="O212" i="26"/>
  <c r="J237" i="26"/>
  <c r="O40" i="26"/>
  <c r="R40" i="26" s="1"/>
  <c r="I78" i="26"/>
  <c r="N78" i="26" s="1"/>
  <c r="J136" i="26"/>
  <c r="O217" i="26"/>
  <c r="O281" i="26"/>
  <c r="O172" i="26"/>
  <c r="J247" i="26"/>
  <c r="O46" i="26"/>
  <c r="R46" i="26" s="1"/>
  <c r="I103" i="26"/>
  <c r="I272" i="26"/>
  <c r="N272" i="26" s="1"/>
  <c r="J158" i="26"/>
  <c r="J108" i="26"/>
  <c r="J163" i="26"/>
  <c r="J213" i="26"/>
  <c r="J277" i="26"/>
  <c r="J113" i="26"/>
  <c r="J218" i="26"/>
  <c r="J282" i="26"/>
  <c r="O36" i="26"/>
  <c r="R36" i="26" s="1"/>
  <c r="O262" i="26"/>
  <c r="O9" i="26"/>
  <c r="R9" i="26" s="1"/>
  <c r="O98" i="26"/>
  <c r="O153" i="26"/>
  <c r="O205" i="26"/>
  <c r="O41" i="26"/>
  <c r="R41" i="26" s="1"/>
  <c r="J64" i="26"/>
  <c r="O103" i="26"/>
  <c r="J127" i="26"/>
  <c r="O272" i="26"/>
  <c r="J69" i="26"/>
  <c r="J132" i="26"/>
  <c r="J238" i="26"/>
  <c r="I243" i="26"/>
  <c r="O47" i="26"/>
  <c r="R47" i="26" s="1"/>
  <c r="O168" i="26"/>
  <c r="J79" i="26"/>
  <c r="J248" i="26"/>
  <c r="O59" i="26"/>
  <c r="R59" i="26" s="1"/>
  <c r="J201" i="26"/>
  <c r="J263" i="26"/>
  <c r="I268" i="26"/>
  <c r="I114" i="26"/>
  <c r="O10" i="26"/>
  <c r="R10" i="26" s="1"/>
  <c r="I119" i="26"/>
  <c r="J169" i="26"/>
  <c r="J219" i="26"/>
  <c r="J283" i="26"/>
  <c r="J174" i="26"/>
  <c r="I179" i="26"/>
  <c r="J224" i="26"/>
  <c r="J229" i="26"/>
  <c r="O48" i="26"/>
  <c r="R48" i="26" s="1"/>
  <c r="O159" i="26"/>
  <c r="O273" i="26"/>
  <c r="O20" i="26"/>
  <c r="R20" i="26" s="1"/>
  <c r="J70" i="26"/>
  <c r="O109" i="26"/>
  <c r="J133" i="26"/>
  <c r="O164" i="26"/>
  <c r="O54" i="26"/>
  <c r="R54" i="26" s="1"/>
  <c r="O114" i="26"/>
  <c r="O26" i="26"/>
  <c r="R26" i="26" s="1"/>
  <c r="O119" i="26"/>
  <c r="J249" i="26"/>
  <c r="O60" i="26"/>
  <c r="R60" i="26" s="1"/>
  <c r="J85" i="26"/>
  <c r="I90" i="26"/>
  <c r="N90" i="26" s="1"/>
  <c r="O179" i="26"/>
  <c r="J254" i="26"/>
  <c r="I259" i="26"/>
  <c r="O32" i="26"/>
  <c r="R32" i="26" s="1"/>
  <c r="O65" i="26"/>
  <c r="O128" i="26"/>
  <c r="O5" i="26"/>
  <c r="R5" i="26" s="1"/>
  <c r="I100" i="26"/>
  <c r="N100" i="26" s="1"/>
  <c r="I155" i="26"/>
  <c r="N155" i="26" s="1"/>
  <c r="I207" i="26"/>
  <c r="N207" i="26" s="1"/>
  <c r="O239" i="26"/>
  <c r="J264" i="26"/>
  <c r="I269" i="26"/>
  <c r="N269" i="26" s="1"/>
  <c r="O75" i="26"/>
  <c r="O138" i="26"/>
  <c r="I274" i="26"/>
  <c r="N274" i="26" s="1"/>
  <c r="O11" i="26"/>
  <c r="R11" i="26" s="1"/>
  <c r="O80" i="26"/>
  <c r="I215" i="26"/>
  <c r="I279" i="26"/>
  <c r="O43" i="26"/>
  <c r="R43" i="26" s="1"/>
  <c r="I284" i="26"/>
  <c r="O15" i="26"/>
  <c r="R15" i="26" s="1"/>
  <c r="O90" i="26"/>
  <c r="R90" i="26" s="1"/>
  <c r="I175" i="26"/>
  <c r="O259" i="26"/>
  <c r="O49" i="26"/>
  <c r="R49" i="26" s="1"/>
  <c r="I124" i="26"/>
  <c r="O21" i="26"/>
  <c r="R21" i="26" s="1"/>
  <c r="O100" i="26"/>
  <c r="O155" i="26"/>
  <c r="O207" i="26"/>
  <c r="O269" i="26"/>
  <c r="O55" i="26"/>
  <c r="R55" i="26" s="1"/>
  <c r="O274" i="26"/>
  <c r="O27" i="26"/>
  <c r="R27" i="26" s="1"/>
  <c r="O215" i="26"/>
  <c r="O279" i="26"/>
  <c r="O284" i="26"/>
  <c r="P34" i="25"/>
  <c r="S34" i="25" s="1"/>
  <c r="R330" i="25"/>
  <c r="S337" i="25"/>
  <c r="R337" i="25"/>
  <c r="O7" i="25"/>
  <c r="R7" i="25" s="1"/>
  <c r="P7" i="25"/>
  <c r="S7" i="25" s="1"/>
  <c r="O326" i="25"/>
  <c r="R326" i="25" s="1"/>
  <c r="P326" i="25"/>
  <c r="S326" i="25" s="1"/>
  <c r="O198" i="25"/>
  <c r="R198" i="25" s="1"/>
  <c r="P198" i="25"/>
  <c r="S198" i="25" s="1"/>
  <c r="R393" i="25"/>
  <c r="O4" i="25"/>
  <c r="R4" i="25" s="1"/>
  <c r="P4" i="25"/>
  <c r="S4" i="25" s="1"/>
  <c r="S276" i="25"/>
  <c r="O386" i="25"/>
  <c r="R386" i="25" s="1"/>
  <c r="P386" i="25"/>
  <c r="S386" i="25" s="1"/>
  <c r="R154" i="25"/>
  <c r="O73" i="25"/>
  <c r="R73" i="25" s="1"/>
  <c r="P73" i="25"/>
  <c r="S73" i="25" s="1"/>
  <c r="O256" i="25"/>
  <c r="R256" i="25" s="1"/>
  <c r="P256" i="25"/>
  <c r="S256" i="25" s="1"/>
  <c r="O128" i="25"/>
  <c r="R128" i="25" s="1"/>
  <c r="P128" i="25"/>
  <c r="S128" i="25" s="1"/>
  <c r="P255" i="25"/>
  <c r="S255" i="25" s="1"/>
  <c r="O255" i="25"/>
  <c r="O126" i="25"/>
  <c r="R126" i="25" s="1"/>
  <c r="P126" i="25"/>
  <c r="S126" i="25" s="1"/>
  <c r="R185" i="25"/>
  <c r="O315" i="25"/>
  <c r="R315" i="25" s="1"/>
  <c r="P315" i="25"/>
  <c r="S315" i="25" s="1"/>
  <c r="O187" i="25"/>
  <c r="R187" i="25" s="1"/>
  <c r="P187" i="25"/>
  <c r="S187" i="25" s="1"/>
  <c r="O78" i="25"/>
  <c r="P78" i="25"/>
  <c r="O250" i="25"/>
  <c r="R250" i="25" s="1"/>
  <c r="P250" i="25"/>
  <c r="S250" i="25" s="1"/>
  <c r="O186" i="25"/>
  <c r="R186" i="25" s="1"/>
  <c r="P186" i="25"/>
  <c r="S186" i="25" s="1"/>
  <c r="O122" i="25"/>
  <c r="R122" i="25" s="1"/>
  <c r="P122" i="25"/>
  <c r="S122" i="25" s="1"/>
  <c r="O58" i="25"/>
  <c r="R58" i="25" s="1"/>
  <c r="P58" i="25"/>
  <c r="S58" i="25" s="1"/>
  <c r="R334" i="25"/>
  <c r="R23" i="25"/>
  <c r="O377" i="25"/>
  <c r="R377" i="25" s="1"/>
  <c r="P377" i="25"/>
  <c r="S377" i="25" s="1"/>
  <c r="O313" i="25"/>
  <c r="R313" i="25" s="1"/>
  <c r="P313" i="25"/>
  <c r="S313" i="25" s="1"/>
  <c r="O249" i="25"/>
  <c r="R249" i="25" s="1"/>
  <c r="P249" i="25"/>
  <c r="S249" i="25" s="1"/>
  <c r="O121" i="25"/>
  <c r="R121" i="25" s="1"/>
  <c r="P121" i="25"/>
  <c r="S121" i="25" s="1"/>
  <c r="O312" i="25"/>
  <c r="R312" i="25" s="1"/>
  <c r="P312" i="25"/>
  <c r="S312" i="25" s="1"/>
  <c r="O248" i="25"/>
  <c r="R248" i="25" s="1"/>
  <c r="P248" i="25"/>
  <c r="S248" i="25" s="1"/>
  <c r="O184" i="25"/>
  <c r="R184" i="25" s="1"/>
  <c r="P184" i="25"/>
  <c r="S184" i="25" s="1"/>
  <c r="O56" i="25"/>
  <c r="R56" i="25" s="1"/>
  <c r="P56" i="25"/>
  <c r="S56" i="25" s="1"/>
  <c r="P396" i="25"/>
  <c r="O396" i="25"/>
  <c r="O375" i="25"/>
  <c r="R375" i="25" s="1"/>
  <c r="P375" i="25"/>
  <c r="S375" i="25" s="1"/>
  <c r="O311" i="25"/>
  <c r="R311" i="25" s="1"/>
  <c r="P311" i="25"/>
  <c r="S311" i="25" s="1"/>
  <c r="O183" i="25"/>
  <c r="R183" i="25" s="1"/>
  <c r="P183" i="25"/>
  <c r="S183" i="25" s="1"/>
  <c r="O119" i="25"/>
  <c r="R119" i="25" s="1"/>
  <c r="P119" i="25"/>
  <c r="S119" i="25" s="1"/>
  <c r="O10" i="25"/>
  <c r="P10" i="25"/>
  <c r="P265" i="25"/>
  <c r="S265" i="25" s="1"/>
  <c r="O265" i="25"/>
  <c r="R265" i="25" s="1"/>
  <c r="O9" i="25"/>
  <c r="R9" i="25" s="1"/>
  <c r="P9" i="25"/>
  <c r="S9" i="25" s="1"/>
  <c r="O53" i="25"/>
  <c r="R53" i="25" s="1"/>
  <c r="P53" i="25"/>
  <c r="S53" i="25" s="1"/>
  <c r="O200" i="25"/>
  <c r="P200" i="25"/>
  <c r="O72" i="25"/>
  <c r="R72" i="25" s="1"/>
  <c r="P72" i="25"/>
  <c r="S72" i="25" s="1"/>
  <c r="O373" i="25"/>
  <c r="P373" i="25"/>
  <c r="S373" i="25" s="1"/>
  <c r="O308" i="25"/>
  <c r="R308" i="25" s="1"/>
  <c r="P308" i="25"/>
  <c r="S308" i="25" s="1"/>
  <c r="O180" i="25"/>
  <c r="R180" i="25" s="1"/>
  <c r="P180" i="25"/>
  <c r="S180" i="25" s="1"/>
  <c r="O116" i="25"/>
  <c r="R116" i="25" s="1"/>
  <c r="P116" i="25"/>
  <c r="S116" i="25" s="1"/>
  <c r="O392" i="25"/>
  <c r="P392" i="25"/>
  <c r="O328" i="25"/>
  <c r="P328" i="25"/>
  <c r="R199" i="25"/>
  <c r="R135" i="25"/>
  <c r="O371" i="25"/>
  <c r="R371" i="25" s="1"/>
  <c r="P371" i="25"/>
  <c r="S371" i="25" s="1"/>
  <c r="O307" i="25"/>
  <c r="R307" i="25" s="1"/>
  <c r="P307" i="25"/>
  <c r="S307" i="25" s="1"/>
  <c r="O179" i="25"/>
  <c r="R179" i="25" s="1"/>
  <c r="P179" i="25"/>
  <c r="S179" i="25" s="1"/>
  <c r="O51" i="25"/>
  <c r="R51" i="25" s="1"/>
  <c r="P51" i="25"/>
  <c r="S51" i="25" s="1"/>
  <c r="O134" i="25"/>
  <c r="R134" i="25" s="1"/>
  <c r="P134" i="25"/>
  <c r="S134" i="25" s="1"/>
  <c r="R370" i="25"/>
  <c r="P114" i="25"/>
  <c r="S114" i="25" s="1"/>
  <c r="O114" i="25"/>
  <c r="P50" i="25"/>
  <c r="S50" i="25" s="1"/>
  <c r="O50" i="25"/>
  <c r="R50" i="25" s="1"/>
  <c r="O390" i="25"/>
  <c r="R390" i="25" s="1"/>
  <c r="P390" i="25"/>
  <c r="S390" i="25" s="1"/>
  <c r="O5" i="25"/>
  <c r="R5" i="25" s="1"/>
  <c r="P5" i="25"/>
  <c r="S5" i="25" s="1"/>
  <c r="O201" i="25"/>
  <c r="R201" i="25" s="1"/>
  <c r="P201" i="25"/>
  <c r="S201" i="25" s="1"/>
  <c r="O113" i="25"/>
  <c r="P113" i="25"/>
  <c r="O49" i="25"/>
  <c r="R49" i="25" s="1"/>
  <c r="P49" i="25"/>
  <c r="S49" i="25" s="1"/>
  <c r="O260" i="25"/>
  <c r="R260" i="25" s="1"/>
  <c r="P260" i="25"/>
  <c r="S260" i="25" s="1"/>
  <c r="O132" i="25"/>
  <c r="P132" i="25"/>
  <c r="O68" i="25"/>
  <c r="R68" i="25" s="1"/>
  <c r="P68" i="25"/>
  <c r="S68" i="25" s="1"/>
  <c r="R148" i="25"/>
  <c r="R112" i="25"/>
  <c r="O388" i="25"/>
  <c r="P388" i="25"/>
  <c r="O259" i="25"/>
  <c r="P259" i="25"/>
  <c r="O195" i="25"/>
  <c r="P195" i="25"/>
  <c r="O131" i="25"/>
  <c r="R131" i="25" s="1"/>
  <c r="P131" i="25"/>
  <c r="O67" i="25"/>
  <c r="P67" i="25"/>
  <c r="P387" i="25"/>
  <c r="O387" i="25"/>
  <c r="O66" i="25"/>
  <c r="P66" i="25"/>
  <c r="S66" i="25" s="1"/>
  <c r="O322" i="25"/>
  <c r="P322" i="25"/>
  <c r="R129" i="25"/>
  <c r="O300" i="25"/>
  <c r="P300" i="25"/>
  <c r="O108" i="25"/>
  <c r="R108" i="25" s="1"/>
  <c r="P108" i="25"/>
  <c r="S108" i="25" s="1"/>
  <c r="O384" i="25"/>
  <c r="R384" i="25" s="1"/>
  <c r="P384" i="25"/>
  <c r="S384" i="25" s="1"/>
  <c r="O320" i="25"/>
  <c r="R320" i="25" s="1"/>
  <c r="P320" i="25"/>
  <c r="S320" i="25" s="1"/>
  <c r="P191" i="25"/>
  <c r="O191" i="25"/>
  <c r="R191" i="25" s="1"/>
  <c r="O43" i="25"/>
  <c r="R43" i="25" s="1"/>
  <c r="P43" i="25"/>
  <c r="S43" i="25" s="1"/>
  <c r="O234" i="25"/>
  <c r="R234" i="25" s="1"/>
  <c r="P234" i="25"/>
  <c r="S234" i="25" s="1"/>
  <c r="O106" i="25"/>
  <c r="R106" i="25" s="1"/>
  <c r="P106" i="25"/>
  <c r="S106" i="25" s="1"/>
  <c r="O318" i="25"/>
  <c r="R318" i="25" s="1"/>
  <c r="P318" i="25"/>
  <c r="S318" i="25" s="1"/>
  <c r="O253" i="25"/>
  <c r="P253" i="25"/>
  <c r="S253" i="25" s="1"/>
  <c r="O189" i="25"/>
  <c r="P189" i="25"/>
  <c r="S189" i="25" s="1"/>
  <c r="O125" i="25"/>
  <c r="P125" i="25"/>
  <c r="S125" i="25" s="1"/>
  <c r="R378" i="25"/>
  <c r="R287" i="25"/>
  <c r="R17" i="25"/>
  <c r="S115" i="25"/>
  <c r="R168" i="25"/>
  <c r="R380" i="25"/>
  <c r="O59" i="25"/>
  <c r="P59" i="25"/>
  <c r="R323" i="25"/>
  <c r="O295" i="25"/>
  <c r="P295" i="25"/>
  <c r="O231" i="25"/>
  <c r="P231" i="25"/>
  <c r="O167" i="25"/>
  <c r="P167" i="25"/>
  <c r="O103" i="25"/>
  <c r="P103" i="25"/>
  <c r="O379" i="25"/>
  <c r="P379" i="25"/>
  <c r="O230" i="25"/>
  <c r="R230" i="25" s="1"/>
  <c r="P230" i="25"/>
  <c r="S230" i="25" s="1"/>
  <c r="P102" i="25"/>
  <c r="S102" i="25" s="1"/>
  <c r="O102" i="25"/>
  <c r="R102" i="25" s="1"/>
  <c r="O38" i="25"/>
  <c r="R38" i="25" s="1"/>
  <c r="P38" i="25"/>
  <c r="S38" i="25" s="1"/>
  <c r="O165" i="25"/>
  <c r="R165" i="25" s="1"/>
  <c r="P165" i="25"/>
  <c r="S165" i="25" s="1"/>
  <c r="O101" i="25"/>
  <c r="P101" i="25"/>
  <c r="O37" i="25"/>
  <c r="R37" i="25" s="1"/>
  <c r="P37" i="25"/>
  <c r="S37" i="25" s="1"/>
  <c r="P292" i="25"/>
  <c r="S292" i="25" s="1"/>
  <c r="O292" i="25"/>
  <c r="R292" i="25" s="1"/>
  <c r="P228" i="25"/>
  <c r="O228" i="25"/>
  <c r="R228" i="25" s="1"/>
  <c r="P100" i="25"/>
  <c r="O100" i="25"/>
  <c r="P36" i="25"/>
  <c r="O36" i="25"/>
  <c r="R247" i="25"/>
  <c r="S247" i="25"/>
  <c r="O297" i="25"/>
  <c r="R297" i="25" s="1"/>
  <c r="P297" i="25"/>
  <c r="S297" i="25" s="1"/>
  <c r="O227" i="25"/>
  <c r="R227" i="25" s="1"/>
  <c r="P227" i="25"/>
  <c r="S227" i="25" s="1"/>
  <c r="O163" i="25"/>
  <c r="R163" i="25" s="1"/>
  <c r="P163" i="25"/>
  <c r="S163" i="25" s="1"/>
  <c r="O99" i="25"/>
  <c r="R99" i="25" s="1"/>
  <c r="P99" i="25"/>
  <c r="S99" i="25" s="1"/>
  <c r="O35" i="25"/>
  <c r="R35" i="25" s="1"/>
  <c r="P35" i="25"/>
  <c r="S35" i="25" s="1"/>
  <c r="O291" i="25"/>
  <c r="R291" i="25" s="1"/>
  <c r="P291" i="25"/>
  <c r="S291" i="25" s="1"/>
  <c r="O33" i="25"/>
  <c r="R33" i="25" s="1"/>
  <c r="P33" i="25"/>
  <c r="S33" i="25" s="1"/>
  <c r="R372" i="25"/>
  <c r="R229" i="25"/>
  <c r="R172" i="25"/>
  <c r="O352" i="25"/>
  <c r="R352" i="25" s="1"/>
  <c r="P352" i="25"/>
  <c r="S352" i="25" s="1"/>
  <c r="O288" i="25"/>
  <c r="R288" i="25" s="1"/>
  <c r="P288" i="25"/>
  <c r="S288" i="25" s="1"/>
  <c r="O96" i="25"/>
  <c r="R96" i="25" s="1"/>
  <c r="P96" i="25"/>
  <c r="S96" i="25" s="1"/>
  <c r="P32" i="25"/>
  <c r="S32" i="25" s="1"/>
  <c r="O32" i="25"/>
  <c r="R32" i="25" s="1"/>
  <c r="O223" i="25"/>
  <c r="R223" i="25" s="1"/>
  <c r="P223" i="25"/>
  <c r="S223" i="25" s="1"/>
  <c r="P159" i="25"/>
  <c r="S159" i="25" s="1"/>
  <c r="O159" i="25"/>
  <c r="R159" i="25" s="1"/>
  <c r="P95" i="25"/>
  <c r="S95" i="25" s="1"/>
  <c r="O95" i="25"/>
  <c r="R95" i="25" s="1"/>
  <c r="S144" i="25"/>
  <c r="R144" i="25"/>
  <c r="O350" i="25"/>
  <c r="P350" i="25"/>
  <c r="S350" i="25" s="1"/>
  <c r="O222" i="25"/>
  <c r="R222" i="25" s="1"/>
  <c r="P222" i="25"/>
  <c r="S222" i="25" s="1"/>
  <c r="O94" i="25"/>
  <c r="R94" i="25" s="1"/>
  <c r="P94" i="25"/>
  <c r="S94" i="25" s="1"/>
  <c r="O30" i="25"/>
  <c r="R30" i="25" s="1"/>
  <c r="P30" i="25"/>
  <c r="O157" i="25"/>
  <c r="P157" i="25"/>
  <c r="O93" i="25"/>
  <c r="R93" i="25" s="1"/>
  <c r="P93" i="25"/>
  <c r="O29" i="25"/>
  <c r="R29" i="25" s="1"/>
  <c r="P29" i="25"/>
  <c r="S29" i="25" s="1"/>
  <c r="P283" i="25"/>
  <c r="S283" i="25" s="1"/>
  <c r="O283" i="25"/>
  <c r="R283" i="25" s="1"/>
  <c r="O155" i="25"/>
  <c r="R155" i="25" s="1"/>
  <c r="P155" i="25"/>
  <c r="S155" i="25" s="1"/>
  <c r="O27" i="25"/>
  <c r="P27" i="25"/>
  <c r="O381" i="25"/>
  <c r="P381" i="25"/>
  <c r="R369" i="25"/>
  <c r="R258" i="25"/>
  <c r="O24" i="25"/>
  <c r="R24" i="25" s="1"/>
  <c r="P24" i="25"/>
  <c r="S24" i="25" s="1"/>
  <c r="O28" i="25"/>
  <c r="R28" i="25" s="1"/>
  <c r="P28" i="25"/>
  <c r="S28" i="25" s="1"/>
  <c r="O343" i="25"/>
  <c r="R343" i="25" s="1"/>
  <c r="P343" i="25"/>
  <c r="S343" i="25" s="1"/>
  <c r="O279" i="25"/>
  <c r="R279" i="25" s="1"/>
  <c r="P279" i="25"/>
  <c r="S279" i="25" s="1"/>
  <c r="R314" i="25"/>
  <c r="R157" i="25"/>
  <c r="O342" i="25"/>
  <c r="R342" i="25" s="1"/>
  <c r="P342" i="25"/>
  <c r="S342" i="25" s="1"/>
  <c r="O214" i="25"/>
  <c r="R214" i="25" s="1"/>
  <c r="P214" i="25"/>
  <c r="S214" i="25" s="1"/>
  <c r="O86" i="25"/>
  <c r="R86" i="25" s="1"/>
  <c r="P86" i="25"/>
  <c r="S86" i="25" s="1"/>
  <c r="I296" i="25"/>
  <c r="K296" i="25"/>
  <c r="Q296" i="25" s="1"/>
  <c r="R296" i="25" s="1"/>
  <c r="R85" i="25"/>
  <c r="O233" i="25"/>
  <c r="R233" i="25" s="1"/>
  <c r="P233" i="25"/>
  <c r="S233" i="25" s="1"/>
  <c r="O340" i="25"/>
  <c r="R340" i="25" s="1"/>
  <c r="P340" i="25"/>
  <c r="S340" i="25" s="1"/>
  <c r="R339" i="25"/>
  <c r="O41" i="25"/>
  <c r="R41" i="25" s="1"/>
  <c r="P41" i="25"/>
  <c r="S41" i="25" s="1"/>
  <c r="O18" i="25"/>
  <c r="P18" i="25"/>
  <c r="O105" i="25"/>
  <c r="R105" i="25" s="1"/>
  <c r="P105" i="25"/>
  <c r="S105" i="25" s="1"/>
  <c r="O209" i="25"/>
  <c r="R209" i="25" s="1"/>
  <c r="P209" i="25"/>
  <c r="S209" i="25" s="1"/>
  <c r="O81" i="25"/>
  <c r="R81" i="25" s="1"/>
  <c r="P81" i="25"/>
  <c r="S81" i="25" s="1"/>
  <c r="O17" i="25"/>
  <c r="P17" i="25"/>
  <c r="R160" i="25"/>
  <c r="R60" i="25"/>
  <c r="O92" i="25"/>
  <c r="R92" i="25" s="1"/>
  <c r="P92" i="25"/>
  <c r="O272" i="25"/>
  <c r="R272" i="25" s="1"/>
  <c r="P272" i="25"/>
  <c r="S272" i="25" s="1"/>
  <c r="O143" i="25"/>
  <c r="R143" i="25" s="1"/>
  <c r="P143" i="25"/>
  <c r="O15" i="25"/>
  <c r="P15" i="25"/>
  <c r="S194" i="25"/>
  <c r="R124" i="25"/>
  <c r="O398" i="25"/>
  <c r="R398" i="25" s="1"/>
  <c r="P398" i="25"/>
  <c r="S398" i="25" s="1"/>
  <c r="R142" i="25"/>
  <c r="O298" i="25"/>
  <c r="R298" i="25" s="1"/>
  <c r="P298" i="25"/>
  <c r="S298" i="25" s="1"/>
  <c r="S397" i="25"/>
  <c r="S269" i="25"/>
  <c r="P13" i="25"/>
  <c r="S13" i="25" s="1"/>
  <c r="O13" i="25"/>
  <c r="R13" i="25" s="1"/>
  <c r="R270" i="25"/>
  <c r="P268" i="25"/>
  <c r="O268" i="25"/>
  <c r="R268" i="25" s="1"/>
  <c r="P140" i="25"/>
  <c r="S140" i="25" s="1"/>
  <c r="O140" i="25"/>
  <c r="R140" i="25" s="1"/>
  <c r="S218" i="25"/>
  <c r="I385" i="25"/>
  <c r="K314" i="25"/>
  <c r="Q314" i="25" s="1"/>
  <c r="S314" i="25" s="1"/>
  <c r="S254" i="25"/>
  <c r="K243" i="25"/>
  <c r="Q243" i="25" s="1"/>
  <c r="R243" i="25" s="1"/>
  <c r="R208" i="25"/>
  <c r="R196" i="25"/>
  <c r="K115" i="25"/>
  <c r="Q115" i="25" s="1"/>
  <c r="R115" i="25" s="1"/>
  <c r="S91" i="25"/>
  <c r="R385" i="25"/>
  <c r="K44" i="25"/>
  <c r="Q44" i="25" s="1"/>
  <c r="R44" i="25" s="1"/>
  <c r="R396" i="25"/>
  <c r="R161" i="25"/>
  <c r="S44" i="25"/>
  <c r="R11" i="25"/>
  <c r="K301" i="25"/>
  <c r="Q301" i="25" s="1"/>
  <c r="R301" i="25" s="1"/>
  <c r="R254" i="25"/>
  <c r="S243" i="25"/>
  <c r="S185" i="25"/>
  <c r="R91" i="25"/>
  <c r="P359" i="25"/>
  <c r="S359" i="25" s="1"/>
  <c r="K254" i="25"/>
  <c r="Q254" i="25" s="1"/>
  <c r="P219" i="25"/>
  <c r="S219" i="25" s="1"/>
  <c r="P160" i="25"/>
  <c r="K68" i="25"/>
  <c r="Q68" i="25" s="1"/>
  <c r="K185" i="25"/>
  <c r="Q185" i="25" s="1"/>
  <c r="P172" i="25"/>
  <c r="K135" i="25"/>
  <c r="Q135" i="25" s="1"/>
  <c r="K125" i="25"/>
  <c r="Q125" i="25" s="1"/>
  <c r="L22" i="25"/>
  <c r="M22" i="25" s="1"/>
  <c r="N289" i="25"/>
  <c r="K160" i="25"/>
  <c r="Q160" i="25" s="1"/>
  <c r="K114" i="25"/>
  <c r="Q114" i="25" s="1"/>
  <c r="K264" i="25"/>
  <c r="Q264" i="25" s="1"/>
  <c r="R264" i="25" s="1"/>
  <c r="K172" i="25"/>
  <c r="Q172" i="25" s="1"/>
  <c r="R90" i="25"/>
  <c r="R22" i="25"/>
  <c r="K384" i="25"/>
  <c r="Q384" i="25" s="1"/>
  <c r="S347" i="25"/>
  <c r="R336" i="25"/>
  <c r="R277" i="25"/>
  <c r="K10" i="25"/>
  <c r="Q10" i="25" s="1"/>
  <c r="K394" i="25"/>
  <c r="Q394" i="25" s="1"/>
  <c r="R394" i="25" s="1"/>
  <c r="P372" i="25"/>
  <c r="S372" i="25" s="1"/>
  <c r="P336" i="25"/>
  <c r="S336" i="25" s="1"/>
  <c r="K300" i="25"/>
  <c r="Q300" i="25" s="1"/>
  <c r="K124" i="25"/>
  <c r="Q124" i="25" s="1"/>
  <c r="P358" i="25"/>
  <c r="S358" i="25" s="1"/>
  <c r="P323" i="25"/>
  <c r="S323" i="25" s="1"/>
  <c r="S207" i="25"/>
  <c r="P55" i="25"/>
  <c r="N44" i="25"/>
  <c r="K253" i="25"/>
  <c r="Q253" i="25" s="1"/>
  <c r="P241" i="25"/>
  <c r="S241" i="25" s="1"/>
  <c r="P229" i="25"/>
  <c r="P218" i="25"/>
  <c r="R207" i="25"/>
  <c r="K195" i="25"/>
  <c r="Q195" i="25" s="1"/>
  <c r="S195" i="25" s="1"/>
  <c r="K171" i="25"/>
  <c r="Q171" i="25" s="1"/>
  <c r="R171" i="25" s="1"/>
  <c r="K383" i="25"/>
  <c r="Q383" i="25" s="1"/>
  <c r="P287" i="25"/>
  <c r="S287" i="25" s="1"/>
  <c r="K263" i="25"/>
  <c r="Q263" i="25" s="1"/>
  <c r="R263" i="25" s="1"/>
  <c r="K101" i="25"/>
  <c r="Q101" i="25" s="1"/>
  <c r="K67" i="25"/>
  <c r="Q67" i="25" s="1"/>
  <c r="K299" i="25"/>
  <c r="Q299" i="25" s="1"/>
  <c r="K134" i="25"/>
  <c r="Q134" i="25" s="1"/>
  <c r="K123" i="25"/>
  <c r="Q123" i="25" s="1"/>
  <c r="K55" i="25"/>
  <c r="Q55" i="25" s="1"/>
  <c r="R55" i="25" s="1"/>
  <c r="P31" i="25"/>
  <c r="S31" i="25" s="1"/>
  <c r="S393" i="25"/>
  <c r="S346" i="25"/>
  <c r="K229" i="25"/>
  <c r="Q229" i="25" s="1"/>
  <c r="S158" i="25"/>
  <c r="R123" i="25"/>
  <c r="K113" i="25"/>
  <c r="Q113" i="25" s="1"/>
  <c r="P42" i="25"/>
  <c r="S42" i="25" s="1"/>
  <c r="S2" i="25"/>
  <c r="K206" i="25"/>
  <c r="Q206" i="25" s="1"/>
  <c r="R206" i="25" s="1"/>
  <c r="K78" i="25"/>
  <c r="Q78" i="25" s="1"/>
  <c r="K42" i="25"/>
  <c r="Q42" i="25" s="1"/>
  <c r="R42" i="25"/>
  <c r="K382" i="25"/>
  <c r="Q382" i="25" s="1"/>
  <c r="R382" i="25" s="1"/>
  <c r="S357" i="25"/>
  <c r="R335" i="25"/>
  <c r="K298" i="25"/>
  <c r="Q298" i="25" s="1"/>
  <c r="R262" i="25"/>
  <c r="K240" i="25"/>
  <c r="Q240" i="25" s="1"/>
  <c r="K194" i="25"/>
  <c r="Q194" i="25" s="1"/>
  <c r="K169" i="25"/>
  <c r="Q169" i="25" s="1"/>
  <c r="K9" i="25"/>
  <c r="Q9" i="25" s="1"/>
  <c r="K228" i="25"/>
  <c r="Q228" i="25" s="1"/>
  <c r="R194" i="25"/>
  <c r="K357" i="25"/>
  <c r="Q357" i="25" s="1"/>
  <c r="K205" i="25"/>
  <c r="Q205" i="25" s="1"/>
  <c r="K20" i="25"/>
  <c r="Q20" i="25" s="1"/>
  <c r="K334" i="25"/>
  <c r="Q334" i="25" s="1"/>
  <c r="K168" i="25"/>
  <c r="Q168" i="25" s="1"/>
  <c r="K111" i="25"/>
  <c r="Q111" i="25" s="1"/>
  <c r="R88" i="25"/>
  <c r="K66" i="25"/>
  <c r="Q66" i="25" s="1"/>
  <c r="R20" i="25"/>
  <c r="K261" i="25"/>
  <c r="Q261" i="25" s="1"/>
  <c r="K251" i="25"/>
  <c r="Q251" i="25" s="1"/>
  <c r="S251" i="25" s="1"/>
  <c r="N194" i="25"/>
  <c r="K392" i="25"/>
  <c r="Q392" i="25" s="1"/>
  <c r="K322" i="25"/>
  <c r="Q322" i="25" s="1"/>
  <c r="R251" i="25"/>
  <c r="R204" i="25"/>
  <c r="K193" i="25"/>
  <c r="Q193" i="25" s="1"/>
  <c r="R193" i="25" s="1"/>
  <c r="K76" i="25"/>
  <c r="Q76" i="25" s="1"/>
  <c r="P285" i="25"/>
  <c r="R216" i="25"/>
  <c r="K204" i="25"/>
  <c r="Q204" i="25" s="1"/>
  <c r="S204" i="25" s="1"/>
  <c r="K182" i="25"/>
  <c r="Q182" i="25" s="1"/>
  <c r="R182" i="25" s="1"/>
  <c r="K132" i="25"/>
  <c r="Q132" i="25" s="1"/>
  <c r="S76" i="25"/>
  <c r="K65" i="25"/>
  <c r="Q65" i="25" s="1"/>
  <c r="K19" i="25"/>
  <c r="Q19" i="25" s="1"/>
  <c r="R19" i="25" s="1"/>
  <c r="K8" i="25"/>
  <c r="Q8" i="25" s="1"/>
  <c r="R8" i="25" s="1"/>
  <c r="K381" i="25"/>
  <c r="Q381" i="25" s="1"/>
  <c r="R381" i="25" s="1"/>
  <c r="K110" i="25"/>
  <c r="Q110" i="25" s="1"/>
  <c r="R110" i="25" s="1"/>
  <c r="R65" i="25"/>
  <c r="K52" i="25"/>
  <c r="Q52" i="25" s="1"/>
  <c r="K321" i="25"/>
  <c r="Q321" i="25" s="1"/>
  <c r="K75" i="25"/>
  <c r="Q75" i="25" s="1"/>
  <c r="R52" i="25"/>
  <c r="N404" i="25"/>
  <c r="K391" i="25"/>
  <c r="Q391" i="25" s="1"/>
  <c r="R391" i="25" s="1"/>
  <c r="O332" i="25"/>
  <c r="K238" i="25"/>
  <c r="Q238" i="25" s="1"/>
  <c r="N204" i="25"/>
  <c r="O156" i="25"/>
  <c r="S355" i="25"/>
  <c r="R344" i="25"/>
  <c r="K332" i="25"/>
  <c r="Q332" i="25" s="1"/>
  <c r="R238" i="25"/>
  <c r="S192" i="25"/>
  <c r="K156" i="25"/>
  <c r="Q156" i="25" s="1"/>
  <c r="S156" i="25" s="1"/>
  <c r="K98" i="25"/>
  <c r="Q98" i="25" s="1"/>
  <c r="R98" i="25" s="1"/>
  <c r="K87" i="25"/>
  <c r="Q87" i="25" s="1"/>
  <c r="S87" i="25" s="1"/>
  <c r="R355" i="25"/>
  <c r="S332" i="25"/>
  <c r="R203" i="25"/>
  <c r="K109" i="25"/>
  <c r="Q109" i="25" s="1"/>
  <c r="R109" i="25" s="1"/>
  <c r="K64" i="25"/>
  <c r="Q64" i="25" s="1"/>
  <c r="R64" i="25" s="1"/>
  <c r="K39" i="25"/>
  <c r="Q39" i="25" s="1"/>
  <c r="K355" i="25"/>
  <c r="Q355" i="25" s="1"/>
  <c r="N226" i="25"/>
  <c r="K192" i="25"/>
  <c r="Q192" i="25" s="1"/>
  <c r="R192" i="25" s="1"/>
  <c r="K369" i="25"/>
  <c r="Q369" i="25" s="1"/>
  <c r="S369" i="25" s="1"/>
  <c r="K226" i="25"/>
  <c r="Q226" i="25" s="1"/>
  <c r="K215" i="25"/>
  <c r="Q215" i="25" s="1"/>
  <c r="K202" i="25"/>
  <c r="Q202" i="25" s="1"/>
  <c r="K143" i="25"/>
  <c r="Q143" i="25" s="1"/>
  <c r="R202" i="25"/>
  <c r="K131" i="25"/>
  <c r="Q131" i="25" s="1"/>
  <c r="K63" i="25"/>
  <c r="Q63" i="25" s="1"/>
  <c r="K18" i="25"/>
  <c r="Q18" i="25" s="1"/>
  <c r="R402" i="25"/>
  <c r="K284" i="25"/>
  <c r="Q284" i="25" s="1"/>
  <c r="S284" i="25" s="1"/>
  <c r="K379" i="25"/>
  <c r="Q379" i="25" s="1"/>
  <c r="K120" i="25"/>
  <c r="Q120" i="25" s="1"/>
  <c r="S120" i="25" s="1"/>
  <c r="K390" i="25"/>
  <c r="Q390" i="25" s="1"/>
  <c r="K320" i="25"/>
  <c r="Q320" i="25" s="1"/>
  <c r="N225" i="25"/>
  <c r="K191" i="25"/>
  <c r="Q191" i="25" s="1"/>
  <c r="K166" i="25"/>
  <c r="Q166" i="25" s="1"/>
  <c r="R166" i="25" s="1"/>
  <c r="R120" i="25"/>
  <c r="K86" i="25"/>
  <c r="Q86" i="25" s="1"/>
  <c r="K343" i="25"/>
  <c r="Q343" i="25" s="1"/>
  <c r="S236" i="25"/>
  <c r="K225" i="25"/>
  <c r="Q225" i="25" s="1"/>
  <c r="K62" i="25"/>
  <c r="Q62" i="25" s="1"/>
  <c r="R62" i="25" s="1"/>
  <c r="K6" i="25"/>
  <c r="Q6" i="25" s="1"/>
  <c r="R236" i="25"/>
  <c r="R225" i="25"/>
  <c r="K389" i="25"/>
  <c r="Q389" i="25" s="1"/>
  <c r="R389" i="25" s="1"/>
  <c r="K259" i="25"/>
  <c r="Q259" i="25" s="1"/>
  <c r="N236" i="25"/>
  <c r="K214" i="25"/>
  <c r="Q214" i="25" s="1"/>
  <c r="K190" i="25"/>
  <c r="Q190" i="25" s="1"/>
  <c r="K141" i="25"/>
  <c r="Q141" i="25" s="1"/>
  <c r="S141" i="25" s="1"/>
  <c r="P130" i="25"/>
  <c r="R27" i="25"/>
  <c r="R149" i="25"/>
  <c r="K319" i="25"/>
  <c r="Q319" i="25" s="1"/>
  <c r="S319" i="25" s="1"/>
  <c r="P271" i="25"/>
  <c r="R190" i="25"/>
  <c r="K378" i="25"/>
  <c r="Q378" i="25" s="1"/>
  <c r="P329" i="25"/>
  <c r="K130" i="25"/>
  <c r="Q130" i="25" s="1"/>
  <c r="R130" i="25" s="1"/>
  <c r="K61" i="25"/>
  <c r="Q61" i="25" s="1"/>
  <c r="R61" i="25" s="1"/>
  <c r="K329" i="25"/>
  <c r="Q329" i="25" s="1"/>
  <c r="K271" i="25"/>
  <c r="Q271" i="25" s="1"/>
  <c r="S271" i="25" s="1"/>
  <c r="K107" i="25"/>
  <c r="Q107" i="25" s="1"/>
  <c r="R329" i="25"/>
  <c r="R271" i="25"/>
  <c r="K235" i="25"/>
  <c r="Q235" i="25" s="1"/>
  <c r="R235" i="25" s="1"/>
  <c r="K224" i="25"/>
  <c r="Q224" i="25" s="1"/>
  <c r="S224" i="25" s="1"/>
  <c r="R107" i="25"/>
  <c r="K16" i="25"/>
  <c r="Q16" i="25" s="1"/>
  <c r="R16" i="25" s="1"/>
  <c r="R282" i="25"/>
  <c r="P400" i="25"/>
  <c r="S400" i="25" s="1"/>
  <c r="K388" i="25"/>
  <c r="Q388" i="25" s="1"/>
  <c r="R366" i="25"/>
  <c r="P258" i="25"/>
  <c r="K129" i="25"/>
  <c r="Q129" i="25" s="1"/>
  <c r="K60" i="25"/>
  <c r="Q60" i="25" s="1"/>
  <c r="K318" i="25"/>
  <c r="Q318" i="25" s="1"/>
  <c r="S293" i="25"/>
  <c r="K200" i="25"/>
  <c r="Q200" i="25" s="1"/>
  <c r="K5" i="25"/>
  <c r="Q5" i="25" s="1"/>
  <c r="K258" i="25"/>
  <c r="Q258" i="25" s="1"/>
  <c r="K189" i="25"/>
  <c r="Q189" i="25" s="1"/>
  <c r="O164" i="25"/>
  <c r="K139" i="25"/>
  <c r="Q139" i="25" s="1"/>
  <c r="K72" i="25"/>
  <c r="Q72" i="25" s="1"/>
  <c r="R365" i="25"/>
  <c r="K328" i="25"/>
  <c r="Q328" i="25" s="1"/>
  <c r="K292" i="25"/>
  <c r="Q292" i="25" s="1"/>
  <c r="K164" i="25"/>
  <c r="Q164" i="25" s="1"/>
  <c r="K83" i="25"/>
  <c r="Q83" i="25" s="1"/>
  <c r="R341" i="25"/>
  <c r="K59" i="25"/>
  <c r="Q59" i="25" s="1"/>
  <c r="K317" i="25"/>
  <c r="Q317" i="25" s="1"/>
  <c r="R317" i="25" s="1"/>
  <c r="K257" i="25"/>
  <c r="Q257" i="25" s="1"/>
  <c r="R257" i="25" s="1"/>
  <c r="K212" i="25"/>
  <c r="Q212" i="25" s="1"/>
  <c r="R212" i="25" s="1"/>
  <c r="K199" i="25"/>
  <c r="Q199" i="25" s="1"/>
  <c r="K188" i="25"/>
  <c r="Q188" i="25" s="1"/>
  <c r="K36" i="25"/>
  <c r="Q36" i="25" s="1"/>
  <c r="R25" i="25"/>
  <c r="K15" i="25"/>
  <c r="Q15" i="25" s="1"/>
  <c r="R15" i="25" s="1"/>
  <c r="K399" i="25"/>
  <c r="Q399" i="25" s="1"/>
  <c r="S399" i="25" s="1"/>
  <c r="R188" i="25"/>
  <c r="K117" i="25"/>
  <c r="Q117" i="25" s="1"/>
  <c r="K387" i="25"/>
  <c r="Q387" i="25" s="1"/>
  <c r="K327" i="25"/>
  <c r="Q327" i="25" s="1"/>
  <c r="R280" i="25"/>
  <c r="R117" i="25"/>
  <c r="K82" i="25"/>
  <c r="Q82" i="25" s="1"/>
  <c r="R82" i="25" s="1"/>
  <c r="J376" i="25"/>
  <c r="R327" i="25"/>
  <c r="K305" i="25"/>
  <c r="Q305" i="25" s="1"/>
  <c r="I247" i="25"/>
  <c r="K176" i="25"/>
  <c r="Q176" i="25" s="1"/>
  <c r="K351" i="25"/>
  <c r="Q351" i="25" s="1"/>
  <c r="S351" i="25" s="1"/>
  <c r="R305" i="25"/>
  <c r="R176" i="25"/>
  <c r="K364" i="25"/>
  <c r="Q364" i="25" s="1"/>
  <c r="R364" i="25" s="1"/>
  <c r="K210" i="25"/>
  <c r="Q210" i="25" s="1"/>
  <c r="R210" i="25" s="1"/>
  <c r="S137" i="25"/>
  <c r="K127" i="25"/>
  <c r="Q127" i="25" s="1"/>
  <c r="R127" i="25" s="1"/>
  <c r="S70" i="25"/>
  <c r="K46" i="25"/>
  <c r="Q46" i="25" s="1"/>
  <c r="K245" i="25"/>
  <c r="Q245" i="25" s="1"/>
  <c r="S127" i="25"/>
  <c r="R70" i="25"/>
  <c r="R46" i="25"/>
  <c r="K303" i="25"/>
  <c r="Q303" i="25" s="1"/>
  <c r="R303" i="25" s="1"/>
  <c r="K267" i="25"/>
  <c r="Q267" i="25" s="1"/>
  <c r="R267" i="25" s="1"/>
  <c r="R245" i="25"/>
  <c r="P221" i="25"/>
  <c r="K162" i="25"/>
  <c r="Q162" i="25" s="1"/>
  <c r="K137" i="25"/>
  <c r="Q137" i="25" s="1"/>
  <c r="R137" i="25" s="1"/>
  <c r="K70" i="25"/>
  <c r="Q70" i="25" s="1"/>
  <c r="K362" i="25"/>
  <c r="Q362" i="25" s="1"/>
  <c r="L81" i="25"/>
  <c r="L82" i="25" s="1"/>
  <c r="M82" i="25" s="1"/>
  <c r="L3" i="25"/>
  <c r="K221" i="25"/>
  <c r="Q221" i="25" s="1"/>
  <c r="R221" i="25" s="1"/>
  <c r="K349" i="25"/>
  <c r="Q349" i="25" s="1"/>
  <c r="K266" i="25"/>
  <c r="Q266" i="25" s="1"/>
  <c r="P136" i="25"/>
  <c r="S57" i="25"/>
  <c r="P23" i="25"/>
  <c r="S23" i="25" s="1"/>
  <c r="K361" i="25"/>
  <c r="Q361" i="25" s="1"/>
  <c r="R266" i="25"/>
  <c r="R57" i="25"/>
  <c r="R361" i="25"/>
  <c r="P278" i="25"/>
  <c r="S278" i="25" s="1"/>
  <c r="P148" i="25"/>
  <c r="S148" i="25" s="1"/>
  <c r="R289" i="25"/>
  <c r="P123" i="25"/>
  <c r="M43" i="25"/>
  <c r="L59" i="25"/>
  <c r="L60" i="25" s="1"/>
  <c r="L61" i="25" s="1"/>
  <c r="M47" i="25"/>
  <c r="M81" i="25"/>
  <c r="M45" i="25"/>
  <c r="L146" i="25"/>
  <c r="M146" i="25" s="1"/>
  <c r="P52" i="25"/>
  <c r="S52" i="25" s="1"/>
  <c r="L67" i="25"/>
  <c r="M88" i="25"/>
  <c r="P64" i="25"/>
  <c r="O63" i="25"/>
  <c r="R63" i="25" s="1"/>
  <c r="L132" i="25"/>
  <c r="L133" i="25" s="1"/>
  <c r="M133" i="25" s="1"/>
  <c r="N133" i="25" s="1"/>
  <c r="P62" i="25"/>
  <c r="S62" i="25" s="1"/>
  <c r="P61" i="25"/>
  <c r="M132" i="25"/>
  <c r="L129" i="25"/>
  <c r="L130" i="25" s="1"/>
  <c r="M130" i="25" s="1"/>
  <c r="N130" i="25" s="1"/>
  <c r="M152" i="25"/>
  <c r="M99" i="25"/>
  <c r="O76" i="25"/>
  <c r="R76" i="25" s="1"/>
  <c r="L166" i="25"/>
  <c r="M166" i="25" s="1"/>
  <c r="N166" i="25" s="1"/>
  <c r="R84" i="25"/>
  <c r="P84" i="25"/>
  <c r="S84" i="25" s="1"/>
  <c r="L162" i="25"/>
  <c r="M162" i="25" s="1"/>
  <c r="N162" i="25" s="1"/>
  <c r="M134" i="25"/>
  <c r="L149" i="25"/>
  <c r="M149" i="25" s="1"/>
  <c r="M216" i="25"/>
  <c r="M173" i="25"/>
  <c r="P170" i="25"/>
  <c r="S170" i="25" s="1"/>
  <c r="P169" i="25"/>
  <c r="S169" i="25" s="1"/>
  <c r="L198" i="25"/>
  <c r="M198" i="25" s="1"/>
  <c r="O383" i="25"/>
  <c r="R383" i="25" s="1"/>
  <c r="S378" i="25"/>
  <c r="R373" i="25"/>
  <c r="P364" i="25"/>
  <c r="S364" i="25" s="1"/>
  <c r="P362" i="25"/>
  <c r="S362" i="25" s="1"/>
  <c r="P361" i="25"/>
  <c r="S361" i="25" s="1"/>
  <c r="R357" i="25"/>
  <c r="R349" i="25"/>
  <c r="P349" i="25"/>
  <c r="S349" i="25" s="1"/>
  <c r="R332" i="25"/>
  <c r="P305" i="25"/>
  <c r="P294" i="25"/>
  <c r="S294" i="25" s="1"/>
  <c r="R293" i="25"/>
  <c r="S282" i="25"/>
  <c r="M367" i="25"/>
  <c r="P244" i="25"/>
  <c r="S244" i="25" s="1"/>
  <c r="N46" i="25"/>
  <c r="P220" i="25"/>
  <c r="M348" i="25"/>
  <c r="M302" i="25"/>
  <c r="L291" i="25"/>
  <c r="L292" i="25" s="1"/>
  <c r="L293" i="25" s="1"/>
  <c r="L376" i="25"/>
  <c r="M376" i="25" s="1"/>
  <c r="L353" i="25"/>
  <c r="M241" i="25"/>
  <c r="M203" i="25"/>
  <c r="L346" i="25"/>
  <c r="L323" i="25"/>
  <c r="P190" i="25"/>
  <c r="L286" i="25"/>
  <c r="L287" i="25" s="1"/>
  <c r="M287" i="25" s="1"/>
  <c r="N287" i="25" s="1"/>
  <c r="L253" i="25"/>
  <c r="M253" i="25" s="1"/>
  <c r="M356" i="25"/>
  <c r="L387" i="25"/>
  <c r="M387" i="25" s="1"/>
  <c r="L184" i="25"/>
  <c r="L364" i="25"/>
  <c r="M364" i="25" s="1"/>
  <c r="N364" i="25" s="1"/>
  <c r="L190" i="25"/>
  <c r="M342" i="25"/>
  <c r="M297" i="25"/>
  <c r="L187" i="25"/>
  <c r="L188" i="25" s="1"/>
  <c r="M188" i="25" s="1"/>
  <c r="N188" i="25" s="1"/>
  <c r="P177" i="25"/>
  <c r="S177" i="25" s="1"/>
  <c r="L326" i="25"/>
  <c r="L196" i="25"/>
  <c r="M196" i="25" s="1"/>
  <c r="N196" i="25" s="1"/>
  <c r="L207" i="25"/>
  <c r="L260" i="25"/>
  <c r="L261" i="25" s="1"/>
  <c r="M261" i="25" s="1"/>
  <c r="M343" i="25"/>
  <c r="L344" i="25"/>
  <c r="M344" i="25" s="1"/>
  <c r="N344" i="25" s="1"/>
  <c r="L321" i="25"/>
  <c r="M321" i="25" s="1"/>
  <c r="N321" i="25" s="1"/>
  <c r="M390" i="25"/>
  <c r="M288" i="25"/>
  <c r="L329" i="25"/>
  <c r="M277" i="25"/>
  <c r="M222" i="25"/>
  <c r="M303" i="25"/>
  <c r="N303" i="25" s="1"/>
  <c r="M239" i="25"/>
  <c r="L249" i="25"/>
  <c r="M227" i="25"/>
  <c r="M403" i="25"/>
  <c r="M237" i="25"/>
  <c r="M163" i="25"/>
  <c r="K151" i="25"/>
  <c r="Q151" i="25" s="1"/>
  <c r="P150" i="25"/>
  <c r="S150" i="25" s="1"/>
  <c r="R150" i="25"/>
  <c r="N164" i="25"/>
  <c r="N240" i="25"/>
  <c r="N238" i="25"/>
  <c r="N267" i="25"/>
  <c r="R328" i="25"/>
  <c r="S328" i="25"/>
  <c r="R139" i="25"/>
  <c r="R74" i="25"/>
  <c r="M278" i="25"/>
  <c r="L279" i="25"/>
  <c r="S264" i="25"/>
  <c r="R170" i="25"/>
  <c r="R138" i="25"/>
  <c r="M349" i="25"/>
  <c r="N349" i="25" s="1"/>
  <c r="L350" i="25"/>
  <c r="R295" i="25"/>
  <c r="S295" i="25"/>
  <c r="R118" i="25"/>
  <c r="R169" i="25"/>
  <c r="R338" i="25"/>
  <c r="R200" i="25"/>
  <c r="S200" i="25"/>
  <c r="R181" i="25"/>
  <c r="S63" i="25"/>
  <c r="M223" i="25"/>
  <c r="L224" i="25"/>
  <c r="M224" i="25" s="1"/>
  <c r="N224" i="25" s="1"/>
  <c r="N117" i="25"/>
  <c r="M357" i="25"/>
  <c r="N357" i="25" s="1"/>
  <c r="L358" i="25"/>
  <c r="R306" i="25"/>
  <c r="L369" i="25"/>
  <c r="M369" i="25" s="1"/>
  <c r="N369" i="25" s="1"/>
  <c r="M368" i="25"/>
  <c r="R356" i="25"/>
  <c r="R274" i="25"/>
  <c r="R231" i="25"/>
  <c r="S231" i="25"/>
  <c r="R211" i="25"/>
  <c r="R158" i="25"/>
  <c r="R83" i="25"/>
  <c r="R136" i="25"/>
  <c r="S136" i="25"/>
  <c r="R325" i="25"/>
  <c r="R40" i="25"/>
  <c r="S396" i="25"/>
  <c r="R167" i="25"/>
  <c r="S167" i="25"/>
  <c r="R261" i="25"/>
  <c r="R103" i="25"/>
  <c r="S103" i="25"/>
  <c r="M72" i="25"/>
  <c r="L73" i="25"/>
  <c r="M316" i="25"/>
  <c r="L317" i="25"/>
  <c r="R242" i="25"/>
  <c r="S220" i="25"/>
  <c r="M136" i="25"/>
  <c r="L137" i="25"/>
  <c r="M137" i="25" s="1"/>
  <c r="N137" i="25" s="1"/>
  <c r="S92" i="25"/>
  <c r="M9" i="25"/>
  <c r="L10" i="25"/>
  <c r="R395" i="25"/>
  <c r="R220" i="25"/>
  <c r="R304" i="25"/>
  <c r="R39" i="25"/>
  <c r="S39" i="25"/>
  <c r="R146" i="25"/>
  <c r="L305" i="25"/>
  <c r="M304" i="25"/>
  <c r="R345" i="25"/>
  <c r="R178" i="25"/>
  <c r="R197" i="25"/>
  <c r="S333" i="25"/>
  <c r="M292" i="25"/>
  <c r="R240" i="25"/>
  <c r="R133" i="25"/>
  <c r="R6" i="25"/>
  <c r="S383" i="25"/>
  <c r="R374" i="25"/>
  <c r="S228" i="25"/>
  <c r="R48" i="25"/>
  <c r="R281" i="25"/>
  <c r="R392" i="25"/>
  <c r="S392" i="25"/>
  <c r="R100" i="25"/>
  <c r="R362" i="25"/>
  <c r="R290" i="25"/>
  <c r="L49" i="25"/>
  <c r="M48" i="25"/>
  <c r="S100" i="25"/>
  <c r="R79" i="25"/>
  <c r="M392" i="25"/>
  <c r="L393" i="25"/>
  <c r="M393" i="25" s="1"/>
  <c r="N393" i="25" s="1"/>
  <c r="R47" i="25"/>
  <c r="R36" i="25"/>
  <c r="L229" i="25"/>
  <c r="M228" i="25"/>
  <c r="R175" i="25"/>
  <c r="S164" i="25"/>
  <c r="R403" i="25"/>
  <c r="M89" i="25"/>
  <c r="L90" i="25"/>
  <c r="S36" i="25"/>
  <c r="S268" i="25"/>
  <c r="M217" i="25"/>
  <c r="L218" i="25"/>
  <c r="R153" i="25"/>
  <c r="R111" i="25"/>
  <c r="S205" i="25"/>
  <c r="R299" i="25"/>
  <c r="N205" i="25"/>
  <c r="L101" i="25"/>
  <c r="M100" i="25"/>
  <c r="R360" i="25"/>
  <c r="R321" i="25"/>
  <c r="R226" i="25"/>
  <c r="M153" i="25"/>
  <c r="L154" i="25"/>
  <c r="M78" i="25"/>
  <c r="L79" i="25"/>
  <c r="M79" i="25" s="1"/>
  <c r="N79" i="25" s="1"/>
  <c r="M174" i="25"/>
  <c r="L175" i="25"/>
  <c r="S77" i="25"/>
  <c r="L37" i="25"/>
  <c r="M36" i="25"/>
  <c r="S14" i="25"/>
  <c r="R350" i="25"/>
  <c r="R310" i="25"/>
  <c r="R359" i="25"/>
  <c r="R309" i="25"/>
  <c r="R162" i="25"/>
  <c r="L299" i="25"/>
  <c r="M298" i="25"/>
  <c r="R75" i="25"/>
  <c r="R255" i="25"/>
  <c r="R12" i="25"/>
  <c r="O397" i="25"/>
  <c r="R397" i="25" s="1"/>
  <c r="O333" i="25"/>
  <c r="R333" i="25" s="1"/>
  <c r="O269" i="25"/>
  <c r="R269" i="25" s="1"/>
  <c r="O205" i="25"/>
  <c r="R205" i="25" s="1"/>
  <c r="O141" i="25"/>
  <c r="R141" i="25" s="1"/>
  <c r="O77" i="25"/>
  <c r="R77" i="25" s="1"/>
  <c r="O14" i="25"/>
  <c r="R14" i="25" s="1"/>
  <c r="P391" i="25"/>
  <c r="P327" i="25"/>
  <c r="S327" i="25" s="1"/>
  <c r="L275" i="25"/>
  <c r="P263" i="25"/>
  <c r="S263" i="25" s="1"/>
  <c r="P199" i="25"/>
  <c r="S199" i="25" s="1"/>
  <c r="L147" i="25"/>
  <c r="M147" i="25" s="1"/>
  <c r="N147" i="25" s="1"/>
  <c r="P135" i="25"/>
  <c r="S135" i="25" s="1"/>
  <c r="L83" i="25"/>
  <c r="P71" i="25"/>
  <c r="S71" i="25" s="1"/>
  <c r="P8" i="25"/>
  <c r="S8" i="25" s="1"/>
  <c r="P356" i="25"/>
  <c r="S356" i="25" s="1"/>
  <c r="M77" i="25"/>
  <c r="P385" i="25"/>
  <c r="S385" i="25" s="1"/>
  <c r="P321" i="25"/>
  <c r="S321" i="25" s="1"/>
  <c r="L269" i="25"/>
  <c r="P257" i="25"/>
  <c r="S257" i="25" s="1"/>
  <c r="P193" i="25"/>
  <c r="S193" i="25" s="1"/>
  <c r="L141" i="25"/>
  <c r="P129" i="25"/>
  <c r="S129" i="25" s="1"/>
  <c r="P65" i="25"/>
  <c r="S65" i="25" s="1"/>
  <c r="M391" i="25"/>
  <c r="M135" i="25"/>
  <c r="M71" i="25"/>
  <c r="M8" i="25"/>
  <c r="P344" i="25"/>
  <c r="S344" i="25" s="1"/>
  <c r="P280" i="25"/>
  <c r="S280" i="25" s="1"/>
  <c r="P216" i="25"/>
  <c r="S216" i="25" s="1"/>
  <c r="M193" i="25"/>
  <c r="P152" i="25"/>
  <c r="S152" i="25" s="1"/>
  <c r="P88" i="25"/>
  <c r="S88" i="25" s="1"/>
  <c r="P25" i="25"/>
  <c r="S25" i="25" s="1"/>
  <c r="P309" i="25"/>
  <c r="S309" i="25" s="1"/>
  <c r="P245" i="25"/>
  <c r="P181" i="25"/>
  <c r="S181" i="25" s="1"/>
  <c r="P117" i="25"/>
  <c r="P402" i="25"/>
  <c r="S402" i="25" s="1"/>
  <c r="P338" i="25"/>
  <c r="S338" i="25" s="1"/>
  <c r="M315" i="25"/>
  <c r="P274" i="25"/>
  <c r="S274" i="25" s="1"/>
  <c r="P210" i="25"/>
  <c r="P146" i="25"/>
  <c r="S146" i="25" s="1"/>
  <c r="P82" i="25"/>
  <c r="P19" i="25"/>
  <c r="P367" i="25"/>
  <c r="S367" i="25" s="1"/>
  <c r="P303" i="25"/>
  <c r="P239" i="25"/>
  <c r="S239" i="25" s="1"/>
  <c r="P175" i="25"/>
  <c r="S175" i="25" s="1"/>
  <c r="P111" i="25"/>
  <c r="S111" i="25" s="1"/>
  <c r="P47" i="25"/>
  <c r="S47" i="25" s="1"/>
  <c r="S285" i="25"/>
  <c r="S221" i="25"/>
  <c r="S157" i="25"/>
  <c r="S93" i="25"/>
  <c r="S30" i="25"/>
  <c r="L256" i="25"/>
  <c r="P366" i="25"/>
  <c r="S366" i="25" s="1"/>
  <c r="P302" i="25"/>
  <c r="S302" i="25" s="1"/>
  <c r="P238" i="25"/>
  <c r="P174" i="25"/>
  <c r="S174" i="25" s="1"/>
  <c r="P110" i="25"/>
  <c r="S110" i="25" s="1"/>
  <c r="P46" i="25"/>
  <c r="P395" i="25"/>
  <c r="S395" i="25" s="1"/>
  <c r="P331" i="25"/>
  <c r="S331" i="25" s="1"/>
  <c r="P267" i="25"/>
  <c r="P203" i="25"/>
  <c r="S203" i="25" s="1"/>
  <c r="P139" i="25"/>
  <c r="S139" i="25" s="1"/>
  <c r="P75" i="25"/>
  <c r="S75" i="25" s="1"/>
  <c r="P12" i="25"/>
  <c r="S12" i="25" s="1"/>
  <c r="P360" i="25"/>
  <c r="S360" i="25" s="1"/>
  <c r="P296" i="25"/>
  <c r="P232" i="25"/>
  <c r="S232" i="25" s="1"/>
  <c r="P168" i="25"/>
  <c r="S168" i="25" s="1"/>
  <c r="P104" i="25"/>
  <c r="S104" i="25" s="1"/>
  <c r="P40" i="25"/>
  <c r="S40" i="25" s="1"/>
  <c r="L401" i="25"/>
  <c r="P389" i="25"/>
  <c r="S389" i="25" s="1"/>
  <c r="L337" i="25"/>
  <c r="P325" i="25"/>
  <c r="S325" i="25" s="1"/>
  <c r="P261" i="25"/>
  <c r="S261" i="25" s="1"/>
  <c r="P197" i="25"/>
  <c r="S197" i="25" s="1"/>
  <c r="P133" i="25"/>
  <c r="S133" i="25" s="1"/>
  <c r="P69" i="25"/>
  <c r="S69" i="25" s="1"/>
  <c r="P6" i="25"/>
  <c r="S6" i="25" s="1"/>
  <c r="P354" i="25"/>
  <c r="S354" i="25" s="1"/>
  <c r="P290" i="25"/>
  <c r="S290" i="25" s="1"/>
  <c r="P226" i="25"/>
  <c r="S226" i="25" s="1"/>
  <c r="P162" i="25"/>
  <c r="S162" i="25" s="1"/>
  <c r="P98" i="25"/>
  <c r="S98" i="25" s="1"/>
  <c r="L395" i="25"/>
  <c r="L139" i="25"/>
  <c r="M139" i="25" s="1"/>
  <c r="N139" i="25" s="1"/>
  <c r="L168" i="25"/>
  <c r="S208" i="25"/>
  <c r="S17" i="25"/>
  <c r="P365" i="25"/>
  <c r="S365" i="25" s="1"/>
  <c r="P301" i="25"/>
  <c r="P237" i="25"/>
  <c r="S237" i="25" s="1"/>
  <c r="P173" i="25"/>
  <c r="S173" i="25" s="1"/>
  <c r="P109" i="25"/>
  <c r="P45" i="25"/>
  <c r="S45" i="25" s="1"/>
  <c r="P394" i="25"/>
  <c r="P330" i="25"/>
  <c r="S330" i="25" s="1"/>
  <c r="P266" i="25"/>
  <c r="S266" i="25" s="1"/>
  <c r="L214" i="25"/>
  <c r="P202" i="25"/>
  <c r="S202" i="25" s="1"/>
  <c r="P138" i="25"/>
  <c r="S138" i="25" s="1"/>
  <c r="P74" i="25"/>
  <c r="S74" i="25" s="1"/>
  <c r="L23" i="25"/>
  <c r="P11" i="25"/>
  <c r="S11" i="25" s="1"/>
  <c r="L371" i="25"/>
  <c r="L243" i="25"/>
  <c r="L365" i="25"/>
  <c r="P353" i="25"/>
  <c r="S353" i="25" s="1"/>
  <c r="P289" i="25"/>
  <c r="S289" i="25" s="1"/>
  <c r="P225" i="25"/>
  <c r="S225" i="25" s="1"/>
  <c r="P161" i="25"/>
  <c r="S161" i="25" s="1"/>
  <c r="L109" i="25"/>
  <c r="P97" i="25"/>
  <c r="S97" i="25" s="1"/>
  <c r="P341" i="25"/>
  <c r="S341" i="25" s="1"/>
  <c r="P277" i="25"/>
  <c r="S277" i="25" s="1"/>
  <c r="P213" i="25"/>
  <c r="S213" i="25" s="1"/>
  <c r="P149" i="25"/>
  <c r="S149" i="25" s="1"/>
  <c r="P85" i="25"/>
  <c r="S85" i="25" s="1"/>
  <c r="P22" i="25"/>
  <c r="S22" i="25" s="1"/>
  <c r="P370" i="25"/>
  <c r="S370" i="25" s="1"/>
  <c r="P306" i="25"/>
  <c r="S306" i="25" s="1"/>
  <c r="P242" i="25"/>
  <c r="S242" i="25" s="1"/>
  <c r="P178" i="25"/>
  <c r="S178" i="25" s="1"/>
  <c r="P16" i="25"/>
  <c r="S90" i="25"/>
  <c r="S27" i="25"/>
  <c r="P334" i="25"/>
  <c r="S334" i="25" s="1"/>
  <c r="P270" i="25"/>
  <c r="S270" i="25" s="1"/>
  <c r="P206" i="25"/>
  <c r="P142" i="25"/>
  <c r="S142" i="25" s="1"/>
  <c r="P363" i="25"/>
  <c r="S363" i="25" s="1"/>
  <c r="P299" i="25"/>
  <c r="S299" i="25" s="1"/>
  <c r="L247" i="25"/>
  <c r="M247" i="25" s="1"/>
  <c r="N247" i="25" s="1"/>
  <c r="P235" i="25"/>
  <c r="S235" i="25" s="1"/>
  <c r="P171" i="25"/>
  <c r="S171" i="25" s="1"/>
  <c r="L119" i="25"/>
  <c r="P107" i="25"/>
  <c r="P3" i="25"/>
  <c r="S3" i="25" s="1"/>
  <c r="P380" i="25"/>
  <c r="S380" i="25" s="1"/>
  <c r="P316" i="25"/>
  <c r="S316" i="25" s="1"/>
  <c r="P252" i="25"/>
  <c r="S252" i="25" s="1"/>
  <c r="P188" i="25"/>
  <c r="S188" i="25" s="1"/>
  <c r="P124" i="25"/>
  <c r="S124" i="25" s="1"/>
  <c r="P60" i="25"/>
  <c r="S60" i="25" s="1"/>
  <c r="P345" i="25"/>
  <c r="S345" i="25" s="1"/>
  <c r="P281" i="25"/>
  <c r="S281" i="25" s="1"/>
  <c r="P217" i="25"/>
  <c r="S217" i="25" s="1"/>
  <c r="P153" i="25"/>
  <c r="S153" i="25" s="1"/>
  <c r="P89" i="25"/>
  <c r="S89" i="25" s="1"/>
  <c r="P26" i="25"/>
  <c r="S26" i="25" s="1"/>
  <c r="P374" i="25"/>
  <c r="S374" i="25" s="1"/>
  <c r="P310" i="25"/>
  <c r="S310" i="25" s="1"/>
  <c r="P246" i="25"/>
  <c r="S246" i="25" s="1"/>
  <c r="P182" i="25"/>
  <c r="P118" i="25"/>
  <c r="S118" i="25" s="1"/>
  <c r="P54" i="25"/>
  <c r="S54" i="25" s="1"/>
  <c r="P403" i="25"/>
  <c r="S403" i="25" s="1"/>
  <c r="P339" i="25"/>
  <c r="S339" i="25" s="1"/>
  <c r="P275" i="25"/>
  <c r="S275" i="25" s="1"/>
  <c r="P211" i="25"/>
  <c r="S211" i="25" s="1"/>
  <c r="P147" i="25"/>
  <c r="S147" i="25" s="1"/>
  <c r="P83" i="25"/>
  <c r="S83" i="25" s="1"/>
  <c r="P20" i="25"/>
  <c r="S20" i="25" s="1"/>
  <c r="P368" i="25"/>
  <c r="S368" i="25" s="1"/>
  <c r="P304" i="25"/>
  <c r="S304" i="25" s="1"/>
  <c r="P240" i="25"/>
  <c r="S240" i="25" s="1"/>
  <c r="P176" i="25"/>
  <c r="P112" i="25"/>
  <c r="S112" i="25" s="1"/>
  <c r="P48" i="25"/>
  <c r="S48" i="25" s="1"/>
  <c r="O2" i="25"/>
  <c r="R2" i="25" s="1"/>
  <c r="N792" i="2"/>
  <c r="R789" i="2"/>
  <c r="P788" i="2"/>
  <c r="R791" i="2"/>
  <c r="S791" i="2"/>
  <c r="S794" i="2"/>
  <c r="N795" i="2"/>
  <c r="N783" i="2"/>
  <c r="O794" i="2"/>
  <c r="R794" i="2" s="1"/>
  <c r="S788" i="2"/>
  <c r="M788" i="2"/>
  <c r="P793" i="2"/>
  <c r="S793" i="2" s="1"/>
  <c r="P789" i="2"/>
  <c r="S789" i="2" s="1"/>
  <c r="P783" i="2"/>
  <c r="S783" i="2" s="1"/>
  <c r="P763" i="2"/>
  <c r="L754" i="2"/>
  <c r="M754" i="2" s="1"/>
  <c r="P754" i="2"/>
  <c r="P618" i="2"/>
  <c r="P752" i="2"/>
  <c r="P441" i="2"/>
  <c r="P544" i="2"/>
  <c r="P626" i="2"/>
  <c r="P403" i="2"/>
  <c r="P410" i="2"/>
  <c r="P327" i="2"/>
  <c r="P164" i="2"/>
  <c r="L162" i="2"/>
  <c r="M162" i="2" s="1"/>
  <c r="P160" i="2"/>
  <c r="S190" i="22"/>
  <c r="O190" i="22"/>
  <c r="R190" i="22" s="1"/>
  <c r="R179" i="22"/>
  <c r="P179" i="22"/>
  <c r="S179" i="22" s="1"/>
  <c r="L224" i="8" l="1"/>
  <c r="M223" i="8"/>
  <c r="L15" i="8"/>
  <c r="M14" i="8"/>
  <c r="L207" i="8"/>
  <c r="M206" i="8"/>
  <c r="M155" i="8"/>
  <c r="L156" i="8"/>
  <c r="M56" i="8"/>
  <c r="L57" i="8"/>
  <c r="M27" i="8"/>
  <c r="L28" i="8"/>
  <c r="M183" i="8"/>
  <c r="L184" i="8"/>
  <c r="M184" i="8" s="1"/>
  <c r="N184" i="8" s="1"/>
  <c r="M190" i="8"/>
  <c r="L191" i="8"/>
  <c r="M39" i="8"/>
  <c r="L40" i="8"/>
  <c r="M167" i="8"/>
  <c r="L168" i="8"/>
  <c r="M85" i="8"/>
  <c r="L86" i="8"/>
  <c r="M162" i="8"/>
  <c r="L163" i="8"/>
  <c r="M163" i="8" s="1"/>
  <c r="N163" i="8" s="1"/>
  <c r="M203" i="8"/>
  <c r="L204" i="8"/>
  <c r="M204" i="8" s="1"/>
  <c r="N204" i="8" s="1"/>
  <c r="M109" i="8"/>
  <c r="L110" i="8"/>
  <c r="M97" i="8"/>
  <c r="L98" i="8"/>
  <c r="R188" i="26"/>
  <c r="S187" i="26"/>
  <c r="K355" i="26"/>
  <c r="Q355" i="26" s="1"/>
  <c r="R355" i="26" s="1"/>
  <c r="P188" i="26"/>
  <c r="S188" i="26" s="1"/>
  <c r="R190" i="26"/>
  <c r="N418" i="26"/>
  <c r="N341" i="26"/>
  <c r="N350" i="26"/>
  <c r="I328" i="26"/>
  <c r="N328" i="26" s="1"/>
  <c r="K461" i="26"/>
  <c r="Q461" i="26" s="1"/>
  <c r="R461" i="26" s="1"/>
  <c r="N380" i="26"/>
  <c r="S151" i="26"/>
  <c r="K341" i="26"/>
  <c r="Q341" i="26" s="1"/>
  <c r="R341" i="26" s="1"/>
  <c r="N318" i="26"/>
  <c r="N355" i="26"/>
  <c r="N364" i="26"/>
  <c r="I344" i="26"/>
  <c r="N344" i="26" s="1"/>
  <c r="I346" i="26"/>
  <c r="N346" i="26" s="1"/>
  <c r="N412" i="26"/>
  <c r="I349" i="26"/>
  <c r="N349" i="26" s="1"/>
  <c r="N320" i="26"/>
  <c r="N339" i="26"/>
  <c r="S192" i="26"/>
  <c r="N382" i="26"/>
  <c r="S183" i="26"/>
  <c r="P395" i="26"/>
  <c r="S395" i="26" s="1"/>
  <c r="S149" i="26"/>
  <c r="S144" i="26"/>
  <c r="S145" i="26"/>
  <c r="R194" i="26"/>
  <c r="S230" i="26"/>
  <c r="S105" i="26"/>
  <c r="S195" i="26"/>
  <c r="R303" i="26"/>
  <c r="R332" i="26"/>
  <c r="S308" i="26"/>
  <c r="S182" i="26"/>
  <c r="S387" i="26"/>
  <c r="R292" i="26"/>
  <c r="S266" i="26"/>
  <c r="S186" i="26"/>
  <c r="S309" i="26"/>
  <c r="R308" i="26"/>
  <c r="P460" i="26"/>
  <c r="S460" i="26" s="1"/>
  <c r="R146" i="26"/>
  <c r="S339" i="26"/>
  <c r="S147" i="26"/>
  <c r="R253" i="26"/>
  <c r="S181" i="26"/>
  <c r="S330" i="26"/>
  <c r="R140" i="26"/>
  <c r="S141" i="26"/>
  <c r="S122" i="26"/>
  <c r="P332" i="26"/>
  <c r="S332" i="26" s="1"/>
  <c r="S298" i="26"/>
  <c r="R88" i="26"/>
  <c r="S140" i="26"/>
  <c r="S189" i="26"/>
  <c r="O309" i="26"/>
  <c r="R309" i="26" s="1"/>
  <c r="O266" i="26"/>
  <c r="R266" i="26" s="1"/>
  <c r="R145" i="26"/>
  <c r="R290" i="26"/>
  <c r="R342" i="26"/>
  <c r="S293" i="26"/>
  <c r="S391" i="26"/>
  <c r="R419" i="26"/>
  <c r="S148" i="26"/>
  <c r="R371" i="26"/>
  <c r="P292" i="26"/>
  <c r="S292" i="26" s="1"/>
  <c r="R435" i="26"/>
  <c r="S315" i="26"/>
  <c r="R372" i="26"/>
  <c r="R144" i="26"/>
  <c r="R131" i="26"/>
  <c r="R78" i="26"/>
  <c r="S412" i="26"/>
  <c r="S234" i="26"/>
  <c r="R273" i="26"/>
  <c r="P333" i="26"/>
  <c r="S333" i="26" s="1"/>
  <c r="P397" i="26"/>
  <c r="S397" i="26" s="1"/>
  <c r="R311" i="26"/>
  <c r="S110" i="26"/>
  <c r="R284" i="26"/>
  <c r="O81" i="26"/>
  <c r="R81" i="26" s="1"/>
  <c r="R302" i="26"/>
  <c r="N436" i="26"/>
  <c r="R395" i="26"/>
  <c r="P348" i="26"/>
  <c r="S348" i="26" s="1"/>
  <c r="P372" i="26"/>
  <c r="S372" i="26" s="1"/>
  <c r="S360" i="26"/>
  <c r="P289" i="26"/>
  <c r="S289" i="26" s="1"/>
  <c r="R366" i="26"/>
  <c r="R205" i="26"/>
  <c r="R75" i="26"/>
  <c r="R86" i="26"/>
  <c r="S204" i="26"/>
  <c r="P288" i="26"/>
  <c r="S288" i="26" s="1"/>
  <c r="R313" i="26"/>
  <c r="O87" i="26"/>
  <c r="R87" i="26" s="1"/>
  <c r="S197" i="26"/>
  <c r="R430" i="26"/>
  <c r="S346" i="26"/>
  <c r="R368" i="26"/>
  <c r="S349" i="26"/>
  <c r="R432" i="26"/>
  <c r="O234" i="26"/>
  <c r="R234" i="26" s="1"/>
  <c r="R340" i="26"/>
  <c r="R65" i="26"/>
  <c r="R417" i="26"/>
  <c r="S267" i="26"/>
  <c r="R301" i="26"/>
  <c r="R299" i="26"/>
  <c r="P290" i="26"/>
  <c r="S290" i="26" s="1"/>
  <c r="S260" i="26"/>
  <c r="R106" i="26"/>
  <c r="P299" i="26"/>
  <c r="S299" i="26" s="1"/>
  <c r="P253" i="26"/>
  <c r="S253" i="26" s="1"/>
  <c r="S63" i="26"/>
  <c r="S276" i="26"/>
  <c r="R349" i="26"/>
  <c r="R239" i="26"/>
  <c r="O267" i="26"/>
  <c r="R267" i="26" s="1"/>
  <c r="R141" i="26"/>
  <c r="P286" i="26"/>
  <c r="S286" i="26" s="1"/>
  <c r="R286" i="26"/>
  <c r="R294" i="26"/>
  <c r="O295" i="26"/>
  <c r="R295" i="26" s="1"/>
  <c r="P396" i="26"/>
  <c r="S396" i="26" s="1"/>
  <c r="R431" i="26"/>
  <c r="S165" i="26"/>
  <c r="R288" i="26"/>
  <c r="S101" i="26"/>
  <c r="S139" i="26"/>
  <c r="R358" i="26"/>
  <c r="S73" i="26"/>
  <c r="S99" i="26"/>
  <c r="R397" i="26"/>
  <c r="S256" i="26"/>
  <c r="O143" i="26"/>
  <c r="R143" i="26" s="1"/>
  <c r="P297" i="26"/>
  <c r="S297" i="26" s="1"/>
  <c r="S156" i="26"/>
  <c r="O244" i="26"/>
  <c r="R244" i="26" s="1"/>
  <c r="R353" i="26"/>
  <c r="R138" i="26"/>
  <c r="R228" i="26"/>
  <c r="R393" i="26"/>
  <c r="S89" i="26"/>
  <c r="P323" i="26"/>
  <c r="S323" i="26" s="1"/>
  <c r="P294" i="26"/>
  <c r="S294" i="26" s="1"/>
  <c r="R460" i="26"/>
  <c r="R179" i="26"/>
  <c r="N369" i="26"/>
  <c r="P335" i="26"/>
  <c r="S335" i="26" s="1"/>
  <c r="P221" i="26"/>
  <c r="S221" i="26" s="1"/>
  <c r="O173" i="26"/>
  <c r="R173" i="26" s="1"/>
  <c r="R250" i="26"/>
  <c r="R361" i="26"/>
  <c r="R425" i="26"/>
  <c r="S257" i="26"/>
  <c r="R109" i="26"/>
  <c r="R297" i="26"/>
  <c r="S88" i="26"/>
  <c r="P206" i="26"/>
  <c r="S206" i="26" s="1"/>
  <c r="S426" i="26"/>
  <c r="R382" i="26"/>
  <c r="R71" i="26"/>
  <c r="L290" i="26"/>
  <c r="L291" i="26" s="1"/>
  <c r="M291" i="26" s="1"/>
  <c r="N291" i="26" s="1"/>
  <c r="R209" i="26"/>
  <c r="P176" i="26"/>
  <c r="S176" i="26" s="1"/>
  <c r="S252" i="26"/>
  <c r="S463" i="26"/>
  <c r="R289" i="26"/>
  <c r="R365" i="26"/>
  <c r="R333" i="26"/>
  <c r="S87" i="26"/>
  <c r="O260" i="26"/>
  <c r="R260" i="26" s="1"/>
  <c r="O105" i="26"/>
  <c r="R105" i="26" s="1"/>
  <c r="S304" i="26"/>
  <c r="O165" i="26"/>
  <c r="R165" i="26" s="1"/>
  <c r="P392" i="26"/>
  <c r="S392" i="26" s="1"/>
  <c r="R122" i="26"/>
  <c r="O230" i="26"/>
  <c r="R230" i="26" s="1"/>
  <c r="S409" i="26"/>
  <c r="R96" i="26"/>
  <c r="P358" i="26"/>
  <c r="S358" i="26" s="1"/>
  <c r="O245" i="26"/>
  <c r="R245" i="26" s="1"/>
  <c r="P329" i="26"/>
  <c r="S329" i="26" s="1"/>
  <c r="S415" i="26"/>
  <c r="S375" i="26"/>
  <c r="R142" i="26"/>
  <c r="S107" i="26"/>
  <c r="R404" i="26"/>
  <c r="R157" i="26"/>
  <c r="P301" i="26"/>
  <c r="S301" i="26" s="1"/>
  <c r="R352" i="26"/>
  <c r="P365" i="26"/>
  <c r="S365" i="26" s="1"/>
  <c r="P408" i="26"/>
  <c r="S408" i="26" s="1"/>
  <c r="O89" i="26"/>
  <c r="R89" i="26" s="1"/>
  <c r="P429" i="26"/>
  <c r="S429" i="26" s="1"/>
  <c r="R220" i="26"/>
  <c r="S382" i="26"/>
  <c r="P457" i="26"/>
  <c r="S457" i="26" s="1"/>
  <c r="S91" i="26"/>
  <c r="P410" i="26"/>
  <c r="S410" i="26" s="1"/>
  <c r="R259" i="26"/>
  <c r="P307" i="26"/>
  <c r="S307" i="26" s="1"/>
  <c r="O197" i="26"/>
  <c r="R197" i="26" s="1"/>
  <c r="O257" i="26"/>
  <c r="R257" i="26" s="1"/>
  <c r="P342" i="26"/>
  <c r="S342" i="26" s="1"/>
  <c r="R268" i="26"/>
  <c r="O204" i="26"/>
  <c r="R204" i="26" s="1"/>
  <c r="P313" i="26"/>
  <c r="S313" i="26" s="1"/>
  <c r="S154" i="26"/>
  <c r="R399" i="26"/>
  <c r="P411" i="26"/>
  <c r="S411" i="26" s="1"/>
  <c r="S143" i="26"/>
  <c r="P97" i="26"/>
  <c r="S97" i="26" s="1"/>
  <c r="S180" i="26"/>
  <c r="O276" i="26"/>
  <c r="R276" i="26" s="1"/>
  <c r="R199" i="26"/>
  <c r="S200" i="26"/>
  <c r="S84" i="26"/>
  <c r="R184" i="26"/>
  <c r="R137" i="26"/>
  <c r="R80" i="26"/>
  <c r="O202" i="26"/>
  <c r="R202" i="26" s="1"/>
  <c r="O129" i="26"/>
  <c r="R129" i="26" s="1"/>
  <c r="N401" i="26"/>
  <c r="P393" i="26"/>
  <c r="S393" i="26" s="1"/>
  <c r="R246" i="26"/>
  <c r="R293" i="26"/>
  <c r="M36" i="26"/>
  <c r="L37" i="26"/>
  <c r="M37" i="26" s="1"/>
  <c r="N37" i="26" s="1"/>
  <c r="S242" i="26"/>
  <c r="S359" i="26"/>
  <c r="P352" i="26"/>
  <c r="S352" i="26" s="1"/>
  <c r="P311" i="26"/>
  <c r="S311" i="26" s="1"/>
  <c r="P416" i="26"/>
  <c r="S416" i="26" s="1"/>
  <c r="R270" i="26"/>
  <c r="S123" i="26"/>
  <c r="R392" i="26"/>
  <c r="R221" i="26"/>
  <c r="R438" i="26"/>
  <c r="N463" i="26"/>
  <c r="R98" i="26"/>
  <c r="R348" i="26"/>
  <c r="S81" i="26"/>
  <c r="R296" i="26"/>
  <c r="S258" i="26"/>
  <c r="P340" i="26"/>
  <c r="S340" i="26" s="1"/>
  <c r="R307" i="26"/>
  <c r="S385" i="26"/>
  <c r="O154" i="26"/>
  <c r="R154" i="26" s="1"/>
  <c r="O107" i="26"/>
  <c r="R107" i="26" s="1"/>
  <c r="R407" i="26"/>
  <c r="S223" i="26"/>
  <c r="N387" i="26"/>
  <c r="P399" i="26"/>
  <c r="S399" i="26" s="1"/>
  <c r="R408" i="26"/>
  <c r="S251" i="26"/>
  <c r="S225" i="26"/>
  <c r="P400" i="26"/>
  <c r="S400" i="26" s="1"/>
  <c r="R345" i="26"/>
  <c r="R281" i="26"/>
  <c r="O160" i="26"/>
  <c r="R160" i="26" s="1"/>
  <c r="S322" i="26"/>
  <c r="O139" i="26"/>
  <c r="R139" i="26" s="1"/>
  <c r="S116" i="26"/>
  <c r="P72" i="26"/>
  <c r="S72" i="26" s="1"/>
  <c r="P402" i="26"/>
  <c r="S402" i="26" s="1"/>
  <c r="S208" i="26"/>
  <c r="S93" i="26"/>
  <c r="R305" i="26"/>
  <c r="R203" i="26"/>
  <c r="S76" i="26"/>
  <c r="R411" i="26"/>
  <c r="S331" i="26"/>
  <c r="R323" i="26"/>
  <c r="S104" i="26"/>
  <c r="R68" i="26"/>
  <c r="P404" i="26"/>
  <c r="S404" i="26" s="1"/>
  <c r="S369" i="26"/>
  <c r="S244" i="26"/>
  <c r="P405" i="26"/>
  <c r="S405" i="26" s="1"/>
  <c r="R312" i="26"/>
  <c r="N389" i="26"/>
  <c r="N343" i="26"/>
  <c r="N336" i="26"/>
  <c r="N338" i="26"/>
  <c r="S287" i="26"/>
  <c r="O223" i="26"/>
  <c r="R223" i="26" s="1"/>
  <c r="R176" i="26"/>
  <c r="R400" i="26"/>
  <c r="R272" i="26"/>
  <c r="S389" i="26"/>
  <c r="R329" i="26"/>
  <c r="R103" i="26"/>
  <c r="O360" i="26"/>
  <c r="R360" i="26" s="1"/>
  <c r="R402" i="26"/>
  <c r="S216" i="26"/>
  <c r="R424" i="26"/>
  <c r="R364" i="26"/>
  <c r="R95" i="26"/>
  <c r="O251" i="26"/>
  <c r="R251" i="26" s="1"/>
  <c r="R458" i="26"/>
  <c r="S202" i="26"/>
  <c r="N162" i="26"/>
  <c r="R394" i="26"/>
  <c r="O200" i="26"/>
  <c r="R200" i="26" s="1"/>
  <c r="O189" i="26"/>
  <c r="R189" i="26" s="1"/>
  <c r="N322" i="26"/>
  <c r="O156" i="26"/>
  <c r="R156" i="26" s="1"/>
  <c r="S347" i="26"/>
  <c r="P86" i="26"/>
  <c r="S86" i="26" s="1"/>
  <c r="S278" i="26"/>
  <c r="O180" i="26"/>
  <c r="R180" i="26" s="1"/>
  <c r="R74" i="26"/>
  <c r="O123" i="26"/>
  <c r="R123" i="26" s="1"/>
  <c r="O236" i="26"/>
  <c r="R236" i="26" s="1"/>
  <c r="R72" i="26"/>
  <c r="R429" i="26"/>
  <c r="O170" i="26"/>
  <c r="R170" i="26" s="1"/>
  <c r="R410" i="26"/>
  <c r="N326" i="26"/>
  <c r="P95" i="26"/>
  <c r="S95" i="26" s="1"/>
  <c r="P250" i="26"/>
  <c r="S250" i="26" s="1"/>
  <c r="P459" i="26"/>
  <c r="S459" i="26" s="1"/>
  <c r="S240" i="26"/>
  <c r="P302" i="26"/>
  <c r="S302" i="26" s="1"/>
  <c r="R321" i="26"/>
  <c r="R119" i="26"/>
  <c r="S449" i="26"/>
  <c r="R285" i="26"/>
  <c r="O226" i="26"/>
  <c r="R226" i="26" s="1"/>
  <c r="S336" i="26"/>
  <c r="S214" i="26"/>
  <c r="R262" i="26"/>
  <c r="R114" i="26"/>
  <c r="S428" i="26"/>
  <c r="R457" i="26"/>
  <c r="P345" i="26"/>
  <c r="S345" i="26" s="1"/>
  <c r="S236" i="26"/>
  <c r="S121" i="26"/>
  <c r="R164" i="26"/>
  <c r="O216" i="26"/>
  <c r="R216" i="26" s="1"/>
  <c r="P220" i="26"/>
  <c r="S220" i="26" s="1"/>
  <c r="S343" i="26"/>
  <c r="M312" i="26"/>
  <c r="P407" i="26"/>
  <c r="S407" i="26" s="1"/>
  <c r="S355" i="26"/>
  <c r="R166" i="26"/>
  <c r="O118" i="26"/>
  <c r="R118" i="26" s="1"/>
  <c r="S320" i="26"/>
  <c r="S280" i="26"/>
  <c r="R275" i="26"/>
  <c r="P374" i="26"/>
  <c r="S374" i="26" s="1"/>
  <c r="S448" i="26"/>
  <c r="S66" i="26"/>
  <c r="S268" i="26"/>
  <c r="R97" i="26"/>
  <c r="O225" i="26"/>
  <c r="R225" i="26" s="1"/>
  <c r="S326" i="26"/>
  <c r="N324" i="26"/>
  <c r="S83" i="26"/>
  <c r="P438" i="26"/>
  <c r="S438" i="26" s="1"/>
  <c r="R456" i="26"/>
  <c r="S341" i="26"/>
  <c r="S245" i="26"/>
  <c r="R279" i="26"/>
  <c r="P361" i="26"/>
  <c r="S361" i="26" s="1"/>
  <c r="P152" i="26"/>
  <c r="S152" i="26" s="1"/>
  <c r="P425" i="26"/>
  <c r="S425" i="26" s="1"/>
  <c r="M313" i="26"/>
  <c r="S61" i="26"/>
  <c r="R212" i="26"/>
  <c r="L458" i="26"/>
  <c r="M458" i="26" s="1"/>
  <c r="N458" i="26" s="1"/>
  <c r="N437" i="26"/>
  <c r="N131" i="26"/>
  <c r="N337" i="26"/>
  <c r="N92" i="26"/>
  <c r="R416" i="26"/>
  <c r="O426" i="26"/>
  <c r="R426" i="26" s="1"/>
  <c r="N424" i="26"/>
  <c r="N377" i="26"/>
  <c r="R128" i="26"/>
  <c r="O330" i="26"/>
  <c r="R330" i="26" s="1"/>
  <c r="O240" i="26"/>
  <c r="R240" i="26" s="1"/>
  <c r="R153" i="26"/>
  <c r="P366" i="26"/>
  <c r="S366" i="26" s="1"/>
  <c r="P430" i="26"/>
  <c r="S430" i="26" s="1"/>
  <c r="M161" i="26"/>
  <c r="S337" i="26"/>
  <c r="R414" i="26"/>
  <c r="O61" i="26"/>
  <c r="R61" i="26" s="1"/>
  <c r="S401" i="26"/>
  <c r="R405" i="26"/>
  <c r="O298" i="26"/>
  <c r="R298" i="26" s="1"/>
  <c r="P414" i="26"/>
  <c r="S414" i="26" s="1"/>
  <c r="O93" i="26"/>
  <c r="R93" i="26" s="1"/>
  <c r="S436" i="26"/>
  <c r="S310" i="26"/>
  <c r="P305" i="26"/>
  <c r="S305" i="26" s="1"/>
  <c r="R335" i="26"/>
  <c r="P74" i="26"/>
  <c r="S74" i="26" s="1"/>
  <c r="O233" i="26"/>
  <c r="R233" i="26" s="1"/>
  <c r="O235" i="26"/>
  <c r="R235" i="26" s="1"/>
  <c r="S233" i="26"/>
  <c r="O121" i="26"/>
  <c r="R121" i="26" s="1"/>
  <c r="P384" i="26"/>
  <c r="S384" i="26" s="1"/>
  <c r="P312" i="26"/>
  <c r="S312" i="26" s="1"/>
  <c r="P431" i="26"/>
  <c r="S431" i="26" s="1"/>
  <c r="S451" i="26"/>
  <c r="R67" i="26"/>
  <c r="N357" i="26"/>
  <c r="O278" i="26"/>
  <c r="R278" i="26" s="1"/>
  <c r="O110" i="26"/>
  <c r="R110" i="26" s="1"/>
  <c r="M248" i="26"/>
  <c r="R369" i="26"/>
  <c r="P285" i="26"/>
  <c r="S285" i="26" s="1"/>
  <c r="O214" i="26"/>
  <c r="R214" i="26" s="1"/>
  <c r="O83" i="26"/>
  <c r="R83" i="26" s="1"/>
  <c r="L250" i="26"/>
  <c r="M250" i="26" s="1"/>
  <c r="S161" i="26"/>
  <c r="P303" i="26"/>
  <c r="S303" i="26" s="1"/>
  <c r="R384" i="26"/>
  <c r="S129" i="26"/>
  <c r="S461" i="26"/>
  <c r="S357" i="26"/>
  <c r="P353" i="26"/>
  <c r="S353" i="26" s="1"/>
  <c r="R172" i="26"/>
  <c r="S328" i="26"/>
  <c r="R215" i="26"/>
  <c r="P368" i="26"/>
  <c r="S368" i="26" s="1"/>
  <c r="S243" i="26"/>
  <c r="P432" i="26"/>
  <c r="S432" i="26" s="1"/>
  <c r="P417" i="26"/>
  <c r="S417" i="26" s="1"/>
  <c r="P321" i="26"/>
  <c r="S321" i="26" s="1"/>
  <c r="R159" i="26"/>
  <c r="N359" i="26"/>
  <c r="P137" i="26"/>
  <c r="S137" i="26" s="1"/>
  <c r="O76" i="26"/>
  <c r="R76" i="26" s="1"/>
  <c r="O104" i="26"/>
  <c r="R104" i="26" s="1"/>
  <c r="R217" i="26"/>
  <c r="S403" i="26"/>
  <c r="O449" i="26"/>
  <c r="R449" i="26" s="1"/>
  <c r="R269" i="26"/>
  <c r="R111" i="26"/>
  <c r="L299" i="26"/>
  <c r="M299" i="26" s="1"/>
  <c r="N391" i="26"/>
  <c r="R274" i="26"/>
  <c r="R207" i="26"/>
  <c r="O242" i="26"/>
  <c r="R242" i="26" s="1"/>
  <c r="R77" i="26"/>
  <c r="S433" i="26"/>
  <c r="S295" i="26"/>
  <c r="R459" i="26"/>
  <c r="O280" i="26"/>
  <c r="R280" i="26" s="1"/>
  <c r="R155" i="26"/>
  <c r="O208" i="26"/>
  <c r="R208" i="26" s="1"/>
  <c r="L334" i="26"/>
  <c r="M334" i="26" s="1"/>
  <c r="N334" i="26" s="1"/>
  <c r="S115" i="26"/>
  <c r="P228" i="26"/>
  <c r="S228" i="26" s="1"/>
  <c r="P456" i="26"/>
  <c r="S456" i="26" s="1"/>
  <c r="S120" i="26"/>
  <c r="P419" i="26"/>
  <c r="S419" i="26" s="1"/>
  <c r="P171" i="26"/>
  <c r="S171" i="26" s="1"/>
  <c r="O258" i="26"/>
  <c r="R258" i="26" s="1"/>
  <c r="M130" i="26"/>
  <c r="P427" i="26"/>
  <c r="S427" i="26" s="1"/>
  <c r="O427" i="26"/>
  <c r="R427" i="26" s="1"/>
  <c r="P378" i="26"/>
  <c r="S378" i="26" s="1"/>
  <c r="O378" i="26"/>
  <c r="R378" i="26" s="1"/>
  <c r="O455" i="26"/>
  <c r="R455" i="26" s="1"/>
  <c r="P455" i="26"/>
  <c r="S455" i="26" s="1"/>
  <c r="P442" i="26"/>
  <c r="S442" i="26" s="1"/>
  <c r="O442" i="26"/>
  <c r="R442" i="26" s="1"/>
  <c r="O413" i="26"/>
  <c r="R413" i="26" s="1"/>
  <c r="P413" i="26"/>
  <c r="S413" i="26" s="1"/>
  <c r="P255" i="26"/>
  <c r="S255" i="26" s="1"/>
  <c r="O255" i="26"/>
  <c r="R255" i="26" s="1"/>
  <c r="O379" i="26"/>
  <c r="R379" i="26" s="1"/>
  <c r="P379" i="26"/>
  <c r="S379" i="26" s="1"/>
  <c r="P198" i="26"/>
  <c r="S198" i="26" s="1"/>
  <c r="O198" i="26"/>
  <c r="R198" i="26" s="1"/>
  <c r="O351" i="26"/>
  <c r="R351" i="26" s="1"/>
  <c r="P351" i="26"/>
  <c r="S351" i="26" s="1"/>
  <c r="O443" i="26"/>
  <c r="R443" i="26" s="1"/>
  <c r="P443" i="26"/>
  <c r="S443" i="26" s="1"/>
  <c r="O135" i="26"/>
  <c r="R135" i="26" s="1"/>
  <c r="P135" i="26"/>
  <c r="S135" i="26" s="1"/>
  <c r="R316" i="26"/>
  <c r="P316" i="26"/>
  <c r="S316" i="26" s="1"/>
  <c r="O444" i="26"/>
  <c r="R444" i="26" s="1"/>
  <c r="P444" i="26"/>
  <c r="S444" i="26" s="1"/>
  <c r="O462" i="26"/>
  <c r="R462" i="26" s="1"/>
  <c r="P462" i="26"/>
  <c r="S462" i="26" s="1"/>
  <c r="O317" i="26"/>
  <c r="R317" i="26" s="1"/>
  <c r="P317" i="26"/>
  <c r="S317" i="26" s="1"/>
  <c r="R418" i="26"/>
  <c r="R346" i="26"/>
  <c r="S306" i="26"/>
  <c r="O381" i="26"/>
  <c r="R381" i="26" s="1"/>
  <c r="P381" i="26"/>
  <c r="S381" i="26" s="1"/>
  <c r="S118" i="26"/>
  <c r="O445" i="26"/>
  <c r="R445" i="26" s="1"/>
  <c r="P445" i="26"/>
  <c r="S445" i="26" s="1"/>
  <c r="R100" i="26"/>
  <c r="O161" i="26"/>
  <c r="R161" i="26" s="1"/>
  <c r="R409" i="26"/>
  <c r="O370" i="26"/>
  <c r="R370" i="26" s="1"/>
  <c r="P370" i="26"/>
  <c r="S370" i="26" s="1"/>
  <c r="O115" i="26"/>
  <c r="R115" i="26" s="1"/>
  <c r="R314" i="26"/>
  <c r="O434" i="26"/>
  <c r="R434" i="26" s="1"/>
  <c r="P434" i="26"/>
  <c r="S434" i="26" s="1"/>
  <c r="S170" i="26"/>
  <c r="O66" i="26"/>
  <c r="R66" i="26" s="1"/>
  <c r="R446" i="26"/>
  <c r="S350" i="26"/>
  <c r="R300" i="26"/>
  <c r="S300" i="26"/>
  <c r="O319" i="26"/>
  <c r="R319" i="26" s="1"/>
  <c r="P319" i="26"/>
  <c r="S319" i="26" s="1"/>
  <c r="R162" i="26"/>
  <c r="R265" i="26"/>
  <c r="S173" i="26"/>
  <c r="R271" i="26"/>
  <c r="O383" i="26"/>
  <c r="R383" i="26" s="1"/>
  <c r="P383" i="26"/>
  <c r="S383" i="26" s="1"/>
  <c r="O252" i="26"/>
  <c r="R252" i="26" s="1"/>
  <c r="O447" i="26"/>
  <c r="R447" i="26" s="1"/>
  <c r="P447" i="26"/>
  <c r="S447" i="26" s="1"/>
  <c r="S334" i="26"/>
  <c r="R380" i="26"/>
  <c r="S344" i="26"/>
  <c r="R463" i="26"/>
  <c r="S437" i="26"/>
  <c r="R318" i="26"/>
  <c r="R396" i="26"/>
  <c r="O373" i="26"/>
  <c r="R373" i="26" s="1"/>
  <c r="P373" i="26"/>
  <c r="S373" i="26" s="1"/>
  <c r="S226" i="26"/>
  <c r="S77" i="26"/>
  <c r="O356" i="26"/>
  <c r="R356" i="26" s="1"/>
  <c r="P356" i="26"/>
  <c r="S356" i="26" s="1"/>
  <c r="O99" i="26"/>
  <c r="R99" i="26" s="1"/>
  <c r="S175" i="26"/>
  <c r="O420" i="26"/>
  <c r="R420" i="26" s="1"/>
  <c r="P420" i="26"/>
  <c r="S420" i="26" s="1"/>
  <c r="R374" i="26"/>
  <c r="R152" i="26"/>
  <c r="R338" i="26"/>
  <c r="S338" i="26"/>
  <c r="S398" i="26"/>
  <c r="O386" i="26"/>
  <c r="R386" i="26" s="1"/>
  <c r="P386" i="26"/>
  <c r="S386" i="26" s="1"/>
  <c r="O450" i="26"/>
  <c r="R450" i="26" s="1"/>
  <c r="P450" i="26"/>
  <c r="S450" i="26" s="1"/>
  <c r="S235" i="26"/>
  <c r="O439" i="26"/>
  <c r="R439" i="26" s="1"/>
  <c r="P439" i="26"/>
  <c r="S439" i="26" s="1"/>
  <c r="P422" i="26"/>
  <c r="S422" i="26" s="1"/>
  <c r="O422" i="26"/>
  <c r="R422" i="26" s="1"/>
  <c r="O178" i="26"/>
  <c r="R178" i="26" s="1"/>
  <c r="P178" i="26"/>
  <c r="S178" i="26" s="1"/>
  <c r="S94" i="26"/>
  <c r="O120" i="26"/>
  <c r="R120" i="26" s="1"/>
  <c r="S160" i="26"/>
  <c r="S421" i="26"/>
  <c r="R92" i="26"/>
  <c r="P446" i="26"/>
  <c r="S446" i="26" s="1"/>
  <c r="S324" i="26"/>
  <c r="O423" i="26"/>
  <c r="R423" i="26" s="1"/>
  <c r="P423" i="26"/>
  <c r="S423" i="26" s="1"/>
  <c r="R362" i="26"/>
  <c r="O256" i="26"/>
  <c r="R256" i="26" s="1"/>
  <c r="R206" i="26"/>
  <c r="R412" i="26"/>
  <c r="O388" i="26"/>
  <c r="R388" i="26" s="1"/>
  <c r="P388" i="26"/>
  <c r="S388" i="26" s="1"/>
  <c r="O91" i="26"/>
  <c r="R91" i="26" s="1"/>
  <c r="O376" i="26"/>
  <c r="R376" i="26" s="1"/>
  <c r="P376" i="26"/>
  <c r="S376" i="26" s="1"/>
  <c r="O452" i="26"/>
  <c r="R452" i="26" s="1"/>
  <c r="P452" i="26"/>
  <c r="S452" i="26" s="1"/>
  <c r="R454" i="26"/>
  <c r="P371" i="26"/>
  <c r="S371" i="26" s="1"/>
  <c r="O440" i="26"/>
  <c r="R440" i="26" s="1"/>
  <c r="P440" i="26"/>
  <c r="S440" i="26" s="1"/>
  <c r="P435" i="26"/>
  <c r="S435" i="26" s="1"/>
  <c r="R387" i="26"/>
  <c r="R134" i="26"/>
  <c r="S126" i="26"/>
  <c r="O325" i="26"/>
  <c r="R325" i="26" s="1"/>
  <c r="P325" i="26"/>
  <c r="S325" i="26" s="1"/>
  <c r="O441" i="26"/>
  <c r="R441" i="26" s="1"/>
  <c r="P441" i="26"/>
  <c r="S441" i="26" s="1"/>
  <c r="O453" i="26"/>
  <c r="R453" i="26" s="1"/>
  <c r="P453" i="26"/>
  <c r="S453" i="26" s="1"/>
  <c r="R171" i="26"/>
  <c r="O101" i="26"/>
  <c r="R101" i="26" s="1"/>
  <c r="S406" i="26"/>
  <c r="P390" i="26"/>
  <c r="S390" i="26" s="1"/>
  <c r="O390" i="26"/>
  <c r="R390" i="26" s="1"/>
  <c r="S291" i="26"/>
  <c r="S377" i="26"/>
  <c r="R354" i="26"/>
  <c r="S367" i="26"/>
  <c r="R168" i="26"/>
  <c r="O84" i="26"/>
  <c r="R84" i="26" s="1"/>
  <c r="R451" i="26"/>
  <c r="O241" i="26"/>
  <c r="R241" i="26" s="1"/>
  <c r="P241" i="26"/>
  <c r="S241" i="26" s="1"/>
  <c r="R124" i="26"/>
  <c r="P363" i="26"/>
  <c r="S363" i="26" s="1"/>
  <c r="O363" i="26"/>
  <c r="R363" i="26" s="1"/>
  <c r="O327" i="26"/>
  <c r="R327" i="26" s="1"/>
  <c r="P327" i="26"/>
  <c r="S327" i="26" s="1"/>
  <c r="L243" i="26"/>
  <c r="M243" i="26" s="1"/>
  <c r="N243" i="26" s="1"/>
  <c r="L421" i="26"/>
  <c r="M421" i="26" s="1"/>
  <c r="N421" i="26" s="1"/>
  <c r="M330" i="26"/>
  <c r="L331" i="26"/>
  <c r="M331" i="26" s="1"/>
  <c r="N331" i="26" s="1"/>
  <c r="M28" i="26"/>
  <c r="L29" i="26"/>
  <c r="M29" i="26" s="1"/>
  <c r="N29" i="26" s="1"/>
  <c r="M134" i="26"/>
  <c r="N134" i="26" s="1"/>
  <c r="M296" i="26"/>
  <c r="N296" i="26" s="1"/>
  <c r="M461" i="26"/>
  <c r="N461" i="26" s="1"/>
  <c r="L454" i="26"/>
  <c r="M454" i="26" s="1"/>
  <c r="N454" i="26" s="1"/>
  <c r="M453" i="26"/>
  <c r="L26" i="26"/>
  <c r="M26" i="26" s="1"/>
  <c r="N26" i="26" s="1"/>
  <c r="M25" i="26"/>
  <c r="M362" i="26"/>
  <c r="N362" i="26" s="1"/>
  <c r="M109" i="26"/>
  <c r="N109" i="26" s="1"/>
  <c r="M58" i="26"/>
  <c r="N58" i="26" s="1"/>
  <c r="M394" i="26"/>
  <c r="N394" i="26" s="1"/>
  <c r="M414" i="26"/>
  <c r="L415" i="26"/>
  <c r="M415" i="26" s="1"/>
  <c r="N415" i="26" s="1"/>
  <c r="M385" i="26"/>
  <c r="N385" i="26" s="1"/>
  <c r="L406" i="26"/>
  <c r="M406" i="26" s="1"/>
  <c r="N406" i="26" s="1"/>
  <c r="M405" i="26"/>
  <c r="M71" i="26"/>
  <c r="N71" i="26" s="1"/>
  <c r="M451" i="26"/>
  <c r="N451" i="26" s="1"/>
  <c r="L353" i="26"/>
  <c r="M352" i="26"/>
  <c r="M409" i="26"/>
  <c r="N409" i="26" s="1"/>
  <c r="M367" i="26"/>
  <c r="N367" i="26" s="1"/>
  <c r="L202" i="26"/>
  <c r="M201" i="26"/>
  <c r="N106" i="26"/>
  <c r="L440" i="26"/>
  <c r="M440" i="26" s="1"/>
  <c r="L310" i="26"/>
  <c r="L398" i="26"/>
  <c r="L374" i="26"/>
  <c r="M374" i="26" s="1"/>
  <c r="L304" i="26"/>
  <c r="L432" i="26"/>
  <c r="M432" i="26" s="1"/>
  <c r="L428" i="26"/>
  <c r="N114" i="26"/>
  <c r="P102" i="26"/>
  <c r="S102" i="26" s="1"/>
  <c r="O102" i="26"/>
  <c r="R102" i="26" s="1"/>
  <c r="P247" i="26"/>
  <c r="S247" i="26" s="1"/>
  <c r="O247" i="26"/>
  <c r="R247" i="26" s="1"/>
  <c r="P261" i="26"/>
  <c r="S261" i="26" s="1"/>
  <c r="O261" i="26"/>
  <c r="R261" i="26" s="1"/>
  <c r="N268" i="26"/>
  <c r="P263" i="26"/>
  <c r="S263" i="26" s="1"/>
  <c r="O263" i="26"/>
  <c r="R263" i="26" s="1"/>
  <c r="P201" i="26"/>
  <c r="S201" i="26" s="1"/>
  <c r="O201" i="26"/>
  <c r="R201" i="26" s="1"/>
  <c r="P136" i="26"/>
  <c r="S136" i="26" s="1"/>
  <c r="O136" i="26"/>
  <c r="R136" i="26" s="1"/>
  <c r="L172" i="26"/>
  <c r="L49" i="26"/>
  <c r="P237" i="26"/>
  <c r="S237" i="26" s="1"/>
  <c r="O237" i="26"/>
  <c r="R237" i="26" s="1"/>
  <c r="P248" i="26"/>
  <c r="S248" i="26" s="1"/>
  <c r="O248" i="26"/>
  <c r="R248" i="26" s="1"/>
  <c r="L138" i="26"/>
  <c r="L23" i="26"/>
  <c r="O79" i="26"/>
  <c r="R79" i="26" s="1"/>
  <c r="P79" i="26"/>
  <c r="S79" i="26" s="1"/>
  <c r="P254" i="26"/>
  <c r="S254" i="26" s="1"/>
  <c r="O254" i="26"/>
  <c r="R254" i="26" s="1"/>
  <c r="P232" i="26"/>
  <c r="S232" i="26" s="1"/>
  <c r="O232" i="26"/>
  <c r="R232" i="26" s="1"/>
  <c r="P238" i="26"/>
  <c r="S238" i="26" s="1"/>
  <c r="O238" i="26"/>
  <c r="R238" i="26" s="1"/>
  <c r="P85" i="26"/>
  <c r="S85" i="26" s="1"/>
  <c r="O85" i="26"/>
  <c r="R85" i="26" s="1"/>
  <c r="P132" i="26"/>
  <c r="S132" i="26" s="1"/>
  <c r="O132" i="26"/>
  <c r="R132" i="26" s="1"/>
  <c r="L179" i="26"/>
  <c r="P249" i="26"/>
  <c r="S249" i="26" s="1"/>
  <c r="O249" i="26"/>
  <c r="R249" i="26" s="1"/>
  <c r="P69" i="26"/>
  <c r="S69" i="26" s="1"/>
  <c r="O69" i="26"/>
  <c r="R69" i="26" s="1"/>
  <c r="L198" i="26"/>
  <c r="M198" i="26" s="1"/>
  <c r="P130" i="26"/>
  <c r="S130" i="26" s="1"/>
  <c r="O130" i="26"/>
  <c r="R130" i="26" s="1"/>
  <c r="P231" i="26"/>
  <c r="S231" i="26" s="1"/>
  <c r="O231" i="26"/>
  <c r="R231" i="26" s="1"/>
  <c r="P227" i="26"/>
  <c r="S227" i="26" s="1"/>
  <c r="O227" i="26"/>
  <c r="R227" i="26" s="1"/>
  <c r="P125" i="26"/>
  <c r="S125" i="26" s="1"/>
  <c r="O125" i="26"/>
  <c r="R125" i="26" s="1"/>
  <c r="L279" i="26"/>
  <c r="L62" i="26"/>
  <c r="M62" i="26" s="1"/>
  <c r="P177" i="26"/>
  <c r="S177" i="26" s="1"/>
  <c r="O177" i="26"/>
  <c r="R177" i="26" s="1"/>
  <c r="P62" i="26"/>
  <c r="S62" i="26" s="1"/>
  <c r="O62" i="26"/>
  <c r="R62" i="26" s="1"/>
  <c r="P64" i="26"/>
  <c r="S64" i="26" s="1"/>
  <c r="O64" i="26"/>
  <c r="R64" i="26" s="1"/>
  <c r="P133" i="26"/>
  <c r="S133" i="26" s="1"/>
  <c r="O133" i="26"/>
  <c r="R133" i="26" s="1"/>
  <c r="P222" i="26"/>
  <c r="S222" i="26" s="1"/>
  <c r="O222" i="26"/>
  <c r="R222" i="26" s="1"/>
  <c r="P70" i="26"/>
  <c r="S70" i="26" s="1"/>
  <c r="O70" i="26"/>
  <c r="R70" i="26" s="1"/>
  <c r="P117" i="26"/>
  <c r="S117" i="26" s="1"/>
  <c r="O117" i="26"/>
  <c r="R117" i="26" s="1"/>
  <c r="N265" i="26"/>
  <c r="L5" i="26"/>
  <c r="M4" i="26"/>
  <c r="P167" i="26"/>
  <c r="S167" i="26" s="1"/>
  <c r="O167" i="26"/>
  <c r="R167" i="26" s="1"/>
  <c r="P127" i="26"/>
  <c r="S127" i="26" s="1"/>
  <c r="O127" i="26"/>
  <c r="R127" i="26" s="1"/>
  <c r="P229" i="26"/>
  <c r="S229" i="26" s="1"/>
  <c r="O229" i="26"/>
  <c r="R229" i="26" s="1"/>
  <c r="P282" i="26"/>
  <c r="S282" i="26" s="1"/>
  <c r="O282" i="26"/>
  <c r="R282" i="26" s="1"/>
  <c r="P224" i="26"/>
  <c r="S224" i="26" s="1"/>
  <c r="O224" i="26"/>
  <c r="R224" i="26" s="1"/>
  <c r="P218" i="26"/>
  <c r="S218" i="26" s="1"/>
  <c r="O218" i="26"/>
  <c r="R218" i="26" s="1"/>
  <c r="L221" i="26"/>
  <c r="M221" i="26" s="1"/>
  <c r="P113" i="26"/>
  <c r="S113" i="26" s="1"/>
  <c r="O113" i="26"/>
  <c r="R113" i="26" s="1"/>
  <c r="P112" i="26"/>
  <c r="S112" i="26" s="1"/>
  <c r="O112" i="26"/>
  <c r="R112" i="26" s="1"/>
  <c r="P174" i="26"/>
  <c r="S174" i="26" s="1"/>
  <c r="O174" i="26"/>
  <c r="R174" i="26" s="1"/>
  <c r="P277" i="26"/>
  <c r="S277" i="26" s="1"/>
  <c r="O277" i="26"/>
  <c r="R277" i="26" s="1"/>
  <c r="N175" i="26"/>
  <c r="P213" i="26"/>
  <c r="S213" i="26" s="1"/>
  <c r="O213" i="26"/>
  <c r="R213" i="26" s="1"/>
  <c r="P283" i="26"/>
  <c r="S283" i="26" s="1"/>
  <c r="O283" i="26"/>
  <c r="R283" i="26" s="1"/>
  <c r="P163" i="26"/>
  <c r="S163" i="26" s="1"/>
  <c r="O163" i="26"/>
  <c r="R163" i="26" s="1"/>
  <c r="P108" i="26"/>
  <c r="S108" i="26" s="1"/>
  <c r="O108" i="26"/>
  <c r="R108" i="26" s="1"/>
  <c r="P264" i="26"/>
  <c r="S264" i="26" s="1"/>
  <c r="O264" i="26"/>
  <c r="R264" i="26" s="1"/>
  <c r="P219" i="26"/>
  <c r="S219" i="26" s="1"/>
  <c r="O219" i="26"/>
  <c r="R219" i="26" s="1"/>
  <c r="L86" i="26"/>
  <c r="M86" i="26" s="1"/>
  <c r="N284" i="26"/>
  <c r="P158" i="26"/>
  <c r="S158" i="26" s="1"/>
  <c r="O158" i="26"/>
  <c r="R158" i="26" s="1"/>
  <c r="P169" i="26"/>
  <c r="S169" i="26" s="1"/>
  <c r="O169" i="26"/>
  <c r="R169" i="26" s="1"/>
  <c r="N215" i="26"/>
  <c r="N119" i="26"/>
  <c r="N103" i="26"/>
  <c r="R82" i="26"/>
  <c r="S382" i="25"/>
  <c r="R224" i="25"/>
  <c r="R87" i="25"/>
  <c r="R156" i="25"/>
  <c r="S329" i="25"/>
  <c r="S16" i="25"/>
  <c r="S191" i="25"/>
  <c r="R351" i="25"/>
  <c r="S130" i="25"/>
  <c r="O376" i="25"/>
  <c r="R376" i="25" s="1"/>
  <c r="P376" i="25"/>
  <c r="S376" i="25" s="1"/>
  <c r="S267" i="25"/>
  <c r="S61" i="25"/>
  <c r="S78" i="25"/>
  <c r="S391" i="25"/>
  <c r="S381" i="25"/>
  <c r="R78" i="25"/>
  <c r="S107" i="25"/>
  <c r="S46" i="25"/>
  <c r="R319" i="25"/>
  <c r="S300" i="25"/>
  <c r="R300" i="25"/>
  <c r="R399" i="25"/>
  <c r="S229" i="25"/>
  <c r="S238" i="25"/>
  <c r="S64" i="25"/>
  <c r="R253" i="25"/>
  <c r="S296" i="25"/>
  <c r="S55" i="25"/>
  <c r="S322" i="25"/>
  <c r="R322" i="25"/>
  <c r="S101" i="25"/>
  <c r="R101" i="25"/>
  <c r="R66" i="25"/>
  <c r="S15" i="25"/>
  <c r="R387" i="25"/>
  <c r="S387" i="25"/>
  <c r="S67" i="25"/>
  <c r="S176" i="25"/>
  <c r="R67" i="25"/>
  <c r="S317" i="25"/>
  <c r="S190" i="25"/>
  <c r="S303" i="25"/>
  <c r="S212" i="25"/>
  <c r="R195" i="25"/>
  <c r="S259" i="25"/>
  <c r="S123" i="25"/>
  <c r="M59" i="25"/>
  <c r="M60" i="25"/>
  <c r="R259" i="25"/>
  <c r="S388" i="25"/>
  <c r="S82" i="25"/>
  <c r="S394" i="25"/>
  <c r="S379" i="25"/>
  <c r="R388" i="25"/>
  <c r="S210" i="25"/>
  <c r="S131" i="25"/>
  <c r="S166" i="25"/>
  <c r="R379" i="25"/>
  <c r="S10" i="25"/>
  <c r="S109" i="25"/>
  <c r="R164" i="25"/>
  <c r="R114" i="25"/>
  <c r="R10" i="25"/>
  <c r="S206" i="25"/>
  <c r="R189" i="25"/>
  <c r="R284" i="25"/>
  <c r="S143" i="25"/>
  <c r="S182" i="25"/>
  <c r="S301" i="25"/>
  <c r="S132" i="25"/>
  <c r="S117" i="25"/>
  <c r="M3" i="25"/>
  <c r="L4" i="25"/>
  <c r="R215" i="25"/>
  <c r="S215" i="25"/>
  <c r="R125" i="25"/>
  <c r="R132" i="25"/>
  <c r="S245" i="25"/>
  <c r="S172" i="25"/>
  <c r="S18" i="25"/>
  <c r="R18" i="25"/>
  <c r="S160" i="25"/>
  <c r="S59" i="25"/>
  <c r="S113" i="25"/>
  <c r="S19" i="25"/>
  <c r="M129" i="25"/>
  <c r="S305" i="25"/>
  <c r="S258" i="25"/>
  <c r="R59" i="25"/>
  <c r="R113" i="25"/>
  <c r="M291" i="25"/>
  <c r="L150" i="25"/>
  <c r="M150" i="25" s="1"/>
  <c r="L199" i="25"/>
  <c r="L200" i="25" s="1"/>
  <c r="M200" i="25" s="1"/>
  <c r="M67" i="25"/>
  <c r="L68" i="25"/>
  <c r="M286" i="25"/>
  <c r="L254" i="25"/>
  <c r="M254" i="25" s="1"/>
  <c r="N254" i="25" s="1"/>
  <c r="M260" i="25"/>
  <c r="L377" i="25"/>
  <c r="M377" i="25" s="1"/>
  <c r="M187" i="25"/>
  <c r="M199" i="25"/>
  <c r="L201" i="25"/>
  <c r="M201" i="25" s="1"/>
  <c r="L388" i="25"/>
  <c r="M388" i="25" s="1"/>
  <c r="M353" i="25"/>
  <c r="L354" i="25"/>
  <c r="M346" i="25"/>
  <c r="L347" i="25"/>
  <c r="M347" i="25" s="1"/>
  <c r="N347" i="25" s="1"/>
  <c r="M323" i="25"/>
  <c r="L324" i="25"/>
  <c r="M324" i="25" s="1"/>
  <c r="N324" i="25" s="1"/>
  <c r="M207" i="25"/>
  <c r="L208" i="25"/>
  <c r="M326" i="25"/>
  <c r="L327" i="25"/>
  <c r="M327" i="25" s="1"/>
  <c r="N327" i="25" s="1"/>
  <c r="L262" i="25"/>
  <c r="M262" i="25" s="1"/>
  <c r="N262" i="25" s="1"/>
  <c r="M190" i="25"/>
  <c r="N190" i="25" s="1"/>
  <c r="L191" i="25"/>
  <c r="L185" i="25"/>
  <c r="M185" i="25" s="1"/>
  <c r="N185" i="25" s="1"/>
  <c r="M184" i="25"/>
  <c r="M249" i="25"/>
  <c r="L250" i="25"/>
  <c r="L378" i="25"/>
  <c r="L330" i="25"/>
  <c r="M329" i="25"/>
  <c r="N329" i="25" s="1"/>
  <c r="R151" i="25"/>
  <c r="S151" i="25"/>
  <c r="L359" i="25"/>
  <c r="M358" i="25"/>
  <c r="M293" i="25"/>
  <c r="N293" i="25" s="1"/>
  <c r="L294" i="25"/>
  <c r="M37" i="25"/>
  <c r="L38" i="25"/>
  <c r="M214" i="25"/>
  <c r="L215" i="25"/>
  <c r="M215" i="25" s="1"/>
  <c r="N215" i="25" s="1"/>
  <c r="M175" i="25"/>
  <c r="L176" i="25"/>
  <c r="M61" i="25"/>
  <c r="N61" i="25" s="1"/>
  <c r="L62" i="25"/>
  <c r="M119" i="25"/>
  <c r="L120" i="25"/>
  <c r="M154" i="25"/>
  <c r="L155" i="25"/>
  <c r="L263" i="25"/>
  <c r="M305" i="25"/>
  <c r="N305" i="25" s="1"/>
  <c r="L306" i="25"/>
  <c r="M101" i="25"/>
  <c r="L102" i="25"/>
  <c r="M401" i="25"/>
  <c r="L402" i="25"/>
  <c r="M402" i="25" s="1"/>
  <c r="N402" i="25" s="1"/>
  <c r="L270" i="25"/>
  <c r="M269" i="25"/>
  <c r="M49" i="25"/>
  <c r="L50" i="25"/>
  <c r="L351" i="25"/>
  <c r="M351" i="25" s="1"/>
  <c r="N351" i="25" s="1"/>
  <c r="M350" i="25"/>
  <c r="M168" i="25"/>
  <c r="L169" i="25"/>
  <c r="M218" i="25"/>
  <c r="L219" i="25"/>
  <c r="M299" i="25"/>
  <c r="L300" i="25"/>
  <c r="L84" i="25"/>
  <c r="M83" i="25"/>
  <c r="N83" i="25" s="1"/>
  <c r="M10" i="25"/>
  <c r="L11" i="25"/>
  <c r="M90" i="25"/>
  <c r="L91" i="25"/>
  <c r="L276" i="25"/>
  <c r="M276" i="25" s="1"/>
  <c r="N276" i="25" s="1"/>
  <c r="M275" i="25"/>
  <c r="M337" i="25"/>
  <c r="L338" i="25"/>
  <c r="M109" i="25"/>
  <c r="L110" i="25"/>
  <c r="M229" i="25"/>
  <c r="L230" i="25"/>
  <c r="M317" i="25"/>
  <c r="N317" i="25" s="1"/>
  <c r="L318" i="25"/>
  <c r="M73" i="25"/>
  <c r="L74" i="25"/>
  <c r="L142" i="25"/>
  <c r="M141" i="25"/>
  <c r="N141" i="25" s="1"/>
  <c r="M256" i="25"/>
  <c r="L257" i="25"/>
  <c r="M279" i="25"/>
  <c r="L280" i="25"/>
  <c r="M365" i="25"/>
  <c r="N365" i="25" s="1"/>
  <c r="L366" i="25"/>
  <c r="M366" i="25" s="1"/>
  <c r="N366" i="25" s="1"/>
  <c r="M243" i="25"/>
  <c r="N243" i="25" s="1"/>
  <c r="L244" i="25"/>
  <c r="L396" i="25"/>
  <c r="M395" i="25"/>
  <c r="M371" i="25"/>
  <c r="L372" i="25"/>
  <c r="M23" i="25"/>
  <c r="L24" i="25"/>
  <c r="L163" i="2"/>
  <c r="M98" i="8" l="1"/>
  <c r="L99" i="8"/>
  <c r="M86" i="8"/>
  <c r="L87" i="8"/>
  <c r="M168" i="8"/>
  <c r="L169" i="8"/>
  <c r="M40" i="8"/>
  <c r="L41" i="8"/>
  <c r="M191" i="8"/>
  <c r="L192" i="8"/>
  <c r="M192" i="8" s="1"/>
  <c r="N192" i="8" s="1"/>
  <c r="M28" i="8"/>
  <c r="L29" i="8"/>
  <c r="M29" i="8" s="1"/>
  <c r="N29" i="8" s="1"/>
  <c r="M57" i="8"/>
  <c r="L58" i="8"/>
  <c r="M156" i="8"/>
  <c r="L157" i="8"/>
  <c r="M110" i="8"/>
  <c r="L111" i="8"/>
  <c r="M207" i="8"/>
  <c r="L208" i="8"/>
  <c r="M15" i="8"/>
  <c r="L16" i="8"/>
  <c r="M224" i="8"/>
  <c r="L225" i="8"/>
  <c r="M290" i="26"/>
  <c r="L300" i="26"/>
  <c r="M300" i="26" s="1"/>
  <c r="N300" i="26" s="1"/>
  <c r="L123" i="26"/>
  <c r="M123" i="26" s="1"/>
  <c r="L251" i="26"/>
  <c r="M251" i="26" s="1"/>
  <c r="M428" i="26"/>
  <c r="N428" i="26" s="1"/>
  <c r="M304" i="26"/>
  <c r="N304" i="26" s="1"/>
  <c r="M179" i="26"/>
  <c r="N179" i="26" s="1"/>
  <c r="M398" i="26"/>
  <c r="N398" i="26" s="1"/>
  <c r="M310" i="26"/>
  <c r="N310" i="26" s="1"/>
  <c r="M202" i="26"/>
  <c r="L203" i="26"/>
  <c r="M203" i="26" s="1"/>
  <c r="N203" i="26" s="1"/>
  <c r="L354" i="26"/>
  <c r="M354" i="26" s="1"/>
  <c r="N354" i="26" s="1"/>
  <c r="M353" i="26"/>
  <c r="M23" i="26"/>
  <c r="N23" i="26" s="1"/>
  <c r="M138" i="26"/>
  <c r="N138" i="26" s="1"/>
  <c r="M49" i="26"/>
  <c r="N49" i="26" s="1"/>
  <c r="M172" i="26"/>
  <c r="N172" i="26" s="1"/>
  <c r="M279" i="26"/>
  <c r="N279" i="26" s="1"/>
  <c r="L433" i="26"/>
  <c r="L375" i="26"/>
  <c r="L441" i="26"/>
  <c r="M441" i="26" s="1"/>
  <c r="L6" i="26"/>
  <c r="M5" i="26"/>
  <c r="L87" i="26"/>
  <c r="M87" i="26" s="1"/>
  <c r="L63" i="26"/>
  <c r="L212" i="26"/>
  <c r="L199" i="26"/>
  <c r="L222" i="26"/>
  <c r="M222" i="26" s="1"/>
  <c r="L202" i="25"/>
  <c r="M202" i="25" s="1"/>
  <c r="N202" i="25" s="1"/>
  <c r="M4" i="25"/>
  <c r="L5" i="25"/>
  <c r="L151" i="25"/>
  <c r="M151" i="25" s="1"/>
  <c r="N151" i="25" s="1"/>
  <c r="L69" i="25"/>
  <c r="M68" i="25"/>
  <c r="L389" i="25"/>
  <c r="M389" i="25" s="1"/>
  <c r="N389" i="25" s="1"/>
  <c r="M354" i="25"/>
  <c r="L355" i="25"/>
  <c r="M355" i="25" s="1"/>
  <c r="N355" i="25" s="1"/>
  <c r="M191" i="25"/>
  <c r="L192" i="25"/>
  <c r="M192" i="25" s="1"/>
  <c r="N192" i="25" s="1"/>
  <c r="M208" i="25"/>
  <c r="L209" i="25"/>
  <c r="L331" i="25"/>
  <c r="M330" i="25"/>
  <c r="M378" i="25"/>
  <c r="N378" i="25" s="1"/>
  <c r="L379" i="25"/>
  <c r="M250" i="25"/>
  <c r="L251" i="25"/>
  <c r="M251" i="25" s="1"/>
  <c r="N251" i="25" s="1"/>
  <c r="M74" i="25"/>
  <c r="L75" i="25"/>
  <c r="M318" i="25"/>
  <c r="L319" i="25"/>
  <c r="M319" i="25" s="1"/>
  <c r="N319" i="25" s="1"/>
  <c r="M230" i="25"/>
  <c r="L231" i="25"/>
  <c r="M110" i="25"/>
  <c r="L111" i="25"/>
  <c r="M338" i="25"/>
  <c r="L339" i="25"/>
  <c r="M91" i="25"/>
  <c r="L92" i="25"/>
  <c r="M11" i="25"/>
  <c r="L12" i="25"/>
  <c r="M84" i="25"/>
  <c r="L85" i="25"/>
  <c r="M300" i="25"/>
  <c r="L301" i="25"/>
  <c r="M301" i="25" s="1"/>
  <c r="N301" i="25" s="1"/>
  <c r="M219" i="25"/>
  <c r="N219" i="25" s="1"/>
  <c r="L220" i="25"/>
  <c r="M169" i="25"/>
  <c r="N169" i="25" s="1"/>
  <c r="L170" i="25"/>
  <c r="M50" i="25"/>
  <c r="L51" i="25"/>
  <c r="M270" i="25"/>
  <c r="L271" i="25"/>
  <c r="M102" i="25"/>
  <c r="L103" i="25"/>
  <c r="M306" i="25"/>
  <c r="L307" i="25"/>
  <c r="L264" i="25"/>
  <c r="M263" i="25"/>
  <c r="M155" i="25"/>
  <c r="L156" i="25"/>
  <c r="M120" i="25"/>
  <c r="N120" i="25" s="1"/>
  <c r="L121" i="25"/>
  <c r="M24" i="25"/>
  <c r="L25" i="25"/>
  <c r="M62" i="25"/>
  <c r="L63" i="25"/>
  <c r="M372" i="25"/>
  <c r="N372" i="25" s="1"/>
  <c r="L373" i="25"/>
  <c r="L177" i="25"/>
  <c r="M176" i="25"/>
  <c r="N176" i="25" s="1"/>
  <c r="M396" i="25"/>
  <c r="L397" i="25"/>
  <c r="M244" i="25"/>
  <c r="N244" i="25" s="1"/>
  <c r="L245" i="25"/>
  <c r="M245" i="25" s="1"/>
  <c r="N245" i="25" s="1"/>
  <c r="M38" i="25"/>
  <c r="L39" i="25"/>
  <c r="M294" i="25"/>
  <c r="L295" i="25"/>
  <c r="L281" i="25"/>
  <c r="M280" i="25"/>
  <c r="N280" i="25" s="1"/>
  <c r="L258" i="25"/>
  <c r="M258" i="25" s="1"/>
  <c r="N258" i="25" s="1"/>
  <c r="M257" i="25"/>
  <c r="M359" i="25"/>
  <c r="N359" i="25" s="1"/>
  <c r="L360" i="25"/>
  <c r="M142" i="25"/>
  <c r="L143" i="25"/>
  <c r="M163" i="2"/>
  <c r="L164" i="2"/>
  <c r="M164" i="2" s="1"/>
  <c r="M225" i="8" l="1"/>
  <c r="L226" i="8"/>
  <c r="M16" i="8"/>
  <c r="L17" i="8"/>
  <c r="M208" i="8"/>
  <c r="L209" i="8"/>
  <c r="M111" i="8"/>
  <c r="L112" i="8"/>
  <c r="M157" i="8"/>
  <c r="L158" i="8"/>
  <c r="M158" i="8" s="1"/>
  <c r="N158" i="8" s="1"/>
  <c r="M58" i="8"/>
  <c r="L59" i="8"/>
  <c r="M41" i="8"/>
  <c r="L42" i="8"/>
  <c r="M169" i="8"/>
  <c r="L170" i="8"/>
  <c r="M170" i="8" s="1"/>
  <c r="N170" i="8" s="1"/>
  <c r="M87" i="8"/>
  <c r="L88" i="8"/>
  <c r="M99" i="8"/>
  <c r="L100" i="8"/>
  <c r="M100" i="8" s="1"/>
  <c r="N100" i="8" s="1"/>
  <c r="L124" i="26"/>
  <c r="M124" i="26" s="1"/>
  <c r="N124" i="26" s="1"/>
  <c r="L252" i="26"/>
  <c r="M252" i="26" s="1"/>
  <c r="M199" i="26"/>
  <c r="N199" i="26" s="1"/>
  <c r="M212" i="26"/>
  <c r="N212" i="26" s="1"/>
  <c r="M63" i="26"/>
  <c r="N63" i="26" s="1"/>
  <c r="M375" i="26"/>
  <c r="N375" i="26" s="1"/>
  <c r="M433" i="26"/>
  <c r="N433" i="26" s="1"/>
  <c r="L442" i="26"/>
  <c r="M442" i="26" s="1"/>
  <c r="L223" i="26"/>
  <c r="M223" i="26" s="1"/>
  <c r="L14" i="26"/>
  <c r="M14" i="26" s="1"/>
  <c r="L88" i="26"/>
  <c r="L38" i="26"/>
  <c r="M38" i="26" s="1"/>
  <c r="L142" i="26"/>
  <c r="M6" i="26"/>
  <c r="L7" i="26"/>
  <c r="L6" i="25"/>
  <c r="M6" i="25" s="1"/>
  <c r="N6" i="25" s="1"/>
  <c r="M5" i="25"/>
  <c r="M69" i="25"/>
  <c r="L70" i="25"/>
  <c r="M70" i="25" s="1"/>
  <c r="N70" i="25" s="1"/>
  <c r="M209" i="25"/>
  <c r="L210" i="25"/>
  <c r="L380" i="25"/>
  <c r="M379" i="25"/>
  <c r="L332" i="25"/>
  <c r="M331" i="25"/>
  <c r="M143" i="25"/>
  <c r="L144" i="25"/>
  <c r="M144" i="25" s="1"/>
  <c r="N144" i="25" s="1"/>
  <c r="M360" i="25"/>
  <c r="L361" i="25"/>
  <c r="M281" i="25"/>
  <c r="L282" i="25"/>
  <c r="M295" i="25"/>
  <c r="L296" i="25"/>
  <c r="M296" i="25" s="1"/>
  <c r="N296" i="25" s="1"/>
  <c r="M39" i="25"/>
  <c r="N39" i="25" s="1"/>
  <c r="L40" i="25"/>
  <c r="L398" i="25"/>
  <c r="M397" i="25"/>
  <c r="M177" i="25"/>
  <c r="L178" i="25"/>
  <c r="M373" i="25"/>
  <c r="L374" i="25"/>
  <c r="M374" i="25" s="1"/>
  <c r="N374" i="25" s="1"/>
  <c r="M63" i="25"/>
  <c r="N63" i="25" s="1"/>
  <c r="L64" i="25"/>
  <c r="L26" i="25"/>
  <c r="M25" i="25"/>
  <c r="M121" i="25"/>
  <c r="L122" i="25"/>
  <c r="M156" i="25"/>
  <c r="N156" i="25" s="1"/>
  <c r="L157" i="25"/>
  <c r="M264" i="25"/>
  <c r="N264" i="25" s="1"/>
  <c r="L265" i="25"/>
  <c r="M307" i="25"/>
  <c r="L308" i="25"/>
  <c r="M103" i="25"/>
  <c r="L104" i="25"/>
  <c r="M271" i="25"/>
  <c r="L272" i="25"/>
  <c r="M51" i="25"/>
  <c r="L52" i="25"/>
  <c r="L171" i="25"/>
  <c r="M170" i="25"/>
  <c r="M220" i="25"/>
  <c r="L221" i="25"/>
  <c r="M221" i="25" s="1"/>
  <c r="N221" i="25" s="1"/>
  <c r="M85" i="25"/>
  <c r="L86" i="25"/>
  <c r="M12" i="25"/>
  <c r="L13" i="25"/>
  <c r="M92" i="25"/>
  <c r="L93" i="25"/>
  <c r="L340" i="25"/>
  <c r="M339" i="25"/>
  <c r="M111" i="25"/>
  <c r="N111" i="25" s="1"/>
  <c r="L112" i="25"/>
  <c r="M231" i="25"/>
  <c r="L232" i="25"/>
  <c r="M75" i="25"/>
  <c r="N75" i="25" s="1"/>
  <c r="L76" i="25"/>
  <c r="M76" i="25" s="1"/>
  <c r="N76" i="25" s="1"/>
  <c r="M88" i="8" l="1"/>
  <c r="L89" i="8"/>
  <c r="M89" i="8" s="1"/>
  <c r="N89" i="8" s="1"/>
  <c r="M42" i="8"/>
  <c r="L43" i="8"/>
  <c r="M59" i="8"/>
  <c r="L60" i="8"/>
  <c r="M112" i="8"/>
  <c r="L113" i="8"/>
  <c r="M209" i="8"/>
  <c r="L210" i="8"/>
  <c r="M210" i="8" s="1"/>
  <c r="N210" i="8" s="1"/>
  <c r="M17" i="8"/>
  <c r="L18" i="8"/>
  <c r="M226" i="8"/>
  <c r="L227" i="8"/>
  <c r="M227" i="8" s="1"/>
  <c r="N227" i="8" s="1"/>
  <c r="L253" i="26"/>
  <c r="M253" i="26" s="1"/>
  <c r="M7" i="26"/>
  <c r="N7" i="26" s="1"/>
  <c r="M142" i="26"/>
  <c r="N142" i="26" s="1"/>
  <c r="M88" i="26"/>
  <c r="N88" i="26" s="1"/>
  <c r="L443" i="26"/>
  <c r="M443" i="26" s="1"/>
  <c r="L39" i="26"/>
  <c r="M39" i="26" s="1"/>
  <c r="L15" i="26"/>
  <c r="M15" i="26" s="1"/>
  <c r="L224" i="26"/>
  <c r="M224" i="26" s="1"/>
  <c r="M210" i="25"/>
  <c r="N210" i="25" s="1"/>
  <c r="L211" i="25"/>
  <c r="M332" i="25"/>
  <c r="N332" i="25" s="1"/>
  <c r="L333" i="25"/>
  <c r="M380" i="25"/>
  <c r="L381" i="25"/>
  <c r="M232" i="25"/>
  <c r="L233" i="25"/>
  <c r="L113" i="25"/>
  <c r="M112" i="25"/>
  <c r="M340" i="25"/>
  <c r="L341" i="25"/>
  <c r="M341" i="25" s="1"/>
  <c r="N341" i="25" s="1"/>
  <c r="M93" i="25"/>
  <c r="L94" i="25"/>
  <c r="M13" i="25"/>
  <c r="L14" i="25"/>
  <c r="M86" i="25"/>
  <c r="L87" i="25"/>
  <c r="M87" i="25" s="1"/>
  <c r="N87" i="25" s="1"/>
  <c r="M171" i="25"/>
  <c r="L172" i="25"/>
  <c r="M172" i="25" s="1"/>
  <c r="N172" i="25" s="1"/>
  <c r="M52" i="25"/>
  <c r="N52" i="25" s="1"/>
  <c r="L53" i="25"/>
  <c r="M272" i="25"/>
  <c r="L273" i="25"/>
  <c r="M273" i="25" s="1"/>
  <c r="N273" i="25" s="1"/>
  <c r="M104" i="25"/>
  <c r="L105" i="25"/>
  <c r="M308" i="25"/>
  <c r="L309" i="25"/>
  <c r="M265" i="25"/>
  <c r="L266" i="25"/>
  <c r="M266" i="25" s="1"/>
  <c r="N266" i="25" s="1"/>
  <c r="M157" i="25"/>
  <c r="L158" i="25"/>
  <c r="M122" i="25"/>
  <c r="L123" i="25"/>
  <c r="M26" i="25"/>
  <c r="L27" i="25"/>
  <c r="M64" i="25"/>
  <c r="L65" i="25"/>
  <c r="M65" i="25" s="1"/>
  <c r="N65" i="25" s="1"/>
  <c r="M178" i="25"/>
  <c r="L179" i="25"/>
  <c r="M398" i="25"/>
  <c r="L399" i="25"/>
  <c r="M399" i="25" s="1"/>
  <c r="N399" i="25" s="1"/>
  <c r="M40" i="25"/>
  <c r="L41" i="25"/>
  <c r="M282" i="25"/>
  <c r="N282" i="25" s="1"/>
  <c r="L283" i="25"/>
  <c r="M361" i="25"/>
  <c r="N361" i="25" s="1"/>
  <c r="L362" i="25"/>
  <c r="M362" i="25" s="1"/>
  <c r="N362" i="25" s="1"/>
  <c r="M18" i="8" l="1"/>
  <c r="L19" i="8"/>
  <c r="L114" i="8"/>
  <c r="M113" i="8"/>
  <c r="L61" i="8"/>
  <c r="M61" i="8" s="1"/>
  <c r="N61" i="8" s="1"/>
  <c r="M60" i="8"/>
  <c r="L44" i="8"/>
  <c r="M43" i="8"/>
  <c r="L254" i="26"/>
  <c r="M254" i="26" s="1"/>
  <c r="L444" i="26"/>
  <c r="M444" i="26" s="1"/>
  <c r="L225" i="26"/>
  <c r="M225" i="26" s="1"/>
  <c r="L16" i="26"/>
  <c r="M16" i="26" s="1"/>
  <c r="L189" i="26"/>
  <c r="L40" i="26"/>
  <c r="M40" i="26" s="1"/>
  <c r="L212" i="25"/>
  <c r="M212" i="25" s="1"/>
  <c r="N212" i="25" s="1"/>
  <c r="M211" i="25"/>
  <c r="M381" i="25"/>
  <c r="L382" i="25"/>
  <c r="L334" i="25"/>
  <c r="M333" i="25"/>
  <c r="M283" i="25"/>
  <c r="L284" i="25"/>
  <c r="M284" i="25" s="1"/>
  <c r="N284" i="25" s="1"/>
  <c r="M41" i="25"/>
  <c r="L42" i="25"/>
  <c r="M42" i="25" s="1"/>
  <c r="N42" i="25" s="1"/>
  <c r="M179" i="25"/>
  <c r="L180" i="25"/>
  <c r="M27" i="25"/>
  <c r="L28" i="25"/>
  <c r="L124" i="25"/>
  <c r="M123" i="25"/>
  <c r="N123" i="25" s="1"/>
  <c r="L159" i="25"/>
  <c r="M158" i="25"/>
  <c r="M309" i="25"/>
  <c r="L310" i="25"/>
  <c r="M105" i="25"/>
  <c r="L106" i="25"/>
  <c r="M53" i="25"/>
  <c r="L54" i="25"/>
  <c r="L15" i="25"/>
  <c r="M14" i="25"/>
  <c r="L95" i="25"/>
  <c r="M94" i="25"/>
  <c r="M113" i="25"/>
  <c r="L114" i="25"/>
  <c r="M233" i="25"/>
  <c r="L234" i="25"/>
  <c r="M44" i="8" l="1"/>
  <c r="L45" i="8"/>
  <c r="M45" i="8" s="1"/>
  <c r="N45" i="8" s="1"/>
  <c r="M114" i="8"/>
  <c r="L115" i="8"/>
  <c r="M19" i="8"/>
  <c r="L20" i="8"/>
  <c r="M20" i="8" s="1"/>
  <c r="N20" i="8" s="1"/>
  <c r="M189" i="26"/>
  <c r="L190" i="26"/>
  <c r="M190" i="26" s="1"/>
  <c r="N190" i="26" s="1"/>
  <c r="L255" i="26"/>
  <c r="M255" i="26" s="1"/>
  <c r="L184" i="26"/>
  <c r="L445" i="26"/>
  <c r="M445" i="26" s="1"/>
  <c r="L41" i="26"/>
  <c r="M41" i="26" s="1"/>
  <c r="L17" i="26"/>
  <c r="M17" i="26" s="1"/>
  <c r="L226" i="26"/>
  <c r="M226" i="26" s="1"/>
  <c r="M334" i="25"/>
  <c r="L335" i="25"/>
  <c r="M335" i="25" s="1"/>
  <c r="N335" i="25" s="1"/>
  <c r="M382" i="25"/>
  <c r="N382" i="25" s="1"/>
  <c r="L383" i="25"/>
  <c r="L235" i="25"/>
  <c r="M235" i="25" s="1"/>
  <c r="N235" i="25" s="1"/>
  <c r="M234" i="25"/>
  <c r="M114" i="25"/>
  <c r="L115" i="25"/>
  <c r="M115" i="25" s="1"/>
  <c r="N115" i="25" s="1"/>
  <c r="M95" i="25"/>
  <c r="L96" i="25"/>
  <c r="M159" i="25"/>
  <c r="L160" i="25"/>
  <c r="M160" i="25" s="1"/>
  <c r="N160" i="25" s="1"/>
  <c r="M54" i="25"/>
  <c r="L55" i="25"/>
  <c r="L107" i="25"/>
  <c r="M107" i="25" s="1"/>
  <c r="N107" i="25" s="1"/>
  <c r="M106" i="25"/>
  <c r="M310" i="25"/>
  <c r="L311" i="25"/>
  <c r="M15" i="25"/>
  <c r="L16" i="25"/>
  <c r="M124" i="25"/>
  <c r="L125" i="25"/>
  <c r="M28" i="25"/>
  <c r="L29" i="25"/>
  <c r="M180" i="25"/>
  <c r="L181" i="25"/>
  <c r="M115" i="8" l="1"/>
  <c r="L116" i="8"/>
  <c r="L256" i="26"/>
  <c r="M256" i="26" s="1"/>
  <c r="M184" i="26"/>
  <c r="N184" i="26" s="1"/>
  <c r="L446" i="26"/>
  <c r="M446" i="26" s="1"/>
  <c r="L227" i="26"/>
  <c r="M227" i="26" s="1"/>
  <c r="L18" i="26"/>
  <c r="M18" i="26" s="1"/>
  <c r="L42" i="26"/>
  <c r="M42" i="26" s="1"/>
  <c r="M383" i="25"/>
  <c r="L384" i="25"/>
  <c r="M29" i="25"/>
  <c r="L30" i="25"/>
  <c r="M181" i="25"/>
  <c r="L182" i="25"/>
  <c r="M182" i="25" s="1"/>
  <c r="N182" i="25" s="1"/>
  <c r="M125" i="25"/>
  <c r="L126" i="25"/>
  <c r="M16" i="25"/>
  <c r="L17" i="25"/>
  <c r="M311" i="25"/>
  <c r="L312" i="25"/>
  <c r="M55" i="25"/>
  <c r="L56" i="25"/>
  <c r="M96" i="25"/>
  <c r="L97" i="25"/>
  <c r="M116" i="8" l="1"/>
  <c r="L117" i="8"/>
  <c r="L257" i="26"/>
  <c r="M257" i="26" s="1"/>
  <c r="L447" i="26"/>
  <c r="M447" i="26" s="1"/>
  <c r="L43" i="26"/>
  <c r="M43" i="26" s="1"/>
  <c r="L19" i="26"/>
  <c r="L228" i="26"/>
  <c r="M228" i="26" s="1"/>
  <c r="M384" i="25"/>
  <c r="L385" i="25"/>
  <c r="M385" i="25" s="1"/>
  <c r="N385" i="25" s="1"/>
  <c r="M97" i="25"/>
  <c r="L98" i="25"/>
  <c r="M98" i="25" s="1"/>
  <c r="N98" i="25" s="1"/>
  <c r="M312" i="25"/>
  <c r="L313" i="25"/>
  <c r="M56" i="25"/>
  <c r="L57" i="25"/>
  <c r="M57" i="25" s="1"/>
  <c r="N57" i="25" s="1"/>
  <c r="M17" i="25"/>
  <c r="L18" i="25"/>
  <c r="M126" i="25"/>
  <c r="L127" i="25"/>
  <c r="M127" i="25" s="1"/>
  <c r="N127" i="25" s="1"/>
  <c r="M30" i="25"/>
  <c r="L31" i="25"/>
  <c r="M117" i="8" l="1"/>
  <c r="L118" i="8"/>
  <c r="L258" i="26"/>
  <c r="M258" i="26" s="1"/>
  <c r="M19" i="26"/>
  <c r="N19" i="26" s="1"/>
  <c r="L448" i="26"/>
  <c r="L44" i="26"/>
  <c r="M44" i="26" s="1"/>
  <c r="L229" i="26"/>
  <c r="M229" i="26" s="1"/>
  <c r="M18" i="25"/>
  <c r="L19" i="25"/>
  <c r="L32" i="25"/>
  <c r="M31" i="25"/>
  <c r="M313" i="25"/>
  <c r="L314" i="25"/>
  <c r="M314" i="25" s="1"/>
  <c r="N314" i="25" s="1"/>
  <c r="M118" i="8" l="1"/>
  <c r="L119" i="8"/>
  <c r="L259" i="26"/>
  <c r="M259" i="26" s="1"/>
  <c r="N259" i="26" s="1"/>
  <c r="M448" i="26"/>
  <c r="N448" i="26" s="1"/>
  <c r="L230" i="26"/>
  <c r="M230" i="26" s="1"/>
  <c r="L45" i="26"/>
  <c r="M32" i="25"/>
  <c r="L33" i="25"/>
  <c r="M19" i="25"/>
  <c r="L20" i="25"/>
  <c r="M20" i="25" s="1"/>
  <c r="N20" i="25" s="1"/>
  <c r="M119" i="8" l="1"/>
  <c r="L120" i="8"/>
  <c r="M45" i="26"/>
  <c r="N45" i="26" s="1"/>
  <c r="L231" i="26"/>
  <c r="M231" i="26" s="1"/>
  <c r="M33" i="25"/>
  <c r="M120" i="8" l="1"/>
  <c r="L121" i="8"/>
  <c r="L232" i="26"/>
  <c r="M232" i="26" s="1"/>
  <c r="M121" i="8" l="1"/>
  <c r="L122" i="8"/>
  <c r="L233" i="26"/>
  <c r="M233" i="26" s="1"/>
  <c r="M122" i="8" l="1"/>
  <c r="L123" i="8"/>
  <c r="M123" i="8" s="1"/>
  <c r="N123" i="8" s="1"/>
  <c r="L234" i="26"/>
  <c r="M234" i="26" s="1"/>
  <c r="L235" i="26" l="1"/>
  <c r="M235" i="26" s="1"/>
  <c r="L236" i="26" l="1"/>
  <c r="M236" i="26" s="1"/>
  <c r="L237" i="26" l="1"/>
  <c r="M237" i="26" s="1"/>
  <c r="L238" i="26" l="1"/>
  <c r="M238" i="26" s="1"/>
  <c r="L239" i="26" l="1"/>
  <c r="M239" i="26" l="1"/>
  <c r="N239" i="26" s="1"/>
  <c r="L262" i="12" l="1"/>
  <c r="M262" i="12" s="1"/>
  <c r="J262" i="12"/>
  <c r="P262" i="12" s="1"/>
  <c r="H262" i="12"/>
  <c r="F262" i="12"/>
  <c r="J261" i="12"/>
  <c r="P261" i="12" s="1"/>
  <c r="H261" i="12"/>
  <c r="F261" i="12"/>
  <c r="I260" i="12"/>
  <c r="N260" i="12" s="1"/>
  <c r="H260" i="12"/>
  <c r="F260" i="12"/>
  <c r="I259" i="12"/>
  <c r="N259" i="12" s="1"/>
  <c r="H259" i="12"/>
  <c r="F259" i="12"/>
  <c r="L258" i="12"/>
  <c r="L259" i="12" s="1"/>
  <c r="I258" i="12"/>
  <c r="N258" i="12" s="1"/>
  <c r="H258" i="12"/>
  <c r="F258" i="12"/>
  <c r="J257" i="12"/>
  <c r="P257" i="12" s="1"/>
  <c r="H257" i="12"/>
  <c r="F257" i="12"/>
  <c r="I256" i="12"/>
  <c r="N256" i="12" s="1"/>
  <c r="H256" i="12"/>
  <c r="F256" i="12"/>
  <c r="L255" i="12"/>
  <c r="L256" i="12" s="1"/>
  <c r="I255" i="12"/>
  <c r="N255" i="12" s="1"/>
  <c r="H255" i="12"/>
  <c r="F255" i="12"/>
  <c r="J254" i="12"/>
  <c r="P254" i="12" s="1"/>
  <c r="H254" i="12"/>
  <c r="F254" i="12"/>
  <c r="I253" i="12"/>
  <c r="N253" i="12" s="1"/>
  <c r="H253" i="12"/>
  <c r="F253" i="12"/>
  <c r="L252" i="12"/>
  <c r="M252" i="12" s="1"/>
  <c r="I252" i="12"/>
  <c r="N252" i="12" s="1"/>
  <c r="H252" i="12"/>
  <c r="F252" i="12"/>
  <c r="J251" i="12"/>
  <c r="P251" i="12" s="1"/>
  <c r="H251" i="12"/>
  <c r="F251" i="12"/>
  <c r="L250" i="12"/>
  <c r="L251" i="12" s="1"/>
  <c r="M251" i="12" s="1"/>
  <c r="I250" i="12"/>
  <c r="N250" i="12" s="1"/>
  <c r="H250" i="12"/>
  <c r="F250" i="12"/>
  <c r="J249" i="12"/>
  <c r="P249" i="12" s="1"/>
  <c r="H249" i="12"/>
  <c r="F249" i="12"/>
  <c r="L248" i="12"/>
  <c r="L249" i="12" s="1"/>
  <c r="M249" i="12" s="1"/>
  <c r="I248" i="12"/>
  <c r="N248" i="12" s="1"/>
  <c r="H248" i="12"/>
  <c r="F248" i="12"/>
  <c r="L247" i="12"/>
  <c r="M247" i="12" s="1"/>
  <c r="J247" i="12"/>
  <c r="P247" i="12" s="1"/>
  <c r="H247" i="12"/>
  <c r="F247" i="12"/>
  <c r="J246" i="12"/>
  <c r="P246" i="12" s="1"/>
  <c r="H246" i="12"/>
  <c r="F246" i="12"/>
  <c r="L245" i="12"/>
  <c r="L246" i="12" s="1"/>
  <c r="M246" i="12" s="1"/>
  <c r="I245" i="12"/>
  <c r="N245" i="12" s="1"/>
  <c r="H245" i="12"/>
  <c r="F245" i="12"/>
  <c r="J244" i="12"/>
  <c r="P244" i="12" s="1"/>
  <c r="H244" i="12"/>
  <c r="F244" i="12"/>
  <c r="L243" i="12"/>
  <c r="L244" i="12" s="1"/>
  <c r="M244" i="12" s="1"/>
  <c r="I243" i="12"/>
  <c r="N243" i="12" s="1"/>
  <c r="H243" i="12"/>
  <c r="F243" i="12"/>
  <c r="J242" i="12"/>
  <c r="P242" i="12" s="1"/>
  <c r="H242" i="12"/>
  <c r="F242" i="12"/>
  <c r="I241" i="12"/>
  <c r="N241" i="12" s="1"/>
  <c r="H241" i="12"/>
  <c r="F241" i="12"/>
  <c r="I240" i="12"/>
  <c r="N240" i="12" s="1"/>
  <c r="H240" i="12"/>
  <c r="F240" i="12"/>
  <c r="L239" i="12"/>
  <c r="L240" i="12" s="1"/>
  <c r="I239" i="12"/>
  <c r="N239" i="12" s="1"/>
  <c r="H239" i="12"/>
  <c r="F239" i="12"/>
  <c r="J238" i="12"/>
  <c r="P238" i="12" s="1"/>
  <c r="H238" i="12"/>
  <c r="F238" i="12"/>
  <c r="I237" i="12"/>
  <c r="N237" i="12" s="1"/>
  <c r="H237" i="12"/>
  <c r="F237" i="12"/>
  <c r="H236" i="12"/>
  <c r="F236" i="12"/>
  <c r="I235" i="12"/>
  <c r="N235" i="12" s="1"/>
  <c r="H235" i="12"/>
  <c r="F235" i="12"/>
  <c r="I234" i="12"/>
  <c r="N234" i="12" s="1"/>
  <c r="H234" i="12"/>
  <c r="F234" i="12"/>
  <c r="I233" i="12"/>
  <c r="N233" i="12" s="1"/>
  <c r="H233" i="12"/>
  <c r="F233" i="12"/>
  <c r="L232" i="12"/>
  <c r="M232" i="12" s="1"/>
  <c r="I232" i="12"/>
  <c r="N232" i="12" s="1"/>
  <c r="H232" i="12"/>
  <c r="F232" i="12"/>
  <c r="J231" i="12"/>
  <c r="P231" i="12" s="1"/>
  <c r="H231" i="12"/>
  <c r="F231" i="12"/>
  <c r="I230" i="12"/>
  <c r="N230" i="12" s="1"/>
  <c r="H230" i="12"/>
  <c r="F230" i="12"/>
  <c r="L229" i="12"/>
  <c r="M229" i="12" s="1"/>
  <c r="I229" i="12"/>
  <c r="N229" i="12" s="1"/>
  <c r="H229" i="12"/>
  <c r="F229" i="12"/>
  <c r="J228" i="12"/>
  <c r="P228" i="12" s="1"/>
  <c r="H228" i="12"/>
  <c r="F228" i="12"/>
  <c r="I227" i="12"/>
  <c r="N227" i="12" s="1"/>
  <c r="H227" i="12"/>
  <c r="F227" i="12"/>
  <c r="I226" i="12"/>
  <c r="N226" i="12" s="1"/>
  <c r="H226" i="12"/>
  <c r="F226" i="12"/>
  <c r="L225" i="12"/>
  <c r="L226" i="12" s="1"/>
  <c r="I225" i="12"/>
  <c r="N225" i="12" s="1"/>
  <c r="H225" i="12"/>
  <c r="F225" i="12"/>
  <c r="H224" i="12"/>
  <c r="F224" i="12"/>
  <c r="L223" i="12"/>
  <c r="I223" i="12"/>
  <c r="N223" i="12" s="1"/>
  <c r="H223" i="12"/>
  <c r="F223" i="12"/>
  <c r="J222" i="12"/>
  <c r="O222" i="12" s="1"/>
  <c r="H222" i="12"/>
  <c r="F222" i="12"/>
  <c r="I221" i="12"/>
  <c r="N221" i="12" s="1"/>
  <c r="H221" i="12"/>
  <c r="F221" i="12"/>
  <c r="L220" i="12"/>
  <c r="M220" i="12" s="1"/>
  <c r="I220" i="12"/>
  <c r="N220" i="12" s="1"/>
  <c r="H220" i="12"/>
  <c r="F220" i="12"/>
  <c r="J219" i="12"/>
  <c r="P219" i="12" s="1"/>
  <c r="H219" i="12"/>
  <c r="F219" i="12"/>
  <c r="I218" i="12"/>
  <c r="N218" i="12" s="1"/>
  <c r="H218" i="12"/>
  <c r="F218" i="12"/>
  <c r="L217" i="12"/>
  <c r="L218" i="12" s="1"/>
  <c r="I217" i="12"/>
  <c r="N217" i="12" s="1"/>
  <c r="H217" i="12"/>
  <c r="F217" i="12"/>
  <c r="J216" i="12"/>
  <c r="P216" i="12" s="1"/>
  <c r="H216" i="12"/>
  <c r="F216" i="12"/>
  <c r="L215" i="12"/>
  <c r="L216" i="12" s="1"/>
  <c r="M216" i="12" s="1"/>
  <c r="I215" i="12"/>
  <c r="N215" i="12" s="1"/>
  <c r="H215" i="12"/>
  <c r="F215" i="12"/>
  <c r="L214" i="12"/>
  <c r="M214" i="12" s="1"/>
  <c r="J214" i="12"/>
  <c r="O214" i="12" s="1"/>
  <c r="H214" i="12"/>
  <c r="I214" i="12" s="1"/>
  <c r="F214" i="12"/>
  <c r="J213" i="12"/>
  <c r="P213" i="12" s="1"/>
  <c r="H213" i="12"/>
  <c r="F213" i="12"/>
  <c r="I212" i="12"/>
  <c r="N212" i="12" s="1"/>
  <c r="H212" i="12"/>
  <c r="F212" i="12"/>
  <c r="L211" i="12"/>
  <c r="L212" i="12" s="1"/>
  <c r="I211" i="12"/>
  <c r="N211" i="12" s="1"/>
  <c r="H211" i="12"/>
  <c r="F211" i="12"/>
  <c r="J210" i="12"/>
  <c r="P210" i="12" s="1"/>
  <c r="H210" i="12"/>
  <c r="F210" i="12"/>
  <c r="I209" i="12"/>
  <c r="N209" i="12" s="1"/>
  <c r="H209" i="12"/>
  <c r="F209" i="12"/>
  <c r="I208" i="12"/>
  <c r="N208" i="12" s="1"/>
  <c r="H208" i="12"/>
  <c r="F208" i="12"/>
  <c r="I207" i="12"/>
  <c r="N207" i="12" s="1"/>
  <c r="H207" i="12"/>
  <c r="F207" i="12"/>
  <c r="L206" i="12"/>
  <c r="L207" i="12" s="1"/>
  <c r="I206" i="12"/>
  <c r="N206" i="12" s="1"/>
  <c r="H206" i="12"/>
  <c r="F206" i="12"/>
  <c r="J205" i="12"/>
  <c r="P205" i="12" s="1"/>
  <c r="H205" i="12"/>
  <c r="F205" i="12"/>
  <c r="I204" i="12"/>
  <c r="N204" i="12" s="1"/>
  <c r="H204" i="12"/>
  <c r="F204" i="12"/>
  <c r="L203" i="12"/>
  <c r="L204" i="12" s="1"/>
  <c r="I203" i="12"/>
  <c r="N203" i="12" s="1"/>
  <c r="H203" i="12"/>
  <c r="F203" i="12"/>
  <c r="J202" i="12"/>
  <c r="P202" i="12" s="1"/>
  <c r="H202" i="12"/>
  <c r="F202" i="12"/>
  <c r="I201" i="12"/>
  <c r="N201" i="12" s="1"/>
  <c r="H201" i="12"/>
  <c r="F201" i="12"/>
  <c r="L200" i="12"/>
  <c r="M200" i="12" s="1"/>
  <c r="I200" i="12"/>
  <c r="N200" i="12" s="1"/>
  <c r="H200" i="12"/>
  <c r="F200" i="12"/>
  <c r="J199" i="12"/>
  <c r="P199" i="12" s="1"/>
  <c r="H199" i="12"/>
  <c r="I199" i="12" s="1"/>
  <c r="F199" i="12"/>
  <c r="I198" i="12"/>
  <c r="N198" i="12" s="1"/>
  <c r="H198" i="12"/>
  <c r="F198" i="12"/>
  <c r="L197" i="12"/>
  <c r="L198" i="12" s="1"/>
  <c r="I197" i="12"/>
  <c r="N197" i="12" s="1"/>
  <c r="H197" i="12"/>
  <c r="F197" i="12"/>
  <c r="J196" i="12"/>
  <c r="P196" i="12" s="1"/>
  <c r="H196" i="12"/>
  <c r="F196" i="12"/>
  <c r="I195" i="12"/>
  <c r="N195" i="12" s="1"/>
  <c r="H195" i="12"/>
  <c r="F195" i="12"/>
  <c r="I194" i="12"/>
  <c r="N194" i="12" s="1"/>
  <c r="H194" i="12"/>
  <c r="F194" i="12"/>
  <c r="I193" i="12"/>
  <c r="N193" i="12" s="1"/>
  <c r="H193" i="12"/>
  <c r="F193" i="12"/>
  <c r="L192" i="12"/>
  <c r="L193" i="12" s="1"/>
  <c r="I192" i="12"/>
  <c r="N192" i="12" s="1"/>
  <c r="H192" i="12"/>
  <c r="F192" i="12"/>
  <c r="J191" i="12"/>
  <c r="P191" i="12" s="1"/>
  <c r="H191" i="12"/>
  <c r="I191" i="12" s="1"/>
  <c r="F191" i="12"/>
  <c r="I190" i="12"/>
  <c r="N190" i="12" s="1"/>
  <c r="H190" i="12"/>
  <c r="F190" i="12"/>
  <c r="L189" i="12"/>
  <c r="L190" i="12" s="1"/>
  <c r="I189" i="12"/>
  <c r="N189" i="12" s="1"/>
  <c r="H189" i="12"/>
  <c r="F189" i="12"/>
  <c r="J188" i="12"/>
  <c r="P188" i="12" s="1"/>
  <c r="H188" i="12"/>
  <c r="F188" i="12"/>
  <c r="I187" i="12"/>
  <c r="N187" i="12" s="1"/>
  <c r="H187" i="12"/>
  <c r="F187" i="12"/>
  <c r="I186" i="12"/>
  <c r="N186" i="12" s="1"/>
  <c r="H186" i="12"/>
  <c r="F186" i="12"/>
  <c r="L185" i="12"/>
  <c r="M185" i="12" s="1"/>
  <c r="I185" i="12"/>
  <c r="N185" i="12" s="1"/>
  <c r="H185" i="12"/>
  <c r="F185" i="12"/>
  <c r="J184" i="12"/>
  <c r="P184" i="12" s="1"/>
  <c r="H184" i="12"/>
  <c r="F184" i="12"/>
  <c r="I183" i="12"/>
  <c r="N183" i="12" s="1"/>
  <c r="H183" i="12"/>
  <c r="F183" i="12"/>
  <c r="I182" i="12"/>
  <c r="N182" i="12" s="1"/>
  <c r="H182" i="12"/>
  <c r="F182" i="12"/>
  <c r="I181" i="12"/>
  <c r="N181" i="12" s="1"/>
  <c r="H181" i="12"/>
  <c r="F181" i="12"/>
  <c r="I180" i="12"/>
  <c r="N180" i="12" s="1"/>
  <c r="H180" i="12"/>
  <c r="F180" i="12"/>
  <c r="H179" i="12"/>
  <c r="F179" i="12"/>
  <c r="I178" i="12"/>
  <c r="N178" i="12" s="1"/>
  <c r="H178" i="12"/>
  <c r="F178" i="12"/>
  <c r="L177" i="12"/>
  <c r="L178" i="12" s="1"/>
  <c r="L179" i="12" s="1"/>
  <c r="M179" i="12" s="1"/>
  <c r="I177" i="12"/>
  <c r="N177" i="12" s="1"/>
  <c r="H177" i="12"/>
  <c r="F177" i="12"/>
  <c r="J176" i="12"/>
  <c r="P176" i="12" s="1"/>
  <c r="H176" i="12"/>
  <c r="F176" i="12"/>
  <c r="I175" i="12"/>
  <c r="N175" i="12" s="1"/>
  <c r="H175" i="12"/>
  <c r="F175" i="12"/>
  <c r="I174" i="12"/>
  <c r="N174" i="12" s="1"/>
  <c r="H174" i="12"/>
  <c r="F174" i="12"/>
  <c r="L174" i="12"/>
  <c r="I173" i="12"/>
  <c r="N173" i="12" s="1"/>
  <c r="H173" i="12"/>
  <c r="F173" i="12"/>
  <c r="L172" i="12"/>
  <c r="M172" i="12" s="1"/>
  <c r="J172" i="12"/>
  <c r="P172" i="12" s="1"/>
  <c r="H172" i="12"/>
  <c r="F172" i="12"/>
  <c r="L171" i="12"/>
  <c r="M171" i="12" s="1"/>
  <c r="J171" i="12"/>
  <c r="P171" i="12" s="1"/>
  <c r="H171" i="12"/>
  <c r="K171" i="12" s="1"/>
  <c r="Q171" i="12" s="1"/>
  <c r="F171" i="12"/>
  <c r="J170" i="12"/>
  <c r="P170" i="12" s="1"/>
  <c r="H170" i="12"/>
  <c r="F170" i="12"/>
  <c r="I169" i="12"/>
  <c r="N169" i="12" s="1"/>
  <c r="H169" i="12"/>
  <c r="F169" i="12"/>
  <c r="L168" i="12"/>
  <c r="M168" i="12" s="1"/>
  <c r="I168" i="12"/>
  <c r="N168" i="12" s="1"/>
  <c r="H168" i="12"/>
  <c r="F168" i="12"/>
  <c r="J167" i="12"/>
  <c r="P167" i="12" s="1"/>
  <c r="H167" i="12"/>
  <c r="F167" i="12"/>
  <c r="I166" i="12"/>
  <c r="N166" i="12" s="1"/>
  <c r="H166" i="12"/>
  <c r="F166" i="12"/>
  <c r="L165" i="12"/>
  <c r="L166" i="12" s="1"/>
  <c r="I165" i="12"/>
  <c r="N165" i="12" s="1"/>
  <c r="H165" i="12"/>
  <c r="F165" i="12"/>
  <c r="J164" i="12"/>
  <c r="P164" i="12" s="1"/>
  <c r="H164" i="12"/>
  <c r="I164" i="12" s="1"/>
  <c r="F164" i="12"/>
  <c r="L163" i="12"/>
  <c r="M163" i="12" s="1"/>
  <c r="I163" i="12"/>
  <c r="N163" i="12" s="1"/>
  <c r="H163" i="12"/>
  <c r="F163" i="12"/>
  <c r="J162" i="12"/>
  <c r="P162" i="12" s="1"/>
  <c r="H162" i="12"/>
  <c r="F162" i="12"/>
  <c r="H161" i="12"/>
  <c r="F161" i="12"/>
  <c r="H160" i="12"/>
  <c r="F160" i="12"/>
  <c r="H159" i="12"/>
  <c r="F159" i="12"/>
  <c r="H158" i="12"/>
  <c r="F158" i="12"/>
  <c r="J157" i="12"/>
  <c r="P157" i="12" s="1"/>
  <c r="H157" i="12"/>
  <c r="F157" i="12"/>
  <c r="I156" i="12"/>
  <c r="N156" i="12" s="1"/>
  <c r="H156" i="12"/>
  <c r="F156" i="12"/>
  <c r="L155" i="12"/>
  <c r="L156" i="12" s="1"/>
  <c r="I155" i="12"/>
  <c r="N155" i="12" s="1"/>
  <c r="H155" i="12"/>
  <c r="F155" i="12"/>
  <c r="L154" i="12"/>
  <c r="M154" i="12" s="1"/>
  <c r="J154" i="12"/>
  <c r="P154" i="12" s="1"/>
  <c r="H154" i="12"/>
  <c r="F154" i="12"/>
  <c r="J153" i="12"/>
  <c r="H153" i="12"/>
  <c r="F153" i="12"/>
  <c r="I152" i="12"/>
  <c r="N152" i="12" s="1"/>
  <c r="H152" i="12"/>
  <c r="F152" i="12"/>
  <c r="L151" i="12"/>
  <c r="M151" i="12" s="1"/>
  <c r="I151" i="12"/>
  <c r="N151" i="12" s="1"/>
  <c r="H151" i="12"/>
  <c r="F151" i="12"/>
  <c r="J150" i="12"/>
  <c r="P150" i="12" s="1"/>
  <c r="H150" i="12"/>
  <c r="F150" i="12"/>
  <c r="I149" i="12"/>
  <c r="N149" i="12" s="1"/>
  <c r="H149" i="12"/>
  <c r="F149" i="12"/>
  <c r="L148" i="12"/>
  <c r="L149" i="12" s="1"/>
  <c r="I148" i="12"/>
  <c r="N148" i="12" s="1"/>
  <c r="H148" i="12"/>
  <c r="F148" i="12"/>
  <c r="J147" i="12"/>
  <c r="P147" i="12" s="1"/>
  <c r="H147" i="12"/>
  <c r="F147" i="12"/>
  <c r="I146" i="12"/>
  <c r="N146" i="12" s="1"/>
  <c r="H146" i="12"/>
  <c r="F146" i="12"/>
  <c r="L145" i="12"/>
  <c r="L146" i="12" s="1"/>
  <c r="I145" i="12"/>
  <c r="N145" i="12" s="1"/>
  <c r="H145" i="12"/>
  <c r="F145" i="12"/>
  <c r="H144" i="12"/>
  <c r="F144" i="12"/>
  <c r="I143" i="12"/>
  <c r="N143" i="12" s="1"/>
  <c r="H143" i="12"/>
  <c r="F143" i="12"/>
  <c r="L142" i="12"/>
  <c r="M142" i="12" s="1"/>
  <c r="I142" i="12"/>
  <c r="N142" i="12" s="1"/>
  <c r="H142" i="12"/>
  <c r="F142" i="12"/>
  <c r="J141" i="12"/>
  <c r="P141" i="12" s="1"/>
  <c r="H141" i="12"/>
  <c r="F141" i="12"/>
  <c r="J140" i="12" s="1"/>
  <c r="P140" i="12" s="1"/>
  <c r="K140" i="12"/>
  <c r="Q140" i="12" s="1"/>
  <c r="I140" i="12"/>
  <c r="N140" i="12" s="1"/>
  <c r="L139" i="12"/>
  <c r="L140" i="12" s="1"/>
  <c r="K139" i="12"/>
  <c r="Q139" i="12" s="1"/>
  <c r="J139" i="12"/>
  <c r="O139" i="12" s="1"/>
  <c r="I139" i="12"/>
  <c r="N139" i="12" s="1"/>
  <c r="K138" i="12"/>
  <c r="Q138" i="12" s="1"/>
  <c r="J138" i="12"/>
  <c r="P138" i="12" s="1"/>
  <c r="I138" i="12"/>
  <c r="K137" i="12"/>
  <c r="Q137" i="12" s="1"/>
  <c r="J137" i="12"/>
  <c r="O137" i="12" s="1"/>
  <c r="I137" i="12"/>
  <c r="N137" i="12" s="1"/>
  <c r="L136" i="12"/>
  <c r="L137" i="12" s="1"/>
  <c r="K136" i="12"/>
  <c r="Q136" i="12" s="1"/>
  <c r="J136" i="12"/>
  <c r="P136" i="12" s="1"/>
  <c r="I136" i="12"/>
  <c r="N136" i="12" s="1"/>
  <c r="K135" i="12"/>
  <c r="Q135" i="12" s="1"/>
  <c r="J135" i="12"/>
  <c r="P135" i="12" s="1"/>
  <c r="I135" i="12"/>
  <c r="K134" i="12"/>
  <c r="Q134" i="12" s="1"/>
  <c r="J134" i="12"/>
  <c r="P134" i="12" s="1"/>
  <c r="I134" i="12"/>
  <c r="N134" i="12" s="1"/>
  <c r="L133" i="12"/>
  <c r="L134" i="12" s="1"/>
  <c r="K133" i="12"/>
  <c r="Q133" i="12" s="1"/>
  <c r="J133" i="12"/>
  <c r="P133" i="12" s="1"/>
  <c r="I133" i="12"/>
  <c r="N133" i="12" s="1"/>
  <c r="K132" i="12"/>
  <c r="Q132" i="12" s="1"/>
  <c r="J132" i="12"/>
  <c r="P132" i="12" s="1"/>
  <c r="I132" i="12"/>
  <c r="K131" i="12"/>
  <c r="Q131" i="12" s="1"/>
  <c r="J131" i="12"/>
  <c r="O131" i="12" s="1"/>
  <c r="I131" i="12"/>
  <c r="N131" i="12" s="1"/>
  <c r="L130" i="12"/>
  <c r="L131" i="12" s="1"/>
  <c r="K130" i="12"/>
  <c r="Q130" i="12" s="1"/>
  <c r="J130" i="12"/>
  <c r="P130" i="12" s="1"/>
  <c r="I130" i="12"/>
  <c r="N130" i="12" s="1"/>
  <c r="K129" i="12"/>
  <c r="Q129" i="12" s="1"/>
  <c r="J129" i="12"/>
  <c r="P129" i="12" s="1"/>
  <c r="S129" i="12" s="1"/>
  <c r="I129" i="12"/>
  <c r="L128" i="12"/>
  <c r="L129" i="12" s="1"/>
  <c r="M129" i="12" s="1"/>
  <c r="K128" i="12"/>
  <c r="Q128" i="12" s="1"/>
  <c r="J128" i="12"/>
  <c r="P128" i="12" s="1"/>
  <c r="I128" i="12"/>
  <c r="N128" i="12" s="1"/>
  <c r="K127" i="12"/>
  <c r="Q127" i="12" s="1"/>
  <c r="J127" i="12"/>
  <c r="P127" i="12" s="1"/>
  <c r="I127" i="12"/>
  <c r="L126" i="12"/>
  <c r="L127" i="12" s="1"/>
  <c r="M127" i="12" s="1"/>
  <c r="K126" i="12"/>
  <c r="Q126" i="12" s="1"/>
  <c r="J126" i="12"/>
  <c r="P126" i="12" s="1"/>
  <c r="I126" i="12"/>
  <c r="N126" i="12" s="1"/>
  <c r="K125" i="12"/>
  <c r="Q125" i="12" s="1"/>
  <c r="J125" i="12"/>
  <c r="P125" i="12" s="1"/>
  <c r="I125" i="12"/>
  <c r="K124" i="12"/>
  <c r="Q124" i="12" s="1"/>
  <c r="J124" i="12"/>
  <c r="P124" i="12" s="1"/>
  <c r="I124" i="12"/>
  <c r="N124" i="12" s="1"/>
  <c r="L123" i="12"/>
  <c r="L124" i="12" s="1"/>
  <c r="K123" i="12"/>
  <c r="Q123" i="12" s="1"/>
  <c r="J123" i="12"/>
  <c r="O123" i="12" s="1"/>
  <c r="I123" i="12"/>
  <c r="N123" i="12" s="1"/>
  <c r="K121" i="12"/>
  <c r="Q121" i="12" s="1"/>
  <c r="J121" i="12"/>
  <c r="P121" i="12" s="1"/>
  <c r="I121" i="12"/>
  <c r="N121" i="12" s="1"/>
  <c r="L120" i="12"/>
  <c r="M120" i="12" s="1"/>
  <c r="K120" i="12"/>
  <c r="Q120" i="12" s="1"/>
  <c r="J120" i="12"/>
  <c r="P120" i="12" s="1"/>
  <c r="I120" i="12"/>
  <c r="N120" i="12" s="1"/>
  <c r="K119" i="12"/>
  <c r="Q119" i="12" s="1"/>
  <c r="J119" i="12"/>
  <c r="P119" i="12" s="1"/>
  <c r="I119" i="12"/>
  <c r="K118" i="12"/>
  <c r="Q118" i="12" s="1"/>
  <c r="J118" i="12"/>
  <c r="P118" i="12" s="1"/>
  <c r="I118" i="12"/>
  <c r="N118" i="12" s="1"/>
  <c r="K117" i="12"/>
  <c r="Q117" i="12" s="1"/>
  <c r="J117" i="12"/>
  <c r="P117" i="12" s="1"/>
  <c r="I117" i="12"/>
  <c r="N117" i="12" s="1"/>
  <c r="L116" i="12"/>
  <c r="M116" i="12" s="1"/>
  <c r="K116" i="12"/>
  <c r="Q116" i="12" s="1"/>
  <c r="J116" i="12"/>
  <c r="P116" i="12" s="1"/>
  <c r="I116" i="12"/>
  <c r="N116" i="12" s="1"/>
  <c r="K115" i="12"/>
  <c r="Q115" i="12" s="1"/>
  <c r="J115" i="12"/>
  <c r="P115" i="12" s="1"/>
  <c r="I115" i="12"/>
  <c r="K113" i="12"/>
  <c r="Q113" i="12" s="1"/>
  <c r="J113" i="12"/>
  <c r="P113" i="12" s="1"/>
  <c r="I113" i="12"/>
  <c r="N113" i="12" s="1"/>
  <c r="L112" i="12"/>
  <c r="L113" i="12" s="1"/>
  <c r="L114" i="12" s="1"/>
  <c r="M114" i="12" s="1"/>
  <c r="N114" i="12" s="1"/>
  <c r="K112" i="12"/>
  <c r="Q112" i="12" s="1"/>
  <c r="J112" i="12"/>
  <c r="P112" i="12" s="1"/>
  <c r="I112" i="12"/>
  <c r="N112" i="12" s="1"/>
  <c r="K111" i="12"/>
  <c r="Q111" i="12" s="1"/>
  <c r="J111" i="12"/>
  <c r="O111" i="12" s="1"/>
  <c r="I111" i="12"/>
  <c r="K110" i="12"/>
  <c r="Q110" i="12" s="1"/>
  <c r="J110" i="12"/>
  <c r="P110" i="12" s="1"/>
  <c r="I110" i="12"/>
  <c r="N110" i="12" s="1"/>
  <c r="K109" i="12"/>
  <c r="Q109" i="12" s="1"/>
  <c r="J109" i="12"/>
  <c r="P109" i="12" s="1"/>
  <c r="I109" i="12"/>
  <c r="N109" i="12" s="1"/>
  <c r="K108" i="12"/>
  <c r="Q108" i="12" s="1"/>
  <c r="J108" i="12"/>
  <c r="P108" i="12" s="1"/>
  <c r="I108" i="12"/>
  <c r="N108" i="12" s="1"/>
  <c r="K107" i="12"/>
  <c r="Q107" i="12" s="1"/>
  <c r="J107" i="12"/>
  <c r="P107" i="12" s="1"/>
  <c r="I107" i="12"/>
  <c r="N107" i="12" s="1"/>
  <c r="L106" i="12"/>
  <c r="M106" i="12" s="1"/>
  <c r="K106" i="12"/>
  <c r="Q106" i="12" s="1"/>
  <c r="J106" i="12"/>
  <c r="P106" i="12" s="1"/>
  <c r="I106" i="12"/>
  <c r="N106" i="12" s="1"/>
  <c r="K105" i="12"/>
  <c r="Q105" i="12" s="1"/>
  <c r="J105" i="12"/>
  <c r="P105" i="12" s="1"/>
  <c r="I105" i="12"/>
  <c r="K104" i="12"/>
  <c r="Q104" i="12" s="1"/>
  <c r="J104" i="12"/>
  <c r="P104" i="12" s="1"/>
  <c r="I104" i="12"/>
  <c r="N104" i="12" s="1"/>
  <c r="L103" i="12"/>
  <c r="L104" i="12" s="1"/>
  <c r="K103" i="12"/>
  <c r="Q103" i="12" s="1"/>
  <c r="J103" i="12"/>
  <c r="P103" i="12" s="1"/>
  <c r="I103" i="12"/>
  <c r="N103" i="12" s="1"/>
  <c r="K102" i="12"/>
  <c r="Q102" i="12" s="1"/>
  <c r="J102" i="12"/>
  <c r="P102" i="12" s="1"/>
  <c r="I102" i="12"/>
  <c r="K101" i="12"/>
  <c r="Q101" i="12" s="1"/>
  <c r="J101" i="12"/>
  <c r="P101" i="12" s="1"/>
  <c r="I101" i="12"/>
  <c r="N101" i="12" s="1"/>
  <c r="L100" i="12"/>
  <c r="L101" i="12" s="1"/>
  <c r="K100" i="12"/>
  <c r="Q100" i="12" s="1"/>
  <c r="J100" i="12"/>
  <c r="P100" i="12" s="1"/>
  <c r="I100" i="12"/>
  <c r="N100" i="12" s="1"/>
  <c r="K99" i="12"/>
  <c r="Q99" i="12" s="1"/>
  <c r="J99" i="12"/>
  <c r="P99" i="12" s="1"/>
  <c r="I99" i="12"/>
  <c r="K98" i="12"/>
  <c r="Q98" i="12" s="1"/>
  <c r="J98" i="12"/>
  <c r="P98" i="12" s="1"/>
  <c r="I98" i="12"/>
  <c r="N98" i="12" s="1"/>
  <c r="K97" i="12"/>
  <c r="Q97" i="12" s="1"/>
  <c r="J97" i="12"/>
  <c r="P97" i="12" s="1"/>
  <c r="I97" i="12"/>
  <c r="N97" i="12" s="1"/>
  <c r="L95" i="12"/>
  <c r="L96" i="12" s="1"/>
  <c r="M96" i="12" s="1"/>
  <c r="N96" i="12" s="1"/>
  <c r="K95" i="12"/>
  <c r="Q95" i="12" s="1"/>
  <c r="J95" i="12"/>
  <c r="P95" i="12" s="1"/>
  <c r="I95" i="12"/>
  <c r="N95" i="12" s="1"/>
  <c r="K94" i="12"/>
  <c r="Q94" i="12" s="1"/>
  <c r="J94" i="12"/>
  <c r="P94" i="12" s="1"/>
  <c r="I94" i="12"/>
  <c r="L93" i="12"/>
  <c r="M93" i="12" s="1"/>
  <c r="K93" i="12"/>
  <c r="Q93" i="12" s="1"/>
  <c r="J93" i="12"/>
  <c r="P93" i="12" s="1"/>
  <c r="I93" i="12"/>
  <c r="N93" i="12" s="1"/>
  <c r="K92" i="12"/>
  <c r="Q92" i="12" s="1"/>
  <c r="J92" i="12"/>
  <c r="P92" i="12" s="1"/>
  <c r="I92" i="12"/>
  <c r="L91" i="12"/>
  <c r="L92" i="12" s="1"/>
  <c r="M92" i="12" s="1"/>
  <c r="K91" i="12"/>
  <c r="Q91" i="12" s="1"/>
  <c r="J91" i="12"/>
  <c r="P91" i="12" s="1"/>
  <c r="I91" i="12"/>
  <c r="N91" i="12" s="1"/>
  <c r="L90" i="12"/>
  <c r="M90" i="12" s="1"/>
  <c r="K90" i="12"/>
  <c r="Q90" i="12" s="1"/>
  <c r="J90" i="12"/>
  <c r="P90" i="12" s="1"/>
  <c r="I90" i="12"/>
  <c r="K89" i="12"/>
  <c r="Q89" i="12" s="1"/>
  <c r="J89" i="12"/>
  <c r="P89" i="12" s="1"/>
  <c r="I89" i="12"/>
  <c r="K88" i="12"/>
  <c r="Q88" i="12" s="1"/>
  <c r="J88" i="12"/>
  <c r="P88" i="12" s="1"/>
  <c r="I88" i="12"/>
  <c r="N88" i="12" s="1"/>
  <c r="K87" i="12"/>
  <c r="Q87" i="12" s="1"/>
  <c r="J87" i="12"/>
  <c r="P87" i="12" s="1"/>
  <c r="I87" i="12"/>
  <c r="N87" i="12" s="1"/>
  <c r="K86" i="12"/>
  <c r="Q86" i="12" s="1"/>
  <c r="J86" i="12"/>
  <c r="P86" i="12" s="1"/>
  <c r="I86" i="12"/>
  <c r="N86" i="12" s="1"/>
  <c r="L85" i="12"/>
  <c r="L86" i="12" s="1"/>
  <c r="K85" i="12"/>
  <c r="Q85" i="12" s="1"/>
  <c r="J85" i="12"/>
  <c r="P85" i="12" s="1"/>
  <c r="I85" i="12"/>
  <c r="N85" i="12" s="1"/>
  <c r="K84" i="12"/>
  <c r="Q84" i="12" s="1"/>
  <c r="J84" i="12"/>
  <c r="O84" i="12" s="1"/>
  <c r="I84" i="12"/>
  <c r="K83" i="12"/>
  <c r="Q83" i="12" s="1"/>
  <c r="J83" i="12"/>
  <c r="P83" i="12" s="1"/>
  <c r="I83" i="12"/>
  <c r="N83" i="12" s="1"/>
  <c r="K82" i="12"/>
  <c r="Q82" i="12" s="1"/>
  <c r="J82" i="12"/>
  <c r="O82" i="12" s="1"/>
  <c r="I82" i="12"/>
  <c r="N82" i="12" s="1"/>
  <c r="K80" i="12"/>
  <c r="Q80" i="12" s="1"/>
  <c r="J80" i="12"/>
  <c r="P80" i="12" s="1"/>
  <c r="I80" i="12"/>
  <c r="N80" i="12" s="1"/>
  <c r="L79" i="12"/>
  <c r="L80" i="12" s="1"/>
  <c r="L81" i="12" s="1"/>
  <c r="M81" i="12" s="1"/>
  <c r="N81" i="12" s="1"/>
  <c r="K79" i="12"/>
  <c r="Q79" i="12" s="1"/>
  <c r="J79" i="12"/>
  <c r="O79" i="12" s="1"/>
  <c r="I79" i="12"/>
  <c r="N79" i="12" s="1"/>
  <c r="K78" i="12"/>
  <c r="Q78" i="12" s="1"/>
  <c r="J78" i="12"/>
  <c r="P78" i="12" s="1"/>
  <c r="I78" i="12"/>
  <c r="K77" i="12"/>
  <c r="Q77" i="12" s="1"/>
  <c r="J77" i="12"/>
  <c r="P77" i="12" s="1"/>
  <c r="I77" i="12"/>
  <c r="N77" i="12" s="1"/>
  <c r="L76" i="12"/>
  <c r="L77" i="12" s="1"/>
  <c r="K76" i="12"/>
  <c r="Q76" i="12" s="1"/>
  <c r="J76" i="12"/>
  <c r="P76" i="12" s="1"/>
  <c r="I76" i="12"/>
  <c r="N76" i="12" s="1"/>
  <c r="L75" i="12"/>
  <c r="M75" i="12" s="1"/>
  <c r="K75" i="12"/>
  <c r="Q75" i="12" s="1"/>
  <c r="J75" i="12"/>
  <c r="P75" i="12" s="1"/>
  <c r="I75" i="12"/>
  <c r="K74" i="12"/>
  <c r="Q74" i="12" s="1"/>
  <c r="J74" i="12"/>
  <c r="P74" i="12" s="1"/>
  <c r="I74" i="12"/>
  <c r="L73" i="12"/>
  <c r="L74" i="12" s="1"/>
  <c r="M74" i="12" s="1"/>
  <c r="K73" i="12"/>
  <c r="Q73" i="12" s="1"/>
  <c r="J73" i="12"/>
  <c r="P73" i="12" s="1"/>
  <c r="I73" i="12"/>
  <c r="N73" i="12" s="1"/>
  <c r="K72" i="12"/>
  <c r="Q72" i="12" s="1"/>
  <c r="J72" i="12"/>
  <c r="P72" i="12" s="1"/>
  <c r="I72" i="12"/>
  <c r="K71" i="12"/>
  <c r="Q71" i="12" s="1"/>
  <c r="J71" i="12"/>
  <c r="O71" i="12" s="1"/>
  <c r="I71" i="12"/>
  <c r="N71" i="12" s="1"/>
  <c r="K70" i="12"/>
  <c r="Q70" i="12" s="1"/>
  <c r="J70" i="12"/>
  <c r="P70" i="12" s="1"/>
  <c r="I70" i="12"/>
  <c r="N70" i="12" s="1"/>
  <c r="L69" i="12"/>
  <c r="L70" i="12" s="1"/>
  <c r="K69" i="12"/>
  <c r="Q69" i="12" s="1"/>
  <c r="J69" i="12"/>
  <c r="P69" i="12" s="1"/>
  <c r="I69" i="12"/>
  <c r="N69" i="12" s="1"/>
  <c r="K68" i="12"/>
  <c r="Q68" i="12" s="1"/>
  <c r="J68" i="12"/>
  <c r="P68" i="12" s="1"/>
  <c r="I68" i="12"/>
  <c r="K67" i="12"/>
  <c r="Q67" i="12" s="1"/>
  <c r="J67" i="12"/>
  <c r="P67" i="12" s="1"/>
  <c r="I67" i="12"/>
  <c r="N67" i="12" s="1"/>
  <c r="K66" i="12"/>
  <c r="Q66" i="12" s="1"/>
  <c r="J66" i="12"/>
  <c r="P66" i="12" s="1"/>
  <c r="I66" i="12"/>
  <c r="N66" i="12" s="1"/>
  <c r="K65" i="12"/>
  <c r="Q65" i="12" s="1"/>
  <c r="J65" i="12"/>
  <c r="P65" i="12" s="1"/>
  <c r="I65" i="12"/>
  <c r="N65" i="12" s="1"/>
  <c r="K64" i="12"/>
  <c r="Q64" i="12" s="1"/>
  <c r="J64" i="12"/>
  <c r="P64" i="12" s="1"/>
  <c r="I64" i="12"/>
  <c r="N64" i="12" s="1"/>
  <c r="L63" i="12"/>
  <c r="L64" i="12" s="1"/>
  <c r="K63" i="12"/>
  <c r="Q63" i="12" s="1"/>
  <c r="J63" i="12"/>
  <c r="O63" i="12" s="1"/>
  <c r="I63" i="12"/>
  <c r="N63" i="12" s="1"/>
  <c r="K62" i="12"/>
  <c r="Q62" i="12" s="1"/>
  <c r="J62" i="12"/>
  <c r="O62" i="12" s="1"/>
  <c r="I62" i="12"/>
  <c r="L61" i="12"/>
  <c r="L62" i="12" s="1"/>
  <c r="M62" i="12" s="1"/>
  <c r="K61" i="12"/>
  <c r="Q61" i="12" s="1"/>
  <c r="J61" i="12"/>
  <c r="O61" i="12" s="1"/>
  <c r="I61" i="12"/>
  <c r="N61" i="12" s="1"/>
  <c r="K60" i="12"/>
  <c r="Q60" i="12" s="1"/>
  <c r="J60" i="12"/>
  <c r="P60" i="12" s="1"/>
  <c r="I60" i="12"/>
  <c r="K59" i="12"/>
  <c r="Q59" i="12" s="1"/>
  <c r="J59" i="12"/>
  <c r="P59" i="12" s="1"/>
  <c r="I59" i="12"/>
  <c r="N59" i="12" s="1"/>
  <c r="L58" i="12"/>
  <c r="L59" i="12" s="1"/>
  <c r="K58" i="12"/>
  <c r="Q58" i="12" s="1"/>
  <c r="J58" i="12"/>
  <c r="P58" i="12" s="1"/>
  <c r="I58" i="12"/>
  <c r="N58" i="12" s="1"/>
  <c r="K57" i="12"/>
  <c r="Q57" i="12" s="1"/>
  <c r="J57" i="12"/>
  <c r="P57" i="12" s="1"/>
  <c r="I57" i="12"/>
  <c r="L56" i="12"/>
  <c r="L57" i="12" s="1"/>
  <c r="M57" i="12" s="1"/>
  <c r="K56" i="12"/>
  <c r="Q56" i="12" s="1"/>
  <c r="J56" i="12"/>
  <c r="P56" i="12" s="1"/>
  <c r="I56" i="12"/>
  <c r="N56" i="12" s="1"/>
  <c r="K55" i="12"/>
  <c r="Q55" i="12" s="1"/>
  <c r="J55" i="12"/>
  <c r="P55" i="12" s="1"/>
  <c r="I55" i="12"/>
  <c r="K48" i="12"/>
  <c r="Q48" i="12" s="1"/>
  <c r="J48" i="12"/>
  <c r="P48" i="12" s="1"/>
  <c r="I48" i="12"/>
  <c r="N48" i="12" s="1"/>
  <c r="K47" i="12"/>
  <c r="Q47" i="12" s="1"/>
  <c r="J47" i="12"/>
  <c r="P47" i="12" s="1"/>
  <c r="I47" i="12"/>
  <c r="N47" i="12" s="1"/>
  <c r="K46" i="12"/>
  <c r="Q46" i="12" s="1"/>
  <c r="J46" i="12"/>
  <c r="P46" i="12" s="1"/>
  <c r="I46" i="12"/>
  <c r="N46" i="12" s="1"/>
  <c r="K44" i="12"/>
  <c r="Q44" i="12" s="1"/>
  <c r="J44" i="12"/>
  <c r="P44" i="12" s="1"/>
  <c r="I44" i="12"/>
  <c r="N44" i="12" s="1"/>
  <c r="K43" i="12"/>
  <c r="Q43" i="12" s="1"/>
  <c r="J43" i="12"/>
  <c r="P43" i="12" s="1"/>
  <c r="I43" i="12"/>
  <c r="N43" i="12" s="1"/>
  <c r="L42" i="12"/>
  <c r="M42" i="12" s="1"/>
  <c r="K42" i="12"/>
  <c r="Q42" i="12" s="1"/>
  <c r="J42" i="12"/>
  <c r="P42" i="12" s="1"/>
  <c r="I42" i="12"/>
  <c r="N42" i="12" s="1"/>
  <c r="K41" i="12"/>
  <c r="Q41" i="12" s="1"/>
  <c r="J41" i="12"/>
  <c r="P41" i="12" s="1"/>
  <c r="I41" i="12"/>
  <c r="L40" i="12"/>
  <c r="L41" i="12" s="1"/>
  <c r="M41" i="12" s="1"/>
  <c r="K40" i="12"/>
  <c r="Q40" i="12" s="1"/>
  <c r="J40" i="12"/>
  <c r="P40" i="12" s="1"/>
  <c r="I40" i="12"/>
  <c r="N40" i="12" s="1"/>
  <c r="N39" i="12"/>
  <c r="K39" i="12"/>
  <c r="Q39" i="12" s="1"/>
  <c r="J39" i="12"/>
  <c r="P39" i="12" s="1"/>
  <c r="N38" i="12"/>
  <c r="K38" i="12"/>
  <c r="Q38" i="12" s="1"/>
  <c r="J38" i="12"/>
  <c r="P38" i="12" s="1"/>
  <c r="N37" i="12"/>
  <c r="K37" i="12"/>
  <c r="Q37" i="12" s="1"/>
  <c r="J37" i="12"/>
  <c r="P37" i="12" s="1"/>
  <c r="N36" i="12"/>
  <c r="K36" i="12"/>
  <c r="Q36" i="12" s="1"/>
  <c r="J36" i="12"/>
  <c r="O36" i="12" s="1"/>
  <c r="L35" i="12"/>
  <c r="L36" i="12" s="1"/>
  <c r="K35" i="12"/>
  <c r="Q35" i="12" s="1"/>
  <c r="J35" i="12"/>
  <c r="P35" i="12" s="1"/>
  <c r="I35" i="12"/>
  <c r="N35" i="12" s="1"/>
  <c r="K34" i="12"/>
  <c r="Q34" i="12" s="1"/>
  <c r="J34" i="12"/>
  <c r="P34" i="12" s="1"/>
  <c r="I34" i="12"/>
  <c r="L33" i="12"/>
  <c r="L34" i="12" s="1"/>
  <c r="M34" i="12" s="1"/>
  <c r="K33" i="12"/>
  <c r="Q33" i="12" s="1"/>
  <c r="J33" i="12"/>
  <c r="P33" i="12" s="1"/>
  <c r="I33" i="12"/>
  <c r="N33" i="12" s="1"/>
  <c r="K32" i="12"/>
  <c r="Q32" i="12" s="1"/>
  <c r="J32" i="12"/>
  <c r="P32" i="12" s="1"/>
  <c r="I32" i="12"/>
  <c r="L31" i="12"/>
  <c r="M31" i="12" s="1"/>
  <c r="K31" i="12"/>
  <c r="Q31" i="12" s="1"/>
  <c r="J31" i="12"/>
  <c r="P31" i="12" s="1"/>
  <c r="I31" i="12"/>
  <c r="N31" i="12" s="1"/>
  <c r="K30" i="12"/>
  <c r="Q30" i="12" s="1"/>
  <c r="J30" i="12"/>
  <c r="P30" i="12" s="1"/>
  <c r="I30" i="12"/>
  <c r="K29" i="12"/>
  <c r="Q29" i="12" s="1"/>
  <c r="J29" i="12"/>
  <c r="P29" i="12" s="1"/>
  <c r="I29" i="12"/>
  <c r="N29" i="12" s="1"/>
  <c r="K28" i="12"/>
  <c r="Q28" i="12" s="1"/>
  <c r="J28" i="12"/>
  <c r="P28" i="12" s="1"/>
  <c r="I28" i="12"/>
  <c r="N28" i="12" s="1"/>
  <c r="K26" i="12"/>
  <c r="Q26" i="12" s="1"/>
  <c r="J26" i="12"/>
  <c r="P26" i="12" s="1"/>
  <c r="I26" i="12"/>
  <c r="N26" i="12" s="1"/>
  <c r="L25" i="12"/>
  <c r="L26" i="12" s="1"/>
  <c r="K25" i="12"/>
  <c r="Q25" i="12" s="1"/>
  <c r="J25" i="12"/>
  <c r="P25" i="12" s="1"/>
  <c r="I25" i="12"/>
  <c r="N25" i="12" s="1"/>
  <c r="K24" i="12"/>
  <c r="Q24" i="12" s="1"/>
  <c r="J24" i="12"/>
  <c r="P24" i="12" s="1"/>
  <c r="I24" i="12"/>
  <c r="K23" i="12"/>
  <c r="Q23" i="12" s="1"/>
  <c r="J23" i="12"/>
  <c r="P23" i="12" s="1"/>
  <c r="I23" i="12"/>
  <c r="N23" i="12" s="1"/>
  <c r="K22" i="12"/>
  <c r="Q22" i="12" s="1"/>
  <c r="J22" i="12"/>
  <c r="P22" i="12" s="1"/>
  <c r="I22" i="12"/>
  <c r="N22" i="12" s="1"/>
  <c r="L21" i="12"/>
  <c r="L22" i="12" s="1"/>
  <c r="L23" i="12" s="1"/>
  <c r="K21" i="12"/>
  <c r="Q21" i="12" s="1"/>
  <c r="J21" i="12"/>
  <c r="P21" i="12" s="1"/>
  <c r="I21" i="12"/>
  <c r="N21" i="12" s="1"/>
  <c r="K20" i="12"/>
  <c r="Q20" i="12" s="1"/>
  <c r="J20" i="12"/>
  <c r="P20" i="12" s="1"/>
  <c r="I20" i="12"/>
  <c r="K19" i="12"/>
  <c r="Q19" i="12" s="1"/>
  <c r="J19" i="12"/>
  <c r="O19" i="12" s="1"/>
  <c r="I19" i="12"/>
  <c r="N19" i="12" s="1"/>
  <c r="K18" i="12"/>
  <c r="Q18" i="12" s="1"/>
  <c r="J18" i="12"/>
  <c r="P18" i="12" s="1"/>
  <c r="I18" i="12"/>
  <c r="N18" i="12" s="1"/>
  <c r="K17" i="12"/>
  <c r="Q17" i="12" s="1"/>
  <c r="J17" i="12"/>
  <c r="P17" i="12" s="1"/>
  <c r="I17" i="12"/>
  <c r="N17" i="12" s="1"/>
  <c r="K16" i="12"/>
  <c r="Q16" i="12" s="1"/>
  <c r="J16" i="12"/>
  <c r="P16" i="12" s="1"/>
  <c r="I16" i="12"/>
  <c r="N16" i="12" s="1"/>
  <c r="K15" i="12"/>
  <c r="Q15" i="12" s="1"/>
  <c r="J15" i="12"/>
  <c r="P15" i="12" s="1"/>
  <c r="I15" i="12"/>
  <c r="N15" i="12" s="1"/>
  <c r="L14" i="12"/>
  <c r="L15" i="12" s="1"/>
  <c r="K14" i="12"/>
  <c r="Q14" i="12" s="1"/>
  <c r="J14" i="12"/>
  <c r="P14" i="12" s="1"/>
  <c r="I14" i="12"/>
  <c r="N14" i="12" s="1"/>
  <c r="K13" i="12"/>
  <c r="Q13" i="12" s="1"/>
  <c r="J13" i="12"/>
  <c r="O13" i="12" s="1"/>
  <c r="I13" i="12"/>
  <c r="K12" i="12"/>
  <c r="Q12" i="12" s="1"/>
  <c r="J12" i="12"/>
  <c r="P12" i="12" s="1"/>
  <c r="I12" i="12"/>
  <c r="N12" i="12" s="1"/>
  <c r="K11" i="12"/>
  <c r="Q11" i="12" s="1"/>
  <c r="J11" i="12"/>
  <c r="P11" i="12" s="1"/>
  <c r="I11" i="12"/>
  <c r="N11" i="12" s="1"/>
  <c r="L10" i="12"/>
  <c r="L11" i="12" s="1"/>
  <c r="L12" i="12" s="1"/>
  <c r="K10" i="12"/>
  <c r="Q10" i="12" s="1"/>
  <c r="J10" i="12"/>
  <c r="O10" i="12" s="1"/>
  <c r="I10" i="12"/>
  <c r="N10" i="12" s="1"/>
  <c r="K9" i="12"/>
  <c r="Q9" i="12" s="1"/>
  <c r="J9" i="12"/>
  <c r="P9" i="12" s="1"/>
  <c r="I9" i="12"/>
  <c r="K8" i="12"/>
  <c r="Q8" i="12" s="1"/>
  <c r="J8" i="12"/>
  <c r="P8" i="12" s="1"/>
  <c r="I8" i="12"/>
  <c r="N8" i="12" s="1"/>
  <c r="L7" i="12"/>
  <c r="L8" i="12" s="1"/>
  <c r="K7" i="12"/>
  <c r="Q7" i="12" s="1"/>
  <c r="J7" i="12"/>
  <c r="P7" i="12" s="1"/>
  <c r="I7" i="12"/>
  <c r="N7" i="12" s="1"/>
  <c r="K6" i="12"/>
  <c r="Q6" i="12" s="1"/>
  <c r="J6" i="12"/>
  <c r="P6" i="12" s="1"/>
  <c r="I6" i="12"/>
  <c r="K5" i="12"/>
  <c r="Q5" i="12" s="1"/>
  <c r="J5" i="12"/>
  <c r="P5" i="12" s="1"/>
  <c r="I5" i="12"/>
  <c r="N5" i="12" s="1"/>
  <c r="K4" i="12"/>
  <c r="Q4" i="12" s="1"/>
  <c r="J4" i="12"/>
  <c r="P4" i="12" s="1"/>
  <c r="I4" i="12"/>
  <c r="N4" i="12" s="1"/>
  <c r="K3" i="12"/>
  <c r="Q3" i="12" s="1"/>
  <c r="J3" i="12"/>
  <c r="P3" i="12" s="1"/>
  <c r="I3" i="12"/>
  <c r="N3" i="12" s="1"/>
  <c r="L2" i="12"/>
  <c r="L3" i="12" s="1"/>
  <c r="K2" i="12"/>
  <c r="Q2" i="12" s="1"/>
  <c r="J2" i="12"/>
  <c r="O2" i="12" s="1"/>
  <c r="I2" i="12"/>
  <c r="N2" i="12" s="1"/>
  <c r="I362" i="22"/>
  <c r="N362" i="22" s="1"/>
  <c r="J362" i="22"/>
  <c r="O362" i="22" s="1"/>
  <c r="K362" i="22"/>
  <c r="Q362" i="22" s="1"/>
  <c r="I363" i="22"/>
  <c r="N363" i="22" s="1"/>
  <c r="J363" i="22"/>
  <c r="P363" i="22" s="1"/>
  <c r="K363" i="22"/>
  <c r="Q363" i="22" s="1"/>
  <c r="I364" i="22"/>
  <c r="N364" i="22" s="1"/>
  <c r="J364" i="22"/>
  <c r="K364" i="22"/>
  <c r="Q364" i="22" s="1"/>
  <c r="I365" i="22"/>
  <c r="J365" i="22"/>
  <c r="O365" i="22" s="1"/>
  <c r="K365" i="22"/>
  <c r="Q365" i="22" s="1"/>
  <c r="I366" i="22"/>
  <c r="N366" i="22" s="1"/>
  <c r="J366" i="22"/>
  <c r="O366" i="22" s="1"/>
  <c r="K366" i="22"/>
  <c r="Q366" i="22" s="1"/>
  <c r="L366" i="22"/>
  <c r="I367" i="22"/>
  <c r="N367" i="22" s="1"/>
  <c r="J367" i="22"/>
  <c r="P367" i="22" s="1"/>
  <c r="K367" i="22"/>
  <c r="Q367" i="22" s="1"/>
  <c r="I368" i="22"/>
  <c r="J368" i="22"/>
  <c r="K368" i="22"/>
  <c r="Q368" i="22" s="1"/>
  <c r="I369" i="22"/>
  <c r="N369" i="22" s="1"/>
  <c r="J369" i="22"/>
  <c r="O369" i="22" s="1"/>
  <c r="K369" i="22"/>
  <c r="Q369" i="22" s="1"/>
  <c r="L369" i="22"/>
  <c r="M369" i="22" s="1"/>
  <c r="I370" i="22"/>
  <c r="N370" i="22" s="1"/>
  <c r="J370" i="22"/>
  <c r="O370" i="22" s="1"/>
  <c r="K370" i="22"/>
  <c r="Q370" i="22" s="1"/>
  <c r="I371" i="22"/>
  <c r="N371" i="22" s="1"/>
  <c r="J371" i="22"/>
  <c r="P371" i="22" s="1"/>
  <c r="K371" i="22"/>
  <c r="Q371" i="22" s="1"/>
  <c r="I372" i="22"/>
  <c r="N372" i="22" s="1"/>
  <c r="J372" i="22"/>
  <c r="K372" i="22"/>
  <c r="Q372" i="22" s="1"/>
  <c r="I373" i="22"/>
  <c r="N373" i="22" s="1"/>
  <c r="J373" i="22"/>
  <c r="O373" i="22" s="1"/>
  <c r="K373" i="22"/>
  <c r="Q373" i="22" s="1"/>
  <c r="I374" i="22"/>
  <c r="N374" i="22" s="1"/>
  <c r="J374" i="22"/>
  <c r="O374" i="22" s="1"/>
  <c r="K374" i="22"/>
  <c r="Q374" i="22" s="1"/>
  <c r="I375" i="22"/>
  <c r="N375" i="22" s="1"/>
  <c r="J375" i="22"/>
  <c r="P375" i="22" s="1"/>
  <c r="K375" i="22"/>
  <c r="Q375" i="22" s="1"/>
  <c r="I376" i="22"/>
  <c r="J376" i="22"/>
  <c r="K376" i="22"/>
  <c r="Q376" i="22" s="1"/>
  <c r="I377" i="22"/>
  <c r="N377" i="22" s="1"/>
  <c r="J377" i="22"/>
  <c r="P377" i="22" s="1"/>
  <c r="K377" i="22"/>
  <c r="Q377" i="22" s="1"/>
  <c r="L377" i="22"/>
  <c r="M377" i="22" s="1"/>
  <c r="I378" i="22"/>
  <c r="N378" i="22" s="1"/>
  <c r="J378" i="22"/>
  <c r="P378" i="22" s="1"/>
  <c r="K378" i="22"/>
  <c r="Q378" i="22" s="1"/>
  <c r="I379" i="22"/>
  <c r="N379" i="22" s="1"/>
  <c r="J379" i="22"/>
  <c r="O379" i="22" s="1"/>
  <c r="K379" i="22"/>
  <c r="Q379" i="22" s="1"/>
  <c r="I380" i="22"/>
  <c r="N380" i="22" s="1"/>
  <c r="J380" i="22"/>
  <c r="K380" i="22"/>
  <c r="Q380" i="22" s="1"/>
  <c r="I381" i="22"/>
  <c r="N381" i="22" s="1"/>
  <c r="J381" i="22"/>
  <c r="P381" i="22" s="1"/>
  <c r="K381" i="22"/>
  <c r="Q381" i="22" s="1"/>
  <c r="I382" i="22"/>
  <c r="N382" i="22" s="1"/>
  <c r="J382" i="22"/>
  <c r="P382" i="22" s="1"/>
  <c r="K382" i="22"/>
  <c r="Q382" i="22" s="1"/>
  <c r="I383" i="22"/>
  <c r="J383" i="22"/>
  <c r="P383" i="22" s="1"/>
  <c r="K383" i="22"/>
  <c r="Q383" i="22" s="1"/>
  <c r="I384" i="22"/>
  <c r="N384" i="22" s="1"/>
  <c r="J384" i="22"/>
  <c r="K384" i="22"/>
  <c r="Q384" i="22" s="1"/>
  <c r="L384" i="22"/>
  <c r="L385" i="22" s="1"/>
  <c r="M385" i="22" s="1"/>
  <c r="I385" i="22"/>
  <c r="N385" i="22" s="1"/>
  <c r="J385" i="22"/>
  <c r="P385" i="22" s="1"/>
  <c r="K385" i="22"/>
  <c r="Q385" i="22" s="1"/>
  <c r="I386" i="22"/>
  <c r="J386" i="22"/>
  <c r="O386" i="22" s="1"/>
  <c r="K386" i="22"/>
  <c r="Q386" i="22" s="1"/>
  <c r="I387" i="22"/>
  <c r="N387" i="22" s="1"/>
  <c r="J387" i="22"/>
  <c r="O387" i="22" s="1"/>
  <c r="K387" i="22"/>
  <c r="Q387" i="22" s="1"/>
  <c r="L387" i="22"/>
  <c r="L388" i="22" s="1"/>
  <c r="L389" i="22" s="1"/>
  <c r="M389" i="22" s="1"/>
  <c r="I388" i="22"/>
  <c r="N388" i="22" s="1"/>
  <c r="J388" i="22"/>
  <c r="K388" i="22"/>
  <c r="Q388" i="22" s="1"/>
  <c r="I389" i="22"/>
  <c r="J389" i="22"/>
  <c r="P389" i="22" s="1"/>
  <c r="K389" i="22"/>
  <c r="Q389" i="22" s="1"/>
  <c r="I390" i="22"/>
  <c r="N390" i="22" s="1"/>
  <c r="J390" i="22"/>
  <c r="O390" i="22" s="1"/>
  <c r="K390" i="22"/>
  <c r="Q390" i="22" s="1"/>
  <c r="L390" i="22"/>
  <c r="M390" i="22" s="1"/>
  <c r="I391" i="22"/>
  <c r="N391" i="22" s="1"/>
  <c r="J391" i="22"/>
  <c r="O391" i="22" s="1"/>
  <c r="K391" i="22"/>
  <c r="Q391" i="22" s="1"/>
  <c r="I392" i="22"/>
  <c r="N392" i="22" s="1"/>
  <c r="J392" i="22"/>
  <c r="K392" i="22"/>
  <c r="Q392" i="22" s="1"/>
  <c r="I393" i="22"/>
  <c r="N393" i="22" s="1"/>
  <c r="J393" i="22"/>
  <c r="K393" i="22"/>
  <c r="Q393" i="22" s="1"/>
  <c r="I394" i="22"/>
  <c r="N394" i="22" s="1"/>
  <c r="J394" i="22"/>
  <c r="O394" i="22" s="1"/>
  <c r="K394" i="22"/>
  <c r="Q394" i="22" s="1"/>
  <c r="I395" i="22"/>
  <c r="N395" i="22" s="1"/>
  <c r="J395" i="22"/>
  <c r="P395" i="22" s="1"/>
  <c r="K395" i="22"/>
  <c r="Q395" i="22" s="1"/>
  <c r="I396" i="22"/>
  <c r="N396" i="22" s="1"/>
  <c r="J396" i="22"/>
  <c r="K396" i="22"/>
  <c r="Q396" i="22" s="1"/>
  <c r="I397" i="22"/>
  <c r="N397" i="22" s="1"/>
  <c r="J397" i="22"/>
  <c r="P397" i="22" s="1"/>
  <c r="K397" i="22"/>
  <c r="Q397" i="22" s="1"/>
  <c r="I398" i="22"/>
  <c r="J398" i="22"/>
  <c r="O398" i="22" s="1"/>
  <c r="K398" i="22"/>
  <c r="Q398" i="22" s="1"/>
  <c r="I399" i="22"/>
  <c r="N399" i="22" s="1"/>
  <c r="J399" i="22"/>
  <c r="O399" i="22" s="1"/>
  <c r="K399" i="22"/>
  <c r="Q399" i="22" s="1"/>
  <c r="L399" i="22"/>
  <c r="I400" i="22"/>
  <c r="N400" i="22" s="1"/>
  <c r="J400" i="22"/>
  <c r="O400" i="22" s="1"/>
  <c r="K400" i="22"/>
  <c r="Q400" i="22" s="1"/>
  <c r="I401" i="22"/>
  <c r="N401" i="22" s="1"/>
  <c r="J401" i="22"/>
  <c r="P401" i="22" s="1"/>
  <c r="K401" i="22"/>
  <c r="Q401" i="22" s="1"/>
  <c r="I402" i="22"/>
  <c r="N402" i="22" s="1"/>
  <c r="J402" i="22"/>
  <c r="O402" i="22" s="1"/>
  <c r="K402" i="22"/>
  <c r="Q402" i="22" s="1"/>
  <c r="I403" i="22"/>
  <c r="N403" i="22" s="1"/>
  <c r="J403" i="22"/>
  <c r="O403" i="22" s="1"/>
  <c r="K403" i="22"/>
  <c r="Q403" i="22" s="1"/>
  <c r="I404" i="22"/>
  <c r="N404" i="22" s="1"/>
  <c r="J404" i="22"/>
  <c r="O404" i="22" s="1"/>
  <c r="K404" i="22"/>
  <c r="Q404" i="22" s="1"/>
  <c r="I405" i="22"/>
  <c r="N405" i="22" s="1"/>
  <c r="J405" i="22"/>
  <c r="P405" i="22" s="1"/>
  <c r="K405" i="22"/>
  <c r="Q405" i="22" s="1"/>
  <c r="I406" i="22"/>
  <c r="N406" i="22" s="1"/>
  <c r="J406" i="22"/>
  <c r="O406" i="22" s="1"/>
  <c r="K406" i="22"/>
  <c r="Q406" i="22" s="1"/>
  <c r="I407" i="22"/>
  <c r="N407" i="22" s="1"/>
  <c r="J407" i="22"/>
  <c r="O407" i="22" s="1"/>
  <c r="K407" i="22"/>
  <c r="Q407" i="22" s="1"/>
  <c r="I408" i="22"/>
  <c r="N408" i="22" s="1"/>
  <c r="J408" i="22"/>
  <c r="O408" i="22" s="1"/>
  <c r="K408" i="22"/>
  <c r="Q408" i="22" s="1"/>
  <c r="I409" i="22"/>
  <c r="N409" i="22" s="1"/>
  <c r="J409" i="22"/>
  <c r="K409" i="22"/>
  <c r="Q409" i="22" s="1"/>
  <c r="I410" i="22"/>
  <c r="N410" i="22" s="1"/>
  <c r="J410" i="22"/>
  <c r="P410" i="22" s="1"/>
  <c r="K410" i="22"/>
  <c r="Q410" i="22" s="1"/>
  <c r="I411" i="22"/>
  <c r="N411" i="22" s="1"/>
  <c r="J411" i="22"/>
  <c r="O411" i="22" s="1"/>
  <c r="K411" i="22"/>
  <c r="Q411" i="22" s="1"/>
  <c r="I412" i="22"/>
  <c r="J412" i="22"/>
  <c r="P412" i="22" s="1"/>
  <c r="K412" i="22"/>
  <c r="Q412" i="22" s="1"/>
  <c r="I413" i="22"/>
  <c r="N413" i="22" s="1"/>
  <c r="J413" i="22"/>
  <c r="O413" i="22" s="1"/>
  <c r="K413" i="22"/>
  <c r="Q413" i="22" s="1"/>
  <c r="L413" i="22"/>
  <c r="I414" i="22"/>
  <c r="J414" i="22"/>
  <c r="O414" i="22" s="1"/>
  <c r="K414" i="22"/>
  <c r="Q414" i="22" s="1"/>
  <c r="I415" i="22"/>
  <c r="N415" i="22" s="1"/>
  <c r="J415" i="22"/>
  <c r="O415" i="22" s="1"/>
  <c r="K415" i="22"/>
  <c r="Q415" i="22" s="1"/>
  <c r="L415" i="22"/>
  <c r="I416" i="22"/>
  <c r="N416" i="22" s="1"/>
  <c r="J416" i="22"/>
  <c r="P416" i="22" s="1"/>
  <c r="K416" i="22"/>
  <c r="Q416" i="22" s="1"/>
  <c r="I417" i="22"/>
  <c r="J417" i="22"/>
  <c r="O417" i="22" s="1"/>
  <c r="K417" i="22"/>
  <c r="Q417" i="22" s="1"/>
  <c r="I418" i="22"/>
  <c r="N418" i="22" s="1"/>
  <c r="J418" i="22"/>
  <c r="O418" i="22" s="1"/>
  <c r="K418" i="22"/>
  <c r="Q418" i="22" s="1"/>
  <c r="L418" i="22"/>
  <c r="M418" i="22" s="1"/>
  <c r="I419" i="22"/>
  <c r="N419" i="22" s="1"/>
  <c r="J419" i="22"/>
  <c r="O419" i="22" s="1"/>
  <c r="K419" i="22"/>
  <c r="Q419" i="22" s="1"/>
  <c r="I420" i="22"/>
  <c r="N420" i="22" s="1"/>
  <c r="J420" i="22"/>
  <c r="P420" i="22" s="1"/>
  <c r="K420" i="22"/>
  <c r="Q420" i="22" s="1"/>
  <c r="I421" i="22"/>
  <c r="N421" i="22" s="1"/>
  <c r="J421" i="22"/>
  <c r="O421" i="22" s="1"/>
  <c r="K421" i="22"/>
  <c r="Q421" i="22" s="1"/>
  <c r="I422" i="22"/>
  <c r="N422" i="22" s="1"/>
  <c r="J422" i="22"/>
  <c r="O422" i="22" s="1"/>
  <c r="K422" i="22"/>
  <c r="Q422" i="22" s="1"/>
  <c r="I423" i="22"/>
  <c r="N423" i="22" s="1"/>
  <c r="J423" i="22"/>
  <c r="O423" i="22" s="1"/>
  <c r="K423" i="22"/>
  <c r="Q423" i="22" s="1"/>
  <c r="I424" i="22"/>
  <c r="N424" i="22" s="1"/>
  <c r="J424" i="22"/>
  <c r="P424" i="22" s="1"/>
  <c r="K424" i="22"/>
  <c r="Q424" i="22" s="1"/>
  <c r="I425" i="22"/>
  <c r="J425" i="22"/>
  <c r="O425" i="22" s="1"/>
  <c r="K425" i="22"/>
  <c r="Q425" i="22" s="1"/>
  <c r="I426" i="22"/>
  <c r="N426" i="22" s="1"/>
  <c r="J426" i="22"/>
  <c r="O426" i="22" s="1"/>
  <c r="K426" i="22"/>
  <c r="Q426" i="22" s="1"/>
  <c r="L426" i="22"/>
  <c r="M426" i="22" s="1"/>
  <c r="I427" i="22"/>
  <c r="N427" i="22" s="1"/>
  <c r="J427" i="22"/>
  <c r="O427" i="22" s="1"/>
  <c r="K427" i="22"/>
  <c r="Q427" i="22" s="1"/>
  <c r="I428" i="22"/>
  <c r="N428" i="22" s="1"/>
  <c r="J428" i="22"/>
  <c r="P428" i="22" s="1"/>
  <c r="K428" i="22"/>
  <c r="Q428" i="22" s="1"/>
  <c r="I429" i="22"/>
  <c r="N429" i="22" s="1"/>
  <c r="J429" i="22"/>
  <c r="P429" i="22" s="1"/>
  <c r="K429" i="22"/>
  <c r="Q429" i="22" s="1"/>
  <c r="I430" i="22"/>
  <c r="N430" i="22" s="1"/>
  <c r="J430" i="22"/>
  <c r="P430" i="22" s="1"/>
  <c r="K430" i="22"/>
  <c r="Q430" i="22" s="1"/>
  <c r="I431" i="22"/>
  <c r="N431" i="22" s="1"/>
  <c r="J431" i="22"/>
  <c r="O431" i="22" s="1"/>
  <c r="K431" i="22"/>
  <c r="Q431" i="22" s="1"/>
  <c r="I432" i="22"/>
  <c r="N432" i="22" s="1"/>
  <c r="J432" i="22"/>
  <c r="P432" i="22" s="1"/>
  <c r="K432" i="22"/>
  <c r="Q432" i="22" s="1"/>
  <c r="I433" i="22"/>
  <c r="J433" i="22"/>
  <c r="O433" i="22" s="1"/>
  <c r="K433" i="22"/>
  <c r="Q433" i="22" s="1"/>
  <c r="I434" i="22"/>
  <c r="N434" i="22" s="1"/>
  <c r="J434" i="22"/>
  <c r="O434" i="22" s="1"/>
  <c r="K434" i="22"/>
  <c r="Q434" i="22" s="1"/>
  <c r="L434" i="22"/>
  <c r="M434" i="22" s="1"/>
  <c r="I435" i="22"/>
  <c r="N435" i="22" s="1"/>
  <c r="J435" i="22"/>
  <c r="O435" i="22" s="1"/>
  <c r="K435" i="22"/>
  <c r="Q435" i="22" s="1"/>
  <c r="I436" i="22"/>
  <c r="J436" i="22"/>
  <c r="P436" i="22" s="1"/>
  <c r="K436" i="22"/>
  <c r="Q436" i="22" s="1"/>
  <c r="I437" i="22"/>
  <c r="N437" i="22" s="1"/>
  <c r="J437" i="22"/>
  <c r="O437" i="22" s="1"/>
  <c r="K437" i="22"/>
  <c r="Q437" i="22" s="1"/>
  <c r="L437" i="22"/>
  <c r="M437" i="22" s="1"/>
  <c r="I438" i="22"/>
  <c r="N438" i="22" s="1"/>
  <c r="J438" i="22"/>
  <c r="O438" i="22" s="1"/>
  <c r="K438" i="22"/>
  <c r="Q438" i="22" s="1"/>
  <c r="I439" i="22"/>
  <c r="N439" i="22" s="1"/>
  <c r="J439" i="22"/>
  <c r="O439" i="22" s="1"/>
  <c r="K439" i="22"/>
  <c r="Q439" i="22" s="1"/>
  <c r="I440" i="22"/>
  <c r="J440" i="22"/>
  <c r="P440" i="22" s="1"/>
  <c r="K440" i="22"/>
  <c r="Q440" i="22" s="1"/>
  <c r="I441" i="22"/>
  <c r="N441" i="22" s="1"/>
  <c r="J441" i="22"/>
  <c r="O441" i="22" s="1"/>
  <c r="K441" i="22"/>
  <c r="Q441" i="22" s="1"/>
  <c r="L441" i="22"/>
  <c r="M441" i="22" s="1"/>
  <c r="I442" i="22"/>
  <c r="J442" i="22"/>
  <c r="O442" i="22" s="1"/>
  <c r="K442" i="22"/>
  <c r="Q442" i="22" s="1"/>
  <c r="I443" i="22"/>
  <c r="N443" i="22" s="1"/>
  <c r="J443" i="22"/>
  <c r="O443" i="22" s="1"/>
  <c r="K443" i="22"/>
  <c r="Q443" i="22" s="1"/>
  <c r="L443" i="22"/>
  <c r="L444" i="22" s="1"/>
  <c r="I444" i="22"/>
  <c r="N444" i="22" s="1"/>
  <c r="J444" i="22"/>
  <c r="P444" i="22" s="1"/>
  <c r="K444" i="22"/>
  <c r="Q444" i="22" s="1"/>
  <c r="I445" i="22"/>
  <c r="N445" i="22" s="1"/>
  <c r="J445" i="22"/>
  <c r="O445" i="22" s="1"/>
  <c r="K445" i="22"/>
  <c r="Q445" i="22" s="1"/>
  <c r="I446" i="22"/>
  <c r="N446" i="22" s="1"/>
  <c r="J446" i="22"/>
  <c r="P446" i="22" s="1"/>
  <c r="K446" i="22"/>
  <c r="Q446" i="22" s="1"/>
  <c r="I447" i="22"/>
  <c r="N447" i="22" s="1"/>
  <c r="J447" i="22"/>
  <c r="O447" i="22" s="1"/>
  <c r="K447" i="22"/>
  <c r="Q447" i="22" s="1"/>
  <c r="I448" i="22"/>
  <c r="N448" i="22" s="1"/>
  <c r="J448" i="22"/>
  <c r="P448" i="22" s="1"/>
  <c r="K448" i="22"/>
  <c r="Q448" i="22" s="1"/>
  <c r="I449" i="22"/>
  <c r="J449" i="22"/>
  <c r="O449" i="22" s="1"/>
  <c r="K449" i="22"/>
  <c r="Q449" i="22" s="1"/>
  <c r="I361" i="22"/>
  <c r="N361" i="22" s="1"/>
  <c r="J361" i="22"/>
  <c r="O361" i="22" s="1"/>
  <c r="K361" i="22"/>
  <c r="Q361" i="22" s="1"/>
  <c r="I360" i="22"/>
  <c r="N360" i="22" s="1"/>
  <c r="J360" i="22"/>
  <c r="O360" i="22" s="1"/>
  <c r="K360" i="22"/>
  <c r="Q360" i="22" s="1"/>
  <c r="I213" i="21"/>
  <c r="N213" i="21" s="1"/>
  <c r="I214" i="21"/>
  <c r="N214" i="21" s="1"/>
  <c r="J215" i="21"/>
  <c r="I216" i="21"/>
  <c r="L216" i="21"/>
  <c r="M216" i="21" s="1"/>
  <c r="I217" i="21"/>
  <c r="J217" i="21"/>
  <c r="O217" i="21" s="1"/>
  <c r="K217" i="21"/>
  <c r="Q217" i="21" s="1"/>
  <c r="L217" i="21"/>
  <c r="P217" i="21"/>
  <c r="I218" i="21"/>
  <c r="N218" i="21" s="1"/>
  <c r="J218" i="21"/>
  <c r="O218" i="21" s="1"/>
  <c r="K218" i="21"/>
  <c r="Q218" i="21" s="1"/>
  <c r="I219" i="21"/>
  <c r="N219" i="21" s="1"/>
  <c r="J219" i="21"/>
  <c r="K219" i="21"/>
  <c r="Q219" i="21"/>
  <c r="I220" i="21"/>
  <c r="N220" i="21" s="1"/>
  <c r="J220" i="21"/>
  <c r="P220" i="21" s="1"/>
  <c r="K220" i="21"/>
  <c r="Q220" i="21" s="1"/>
  <c r="I221" i="21"/>
  <c r="N221" i="21" s="1"/>
  <c r="J221" i="21"/>
  <c r="O221" i="21" s="1"/>
  <c r="K221" i="21"/>
  <c r="Q221" i="21" s="1"/>
  <c r="I222" i="21"/>
  <c r="J222" i="21"/>
  <c r="O222" i="21" s="1"/>
  <c r="K222" i="21"/>
  <c r="Q222" i="21" s="1"/>
  <c r="I223" i="21"/>
  <c r="N223" i="21" s="1"/>
  <c r="J223" i="21"/>
  <c r="K223" i="21"/>
  <c r="Q223" i="21" s="1"/>
  <c r="L223" i="21"/>
  <c r="M223" i="21" s="1"/>
  <c r="I224" i="21"/>
  <c r="J224" i="21"/>
  <c r="P224" i="21" s="1"/>
  <c r="K224" i="21"/>
  <c r="Q224" i="21" s="1"/>
  <c r="I225" i="21"/>
  <c r="N225" i="21" s="1"/>
  <c r="J225" i="21"/>
  <c r="O225" i="21" s="1"/>
  <c r="K225" i="21"/>
  <c r="Q225" i="21" s="1"/>
  <c r="L225" i="21"/>
  <c r="M225" i="21" s="1"/>
  <c r="P225" i="21"/>
  <c r="S225" i="21" s="1"/>
  <c r="I226" i="21"/>
  <c r="N226" i="21" s="1"/>
  <c r="J226" i="21"/>
  <c r="O226" i="21" s="1"/>
  <c r="K226" i="21"/>
  <c r="Q226" i="21" s="1"/>
  <c r="I227" i="21"/>
  <c r="N227" i="21" s="1"/>
  <c r="J227" i="21"/>
  <c r="K227" i="21"/>
  <c r="Q227" i="21" s="1"/>
  <c r="I228" i="21"/>
  <c r="J228" i="21"/>
  <c r="K228" i="21"/>
  <c r="Q228" i="21" s="1"/>
  <c r="I229" i="21"/>
  <c r="J229" i="21"/>
  <c r="O229" i="21" s="1"/>
  <c r="K229" i="21"/>
  <c r="Q229" i="21" s="1"/>
  <c r="L229" i="21"/>
  <c r="M229" i="21" s="1"/>
  <c r="I230" i="21"/>
  <c r="N230" i="21" s="1"/>
  <c r="J230" i="21"/>
  <c r="K230" i="21"/>
  <c r="Q230" i="21" s="1"/>
  <c r="L230" i="21"/>
  <c r="I231" i="21"/>
  <c r="J231" i="21"/>
  <c r="K231" i="21"/>
  <c r="Q231" i="21" s="1"/>
  <c r="I232" i="21"/>
  <c r="J232" i="21"/>
  <c r="P232" i="21" s="1"/>
  <c r="K232" i="21"/>
  <c r="Q232" i="21" s="1"/>
  <c r="L232" i="21"/>
  <c r="M232" i="21" s="1"/>
  <c r="N232" i="21" s="1"/>
  <c r="I233" i="21"/>
  <c r="J233" i="21"/>
  <c r="O233" i="21" s="1"/>
  <c r="K233" i="21"/>
  <c r="Q233" i="21" s="1"/>
  <c r="L233" i="21"/>
  <c r="M233" i="21" s="1"/>
  <c r="I234" i="21"/>
  <c r="J234" i="21"/>
  <c r="O234" i="21" s="1"/>
  <c r="K234" i="21"/>
  <c r="Q234" i="21" s="1"/>
  <c r="L234" i="21"/>
  <c r="M234" i="21" s="1"/>
  <c r="I235" i="21"/>
  <c r="N235" i="21" s="1"/>
  <c r="J235" i="21"/>
  <c r="K235" i="21"/>
  <c r="Q235" i="21" s="1"/>
  <c r="L235" i="21"/>
  <c r="M235" i="21" s="1"/>
  <c r="I236" i="21"/>
  <c r="N236" i="21" s="1"/>
  <c r="J236" i="21"/>
  <c r="P236" i="21" s="1"/>
  <c r="K236" i="21"/>
  <c r="Q236" i="21" s="1"/>
  <c r="I237" i="21"/>
  <c r="J237" i="21"/>
  <c r="O237" i="21" s="1"/>
  <c r="K237" i="21"/>
  <c r="Q237" i="21" s="1"/>
  <c r="I238" i="21"/>
  <c r="J238" i="21"/>
  <c r="O238" i="21" s="1"/>
  <c r="K238" i="21"/>
  <c r="Q238" i="21" s="1"/>
  <c r="L238" i="21"/>
  <c r="M238" i="21" s="1"/>
  <c r="I239" i="21"/>
  <c r="N239" i="21" s="1"/>
  <c r="J239" i="21"/>
  <c r="K239" i="21"/>
  <c r="Q239" i="21" s="1"/>
  <c r="L239" i="21"/>
  <c r="M239" i="21" s="1"/>
  <c r="I240" i="21"/>
  <c r="J240" i="21"/>
  <c r="P240" i="21" s="1"/>
  <c r="K240" i="21"/>
  <c r="Q240" i="21" s="1"/>
  <c r="N240" i="21"/>
  <c r="I241" i="21"/>
  <c r="J241" i="21"/>
  <c r="P241" i="21" s="1"/>
  <c r="S241" i="21" s="1"/>
  <c r="K241" i="21"/>
  <c r="Q241" i="21" s="1"/>
  <c r="I242" i="21"/>
  <c r="N242" i="21" s="1"/>
  <c r="J242" i="21"/>
  <c r="K242" i="21"/>
  <c r="Q242" i="21" s="1"/>
  <c r="L242" i="21"/>
  <c r="I243" i="21"/>
  <c r="J243" i="21"/>
  <c r="K243" i="21"/>
  <c r="Q243" i="21"/>
  <c r="I244" i="21"/>
  <c r="N244" i="21" s="1"/>
  <c r="J244" i="21"/>
  <c r="P244" i="21" s="1"/>
  <c r="K244" i="21"/>
  <c r="Q244" i="21" s="1"/>
  <c r="L244" i="21"/>
  <c r="M244" i="21" s="1"/>
  <c r="I245" i="21"/>
  <c r="N245" i="21" s="1"/>
  <c r="J245" i="21"/>
  <c r="P245" i="21" s="1"/>
  <c r="S245" i="21" s="1"/>
  <c r="K245" i="21"/>
  <c r="Q245" i="21" s="1"/>
  <c r="O245" i="21"/>
  <c r="R245" i="21" s="1"/>
  <c r="I246" i="21"/>
  <c r="N246" i="21" s="1"/>
  <c r="J246" i="21"/>
  <c r="O246" i="21" s="1"/>
  <c r="K246" i="21"/>
  <c r="Q246" i="21" s="1"/>
  <c r="I247" i="21"/>
  <c r="N247" i="21" s="1"/>
  <c r="J247" i="21"/>
  <c r="K247" i="21"/>
  <c r="Q247" i="21" s="1"/>
  <c r="I248" i="21"/>
  <c r="N248" i="21" s="1"/>
  <c r="J248" i="21"/>
  <c r="P248" i="21" s="1"/>
  <c r="K248" i="21"/>
  <c r="Q248" i="21" s="1"/>
  <c r="I249" i="21"/>
  <c r="N249" i="21" s="1"/>
  <c r="J249" i="21"/>
  <c r="O249" i="21" s="1"/>
  <c r="K249" i="21"/>
  <c r="Q249" i="21" s="1"/>
  <c r="I250" i="21"/>
  <c r="N250" i="21" s="1"/>
  <c r="J250" i="21"/>
  <c r="O250" i="21" s="1"/>
  <c r="K250" i="21"/>
  <c r="Q250" i="21" s="1"/>
  <c r="I251" i="21"/>
  <c r="N251" i="21" s="1"/>
  <c r="J251" i="21"/>
  <c r="P251" i="21" s="1"/>
  <c r="K251" i="21"/>
  <c r="Q251" i="21" s="1"/>
  <c r="I252" i="21"/>
  <c r="N252" i="21" s="1"/>
  <c r="J252" i="21"/>
  <c r="K252" i="21"/>
  <c r="Q252" i="21" s="1"/>
  <c r="O252" i="21"/>
  <c r="P252" i="21"/>
  <c r="I253" i="21"/>
  <c r="J253" i="21"/>
  <c r="O253" i="21" s="1"/>
  <c r="K253" i="21"/>
  <c r="Q253" i="21" s="1"/>
  <c r="I254" i="21"/>
  <c r="N254" i="21" s="1"/>
  <c r="J254" i="21"/>
  <c r="O254" i="21" s="1"/>
  <c r="K254" i="21"/>
  <c r="Q254" i="21" s="1"/>
  <c r="L254" i="21"/>
  <c r="L255" i="21" s="1"/>
  <c r="L256" i="21" s="1"/>
  <c r="I255" i="21"/>
  <c r="N255" i="21" s="1"/>
  <c r="J255" i="21"/>
  <c r="P255" i="21" s="1"/>
  <c r="K255" i="21"/>
  <c r="Q255" i="21" s="1"/>
  <c r="I256" i="21"/>
  <c r="N256" i="21" s="1"/>
  <c r="J256" i="21"/>
  <c r="O256" i="21" s="1"/>
  <c r="K256" i="21"/>
  <c r="Q256" i="21" s="1"/>
  <c r="I257" i="21"/>
  <c r="N257" i="21" s="1"/>
  <c r="J257" i="21"/>
  <c r="K257" i="21"/>
  <c r="Q257" i="21" s="1"/>
  <c r="I258" i="21"/>
  <c r="N258" i="21" s="1"/>
  <c r="J258" i="21"/>
  <c r="P258" i="21" s="1"/>
  <c r="K258" i="21"/>
  <c r="Q258" i="21" s="1"/>
  <c r="I259" i="21"/>
  <c r="N259" i="21" s="1"/>
  <c r="J259" i="21"/>
  <c r="P259" i="21" s="1"/>
  <c r="S259" i="21" s="1"/>
  <c r="K259" i="21"/>
  <c r="Q259" i="21" s="1"/>
  <c r="I260" i="21"/>
  <c r="J260" i="21"/>
  <c r="O260" i="21" s="1"/>
  <c r="K260" i="21"/>
  <c r="Q260" i="21" s="1"/>
  <c r="I261" i="21"/>
  <c r="N261" i="21" s="1"/>
  <c r="J261" i="21"/>
  <c r="K261" i="21"/>
  <c r="Q261" i="21" s="1"/>
  <c r="L261" i="21"/>
  <c r="M261" i="21" s="1"/>
  <c r="I262" i="21"/>
  <c r="J262" i="21"/>
  <c r="P262" i="21" s="1"/>
  <c r="K262" i="21"/>
  <c r="Q262" i="21" s="1"/>
  <c r="I263" i="21"/>
  <c r="N263" i="21" s="1"/>
  <c r="J263" i="21"/>
  <c r="O263" i="21" s="1"/>
  <c r="K263" i="21"/>
  <c r="Q263" i="21" s="1"/>
  <c r="L263" i="21"/>
  <c r="M263" i="21" s="1"/>
  <c r="I264" i="21"/>
  <c r="N264" i="21" s="1"/>
  <c r="J264" i="21"/>
  <c r="O264" i="21" s="1"/>
  <c r="K264" i="21"/>
  <c r="Q264" i="21" s="1"/>
  <c r="P264" i="21"/>
  <c r="I265" i="21"/>
  <c r="J265" i="21"/>
  <c r="P265" i="21" s="1"/>
  <c r="K265" i="21"/>
  <c r="Q265" i="21" s="1"/>
  <c r="N265" i="21"/>
  <c r="O265" i="21"/>
  <c r="I266" i="21"/>
  <c r="J266" i="21"/>
  <c r="P266" i="21" s="1"/>
  <c r="K266" i="21"/>
  <c r="Q266" i="21" s="1"/>
  <c r="N266" i="21"/>
  <c r="I267" i="21"/>
  <c r="N267" i="21" s="1"/>
  <c r="J267" i="21"/>
  <c r="O267" i="21" s="1"/>
  <c r="K267" i="21"/>
  <c r="Q267" i="21" s="1"/>
  <c r="I268" i="21"/>
  <c r="N268" i="21" s="1"/>
  <c r="J268" i="21"/>
  <c r="O268" i="21" s="1"/>
  <c r="K268" i="21"/>
  <c r="Q268" i="21"/>
  <c r="I269" i="21"/>
  <c r="N269" i="21" s="1"/>
  <c r="J269" i="21"/>
  <c r="P269" i="21" s="1"/>
  <c r="K269" i="21"/>
  <c r="O269" i="21"/>
  <c r="Q269" i="21"/>
  <c r="I270" i="21"/>
  <c r="N270" i="21" s="1"/>
  <c r="J270" i="21"/>
  <c r="P270" i="21" s="1"/>
  <c r="K270" i="21"/>
  <c r="Q270" i="21" s="1"/>
  <c r="I271" i="21"/>
  <c r="J271" i="21"/>
  <c r="O271" i="21" s="1"/>
  <c r="K271" i="21"/>
  <c r="Q271" i="21" s="1"/>
  <c r="I272" i="21"/>
  <c r="N272" i="21" s="1"/>
  <c r="J272" i="21"/>
  <c r="O272" i="21" s="1"/>
  <c r="K272" i="21"/>
  <c r="Q272" i="21" s="1"/>
  <c r="L272" i="21"/>
  <c r="L273" i="21" s="1"/>
  <c r="M273" i="21" s="1"/>
  <c r="I273" i="21"/>
  <c r="J273" i="21"/>
  <c r="P273" i="21" s="1"/>
  <c r="K273" i="21"/>
  <c r="Q273" i="21" s="1"/>
  <c r="I274" i="21"/>
  <c r="N274" i="21" s="1"/>
  <c r="J274" i="21"/>
  <c r="P274" i="21" s="1"/>
  <c r="K274" i="21"/>
  <c r="Q274" i="21" s="1"/>
  <c r="L274" i="21"/>
  <c r="M274" i="21" s="1"/>
  <c r="I275" i="21"/>
  <c r="J275" i="21"/>
  <c r="P275" i="21" s="1"/>
  <c r="K275" i="21"/>
  <c r="Q275" i="21" s="1"/>
  <c r="L275" i="21"/>
  <c r="M275" i="21" s="1"/>
  <c r="I276" i="21"/>
  <c r="J276" i="21"/>
  <c r="O276" i="21" s="1"/>
  <c r="K276" i="21"/>
  <c r="Q276" i="21" s="1"/>
  <c r="L276" i="21"/>
  <c r="L277" i="21" s="1"/>
  <c r="M277" i="21" s="1"/>
  <c r="N276" i="21"/>
  <c r="P276" i="21"/>
  <c r="I277" i="21"/>
  <c r="N277" i="21" s="1"/>
  <c r="J277" i="21"/>
  <c r="P277" i="21" s="1"/>
  <c r="K277" i="21"/>
  <c r="Q277" i="21" s="1"/>
  <c r="I278" i="21"/>
  <c r="J278" i="21"/>
  <c r="P278" i="21" s="1"/>
  <c r="S278" i="21" s="1"/>
  <c r="K278" i="21"/>
  <c r="Q278" i="21" s="1"/>
  <c r="I279" i="21"/>
  <c r="N279" i="21" s="1"/>
  <c r="J279" i="21"/>
  <c r="O279" i="21" s="1"/>
  <c r="K279" i="21"/>
  <c r="Q279" i="21" s="1"/>
  <c r="L279" i="21"/>
  <c r="M279" i="21" s="1"/>
  <c r="I280" i="21"/>
  <c r="N280" i="21" s="1"/>
  <c r="J280" i="21"/>
  <c r="O280" i="21" s="1"/>
  <c r="K280" i="21"/>
  <c r="Q280" i="21" s="1"/>
  <c r="I281" i="21"/>
  <c r="J281" i="21"/>
  <c r="P281" i="21" s="1"/>
  <c r="K281" i="21"/>
  <c r="Q281" i="21" s="1"/>
  <c r="O281" i="21"/>
  <c r="I282" i="21"/>
  <c r="N282" i="21" s="1"/>
  <c r="J282" i="21"/>
  <c r="P282" i="21" s="1"/>
  <c r="K282" i="21"/>
  <c r="Q282" i="21" s="1"/>
  <c r="L282" i="21"/>
  <c r="M282" i="21" s="1"/>
  <c r="I283" i="21"/>
  <c r="N283" i="21" s="1"/>
  <c r="J283" i="21"/>
  <c r="P283" i="21" s="1"/>
  <c r="K283" i="21"/>
  <c r="Q283" i="21" s="1"/>
  <c r="I284" i="21"/>
  <c r="J284" i="21"/>
  <c r="K284" i="21"/>
  <c r="Q284" i="21" s="1"/>
  <c r="O284" i="21"/>
  <c r="P284" i="21"/>
  <c r="I285" i="21"/>
  <c r="N285" i="21" s="1"/>
  <c r="J285" i="21"/>
  <c r="O285" i="21" s="1"/>
  <c r="K285" i="21"/>
  <c r="Q285" i="21" s="1"/>
  <c r="L285" i="21"/>
  <c r="L286" i="21" s="1"/>
  <c r="I286" i="21"/>
  <c r="N286" i="21" s="1"/>
  <c r="J286" i="21"/>
  <c r="P286" i="21" s="1"/>
  <c r="K286" i="21"/>
  <c r="Q286" i="21" s="1"/>
  <c r="I287" i="21"/>
  <c r="J287" i="21"/>
  <c r="O287" i="21" s="1"/>
  <c r="K287" i="21"/>
  <c r="Q287" i="21" s="1"/>
  <c r="I131" i="15"/>
  <c r="J131" i="15"/>
  <c r="O131" i="15" s="1"/>
  <c r="K131" i="15"/>
  <c r="Q131" i="15" s="1"/>
  <c r="L131" i="15"/>
  <c r="M131" i="15" s="1"/>
  <c r="P131" i="15"/>
  <c r="I132" i="15"/>
  <c r="J132" i="15"/>
  <c r="O132" i="15" s="1"/>
  <c r="K132" i="15"/>
  <c r="Q132" i="15" s="1"/>
  <c r="L132" i="15"/>
  <c r="M132" i="15" s="1"/>
  <c r="I133" i="15"/>
  <c r="N133" i="15" s="1"/>
  <c r="J133" i="15"/>
  <c r="O133" i="15" s="1"/>
  <c r="K133" i="15"/>
  <c r="Q133" i="15" s="1"/>
  <c r="L133" i="15"/>
  <c r="M133" i="15" s="1"/>
  <c r="I134" i="15"/>
  <c r="N134" i="15" s="1"/>
  <c r="J134" i="15"/>
  <c r="O134" i="15" s="1"/>
  <c r="R134" i="15" s="1"/>
  <c r="K134" i="15"/>
  <c r="Q134" i="15" s="1"/>
  <c r="I135" i="15"/>
  <c r="N135" i="15" s="1"/>
  <c r="J135" i="15"/>
  <c r="O135" i="15" s="1"/>
  <c r="K135" i="15"/>
  <c r="Q135" i="15"/>
  <c r="I136" i="15"/>
  <c r="J136" i="15"/>
  <c r="O136" i="15" s="1"/>
  <c r="K136" i="15"/>
  <c r="Q136" i="15" s="1"/>
  <c r="I137" i="15"/>
  <c r="N137" i="15" s="1"/>
  <c r="J137" i="15"/>
  <c r="O137" i="15" s="1"/>
  <c r="K137" i="15"/>
  <c r="Q137" i="15" s="1"/>
  <c r="L137" i="15"/>
  <c r="M137" i="15" s="1"/>
  <c r="I138" i="15"/>
  <c r="N138" i="15" s="1"/>
  <c r="J138" i="15"/>
  <c r="K138" i="15"/>
  <c r="Q138" i="15" s="1"/>
  <c r="I139" i="15"/>
  <c r="N139" i="15" s="1"/>
  <c r="J139" i="15"/>
  <c r="O139" i="15" s="1"/>
  <c r="K139" i="15"/>
  <c r="Q139" i="15" s="1"/>
  <c r="I140" i="15"/>
  <c r="J140" i="15"/>
  <c r="O140" i="15" s="1"/>
  <c r="K140" i="15"/>
  <c r="Q140" i="15" s="1"/>
  <c r="I141" i="15"/>
  <c r="J141" i="15"/>
  <c r="O141" i="15" s="1"/>
  <c r="K141" i="15"/>
  <c r="Q141" i="15" s="1"/>
  <c r="L141" i="15"/>
  <c r="M141" i="15" s="1"/>
  <c r="I142" i="15"/>
  <c r="N142" i="15" s="1"/>
  <c r="J142" i="15"/>
  <c r="O142" i="15" s="1"/>
  <c r="K142" i="15"/>
  <c r="Q142" i="15" s="1"/>
  <c r="L142" i="15"/>
  <c r="M142" i="15" s="1"/>
  <c r="P142" i="15"/>
  <c r="I143" i="15"/>
  <c r="J143" i="15"/>
  <c r="O143" i="15" s="1"/>
  <c r="K143" i="15"/>
  <c r="Q143" i="15" s="1"/>
  <c r="I144" i="15"/>
  <c r="N144" i="15" s="1"/>
  <c r="J144" i="15"/>
  <c r="O144" i="15" s="1"/>
  <c r="K144" i="15"/>
  <c r="L144" i="15"/>
  <c r="M144" i="15" s="1"/>
  <c r="Q144" i="15"/>
  <c r="I145" i="15"/>
  <c r="N145" i="15" s="1"/>
  <c r="J145" i="15"/>
  <c r="O145" i="15" s="1"/>
  <c r="R145" i="15" s="1"/>
  <c r="K145" i="15"/>
  <c r="Q145" i="15" s="1"/>
  <c r="L145" i="15"/>
  <c r="M145" i="15" s="1"/>
  <c r="I146" i="15"/>
  <c r="N146" i="15" s="1"/>
  <c r="J146" i="15"/>
  <c r="O146" i="15" s="1"/>
  <c r="K146" i="15"/>
  <c r="Q146" i="15" s="1"/>
  <c r="I147" i="15"/>
  <c r="N147" i="15" s="1"/>
  <c r="J147" i="15"/>
  <c r="O147" i="15" s="1"/>
  <c r="K147" i="15"/>
  <c r="Q147" i="15"/>
  <c r="I148" i="15"/>
  <c r="N148" i="15" s="1"/>
  <c r="J148" i="15"/>
  <c r="O148" i="15" s="1"/>
  <c r="K148" i="15"/>
  <c r="Q148" i="15" s="1"/>
  <c r="I149" i="15"/>
  <c r="N149" i="15" s="1"/>
  <c r="J149" i="15"/>
  <c r="O149" i="15" s="1"/>
  <c r="K149" i="15"/>
  <c r="Q149" i="15" s="1"/>
  <c r="I150" i="15"/>
  <c r="N150" i="15" s="1"/>
  <c r="J150" i="15"/>
  <c r="O150" i="15" s="1"/>
  <c r="K150" i="15"/>
  <c r="Q150" i="15" s="1"/>
  <c r="I151" i="15"/>
  <c r="N151" i="15" s="1"/>
  <c r="J151" i="15"/>
  <c r="O151" i="15" s="1"/>
  <c r="R151" i="15" s="1"/>
  <c r="K151" i="15"/>
  <c r="Q151" i="15"/>
  <c r="I152" i="15"/>
  <c r="N152" i="15" s="1"/>
  <c r="J152" i="15"/>
  <c r="O152" i="15" s="1"/>
  <c r="K152" i="15"/>
  <c r="Q152" i="15" s="1"/>
  <c r="I153" i="15"/>
  <c r="J153" i="15"/>
  <c r="O153" i="15" s="1"/>
  <c r="K153" i="15"/>
  <c r="Q153" i="15" s="1"/>
  <c r="I154" i="15"/>
  <c r="N154" i="15" s="1"/>
  <c r="J154" i="15"/>
  <c r="K154" i="15"/>
  <c r="Q154" i="15" s="1"/>
  <c r="S154" i="15" s="1"/>
  <c r="L154" i="15"/>
  <c r="M154" i="15" s="1"/>
  <c r="O154" i="15"/>
  <c r="P154" i="15"/>
  <c r="I155" i="15"/>
  <c r="J155" i="15"/>
  <c r="O155" i="15" s="1"/>
  <c r="K155" i="15"/>
  <c r="Q155" i="15" s="1"/>
  <c r="L155" i="15"/>
  <c r="M155" i="15" s="1"/>
  <c r="I156" i="15"/>
  <c r="N156" i="15" s="1"/>
  <c r="J156" i="15"/>
  <c r="O156" i="15" s="1"/>
  <c r="K156" i="15"/>
  <c r="Q156" i="15" s="1"/>
  <c r="L156" i="15"/>
  <c r="M156" i="15" s="1"/>
  <c r="I157" i="15"/>
  <c r="N157" i="15" s="1"/>
  <c r="J157" i="15"/>
  <c r="O157" i="15" s="1"/>
  <c r="R157" i="15" s="1"/>
  <c r="K157" i="15"/>
  <c r="Q157" i="15" s="1"/>
  <c r="I158" i="15"/>
  <c r="N158" i="15" s="1"/>
  <c r="J158" i="15"/>
  <c r="O158" i="15" s="1"/>
  <c r="R158" i="15" s="1"/>
  <c r="K158" i="15"/>
  <c r="Q158" i="15" s="1"/>
  <c r="P158" i="15"/>
  <c r="I159" i="15"/>
  <c r="N159" i="15" s="1"/>
  <c r="J159" i="15"/>
  <c r="O159" i="15" s="1"/>
  <c r="R159" i="15" s="1"/>
  <c r="K159" i="15"/>
  <c r="Q159" i="15"/>
  <c r="I160" i="15"/>
  <c r="N160" i="15" s="1"/>
  <c r="J160" i="15"/>
  <c r="O160" i="15" s="1"/>
  <c r="K160" i="15"/>
  <c r="Q160" i="15"/>
  <c r="I161" i="15"/>
  <c r="N161" i="15" s="1"/>
  <c r="J161" i="15"/>
  <c r="O161" i="15" s="1"/>
  <c r="K161" i="15"/>
  <c r="Q161" i="15" s="1"/>
  <c r="I162" i="15"/>
  <c r="J162" i="15"/>
  <c r="O162" i="15" s="1"/>
  <c r="K162" i="15"/>
  <c r="Q162" i="15" s="1"/>
  <c r="I163" i="15"/>
  <c r="J163" i="15"/>
  <c r="K163" i="15"/>
  <c r="Q163" i="15" s="1"/>
  <c r="L163" i="15"/>
  <c r="M163" i="15" s="1"/>
  <c r="I164" i="15"/>
  <c r="N164" i="15" s="1"/>
  <c r="J164" i="15"/>
  <c r="O164" i="15" s="1"/>
  <c r="K164" i="15"/>
  <c r="Q164" i="15" s="1"/>
  <c r="L164" i="15"/>
  <c r="L165" i="15" s="1"/>
  <c r="M165" i="15" s="1"/>
  <c r="M164" i="15"/>
  <c r="I165" i="15"/>
  <c r="J165" i="15"/>
  <c r="O165" i="15" s="1"/>
  <c r="K165" i="15"/>
  <c r="Q165" i="15" s="1"/>
  <c r="I174" i="3"/>
  <c r="N174" i="3" s="1"/>
  <c r="J174" i="3"/>
  <c r="O174" i="3" s="1"/>
  <c r="K174" i="3"/>
  <c r="Q174" i="3" s="1"/>
  <c r="I175" i="3"/>
  <c r="N175" i="3" s="1"/>
  <c r="J175" i="3"/>
  <c r="P175" i="3" s="1"/>
  <c r="K175" i="3"/>
  <c r="Q175" i="3" s="1"/>
  <c r="I176" i="3"/>
  <c r="J176" i="3"/>
  <c r="K176" i="3"/>
  <c r="Q176" i="3" s="1"/>
  <c r="I177" i="3"/>
  <c r="N177" i="3" s="1"/>
  <c r="J177" i="3"/>
  <c r="P177" i="3" s="1"/>
  <c r="K177" i="3"/>
  <c r="Q177" i="3" s="1"/>
  <c r="L177" i="3"/>
  <c r="M177" i="3" s="1"/>
  <c r="I178" i="3"/>
  <c r="N178" i="3" s="1"/>
  <c r="J178" i="3"/>
  <c r="O178" i="3" s="1"/>
  <c r="K178" i="3"/>
  <c r="Q178" i="3" s="1"/>
  <c r="I179" i="3"/>
  <c r="N179" i="3" s="1"/>
  <c r="J179" i="3"/>
  <c r="O179" i="3" s="1"/>
  <c r="K179" i="3"/>
  <c r="Q179" i="3" s="1"/>
  <c r="I180" i="3"/>
  <c r="J180" i="3"/>
  <c r="K180" i="3"/>
  <c r="Q180" i="3" s="1"/>
  <c r="I181" i="3"/>
  <c r="N181" i="3" s="1"/>
  <c r="J181" i="3"/>
  <c r="P181" i="3" s="1"/>
  <c r="K181" i="3"/>
  <c r="Q181" i="3" s="1"/>
  <c r="L181" i="3"/>
  <c r="M181" i="3" s="1"/>
  <c r="I182" i="3"/>
  <c r="N182" i="3" s="1"/>
  <c r="J182" i="3"/>
  <c r="O182" i="3" s="1"/>
  <c r="K182" i="3"/>
  <c r="Q182" i="3" s="1"/>
  <c r="I183" i="3"/>
  <c r="N183" i="3" s="1"/>
  <c r="J183" i="3"/>
  <c r="O183" i="3" s="1"/>
  <c r="R183" i="3" s="1"/>
  <c r="K183" i="3"/>
  <c r="Q183" i="3" s="1"/>
  <c r="I184" i="3"/>
  <c r="N184" i="3" s="1"/>
  <c r="J184" i="3"/>
  <c r="K184" i="3"/>
  <c r="Q184" i="3" s="1"/>
  <c r="I185" i="3"/>
  <c r="N185" i="3" s="1"/>
  <c r="J185" i="3"/>
  <c r="P185" i="3" s="1"/>
  <c r="K185" i="3"/>
  <c r="Q185" i="3" s="1"/>
  <c r="I186" i="3"/>
  <c r="N186" i="3" s="1"/>
  <c r="J186" i="3"/>
  <c r="O186" i="3" s="1"/>
  <c r="K186" i="3"/>
  <c r="Q186" i="3" s="1"/>
  <c r="I187" i="3"/>
  <c r="N187" i="3" s="1"/>
  <c r="J187" i="3"/>
  <c r="O187" i="3" s="1"/>
  <c r="K187" i="3"/>
  <c r="Q187" i="3" s="1"/>
  <c r="P187" i="3"/>
  <c r="I188" i="3"/>
  <c r="N188" i="3" s="1"/>
  <c r="J188" i="3"/>
  <c r="K188" i="3"/>
  <c r="Q188" i="3" s="1"/>
  <c r="I189" i="3"/>
  <c r="N189" i="3" s="1"/>
  <c r="J189" i="3"/>
  <c r="P189" i="3" s="1"/>
  <c r="K189" i="3"/>
  <c r="Q189" i="3" s="1"/>
  <c r="I190" i="3"/>
  <c r="N190" i="3" s="1"/>
  <c r="J190" i="3"/>
  <c r="O190" i="3" s="1"/>
  <c r="K190" i="3"/>
  <c r="Q190" i="3" s="1"/>
  <c r="I191" i="3"/>
  <c r="N191" i="3" s="1"/>
  <c r="J191" i="3"/>
  <c r="O191" i="3" s="1"/>
  <c r="K191" i="3"/>
  <c r="Q191" i="3" s="1"/>
  <c r="I192" i="3"/>
  <c r="J192" i="3"/>
  <c r="K192" i="3"/>
  <c r="Q192" i="3" s="1"/>
  <c r="I193" i="3"/>
  <c r="N193" i="3" s="1"/>
  <c r="J193" i="3"/>
  <c r="P193" i="3" s="1"/>
  <c r="K193" i="3"/>
  <c r="Q193" i="3" s="1"/>
  <c r="L193" i="3"/>
  <c r="M193" i="3" s="1"/>
  <c r="I194" i="3"/>
  <c r="N194" i="3" s="1"/>
  <c r="J194" i="3"/>
  <c r="O194" i="3" s="1"/>
  <c r="K194" i="3"/>
  <c r="Q194" i="3" s="1"/>
  <c r="I195" i="3"/>
  <c r="N195" i="3" s="1"/>
  <c r="J195" i="3"/>
  <c r="O195" i="3" s="1"/>
  <c r="K195" i="3"/>
  <c r="Q195" i="3" s="1"/>
  <c r="I196" i="3"/>
  <c r="N196" i="3" s="1"/>
  <c r="J196" i="3"/>
  <c r="K196" i="3"/>
  <c r="Q196" i="3" s="1"/>
  <c r="I197" i="3"/>
  <c r="J197" i="3"/>
  <c r="P197" i="3" s="1"/>
  <c r="K197" i="3"/>
  <c r="Q197" i="3" s="1"/>
  <c r="I198" i="3"/>
  <c r="N198" i="3" s="1"/>
  <c r="J198" i="3"/>
  <c r="O198" i="3" s="1"/>
  <c r="K198" i="3"/>
  <c r="Q198" i="3" s="1"/>
  <c r="L198" i="3"/>
  <c r="M198" i="3" s="1"/>
  <c r="I199" i="3"/>
  <c r="N199" i="3" s="1"/>
  <c r="J199" i="3"/>
  <c r="O199" i="3" s="1"/>
  <c r="K199" i="3"/>
  <c r="Q199" i="3" s="1"/>
  <c r="P199" i="3"/>
  <c r="I200" i="3"/>
  <c r="J200" i="3"/>
  <c r="O200" i="3" s="1"/>
  <c r="K200" i="3"/>
  <c r="Q200" i="3" s="1"/>
  <c r="I201" i="3"/>
  <c r="J201" i="3"/>
  <c r="P201" i="3" s="1"/>
  <c r="K201" i="3"/>
  <c r="Q201" i="3" s="1"/>
  <c r="L201" i="3"/>
  <c r="M201" i="3" s="1"/>
  <c r="I202" i="3"/>
  <c r="N202" i="3" s="1"/>
  <c r="J202" i="3"/>
  <c r="O202" i="3" s="1"/>
  <c r="K202" i="3"/>
  <c r="Q202" i="3" s="1"/>
  <c r="L202" i="3"/>
  <c r="M202" i="3" s="1"/>
  <c r="I203" i="3"/>
  <c r="J203" i="3"/>
  <c r="O203" i="3" s="1"/>
  <c r="K203" i="3"/>
  <c r="Q203" i="3" s="1"/>
  <c r="I204" i="3"/>
  <c r="N204" i="3" s="1"/>
  <c r="J204" i="3"/>
  <c r="O204" i="3" s="1"/>
  <c r="K204" i="3"/>
  <c r="Q204" i="3" s="1"/>
  <c r="L204" i="3"/>
  <c r="I205" i="3"/>
  <c r="N205" i="3" s="1"/>
  <c r="J205" i="3"/>
  <c r="P205" i="3" s="1"/>
  <c r="K205" i="3"/>
  <c r="Q205" i="3" s="1"/>
  <c r="I206" i="3"/>
  <c r="N206" i="3" s="1"/>
  <c r="J206" i="3"/>
  <c r="O206" i="3" s="1"/>
  <c r="K206" i="3"/>
  <c r="Q206" i="3" s="1"/>
  <c r="I207" i="3"/>
  <c r="N207" i="3" s="1"/>
  <c r="J207" i="3"/>
  <c r="O207" i="3" s="1"/>
  <c r="K207" i="3"/>
  <c r="Q207" i="3" s="1"/>
  <c r="I208" i="3"/>
  <c r="J208" i="3"/>
  <c r="O208" i="3" s="1"/>
  <c r="K208" i="3"/>
  <c r="Q208" i="3" s="1"/>
  <c r="I209" i="3"/>
  <c r="N209" i="3" s="1"/>
  <c r="J209" i="3"/>
  <c r="K209" i="3"/>
  <c r="Q209" i="3" s="1"/>
  <c r="L209" i="3"/>
  <c r="L210" i="3" s="1"/>
  <c r="M209" i="3"/>
  <c r="I210" i="3"/>
  <c r="N210" i="3" s="1"/>
  <c r="J210" i="3"/>
  <c r="P210" i="3" s="1"/>
  <c r="K210" i="3"/>
  <c r="Q210" i="3" s="1"/>
  <c r="I211" i="3"/>
  <c r="J211" i="3"/>
  <c r="O211" i="3" s="1"/>
  <c r="K211" i="3"/>
  <c r="Q211" i="3" s="1"/>
  <c r="I212" i="3"/>
  <c r="N212" i="3" s="1"/>
  <c r="J212" i="3"/>
  <c r="K212" i="3"/>
  <c r="Q212" i="3" s="1"/>
  <c r="L212" i="3"/>
  <c r="L213" i="3" s="1"/>
  <c r="M213" i="3" s="1"/>
  <c r="I213" i="3"/>
  <c r="N213" i="3" s="1"/>
  <c r="J213" i="3"/>
  <c r="P213" i="3" s="1"/>
  <c r="K213" i="3"/>
  <c r="Q213" i="3" s="1"/>
  <c r="I214" i="3"/>
  <c r="J214" i="3"/>
  <c r="P214" i="3" s="1"/>
  <c r="K214" i="3"/>
  <c r="Q214" i="3" s="1"/>
  <c r="I215" i="3"/>
  <c r="N215" i="3" s="1"/>
  <c r="J215" i="3"/>
  <c r="P215" i="3" s="1"/>
  <c r="K215" i="3"/>
  <c r="Q215" i="3" s="1"/>
  <c r="L215" i="3"/>
  <c r="M215" i="3" s="1"/>
  <c r="I216" i="3"/>
  <c r="J216" i="3"/>
  <c r="K216" i="3"/>
  <c r="Q216" i="3" s="1"/>
  <c r="I217" i="3"/>
  <c r="N217" i="3" s="1"/>
  <c r="J217" i="3"/>
  <c r="P217" i="3" s="1"/>
  <c r="K217" i="3"/>
  <c r="Q217" i="3" s="1"/>
  <c r="L217" i="3"/>
  <c r="M217" i="3" s="1"/>
  <c r="I218" i="3"/>
  <c r="J218" i="3"/>
  <c r="O218" i="3" s="1"/>
  <c r="K218" i="3"/>
  <c r="Q218" i="3" s="1"/>
  <c r="N218" i="3"/>
  <c r="I219" i="3"/>
  <c r="J219" i="3"/>
  <c r="P219" i="3" s="1"/>
  <c r="K219" i="3"/>
  <c r="Q219" i="3" s="1"/>
  <c r="I220" i="3"/>
  <c r="J220" i="3"/>
  <c r="O220" i="3" s="1"/>
  <c r="K220" i="3"/>
  <c r="Q220" i="3" s="1"/>
  <c r="L220" i="3"/>
  <c r="M220" i="3" s="1"/>
  <c r="I221" i="3"/>
  <c r="N221" i="3" s="1"/>
  <c r="J221" i="3"/>
  <c r="K221" i="3"/>
  <c r="Q221" i="3" s="1"/>
  <c r="L221" i="3"/>
  <c r="L222" i="3" s="1"/>
  <c r="M222" i="3" s="1"/>
  <c r="I222" i="3"/>
  <c r="N222" i="3" s="1"/>
  <c r="J222" i="3"/>
  <c r="P222" i="3" s="1"/>
  <c r="K222" i="3"/>
  <c r="Q222" i="3" s="1"/>
  <c r="I223" i="3"/>
  <c r="J223" i="3"/>
  <c r="O223" i="3" s="1"/>
  <c r="K223" i="3"/>
  <c r="Q223" i="3" s="1"/>
  <c r="I224" i="3"/>
  <c r="N224" i="3" s="1"/>
  <c r="J224" i="3"/>
  <c r="O224" i="3" s="1"/>
  <c r="K224" i="3"/>
  <c r="Q224" i="3" s="1"/>
  <c r="L224" i="3"/>
  <c r="M224" i="3" s="1"/>
  <c r="I225" i="3"/>
  <c r="N225" i="3" s="1"/>
  <c r="J225" i="3"/>
  <c r="K225" i="3"/>
  <c r="Q225" i="3" s="1"/>
  <c r="I226" i="3"/>
  <c r="J226" i="3"/>
  <c r="P226" i="3" s="1"/>
  <c r="K226" i="3"/>
  <c r="Q226" i="3" s="1"/>
  <c r="I227" i="3"/>
  <c r="J227" i="3"/>
  <c r="O227" i="3" s="1"/>
  <c r="K227" i="3"/>
  <c r="Q227" i="3" s="1"/>
  <c r="L227" i="3"/>
  <c r="M227" i="3" s="1"/>
  <c r="I228" i="3"/>
  <c r="N228" i="3" s="1"/>
  <c r="J228" i="3"/>
  <c r="O228" i="3" s="1"/>
  <c r="K228" i="3"/>
  <c r="Q228" i="3" s="1"/>
  <c r="L228" i="3"/>
  <c r="L229" i="3" s="1"/>
  <c r="L230" i="3" s="1"/>
  <c r="M230" i="3" s="1"/>
  <c r="I229" i="3"/>
  <c r="N229" i="3" s="1"/>
  <c r="J229" i="3"/>
  <c r="K229" i="3"/>
  <c r="Q229" i="3" s="1"/>
  <c r="I230" i="3"/>
  <c r="J230" i="3"/>
  <c r="K230" i="3"/>
  <c r="Q230" i="3" s="1"/>
  <c r="I231" i="3"/>
  <c r="N231" i="3" s="1"/>
  <c r="J231" i="3"/>
  <c r="O231" i="3" s="1"/>
  <c r="K231" i="3"/>
  <c r="Q231" i="3" s="1"/>
  <c r="L231" i="3"/>
  <c r="I232" i="3"/>
  <c r="N232" i="3" s="1"/>
  <c r="J232" i="3"/>
  <c r="P232" i="3" s="1"/>
  <c r="K232" i="3"/>
  <c r="Q232" i="3" s="1"/>
  <c r="I233" i="3"/>
  <c r="J233" i="3"/>
  <c r="K233" i="3"/>
  <c r="Q233" i="3" s="1"/>
  <c r="I234" i="3"/>
  <c r="N234" i="3" s="1"/>
  <c r="J234" i="3"/>
  <c r="P234" i="3" s="1"/>
  <c r="K234" i="3"/>
  <c r="Q234" i="3" s="1"/>
  <c r="L234" i="3"/>
  <c r="M234" i="3" s="1"/>
  <c r="I235" i="3"/>
  <c r="N235" i="3" s="1"/>
  <c r="J235" i="3"/>
  <c r="K235" i="3"/>
  <c r="Q235" i="3" s="1"/>
  <c r="I236" i="3"/>
  <c r="J236" i="3"/>
  <c r="O236" i="3" s="1"/>
  <c r="K236" i="3"/>
  <c r="Q236" i="3" s="1"/>
  <c r="I237" i="3"/>
  <c r="J237" i="3"/>
  <c r="O237" i="3" s="1"/>
  <c r="K237" i="3"/>
  <c r="Q237" i="3" s="1"/>
  <c r="L237" i="3"/>
  <c r="M237" i="3" s="1"/>
  <c r="I238" i="3"/>
  <c r="N238" i="3" s="1"/>
  <c r="J238" i="3"/>
  <c r="P238" i="3" s="1"/>
  <c r="K238" i="3"/>
  <c r="Q238" i="3" s="1"/>
  <c r="L238" i="3"/>
  <c r="M238" i="3" s="1"/>
  <c r="I239" i="3"/>
  <c r="N239" i="3" s="1"/>
  <c r="J239" i="3"/>
  <c r="O239" i="3" s="1"/>
  <c r="K239" i="3"/>
  <c r="Q239" i="3" s="1"/>
  <c r="I240" i="3"/>
  <c r="N240" i="3" s="1"/>
  <c r="J240" i="3"/>
  <c r="O240" i="3" s="1"/>
  <c r="K240" i="3"/>
  <c r="Q240" i="3" s="1"/>
  <c r="I241" i="3"/>
  <c r="N241" i="3" s="1"/>
  <c r="J241" i="3"/>
  <c r="O241" i="3" s="1"/>
  <c r="K241" i="3"/>
  <c r="Q241" i="3" s="1"/>
  <c r="I242" i="3"/>
  <c r="J242" i="3"/>
  <c r="P242" i="3" s="1"/>
  <c r="K242" i="3"/>
  <c r="Q242" i="3" s="1"/>
  <c r="I243" i="3"/>
  <c r="N243" i="3" s="1"/>
  <c r="J243" i="3"/>
  <c r="O243" i="3" s="1"/>
  <c r="R243" i="3" s="1"/>
  <c r="K243" i="3"/>
  <c r="Q243" i="3" s="1"/>
  <c r="L243" i="3"/>
  <c r="I244" i="3"/>
  <c r="J244" i="3"/>
  <c r="O244" i="3" s="1"/>
  <c r="K244" i="3"/>
  <c r="Q244" i="3" s="1"/>
  <c r="I245" i="3"/>
  <c r="N245" i="3" s="1"/>
  <c r="J245" i="3"/>
  <c r="O245" i="3" s="1"/>
  <c r="K245" i="3"/>
  <c r="Q245" i="3" s="1"/>
  <c r="L245" i="3"/>
  <c r="I246" i="3"/>
  <c r="N246" i="3" s="1"/>
  <c r="J246" i="3"/>
  <c r="P246" i="3" s="1"/>
  <c r="K246" i="3"/>
  <c r="Q246" i="3" s="1"/>
  <c r="I247" i="3"/>
  <c r="N247" i="3" s="1"/>
  <c r="J247" i="3"/>
  <c r="O247" i="3" s="1"/>
  <c r="K247" i="3"/>
  <c r="Q247" i="3" s="1"/>
  <c r="I248" i="3"/>
  <c r="J248" i="3"/>
  <c r="O248" i="3" s="1"/>
  <c r="K248" i="3"/>
  <c r="Q248" i="3" s="1"/>
  <c r="I249" i="3"/>
  <c r="N249" i="3" s="1"/>
  <c r="J249" i="3"/>
  <c r="O249" i="3" s="1"/>
  <c r="K249" i="3"/>
  <c r="Q249" i="3" s="1"/>
  <c r="L249" i="3"/>
  <c r="I250" i="3"/>
  <c r="N250" i="3" s="1"/>
  <c r="J250" i="3"/>
  <c r="P250" i="3" s="1"/>
  <c r="K250" i="3"/>
  <c r="Q250" i="3" s="1"/>
  <c r="I251" i="3"/>
  <c r="N251" i="3" s="1"/>
  <c r="J251" i="3"/>
  <c r="O251" i="3" s="1"/>
  <c r="R251" i="3" s="1"/>
  <c r="K251" i="3"/>
  <c r="Q251" i="3" s="1"/>
  <c r="I252" i="3"/>
  <c r="J252" i="3"/>
  <c r="O252" i="3" s="1"/>
  <c r="K252" i="3"/>
  <c r="Q252" i="3" s="1"/>
  <c r="I253" i="3"/>
  <c r="N253" i="3" s="1"/>
  <c r="J253" i="3"/>
  <c r="K253" i="3"/>
  <c r="Q253" i="3" s="1"/>
  <c r="L253" i="3"/>
  <c r="L254" i="3" s="1"/>
  <c r="M254" i="3" s="1"/>
  <c r="I254" i="3"/>
  <c r="N254" i="3" s="1"/>
  <c r="J254" i="3"/>
  <c r="P254" i="3" s="1"/>
  <c r="K254" i="3"/>
  <c r="Q254" i="3" s="1"/>
  <c r="I255" i="3"/>
  <c r="J255" i="3"/>
  <c r="P255" i="3" s="1"/>
  <c r="K255" i="3"/>
  <c r="Q255" i="3" s="1"/>
  <c r="I256" i="3"/>
  <c r="N256" i="3" s="1"/>
  <c r="J256" i="3"/>
  <c r="P256" i="3" s="1"/>
  <c r="K256" i="3"/>
  <c r="Q256" i="3" s="1"/>
  <c r="L256" i="3"/>
  <c r="M256" i="3" s="1"/>
  <c r="I257" i="3"/>
  <c r="J257" i="3"/>
  <c r="K257" i="3"/>
  <c r="Q257" i="3" s="1"/>
  <c r="I258" i="3"/>
  <c r="N258" i="3" s="1"/>
  <c r="J258" i="3"/>
  <c r="P258" i="3" s="1"/>
  <c r="K258" i="3"/>
  <c r="Q258" i="3" s="1"/>
  <c r="L258" i="3"/>
  <c r="M258" i="3" s="1"/>
  <c r="I259" i="3"/>
  <c r="N259" i="3" s="1"/>
  <c r="J259" i="3"/>
  <c r="P259" i="3" s="1"/>
  <c r="K259" i="3"/>
  <c r="Q259" i="3" s="1"/>
  <c r="I260" i="3"/>
  <c r="J260" i="3"/>
  <c r="O260" i="3" s="1"/>
  <c r="K260" i="3"/>
  <c r="Q260" i="3" s="1"/>
  <c r="I261" i="3"/>
  <c r="N261" i="3" s="1"/>
  <c r="J261" i="3"/>
  <c r="P261" i="3" s="1"/>
  <c r="K261" i="3"/>
  <c r="Q261" i="3" s="1"/>
  <c r="L261" i="3"/>
  <c r="L262" i="3" s="1"/>
  <c r="L263" i="3" s="1"/>
  <c r="I262" i="3"/>
  <c r="N262" i="3" s="1"/>
  <c r="J262" i="3"/>
  <c r="K262" i="3"/>
  <c r="Q262" i="3" s="1"/>
  <c r="I263" i="3"/>
  <c r="N263" i="3" s="1"/>
  <c r="J263" i="3"/>
  <c r="P263" i="3" s="1"/>
  <c r="K263" i="3"/>
  <c r="Q263" i="3" s="1"/>
  <c r="I264" i="3"/>
  <c r="N264" i="3" s="1"/>
  <c r="J264" i="3"/>
  <c r="O264" i="3" s="1"/>
  <c r="K264" i="3"/>
  <c r="Q264" i="3" s="1"/>
  <c r="I265" i="3"/>
  <c r="J265" i="3"/>
  <c r="P265" i="3" s="1"/>
  <c r="K265" i="3"/>
  <c r="Q265" i="3" s="1"/>
  <c r="I266" i="3"/>
  <c r="J266" i="3"/>
  <c r="K266" i="3"/>
  <c r="Q266" i="3" s="1"/>
  <c r="L266" i="3"/>
  <c r="M266" i="3" s="1"/>
  <c r="I267" i="3"/>
  <c r="N267" i="3" s="1"/>
  <c r="J267" i="3"/>
  <c r="P267" i="3" s="1"/>
  <c r="K267" i="3"/>
  <c r="Q267" i="3" s="1"/>
  <c r="L267" i="3"/>
  <c r="M267" i="3" s="1"/>
  <c r="I268" i="3"/>
  <c r="J268" i="3"/>
  <c r="O268" i="3" s="1"/>
  <c r="K268" i="3"/>
  <c r="Q268" i="3" s="1"/>
  <c r="I269" i="3"/>
  <c r="N269" i="3" s="1"/>
  <c r="J269" i="3"/>
  <c r="P269" i="3" s="1"/>
  <c r="K269" i="3"/>
  <c r="Q269" i="3" s="1"/>
  <c r="L269" i="3"/>
  <c r="L270" i="3" s="1"/>
  <c r="L271" i="3" s="1"/>
  <c r="M271" i="3" s="1"/>
  <c r="I270" i="3"/>
  <c r="N270" i="3" s="1"/>
  <c r="J270" i="3"/>
  <c r="K270" i="3"/>
  <c r="Q270" i="3" s="1"/>
  <c r="I271" i="3"/>
  <c r="J271" i="3"/>
  <c r="P271" i="3" s="1"/>
  <c r="K271" i="3"/>
  <c r="Q271" i="3" s="1"/>
  <c r="O271" i="3"/>
  <c r="R271" i="3" s="1"/>
  <c r="I272" i="3"/>
  <c r="N272" i="3" s="1"/>
  <c r="J272" i="3"/>
  <c r="O272" i="3" s="1"/>
  <c r="K272" i="3"/>
  <c r="Q272" i="3" s="1"/>
  <c r="L272" i="3"/>
  <c r="I273" i="3"/>
  <c r="N273" i="3" s="1"/>
  <c r="J273" i="3"/>
  <c r="O273" i="3" s="1"/>
  <c r="K273" i="3"/>
  <c r="Q273" i="3" s="1"/>
  <c r="I274" i="3"/>
  <c r="J274" i="3"/>
  <c r="K274" i="3"/>
  <c r="Q274" i="3" s="1"/>
  <c r="I275" i="3"/>
  <c r="J275" i="3"/>
  <c r="P275" i="3" s="1"/>
  <c r="K275" i="3"/>
  <c r="Q275" i="3" s="1"/>
  <c r="L275" i="3"/>
  <c r="M275" i="3" s="1"/>
  <c r="N275" i="3"/>
  <c r="I276" i="3"/>
  <c r="J276" i="3"/>
  <c r="O276" i="3" s="1"/>
  <c r="K276" i="3"/>
  <c r="Q276" i="3" s="1"/>
  <c r="I277" i="3"/>
  <c r="N277" i="3" s="1"/>
  <c r="J277" i="3"/>
  <c r="P277" i="3" s="1"/>
  <c r="K277" i="3"/>
  <c r="Q277" i="3" s="1"/>
  <c r="L277" i="3"/>
  <c r="M277" i="3" s="1"/>
  <c r="I278" i="3"/>
  <c r="N278" i="3" s="1"/>
  <c r="J278" i="3"/>
  <c r="K278" i="3"/>
  <c r="Q278" i="3"/>
  <c r="I279" i="3"/>
  <c r="N279" i="3" s="1"/>
  <c r="J279" i="3"/>
  <c r="P279" i="3" s="1"/>
  <c r="K279" i="3"/>
  <c r="Q279" i="3" s="1"/>
  <c r="I280" i="3"/>
  <c r="J280" i="3"/>
  <c r="O280" i="3" s="1"/>
  <c r="K280" i="3"/>
  <c r="Q280" i="3" s="1"/>
  <c r="P280" i="3"/>
  <c r="I281" i="3"/>
  <c r="N281" i="3" s="1"/>
  <c r="J281" i="3"/>
  <c r="O281" i="3" s="1"/>
  <c r="K281" i="3"/>
  <c r="Q281" i="3" s="1"/>
  <c r="L281" i="3"/>
  <c r="M281" i="3"/>
  <c r="I282" i="3"/>
  <c r="N282" i="3" s="1"/>
  <c r="J282" i="3"/>
  <c r="K282" i="3"/>
  <c r="Q282" i="3" s="1"/>
  <c r="L282" i="3"/>
  <c r="L283" i="3" s="1"/>
  <c r="M283" i="3" s="1"/>
  <c r="I283" i="3"/>
  <c r="J283" i="3"/>
  <c r="P283" i="3" s="1"/>
  <c r="K283" i="3"/>
  <c r="Q283" i="3" s="1"/>
  <c r="I284" i="3"/>
  <c r="J284" i="3"/>
  <c r="O284" i="3" s="1"/>
  <c r="K284" i="3"/>
  <c r="Q284" i="3" s="1"/>
  <c r="L284" i="3"/>
  <c r="M284" i="3" s="1"/>
  <c r="I285" i="3"/>
  <c r="N285" i="3" s="1"/>
  <c r="J285" i="3"/>
  <c r="O285" i="3" s="1"/>
  <c r="K285" i="3"/>
  <c r="Q285" i="3" s="1"/>
  <c r="L285" i="3"/>
  <c r="M285" i="3" s="1"/>
  <c r="I286" i="3"/>
  <c r="N286" i="3" s="1"/>
  <c r="J286" i="3"/>
  <c r="K286" i="3"/>
  <c r="Q286" i="3" s="1"/>
  <c r="I287" i="3"/>
  <c r="J287" i="3"/>
  <c r="P287" i="3" s="1"/>
  <c r="K287" i="3"/>
  <c r="Q287" i="3" s="1"/>
  <c r="I288" i="3"/>
  <c r="N288" i="3" s="1"/>
  <c r="J288" i="3"/>
  <c r="O288" i="3" s="1"/>
  <c r="K288" i="3"/>
  <c r="Q288" i="3" s="1"/>
  <c r="L288" i="3"/>
  <c r="I289" i="3"/>
  <c r="N289" i="3" s="1"/>
  <c r="J289" i="3"/>
  <c r="O289" i="3" s="1"/>
  <c r="K289" i="3"/>
  <c r="Q289" i="3" s="1"/>
  <c r="I290" i="3"/>
  <c r="N290" i="3" s="1"/>
  <c r="J290" i="3"/>
  <c r="K290" i="3"/>
  <c r="Q290" i="3"/>
  <c r="I291" i="3"/>
  <c r="J291" i="3"/>
  <c r="P291" i="3" s="1"/>
  <c r="K291" i="3"/>
  <c r="Q291" i="3" s="1"/>
  <c r="I292" i="3"/>
  <c r="N292" i="3" s="1"/>
  <c r="J292" i="3"/>
  <c r="O292" i="3" s="1"/>
  <c r="K292" i="3"/>
  <c r="Q292" i="3" s="1"/>
  <c r="L292" i="3"/>
  <c r="I293" i="3"/>
  <c r="N293" i="3" s="1"/>
  <c r="J293" i="3"/>
  <c r="O293" i="3" s="1"/>
  <c r="R293" i="3" s="1"/>
  <c r="K293" i="3"/>
  <c r="Q293" i="3" s="1"/>
  <c r="I294" i="3"/>
  <c r="N294" i="3" s="1"/>
  <c r="J294" i="3"/>
  <c r="K294" i="3"/>
  <c r="Q294" i="3" s="1"/>
  <c r="I295" i="3"/>
  <c r="N295" i="3" s="1"/>
  <c r="J295" i="3"/>
  <c r="K295" i="3"/>
  <c r="Q295" i="3" s="1"/>
  <c r="I296" i="3"/>
  <c r="N296" i="3" s="1"/>
  <c r="J296" i="3"/>
  <c r="O296" i="3" s="1"/>
  <c r="K296" i="3"/>
  <c r="Q296" i="3" s="1"/>
  <c r="I297" i="3"/>
  <c r="N297" i="3" s="1"/>
  <c r="J297" i="3"/>
  <c r="P297" i="3" s="1"/>
  <c r="K297" i="3"/>
  <c r="Q297" i="3" s="1"/>
  <c r="O297" i="3"/>
  <c r="I298" i="3"/>
  <c r="J298" i="3"/>
  <c r="K298" i="3"/>
  <c r="Q298" i="3" s="1"/>
  <c r="I299" i="3"/>
  <c r="N299" i="3" s="1"/>
  <c r="J299" i="3"/>
  <c r="P299" i="3" s="1"/>
  <c r="K299" i="3"/>
  <c r="Q299" i="3" s="1"/>
  <c r="L299" i="3"/>
  <c r="M299" i="3" s="1"/>
  <c r="I300" i="3"/>
  <c r="J300" i="3"/>
  <c r="O300" i="3" s="1"/>
  <c r="K300" i="3"/>
  <c r="Q300" i="3" s="1"/>
  <c r="I301" i="3"/>
  <c r="J301" i="3"/>
  <c r="P301" i="3" s="1"/>
  <c r="K301" i="3"/>
  <c r="Q301" i="3" s="1"/>
  <c r="L301" i="3"/>
  <c r="M301" i="3" s="1"/>
  <c r="O301" i="3"/>
  <c r="I302" i="3"/>
  <c r="N302" i="3" s="1"/>
  <c r="J302" i="3"/>
  <c r="K302" i="3"/>
  <c r="Q302" i="3" s="1"/>
  <c r="L302" i="3"/>
  <c r="L303" i="3" s="1"/>
  <c r="I303" i="3"/>
  <c r="N303" i="3" s="1"/>
  <c r="J303" i="3"/>
  <c r="P303" i="3" s="1"/>
  <c r="K303" i="3"/>
  <c r="Q303" i="3" s="1"/>
  <c r="I304" i="3"/>
  <c r="N304" i="3" s="1"/>
  <c r="J304" i="3"/>
  <c r="O304" i="3" s="1"/>
  <c r="K304" i="3"/>
  <c r="Q304" i="3" s="1"/>
  <c r="I305" i="3"/>
  <c r="N305" i="3" s="1"/>
  <c r="J305" i="3"/>
  <c r="O305" i="3" s="1"/>
  <c r="K305" i="3"/>
  <c r="Q305" i="3" s="1"/>
  <c r="I306" i="3"/>
  <c r="N306" i="3" s="1"/>
  <c r="J306" i="3"/>
  <c r="K306" i="3"/>
  <c r="Q306" i="3" s="1"/>
  <c r="I307" i="3"/>
  <c r="N307" i="3" s="1"/>
  <c r="J307" i="3"/>
  <c r="P307" i="3" s="1"/>
  <c r="K307" i="3"/>
  <c r="Q307" i="3" s="1"/>
  <c r="I308" i="3"/>
  <c r="N308" i="3" s="1"/>
  <c r="J308" i="3"/>
  <c r="P308" i="3" s="1"/>
  <c r="K308" i="3"/>
  <c r="Q308" i="3" s="1"/>
  <c r="I309" i="3"/>
  <c r="J309" i="3"/>
  <c r="P309" i="3" s="1"/>
  <c r="K309" i="3"/>
  <c r="Q309" i="3" s="1"/>
  <c r="I310" i="3"/>
  <c r="N310" i="3" s="1"/>
  <c r="J310" i="3"/>
  <c r="O310" i="3" s="1"/>
  <c r="K310" i="3"/>
  <c r="Q310" i="3" s="1"/>
  <c r="L310" i="3"/>
  <c r="I311" i="3"/>
  <c r="J311" i="3"/>
  <c r="P311" i="3" s="1"/>
  <c r="K311" i="3"/>
  <c r="Q311" i="3" s="1"/>
  <c r="N311" i="3"/>
  <c r="I312" i="3"/>
  <c r="N312" i="3" s="1"/>
  <c r="J312" i="3"/>
  <c r="K312" i="3"/>
  <c r="Q312" i="3" s="1"/>
  <c r="I313" i="3"/>
  <c r="N313" i="3" s="1"/>
  <c r="J313" i="3"/>
  <c r="O313" i="3" s="1"/>
  <c r="K313" i="3"/>
  <c r="Q313" i="3" s="1"/>
  <c r="I314" i="3"/>
  <c r="N314" i="3" s="1"/>
  <c r="J314" i="3"/>
  <c r="O314" i="3" s="1"/>
  <c r="K314" i="3"/>
  <c r="Q314" i="3" s="1"/>
  <c r="I315" i="3"/>
  <c r="N315" i="3" s="1"/>
  <c r="J315" i="3"/>
  <c r="P315" i="3" s="1"/>
  <c r="K315" i="3"/>
  <c r="Q315" i="3" s="1"/>
  <c r="I316" i="3"/>
  <c r="N316" i="3" s="1"/>
  <c r="J316" i="3"/>
  <c r="P316" i="3" s="1"/>
  <c r="K316" i="3"/>
  <c r="Q316" i="3" s="1"/>
  <c r="I317" i="3"/>
  <c r="N317" i="3" s="1"/>
  <c r="J317" i="3"/>
  <c r="O317" i="3" s="1"/>
  <c r="K317" i="3"/>
  <c r="Q317" i="3" s="1"/>
  <c r="I318" i="3"/>
  <c r="N318" i="3" s="1"/>
  <c r="J318" i="3"/>
  <c r="O318" i="3" s="1"/>
  <c r="K318" i="3"/>
  <c r="Q318" i="3" s="1"/>
  <c r="I319" i="3"/>
  <c r="N319" i="3" s="1"/>
  <c r="J319" i="3"/>
  <c r="P319" i="3" s="1"/>
  <c r="K319" i="3"/>
  <c r="Q319" i="3" s="1"/>
  <c r="I320" i="3"/>
  <c r="N320" i="3" s="1"/>
  <c r="J320" i="3"/>
  <c r="K320" i="3"/>
  <c r="Q320" i="3" s="1"/>
  <c r="I321" i="3"/>
  <c r="N321" i="3" s="1"/>
  <c r="J321" i="3"/>
  <c r="O321" i="3" s="1"/>
  <c r="K321" i="3"/>
  <c r="Q321" i="3" s="1"/>
  <c r="I322" i="3"/>
  <c r="J322" i="3"/>
  <c r="O322" i="3" s="1"/>
  <c r="K322" i="3"/>
  <c r="Q322" i="3" s="1"/>
  <c r="I323" i="3"/>
  <c r="N323" i="3" s="1"/>
  <c r="J323" i="3"/>
  <c r="K323" i="3"/>
  <c r="Q323" i="3" s="1"/>
  <c r="L323" i="3"/>
  <c r="M323" i="3" s="1"/>
  <c r="I324" i="3"/>
  <c r="N324" i="3" s="1"/>
  <c r="J324" i="3"/>
  <c r="O324" i="3" s="1"/>
  <c r="K324" i="3"/>
  <c r="Q324" i="3" s="1"/>
  <c r="I325" i="3"/>
  <c r="N325" i="3" s="1"/>
  <c r="J325" i="3"/>
  <c r="O325" i="3" s="1"/>
  <c r="K325" i="3"/>
  <c r="Q325" i="3" s="1"/>
  <c r="I326" i="3"/>
  <c r="N326" i="3" s="1"/>
  <c r="J326" i="3"/>
  <c r="O326" i="3" s="1"/>
  <c r="K326" i="3"/>
  <c r="Q326" i="3" s="1"/>
  <c r="I327" i="3"/>
  <c r="J327" i="3"/>
  <c r="K327" i="3"/>
  <c r="Q327" i="3" s="1"/>
  <c r="I328" i="3"/>
  <c r="N328" i="3" s="1"/>
  <c r="J328" i="3"/>
  <c r="O328" i="3" s="1"/>
  <c r="K328" i="3"/>
  <c r="Q328" i="3" s="1"/>
  <c r="L328" i="3"/>
  <c r="M328" i="3" s="1"/>
  <c r="I329" i="3"/>
  <c r="N329" i="3" s="1"/>
  <c r="J329" i="3"/>
  <c r="O329" i="3" s="1"/>
  <c r="K329" i="3"/>
  <c r="Q329" i="3" s="1"/>
  <c r="I330" i="3"/>
  <c r="J330" i="3"/>
  <c r="O330" i="3" s="1"/>
  <c r="K330" i="3"/>
  <c r="Q330" i="3" s="1"/>
  <c r="I331" i="3"/>
  <c r="N331" i="3" s="1"/>
  <c r="J331" i="3"/>
  <c r="K331" i="3"/>
  <c r="Q331" i="3" s="1"/>
  <c r="L331" i="3"/>
  <c r="L332" i="3" s="1"/>
  <c r="M332" i="3" s="1"/>
  <c r="I332" i="3"/>
  <c r="N332" i="3" s="1"/>
  <c r="J332" i="3"/>
  <c r="P332" i="3" s="1"/>
  <c r="K332" i="3"/>
  <c r="Q332" i="3" s="1"/>
  <c r="I333" i="3"/>
  <c r="N333" i="3" s="1"/>
  <c r="J333" i="3"/>
  <c r="O333" i="3" s="1"/>
  <c r="K333" i="3"/>
  <c r="Q333" i="3" s="1"/>
  <c r="I334" i="3"/>
  <c r="J334" i="3"/>
  <c r="P334" i="3" s="1"/>
  <c r="K334" i="3"/>
  <c r="Q334" i="3" s="1"/>
  <c r="I335" i="3"/>
  <c r="N335" i="3" s="1"/>
  <c r="J335" i="3"/>
  <c r="K335" i="3"/>
  <c r="Q335" i="3" s="1"/>
  <c r="L335" i="3"/>
  <c r="L336" i="3" s="1"/>
  <c r="M336" i="3" s="1"/>
  <c r="I336" i="3"/>
  <c r="N336" i="3" s="1"/>
  <c r="J336" i="3"/>
  <c r="P336" i="3" s="1"/>
  <c r="K336" i="3"/>
  <c r="Q336" i="3" s="1"/>
  <c r="I337" i="3"/>
  <c r="N337" i="3" s="1"/>
  <c r="J337" i="3"/>
  <c r="O337" i="3" s="1"/>
  <c r="K337" i="3"/>
  <c r="Q337" i="3" s="1"/>
  <c r="P337" i="3"/>
  <c r="I338" i="3"/>
  <c r="N338" i="3" s="1"/>
  <c r="J338" i="3"/>
  <c r="O338" i="3" s="1"/>
  <c r="K338" i="3"/>
  <c r="Q338" i="3" s="1"/>
  <c r="I339" i="3"/>
  <c r="N339" i="3" s="1"/>
  <c r="J339" i="3"/>
  <c r="K339" i="3"/>
  <c r="Q339" i="3" s="1"/>
  <c r="I340" i="3"/>
  <c r="N340" i="3" s="1"/>
  <c r="J340" i="3"/>
  <c r="P340" i="3" s="1"/>
  <c r="K340" i="3"/>
  <c r="Q340" i="3" s="1"/>
  <c r="I341" i="3"/>
  <c r="N341" i="3" s="1"/>
  <c r="J341" i="3"/>
  <c r="O341" i="3" s="1"/>
  <c r="K341" i="3"/>
  <c r="Q341" i="3" s="1"/>
  <c r="I342" i="3"/>
  <c r="N342" i="3" s="1"/>
  <c r="J342" i="3"/>
  <c r="O342" i="3" s="1"/>
  <c r="K342" i="3"/>
  <c r="Q342" i="3" s="1"/>
  <c r="I343" i="3"/>
  <c r="N343" i="3" s="1"/>
  <c r="J343" i="3"/>
  <c r="K343" i="3"/>
  <c r="Q343" i="3" s="1"/>
  <c r="I344" i="3"/>
  <c r="N344" i="3" s="1"/>
  <c r="J344" i="3"/>
  <c r="P344" i="3" s="1"/>
  <c r="K344" i="3"/>
  <c r="Q344" i="3" s="1"/>
  <c r="I345" i="3"/>
  <c r="J345" i="3"/>
  <c r="P345" i="3" s="1"/>
  <c r="K345" i="3"/>
  <c r="Q345" i="3" s="1"/>
  <c r="O345" i="3"/>
  <c r="I346" i="3"/>
  <c r="N346" i="3" s="1"/>
  <c r="J346" i="3"/>
  <c r="O346" i="3" s="1"/>
  <c r="K346" i="3"/>
  <c r="Q346" i="3" s="1"/>
  <c r="L346" i="3"/>
  <c r="L347" i="3" s="1"/>
  <c r="I347" i="3"/>
  <c r="N347" i="3" s="1"/>
  <c r="J347" i="3"/>
  <c r="K347" i="3"/>
  <c r="Q347" i="3" s="1"/>
  <c r="I348" i="3"/>
  <c r="N348" i="3" s="1"/>
  <c r="J348" i="3"/>
  <c r="P348" i="3" s="1"/>
  <c r="K348" i="3"/>
  <c r="Q348" i="3" s="1"/>
  <c r="I349" i="3"/>
  <c r="N349" i="3" s="1"/>
  <c r="J349" i="3"/>
  <c r="O349" i="3" s="1"/>
  <c r="K349" i="3"/>
  <c r="Q349" i="3" s="1"/>
  <c r="I350" i="3"/>
  <c r="N350" i="3" s="1"/>
  <c r="J350" i="3"/>
  <c r="O350" i="3" s="1"/>
  <c r="K350" i="3"/>
  <c r="Q350" i="3" s="1"/>
  <c r="I351" i="3"/>
  <c r="N351" i="3" s="1"/>
  <c r="J351" i="3"/>
  <c r="K351" i="3"/>
  <c r="Q351" i="3" s="1"/>
  <c r="I352" i="3"/>
  <c r="J352" i="3"/>
  <c r="P352" i="3" s="1"/>
  <c r="K352" i="3"/>
  <c r="Q352" i="3" s="1"/>
  <c r="I353" i="3"/>
  <c r="N353" i="3" s="1"/>
  <c r="J353" i="3"/>
  <c r="O353" i="3" s="1"/>
  <c r="K353" i="3"/>
  <c r="Q353" i="3" s="1"/>
  <c r="L353" i="3"/>
  <c r="I354" i="3"/>
  <c r="N354" i="3" s="1"/>
  <c r="J354" i="3"/>
  <c r="O354" i="3" s="1"/>
  <c r="K354" i="3"/>
  <c r="Q354" i="3" s="1"/>
  <c r="I355" i="3"/>
  <c r="J355" i="3"/>
  <c r="K355" i="3"/>
  <c r="Q355" i="3" s="1"/>
  <c r="I356" i="3"/>
  <c r="N356" i="3" s="1"/>
  <c r="J356" i="3"/>
  <c r="P356" i="3" s="1"/>
  <c r="K356" i="3"/>
  <c r="Q356" i="3" s="1"/>
  <c r="L356" i="3"/>
  <c r="M356" i="3" s="1"/>
  <c r="I357" i="3"/>
  <c r="N357" i="3" s="1"/>
  <c r="J357" i="3"/>
  <c r="O357" i="3" s="1"/>
  <c r="K357" i="3"/>
  <c r="Q357" i="3" s="1"/>
  <c r="I358" i="3"/>
  <c r="N358" i="3" s="1"/>
  <c r="J358" i="3"/>
  <c r="O358" i="3" s="1"/>
  <c r="K358" i="3"/>
  <c r="Q358" i="3" s="1"/>
  <c r="I359" i="3"/>
  <c r="N359" i="3" s="1"/>
  <c r="J359" i="3"/>
  <c r="K359" i="3"/>
  <c r="Q359" i="3" s="1"/>
  <c r="I360" i="3"/>
  <c r="J360" i="3"/>
  <c r="P360" i="3" s="1"/>
  <c r="K360" i="3"/>
  <c r="Q360" i="3" s="1"/>
  <c r="I361" i="3"/>
  <c r="J361" i="3"/>
  <c r="P361" i="3" s="1"/>
  <c r="K361" i="3"/>
  <c r="Q361" i="3" s="1"/>
  <c r="L361" i="3"/>
  <c r="M361" i="3" s="1"/>
  <c r="N361" i="3"/>
  <c r="I362" i="3"/>
  <c r="N362" i="3" s="1"/>
  <c r="J362" i="3"/>
  <c r="P362" i="3" s="1"/>
  <c r="K362" i="3"/>
  <c r="Q362" i="3" s="1"/>
  <c r="I363" i="3"/>
  <c r="N363" i="3" s="1"/>
  <c r="J363" i="3"/>
  <c r="K363" i="3"/>
  <c r="Q363" i="3" s="1"/>
  <c r="I364" i="3"/>
  <c r="J364" i="3"/>
  <c r="P364" i="3" s="1"/>
  <c r="K364" i="3"/>
  <c r="Q364" i="3" s="1"/>
  <c r="N364" i="3"/>
  <c r="O364" i="3"/>
  <c r="R364" i="3" s="1"/>
  <c r="I365" i="3"/>
  <c r="N365" i="3" s="1"/>
  <c r="J365" i="3"/>
  <c r="O365" i="3" s="1"/>
  <c r="K365" i="3"/>
  <c r="Q365" i="3" s="1"/>
  <c r="I366" i="3"/>
  <c r="N366" i="3" s="1"/>
  <c r="J366" i="3"/>
  <c r="O366" i="3" s="1"/>
  <c r="K366" i="3"/>
  <c r="Q366" i="3" s="1"/>
  <c r="I367" i="3"/>
  <c r="N367" i="3" s="1"/>
  <c r="J367" i="3"/>
  <c r="K367" i="3"/>
  <c r="Q367" i="3" s="1"/>
  <c r="I368" i="3"/>
  <c r="N368" i="3" s="1"/>
  <c r="J368" i="3"/>
  <c r="P368" i="3" s="1"/>
  <c r="K368" i="3"/>
  <c r="Q368" i="3" s="1"/>
  <c r="I369" i="3"/>
  <c r="N369" i="3" s="1"/>
  <c r="J369" i="3"/>
  <c r="O369" i="3" s="1"/>
  <c r="K369" i="3"/>
  <c r="Q369" i="3" s="1"/>
  <c r="I370" i="3"/>
  <c r="N370" i="3" s="1"/>
  <c r="J370" i="3"/>
  <c r="O370" i="3" s="1"/>
  <c r="K370" i="3"/>
  <c r="Q370" i="3" s="1"/>
  <c r="I371" i="3"/>
  <c r="J371" i="3"/>
  <c r="O371" i="3" s="1"/>
  <c r="K371" i="3"/>
  <c r="Q371" i="3" s="1"/>
  <c r="I372" i="3"/>
  <c r="N372" i="3" s="1"/>
  <c r="J372" i="3"/>
  <c r="P372" i="3" s="1"/>
  <c r="K372" i="3"/>
  <c r="Q372" i="3" s="1"/>
  <c r="L372" i="3"/>
  <c r="L373" i="3" s="1"/>
  <c r="M373" i="3" s="1"/>
  <c r="I373" i="3"/>
  <c r="N373" i="3" s="1"/>
  <c r="J373" i="3"/>
  <c r="O373" i="3" s="1"/>
  <c r="K373" i="3"/>
  <c r="Q373" i="3" s="1"/>
  <c r="I374" i="3"/>
  <c r="N374" i="3" s="1"/>
  <c r="J374" i="3"/>
  <c r="O374" i="3" s="1"/>
  <c r="K374" i="3"/>
  <c r="Q374" i="3" s="1"/>
  <c r="I375" i="3"/>
  <c r="J375" i="3"/>
  <c r="O375" i="3" s="1"/>
  <c r="K375" i="3"/>
  <c r="Q375" i="3" s="1"/>
  <c r="I376" i="3"/>
  <c r="J376" i="3"/>
  <c r="K376" i="3"/>
  <c r="Q376" i="3" s="1"/>
  <c r="L376" i="3"/>
  <c r="M376" i="3" s="1"/>
  <c r="I377" i="3"/>
  <c r="N377" i="3" s="1"/>
  <c r="J377" i="3"/>
  <c r="P377" i="3" s="1"/>
  <c r="K377" i="3"/>
  <c r="Q377" i="3" s="1"/>
  <c r="L377" i="3"/>
  <c r="I378" i="3"/>
  <c r="N378" i="3" s="1"/>
  <c r="J378" i="3"/>
  <c r="O378" i="3" s="1"/>
  <c r="K378" i="3"/>
  <c r="Q378" i="3" s="1"/>
  <c r="I379" i="3"/>
  <c r="J379" i="3"/>
  <c r="K379" i="3"/>
  <c r="Q379" i="3" s="1"/>
  <c r="I380" i="3"/>
  <c r="J380" i="3"/>
  <c r="P380" i="3" s="1"/>
  <c r="K380" i="3"/>
  <c r="Q380" i="3" s="1"/>
  <c r="L380" i="3"/>
  <c r="M380" i="3" s="1"/>
  <c r="I381" i="3"/>
  <c r="N381" i="3" s="1"/>
  <c r="J381" i="3"/>
  <c r="O381" i="3" s="1"/>
  <c r="K381" i="3"/>
  <c r="Q381" i="3" s="1"/>
  <c r="L381" i="3"/>
  <c r="M381" i="3" s="1"/>
  <c r="I382" i="3"/>
  <c r="J382" i="3"/>
  <c r="P382" i="3" s="1"/>
  <c r="K382" i="3"/>
  <c r="Q382" i="3" s="1"/>
  <c r="I383" i="3"/>
  <c r="N383" i="3" s="1"/>
  <c r="J383" i="3"/>
  <c r="O383" i="3" s="1"/>
  <c r="K383" i="3"/>
  <c r="Q383" i="3" s="1"/>
  <c r="L383" i="3"/>
  <c r="L384" i="3" s="1"/>
  <c r="M384" i="3" s="1"/>
  <c r="I384" i="3"/>
  <c r="N384" i="3" s="1"/>
  <c r="J384" i="3"/>
  <c r="P384" i="3" s="1"/>
  <c r="K384" i="3"/>
  <c r="Q384" i="3" s="1"/>
  <c r="I385" i="3"/>
  <c r="N385" i="3" s="1"/>
  <c r="J385" i="3"/>
  <c r="O385" i="3" s="1"/>
  <c r="K385" i="3"/>
  <c r="Q385" i="3" s="1"/>
  <c r="I386" i="3"/>
  <c r="N386" i="3" s="1"/>
  <c r="J386" i="3"/>
  <c r="P386" i="3" s="1"/>
  <c r="K386" i="3"/>
  <c r="Q386" i="3" s="1"/>
  <c r="I387" i="3"/>
  <c r="N387" i="3" s="1"/>
  <c r="J387" i="3"/>
  <c r="O387" i="3" s="1"/>
  <c r="K387" i="3"/>
  <c r="Q387" i="3" s="1"/>
  <c r="I388" i="3"/>
  <c r="N388" i="3" s="1"/>
  <c r="J388" i="3"/>
  <c r="P388" i="3" s="1"/>
  <c r="K388" i="3"/>
  <c r="Q388" i="3" s="1"/>
  <c r="I389" i="3"/>
  <c r="J389" i="3"/>
  <c r="P389" i="3" s="1"/>
  <c r="K389" i="3"/>
  <c r="Q389" i="3" s="1"/>
  <c r="I390" i="3"/>
  <c r="N390" i="3" s="1"/>
  <c r="J390" i="3"/>
  <c r="P390" i="3" s="1"/>
  <c r="K390" i="3"/>
  <c r="Q390" i="3" s="1"/>
  <c r="L390" i="3"/>
  <c r="M390" i="3" s="1"/>
  <c r="I391" i="3"/>
  <c r="J391" i="3"/>
  <c r="K391" i="3"/>
  <c r="Q391" i="3" s="1"/>
  <c r="I392" i="3"/>
  <c r="N392" i="3" s="1"/>
  <c r="J392" i="3"/>
  <c r="O392" i="3" s="1"/>
  <c r="K392" i="3"/>
  <c r="Q392" i="3" s="1"/>
  <c r="L392" i="3"/>
  <c r="L393" i="3" s="1"/>
  <c r="M392" i="3"/>
  <c r="I393" i="3"/>
  <c r="N393" i="3" s="1"/>
  <c r="J393" i="3"/>
  <c r="O393" i="3" s="1"/>
  <c r="K393" i="3"/>
  <c r="Q393" i="3" s="1"/>
  <c r="I394" i="3"/>
  <c r="J394" i="3"/>
  <c r="P394" i="3" s="1"/>
  <c r="K394" i="3"/>
  <c r="Q394" i="3" s="1"/>
  <c r="I395" i="3"/>
  <c r="N395" i="3" s="1"/>
  <c r="J395" i="3"/>
  <c r="K395" i="3"/>
  <c r="Q395" i="3" s="1"/>
  <c r="L395" i="3"/>
  <c r="L396" i="3" s="1"/>
  <c r="M396" i="3" s="1"/>
  <c r="I396" i="3"/>
  <c r="N396" i="3" s="1"/>
  <c r="J396" i="3"/>
  <c r="O396" i="3" s="1"/>
  <c r="K396" i="3"/>
  <c r="Q396" i="3" s="1"/>
  <c r="I397" i="3"/>
  <c r="J397" i="3"/>
  <c r="O397" i="3" s="1"/>
  <c r="K397" i="3"/>
  <c r="Q397" i="3" s="1"/>
  <c r="I398" i="3"/>
  <c r="N398" i="3" s="1"/>
  <c r="J398" i="3"/>
  <c r="P398" i="3" s="1"/>
  <c r="K398" i="3"/>
  <c r="L398" i="3"/>
  <c r="M398" i="3" s="1"/>
  <c r="O398" i="3"/>
  <c r="Q398" i="3"/>
  <c r="I399" i="3"/>
  <c r="N399" i="3" s="1"/>
  <c r="J399" i="3"/>
  <c r="K399" i="3"/>
  <c r="Q399" i="3" s="1"/>
  <c r="I400" i="3"/>
  <c r="N400" i="3" s="1"/>
  <c r="J400" i="3"/>
  <c r="P400" i="3" s="1"/>
  <c r="K400" i="3"/>
  <c r="Q400" i="3" s="1"/>
  <c r="I401" i="3"/>
  <c r="J401" i="3"/>
  <c r="O401" i="3" s="1"/>
  <c r="K401" i="3"/>
  <c r="Q401" i="3" s="1"/>
  <c r="I402" i="3"/>
  <c r="N402" i="3" s="1"/>
  <c r="J402" i="3"/>
  <c r="P402" i="3" s="1"/>
  <c r="K402" i="3"/>
  <c r="Q402" i="3" s="1"/>
  <c r="L402" i="3"/>
  <c r="L403" i="3" s="1"/>
  <c r="L404" i="3" s="1"/>
  <c r="M404" i="3" s="1"/>
  <c r="I403" i="3"/>
  <c r="N403" i="3" s="1"/>
  <c r="J403" i="3"/>
  <c r="K403" i="3"/>
  <c r="Q403" i="3" s="1"/>
  <c r="I404" i="3"/>
  <c r="J404" i="3"/>
  <c r="O404" i="3" s="1"/>
  <c r="K404" i="3"/>
  <c r="Q404" i="3" s="1"/>
  <c r="I405" i="3"/>
  <c r="N405" i="3" s="1"/>
  <c r="J405" i="3"/>
  <c r="O405" i="3" s="1"/>
  <c r="K405" i="3"/>
  <c r="Q405" i="3" s="1"/>
  <c r="L405" i="3"/>
  <c r="I406" i="3"/>
  <c r="N406" i="3" s="1"/>
  <c r="J406" i="3"/>
  <c r="P406" i="3" s="1"/>
  <c r="K406" i="3"/>
  <c r="Q406" i="3" s="1"/>
  <c r="I407" i="3"/>
  <c r="J407" i="3"/>
  <c r="K407" i="3"/>
  <c r="Q407" i="3" s="1"/>
  <c r="I408" i="3"/>
  <c r="N408" i="3" s="1"/>
  <c r="J408" i="3"/>
  <c r="P408" i="3" s="1"/>
  <c r="K408" i="3"/>
  <c r="Q408" i="3" s="1"/>
  <c r="L408" i="3"/>
  <c r="M408" i="3" s="1"/>
  <c r="I409" i="3"/>
  <c r="N409" i="3" s="1"/>
  <c r="J409" i="3"/>
  <c r="O409" i="3" s="1"/>
  <c r="K409" i="3"/>
  <c r="Q409" i="3" s="1"/>
  <c r="I410" i="3"/>
  <c r="J410" i="3"/>
  <c r="P410" i="3" s="1"/>
  <c r="K410" i="3"/>
  <c r="Q410" i="3" s="1"/>
  <c r="I411" i="3"/>
  <c r="N411" i="3" s="1"/>
  <c r="J411" i="3"/>
  <c r="K411" i="3"/>
  <c r="Q411" i="3" s="1"/>
  <c r="L411" i="3"/>
  <c r="L412" i="3" s="1"/>
  <c r="M412" i="3" s="1"/>
  <c r="I412" i="3"/>
  <c r="N412" i="3" s="1"/>
  <c r="J412" i="3"/>
  <c r="O412" i="3" s="1"/>
  <c r="K412" i="3"/>
  <c r="Q412" i="3" s="1"/>
  <c r="I413" i="3"/>
  <c r="J413" i="3"/>
  <c r="O413" i="3" s="1"/>
  <c r="K413" i="3"/>
  <c r="Q413" i="3" s="1"/>
  <c r="I414" i="3"/>
  <c r="N414" i="3" s="1"/>
  <c r="J414" i="3"/>
  <c r="P414" i="3" s="1"/>
  <c r="K414" i="3"/>
  <c r="Q414" i="3" s="1"/>
  <c r="L414" i="3"/>
  <c r="M414" i="3" s="1"/>
  <c r="I415" i="3"/>
  <c r="N415" i="3" s="1"/>
  <c r="J415" i="3"/>
  <c r="K415" i="3"/>
  <c r="Q415" i="3" s="1"/>
  <c r="I416" i="3"/>
  <c r="J416" i="3"/>
  <c r="O416" i="3" s="1"/>
  <c r="K416" i="3"/>
  <c r="Q416" i="3" s="1"/>
  <c r="I417" i="3"/>
  <c r="N417" i="3" s="1"/>
  <c r="J417" i="3"/>
  <c r="O417" i="3" s="1"/>
  <c r="K417" i="3"/>
  <c r="Q417" i="3" s="1"/>
  <c r="L417" i="3"/>
  <c r="I418" i="3"/>
  <c r="N418" i="3" s="1"/>
  <c r="J418" i="3"/>
  <c r="P418" i="3" s="1"/>
  <c r="K418" i="3"/>
  <c r="Q418" i="3" s="1"/>
  <c r="I419" i="3"/>
  <c r="J419" i="3"/>
  <c r="K419" i="3"/>
  <c r="Q419" i="3" s="1"/>
  <c r="I420" i="3"/>
  <c r="J420" i="3"/>
  <c r="O420" i="3" s="1"/>
  <c r="K420" i="3"/>
  <c r="Q420" i="3" s="1"/>
  <c r="L420" i="3"/>
  <c r="M420" i="3" s="1"/>
  <c r="I421" i="3"/>
  <c r="N421" i="3" s="1"/>
  <c r="J421" i="3"/>
  <c r="O421" i="3" s="1"/>
  <c r="K421" i="3"/>
  <c r="L421" i="3"/>
  <c r="Q421" i="3"/>
  <c r="I422" i="3"/>
  <c r="N422" i="3" s="1"/>
  <c r="J422" i="3"/>
  <c r="P422" i="3" s="1"/>
  <c r="K422" i="3"/>
  <c r="Q422" i="3" s="1"/>
  <c r="I423" i="3"/>
  <c r="N423" i="3" s="1"/>
  <c r="J423" i="3"/>
  <c r="O423" i="3" s="1"/>
  <c r="K423" i="3"/>
  <c r="Q423" i="3" s="1"/>
  <c r="I424" i="3"/>
  <c r="J424" i="3"/>
  <c r="P424" i="3" s="1"/>
  <c r="K424" i="3"/>
  <c r="Q424" i="3" s="1"/>
  <c r="I425" i="3"/>
  <c r="J425" i="3"/>
  <c r="O425" i="3" s="1"/>
  <c r="K425" i="3"/>
  <c r="Q425" i="3" s="1"/>
  <c r="L425" i="3"/>
  <c r="M425" i="3" s="1"/>
  <c r="I426" i="3"/>
  <c r="J426" i="3"/>
  <c r="P426" i="3" s="1"/>
  <c r="K426" i="3"/>
  <c r="Q426" i="3" s="1"/>
  <c r="L426" i="3"/>
  <c r="M426" i="3" s="1"/>
  <c r="I427" i="3"/>
  <c r="J427" i="3"/>
  <c r="O427" i="3" s="1"/>
  <c r="K427" i="3"/>
  <c r="Q427" i="3" s="1"/>
  <c r="L427" i="3"/>
  <c r="M427" i="3" s="1"/>
  <c r="I428" i="3"/>
  <c r="J428" i="3"/>
  <c r="O428" i="3" s="1"/>
  <c r="K428" i="3"/>
  <c r="Q428" i="3" s="1"/>
  <c r="L428" i="3"/>
  <c r="M428" i="3" s="1"/>
  <c r="P428" i="3"/>
  <c r="I429" i="3"/>
  <c r="J429" i="3"/>
  <c r="O429" i="3" s="1"/>
  <c r="K429" i="3"/>
  <c r="Q429" i="3" s="1"/>
  <c r="L429" i="3"/>
  <c r="M429" i="3" s="1"/>
  <c r="I430" i="3"/>
  <c r="J430" i="3"/>
  <c r="P430" i="3" s="1"/>
  <c r="K430" i="3"/>
  <c r="Q430" i="3" s="1"/>
  <c r="L430" i="3"/>
  <c r="M430" i="3" s="1"/>
  <c r="I431" i="3"/>
  <c r="N431" i="3" s="1"/>
  <c r="J431" i="3"/>
  <c r="O431" i="3" s="1"/>
  <c r="K431" i="3"/>
  <c r="Q431" i="3" s="1"/>
  <c r="L431" i="3"/>
  <c r="I432" i="3"/>
  <c r="N432" i="3" s="1"/>
  <c r="J432" i="3"/>
  <c r="O432" i="3" s="1"/>
  <c r="K432" i="3"/>
  <c r="Q432" i="3" s="1"/>
  <c r="I433" i="3"/>
  <c r="J433" i="3"/>
  <c r="O433" i="3" s="1"/>
  <c r="K433" i="3"/>
  <c r="Q433" i="3" s="1"/>
  <c r="I434" i="3"/>
  <c r="J434" i="3"/>
  <c r="K434" i="3"/>
  <c r="Q434" i="3" s="1"/>
  <c r="L434" i="3"/>
  <c r="M434" i="3" s="1"/>
  <c r="I435" i="3"/>
  <c r="J435" i="3"/>
  <c r="O435" i="3" s="1"/>
  <c r="K435" i="3"/>
  <c r="Q435" i="3" s="1"/>
  <c r="L435" i="3"/>
  <c r="M435" i="3" s="1"/>
  <c r="I436" i="3"/>
  <c r="J436" i="3"/>
  <c r="P436" i="3" s="1"/>
  <c r="K436" i="3"/>
  <c r="Q436" i="3" s="1"/>
  <c r="L436" i="3"/>
  <c r="M436" i="3" s="1"/>
  <c r="I437" i="3"/>
  <c r="J437" i="3"/>
  <c r="K437" i="3"/>
  <c r="Q437" i="3" s="1"/>
  <c r="L437" i="3"/>
  <c r="L438" i="3" s="1"/>
  <c r="M438" i="3" s="1"/>
  <c r="N437" i="3"/>
  <c r="I438" i="3"/>
  <c r="J438" i="3"/>
  <c r="P438" i="3" s="1"/>
  <c r="K438" i="3"/>
  <c r="Q438" i="3" s="1"/>
  <c r="I439" i="3"/>
  <c r="N439" i="3" s="1"/>
  <c r="J439" i="3"/>
  <c r="O439" i="3" s="1"/>
  <c r="K439" i="3"/>
  <c r="Q439" i="3" s="1"/>
  <c r="L439" i="3"/>
  <c r="I440" i="3"/>
  <c r="N440" i="3" s="1"/>
  <c r="J440" i="3"/>
  <c r="P440" i="3" s="1"/>
  <c r="K440" i="3"/>
  <c r="Q440" i="3" s="1"/>
  <c r="I441" i="3"/>
  <c r="J441" i="3"/>
  <c r="K441" i="3"/>
  <c r="Q441" i="3" s="1"/>
  <c r="I442" i="3"/>
  <c r="J442" i="3"/>
  <c r="P442" i="3" s="1"/>
  <c r="K442" i="3"/>
  <c r="Q442" i="3" s="1"/>
  <c r="L442" i="3"/>
  <c r="M442" i="3" s="1"/>
  <c r="I443" i="3"/>
  <c r="J443" i="3"/>
  <c r="O443" i="3" s="1"/>
  <c r="K443" i="3"/>
  <c r="Q443" i="3" s="1"/>
  <c r="L443" i="3"/>
  <c r="M443" i="3" s="1"/>
  <c r="I444" i="3"/>
  <c r="J444" i="3"/>
  <c r="O444" i="3" s="1"/>
  <c r="K444" i="3"/>
  <c r="Q444" i="3" s="1"/>
  <c r="L444" i="3"/>
  <c r="M444" i="3" s="1"/>
  <c r="I445" i="3"/>
  <c r="J445" i="3"/>
  <c r="O445" i="3" s="1"/>
  <c r="K445" i="3"/>
  <c r="Q445" i="3" s="1"/>
  <c r="L445" i="3"/>
  <c r="M445" i="3" s="1"/>
  <c r="I446" i="3"/>
  <c r="N446" i="3" s="1"/>
  <c r="J446" i="3"/>
  <c r="P446" i="3" s="1"/>
  <c r="K446" i="3"/>
  <c r="Q446" i="3" s="1"/>
  <c r="L446" i="3"/>
  <c r="M446" i="3" s="1"/>
  <c r="I447" i="3"/>
  <c r="N447" i="3" s="1"/>
  <c r="J447" i="3"/>
  <c r="P447" i="3" s="1"/>
  <c r="K447" i="3"/>
  <c r="Q447" i="3" s="1"/>
  <c r="I448" i="3"/>
  <c r="J448" i="3"/>
  <c r="O448" i="3" s="1"/>
  <c r="K448" i="3"/>
  <c r="Q448" i="3" s="1"/>
  <c r="I449" i="3"/>
  <c r="J449" i="3"/>
  <c r="O449" i="3" s="1"/>
  <c r="K449" i="3"/>
  <c r="Q449" i="3" s="1"/>
  <c r="L449" i="3"/>
  <c r="M449" i="3" s="1"/>
  <c r="I450" i="3"/>
  <c r="N450" i="3" s="1"/>
  <c r="J450" i="3"/>
  <c r="P450" i="3" s="1"/>
  <c r="K450" i="3"/>
  <c r="Q450" i="3" s="1"/>
  <c r="L450" i="3"/>
  <c r="L451" i="3" s="1"/>
  <c r="I451" i="3"/>
  <c r="N451" i="3" s="1"/>
  <c r="J451" i="3"/>
  <c r="O451" i="3" s="1"/>
  <c r="R451" i="3" s="1"/>
  <c r="K451" i="3"/>
  <c r="Q451" i="3" s="1"/>
  <c r="I452" i="3"/>
  <c r="J452" i="3"/>
  <c r="O452" i="3" s="1"/>
  <c r="K452" i="3"/>
  <c r="Q452" i="3" s="1"/>
  <c r="I453" i="3"/>
  <c r="N453" i="3" s="1"/>
  <c r="J453" i="3"/>
  <c r="O453" i="3" s="1"/>
  <c r="K453" i="3"/>
  <c r="L453" i="3"/>
  <c r="L454" i="3" s="1"/>
  <c r="M454" i="3" s="1"/>
  <c r="P453" i="3"/>
  <c r="Q453" i="3"/>
  <c r="I454" i="3"/>
  <c r="J454" i="3"/>
  <c r="P454" i="3" s="1"/>
  <c r="K454" i="3"/>
  <c r="Q454" i="3" s="1"/>
  <c r="I455" i="3"/>
  <c r="J455" i="3"/>
  <c r="O455" i="3" s="1"/>
  <c r="K455" i="3"/>
  <c r="Q455" i="3" s="1"/>
  <c r="L455" i="3"/>
  <c r="M455" i="3" s="1"/>
  <c r="I456" i="3"/>
  <c r="J456" i="3"/>
  <c r="P456" i="3" s="1"/>
  <c r="K456" i="3"/>
  <c r="Q456" i="3" s="1"/>
  <c r="L456" i="3"/>
  <c r="M456" i="3" s="1"/>
  <c r="I457" i="3"/>
  <c r="J457" i="3"/>
  <c r="K457" i="3"/>
  <c r="Q457" i="3" s="1"/>
  <c r="L457" i="3"/>
  <c r="M457" i="3" s="1"/>
  <c r="I458" i="3"/>
  <c r="J458" i="3"/>
  <c r="P458" i="3" s="1"/>
  <c r="K458" i="3"/>
  <c r="Q458" i="3" s="1"/>
  <c r="L458" i="3"/>
  <c r="M458" i="3" s="1"/>
  <c r="I459" i="3"/>
  <c r="N459" i="3" s="1"/>
  <c r="J459" i="3"/>
  <c r="O459" i="3" s="1"/>
  <c r="K459" i="3"/>
  <c r="Q459" i="3" s="1"/>
  <c r="I460" i="3"/>
  <c r="N460" i="3" s="1"/>
  <c r="J460" i="3"/>
  <c r="O460" i="3" s="1"/>
  <c r="K460" i="3"/>
  <c r="Q460" i="3" s="1"/>
  <c r="I461" i="3"/>
  <c r="N461" i="3" s="1"/>
  <c r="J461" i="3"/>
  <c r="K461" i="3"/>
  <c r="Q461" i="3" s="1"/>
  <c r="I462" i="3"/>
  <c r="N462" i="3" s="1"/>
  <c r="J462" i="3"/>
  <c r="P462" i="3" s="1"/>
  <c r="K462" i="3"/>
  <c r="Q462" i="3" s="1"/>
  <c r="I463" i="3"/>
  <c r="J463" i="3"/>
  <c r="O463" i="3" s="1"/>
  <c r="K463" i="3"/>
  <c r="Q463" i="3" s="1"/>
  <c r="I464" i="3"/>
  <c r="N464" i="3" s="1"/>
  <c r="J464" i="3"/>
  <c r="O464" i="3" s="1"/>
  <c r="K464" i="3"/>
  <c r="Q464" i="3" s="1"/>
  <c r="L464" i="3"/>
  <c r="L465" i="3" s="1"/>
  <c r="I465" i="3"/>
  <c r="N465" i="3" s="1"/>
  <c r="J465" i="3"/>
  <c r="K465" i="3"/>
  <c r="Q465" i="3" s="1"/>
  <c r="I466" i="3"/>
  <c r="J466" i="3"/>
  <c r="P466" i="3" s="1"/>
  <c r="K466" i="3"/>
  <c r="Q466" i="3" s="1"/>
  <c r="I467" i="3"/>
  <c r="N467" i="3" s="1"/>
  <c r="J467" i="3"/>
  <c r="O467" i="3" s="1"/>
  <c r="K467" i="3"/>
  <c r="Q467" i="3" s="1"/>
  <c r="L467" i="3"/>
  <c r="I468" i="3"/>
  <c r="N468" i="3" s="1"/>
  <c r="J468" i="3"/>
  <c r="P468" i="3" s="1"/>
  <c r="K468" i="3"/>
  <c r="Q468" i="3" s="1"/>
  <c r="O468" i="3"/>
  <c r="I469" i="3"/>
  <c r="N469" i="3" s="1"/>
  <c r="J469" i="3"/>
  <c r="K469" i="3"/>
  <c r="Q469" i="3" s="1"/>
  <c r="I470" i="3"/>
  <c r="N470" i="3" s="1"/>
  <c r="J470" i="3"/>
  <c r="P470" i="3" s="1"/>
  <c r="K470" i="3"/>
  <c r="Q470" i="3" s="1"/>
  <c r="I471" i="3"/>
  <c r="J471" i="3"/>
  <c r="O471" i="3" s="1"/>
  <c r="K471" i="3"/>
  <c r="Q471" i="3" s="1"/>
  <c r="I472" i="3"/>
  <c r="J472" i="3"/>
  <c r="O472" i="3" s="1"/>
  <c r="K472" i="3"/>
  <c r="Q472" i="3" s="1"/>
  <c r="L472" i="3"/>
  <c r="M472" i="3"/>
  <c r="I473" i="3"/>
  <c r="N473" i="3" s="1"/>
  <c r="J473" i="3"/>
  <c r="K473" i="3"/>
  <c r="Q473" i="3" s="1"/>
  <c r="L473" i="3"/>
  <c r="L474" i="3" s="1"/>
  <c r="M474" i="3" s="1"/>
  <c r="I474" i="3"/>
  <c r="N474" i="3" s="1"/>
  <c r="J474" i="3"/>
  <c r="P474" i="3" s="1"/>
  <c r="K474" i="3"/>
  <c r="Q474" i="3" s="1"/>
  <c r="I475" i="3"/>
  <c r="J475" i="3"/>
  <c r="O475" i="3" s="1"/>
  <c r="K475" i="3"/>
  <c r="Q475" i="3" s="1"/>
  <c r="I476" i="3"/>
  <c r="J476" i="3"/>
  <c r="O476" i="3" s="1"/>
  <c r="K476" i="3"/>
  <c r="Q476" i="3" s="1"/>
  <c r="L476" i="3"/>
  <c r="M476" i="3" s="1"/>
  <c r="I477" i="3"/>
  <c r="J477" i="3"/>
  <c r="K477" i="3"/>
  <c r="Q477" i="3" s="1"/>
  <c r="L477" i="3"/>
  <c r="M477" i="3" s="1"/>
  <c r="I478" i="3"/>
  <c r="J478" i="3"/>
  <c r="P478" i="3" s="1"/>
  <c r="K478" i="3"/>
  <c r="Q478" i="3" s="1"/>
  <c r="L478" i="3"/>
  <c r="M478" i="3" s="1"/>
  <c r="I479" i="3"/>
  <c r="J479" i="3"/>
  <c r="O479" i="3" s="1"/>
  <c r="K479" i="3"/>
  <c r="Q479" i="3" s="1"/>
  <c r="L479" i="3"/>
  <c r="M479" i="3" s="1"/>
  <c r="N479" i="3" s="1"/>
  <c r="P479" i="3"/>
  <c r="I480" i="3"/>
  <c r="J480" i="3"/>
  <c r="P480" i="3" s="1"/>
  <c r="K480" i="3"/>
  <c r="Q480" i="3" s="1"/>
  <c r="L480" i="3"/>
  <c r="M480" i="3" s="1"/>
  <c r="I481" i="3"/>
  <c r="N481" i="3" s="1"/>
  <c r="J481" i="3"/>
  <c r="K481" i="3"/>
  <c r="Q481" i="3" s="1"/>
  <c r="L481" i="3"/>
  <c r="L482" i="3" s="1"/>
  <c r="I482" i="3"/>
  <c r="N482" i="3" s="1"/>
  <c r="J482" i="3"/>
  <c r="P482" i="3" s="1"/>
  <c r="K482" i="3"/>
  <c r="Q482" i="3" s="1"/>
  <c r="I483" i="3"/>
  <c r="J483" i="3"/>
  <c r="K483" i="3"/>
  <c r="Q483" i="3" s="1"/>
  <c r="I484" i="3"/>
  <c r="N484" i="3" s="1"/>
  <c r="J484" i="3"/>
  <c r="O484" i="3" s="1"/>
  <c r="K484" i="3"/>
  <c r="L484" i="3"/>
  <c r="L485" i="3" s="1"/>
  <c r="M485" i="3" s="1"/>
  <c r="Q484" i="3"/>
  <c r="I485" i="3"/>
  <c r="J485" i="3"/>
  <c r="K485" i="3"/>
  <c r="Q485" i="3" s="1"/>
  <c r="I486" i="3"/>
  <c r="N486" i="3" s="1"/>
  <c r="J486" i="3"/>
  <c r="P486" i="3" s="1"/>
  <c r="K486" i="3"/>
  <c r="Q486" i="3" s="1"/>
  <c r="L486" i="3"/>
  <c r="M486" i="3" s="1"/>
  <c r="I487" i="3"/>
  <c r="N487" i="3" s="1"/>
  <c r="J487" i="3"/>
  <c r="O487" i="3" s="1"/>
  <c r="K487" i="3"/>
  <c r="Q487" i="3" s="1"/>
  <c r="I488" i="3"/>
  <c r="J488" i="3"/>
  <c r="O488" i="3" s="1"/>
  <c r="K488" i="3"/>
  <c r="Q488" i="3" s="1"/>
  <c r="I489" i="3"/>
  <c r="J489" i="3"/>
  <c r="K489" i="3"/>
  <c r="Q489" i="3" s="1"/>
  <c r="L489" i="3"/>
  <c r="M489" i="3" s="1"/>
  <c r="I490" i="3"/>
  <c r="N490" i="3" s="1"/>
  <c r="J490" i="3"/>
  <c r="P490" i="3" s="1"/>
  <c r="K490" i="3"/>
  <c r="Q490" i="3" s="1"/>
  <c r="L490" i="3"/>
  <c r="L491" i="3" s="1"/>
  <c r="I491" i="3"/>
  <c r="N491" i="3" s="1"/>
  <c r="J491" i="3"/>
  <c r="O491" i="3" s="1"/>
  <c r="K491" i="3"/>
  <c r="Q491" i="3" s="1"/>
  <c r="I492" i="3"/>
  <c r="J492" i="3"/>
  <c r="O492" i="3" s="1"/>
  <c r="K492" i="3"/>
  <c r="Q492" i="3" s="1"/>
  <c r="I493" i="3"/>
  <c r="J493" i="3"/>
  <c r="K493" i="3"/>
  <c r="Q493" i="3" s="1"/>
  <c r="L493" i="3"/>
  <c r="M493" i="3" s="1"/>
  <c r="I494" i="3"/>
  <c r="N494" i="3" s="1"/>
  <c r="J494" i="3"/>
  <c r="P494" i="3" s="1"/>
  <c r="K494" i="3"/>
  <c r="Q494" i="3" s="1"/>
  <c r="L494" i="3"/>
  <c r="M494" i="3" s="1"/>
  <c r="O494" i="3"/>
  <c r="I495" i="3"/>
  <c r="N495" i="3" s="1"/>
  <c r="J495" i="3"/>
  <c r="O495" i="3" s="1"/>
  <c r="R495" i="3" s="1"/>
  <c r="K495" i="3"/>
  <c r="Q495" i="3" s="1"/>
  <c r="I496" i="3"/>
  <c r="N496" i="3" s="1"/>
  <c r="J496" i="3"/>
  <c r="O496" i="3" s="1"/>
  <c r="K496" i="3"/>
  <c r="Q496" i="3" s="1"/>
  <c r="I497" i="3"/>
  <c r="J497" i="3"/>
  <c r="K497" i="3"/>
  <c r="Q497" i="3" s="1"/>
  <c r="I498" i="3"/>
  <c r="N498" i="3" s="1"/>
  <c r="J498" i="3"/>
  <c r="P498" i="3" s="1"/>
  <c r="K498" i="3"/>
  <c r="Q498" i="3" s="1"/>
  <c r="L498" i="3"/>
  <c r="M498" i="3" s="1"/>
  <c r="I499" i="3"/>
  <c r="N499" i="3" s="1"/>
  <c r="J499" i="3"/>
  <c r="O499" i="3" s="1"/>
  <c r="K499" i="3"/>
  <c r="Q499" i="3" s="1"/>
  <c r="I500" i="3"/>
  <c r="J500" i="3"/>
  <c r="O500" i="3" s="1"/>
  <c r="K500" i="3"/>
  <c r="P500" i="3"/>
  <c r="Q500" i="3"/>
  <c r="I501" i="3"/>
  <c r="N501" i="3" s="1"/>
  <c r="J501" i="3"/>
  <c r="K501" i="3"/>
  <c r="Q501" i="3" s="1"/>
  <c r="L501" i="3"/>
  <c r="L502" i="3" s="1"/>
  <c r="M502" i="3" s="1"/>
  <c r="I502" i="3"/>
  <c r="J502" i="3"/>
  <c r="P502" i="3" s="1"/>
  <c r="K502" i="3"/>
  <c r="Q502" i="3" s="1"/>
  <c r="I503" i="3"/>
  <c r="N503" i="3" s="1"/>
  <c r="J503" i="3"/>
  <c r="O503" i="3" s="1"/>
  <c r="K503" i="3"/>
  <c r="Q503" i="3" s="1"/>
  <c r="L503" i="3"/>
  <c r="I504" i="3"/>
  <c r="J504" i="3"/>
  <c r="O504" i="3" s="1"/>
  <c r="K504" i="3"/>
  <c r="Q504" i="3" s="1"/>
  <c r="I505" i="3"/>
  <c r="N505" i="3" s="1"/>
  <c r="J505" i="3"/>
  <c r="K505" i="3"/>
  <c r="Q505" i="3" s="1"/>
  <c r="L505" i="3"/>
  <c r="L506" i="3" s="1"/>
  <c r="M506" i="3" s="1"/>
  <c r="I506" i="3"/>
  <c r="J506" i="3"/>
  <c r="P506" i="3" s="1"/>
  <c r="K506" i="3"/>
  <c r="Q506" i="3" s="1"/>
  <c r="I507" i="3"/>
  <c r="J507" i="3"/>
  <c r="O507" i="3" s="1"/>
  <c r="K507" i="3"/>
  <c r="Q507" i="3" s="1"/>
  <c r="L507" i="3"/>
  <c r="N507" i="3"/>
  <c r="I508" i="3"/>
  <c r="J508" i="3"/>
  <c r="O508" i="3" s="1"/>
  <c r="K508" i="3"/>
  <c r="Q508" i="3" s="1"/>
  <c r="I509" i="3"/>
  <c r="N509" i="3" s="1"/>
  <c r="J509" i="3"/>
  <c r="K509" i="3"/>
  <c r="Q509" i="3" s="1"/>
  <c r="L509" i="3"/>
  <c r="L510" i="3" s="1"/>
  <c r="M510" i="3" s="1"/>
  <c r="I510" i="3"/>
  <c r="J510" i="3"/>
  <c r="P510" i="3" s="1"/>
  <c r="K510" i="3"/>
  <c r="Q510" i="3" s="1"/>
  <c r="I511" i="3"/>
  <c r="N511" i="3" s="1"/>
  <c r="J511" i="3"/>
  <c r="O511" i="3" s="1"/>
  <c r="K511" i="3"/>
  <c r="Q511" i="3" s="1"/>
  <c r="L511" i="3"/>
  <c r="I512" i="3"/>
  <c r="N512" i="3" s="1"/>
  <c r="J512" i="3"/>
  <c r="O512" i="3" s="1"/>
  <c r="K512" i="3"/>
  <c r="Q512" i="3" s="1"/>
  <c r="I513" i="3"/>
  <c r="N513" i="3" s="1"/>
  <c r="J513" i="3"/>
  <c r="K513" i="3"/>
  <c r="Q513" i="3" s="1"/>
  <c r="I514" i="3"/>
  <c r="J514" i="3"/>
  <c r="P514" i="3" s="1"/>
  <c r="K514" i="3"/>
  <c r="Q514" i="3" s="1"/>
  <c r="I515" i="3"/>
  <c r="N515" i="3" s="1"/>
  <c r="J515" i="3"/>
  <c r="O515" i="3" s="1"/>
  <c r="K515" i="3"/>
  <c r="Q515" i="3" s="1"/>
  <c r="L515" i="3"/>
  <c r="M515" i="3" s="1"/>
  <c r="I516" i="3"/>
  <c r="N516" i="3" s="1"/>
  <c r="J516" i="3"/>
  <c r="O516" i="3" s="1"/>
  <c r="K516" i="3"/>
  <c r="Q516" i="3" s="1"/>
  <c r="I517" i="3"/>
  <c r="N517" i="3" s="1"/>
  <c r="J517" i="3"/>
  <c r="K517" i="3"/>
  <c r="Q517" i="3" s="1"/>
  <c r="I518" i="3"/>
  <c r="N518" i="3" s="1"/>
  <c r="J518" i="3"/>
  <c r="P518" i="3" s="1"/>
  <c r="K518" i="3"/>
  <c r="Q518" i="3" s="1"/>
  <c r="I519" i="3"/>
  <c r="N519" i="3" s="1"/>
  <c r="J519" i="3"/>
  <c r="P519" i="3" s="1"/>
  <c r="K519" i="3"/>
  <c r="Q519" i="3" s="1"/>
  <c r="O519" i="3"/>
  <c r="I520" i="3"/>
  <c r="N520" i="3" s="1"/>
  <c r="J520" i="3"/>
  <c r="O520" i="3" s="1"/>
  <c r="K520" i="3"/>
  <c r="Q520" i="3"/>
  <c r="I521" i="3"/>
  <c r="J521" i="3"/>
  <c r="K521" i="3"/>
  <c r="Q521" i="3" s="1"/>
  <c r="I522" i="3"/>
  <c r="J522" i="3"/>
  <c r="P522" i="3" s="1"/>
  <c r="K522" i="3"/>
  <c r="Q522" i="3" s="1"/>
  <c r="L522" i="3"/>
  <c r="M522" i="3" s="1"/>
  <c r="N522" i="3"/>
  <c r="S522" i="3"/>
  <c r="I523" i="3"/>
  <c r="N523" i="3" s="1"/>
  <c r="J523" i="3"/>
  <c r="O523" i="3" s="1"/>
  <c r="R523" i="3" s="1"/>
  <c r="K523" i="3"/>
  <c r="Q523" i="3" s="1"/>
  <c r="I524" i="3"/>
  <c r="N524" i="3" s="1"/>
  <c r="J524" i="3"/>
  <c r="P524" i="3" s="1"/>
  <c r="K524" i="3"/>
  <c r="Q524" i="3" s="1"/>
  <c r="I525" i="3"/>
  <c r="J525" i="3"/>
  <c r="K525" i="3"/>
  <c r="Q525" i="3" s="1"/>
  <c r="I526" i="3"/>
  <c r="N526" i="3" s="1"/>
  <c r="J526" i="3"/>
  <c r="P526" i="3" s="1"/>
  <c r="K526" i="3"/>
  <c r="Q526" i="3" s="1"/>
  <c r="L526" i="3"/>
  <c r="M526" i="3" s="1"/>
  <c r="I527" i="3"/>
  <c r="N527" i="3" s="1"/>
  <c r="J527" i="3"/>
  <c r="O527" i="3" s="1"/>
  <c r="K527" i="3"/>
  <c r="Q527" i="3" s="1"/>
  <c r="I528" i="3"/>
  <c r="N528" i="3" s="1"/>
  <c r="J528" i="3"/>
  <c r="O528" i="3" s="1"/>
  <c r="K528" i="3"/>
  <c r="Q528" i="3" s="1"/>
  <c r="I529" i="3"/>
  <c r="N529" i="3" s="1"/>
  <c r="J529" i="3"/>
  <c r="K529" i="3"/>
  <c r="Q529" i="3" s="1"/>
  <c r="I530" i="3"/>
  <c r="N530" i="3" s="1"/>
  <c r="J530" i="3"/>
  <c r="P530" i="3" s="1"/>
  <c r="K530" i="3"/>
  <c r="Q530" i="3" s="1"/>
  <c r="I531" i="3"/>
  <c r="N531" i="3" s="1"/>
  <c r="J531" i="3"/>
  <c r="O531" i="3" s="1"/>
  <c r="K531" i="3"/>
  <c r="Q531" i="3" s="1"/>
  <c r="I532" i="3"/>
  <c r="N532" i="3" s="1"/>
  <c r="J532" i="3"/>
  <c r="O532" i="3" s="1"/>
  <c r="K532" i="3"/>
  <c r="Q532" i="3" s="1"/>
  <c r="I533" i="3"/>
  <c r="J533" i="3"/>
  <c r="K533" i="3"/>
  <c r="Q533" i="3" s="1"/>
  <c r="I534" i="3"/>
  <c r="N534" i="3" s="1"/>
  <c r="J534" i="3"/>
  <c r="K534" i="3"/>
  <c r="Q534" i="3" s="1"/>
  <c r="L534" i="3"/>
  <c r="M534" i="3" s="1"/>
  <c r="I535" i="3"/>
  <c r="J535" i="3"/>
  <c r="O535" i="3" s="1"/>
  <c r="K535" i="3"/>
  <c r="Q535" i="3" s="1"/>
  <c r="I536" i="3"/>
  <c r="J536" i="3"/>
  <c r="O536" i="3" s="1"/>
  <c r="K536" i="3"/>
  <c r="Q536" i="3" s="1"/>
  <c r="L536" i="3"/>
  <c r="M536" i="3" s="1"/>
  <c r="I537" i="3"/>
  <c r="N537" i="3" s="1"/>
  <c r="J537" i="3"/>
  <c r="K537" i="3"/>
  <c r="Q537" i="3" s="1"/>
  <c r="L537" i="3"/>
  <c r="L538" i="3" s="1"/>
  <c r="M538" i="3" s="1"/>
  <c r="I538" i="3"/>
  <c r="J538" i="3"/>
  <c r="P538" i="3" s="1"/>
  <c r="K538" i="3"/>
  <c r="Q538" i="3" s="1"/>
  <c r="I539" i="3"/>
  <c r="J539" i="3"/>
  <c r="O539" i="3" s="1"/>
  <c r="R539" i="3" s="1"/>
  <c r="K539" i="3"/>
  <c r="Q539" i="3" s="1"/>
  <c r="L539" i="3"/>
  <c r="M539" i="3" s="1"/>
  <c r="I540" i="3"/>
  <c r="N540" i="3" s="1"/>
  <c r="J540" i="3"/>
  <c r="P540" i="3" s="1"/>
  <c r="K540" i="3"/>
  <c r="Q540" i="3" s="1"/>
  <c r="L540" i="3"/>
  <c r="L541" i="3" s="1"/>
  <c r="L542" i="3" s="1"/>
  <c r="M542" i="3" s="1"/>
  <c r="I541" i="3"/>
  <c r="N541" i="3" s="1"/>
  <c r="J541" i="3"/>
  <c r="K541" i="3"/>
  <c r="Q541" i="3" s="1"/>
  <c r="I542" i="3"/>
  <c r="N542" i="3" s="1"/>
  <c r="J542" i="3"/>
  <c r="K542" i="3"/>
  <c r="Q542" i="3" s="1"/>
  <c r="I543" i="3"/>
  <c r="J543" i="3"/>
  <c r="O543" i="3" s="1"/>
  <c r="K543" i="3"/>
  <c r="Q543" i="3" s="1"/>
  <c r="I544" i="3"/>
  <c r="J544" i="3"/>
  <c r="O544" i="3" s="1"/>
  <c r="K544" i="3"/>
  <c r="Q544" i="3" s="1"/>
  <c r="L544" i="3"/>
  <c r="M544" i="3" s="1"/>
  <c r="I545" i="3"/>
  <c r="J545" i="3"/>
  <c r="K545" i="3"/>
  <c r="Q545" i="3" s="1"/>
  <c r="L545" i="3"/>
  <c r="M545" i="3" s="1"/>
  <c r="I546" i="3"/>
  <c r="N546" i="3" s="1"/>
  <c r="J546" i="3"/>
  <c r="P546" i="3" s="1"/>
  <c r="S546" i="3" s="1"/>
  <c r="K546" i="3"/>
  <c r="Q546" i="3" s="1"/>
  <c r="L546" i="3"/>
  <c r="M546" i="3" s="1"/>
  <c r="I547" i="3"/>
  <c r="N547" i="3" s="1"/>
  <c r="J547" i="3"/>
  <c r="K547" i="3"/>
  <c r="Q547" i="3" s="1"/>
  <c r="I548" i="3"/>
  <c r="J548" i="3"/>
  <c r="K548" i="3"/>
  <c r="Q548" i="3" s="1"/>
  <c r="I549" i="3"/>
  <c r="N549" i="3" s="1"/>
  <c r="J549" i="3"/>
  <c r="K549" i="3"/>
  <c r="Q549" i="3" s="1"/>
  <c r="L549" i="3"/>
  <c r="L550" i="3" s="1"/>
  <c r="M550" i="3" s="1"/>
  <c r="I550" i="3"/>
  <c r="N550" i="3" s="1"/>
  <c r="J550" i="3"/>
  <c r="P550" i="3" s="1"/>
  <c r="K550" i="3"/>
  <c r="Q550" i="3" s="1"/>
  <c r="I551" i="3"/>
  <c r="N551" i="3" s="1"/>
  <c r="J551" i="3"/>
  <c r="P551" i="3" s="1"/>
  <c r="K551" i="3"/>
  <c r="Q551" i="3" s="1"/>
  <c r="I552" i="3"/>
  <c r="J552" i="3"/>
  <c r="O552" i="3" s="1"/>
  <c r="K552" i="3"/>
  <c r="Q552" i="3" s="1"/>
  <c r="I553" i="3"/>
  <c r="J553" i="3"/>
  <c r="K553" i="3"/>
  <c r="Q553" i="3" s="1"/>
  <c r="L553" i="3"/>
  <c r="M553" i="3" s="1"/>
  <c r="I554" i="3"/>
  <c r="N554" i="3" s="1"/>
  <c r="J554" i="3"/>
  <c r="P554" i="3" s="1"/>
  <c r="K554" i="3"/>
  <c r="Q554" i="3" s="1"/>
  <c r="S554" i="3" s="1"/>
  <c r="L554" i="3"/>
  <c r="M554" i="3" s="1"/>
  <c r="I555" i="3"/>
  <c r="J555" i="3"/>
  <c r="O555" i="3" s="1"/>
  <c r="K555" i="3"/>
  <c r="Q555" i="3" s="1"/>
  <c r="I556" i="3"/>
  <c r="J556" i="3"/>
  <c r="K556" i="3"/>
  <c r="Q556" i="3" s="1"/>
  <c r="L556" i="3"/>
  <c r="M556" i="3" s="1"/>
  <c r="O556" i="3"/>
  <c r="P556" i="3"/>
  <c r="I557" i="3"/>
  <c r="J557" i="3"/>
  <c r="O557" i="3" s="1"/>
  <c r="K557" i="3"/>
  <c r="Q557" i="3" s="1"/>
  <c r="L557" i="3"/>
  <c r="M557" i="3" s="1"/>
  <c r="I558" i="3"/>
  <c r="J558" i="3"/>
  <c r="P558" i="3" s="1"/>
  <c r="K558" i="3"/>
  <c r="Q558" i="3" s="1"/>
  <c r="L558" i="3"/>
  <c r="M558" i="3" s="1"/>
  <c r="I559" i="3"/>
  <c r="J559" i="3"/>
  <c r="K559" i="3"/>
  <c r="Q559" i="3" s="1"/>
  <c r="L559" i="3"/>
  <c r="M559" i="3" s="1"/>
  <c r="I560" i="3"/>
  <c r="J560" i="3"/>
  <c r="O560" i="3" s="1"/>
  <c r="K560" i="3"/>
  <c r="Q560" i="3" s="1"/>
  <c r="L560" i="3"/>
  <c r="M560" i="3" s="1"/>
  <c r="I561" i="3"/>
  <c r="N561" i="3" s="1"/>
  <c r="J561" i="3"/>
  <c r="O561" i="3" s="1"/>
  <c r="K561" i="3"/>
  <c r="Q561" i="3" s="1"/>
  <c r="L561" i="3"/>
  <c r="I562" i="3"/>
  <c r="N562" i="3" s="1"/>
  <c r="J562" i="3"/>
  <c r="K562" i="3"/>
  <c r="Q562" i="3" s="1"/>
  <c r="I563" i="3"/>
  <c r="J563" i="3"/>
  <c r="K563" i="3"/>
  <c r="Q563" i="3" s="1"/>
  <c r="I564" i="3"/>
  <c r="N564" i="3" s="1"/>
  <c r="J564" i="3"/>
  <c r="O564" i="3" s="1"/>
  <c r="K564" i="3"/>
  <c r="Q564" i="3" s="1"/>
  <c r="L564" i="3"/>
  <c r="L565" i="3" s="1"/>
  <c r="I565" i="3"/>
  <c r="N565" i="3" s="1"/>
  <c r="J565" i="3"/>
  <c r="O565" i="3" s="1"/>
  <c r="K565" i="3"/>
  <c r="Q565" i="3" s="1"/>
  <c r="I566" i="3"/>
  <c r="N566" i="3" s="1"/>
  <c r="J566" i="3"/>
  <c r="P566" i="3" s="1"/>
  <c r="K566" i="3"/>
  <c r="Q566" i="3" s="1"/>
  <c r="I567" i="3"/>
  <c r="N567" i="3" s="1"/>
  <c r="J567" i="3"/>
  <c r="P567" i="3" s="1"/>
  <c r="K567" i="3"/>
  <c r="Q567" i="3" s="1"/>
  <c r="I568" i="3"/>
  <c r="N568" i="3" s="1"/>
  <c r="J568" i="3"/>
  <c r="O568" i="3" s="1"/>
  <c r="K568" i="3"/>
  <c r="Q568" i="3" s="1"/>
  <c r="I569" i="3"/>
  <c r="N569" i="3" s="1"/>
  <c r="J569" i="3"/>
  <c r="O569" i="3" s="1"/>
  <c r="K569" i="3"/>
  <c r="Q569" i="3"/>
  <c r="I570" i="3"/>
  <c r="J570" i="3"/>
  <c r="P570" i="3" s="1"/>
  <c r="K570" i="3"/>
  <c r="Q570" i="3" s="1"/>
  <c r="I571" i="3"/>
  <c r="N571" i="3" s="1"/>
  <c r="J571" i="3"/>
  <c r="P571" i="3" s="1"/>
  <c r="K571" i="3"/>
  <c r="Q571" i="3" s="1"/>
  <c r="L571" i="3"/>
  <c r="M571" i="3" s="1"/>
  <c r="I572" i="3"/>
  <c r="N572" i="3" s="1"/>
  <c r="J572" i="3"/>
  <c r="O572" i="3" s="1"/>
  <c r="K572" i="3"/>
  <c r="Q572" i="3" s="1"/>
  <c r="I573" i="3"/>
  <c r="J573" i="3"/>
  <c r="O573" i="3" s="1"/>
  <c r="K573" i="3"/>
  <c r="Q573" i="3" s="1"/>
  <c r="I574" i="3"/>
  <c r="J574" i="3"/>
  <c r="P574" i="3" s="1"/>
  <c r="K574" i="3"/>
  <c r="Q574" i="3" s="1"/>
  <c r="L574" i="3"/>
  <c r="M574" i="3" s="1"/>
  <c r="I575" i="3"/>
  <c r="N575" i="3" s="1"/>
  <c r="J575" i="3"/>
  <c r="K575" i="3"/>
  <c r="Q575" i="3" s="1"/>
  <c r="L575" i="3"/>
  <c r="M575" i="3" s="1"/>
  <c r="I576" i="3"/>
  <c r="N576" i="3" s="1"/>
  <c r="J576" i="3"/>
  <c r="O576" i="3" s="1"/>
  <c r="K576" i="3"/>
  <c r="Q576" i="3" s="1"/>
  <c r="I577" i="3"/>
  <c r="N577" i="3" s="1"/>
  <c r="J577" i="3"/>
  <c r="O577" i="3" s="1"/>
  <c r="K577" i="3"/>
  <c r="Q577" i="3" s="1"/>
  <c r="I578" i="3"/>
  <c r="J578" i="3"/>
  <c r="K578" i="3"/>
  <c r="Q578" i="3" s="1"/>
  <c r="I579" i="3"/>
  <c r="J579" i="3"/>
  <c r="P579" i="3" s="1"/>
  <c r="K579" i="3"/>
  <c r="Q579" i="3" s="1"/>
  <c r="L579" i="3"/>
  <c r="M579" i="3" s="1"/>
  <c r="I580" i="3"/>
  <c r="J580" i="3"/>
  <c r="O580" i="3" s="1"/>
  <c r="K580" i="3"/>
  <c r="Q580" i="3" s="1"/>
  <c r="L580" i="3"/>
  <c r="M580" i="3" s="1"/>
  <c r="I581" i="3"/>
  <c r="N581" i="3" s="1"/>
  <c r="J581" i="3"/>
  <c r="O581" i="3" s="1"/>
  <c r="K581" i="3"/>
  <c r="Q581" i="3" s="1"/>
  <c r="R581" i="3" s="1"/>
  <c r="L581" i="3"/>
  <c r="L582" i="3" s="1"/>
  <c r="M582" i="3" s="1"/>
  <c r="I582" i="3"/>
  <c r="J582" i="3"/>
  <c r="P582" i="3" s="1"/>
  <c r="K582" i="3"/>
  <c r="Q582" i="3" s="1"/>
  <c r="I583" i="3"/>
  <c r="N583" i="3" s="1"/>
  <c r="J583" i="3"/>
  <c r="P583" i="3" s="1"/>
  <c r="K583" i="3"/>
  <c r="Q583" i="3" s="1"/>
  <c r="L583" i="3"/>
  <c r="M583" i="3" s="1"/>
  <c r="I584" i="3"/>
  <c r="N584" i="3" s="1"/>
  <c r="J584" i="3"/>
  <c r="O584" i="3" s="1"/>
  <c r="K584" i="3"/>
  <c r="Q584" i="3" s="1"/>
  <c r="I585" i="3"/>
  <c r="J585" i="3"/>
  <c r="K585" i="3"/>
  <c r="Q585" i="3" s="1"/>
  <c r="I586" i="3"/>
  <c r="N586" i="3" s="1"/>
  <c r="J586" i="3"/>
  <c r="K586" i="3"/>
  <c r="Q586" i="3" s="1"/>
  <c r="L586" i="3"/>
  <c r="L587" i="3" s="1"/>
  <c r="M587" i="3" s="1"/>
  <c r="I587" i="3"/>
  <c r="J587" i="3"/>
  <c r="P587" i="3" s="1"/>
  <c r="K587" i="3"/>
  <c r="Q587" i="3" s="1"/>
  <c r="I588" i="3"/>
  <c r="N588" i="3" s="1"/>
  <c r="J588" i="3"/>
  <c r="P588" i="3" s="1"/>
  <c r="K588" i="3"/>
  <c r="Q588" i="3" s="1"/>
  <c r="L588" i="3"/>
  <c r="M588" i="3" s="1"/>
  <c r="I589" i="3"/>
  <c r="N589" i="3" s="1"/>
  <c r="J589" i="3"/>
  <c r="K589" i="3"/>
  <c r="Q589" i="3" s="1"/>
  <c r="I590" i="3"/>
  <c r="N590" i="3" s="1"/>
  <c r="J590" i="3"/>
  <c r="P590" i="3" s="1"/>
  <c r="K590" i="3"/>
  <c r="Q590" i="3" s="1"/>
  <c r="I591" i="3"/>
  <c r="N591" i="3" s="1"/>
  <c r="J591" i="3"/>
  <c r="P591" i="3" s="1"/>
  <c r="K591" i="3"/>
  <c r="Q591" i="3" s="1"/>
  <c r="I592" i="3"/>
  <c r="J592" i="3"/>
  <c r="O592" i="3" s="1"/>
  <c r="K592" i="3"/>
  <c r="Q592" i="3" s="1"/>
  <c r="I593" i="3"/>
  <c r="N593" i="3" s="1"/>
  <c r="J593" i="3"/>
  <c r="K593" i="3"/>
  <c r="Q593" i="3" s="1"/>
  <c r="L593" i="3"/>
  <c r="L594" i="3" s="1"/>
  <c r="M594" i="3" s="1"/>
  <c r="I594" i="3"/>
  <c r="N594" i="3" s="1"/>
  <c r="J594" i="3"/>
  <c r="P594" i="3" s="1"/>
  <c r="K594" i="3"/>
  <c r="Q594" i="3" s="1"/>
  <c r="I595" i="3"/>
  <c r="N595" i="3" s="1"/>
  <c r="J595" i="3"/>
  <c r="P595" i="3" s="1"/>
  <c r="K595" i="3"/>
  <c r="Q595" i="3" s="1"/>
  <c r="I596" i="3"/>
  <c r="J596" i="3"/>
  <c r="K596" i="3"/>
  <c r="Q596" i="3" s="1"/>
  <c r="I597" i="3"/>
  <c r="N597" i="3" s="1"/>
  <c r="J597" i="3"/>
  <c r="K597" i="3"/>
  <c r="Q597" i="3" s="1"/>
  <c r="L597" i="3"/>
  <c r="M597" i="3" s="1"/>
  <c r="I598" i="3"/>
  <c r="N598" i="3" s="1"/>
  <c r="J598" i="3"/>
  <c r="P598" i="3" s="1"/>
  <c r="S598" i="3" s="1"/>
  <c r="K598" i="3"/>
  <c r="Q598" i="3" s="1"/>
  <c r="I599" i="3"/>
  <c r="N599" i="3" s="1"/>
  <c r="J599" i="3"/>
  <c r="O599" i="3" s="1"/>
  <c r="K599" i="3"/>
  <c r="Q599" i="3" s="1"/>
  <c r="I600" i="3"/>
  <c r="J600" i="3"/>
  <c r="O600" i="3" s="1"/>
  <c r="K600" i="3"/>
  <c r="Q600" i="3" s="1"/>
  <c r="I601" i="3"/>
  <c r="N601" i="3" s="1"/>
  <c r="J601" i="3"/>
  <c r="K601" i="3"/>
  <c r="Q601" i="3" s="1"/>
  <c r="L601" i="3"/>
  <c r="M601" i="3" s="1"/>
  <c r="I602" i="3"/>
  <c r="N602" i="3" s="1"/>
  <c r="J602" i="3"/>
  <c r="O602" i="3" s="1"/>
  <c r="K602" i="3"/>
  <c r="Q602" i="3" s="1"/>
  <c r="I603" i="3"/>
  <c r="J603" i="3"/>
  <c r="O603" i="3" s="1"/>
  <c r="K603" i="3"/>
  <c r="Q603" i="3" s="1"/>
  <c r="I604" i="3"/>
  <c r="N604" i="3" s="1"/>
  <c r="J604" i="3"/>
  <c r="O604" i="3" s="1"/>
  <c r="K604" i="3"/>
  <c r="Q604" i="3" s="1"/>
  <c r="L604" i="3"/>
  <c r="M604" i="3" s="1"/>
  <c r="I605" i="3"/>
  <c r="N605" i="3" s="1"/>
  <c r="J605" i="3"/>
  <c r="K605" i="3"/>
  <c r="Q605" i="3" s="1"/>
  <c r="I606" i="3"/>
  <c r="N606" i="3" s="1"/>
  <c r="J606" i="3"/>
  <c r="O606" i="3" s="1"/>
  <c r="K606" i="3"/>
  <c r="Q606" i="3" s="1"/>
  <c r="I607" i="3"/>
  <c r="J607" i="3"/>
  <c r="O607" i="3" s="1"/>
  <c r="K607" i="3"/>
  <c r="Q607" i="3" s="1"/>
  <c r="I608" i="3"/>
  <c r="N608" i="3" s="1"/>
  <c r="J608" i="3"/>
  <c r="O608" i="3" s="1"/>
  <c r="K608" i="3"/>
  <c r="Q608" i="3" s="1"/>
  <c r="L608" i="3"/>
  <c r="L609" i="3" s="1"/>
  <c r="I609" i="3"/>
  <c r="N609" i="3" s="1"/>
  <c r="J609" i="3"/>
  <c r="K609" i="3"/>
  <c r="Q609" i="3" s="1"/>
  <c r="I610" i="3"/>
  <c r="N610" i="3" s="1"/>
  <c r="J610" i="3"/>
  <c r="O610" i="3" s="1"/>
  <c r="K610" i="3"/>
  <c r="Q610" i="3" s="1"/>
  <c r="I611" i="3"/>
  <c r="J611" i="3"/>
  <c r="O611" i="3" s="1"/>
  <c r="K611" i="3"/>
  <c r="Q611" i="3" s="1"/>
  <c r="I612" i="3"/>
  <c r="N612" i="3" s="1"/>
  <c r="J612" i="3"/>
  <c r="O612" i="3" s="1"/>
  <c r="K612" i="3"/>
  <c r="Q612" i="3" s="1"/>
  <c r="L612" i="3"/>
  <c r="L613" i="3" s="1"/>
  <c r="M613" i="3" s="1"/>
  <c r="I613" i="3"/>
  <c r="N613" i="3" s="1"/>
  <c r="J613" i="3"/>
  <c r="K613" i="3"/>
  <c r="Q613" i="3" s="1"/>
  <c r="I614" i="3"/>
  <c r="N614" i="3" s="1"/>
  <c r="J614" i="3"/>
  <c r="O614" i="3" s="1"/>
  <c r="K614" i="3"/>
  <c r="Q614" i="3" s="1"/>
  <c r="I615" i="3"/>
  <c r="N615" i="3" s="1"/>
  <c r="J615" i="3"/>
  <c r="O615" i="3" s="1"/>
  <c r="K615" i="3"/>
  <c r="Q615" i="3" s="1"/>
  <c r="I616" i="3"/>
  <c r="N616" i="3" s="1"/>
  <c r="J616" i="3"/>
  <c r="O616" i="3" s="1"/>
  <c r="K616" i="3"/>
  <c r="Q616" i="3" s="1"/>
  <c r="I617" i="3"/>
  <c r="N617" i="3" s="1"/>
  <c r="J617" i="3"/>
  <c r="K617" i="3"/>
  <c r="Q617" i="3" s="1"/>
  <c r="I618" i="3"/>
  <c r="N618" i="3" s="1"/>
  <c r="J618" i="3"/>
  <c r="O618" i="3" s="1"/>
  <c r="K618" i="3"/>
  <c r="Q618" i="3" s="1"/>
  <c r="I619" i="3"/>
  <c r="N619" i="3" s="1"/>
  <c r="J619" i="3"/>
  <c r="K619" i="3"/>
  <c r="Q619" i="3" s="1"/>
  <c r="I620" i="3"/>
  <c r="N620" i="3" s="1"/>
  <c r="J620" i="3"/>
  <c r="O620" i="3" s="1"/>
  <c r="K620" i="3"/>
  <c r="Q620" i="3" s="1"/>
  <c r="I621" i="3"/>
  <c r="N621" i="3" s="1"/>
  <c r="J621" i="3"/>
  <c r="K621" i="3"/>
  <c r="Q621" i="3" s="1"/>
  <c r="I622" i="3"/>
  <c r="N622" i="3" s="1"/>
  <c r="J622" i="3"/>
  <c r="O622" i="3" s="1"/>
  <c r="K622" i="3"/>
  <c r="Q622" i="3" s="1"/>
  <c r="I623" i="3"/>
  <c r="J623" i="3"/>
  <c r="O623" i="3" s="1"/>
  <c r="K623" i="3"/>
  <c r="Q623" i="3"/>
  <c r="I624" i="3"/>
  <c r="N624" i="3" s="1"/>
  <c r="J624" i="3"/>
  <c r="O624" i="3" s="1"/>
  <c r="K624" i="3"/>
  <c r="Q624" i="3" s="1"/>
  <c r="L624" i="3"/>
  <c r="M624" i="3" s="1"/>
  <c r="I625" i="3"/>
  <c r="N625" i="3" s="1"/>
  <c r="J625" i="3"/>
  <c r="K625" i="3"/>
  <c r="Q625" i="3" s="1"/>
  <c r="I626" i="3"/>
  <c r="N626" i="3" s="1"/>
  <c r="J626" i="3"/>
  <c r="K626" i="3"/>
  <c r="Q626" i="3" s="1"/>
  <c r="I627" i="3"/>
  <c r="N627" i="3" s="1"/>
  <c r="J627" i="3"/>
  <c r="O627" i="3" s="1"/>
  <c r="K627" i="3"/>
  <c r="Q627" i="3" s="1"/>
  <c r="I628" i="3"/>
  <c r="J628" i="3"/>
  <c r="O628" i="3" s="1"/>
  <c r="K628" i="3"/>
  <c r="Q628" i="3" s="1"/>
  <c r="I629" i="3"/>
  <c r="J629" i="3"/>
  <c r="K629" i="3"/>
  <c r="Q629" i="3" s="1"/>
  <c r="L629" i="3"/>
  <c r="M629" i="3" s="1"/>
  <c r="I630" i="3"/>
  <c r="N630" i="3" s="1"/>
  <c r="J630" i="3"/>
  <c r="O630" i="3" s="1"/>
  <c r="K630" i="3"/>
  <c r="Q630" i="3" s="1"/>
  <c r="L630" i="3"/>
  <c r="M630" i="3" s="1"/>
  <c r="I631" i="3"/>
  <c r="J631" i="3"/>
  <c r="K631" i="3"/>
  <c r="Q631" i="3" s="1"/>
  <c r="I632" i="3"/>
  <c r="N632" i="3" s="1"/>
  <c r="J632" i="3"/>
  <c r="O632" i="3" s="1"/>
  <c r="K632" i="3"/>
  <c r="Q632" i="3" s="1"/>
  <c r="L632" i="3"/>
  <c r="L633" i="3" s="1"/>
  <c r="I633" i="3"/>
  <c r="N633" i="3" s="1"/>
  <c r="J633" i="3"/>
  <c r="K633" i="3"/>
  <c r="Q633" i="3" s="1"/>
  <c r="I634" i="3"/>
  <c r="N634" i="3" s="1"/>
  <c r="J634" i="3"/>
  <c r="P634" i="3" s="1"/>
  <c r="S634" i="3" s="1"/>
  <c r="K634" i="3"/>
  <c r="Q634" i="3" s="1"/>
  <c r="I635" i="3"/>
  <c r="N635" i="3" s="1"/>
  <c r="J635" i="3"/>
  <c r="O635" i="3" s="1"/>
  <c r="K635" i="3"/>
  <c r="Q635" i="3" s="1"/>
  <c r="I636" i="3"/>
  <c r="N636" i="3" s="1"/>
  <c r="J636" i="3"/>
  <c r="O636" i="3" s="1"/>
  <c r="K636" i="3"/>
  <c r="Q636" i="3"/>
  <c r="I637" i="3"/>
  <c r="N637" i="3" s="1"/>
  <c r="J637" i="3"/>
  <c r="K637" i="3"/>
  <c r="Q637" i="3" s="1"/>
  <c r="I638" i="3"/>
  <c r="N638" i="3" s="1"/>
  <c r="J638" i="3"/>
  <c r="O638" i="3" s="1"/>
  <c r="K638" i="3"/>
  <c r="Q638" i="3" s="1"/>
  <c r="I639" i="3"/>
  <c r="N639" i="3" s="1"/>
  <c r="J639" i="3"/>
  <c r="O639" i="3" s="1"/>
  <c r="K639" i="3"/>
  <c r="Q639" i="3" s="1"/>
  <c r="I640" i="3"/>
  <c r="J640" i="3"/>
  <c r="O640" i="3" s="1"/>
  <c r="K640" i="3"/>
  <c r="Q640" i="3"/>
  <c r="I641" i="3"/>
  <c r="N641" i="3" s="1"/>
  <c r="J641" i="3"/>
  <c r="K641" i="3"/>
  <c r="Q641" i="3" s="1"/>
  <c r="L641" i="3"/>
  <c r="M641" i="3" s="1"/>
  <c r="I642" i="3"/>
  <c r="N642" i="3" s="1"/>
  <c r="J642" i="3"/>
  <c r="K642" i="3"/>
  <c r="Q642" i="3" s="1"/>
  <c r="I643" i="3"/>
  <c r="J643" i="3"/>
  <c r="O643" i="3" s="1"/>
  <c r="K643" i="3"/>
  <c r="Q643" i="3" s="1"/>
  <c r="I644" i="3"/>
  <c r="N644" i="3" s="1"/>
  <c r="J644" i="3"/>
  <c r="O644" i="3" s="1"/>
  <c r="K644" i="3"/>
  <c r="Q644" i="3" s="1"/>
  <c r="L644" i="3"/>
  <c r="L645" i="3" s="1"/>
  <c r="I645" i="3"/>
  <c r="N645" i="3" s="1"/>
  <c r="J645" i="3"/>
  <c r="K645" i="3"/>
  <c r="Q645" i="3" s="1"/>
  <c r="I646" i="3"/>
  <c r="N646" i="3" s="1"/>
  <c r="J646" i="3"/>
  <c r="P646" i="3" s="1"/>
  <c r="K646" i="3"/>
  <c r="Q646" i="3" s="1"/>
  <c r="I647" i="3"/>
  <c r="N647" i="3" s="1"/>
  <c r="J647" i="3"/>
  <c r="O647" i="3" s="1"/>
  <c r="K647" i="3"/>
  <c r="Q647" i="3" s="1"/>
  <c r="I648" i="3"/>
  <c r="N648" i="3" s="1"/>
  <c r="J648" i="3"/>
  <c r="O648" i="3" s="1"/>
  <c r="K648" i="3"/>
  <c r="Q648" i="3" s="1"/>
  <c r="I649" i="3"/>
  <c r="N649" i="3" s="1"/>
  <c r="J649" i="3"/>
  <c r="K649" i="3"/>
  <c r="Q649" i="3" s="1"/>
  <c r="I650" i="3"/>
  <c r="N650" i="3" s="1"/>
  <c r="J650" i="3"/>
  <c r="P650" i="3" s="1"/>
  <c r="K650" i="3"/>
  <c r="Q650" i="3" s="1"/>
  <c r="I651" i="3"/>
  <c r="N651" i="3" s="1"/>
  <c r="J651" i="3"/>
  <c r="O651" i="3" s="1"/>
  <c r="K651" i="3"/>
  <c r="Q651" i="3" s="1"/>
  <c r="I652" i="3"/>
  <c r="J652" i="3"/>
  <c r="O652" i="3" s="1"/>
  <c r="I653" i="3"/>
  <c r="N653" i="3" s="1"/>
  <c r="J653" i="3"/>
  <c r="K653" i="3"/>
  <c r="Q653" i="3" s="1"/>
  <c r="L653" i="3"/>
  <c r="M653" i="3" s="1"/>
  <c r="I654" i="3"/>
  <c r="N654" i="3" s="1"/>
  <c r="J654" i="3"/>
  <c r="O654" i="3" s="1"/>
  <c r="K654" i="3"/>
  <c r="Q654" i="3" s="1"/>
  <c r="I655" i="3"/>
  <c r="N655" i="3" s="1"/>
  <c r="J655" i="3"/>
  <c r="K655" i="3"/>
  <c r="Q655" i="3" s="1"/>
  <c r="I656" i="3"/>
  <c r="N656" i="3" s="1"/>
  <c r="J656" i="3"/>
  <c r="O656" i="3" s="1"/>
  <c r="K656" i="3"/>
  <c r="Q656" i="3" s="1"/>
  <c r="I657" i="3"/>
  <c r="N657" i="3" s="1"/>
  <c r="J657" i="3"/>
  <c r="K657" i="3"/>
  <c r="Q657" i="3" s="1"/>
  <c r="I658" i="3"/>
  <c r="N658" i="3" s="1"/>
  <c r="J658" i="3"/>
  <c r="O658" i="3" s="1"/>
  <c r="K658" i="3"/>
  <c r="Q658" i="3" s="1"/>
  <c r="I660" i="3"/>
  <c r="N660" i="3" s="1"/>
  <c r="J660" i="3"/>
  <c r="K660" i="3"/>
  <c r="Q660" i="3" s="1"/>
  <c r="I661" i="3"/>
  <c r="N661" i="3" s="1"/>
  <c r="J661" i="3"/>
  <c r="K661" i="3"/>
  <c r="Q661" i="3" s="1"/>
  <c r="I662" i="3"/>
  <c r="N662" i="3" s="1"/>
  <c r="J662" i="3"/>
  <c r="O662" i="3" s="1"/>
  <c r="K662" i="3"/>
  <c r="Q662" i="3" s="1"/>
  <c r="I663" i="3"/>
  <c r="N663" i="3" s="1"/>
  <c r="J663" i="3"/>
  <c r="O663" i="3" s="1"/>
  <c r="K663" i="3"/>
  <c r="Q663" i="3" s="1"/>
  <c r="I664" i="3"/>
  <c r="N664" i="3" s="1"/>
  <c r="J664" i="3"/>
  <c r="K664" i="3"/>
  <c r="Q664" i="3" s="1"/>
  <c r="I665" i="3"/>
  <c r="N665" i="3" s="1"/>
  <c r="J665" i="3"/>
  <c r="O665" i="3" s="1"/>
  <c r="K665" i="3"/>
  <c r="Q665" i="3" s="1"/>
  <c r="I667" i="3"/>
  <c r="N667" i="3" s="1"/>
  <c r="J667" i="3"/>
  <c r="K667" i="3"/>
  <c r="Q667" i="3" s="1"/>
  <c r="I668" i="3"/>
  <c r="N668" i="3" s="1"/>
  <c r="J668" i="3"/>
  <c r="P668" i="3" s="1"/>
  <c r="K668" i="3"/>
  <c r="Q668" i="3" s="1"/>
  <c r="I669" i="3"/>
  <c r="N669" i="3" s="1"/>
  <c r="J669" i="3"/>
  <c r="O669" i="3" s="1"/>
  <c r="K669" i="3"/>
  <c r="Q669" i="3" s="1"/>
  <c r="I670" i="3"/>
  <c r="J670" i="3"/>
  <c r="K670" i="3"/>
  <c r="Q670" i="3" s="1"/>
  <c r="I671" i="3"/>
  <c r="N671" i="3" s="1"/>
  <c r="J671" i="3"/>
  <c r="P671" i="3" s="1"/>
  <c r="K671" i="3"/>
  <c r="Q671" i="3" s="1"/>
  <c r="L671" i="3"/>
  <c r="M671" i="3" s="1"/>
  <c r="I672" i="3"/>
  <c r="N672" i="3" s="1"/>
  <c r="J672" i="3"/>
  <c r="O672" i="3" s="1"/>
  <c r="K672" i="3"/>
  <c r="Q672" i="3" s="1"/>
  <c r="I673" i="3"/>
  <c r="N673" i="3" s="1"/>
  <c r="J673" i="3"/>
  <c r="K673" i="3"/>
  <c r="Q673" i="3" s="1"/>
  <c r="I674" i="3"/>
  <c r="N674" i="3" s="1"/>
  <c r="J674" i="3"/>
  <c r="K674" i="3"/>
  <c r="Q674" i="3" s="1"/>
  <c r="I675" i="3"/>
  <c r="J675" i="3"/>
  <c r="K675" i="3"/>
  <c r="Q675" i="3" s="1"/>
  <c r="I676" i="3"/>
  <c r="N676" i="3" s="1"/>
  <c r="J676" i="3"/>
  <c r="K676" i="3"/>
  <c r="Q676" i="3" s="1"/>
  <c r="L676" i="3"/>
  <c r="M676" i="3" s="1"/>
  <c r="O676" i="3"/>
  <c r="P676" i="3"/>
  <c r="I677" i="3"/>
  <c r="N677" i="3" s="1"/>
  <c r="J677" i="3"/>
  <c r="O677" i="3" s="1"/>
  <c r="K677" i="3"/>
  <c r="Q677" i="3" s="1"/>
  <c r="I678" i="3"/>
  <c r="N678" i="3" s="1"/>
  <c r="J678" i="3"/>
  <c r="K678" i="3"/>
  <c r="Q678" i="3" s="1"/>
  <c r="I679" i="3"/>
  <c r="N679" i="3" s="1"/>
  <c r="J679" i="3"/>
  <c r="K679" i="3"/>
  <c r="Q679" i="3" s="1"/>
  <c r="I680" i="3"/>
  <c r="J680" i="3"/>
  <c r="O680" i="3" s="1"/>
  <c r="K680" i="3"/>
  <c r="Q680" i="3" s="1"/>
  <c r="I681" i="3"/>
  <c r="N681" i="3" s="1"/>
  <c r="J681" i="3"/>
  <c r="O681" i="3" s="1"/>
  <c r="K681" i="3"/>
  <c r="Q681" i="3" s="1"/>
  <c r="L681" i="3"/>
  <c r="I682" i="3"/>
  <c r="N682" i="3" s="1"/>
  <c r="J682" i="3"/>
  <c r="K682" i="3"/>
  <c r="Q682" i="3" s="1"/>
  <c r="I683" i="3"/>
  <c r="J683" i="3"/>
  <c r="K683" i="3"/>
  <c r="Q683" i="3" s="1"/>
  <c r="I684" i="3"/>
  <c r="N684" i="3" s="1"/>
  <c r="J684" i="3"/>
  <c r="K684" i="3"/>
  <c r="Q684" i="3" s="1"/>
  <c r="L684" i="3"/>
  <c r="M684" i="3" s="1"/>
  <c r="I685" i="3"/>
  <c r="N685" i="3" s="1"/>
  <c r="J685" i="3"/>
  <c r="K685" i="3"/>
  <c r="Q685" i="3" s="1"/>
  <c r="I686" i="3"/>
  <c r="N686" i="3" s="1"/>
  <c r="J686" i="3"/>
  <c r="K686" i="3"/>
  <c r="Q686" i="3" s="1"/>
  <c r="I687" i="3"/>
  <c r="J687" i="3"/>
  <c r="K687" i="3"/>
  <c r="Q687" i="3" s="1"/>
  <c r="I688" i="3"/>
  <c r="N688" i="3" s="1"/>
  <c r="J688" i="3"/>
  <c r="K688" i="3"/>
  <c r="Q688" i="3" s="1"/>
  <c r="L688" i="3"/>
  <c r="M688" i="3" s="1"/>
  <c r="O688" i="3"/>
  <c r="P688" i="3"/>
  <c r="I689" i="3"/>
  <c r="N689" i="3" s="1"/>
  <c r="J689" i="3"/>
  <c r="K689" i="3"/>
  <c r="Q689" i="3" s="1"/>
  <c r="I690" i="3"/>
  <c r="N690" i="3" s="1"/>
  <c r="J690" i="3"/>
  <c r="K690" i="3"/>
  <c r="Q690" i="3" s="1"/>
  <c r="I691" i="3"/>
  <c r="N691" i="3" s="1"/>
  <c r="J691" i="3"/>
  <c r="P691" i="3" s="1"/>
  <c r="K691" i="3"/>
  <c r="Q691" i="3" s="1"/>
  <c r="I692" i="3"/>
  <c r="N692" i="3" s="1"/>
  <c r="J692" i="3"/>
  <c r="O692" i="3" s="1"/>
  <c r="K692" i="3"/>
  <c r="Q692" i="3" s="1"/>
  <c r="I693" i="3"/>
  <c r="J693" i="3"/>
  <c r="O693" i="3" s="1"/>
  <c r="K693" i="3"/>
  <c r="Q693" i="3" s="1"/>
  <c r="I694" i="3"/>
  <c r="N694" i="3" s="1"/>
  <c r="J694" i="3"/>
  <c r="K694" i="3"/>
  <c r="Q694" i="3" s="1"/>
  <c r="L694" i="3"/>
  <c r="L695" i="3" s="1"/>
  <c r="I695" i="3"/>
  <c r="N695" i="3" s="1"/>
  <c r="J695" i="3"/>
  <c r="P695" i="3" s="1"/>
  <c r="K695" i="3"/>
  <c r="Q695" i="3" s="1"/>
  <c r="I696" i="3"/>
  <c r="J696" i="3"/>
  <c r="O696" i="3" s="1"/>
  <c r="K696" i="3"/>
  <c r="Q696" i="3" s="1"/>
  <c r="I697" i="3"/>
  <c r="N697" i="3" s="1"/>
  <c r="J697" i="3"/>
  <c r="K697" i="3"/>
  <c r="Q697" i="3" s="1"/>
  <c r="L697" i="3"/>
  <c r="L698" i="3" s="1"/>
  <c r="M698" i="3" s="1"/>
  <c r="I698" i="3"/>
  <c r="N698" i="3" s="1"/>
  <c r="J698" i="3"/>
  <c r="P698" i="3" s="1"/>
  <c r="K698" i="3"/>
  <c r="Q698" i="3" s="1"/>
  <c r="I699" i="3"/>
  <c r="J699" i="3"/>
  <c r="P699" i="3" s="1"/>
  <c r="K699" i="3"/>
  <c r="Q699" i="3" s="1"/>
  <c r="I700" i="3"/>
  <c r="J700" i="3"/>
  <c r="P700" i="3" s="1"/>
  <c r="K700" i="3"/>
  <c r="Q700" i="3" s="1"/>
  <c r="L700" i="3"/>
  <c r="M700" i="3" s="1"/>
  <c r="I701" i="3"/>
  <c r="J701" i="3"/>
  <c r="K701" i="3"/>
  <c r="Q701" i="3" s="1"/>
  <c r="L701" i="3"/>
  <c r="M701" i="3" s="1"/>
  <c r="I702" i="3"/>
  <c r="J702" i="3"/>
  <c r="P702" i="3" s="1"/>
  <c r="K702" i="3"/>
  <c r="Q702" i="3" s="1"/>
  <c r="L702" i="3"/>
  <c r="M702" i="3" s="1"/>
  <c r="I703" i="3"/>
  <c r="J703" i="3"/>
  <c r="O703" i="3" s="1"/>
  <c r="K703" i="3"/>
  <c r="Q703" i="3" s="1"/>
  <c r="L703" i="3"/>
  <c r="M703" i="3" s="1"/>
  <c r="N703" i="3"/>
  <c r="I704" i="3"/>
  <c r="J704" i="3"/>
  <c r="O704" i="3" s="1"/>
  <c r="K704" i="3"/>
  <c r="Q704" i="3" s="1"/>
  <c r="I705" i="3"/>
  <c r="N705" i="3" s="1"/>
  <c r="J705" i="3"/>
  <c r="O705" i="3" s="1"/>
  <c r="K705" i="3"/>
  <c r="Q705" i="3" s="1"/>
  <c r="L705" i="3"/>
  <c r="L706" i="3" s="1"/>
  <c r="M706" i="3" s="1"/>
  <c r="I706" i="3"/>
  <c r="N706" i="3" s="1"/>
  <c r="J706" i="3"/>
  <c r="P706" i="3" s="1"/>
  <c r="K706" i="3"/>
  <c r="Q706" i="3" s="1"/>
  <c r="I707" i="3"/>
  <c r="J707" i="3"/>
  <c r="O707" i="3" s="1"/>
  <c r="K707" i="3"/>
  <c r="Q707" i="3" s="1"/>
  <c r="I708" i="3"/>
  <c r="N708" i="3" s="1"/>
  <c r="J708" i="3"/>
  <c r="P708" i="3" s="1"/>
  <c r="K708" i="3"/>
  <c r="Q708" i="3" s="1"/>
  <c r="L708" i="3"/>
  <c r="M708" i="3" s="1"/>
  <c r="I709" i="3"/>
  <c r="N709" i="3" s="1"/>
  <c r="J709" i="3"/>
  <c r="O709" i="3" s="1"/>
  <c r="R709" i="3" s="1"/>
  <c r="K709" i="3"/>
  <c r="Q709" i="3" s="1"/>
  <c r="I710" i="3"/>
  <c r="J710" i="3"/>
  <c r="P710" i="3" s="1"/>
  <c r="K710" i="3"/>
  <c r="Q710" i="3" s="1"/>
  <c r="I711" i="3"/>
  <c r="N711" i="3" s="1"/>
  <c r="J711" i="3"/>
  <c r="O711" i="3" s="1"/>
  <c r="K711" i="3"/>
  <c r="Q711" i="3" s="1"/>
  <c r="L711" i="3"/>
  <c r="M711" i="3" s="1"/>
  <c r="P711" i="3"/>
  <c r="I712" i="3"/>
  <c r="J712" i="3"/>
  <c r="O712" i="3" s="1"/>
  <c r="K712" i="3"/>
  <c r="Q712" i="3" s="1"/>
  <c r="I713" i="3"/>
  <c r="N713" i="3" s="1"/>
  <c r="J713" i="3"/>
  <c r="O713" i="3" s="1"/>
  <c r="K713" i="3"/>
  <c r="Q713" i="3" s="1"/>
  <c r="L713" i="3"/>
  <c r="L714" i="3" s="1"/>
  <c r="M714" i="3" s="1"/>
  <c r="I714" i="3"/>
  <c r="N714" i="3" s="1"/>
  <c r="J714" i="3"/>
  <c r="P714" i="3" s="1"/>
  <c r="S714" i="3" s="1"/>
  <c r="K714" i="3"/>
  <c r="Q714" i="3" s="1"/>
  <c r="I715" i="3"/>
  <c r="N715" i="3" s="1"/>
  <c r="J715" i="3"/>
  <c r="O715" i="3" s="1"/>
  <c r="K715" i="3"/>
  <c r="Q715" i="3" s="1"/>
  <c r="I716" i="3"/>
  <c r="J716" i="3"/>
  <c r="K716" i="3"/>
  <c r="Q716" i="3" s="1"/>
  <c r="I717" i="3"/>
  <c r="N717" i="3" s="1"/>
  <c r="J717" i="3"/>
  <c r="O717" i="3" s="1"/>
  <c r="K717" i="3"/>
  <c r="L717" i="3"/>
  <c r="M717" i="3" s="1"/>
  <c r="Q717" i="3"/>
  <c r="I718" i="3"/>
  <c r="N718" i="3" s="1"/>
  <c r="J718" i="3"/>
  <c r="K718" i="3"/>
  <c r="Q718" i="3" s="1"/>
  <c r="I719" i="3"/>
  <c r="J719" i="3"/>
  <c r="O719" i="3" s="1"/>
  <c r="K719" i="3"/>
  <c r="Q719" i="3" s="1"/>
  <c r="I720" i="3"/>
  <c r="J720" i="3"/>
  <c r="O720" i="3" s="1"/>
  <c r="K720" i="3"/>
  <c r="Q720" i="3" s="1"/>
  <c r="L720" i="3"/>
  <c r="M720" i="3" s="1"/>
  <c r="I721" i="3"/>
  <c r="N721" i="3" s="1"/>
  <c r="J721" i="3"/>
  <c r="O721" i="3" s="1"/>
  <c r="K721" i="3"/>
  <c r="Q721" i="3" s="1"/>
  <c r="L721" i="3"/>
  <c r="L722" i="3" s="1"/>
  <c r="I722" i="3"/>
  <c r="N722" i="3" s="1"/>
  <c r="J722" i="3"/>
  <c r="K722" i="3"/>
  <c r="Q722" i="3" s="1"/>
  <c r="I723" i="3"/>
  <c r="N723" i="3" s="1"/>
  <c r="J723" i="3"/>
  <c r="P723" i="3" s="1"/>
  <c r="K723" i="3"/>
  <c r="Q723" i="3" s="1"/>
  <c r="I724" i="3"/>
  <c r="N724" i="3" s="1"/>
  <c r="J724" i="3"/>
  <c r="O724" i="3" s="1"/>
  <c r="K724" i="3"/>
  <c r="Q724" i="3" s="1"/>
  <c r="I725" i="3"/>
  <c r="N725" i="3" s="1"/>
  <c r="J725" i="3"/>
  <c r="O725" i="3" s="1"/>
  <c r="K725" i="3"/>
  <c r="Q725" i="3" s="1"/>
  <c r="I726" i="3"/>
  <c r="N726" i="3" s="1"/>
  <c r="J726" i="3"/>
  <c r="K726" i="3"/>
  <c r="Q726" i="3" s="1"/>
  <c r="I727" i="3"/>
  <c r="N727" i="3" s="1"/>
  <c r="J727" i="3"/>
  <c r="O727" i="3" s="1"/>
  <c r="R727" i="3" s="1"/>
  <c r="K727" i="3"/>
  <c r="Q727" i="3" s="1"/>
  <c r="I728" i="3"/>
  <c r="N728" i="3" s="1"/>
  <c r="J728" i="3"/>
  <c r="O728" i="3" s="1"/>
  <c r="K728" i="3"/>
  <c r="Q728" i="3" s="1"/>
  <c r="I729" i="3"/>
  <c r="N729" i="3" s="1"/>
  <c r="J729" i="3"/>
  <c r="O729" i="3" s="1"/>
  <c r="K729" i="3"/>
  <c r="Q729" i="3" s="1"/>
  <c r="I730" i="3"/>
  <c r="N730" i="3" s="1"/>
  <c r="J730" i="3"/>
  <c r="K730" i="3"/>
  <c r="Q730" i="3" s="1"/>
  <c r="I731" i="3"/>
  <c r="J731" i="3"/>
  <c r="P731" i="3" s="1"/>
  <c r="K731" i="3"/>
  <c r="Q731" i="3" s="1"/>
  <c r="I732" i="3"/>
  <c r="J732" i="3"/>
  <c r="O732" i="3" s="1"/>
  <c r="K732" i="3"/>
  <c r="Q732" i="3" s="1"/>
  <c r="L732" i="3"/>
  <c r="M732" i="3" s="1"/>
  <c r="I733" i="3"/>
  <c r="N733" i="3" s="1"/>
  <c r="J733" i="3"/>
  <c r="O733" i="3" s="1"/>
  <c r="K733" i="3"/>
  <c r="Q733" i="3" s="1"/>
  <c r="L733" i="3"/>
  <c r="M733" i="3" s="1"/>
  <c r="I734" i="3"/>
  <c r="N734" i="3" s="1"/>
  <c r="J734" i="3"/>
  <c r="K734" i="3"/>
  <c r="Q734" i="3" s="1"/>
  <c r="I735" i="3"/>
  <c r="N735" i="3" s="1"/>
  <c r="J735" i="3"/>
  <c r="O735" i="3" s="1"/>
  <c r="K735" i="3"/>
  <c r="Q735" i="3" s="1"/>
  <c r="I736" i="3"/>
  <c r="J736" i="3"/>
  <c r="O736" i="3" s="1"/>
  <c r="K736" i="3"/>
  <c r="Q736" i="3" s="1"/>
  <c r="I737" i="3"/>
  <c r="J737" i="3"/>
  <c r="O737" i="3" s="1"/>
  <c r="K737" i="3"/>
  <c r="Q737" i="3" s="1"/>
  <c r="L737" i="3"/>
  <c r="M737" i="3" s="1"/>
  <c r="I738" i="3"/>
  <c r="J738" i="3"/>
  <c r="K738" i="3"/>
  <c r="Q738" i="3" s="1"/>
  <c r="L738" i="3"/>
  <c r="M738" i="3" s="1"/>
  <c r="N738" i="3"/>
  <c r="I739" i="3"/>
  <c r="J739" i="3"/>
  <c r="P739" i="3" s="1"/>
  <c r="K739" i="3"/>
  <c r="Q739" i="3" s="1"/>
  <c r="O739" i="3"/>
  <c r="I740" i="3"/>
  <c r="N740" i="3" s="1"/>
  <c r="J740" i="3"/>
  <c r="O740" i="3" s="1"/>
  <c r="K740" i="3"/>
  <c r="Q740" i="3" s="1"/>
  <c r="L740" i="3"/>
  <c r="I741" i="3"/>
  <c r="N741" i="3" s="1"/>
  <c r="J741" i="3"/>
  <c r="O741" i="3" s="1"/>
  <c r="K741" i="3"/>
  <c r="Q741" i="3" s="1"/>
  <c r="I742" i="3"/>
  <c r="J742" i="3"/>
  <c r="K742" i="3"/>
  <c r="Q742" i="3" s="1"/>
  <c r="I743" i="3"/>
  <c r="J743" i="3"/>
  <c r="P743" i="3" s="1"/>
  <c r="S743" i="3" s="1"/>
  <c r="K743" i="3"/>
  <c r="Q743" i="3" s="1"/>
  <c r="L743" i="3"/>
  <c r="M743" i="3" s="1"/>
  <c r="I744" i="3"/>
  <c r="N744" i="3" s="1"/>
  <c r="J744" i="3"/>
  <c r="O744" i="3" s="1"/>
  <c r="K744" i="3"/>
  <c r="Q744" i="3" s="1"/>
  <c r="L744" i="3"/>
  <c r="I745" i="3"/>
  <c r="N745" i="3" s="1"/>
  <c r="J745" i="3"/>
  <c r="O745" i="3" s="1"/>
  <c r="K745" i="3"/>
  <c r="Q745" i="3" s="1"/>
  <c r="I746" i="3"/>
  <c r="J746" i="3"/>
  <c r="K746" i="3"/>
  <c r="Q746" i="3" s="1"/>
  <c r="I747" i="3"/>
  <c r="N747" i="3" s="1"/>
  <c r="J747" i="3"/>
  <c r="O747" i="3" s="1"/>
  <c r="K747" i="3"/>
  <c r="Q747" i="3" s="1"/>
  <c r="L747" i="3"/>
  <c r="M747" i="3" s="1"/>
  <c r="I748" i="3"/>
  <c r="N748" i="3" s="1"/>
  <c r="J748" i="3"/>
  <c r="O748" i="3" s="1"/>
  <c r="K748" i="3"/>
  <c r="Q748" i="3" s="1"/>
  <c r="I749" i="3"/>
  <c r="J749" i="3"/>
  <c r="O749" i="3" s="1"/>
  <c r="K749" i="3"/>
  <c r="Q749" i="3" s="1"/>
  <c r="I750" i="3"/>
  <c r="J750" i="3"/>
  <c r="K750" i="3"/>
  <c r="Q750" i="3" s="1"/>
  <c r="L750" i="3"/>
  <c r="M750" i="3" s="1"/>
  <c r="I751" i="3"/>
  <c r="N751" i="3" s="1"/>
  <c r="J751" i="3"/>
  <c r="O751" i="3" s="1"/>
  <c r="K751" i="3"/>
  <c r="Q751" i="3" s="1"/>
  <c r="L751" i="3"/>
  <c r="M751" i="3" s="1"/>
  <c r="I752" i="3"/>
  <c r="N752" i="3" s="1"/>
  <c r="J752" i="3"/>
  <c r="K752" i="3"/>
  <c r="Q752" i="3" s="1"/>
  <c r="I753" i="3"/>
  <c r="J753" i="3"/>
  <c r="O753" i="3" s="1"/>
  <c r="K753" i="3"/>
  <c r="Q753" i="3" s="1"/>
  <c r="I754" i="3"/>
  <c r="N754" i="3" s="1"/>
  <c r="J754" i="3"/>
  <c r="K754" i="3"/>
  <c r="Q754" i="3" s="1"/>
  <c r="L754" i="3"/>
  <c r="M754" i="3" s="1"/>
  <c r="I755" i="3"/>
  <c r="N755" i="3" s="1"/>
  <c r="J755" i="3"/>
  <c r="P755" i="3" s="1"/>
  <c r="K755" i="3"/>
  <c r="Q755" i="3" s="1"/>
  <c r="I756" i="3"/>
  <c r="J756" i="3"/>
  <c r="O756" i="3" s="1"/>
  <c r="K756" i="3"/>
  <c r="Q756" i="3" s="1"/>
  <c r="I757" i="3"/>
  <c r="N757" i="3" s="1"/>
  <c r="J757" i="3"/>
  <c r="O757" i="3" s="1"/>
  <c r="K757" i="3"/>
  <c r="L757" i="3"/>
  <c r="M757" i="3" s="1"/>
  <c r="Q757" i="3"/>
  <c r="I758" i="3"/>
  <c r="N758" i="3" s="1"/>
  <c r="J758" i="3"/>
  <c r="K758" i="3"/>
  <c r="Q758" i="3" s="1"/>
  <c r="I759" i="3"/>
  <c r="J759" i="3"/>
  <c r="O759" i="3" s="1"/>
  <c r="K759" i="3"/>
  <c r="Q759" i="3" s="1"/>
  <c r="I760" i="3"/>
  <c r="N760" i="3" s="1"/>
  <c r="J760" i="3"/>
  <c r="O760" i="3" s="1"/>
  <c r="K760" i="3"/>
  <c r="Q760" i="3" s="1"/>
  <c r="L760" i="3"/>
  <c r="I761" i="3"/>
  <c r="N761" i="3" s="1"/>
  <c r="J761" i="3"/>
  <c r="O761" i="3" s="1"/>
  <c r="K761" i="3"/>
  <c r="Q761" i="3" s="1"/>
  <c r="I762" i="3"/>
  <c r="N762" i="3" s="1"/>
  <c r="J762" i="3"/>
  <c r="K762" i="3"/>
  <c r="Q762" i="3" s="1"/>
  <c r="I763" i="3"/>
  <c r="N763" i="3" s="1"/>
  <c r="J763" i="3"/>
  <c r="O763" i="3" s="1"/>
  <c r="K763" i="3"/>
  <c r="Q763" i="3" s="1"/>
  <c r="I764" i="3"/>
  <c r="N764" i="3" s="1"/>
  <c r="J764" i="3"/>
  <c r="O764" i="3" s="1"/>
  <c r="K764" i="3"/>
  <c r="Q764" i="3" s="1"/>
  <c r="I765" i="3"/>
  <c r="N765" i="3" s="1"/>
  <c r="J765" i="3"/>
  <c r="O765" i="3" s="1"/>
  <c r="K765" i="3"/>
  <c r="Q765" i="3" s="1"/>
  <c r="I766" i="3"/>
  <c r="N766" i="3" s="1"/>
  <c r="J766" i="3"/>
  <c r="K766" i="3"/>
  <c r="Q766" i="3" s="1"/>
  <c r="I767" i="3"/>
  <c r="N767" i="3" s="1"/>
  <c r="J767" i="3"/>
  <c r="O767" i="3" s="1"/>
  <c r="K767" i="3"/>
  <c r="Q767" i="3" s="1"/>
  <c r="I768" i="3"/>
  <c r="J768" i="3"/>
  <c r="O768" i="3" s="1"/>
  <c r="K768" i="3"/>
  <c r="Q768" i="3" s="1"/>
  <c r="I769" i="3"/>
  <c r="N769" i="3" s="1"/>
  <c r="J769" i="3"/>
  <c r="O769" i="3" s="1"/>
  <c r="K769" i="3"/>
  <c r="Q769" i="3" s="1"/>
  <c r="L769" i="3"/>
  <c r="M769" i="3" s="1"/>
  <c r="I770" i="3"/>
  <c r="N770" i="3" s="1"/>
  <c r="J770" i="3"/>
  <c r="K770" i="3"/>
  <c r="Q770" i="3" s="1"/>
  <c r="I771" i="3"/>
  <c r="J771" i="3"/>
  <c r="O771" i="3" s="1"/>
  <c r="K771" i="3"/>
  <c r="Q771" i="3" s="1"/>
  <c r="I772" i="3"/>
  <c r="N772" i="3" s="1"/>
  <c r="J772" i="3"/>
  <c r="O772" i="3" s="1"/>
  <c r="K772" i="3"/>
  <c r="Q772" i="3" s="1"/>
  <c r="L772" i="3"/>
  <c r="I773" i="3"/>
  <c r="N773" i="3" s="1"/>
  <c r="J773" i="3"/>
  <c r="O773" i="3" s="1"/>
  <c r="K773" i="3"/>
  <c r="Q773" i="3" s="1"/>
  <c r="I774" i="3"/>
  <c r="N774" i="3" s="1"/>
  <c r="J774" i="3"/>
  <c r="K774" i="3"/>
  <c r="Q774" i="3" s="1"/>
  <c r="I775" i="3"/>
  <c r="N775" i="3" s="1"/>
  <c r="J775" i="3"/>
  <c r="P775" i="3" s="1"/>
  <c r="K775" i="3"/>
  <c r="Q775" i="3" s="1"/>
  <c r="I776" i="3"/>
  <c r="N776" i="3" s="1"/>
  <c r="J776" i="3"/>
  <c r="O776" i="3" s="1"/>
  <c r="K776" i="3"/>
  <c r="Q776" i="3" s="1"/>
  <c r="I777" i="3"/>
  <c r="N777" i="3" s="1"/>
  <c r="J777" i="3"/>
  <c r="O777" i="3" s="1"/>
  <c r="K777" i="3"/>
  <c r="Q777" i="3" s="1"/>
  <c r="I778" i="3"/>
  <c r="N778" i="3" s="1"/>
  <c r="J778" i="3"/>
  <c r="K778" i="3"/>
  <c r="Q778" i="3" s="1"/>
  <c r="I779" i="3"/>
  <c r="N779" i="3" s="1"/>
  <c r="J779" i="3"/>
  <c r="O779" i="3" s="1"/>
  <c r="K779" i="3"/>
  <c r="Q779" i="3" s="1"/>
  <c r="I780" i="3"/>
  <c r="J780" i="3"/>
  <c r="K780" i="3"/>
  <c r="Q780" i="3" s="1"/>
  <c r="I781" i="3"/>
  <c r="N781" i="3" s="1"/>
  <c r="J781" i="3"/>
  <c r="O781" i="3" s="1"/>
  <c r="K781" i="3"/>
  <c r="Q781" i="3" s="1"/>
  <c r="L781" i="3"/>
  <c r="M781" i="3" s="1"/>
  <c r="I782" i="3"/>
  <c r="N782" i="3" s="1"/>
  <c r="J782" i="3"/>
  <c r="K782" i="3"/>
  <c r="Q782" i="3" s="1"/>
  <c r="I783" i="3"/>
  <c r="N783" i="3" s="1"/>
  <c r="J783" i="3"/>
  <c r="K783" i="3"/>
  <c r="Q783" i="3" s="1"/>
  <c r="I784" i="3"/>
  <c r="N784" i="3" s="1"/>
  <c r="J784" i="3"/>
  <c r="O784" i="3" s="1"/>
  <c r="K784" i="3"/>
  <c r="Q784" i="3" s="1"/>
  <c r="I785" i="3"/>
  <c r="J785" i="3"/>
  <c r="O785" i="3" s="1"/>
  <c r="K785" i="3"/>
  <c r="Q785" i="3" s="1"/>
  <c r="I786" i="3"/>
  <c r="N786" i="3" s="1"/>
  <c r="J786" i="3"/>
  <c r="K786" i="3"/>
  <c r="Q786" i="3" s="1"/>
  <c r="L786" i="3"/>
  <c r="M786" i="3" s="1"/>
  <c r="I787" i="3"/>
  <c r="N787" i="3" s="1"/>
  <c r="J787" i="3"/>
  <c r="O787" i="3" s="1"/>
  <c r="K787" i="3"/>
  <c r="Q787" i="3" s="1"/>
  <c r="I788" i="3"/>
  <c r="J788" i="3"/>
  <c r="O788" i="3" s="1"/>
  <c r="K788" i="3"/>
  <c r="Q788" i="3" s="1"/>
  <c r="I789" i="3"/>
  <c r="N789" i="3" s="1"/>
  <c r="J789" i="3"/>
  <c r="O789" i="3" s="1"/>
  <c r="K789" i="3"/>
  <c r="Q789" i="3" s="1"/>
  <c r="L789" i="3"/>
  <c r="L790" i="3" s="1"/>
  <c r="I790" i="3"/>
  <c r="N790" i="3" s="1"/>
  <c r="J790" i="3"/>
  <c r="K790" i="3"/>
  <c r="Q790" i="3" s="1"/>
  <c r="I791" i="3"/>
  <c r="N791" i="3" s="1"/>
  <c r="J791" i="3"/>
  <c r="O791" i="3" s="1"/>
  <c r="K791" i="3"/>
  <c r="Q791" i="3" s="1"/>
  <c r="I792" i="3"/>
  <c r="N792" i="3" s="1"/>
  <c r="J792" i="3"/>
  <c r="O792" i="3" s="1"/>
  <c r="K792" i="3"/>
  <c r="Q792" i="3" s="1"/>
  <c r="I793" i="3"/>
  <c r="N793" i="3" s="1"/>
  <c r="J793" i="3"/>
  <c r="O793" i="3" s="1"/>
  <c r="K793" i="3"/>
  <c r="Q793" i="3" s="1"/>
  <c r="I794" i="3"/>
  <c r="N794" i="3" s="1"/>
  <c r="J794" i="3"/>
  <c r="K794" i="3"/>
  <c r="Q794" i="3" s="1"/>
  <c r="I795" i="3"/>
  <c r="J795" i="3"/>
  <c r="O795" i="3" s="1"/>
  <c r="K795" i="3"/>
  <c r="Q795" i="3" s="1"/>
  <c r="I796" i="3"/>
  <c r="N796" i="3" s="1"/>
  <c r="J796" i="3"/>
  <c r="O796" i="3" s="1"/>
  <c r="K796" i="3"/>
  <c r="Q796" i="3" s="1"/>
  <c r="L796" i="3"/>
  <c r="I797" i="3"/>
  <c r="N797" i="3" s="1"/>
  <c r="J797" i="3"/>
  <c r="O797" i="3" s="1"/>
  <c r="K797" i="3"/>
  <c r="Q797" i="3" s="1"/>
  <c r="I798" i="3"/>
  <c r="J798" i="3"/>
  <c r="K798" i="3"/>
  <c r="Q798" i="3" s="1"/>
  <c r="I799" i="3"/>
  <c r="N799" i="3" s="1"/>
  <c r="J799" i="3"/>
  <c r="O799" i="3" s="1"/>
  <c r="K799" i="3"/>
  <c r="Q799" i="3" s="1"/>
  <c r="L799" i="3"/>
  <c r="M799" i="3" s="1"/>
  <c r="I800" i="3"/>
  <c r="J800" i="3"/>
  <c r="O800" i="3" s="1"/>
  <c r="K800" i="3"/>
  <c r="Q800" i="3" s="1"/>
  <c r="I801" i="3"/>
  <c r="N801" i="3" s="1"/>
  <c r="J801" i="3"/>
  <c r="O801" i="3" s="1"/>
  <c r="K801" i="3"/>
  <c r="Q801" i="3" s="1"/>
  <c r="L801" i="3"/>
  <c r="L802" i="3" s="1"/>
  <c r="I802" i="3"/>
  <c r="N802" i="3" s="1"/>
  <c r="J802" i="3"/>
  <c r="K802" i="3"/>
  <c r="Q802" i="3" s="1"/>
  <c r="I803" i="3"/>
  <c r="J803" i="3"/>
  <c r="O803" i="3" s="1"/>
  <c r="K803" i="3"/>
  <c r="Q803" i="3" s="1"/>
  <c r="I804" i="3"/>
  <c r="N804" i="3" s="1"/>
  <c r="J804" i="3"/>
  <c r="K804" i="3"/>
  <c r="Q804" i="3" s="1"/>
  <c r="L804" i="3"/>
  <c r="I805" i="3"/>
  <c r="N805" i="3" s="1"/>
  <c r="J805" i="3"/>
  <c r="O805" i="3" s="1"/>
  <c r="K805" i="3"/>
  <c r="Q805" i="3" s="1"/>
  <c r="I806" i="3"/>
  <c r="J806" i="3"/>
  <c r="K806" i="3"/>
  <c r="Q806" i="3" s="1"/>
  <c r="I807" i="3"/>
  <c r="J807" i="3"/>
  <c r="O807" i="3" s="1"/>
  <c r="K807" i="3"/>
  <c r="Q807" i="3" s="1"/>
  <c r="L807" i="3"/>
  <c r="M807" i="3" s="1"/>
  <c r="I808" i="3"/>
  <c r="N808" i="3" s="1"/>
  <c r="J808" i="3"/>
  <c r="K808" i="3"/>
  <c r="Q808" i="3" s="1"/>
  <c r="L808" i="3"/>
  <c r="I809" i="3"/>
  <c r="N809" i="3" s="1"/>
  <c r="J809" i="3"/>
  <c r="O809" i="3" s="1"/>
  <c r="K809" i="3"/>
  <c r="Q809" i="3" s="1"/>
  <c r="I810" i="3"/>
  <c r="J810" i="3"/>
  <c r="K810" i="3"/>
  <c r="Q810" i="3" s="1"/>
  <c r="I811" i="3"/>
  <c r="N811" i="3" s="1"/>
  <c r="J811" i="3"/>
  <c r="O811" i="3" s="1"/>
  <c r="K811" i="3"/>
  <c r="Q811" i="3" s="1"/>
  <c r="L811" i="3"/>
  <c r="M811" i="3" s="1"/>
  <c r="I812" i="3"/>
  <c r="N812" i="3" s="1"/>
  <c r="J812" i="3"/>
  <c r="O812" i="3" s="1"/>
  <c r="K812" i="3"/>
  <c r="Q812" i="3" s="1"/>
  <c r="I813" i="3"/>
  <c r="J813" i="3"/>
  <c r="O813" i="3" s="1"/>
  <c r="K813" i="3"/>
  <c r="Q813" i="3" s="1"/>
  <c r="I814" i="3"/>
  <c r="N814" i="3" s="1"/>
  <c r="J814" i="3"/>
  <c r="K814" i="3"/>
  <c r="Q814" i="3" s="1"/>
  <c r="L814" i="3"/>
  <c r="M814" i="3" s="1"/>
  <c r="I815" i="3"/>
  <c r="N815" i="3" s="1"/>
  <c r="J815" i="3"/>
  <c r="O815" i="3" s="1"/>
  <c r="R815" i="3" s="1"/>
  <c r="K815" i="3"/>
  <c r="Q815" i="3" s="1"/>
  <c r="I816" i="3"/>
  <c r="J816" i="3"/>
  <c r="O816" i="3" s="1"/>
  <c r="K816" i="3"/>
  <c r="Q816" i="3" s="1"/>
  <c r="I817" i="3"/>
  <c r="N817" i="3" s="1"/>
  <c r="J817" i="3"/>
  <c r="O817" i="3" s="1"/>
  <c r="K817" i="3"/>
  <c r="Q817" i="3" s="1"/>
  <c r="L817" i="3"/>
  <c r="M817" i="3" s="1"/>
  <c r="I818" i="3"/>
  <c r="N818" i="3" s="1"/>
  <c r="J818" i="3"/>
  <c r="K818" i="3"/>
  <c r="Q818" i="3" s="1"/>
  <c r="I819" i="3"/>
  <c r="J819" i="3"/>
  <c r="O819" i="3" s="1"/>
  <c r="K819" i="3"/>
  <c r="Q819" i="3" s="1"/>
  <c r="I820" i="3"/>
  <c r="N820" i="3" s="1"/>
  <c r="J820" i="3"/>
  <c r="O820" i="3" s="1"/>
  <c r="K820" i="3"/>
  <c r="Q820" i="3" s="1"/>
  <c r="L820" i="3"/>
  <c r="I821" i="3"/>
  <c r="N821" i="3" s="1"/>
  <c r="J821" i="3"/>
  <c r="O821" i="3" s="1"/>
  <c r="K821" i="3"/>
  <c r="Q821" i="3" s="1"/>
  <c r="I822" i="3"/>
  <c r="J822" i="3"/>
  <c r="P822" i="3" s="1"/>
  <c r="K822" i="3"/>
  <c r="Q822" i="3" s="1"/>
  <c r="I823" i="3"/>
  <c r="N823" i="3" s="1"/>
  <c r="J823" i="3"/>
  <c r="O823" i="3" s="1"/>
  <c r="K823" i="3"/>
  <c r="Q823" i="3" s="1"/>
  <c r="L823" i="3"/>
  <c r="M823" i="3" s="1"/>
  <c r="I824" i="3"/>
  <c r="N824" i="3" s="1"/>
  <c r="J824" i="3"/>
  <c r="K824" i="3"/>
  <c r="Q824" i="3" s="1"/>
  <c r="I825" i="3"/>
  <c r="J825" i="3"/>
  <c r="K825" i="3"/>
  <c r="Q825" i="3" s="1"/>
  <c r="I826" i="3"/>
  <c r="N826" i="3" s="1"/>
  <c r="J826" i="3"/>
  <c r="P826" i="3" s="1"/>
  <c r="S826" i="3" s="1"/>
  <c r="K826" i="3"/>
  <c r="Q826" i="3" s="1"/>
  <c r="L826" i="3"/>
  <c r="M826" i="3" s="1"/>
  <c r="I827" i="3"/>
  <c r="N827" i="3" s="1"/>
  <c r="J827" i="3"/>
  <c r="O827" i="3" s="1"/>
  <c r="K827" i="3"/>
  <c r="Q827" i="3" s="1"/>
  <c r="I828" i="3"/>
  <c r="J828" i="3"/>
  <c r="O828" i="3" s="1"/>
  <c r="K828" i="3"/>
  <c r="Q828" i="3" s="1"/>
  <c r="I829" i="3"/>
  <c r="N829" i="3" s="1"/>
  <c r="J829" i="3"/>
  <c r="K829" i="3"/>
  <c r="Q829" i="3" s="1"/>
  <c r="L829" i="3"/>
  <c r="M829" i="3" s="1"/>
  <c r="I830" i="3"/>
  <c r="N830" i="3" s="1"/>
  <c r="J830" i="3"/>
  <c r="K830" i="3"/>
  <c r="Q830" i="3" s="1"/>
  <c r="I831" i="3"/>
  <c r="J831" i="3"/>
  <c r="O831" i="3" s="1"/>
  <c r="K831" i="3"/>
  <c r="Q831" i="3" s="1"/>
  <c r="I832" i="3"/>
  <c r="N832" i="3" s="1"/>
  <c r="J832" i="3"/>
  <c r="O832" i="3" s="1"/>
  <c r="K832" i="3"/>
  <c r="Q832" i="3" s="1"/>
  <c r="L832" i="3"/>
  <c r="L833" i="3" s="1"/>
  <c r="L834" i="3" s="1"/>
  <c r="M834" i="3" s="1"/>
  <c r="I833" i="3"/>
  <c r="N833" i="3" s="1"/>
  <c r="J833" i="3"/>
  <c r="K833" i="3"/>
  <c r="Q833" i="3" s="1"/>
  <c r="I834" i="3"/>
  <c r="J834" i="3"/>
  <c r="K834" i="3"/>
  <c r="Q834" i="3" s="1"/>
  <c r="I835" i="3"/>
  <c r="N835" i="3" s="1"/>
  <c r="J835" i="3"/>
  <c r="O835" i="3" s="1"/>
  <c r="K835" i="3"/>
  <c r="Q835" i="3" s="1"/>
  <c r="L835" i="3"/>
  <c r="M835" i="3" s="1"/>
  <c r="I836" i="3"/>
  <c r="J836" i="3"/>
  <c r="O836" i="3" s="1"/>
  <c r="K836" i="3"/>
  <c r="Q836" i="3" s="1"/>
  <c r="I837" i="3"/>
  <c r="N837" i="3" s="1"/>
  <c r="J837" i="3"/>
  <c r="K837" i="3"/>
  <c r="Q837" i="3" s="1"/>
  <c r="L837" i="3"/>
  <c r="M837" i="3" s="1"/>
  <c r="I838" i="3"/>
  <c r="N838" i="3" s="1"/>
  <c r="J838" i="3"/>
  <c r="P838" i="3" s="1"/>
  <c r="K838" i="3"/>
  <c r="Q838" i="3" s="1"/>
  <c r="I839" i="3"/>
  <c r="J839" i="3"/>
  <c r="O839" i="3" s="1"/>
  <c r="K839" i="3"/>
  <c r="Q839" i="3" s="1"/>
  <c r="I840" i="3"/>
  <c r="N840" i="3" s="1"/>
  <c r="J840" i="3"/>
  <c r="O840" i="3" s="1"/>
  <c r="K840" i="3"/>
  <c r="Q840" i="3" s="1"/>
  <c r="L840" i="3"/>
  <c r="L841" i="3" s="1"/>
  <c r="M841" i="3" s="1"/>
  <c r="I841" i="3"/>
  <c r="J841" i="3"/>
  <c r="K841" i="3"/>
  <c r="Q841" i="3" s="1"/>
  <c r="I842" i="3"/>
  <c r="N842" i="3" s="1"/>
  <c r="J842" i="3"/>
  <c r="K842" i="3"/>
  <c r="Q842" i="3" s="1"/>
  <c r="L842" i="3"/>
  <c r="M842" i="3" s="1"/>
  <c r="I843" i="3"/>
  <c r="J843" i="3"/>
  <c r="O843" i="3" s="1"/>
  <c r="K843" i="3"/>
  <c r="Q843" i="3" s="1"/>
  <c r="I844" i="3"/>
  <c r="N844" i="3" s="1"/>
  <c r="J844" i="3"/>
  <c r="K844" i="3"/>
  <c r="Q844" i="3" s="1"/>
  <c r="L844" i="3"/>
  <c r="I845" i="3"/>
  <c r="N845" i="3" s="1"/>
  <c r="J845" i="3"/>
  <c r="K845" i="3"/>
  <c r="Q845" i="3" s="1"/>
  <c r="I846" i="3"/>
  <c r="N846" i="3" s="1"/>
  <c r="J846" i="3"/>
  <c r="K846" i="3"/>
  <c r="Q846" i="3" s="1"/>
  <c r="I847" i="3"/>
  <c r="N847" i="3" s="1"/>
  <c r="J847" i="3"/>
  <c r="P847" i="3" s="1"/>
  <c r="K847" i="3"/>
  <c r="Q847" i="3" s="1"/>
  <c r="I848" i="3"/>
  <c r="N848" i="3" s="1"/>
  <c r="J848" i="3"/>
  <c r="O848" i="3" s="1"/>
  <c r="K848" i="3"/>
  <c r="Q848" i="3" s="1"/>
  <c r="I849" i="3"/>
  <c r="N849" i="3" s="1"/>
  <c r="J849" i="3"/>
  <c r="K849" i="3"/>
  <c r="Q849" i="3" s="1"/>
  <c r="I850" i="3"/>
  <c r="N850" i="3" s="1"/>
  <c r="J850" i="3"/>
  <c r="K850" i="3"/>
  <c r="Q850" i="3" s="1"/>
  <c r="I851" i="3"/>
  <c r="J851" i="3"/>
  <c r="P851" i="3" s="1"/>
  <c r="S851" i="3" s="1"/>
  <c r="K851" i="3"/>
  <c r="Q851" i="3" s="1"/>
  <c r="I852" i="3"/>
  <c r="J852" i="3"/>
  <c r="K852" i="3"/>
  <c r="Q852" i="3" s="1"/>
  <c r="L852" i="3"/>
  <c r="M852" i="3" s="1"/>
  <c r="I853" i="3"/>
  <c r="N853" i="3" s="1"/>
  <c r="J853" i="3"/>
  <c r="K853" i="3"/>
  <c r="Q853" i="3" s="1"/>
  <c r="L853" i="3"/>
  <c r="M853" i="3" s="1"/>
  <c r="I854" i="3"/>
  <c r="N854" i="3" s="1"/>
  <c r="J854" i="3"/>
  <c r="P854" i="3" s="1"/>
  <c r="K854" i="3"/>
  <c r="Q854" i="3" s="1"/>
  <c r="I855" i="3"/>
  <c r="N855" i="3" s="1"/>
  <c r="J855" i="3"/>
  <c r="O855" i="3" s="1"/>
  <c r="K855" i="3"/>
  <c r="Q855" i="3" s="1"/>
  <c r="I856" i="3"/>
  <c r="N856" i="3" s="1"/>
  <c r="J856" i="3"/>
  <c r="O856" i="3" s="1"/>
  <c r="K856" i="3"/>
  <c r="Q856" i="3" s="1"/>
  <c r="I857" i="3"/>
  <c r="N857" i="3" s="1"/>
  <c r="J857" i="3"/>
  <c r="K857" i="3"/>
  <c r="Q857" i="3"/>
  <c r="I858" i="3"/>
  <c r="N858" i="3" s="1"/>
  <c r="J858" i="3"/>
  <c r="P858" i="3" s="1"/>
  <c r="K858" i="3"/>
  <c r="Q858" i="3" s="1"/>
  <c r="I859" i="3"/>
  <c r="N859" i="3" s="1"/>
  <c r="J859" i="3"/>
  <c r="P859" i="3" s="1"/>
  <c r="K859" i="3"/>
  <c r="Q859" i="3" s="1"/>
  <c r="O859" i="3"/>
  <c r="I860" i="3"/>
  <c r="N860" i="3" s="1"/>
  <c r="J860" i="3"/>
  <c r="O860" i="3" s="1"/>
  <c r="K860" i="3"/>
  <c r="Q860" i="3" s="1"/>
  <c r="I861" i="3"/>
  <c r="J861" i="3"/>
  <c r="P861" i="3" s="1"/>
  <c r="K861" i="3"/>
  <c r="Q861" i="3" s="1"/>
  <c r="I862" i="3"/>
  <c r="N862" i="3" s="1"/>
  <c r="J862" i="3"/>
  <c r="P862" i="3" s="1"/>
  <c r="K862" i="3"/>
  <c r="Q862" i="3" s="1"/>
  <c r="L862" i="3"/>
  <c r="M862" i="3" s="1"/>
  <c r="I863" i="3"/>
  <c r="N863" i="3" s="1"/>
  <c r="J863" i="3"/>
  <c r="O863" i="3" s="1"/>
  <c r="K863" i="3"/>
  <c r="Q863" i="3" s="1"/>
  <c r="I864" i="3"/>
  <c r="J864" i="3"/>
  <c r="O864" i="3" s="1"/>
  <c r="K864" i="3"/>
  <c r="Q864" i="3" s="1"/>
  <c r="I865" i="3"/>
  <c r="N865" i="3" s="1"/>
  <c r="J865" i="3"/>
  <c r="K865" i="3"/>
  <c r="Q865" i="3" s="1"/>
  <c r="L865" i="3"/>
  <c r="M865" i="3" s="1"/>
  <c r="I866" i="3"/>
  <c r="N866" i="3" s="1"/>
  <c r="J866" i="3"/>
  <c r="O866" i="3" s="1"/>
  <c r="K866" i="3"/>
  <c r="Q866" i="3" s="1"/>
  <c r="I867" i="3"/>
  <c r="N867" i="3" s="1"/>
  <c r="J867" i="3"/>
  <c r="O867" i="3" s="1"/>
  <c r="K867" i="3"/>
  <c r="Q867" i="3" s="1"/>
  <c r="I868" i="3"/>
  <c r="N868" i="3" s="1"/>
  <c r="J868" i="3"/>
  <c r="O868" i="3" s="1"/>
  <c r="K868" i="3"/>
  <c r="Q868" i="3" s="1"/>
  <c r="R868" i="3" s="1"/>
  <c r="I869" i="3"/>
  <c r="N869" i="3" s="1"/>
  <c r="J869" i="3"/>
  <c r="P869" i="3" s="1"/>
  <c r="K869" i="3"/>
  <c r="Q869" i="3" s="1"/>
  <c r="I870" i="3"/>
  <c r="J870" i="3"/>
  <c r="O870" i="3" s="1"/>
  <c r="K870" i="3"/>
  <c r="Q870" i="3" s="1"/>
  <c r="I871" i="3"/>
  <c r="J871" i="3"/>
  <c r="K871" i="3"/>
  <c r="Q871" i="3" s="1"/>
  <c r="L871" i="3"/>
  <c r="M871" i="3" s="1"/>
  <c r="I872" i="3"/>
  <c r="N872" i="3" s="1"/>
  <c r="J872" i="3"/>
  <c r="O872" i="3" s="1"/>
  <c r="K872" i="3"/>
  <c r="Q872" i="3" s="1"/>
  <c r="L872" i="3"/>
  <c r="L873" i="3" s="1"/>
  <c r="L874" i="3" s="1"/>
  <c r="I873" i="3"/>
  <c r="N873" i="3" s="1"/>
  <c r="J873" i="3"/>
  <c r="P873" i="3" s="1"/>
  <c r="K873" i="3"/>
  <c r="Q873" i="3" s="1"/>
  <c r="I874" i="3"/>
  <c r="N874" i="3" s="1"/>
  <c r="J874" i="3"/>
  <c r="O874" i="3" s="1"/>
  <c r="K874" i="3"/>
  <c r="Q874" i="3" s="1"/>
  <c r="I875" i="3"/>
  <c r="N875" i="3" s="1"/>
  <c r="J875" i="3"/>
  <c r="P875" i="3" s="1"/>
  <c r="K875" i="3"/>
  <c r="Q875" i="3" s="1"/>
  <c r="I876" i="3"/>
  <c r="N876" i="3" s="1"/>
  <c r="J876" i="3"/>
  <c r="O876" i="3" s="1"/>
  <c r="K876" i="3"/>
  <c r="Q876" i="3" s="1"/>
  <c r="I877" i="3"/>
  <c r="N877" i="3" s="1"/>
  <c r="J877" i="3"/>
  <c r="P877" i="3" s="1"/>
  <c r="K877" i="3"/>
  <c r="Q877" i="3" s="1"/>
  <c r="I878" i="3"/>
  <c r="N878" i="3" s="1"/>
  <c r="J878" i="3"/>
  <c r="O878" i="3" s="1"/>
  <c r="K878" i="3"/>
  <c r="Q878" i="3" s="1"/>
  <c r="I879" i="3"/>
  <c r="N879" i="3" s="1"/>
  <c r="J879" i="3"/>
  <c r="O879" i="3" s="1"/>
  <c r="K879" i="3"/>
  <c r="Q879" i="3" s="1"/>
  <c r="I880" i="3"/>
  <c r="N880" i="3" s="1"/>
  <c r="J880" i="3"/>
  <c r="O880" i="3" s="1"/>
  <c r="K880" i="3"/>
  <c r="Q880" i="3" s="1"/>
  <c r="I881" i="3"/>
  <c r="N881" i="3" s="1"/>
  <c r="J881" i="3"/>
  <c r="P881" i="3" s="1"/>
  <c r="K881" i="3"/>
  <c r="Q881" i="3" s="1"/>
  <c r="I882" i="3"/>
  <c r="N882" i="3" s="1"/>
  <c r="J882" i="3"/>
  <c r="P882" i="3" s="1"/>
  <c r="K882" i="3"/>
  <c r="Q882" i="3" s="1"/>
  <c r="I883" i="3"/>
  <c r="N883" i="3" s="1"/>
  <c r="J883" i="3"/>
  <c r="O883" i="3" s="1"/>
  <c r="K883" i="3"/>
  <c r="Q883" i="3" s="1"/>
  <c r="I884" i="3"/>
  <c r="J884" i="3"/>
  <c r="O884" i="3" s="1"/>
  <c r="K884" i="3"/>
  <c r="Q884" i="3" s="1"/>
  <c r="I885" i="3"/>
  <c r="J885" i="3"/>
  <c r="K885" i="3"/>
  <c r="Q885" i="3" s="1"/>
  <c r="L885" i="3"/>
  <c r="M885" i="3" s="1"/>
  <c r="I886" i="3"/>
  <c r="N886" i="3" s="1"/>
  <c r="J886" i="3"/>
  <c r="K886" i="3"/>
  <c r="Q886" i="3" s="1"/>
  <c r="L886" i="3"/>
  <c r="I887" i="3"/>
  <c r="N887" i="3" s="1"/>
  <c r="J887" i="3"/>
  <c r="P887" i="3" s="1"/>
  <c r="K887" i="3"/>
  <c r="Q887" i="3" s="1"/>
  <c r="I888" i="3"/>
  <c r="N888" i="3" s="1"/>
  <c r="J888" i="3"/>
  <c r="O888" i="3" s="1"/>
  <c r="K888" i="3"/>
  <c r="Q888" i="3" s="1"/>
  <c r="I889" i="3"/>
  <c r="N889" i="3" s="1"/>
  <c r="J889" i="3"/>
  <c r="O889" i="3" s="1"/>
  <c r="K889" i="3"/>
  <c r="Q889" i="3" s="1"/>
  <c r="I890" i="3"/>
  <c r="N890" i="3" s="1"/>
  <c r="J890" i="3"/>
  <c r="K890" i="3"/>
  <c r="Q890" i="3" s="1"/>
  <c r="I891" i="3"/>
  <c r="N891" i="3" s="1"/>
  <c r="J891" i="3"/>
  <c r="P891" i="3" s="1"/>
  <c r="K891" i="3"/>
  <c r="Q891" i="3" s="1"/>
  <c r="I892" i="3"/>
  <c r="N892" i="3" s="1"/>
  <c r="J892" i="3"/>
  <c r="O892" i="3" s="1"/>
  <c r="K892" i="3"/>
  <c r="Q892" i="3" s="1"/>
  <c r="I893" i="3"/>
  <c r="N893" i="3" s="1"/>
  <c r="J893" i="3"/>
  <c r="K893" i="3"/>
  <c r="Q893" i="3" s="1"/>
  <c r="I894" i="3"/>
  <c r="J894" i="3"/>
  <c r="K894" i="3"/>
  <c r="Q894" i="3" s="1"/>
  <c r="I895" i="3"/>
  <c r="N895" i="3" s="1"/>
  <c r="J895" i="3"/>
  <c r="K895" i="3"/>
  <c r="Q895" i="3" s="1"/>
  <c r="L895" i="3"/>
  <c r="L896" i="3" s="1"/>
  <c r="I896" i="3"/>
  <c r="N896" i="3" s="1"/>
  <c r="J896" i="3"/>
  <c r="K896" i="3"/>
  <c r="Q896" i="3" s="1"/>
  <c r="I897" i="3"/>
  <c r="N897" i="3" s="1"/>
  <c r="J897" i="3"/>
  <c r="K897" i="3"/>
  <c r="Q897" i="3" s="1"/>
  <c r="I898" i="3"/>
  <c r="N898" i="3" s="1"/>
  <c r="J898" i="3"/>
  <c r="K898" i="3"/>
  <c r="Q898" i="3" s="1"/>
  <c r="I899" i="3"/>
  <c r="N899" i="3" s="1"/>
  <c r="J899" i="3"/>
  <c r="P899" i="3" s="1"/>
  <c r="K899" i="3"/>
  <c r="Q899" i="3" s="1"/>
  <c r="I900" i="3"/>
  <c r="N900" i="3" s="1"/>
  <c r="J900" i="3"/>
  <c r="O900" i="3" s="1"/>
  <c r="K900" i="3"/>
  <c r="Q900" i="3" s="1"/>
  <c r="I901" i="3"/>
  <c r="N901" i="3" s="1"/>
  <c r="J901" i="3"/>
  <c r="O901" i="3" s="1"/>
  <c r="K901" i="3"/>
  <c r="Q901" i="3" s="1"/>
  <c r="I902" i="3"/>
  <c r="N902" i="3" s="1"/>
  <c r="J902" i="3"/>
  <c r="K902" i="3"/>
  <c r="Q902" i="3" s="1"/>
  <c r="I903" i="3"/>
  <c r="N903" i="3" s="1"/>
  <c r="J903" i="3"/>
  <c r="K903" i="3"/>
  <c r="Q903" i="3" s="1"/>
  <c r="I904" i="3"/>
  <c r="N904" i="3" s="1"/>
  <c r="J904" i="3"/>
  <c r="O904" i="3" s="1"/>
  <c r="K904" i="3"/>
  <c r="Q904" i="3" s="1"/>
  <c r="I905" i="3"/>
  <c r="N905" i="3" s="1"/>
  <c r="J905" i="3"/>
  <c r="O905" i="3" s="1"/>
  <c r="K905" i="3"/>
  <c r="Q905" i="3"/>
  <c r="I906" i="3"/>
  <c r="N906" i="3" s="1"/>
  <c r="J906" i="3"/>
  <c r="K906" i="3"/>
  <c r="Q906" i="3" s="1"/>
  <c r="I907" i="3"/>
  <c r="N907" i="3" s="1"/>
  <c r="J907" i="3"/>
  <c r="P907" i="3" s="1"/>
  <c r="K907" i="3"/>
  <c r="Q907" i="3" s="1"/>
  <c r="I908" i="3"/>
  <c r="J908" i="3"/>
  <c r="O908" i="3" s="1"/>
  <c r="K908" i="3"/>
  <c r="Q908" i="3" s="1"/>
  <c r="I909" i="3"/>
  <c r="N909" i="3" s="1"/>
  <c r="J909" i="3"/>
  <c r="K909" i="3"/>
  <c r="Q909" i="3" s="1"/>
  <c r="L909" i="3"/>
  <c r="M909" i="3" s="1"/>
  <c r="I910" i="3"/>
  <c r="N910" i="3" s="1"/>
  <c r="J910" i="3"/>
  <c r="K910" i="3"/>
  <c r="Q910" i="3" s="1"/>
  <c r="I911" i="3"/>
  <c r="J911" i="3"/>
  <c r="K911" i="3"/>
  <c r="Q911" i="3" s="1"/>
  <c r="I912" i="3"/>
  <c r="J912" i="3"/>
  <c r="K912" i="3"/>
  <c r="Q912" i="3" s="1"/>
  <c r="L912" i="3"/>
  <c r="N912" i="3"/>
  <c r="I913" i="3"/>
  <c r="N913" i="3" s="1"/>
  <c r="J913" i="3"/>
  <c r="O913" i="3" s="1"/>
  <c r="K913" i="3"/>
  <c r="Q913" i="3" s="1"/>
  <c r="I914" i="3"/>
  <c r="N914" i="3" s="1"/>
  <c r="J914" i="3"/>
  <c r="K914" i="3"/>
  <c r="Q914" i="3" s="1"/>
  <c r="I915" i="3"/>
  <c r="J915" i="3"/>
  <c r="P915" i="3" s="1"/>
  <c r="K915" i="3"/>
  <c r="Q915" i="3" s="1"/>
  <c r="I916" i="3"/>
  <c r="N916" i="3" s="1"/>
  <c r="J916" i="3"/>
  <c r="K916" i="3"/>
  <c r="Q916" i="3" s="1"/>
  <c r="L916" i="3"/>
  <c r="I917" i="3"/>
  <c r="N917" i="3" s="1"/>
  <c r="J917" i="3"/>
  <c r="O917" i="3" s="1"/>
  <c r="K917" i="3"/>
  <c r="Q917" i="3" s="1"/>
  <c r="I918" i="3"/>
  <c r="N918" i="3" s="1"/>
  <c r="J918" i="3"/>
  <c r="K918" i="3"/>
  <c r="Q918" i="3" s="1"/>
  <c r="I919" i="3"/>
  <c r="N919" i="3" s="1"/>
  <c r="J919" i="3"/>
  <c r="P919" i="3" s="1"/>
  <c r="K919" i="3"/>
  <c r="Q919" i="3" s="1"/>
  <c r="I920" i="3"/>
  <c r="J920" i="3"/>
  <c r="O920" i="3" s="1"/>
  <c r="K920" i="3"/>
  <c r="Q920" i="3" s="1"/>
  <c r="I921" i="3"/>
  <c r="N921" i="3" s="1"/>
  <c r="J921" i="3"/>
  <c r="O921" i="3" s="1"/>
  <c r="K921" i="3"/>
  <c r="Q921" i="3" s="1"/>
  <c r="L921" i="3"/>
  <c r="M921" i="3" s="1"/>
  <c r="I922" i="3"/>
  <c r="N922" i="3" s="1"/>
  <c r="J922" i="3"/>
  <c r="K922" i="3"/>
  <c r="Q922" i="3" s="1"/>
  <c r="I923" i="3"/>
  <c r="J923" i="3"/>
  <c r="P923" i="3" s="1"/>
  <c r="K923" i="3"/>
  <c r="Q923" i="3" s="1"/>
  <c r="I924" i="3"/>
  <c r="J924" i="3"/>
  <c r="K924" i="3"/>
  <c r="Q924" i="3" s="1"/>
  <c r="L924" i="3"/>
  <c r="M924" i="3" s="1"/>
  <c r="I925" i="3"/>
  <c r="N925" i="3" s="1"/>
  <c r="J925" i="3"/>
  <c r="O925" i="3" s="1"/>
  <c r="K925" i="3"/>
  <c r="Q925" i="3" s="1"/>
  <c r="L925" i="3"/>
  <c r="M925" i="3" s="1"/>
  <c r="I926" i="3"/>
  <c r="N926" i="3" s="1"/>
  <c r="J926" i="3"/>
  <c r="K926" i="3"/>
  <c r="Q926" i="3" s="1"/>
  <c r="I927" i="3"/>
  <c r="N927" i="3" s="1"/>
  <c r="J927" i="3"/>
  <c r="P927" i="3" s="1"/>
  <c r="K927" i="3"/>
  <c r="Q927" i="3" s="1"/>
  <c r="I928" i="3"/>
  <c r="N928" i="3" s="1"/>
  <c r="J928" i="3"/>
  <c r="O928" i="3" s="1"/>
  <c r="K928" i="3"/>
  <c r="Q928" i="3" s="1"/>
  <c r="I929" i="3"/>
  <c r="N929" i="3" s="1"/>
  <c r="J929" i="3"/>
  <c r="O929" i="3" s="1"/>
  <c r="K929" i="3"/>
  <c r="Q929" i="3" s="1"/>
  <c r="I930" i="3"/>
  <c r="N930" i="3" s="1"/>
  <c r="J930" i="3"/>
  <c r="K930" i="3"/>
  <c r="Q930" i="3" s="1"/>
  <c r="I931" i="3"/>
  <c r="J931" i="3"/>
  <c r="P931" i="3" s="1"/>
  <c r="K931" i="3"/>
  <c r="Q931" i="3" s="1"/>
  <c r="I932" i="3"/>
  <c r="N932" i="3" s="1"/>
  <c r="J932" i="3"/>
  <c r="K932" i="3"/>
  <c r="Q932" i="3" s="1"/>
  <c r="L932" i="3"/>
  <c r="I933" i="3"/>
  <c r="N933" i="3" s="1"/>
  <c r="J933" i="3"/>
  <c r="P933" i="3" s="1"/>
  <c r="K933" i="3"/>
  <c r="Q933" i="3" s="1"/>
  <c r="O933" i="3"/>
  <c r="I934" i="3"/>
  <c r="J934" i="3"/>
  <c r="O934" i="3" s="1"/>
  <c r="K934" i="3"/>
  <c r="Q934" i="3" s="1"/>
  <c r="I942" i="3"/>
  <c r="N942" i="3" s="1"/>
  <c r="J942" i="3"/>
  <c r="K942" i="3"/>
  <c r="Q942" i="3" s="1"/>
  <c r="L942" i="3"/>
  <c r="I943" i="3"/>
  <c r="N943" i="3" s="1"/>
  <c r="J943" i="3"/>
  <c r="P943" i="3" s="1"/>
  <c r="K943" i="3"/>
  <c r="Q943" i="3" s="1"/>
  <c r="S943" i="3" s="1"/>
  <c r="I944" i="3"/>
  <c r="N944" i="3" s="1"/>
  <c r="J944" i="3"/>
  <c r="O944" i="3" s="1"/>
  <c r="K944" i="3"/>
  <c r="Q944" i="3" s="1"/>
  <c r="I945" i="3"/>
  <c r="N945" i="3" s="1"/>
  <c r="J945" i="3"/>
  <c r="K945" i="3"/>
  <c r="Q945" i="3" s="1"/>
  <c r="I946" i="3"/>
  <c r="J946" i="3"/>
  <c r="O946" i="3" s="1"/>
  <c r="K946" i="3"/>
  <c r="Q946" i="3" s="1"/>
  <c r="N946" i="3"/>
  <c r="I947" i="3"/>
  <c r="N947" i="3" s="1"/>
  <c r="J947" i="3"/>
  <c r="O947" i="3" s="1"/>
  <c r="K947" i="3"/>
  <c r="Q947" i="3" s="1"/>
  <c r="I948" i="3"/>
  <c r="N948" i="3" s="1"/>
  <c r="J948" i="3"/>
  <c r="O948" i="3" s="1"/>
  <c r="K948" i="3"/>
  <c r="Q948" i="3" s="1"/>
  <c r="I949" i="3"/>
  <c r="N949" i="3" s="1"/>
  <c r="J949" i="3"/>
  <c r="K949" i="3"/>
  <c r="Q949" i="3" s="1"/>
  <c r="I950" i="3"/>
  <c r="J950" i="3"/>
  <c r="O950" i="3" s="1"/>
  <c r="K950" i="3"/>
  <c r="Q950" i="3" s="1"/>
  <c r="I951" i="3"/>
  <c r="N951" i="3" s="1"/>
  <c r="J951" i="3"/>
  <c r="O951" i="3" s="1"/>
  <c r="K951" i="3"/>
  <c r="Q951" i="3" s="1"/>
  <c r="L951" i="3"/>
  <c r="L952" i="3" s="1"/>
  <c r="I952" i="3"/>
  <c r="N952" i="3" s="1"/>
  <c r="J952" i="3"/>
  <c r="O952" i="3" s="1"/>
  <c r="K952" i="3"/>
  <c r="Q952" i="3" s="1"/>
  <c r="I953" i="3"/>
  <c r="N953" i="3" s="1"/>
  <c r="J953" i="3"/>
  <c r="K953" i="3"/>
  <c r="Q953" i="3" s="1"/>
  <c r="I954" i="3"/>
  <c r="N954" i="3" s="1"/>
  <c r="J954" i="3"/>
  <c r="O954" i="3" s="1"/>
  <c r="K954" i="3"/>
  <c r="Q954" i="3" s="1"/>
  <c r="I955" i="3"/>
  <c r="N955" i="3" s="1"/>
  <c r="J955" i="3"/>
  <c r="P955" i="3" s="1"/>
  <c r="K955" i="3"/>
  <c r="Q955" i="3" s="1"/>
  <c r="I956" i="3"/>
  <c r="N956" i="3" s="1"/>
  <c r="J956" i="3"/>
  <c r="K956" i="3"/>
  <c r="Q956" i="3" s="1"/>
  <c r="I957" i="3"/>
  <c r="N957" i="3" s="1"/>
  <c r="J957" i="3"/>
  <c r="P957" i="3" s="1"/>
  <c r="K957" i="3"/>
  <c r="Q957" i="3" s="1"/>
  <c r="I958" i="3"/>
  <c r="J958" i="3"/>
  <c r="K958" i="3"/>
  <c r="Q958" i="3" s="1"/>
  <c r="I959" i="3"/>
  <c r="N959" i="3" s="1"/>
  <c r="J959" i="3"/>
  <c r="K959" i="3"/>
  <c r="L959" i="3"/>
  <c r="M959" i="3" s="1"/>
  <c r="O959" i="3"/>
  <c r="P959" i="3"/>
  <c r="Q959" i="3"/>
  <c r="I960" i="3"/>
  <c r="N960" i="3" s="1"/>
  <c r="J960" i="3"/>
  <c r="O960" i="3" s="1"/>
  <c r="K960" i="3"/>
  <c r="Q960" i="3" s="1"/>
  <c r="I961" i="3"/>
  <c r="N961" i="3" s="1"/>
  <c r="J961" i="3"/>
  <c r="P961" i="3" s="1"/>
  <c r="K961" i="3"/>
  <c r="Q961" i="3" s="1"/>
  <c r="I962" i="3"/>
  <c r="N962" i="3" s="1"/>
  <c r="J962" i="3"/>
  <c r="O962" i="3" s="1"/>
  <c r="K962" i="3"/>
  <c r="Q962" i="3" s="1"/>
  <c r="I963" i="3"/>
  <c r="J963" i="3"/>
  <c r="P963" i="3" s="1"/>
  <c r="K963" i="3"/>
  <c r="Q963" i="3" s="1"/>
  <c r="I964" i="3"/>
  <c r="N964" i="3" s="1"/>
  <c r="J964" i="3"/>
  <c r="O964" i="3" s="1"/>
  <c r="R964" i="3" s="1"/>
  <c r="K964" i="3"/>
  <c r="Q964" i="3" s="1"/>
  <c r="L964" i="3"/>
  <c r="I965" i="3"/>
  <c r="N965" i="3" s="1"/>
  <c r="J965" i="3"/>
  <c r="P965" i="3" s="1"/>
  <c r="K965" i="3"/>
  <c r="Q965" i="3"/>
  <c r="I966" i="3"/>
  <c r="N966" i="3" s="1"/>
  <c r="J966" i="3"/>
  <c r="O966" i="3" s="1"/>
  <c r="R966" i="3" s="1"/>
  <c r="K966" i="3"/>
  <c r="Q966" i="3" s="1"/>
  <c r="I967" i="3"/>
  <c r="N967" i="3" s="1"/>
  <c r="J967" i="3"/>
  <c r="O967" i="3" s="1"/>
  <c r="K967" i="3"/>
  <c r="Q967" i="3" s="1"/>
  <c r="I968" i="3"/>
  <c r="J968" i="3"/>
  <c r="O968" i="3" s="1"/>
  <c r="K968" i="3"/>
  <c r="Q968" i="3" s="1"/>
  <c r="I969" i="3"/>
  <c r="N969" i="3" s="1"/>
  <c r="J969" i="3"/>
  <c r="P969" i="3" s="1"/>
  <c r="K969" i="3"/>
  <c r="Q969" i="3" s="1"/>
  <c r="L969" i="3"/>
  <c r="M969" i="3" s="1"/>
  <c r="I970" i="3"/>
  <c r="N970" i="3" s="1"/>
  <c r="J970" i="3"/>
  <c r="O970" i="3" s="1"/>
  <c r="K970" i="3"/>
  <c r="Q970" i="3" s="1"/>
  <c r="I971" i="3"/>
  <c r="N971" i="3" s="1"/>
  <c r="J971" i="3"/>
  <c r="O971" i="3" s="1"/>
  <c r="K971" i="3"/>
  <c r="Q971" i="3" s="1"/>
  <c r="I972" i="3"/>
  <c r="J972" i="3"/>
  <c r="O972" i="3" s="1"/>
  <c r="K972" i="3"/>
  <c r="Q972" i="3" s="1"/>
  <c r="I973" i="3"/>
  <c r="J973" i="3"/>
  <c r="P973" i="3" s="1"/>
  <c r="K973" i="3"/>
  <c r="Q973" i="3" s="1"/>
  <c r="L973" i="3"/>
  <c r="M973" i="3" s="1"/>
  <c r="I974" i="3"/>
  <c r="J974" i="3"/>
  <c r="O974" i="3" s="1"/>
  <c r="K974" i="3"/>
  <c r="Q974" i="3" s="1"/>
  <c r="L974" i="3"/>
  <c r="M974" i="3" s="1"/>
  <c r="I975" i="3"/>
  <c r="N975" i="3" s="1"/>
  <c r="J975" i="3"/>
  <c r="P975" i="3" s="1"/>
  <c r="K975" i="3"/>
  <c r="Q975" i="3" s="1"/>
  <c r="L975" i="3"/>
  <c r="M975" i="3" s="1"/>
  <c r="I976" i="3"/>
  <c r="N976" i="3" s="1"/>
  <c r="J976" i="3"/>
  <c r="O976" i="3" s="1"/>
  <c r="K976" i="3"/>
  <c r="Q976" i="3" s="1"/>
  <c r="I977" i="3"/>
  <c r="N977" i="3" s="1"/>
  <c r="J977" i="3"/>
  <c r="P977" i="3" s="1"/>
  <c r="K977" i="3"/>
  <c r="Q977" i="3" s="1"/>
  <c r="I978" i="3"/>
  <c r="N978" i="3" s="1"/>
  <c r="J978" i="3"/>
  <c r="O978" i="3" s="1"/>
  <c r="R978" i="3" s="1"/>
  <c r="K978" i="3"/>
  <c r="Q978" i="3" s="1"/>
  <c r="I979" i="3"/>
  <c r="N979" i="3" s="1"/>
  <c r="J979" i="3"/>
  <c r="O979" i="3" s="1"/>
  <c r="K979" i="3"/>
  <c r="Q979" i="3" s="1"/>
  <c r="I980" i="3"/>
  <c r="J980" i="3"/>
  <c r="O980" i="3" s="1"/>
  <c r="K980" i="3"/>
  <c r="Q980" i="3" s="1"/>
  <c r="I981" i="3"/>
  <c r="N981" i="3" s="1"/>
  <c r="J981" i="3"/>
  <c r="P981" i="3" s="1"/>
  <c r="K981" i="3"/>
  <c r="Q981" i="3" s="1"/>
  <c r="L981" i="3"/>
  <c r="L982" i="3" s="1"/>
  <c r="M982" i="3" s="1"/>
  <c r="I982" i="3"/>
  <c r="J982" i="3"/>
  <c r="O982" i="3" s="1"/>
  <c r="K982" i="3"/>
  <c r="Q982" i="3" s="1"/>
  <c r="I983" i="3"/>
  <c r="N983" i="3" s="1"/>
  <c r="J983" i="3"/>
  <c r="P983" i="3" s="1"/>
  <c r="K983" i="3"/>
  <c r="Q983" i="3" s="1"/>
  <c r="L983" i="3"/>
  <c r="M983" i="3" s="1"/>
  <c r="I984" i="3"/>
  <c r="N984" i="3" s="1"/>
  <c r="J984" i="3"/>
  <c r="O984" i="3" s="1"/>
  <c r="K984" i="3"/>
  <c r="Q984" i="3" s="1"/>
  <c r="I985" i="3"/>
  <c r="N985" i="3" s="1"/>
  <c r="J985" i="3"/>
  <c r="P985" i="3" s="1"/>
  <c r="K985" i="3"/>
  <c r="Q985" i="3" s="1"/>
  <c r="I986" i="3"/>
  <c r="J986" i="3"/>
  <c r="P986" i="3" s="1"/>
  <c r="K986" i="3"/>
  <c r="Q986" i="3" s="1"/>
  <c r="I987" i="3"/>
  <c r="N987" i="3" s="1"/>
  <c r="J987" i="3"/>
  <c r="O987" i="3" s="1"/>
  <c r="K987" i="3"/>
  <c r="Q987" i="3" s="1"/>
  <c r="L987" i="3"/>
  <c r="M987" i="3" s="1"/>
  <c r="I988" i="3"/>
  <c r="J988" i="3"/>
  <c r="O988" i="3" s="1"/>
  <c r="K988" i="3"/>
  <c r="Q988" i="3" s="1"/>
  <c r="I989" i="3"/>
  <c r="J989" i="3"/>
  <c r="P989" i="3" s="1"/>
  <c r="K989" i="3"/>
  <c r="Q989" i="3" s="1"/>
  <c r="S989" i="3" s="1"/>
  <c r="L989" i="3"/>
  <c r="M989" i="3" s="1"/>
  <c r="I990" i="3"/>
  <c r="N990" i="3" s="1"/>
  <c r="J990" i="3"/>
  <c r="P990" i="3" s="1"/>
  <c r="K990" i="3"/>
  <c r="Q990" i="3" s="1"/>
  <c r="L990" i="3"/>
  <c r="M990" i="3" s="1"/>
  <c r="I991" i="3"/>
  <c r="N991" i="3" s="1"/>
  <c r="J991" i="3"/>
  <c r="O991" i="3" s="1"/>
  <c r="K991" i="3"/>
  <c r="Q991" i="3" s="1"/>
  <c r="I992" i="3"/>
  <c r="N992" i="3" s="1"/>
  <c r="J992" i="3"/>
  <c r="O992" i="3" s="1"/>
  <c r="K992" i="3"/>
  <c r="Q992" i="3" s="1"/>
  <c r="I993" i="3"/>
  <c r="N993" i="3" s="1"/>
  <c r="J993" i="3"/>
  <c r="K993" i="3"/>
  <c r="Q993" i="3" s="1"/>
  <c r="I994" i="3"/>
  <c r="N994" i="3" s="1"/>
  <c r="J994" i="3"/>
  <c r="P994" i="3" s="1"/>
  <c r="K994" i="3"/>
  <c r="Q994" i="3" s="1"/>
  <c r="I995" i="3"/>
  <c r="N995" i="3" s="1"/>
  <c r="J995" i="3"/>
  <c r="O995" i="3" s="1"/>
  <c r="K995" i="3"/>
  <c r="Q995" i="3" s="1"/>
  <c r="I996" i="3"/>
  <c r="J996" i="3"/>
  <c r="O996" i="3" s="1"/>
  <c r="K996" i="3"/>
  <c r="Q996" i="3" s="1"/>
  <c r="R996" i="3" s="1"/>
  <c r="I997" i="3"/>
  <c r="N997" i="3" s="1"/>
  <c r="J997" i="3"/>
  <c r="K997" i="3"/>
  <c r="Q997" i="3" s="1"/>
  <c r="L997" i="3"/>
  <c r="M997" i="3" s="1"/>
  <c r="I998" i="3"/>
  <c r="N998" i="3" s="1"/>
  <c r="J998" i="3"/>
  <c r="K998" i="3"/>
  <c r="Q998" i="3" s="1"/>
  <c r="I999" i="3"/>
  <c r="N999" i="3" s="1"/>
  <c r="J999" i="3"/>
  <c r="P999" i="3" s="1"/>
  <c r="K999" i="3"/>
  <c r="Q999" i="3" s="1"/>
  <c r="I1000" i="3"/>
  <c r="N1000" i="3" s="1"/>
  <c r="I1001" i="3"/>
  <c r="N1001" i="3" s="1"/>
  <c r="I1002" i="3"/>
  <c r="N1002" i="3" s="1"/>
  <c r="I1003" i="3"/>
  <c r="N1003" i="3" s="1"/>
  <c r="I1004" i="3"/>
  <c r="N1004" i="3" s="1"/>
  <c r="J1005" i="3"/>
  <c r="P1005" i="3" s="1"/>
  <c r="I1006" i="3"/>
  <c r="N1006" i="3" s="1"/>
  <c r="L1006" i="3"/>
  <c r="M1006" i="3" s="1"/>
  <c r="I1007" i="3"/>
  <c r="N1007" i="3" s="1"/>
  <c r="J1008" i="3"/>
  <c r="O1008" i="3" s="1"/>
  <c r="I1009" i="3"/>
  <c r="N1009" i="3" s="1"/>
  <c r="L1009" i="3"/>
  <c r="L1010" i="3" s="1"/>
  <c r="M1010" i="3" s="1"/>
  <c r="J1010" i="3"/>
  <c r="P1010" i="3" s="1"/>
  <c r="I1011" i="3"/>
  <c r="N1011" i="3" s="1"/>
  <c r="L1011" i="3"/>
  <c r="M1011" i="3" s="1"/>
  <c r="J1012" i="3"/>
  <c r="O1012" i="3" s="1"/>
  <c r="I1013" i="3"/>
  <c r="N1013" i="3" s="1"/>
  <c r="L1013" i="3"/>
  <c r="L1014" i="3" s="1"/>
  <c r="I1014" i="3"/>
  <c r="N1014" i="3" s="1"/>
  <c r="J1015" i="3"/>
  <c r="O1015" i="3" s="1"/>
  <c r="I1016" i="3"/>
  <c r="N1016" i="3" s="1"/>
  <c r="L1016" i="3"/>
  <c r="L1017" i="3" s="1"/>
  <c r="I1017" i="3"/>
  <c r="N1017" i="3" s="1"/>
  <c r="J1018" i="3"/>
  <c r="P1018" i="3" s="1"/>
  <c r="I1019" i="3"/>
  <c r="N1019" i="3" s="1"/>
  <c r="L1019" i="3"/>
  <c r="M1019" i="3" s="1"/>
  <c r="I1020" i="3"/>
  <c r="N1020" i="3" s="1"/>
  <c r="J1021" i="3"/>
  <c r="O1021" i="3" s="1"/>
  <c r="J1022" i="3"/>
  <c r="P1022" i="3" s="1"/>
  <c r="L1022" i="3"/>
  <c r="M1022" i="3" s="1"/>
  <c r="I1023" i="3"/>
  <c r="N1023" i="3" s="1"/>
  <c r="L1023" i="3"/>
  <c r="M1023" i="3" s="1"/>
  <c r="J1024" i="3"/>
  <c r="J1025" i="3"/>
  <c r="O1025" i="3" s="1"/>
  <c r="L1025" i="3"/>
  <c r="M1025" i="3" s="1"/>
  <c r="I1026" i="3"/>
  <c r="N1026" i="3" s="1"/>
  <c r="L1026" i="3"/>
  <c r="M1026" i="3" s="1"/>
  <c r="I1027" i="3"/>
  <c r="N1027" i="3" s="1"/>
  <c r="I1028" i="3"/>
  <c r="N1028" i="3" s="1"/>
  <c r="I1029" i="3"/>
  <c r="N1029" i="3" s="1"/>
  <c r="I1030" i="3"/>
  <c r="N1030" i="3" s="1"/>
  <c r="J1031" i="3"/>
  <c r="O1031" i="3" s="1"/>
  <c r="J1032" i="3"/>
  <c r="O1032" i="3" s="1"/>
  <c r="L1032" i="3"/>
  <c r="M1032" i="3" s="1"/>
  <c r="J1033" i="3"/>
  <c r="O1033" i="3" s="1"/>
  <c r="L1033" i="3"/>
  <c r="M1033" i="3" s="1"/>
  <c r="J1034" i="3"/>
  <c r="L1034" i="3"/>
  <c r="M1034" i="3" s="1"/>
  <c r="I1035" i="3"/>
  <c r="N1035" i="3" s="1"/>
  <c r="L1035" i="3"/>
  <c r="M1035" i="3" s="1"/>
  <c r="J1036" i="3"/>
  <c r="I1037" i="3"/>
  <c r="N1037" i="3" s="1"/>
  <c r="L1037" i="3"/>
  <c r="M1037" i="3" s="1"/>
  <c r="J1038" i="3"/>
  <c r="P1038" i="3" s="1"/>
  <c r="I1039" i="3"/>
  <c r="N1039" i="3" s="1"/>
  <c r="L1039" i="3"/>
  <c r="M1039" i="3" s="1"/>
  <c r="I1040" i="3"/>
  <c r="N1040" i="3" s="1"/>
  <c r="J1041" i="3"/>
  <c r="O1041" i="3" s="1"/>
  <c r="I1042" i="3"/>
  <c r="N1042" i="3" s="1"/>
  <c r="L1042" i="3"/>
  <c r="M1042" i="3" s="1"/>
  <c r="I1043" i="3"/>
  <c r="N1043" i="3" s="1"/>
  <c r="J1044" i="3"/>
  <c r="O1044" i="3" s="1"/>
  <c r="I1045" i="3"/>
  <c r="N1045" i="3" s="1"/>
  <c r="L1045" i="3"/>
  <c r="M1045" i="3" s="1"/>
  <c r="J1046" i="3"/>
  <c r="P1046" i="3" s="1"/>
  <c r="I1047" i="3"/>
  <c r="N1047" i="3" s="1"/>
  <c r="L1047" i="3"/>
  <c r="M1047" i="3" s="1"/>
  <c r="I1048" i="3"/>
  <c r="N1048" i="3" s="1"/>
  <c r="J1049" i="3"/>
  <c r="O1049" i="3" s="1"/>
  <c r="I1050" i="3"/>
  <c r="N1050" i="3" s="1"/>
  <c r="L1050" i="3"/>
  <c r="M1050" i="3" s="1"/>
  <c r="I1051" i="3"/>
  <c r="N1051" i="3" s="1"/>
  <c r="I1052" i="3"/>
  <c r="N1052" i="3" s="1"/>
  <c r="J1053" i="3"/>
  <c r="O1053" i="3" s="1"/>
  <c r="J1054" i="3"/>
  <c r="P1054" i="3" s="1"/>
  <c r="L1054" i="3"/>
  <c r="M1054" i="3" s="1"/>
  <c r="I1055" i="3"/>
  <c r="N1055" i="3" s="1"/>
  <c r="L1055" i="3"/>
  <c r="M1055" i="3" s="1"/>
  <c r="J1056" i="3"/>
  <c r="O1056" i="3" s="1"/>
  <c r="I1057" i="3"/>
  <c r="N1057" i="3" s="1"/>
  <c r="L1057" i="3"/>
  <c r="M1057" i="3" s="1"/>
  <c r="I1058" i="3"/>
  <c r="N1058" i="3" s="1"/>
  <c r="J1059" i="3"/>
  <c r="O1059" i="3" s="1"/>
  <c r="I1060" i="3"/>
  <c r="N1060" i="3" s="1"/>
  <c r="L1060" i="3"/>
  <c r="L1061" i="3" s="1"/>
  <c r="I1061" i="3"/>
  <c r="N1061" i="3" s="1"/>
  <c r="I1062" i="3"/>
  <c r="N1062" i="3" s="1"/>
  <c r="J1063" i="3"/>
  <c r="P1063" i="3" s="1"/>
  <c r="I1064" i="3"/>
  <c r="N1064" i="3" s="1"/>
  <c r="J1064" i="3"/>
  <c r="O1064" i="3" s="1"/>
  <c r="K1064" i="3"/>
  <c r="Q1064" i="3" s="1"/>
  <c r="L1064" i="3"/>
  <c r="L1065" i="3" s="1"/>
  <c r="I1065" i="3"/>
  <c r="N1065" i="3" s="1"/>
  <c r="J1065" i="3"/>
  <c r="O1065" i="3" s="1"/>
  <c r="R1065" i="3" s="1"/>
  <c r="K1065" i="3"/>
  <c r="Q1065" i="3" s="1"/>
  <c r="I1066" i="3"/>
  <c r="J1066" i="3"/>
  <c r="K1066" i="3"/>
  <c r="Q1066" i="3" s="1"/>
  <c r="I1067" i="3"/>
  <c r="N1067" i="3" s="1"/>
  <c r="J1067" i="3"/>
  <c r="P1067" i="3" s="1"/>
  <c r="K1067" i="3"/>
  <c r="Q1067" i="3" s="1"/>
  <c r="L1067" i="3"/>
  <c r="M1067" i="3" s="1"/>
  <c r="I1068" i="3"/>
  <c r="N1068" i="3" s="1"/>
  <c r="J1068" i="3"/>
  <c r="O1068" i="3" s="1"/>
  <c r="K1068" i="3"/>
  <c r="Q1068" i="3" s="1"/>
  <c r="I1069" i="3"/>
  <c r="J1069" i="3"/>
  <c r="O1069" i="3" s="1"/>
  <c r="K1069" i="3"/>
  <c r="Q1069" i="3" s="1"/>
  <c r="I1070" i="3"/>
  <c r="N1070" i="3" s="1"/>
  <c r="J1070" i="3"/>
  <c r="P1070" i="3" s="1"/>
  <c r="K1070" i="3"/>
  <c r="Q1070" i="3" s="1"/>
  <c r="L1070" i="3"/>
  <c r="M1070" i="3" s="1"/>
  <c r="I1071" i="3"/>
  <c r="N1071" i="3" s="1"/>
  <c r="J1071" i="3"/>
  <c r="O1071" i="3" s="1"/>
  <c r="K1071" i="3"/>
  <c r="Q1071" i="3" s="1"/>
  <c r="I1072" i="3"/>
  <c r="N1072" i="3" s="1"/>
  <c r="J1072" i="3"/>
  <c r="O1072" i="3" s="1"/>
  <c r="K1072" i="3"/>
  <c r="Q1072" i="3" s="1"/>
  <c r="I1073" i="3"/>
  <c r="N1073" i="3" s="1"/>
  <c r="J1073" i="3"/>
  <c r="O1073" i="3" s="1"/>
  <c r="K1073" i="3"/>
  <c r="Q1073" i="3" s="1"/>
  <c r="I1074" i="3"/>
  <c r="N1074" i="3" s="1"/>
  <c r="J1074" i="3"/>
  <c r="P1074" i="3" s="1"/>
  <c r="K1074" i="3"/>
  <c r="Q1074" i="3" s="1"/>
  <c r="I1075" i="3"/>
  <c r="N1075" i="3" s="1"/>
  <c r="J1075" i="3"/>
  <c r="O1075" i="3" s="1"/>
  <c r="K1075" i="3"/>
  <c r="Q1075" i="3" s="1"/>
  <c r="I1076" i="3"/>
  <c r="N1076" i="3" s="1"/>
  <c r="J1076" i="3"/>
  <c r="O1076" i="3" s="1"/>
  <c r="K1076" i="3"/>
  <c r="Q1076" i="3" s="1"/>
  <c r="I1077" i="3"/>
  <c r="N1077" i="3" s="1"/>
  <c r="J1077" i="3"/>
  <c r="O1077" i="3" s="1"/>
  <c r="K1077" i="3"/>
  <c r="Q1077" i="3" s="1"/>
  <c r="I1078" i="3"/>
  <c r="N1078" i="3" s="1"/>
  <c r="J1078" i="3"/>
  <c r="P1078" i="3" s="1"/>
  <c r="K1078" i="3"/>
  <c r="Q1078" i="3" s="1"/>
  <c r="I1079" i="3"/>
  <c r="N1079" i="3" s="1"/>
  <c r="J1079" i="3"/>
  <c r="O1079" i="3" s="1"/>
  <c r="R1079" i="3" s="1"/>
  <c r="K1079" i="3"/>
  <c r="Q1079" i="3" s="1"/>
  <c r="I1080" i="3"/>
  <c r="N1080" i="3" s="1"/>
  <c r="J1080" i="3"/>
  <c r="O1080" i="3" s="1"/>
  <c r="K1080" i="3"/>
  <c r="Q1080" i="3" s="1"/>
  <c r="I1081" i="3"/>
  <c r="N1081" i="3" s="1"/>
  <c r="J1081" i="3"/>
  <c r="O1081" i="3" s="1"/>
  <c r="K1081" i="3"/>
  <c r="Q1081" i="3" s="1"/>
  <c r="I1082" i="3"/>
  <c r="N1082" i="3" s="1"/>
  <c r="J1082" i="3"/>
  <c r="K1082" i="3"/>
  <c r="Q1082" i="3" s="1"/>
  <c r="I1083" i="3"/>
  <c r="N1083" i="3" s="1"/>
  <c r="J1083" i="3"/>
  <c r="P1083" i="3" s="1"/>
  <c r="K1083" i="3"/>
  <c r="Q1083" i="3" s="1"/>
  <c r="I1084" i="3"/>
  <c r="N1084" i="3" s="1"/>
  <c r="J1084" i="3"/>
  <c r="K1084" i="3"/>
  <c r="Q1084" i="3" s="1"/>
  <c r="I1085" i="3"/>
  <c r="N1085" i="3" s="1"/>
  <c r="J1085" i="3"/>
  <c r="O1085" i="3" s="1"/>
  <c r="K1085" i="3"/>
  <c r="Q1085" i="3" s="1"/>
  <c r="I1086" i="3"/>
  <c r="N1086" i="3" s="1"/>
  <c r="J1086" i="3"/>
  <c r="P1086" i="3" s="1"/>
  <c r="K1086" i="3"/>
  <c r="Q1086" i="3" s="1"/>
  <c r="I1087" i="3"/>
  <c r="N1087" i="3" s="1"/>
  <c r="J1087" i="3"/>
  <c r="O1087" i="3" s="1"/>
  <c r="K1087" i="3"/>
  <c r="Q1087" i="3" s="1"/>
  <c r="I1088" i="3"/>
  <c r="J1088" i="3"/>
  <c r="O1088" i="3" s="1"/>
  <c r="K1088" i="3"/>
  <c r="Q1088" i="3"/>
  <c r="I1089" i="3"/>
  <c r="N1089" i="3" s="1"/>
  <c r="J1089" i="3"/>
  <c r="O1089" i="3" s="1"/>
  <c r="K1089" i="3"/>
  <c r="Q1089" i="3" s="1"/>
  <c r="L1089" i="3"/>
  <c r="M1089" i="3" s="1"/>
  <c r="I1090" i="3"/>
  <c r="N1090" i="3" s="1"/>
  <c r="J1090" i="3"/>
  <c r="P1090" i="3" s="1"/>
  <c r="K1090" i="3"/>
  <c r="Q1090" i="3" s="1"/>
  <c r="I1091" i="3"/>
  <c r="J1091" i="3"/>
  <c r="P1091" i="3" s="1"/>
  <c r="K1091" i="3"/>
  <c r="Q1091" i="3" s="1"/>
  <c r="I1092" i="3"/>
  <c r="N1092" i="3" s="1"/>
  <c r="L1092" i="3"/>
  <c r="L1093" i="3" s="1"/>
  <c r="I1093" i="3"/>
  <c r="N1093" i="3" s="1"/>
  <c r="J1094" i="3"/>
  <c r="P1094" i="3" s="1"/>
  <c r="J1095" i="3"/>
  <c r="O1095" i="3" s="1"/>
  <c r="L1095" i="3"/>
  <c r="M1095" i="3" s="1"/>
  <c r="I1096" i="3"/>
  <c r="N1096" i="3" s="1"/>
  <c r="L1096" i="3"/>
  <c r="L1097" i="3" s="1"/>
  <c r="I1097" i="3"/>
  <c r="N1097" i="3" s="1"/>
  <c r="J1098" i="3"/>
  <c r="P1098" i="3" s="1"/>
  <c r="I1099" i="3"/>
  <c r="N1099" i="3" s="1"/>
  <c r="L1099" i="3"/>
  <c r="M1099" i="3" s="1"/>
  <c r="I1100" i="3"/>
  <c r="N1100" i="3" s="1"/>
  <c r="I1101" i="3"/>
  <c r="N1101" i="3" s="1"/>
  <c r="I1102" i="3"/>
  <c r="N1102" i="3" s="1"/>
  <c r="J1103" i="3"/>
  <c r="O1103" i="3" s="1"/>
  <c r="I1104" i="3"/>
  <c r="N1104" i="3" s="1"/>
  <c r="L1104" i="3"/>
  <c r="L1105" i="3" s="1"/>
  <c r="M1105" i="3" s="1"/>
  <c r="J1105" i="3"/>
  <c r="O1105" i="3" s="1"/>
  <c r="I1106" i="3"/>
  <c r="N1106" i="3" s="1"/>
  <c r="L1106" i="3"/>
  <c r="M1106" i="3" s="1"/>
  <c r="I1107" i="3"/>
  <c r="N1107" i="3" s="1"/>
  <c r="J1108" i="3"/>
  <c r="I1109" i="3"/>
  <c r="N1109" i="3" s="1"/>
  <c r="L1109" i="3"/>
  <c r="M1109" i="3" s="1"/>
  <c r="I1110" i="3"/>
  <c r="N1110" i="3" s="1"/>
  <c r="J1111" i="3"/>
  <c r="I1112" i="3"/>
  <c r="N1112" i="3" s="1"/>
  <c r="L1112" i="3"/>
  <c r="L1113" i="3" s="1"/>
  <c r="I1113" i="3"/>
  <c r="N1113" i="3" s="1"/>
  <c r="J1114" i="3"/>
  <c r="P1114" i="3" s="1"/>
  <c r="I1115" i="3"/>
  <c r="N1115" i="3" s="1"/>
  <c r="L1115" i="3"/>
  <c r="M1115" i="3" s="1"/>
  <c r="I1116" i="3"/>
  <c r="N1116" i="3" s="1"/>
  <c r="J1117" i="3"/>
  <c r="O1117" i="3" s="1"/>
  <c r="I1118" i="3"/>
  <c r="N1118" i="3" s="1"/>
  <c r="L1118" i="3"/>
  <c r="M1118" i="3" s="1"/>
  <c r="I1119" i="3"/>
  <c r="N1119" i="3" s="1"/>
  <c r="J1120" i="3"/>
  <c r="O1120" i="3" s="1"/>
  <c r="I1121" i="3"/>
  <c r="L1121" i="3"/>
  <c r="M1121" i="3" s="1"/>
  <c r="N1121" i="3"/>
  <c r="I1122" i="3"/>
  <c r="N1122" i="3" s="1"/>
  <c r="I1123" i="3"/>
  <c r="N1123" i="3" s="1"/>
  <c r="I1124" i="3"/>
  <c r="N1124" i="3" s="1"/>
  <c r="I1125" i="3"/>
  <c r="N1125" i="3" s="1"/>
  <c r="J1126" i="3"/>
  <c r="P1126" i="3" s="1"/>
  <c r="I1127" i="3"/>
  <c r="N1127" i="3" s="1"/>
  <c r="L1127" i="3"/>
  <c r="M1127" i="3" s="1"/>
  <c r="J1128" i="3"/>
  <c r="O1128" i="3" s="1"/>
  <c r="I1129" i="3"/>
  <c r="N1129" i="3" s="1"/>
  <c r="L1129" i="3"/>
  <c r="L1130" i="3" s="1"/>
  <c r="I1130" i="3"/>
  <c r="N1130" i="3" s="1"/>
  <c r="I1131" i="3"/>
  <c r="N1131" i="3" s="1"/>
  <c r="I1132" i="3"/>
  <c r="N1132" i="3" s="1"/>
  <c r="I1133" i="3"/>
  <c r="N1133" i="3" s="1"/>
  <c r="I1134" i="3"/>
  <c r="N1134" i="3" s="1"/>
  <c r="J1135" i="3"/>
  <c r="I1136" i="3"/>
  <c r="N1136" i="3" s="1"/>
  <c r="L1136" i="3"/>
  <c r="L1137" i="3" s="1"/>
  <c r="I1137" i="3"/>
  <c r="N1137" i="3" s="1"/>
  <c r="J1138" i="3"/>
  <c r="I1139" i="3"/>
  <c r="N1139" i="3" s="1"/>
  <c r="L1139" i="3"/>
  <c r="M1139" i="3" s="1"/>
  <c r="I1140" i="3"/>
  <c r="N1140" i="3" s="1"/>
  <c r="J1141" i="3"/>
  <c r="O1141" i="3" s="1"/>
  <c r="I1142" i="3"/>
  <c r="N1142" i="3" s="1"/>
  <c r="L1142" i="3"/>
  <c r="M1142" i="3" s="1"/>
  <c r="I1143" i="3"/>
  <c r="N1143" i="3" s="1"/>
  <c r="J1144" i="3"/>
  <c r="O1144" i="3" s="1"/>
  <c r="I1145" i="3"/>
  <c r="N1145" i="3" s="1"/>
  <c r="L1145" i="3"/>
  <c r="M1145" i="3" s="1"/>
  <c r="I1146" i="3"/>
  <c r="N1146" i="3" s="1"/>
  <c r="I1147" i="3"/>
  <c r="N1147" i="3" s="1"/>
  <c r="I1148" i="3"/>
  <c r="N1148" i="3" s="1"/>
  <c r="I1149" i="3"/>
  <c r="N1149" i="3" s="1"/>
  <c r="I1150" i="3"/>
  <c r="N1150" i="3" s="1"/>
  <c r="I1151" i="3"/>
  <c r="N1151" i="3" s="1"/>
  <c r="J1152" i="3"/>
  <c r="O1152" i="3" s="1"/>
  <c r="J1153" i="3"/>
  <c r="O1153" i="3" s="1"/>
  <c r="L1153" i="3"/>
  <c r="M1153" i="3" s="1"/>
  <c r="I1154" i="3"/>
  <c r="N1154" i="3" s="1"/>
  <c r="L1154" i="3"/>
  <c r="M1154" i="3" s="1"/>
  <c r="I1155" i="3"/>
  <c r="N1155" i="3" s="1"/>
  <c r="I1156" i="3"/>
  <c r="N1156" i="3" s="1"/>
  <c r="I1157" i="3"/>
  <c r="N1157" i="3" s="1"/>
  <c r="I1158" i="3"/>
  <c r="N1158" i="3" s="1"/>
  <c r="I1159" i="3"/>
  <c r="N1159" i="3" s="1"/>
  <c r="J1160" i="3"/>
  <c r="J1161" i="3"/>
  <c r="O1161" i="3" s="1"/>
  <c r="L1161" i="3"/>
  <c r="M1161" i="3" s="1"/>
  <c r="I1162" i="3"/>
  <c r="N1162" i="3" s="1"/>
  <c r="L1162" i="3"/>
  <c r="M1162" i="3" s="1"/>
  <c r="I1163" i="3"/>
  <c r="N1163" i="3" s="1"/>
  <c r="I1164" i="3"/>
  <c r="N1164" i="3" s="1"/>
  <c r="I1165" i="3"/>
  <c r="N1165" i="3" s="1"/>
  <c r="I1166" i="3"/>
  <c r="N1166" i="3" s="1"/>
  <c r="I1167" i="3"/>
  <c r="N1167" i="3" s="1"/>
  <c r="I1168" i="3"/>
  <c r="N1168" i="3" s="1"/>
  <c r="I1169" i="3"/>
  <c r="N1169" i="3" s="1"/>
  <c r="J1170" i="3"/>
  <c r="P1170" i="3" s="1"/>
  <c r="I1171" i="3"/>
  <c r="N1171" i="3" s="1"/>
  <c r="L1171" i="3"/>
  <c r="M1171" i="3" s="1"/>
  <c r="I1172" i="3"/>
  <c r="N1172" i="3" s="1"/>
  <c r="I1173" i="3"/>
  <c r="N1173" i="3" s="1"/>
  <c r="I1174" i="3"/>
  <c r="N1174" i="3" s="1"/>
  <c r="I1175" i="3"/>
  <c r="N1175" i="3" s="1"/>
  <c r="I1176" i="3"/>
  <c r="N1176" i="3" s="1"/>
  <c r="I1177" i="3"/>
  <c r="N1177" i="3" s="1"/>
  <c r="J1178" i="3"/>
  <c r="J1179" i="3"/>
  <c r="O1179" i="3" s="1"/>
  <c r="L1179" i="3"/>
  <c r="M1179" i="3" s="1"/>
  <c r="I1180" i="3"/>
  <c r="N1180" i="3" s="1"/>
  <c r="L1180" i="3"/>
  <c r="L1181" i="3" s="1"/>
  <c r="M1181" i="3" s="1"/>
  <c r="J1181" i="3"/>
  <c r="O1181" i="3" s="1"/>
  <c r="I1182" i="3"/>
  <c r="N1182" i="3" s="1"/>
  <c r="L1182" i="3"/>
  <c r="M1182" i="3" s="1"/>
  <c r="J1183" i="3"/>
  <c r="O1183" i="3" s="1"/>
  <c r="I1184" i="3"/>
  <c r="N1184" i="3" s="1"/>
  <c r="L1184" i="3"/>
  <c r="L1185" i="3" s="1"/>
  <c r="I1185" i="3"/>
  <c r="N1185" i="3" s="1"/>
  <c r="I1186" i="3"/>
  <c r="N1186" i="3" s="1"/>
  <c r="I1187" i="3"/>
  <c r="N1187" i="3" s="1"/>
  <c r="I1188" i="3"/>
  <c r="N1188" i="3" s="1"/>
  <c r="J1189" i="3"/>
  <c r="O1189" i="3" s="1"/>
  <c r="I1190" i="3"/>
  <c r="N1190" i="3" s="1"/>
  <c r="L1190" i="3"/>
  <c r="M1190" i="3" s="1"/>
  <c r="I1191" i="3"/>
  <c r="N1191" i="3" s="1"/>
  <c r="J1192" i="3"/>
  <c r="O1192" i="3" s="1"/>
  <c r="I1193" i="3"/>
  <c r="N1193" i="3" s="1"/>
  <c r="L1193" i="3"/>
  <c r="M1193" i="3" s="1"/>
  <c r="J1194" i="3"/>
  <c r="P1194" i="3" s="1"/>
  <c r="I1195" i="3"/>
  <c r="N1195" i="3" s="1"/>
  <c r="L1195" i="3"/>
  <c r="M1195" i="3" s="1"/>
  <c r="I1196" i="3"/>
  <c r="N1196" i="3" s="1"/>
  <c r="J1197" i="3"/>
  <c r="O1197" i="3" s="1"/>
  <c r="J1198" i="3"/>
  <c r="L1198" i="3"/>
  <c r="M1198" i="3" s="1"/>
  <c r="I1199" i="3"/>
  <c r="N1199" i="3" s="1"/>
  <c r="L1199" i="3"/>
  <c r="M1199" i="3" s="1"/>
  <c r="I1200" i="3"/>
  <c r="N1200" i="3" s="1"/>
  <c r="I1201" i="3"/>
  <c r="N1201" i="3" s="1"/>
  <c r="J1202" i="3"/>
  <c r="P1202" i="3" s="1"/>
  <c r="I1203" i="3"/>
  <c r="N1203" i="3" s="1"/>
  <c r="L1203" i="3"/>
  <c r="M1203" i="3" s="1"/>
  <c r="I1204" i="3"/>
  <c r="N1204" i="3" s="1"/>
  <c r="J1205" i="3"/>
  <c r="O1205" i="3" s="1"/>
  <c r="J1206" i="3"/>
  <c r="P1206" i="3" s="1"/>
  <c r="L1206" i="3"/>
  <c r="M1206" i="3" s="1"/>
  <c r="I1207" i="3"/>
  <c r="N1207" i="3" s="1"/>
  <c r="L1207" i="3"/>
  <c r="M1207" i="3" s="1"/>
  <c r="I1208" i="3"/>
  <c r="N1208" i="3" s="1"/>
  <c r="J1209" i="3"/>
  <c r="O1209" i="3" s="1"/>
  <c r="H3" i="13"/>
  <c r="H4" i="13"/>
  <c r="I4" i="3"/>
  <c r="N4" i="3" s="1"/>
  <c r="J4" i="3"/>
  <c r="O4" i="3" s="1"/>
  <c r="K4" i="3"/>
  <c r="Q4" i="3" s="1"/>
  <c r="L4" i="3"/>
  <c r="I5" i="3"/>
  <c r="N5" i="3" s="1"/>
  <c r="J5" i="3"/>
  <c r="P5" i="3" s="1"/>
  <c r="K5" i="3"/>
  <c r="Q5" i="3" s="1"/>
  <c r="I6" i="3"/>
  <c r="N6" i="3" s="1"/>
  <c r="J6" i="3"/>
  <c r="K6" i="3"/>
  <c r="Q6" i="3" s="1"/>
  <c r="I7" i="3"/>
  <c r="J7" i="3"/>
  <c r="P7" i="3" s="1"/>
  <c r="S7" i="3" s="1"/>
  <c r="K7" i="3"/>
  <c r="Q7" i="3" s="1"/>
  <c r="I8" i="3"/>
  <c r="J8" i="3"/>
  <c r="K8" i="3"/>
  <c r="Q8" i="3" s="1"/>
  <c r="L8" i="3"/>
  <c r="M8" i="3" s="1"/>
  <c r="I9" i="3"/>
  <c r="N9" i="3" s="1"/>
  <c r="J9" i="3"/>
  <c r="P9" i="3" s="1"/>
  <c r="K9" i="3"/>
  <c r="Q9" i="3" s="1"/>
  <c r="L9" i="3"/>
  <c r="M9" i="3" s="1"/>
  <c r="I10" i="3"/>
  <c r="N10" i="3" s="1"/>
  <c r="J10" i="3"/>
  <c r="K10" i="3"/>
  <c r="L10" i="3"/>
  <c r="L11" i="3" s="1"/>
  <c r="M11" i="3" s="1"/>
  <c r="I11" i="3"/>
  <c r="J11" i="3"/>
  <c r="K11" i="3"/>
  <c r="Q11" i="3" s="1"/>
  <c r="I12" i="3"/>
  <c r="N12" i="3" s="1"/>
  <c r="J12" i="3"/>
  <c r="O12" i="3" s="1"/>
  <c r="K12" i="3"/>
  <c r="Q12" i="3" s="1"/>
  <c r="L12" i="3"/>
  <c r="I13" i="3"/>
  <c r="N13" i="3" s="1"/>
  <c r="J13" i="3"/>
  <c r="K13" i="3"/>
  <c r="Q13" i="3" s="1"/>
  <c r="I14" i="3"/>
  <c r="N14" i="3" s="1"/>
  <c r="J14" i="3"/>
  <c r="K14" i="3"/>
  <c r="Q14" i="3" s="1"/>
  <c r="I15" i="3"/>
  <c r="J15" i="3"/>
  <c r="O15" i="3" s="1"/>
  <c r="K15" i="3"/>
  <c r="Q15" i="3" s="1"/>
  <c r="I16" i="3"/>
  <c r="N16" i="3" s="1"/>
  <c r="J16" i="3"/>
  <c r="O16" i="3" s="1"/>
  <c r="K16" i="3"/>
  <c r="Q16" i="3" s="1"/>
  <c r="L16" i="3"/>
  <c r="I17" i="3"/>
  <c r="N17" i="3" s="1"/>
  <c r="J17" i="3"/>
  <c r="P17" i="3" s="1"/>
  <c r="K17" i="3"/>
  <c r="Q17" i="3" s="1"/>
  <c r="I18" i="3"/>
  <c r="J18" i="3"/>
  <c r="K18" i="3"/>
  <c r="Q18" i="3" s="1"/>
  <c r="I19" i="3"/>
  <c r="N19" i="3" s="1"/>
  <c r="J19" i="3"/>
  <c r="P19" i="3" s="1"/>
  <c r="K19" i="3"/>
  <c r="Q19" i="3" s="1"/>
  <c r="L19" i="3"/>
  <c r="M19" i="3" s="1"/>
  <c r="I20" i="3"/>
  <c r="N20" i="3" s="1"/>
  <c r="J20" i="3"/>
  <c r="K20" i="3"/>
  <c r="Q20" i="3" s="1"/>
  <c r="I21" i="3"/>
  <c r="N21" i="3" s="1"/>
  <c r="J21" i="3"/>
  <c r="K21" i="3"/>
  <c r="Q21" i="3" s="1"/>
  <c r="I22" i="3"/>
  <c r="N22" i="3" s="1"/>
  <c r="J22" i="3"/>
  <c r="K22" i="3"/>
  <c r="Q22" i="3" s="1"/>
  <c r="I23" i="3"/>
  <c r="N23" i="3" s="1"/>
  <c r="J23" i="3"/>
  <c r="O23" i="3" s="1"/>
  <c r="K23" i="3"/>
  <c r="Q23" i="3" s="1"/>
  <c r="I24" i="3"/>
  <c r="N24" i="3" s="1"/>
  <c r="J24" i="3"/>
  <c r="O24" i="3" s="1"/>
  <c r="K24" i="3"/>
  <c r="Q24" i="3" s="1"/>
  <c r="I25" i="3"/>
  <c r="N25" i="3" s="1"/>
  <c r="J25" i="3"/>
  <c r="K25" i="3"/>
  <c r="Q25" i="3" s="1"/>
  <c r="I26" i="3"/>
  <c r="N26" i="3" s="1"/>
  <c r="J26" i="3"/>
  <c r="K26" i="3"/>
  <c r="Q26" i="3" s="1"/>
  <c r="I27" i="3"/>
  <c r="N27" i="3" s="1"/>
  <c r="J27" i="3"/>
  <c r="O27" i="3" s="1"/>
  <c r="K27" i="3"/>
  <c r="Q27" i="3" s="1"/>
  <c r="I28" i="3"/>
  <c r="J28" i="3"/>
  <c r="O28" i="3" s="1"/>
  <c r="K28" i="3"/>
  <c r="Q28" i="3" s="1"/>
  <c r="I29" i="3"/>
  <c r="N29" i="3" s="1"/>
  <c r="J29" i="3"/>
  <c r="P29" i="3" s="1"/>
  <c r="K29" i="3"/>
  <c r="Q29" i="3" s="1"/>
  <c r="L29" i="3"/>
  <c r="M29" i="3" s="1"/>
  <c r="I30" i="3"/>
  <c r="J30" i="3"/>
  <c r="K30" i="3"/>
  <c r="Q30" i="3" s="1"/>
  <c r="N30" i="3"/>
  <c r="I31" i="3"/>
  <c r="N31" i="3" s="1"/>
  <c r="J31" i="3"/>
  <c r="O31" i="3" s="1"/>
  <c r="K31" i="3"/>
  <c r="Q31" i="3" s="1"/>
  <c r="I32" i="3"/>
  <c r="J32" i="3"/>
  <c r="O32" i="3" s="1"/>
  <c r="K32" i="3"/>
  <c r="Q32" i="3" s="1"/>
  <c r="I33" i="3"/>
  <c r="N33" i="3" s="1"/>
  <c r="J33" i="3"/>
  <c r="P33" i="3" s="1"/>
  <c r="K33" i="3"/>
  <c r="L33" i="3"/>
  <c r="Q33" i="3"/>
  <c r="I34" i="3"/>
  <c r="N34" i="3" s="1"/>
  <c r="J34" i="3"/>
  <c r="K34" i="3"/>
  <c r="Q34" i="3" s="1"/>
  <c r="I35" i="3"/>
  <c r="N35" i="3" s="1"/>
  <c r="J35" i="3"/>
  <c r="O35" i="3" s="1"/>
  <c r="R35" i="3" s="1"/>
  <c r="K35" i="3"/>
  <c r="Q35" i="3" s="1"/>
  <c r="I36" i="3"/>
  <c r="J36" i="3"/>
  <c r="O36" i="3" s="1"/>
  <c r="K36" i="3"/>
  <c r="Q36" i="3" s="1"/>
  <c r="I37" i="3"/>
  <c r="N37" i="3" s="1"/>
  <c r="J37" i="3"/>
  <c r="P37" i="3" s="1"/>
  <c r="K37" i="3"/>
  <c r="Q37" i="3" s="1"/>
  <c r="L37" i="3"/>
  <c r="M37" i="3" s="1"/>
  <c r="I38" i="3"/>
  <c r="N38" i="3" s="1"/>
  <c r="J38" i="3"/>
  <c r="K38" i="3"/>
  <c r="Q38" i="3" s="1"/>
  <c r="I39" i="3"/>
  <c r="N39" i="3" s="1"/>
  <c r="J39" i="3"/>
  <c r="O39" i="3" s="1"/>
  <c r="R39" i="3" s="1"/>
  <c r="K39" i="3"/>
  <c r="Q39" i="3" s="1"/>
  <c r="I40" i="3"/>
  <c r="J40" i="3"/>
  <c r="O40" i="3" s="1"/>
  <c r="K40" i="3"/>
  <c r="Q40" i="3" s="1"/>
  <c r="I41" i="3"/>
  <c r="N41" i="3" s="1"/>
  <c r="J41" i="3"/>
  <c r="P41" i="3" s="1"/>
  <c r="K41" i="3"/>
  <c r="Q41" i="3" s="1"/>
  <c r="L41" i="3"/>
  <c r="M41" i="3" s="1"/>
  <c r="I42" i="3"/>
  <c r="J42" i="3"/>
  <c r="K42" i="3"/>
  <c r="Q42" i="3" s="1"/>
  <c r="I43" i="3"/>
  <c r="J43" i="3"/>
  <c r="O43" i="3" s="1"/>
  <c r="K43" i="3"/>
  <c r="Q43" i="3" s="1"/>
  <c r="L43" i="3"/>
  <c r="M43" i="3" s="1"/>
  <c r="I44" i="3"/>
  <c r="N44" i="3" s="1"/>
  <c r="J44" i="3"/>
  <c r="K44" i="3"/>
  <c r="Q44" i="3" s="1"/>
  <c r="I45" i="3"/>
  <c r="N45" i="3" s="1"/>
  <c r="J45" i="3"/>
  <c r="K45" i="3"/>
  <c r="Q45" i="3" s="1"/>
  <c r="I46" i="3"/>
  <c r="J46" i="3"/>
  <c r="P46" i="3" s="1"/>
  <c r="K46" i="3"/>
  <c r="Q46" i="3" s="1"/>
  <c r="I47" i="3"/>
  <c r="J47" i="3"/>
  <c r="O47" i="3" s="1"/>
  <c r="K47" i="3"/>
  <c r="Q47" i="3" s="1"/>
  <c r="L47" i="3"/>
  <c r="M47" i="3" s="1"/>
  <c r="I48" i="3"/>
  <c r="N48" i="3" s="1"/>
  <c r="J48" i="3"/>
  <c r="K48" i="3"/>
  <c r="Q48" i="3"/>
  <c r="I49" i="3"/>
  <c r="N49" i="3" s="1"/>
  <c r="J49" i="3"/>
  <c r="P49" i="3" s="1"/>
  <c r="K49" i="3"/>
  <c r="Q49" i="3" s="1"/>
  <c r="I50" i="3"/>
  <c r="N50" i="3" s="1"/>
  <c r="J50" i="3"/>
  <c r="P50" i="3" s="1"/>
  <c r="K50" i="3"/>
  <c r="Q50" i="3" s="1"/>
  <c r="I51" i="3"/>
  <c r="J51" i="3"/>
  <c r="K51" i="3"/>
  <c r="Q51" i="3" s="1"/>
  <c r="I52" i="3"/>
  <c r="N52" i="3" s="1"/>
  <c r="J52" i="3"/>
  <c r="O52" i="3" s="1"/>
  <c r="K52" i="3"/>
  <c r="Q52" i="3" s="1"/>
  <c r="L52" i="3"/>
  <c r="M52" i="3" s="1"/>
  <c r="I53" i="3"/>
  <c r="N53" i="3" s="1"/>
  <c r="J53" i="3"/>
  <c r="K53" i="3"/>
  <c r="Q53" i="3" s="1"/>
  <c r="I54" i="3"/>
  <c r="J54" i="3"/>
  <c r="O54" i="3" s="1"/>
  <c r="K54" i="3"/>
  <c r="Q54" i="3" s="1"/>
  <c r="I55" i="3"/>
  <c r="N55" i="3" s="1"/>
  <c r="J55" i="3"/>
  <c r="O55" i="3" s="1"/>
  <c r="K55" i="3"/>
  <c r="Q55" i="3" s="1"/>
  <c r="L55" i="3"/>
  <c r="I56" i="3"/>
  <c r="N56" i="3" s="1"/>
  <c r="J56" i="3"/>
  <c r="O56" i="3" s="1"/>
  <c r="K56" i="3"/>
  <c r="Q56" i="3" s="1"/>
  <c r="I57" i="3"/>
  <c r="N57" i="3" s="1"/>
  <c r="J57" i="3"/>
  <c r="K57" i="3"/>
  <c r="Q57" i="3" s="1"/>
  <c r="I58" i="3"/>
  <c r="N58" i="3" s="1"/>
  <c r="J58" i="3"/>
  <c r="O58" i="3" s="1"/>
  <c r="K58" i="3"/>
  <c r="Q58" i="3" s="1"/>
  <c r="I59" i="3"/>
  <c r="J59" i="3"/>
  <c r="O59" i="3" s="1"/>
  <c r="K59" i="3"/>
  <c r="Q59" i="3" s="1"/>
  <c r="I60" i="3"/>
  <c r="N60" i="3" s="1"/>
  <c r="J60" i="3"/>
  <c r="O60" i="3" s="1"/>
  <c r="K60" i="3"/>
  <c r="Q60" i="3" s="1"/>
  <c r="L60" i="3"/>
  <c r="M60" i="3" s="1"/>
  <c r="I61" i="3"/>
  <c r="N61" i="3" s="1"/>
  <c r="J61" i="3"/>
  <c r="K61" i="3"/>
  <c r="Q61" i="3" s="1"/>
  <c r="I62" i="3"/>
  <c r="N62" i="3" s="1"/>
  <c r="J62" i="3"/>
  <c r="O62" i="3" s="1"/>
  <c r="K62" i="3"/>
  <c r="Q62" i="3" s="1"/>
  <c r="I63" i="3"/>
  <c r="J63" i="3"/>
  <c r="O63" i="3" s="1"/>
  <c r="K63" i="3"/>
  <c r="Q63" i="3" s="1"/>
  <c r="I64" i="3"/>
  <c r="N64" i="3" s="1"/>
  <c r="J64" i="3"/>
  <c r="O64" i="3" s="1"/>
  <c r="K64" i="3"/>
  <c r="Q64" i="3" s="1"/>
  <c r="L64" i="3"/>
  <c r="I65" i="3"/>
  <c r="N65" i="3" s="1"/>
  <c r="J65" i="3"/>
  <c r="K65" i="3"/>
  <c r="Q65" i="3" s="1"/>
  <c r="I66" i="3"/>
  <c r="N66" i="3" s="1"/>
  <c r="J66" i="3"/>
  <c r="O66" i="3" s="1"/>
  <c r="K66" i="3"/>
  <c r="Q66" i="3" s="1"/>
  <c r="I67" i="3"/>
  <c r="J67" i="3"/>
  <c r="O67" i="3" s="1"/>
  <c r="K67" i="3"/>
  <c r="Q67" i="3" s="1"/>
  <c r="I68" i="3"/>
  <c r="N68" i="3" s="1"/>
  <c r="J68" i="3"/>
  <c r="O68" i="3" s="1"/>
  <c r="K68" i="3"/>
  <c r="Q68" i="3" s="1"/>
  <c r="L68" i="3"/>
  <c r="M68" i="3" s="1"/>
  <c r="I69" i="3"/>
  <c r="N69" i="3" s="1"/>
  <c r="J69" i="3"/>
  <c r="K69" i="3"/>
  <c r="Q69" i="3" s="1"/>
  <c r="I70" i="3"/>
  <c r="J70" i="3"/>
  <c r="P70" i="3" s="1"/>
  <c r="K70" i="3"/>
  <c r="Q70" i="3" s="1"/>
  <c r="I71" i="3"/>
  <c r="N71" i="3" s="1"/>
  <c r="J71" i="3"/>
  <c r="O71" i="3" s="1"/>
  <c r="K71" i="3"/>
  <c r="Q71" i="3" s="1"/>
  <c r="L71" i="3"/>
  <c r="I72" i="3"/>
  <c r="N72" i="3" s="1"/>
  <c r="J72" i="3"/>
  <c r="O72" i="3" s="1"/>
  <c r="K72" i="3"/>
  <c r="Q72" i="3" s="1"/>
  <c r="I73" i="3"/>
  <c r="N73" i="3" s="1"/>
  <c r="J73" i="3"/>
  <c r="K73" i="3"/>
  <c r="Q73" i="3" s="1"/>
  <c r="I74" i="3"/>
  <c r="J74" i="3"/>
  <c r="K74" i="3"/>
  <c r="Q74" i="3" s="1"/>
  <c r="I75" i="3"/>
  <c r="N75" i="3" s="1"/>
  <c r="J75" i="3"/>
  <c r="O75" i="3" s="1"/>
  <c r="K75" i="3"/>
  <c r="Q75" i="3" s="1"/>
  <c r="L75" i="3"/>
  <c r="I76" i="3"/>
  <c r="J76" i="3"/>
  <c r="O76" i="3" s="1"/>
  <c r="K76" i="3"/>
  <c r="Q76" i="3" s="1"/>
  <c r="I77" i="3"/>
  <c r="J77" i="3"/>
  <c r="K77" i="3"/>
  <c r="Q77" i="3" s="1"/>
  <c r="L77" i="3"/>
  <c r="M77" i="3" s="1"/>
  <c r="N77" i="3"/>
  <c r="I78" i="3"/>
  <c r="N78" i="3" s="1"/>
  <c r="J78" i="3"/>
  <c r="O78" i="3" s="1"/>
  <c r="K78" i="3"/>
  <c r="Q78" i="3" s="1"/>
  <c r="I79" i="3"/>
  <c r="N79" i="3" s="1"/>
  <c r="J79" i="3"/>
  <c r="O79" i="3" s="1"/>
  <c r="K79" i="3"/>
  <c r="Q79" i="3" s="1"/>
  <c r="I80" i="3"/>
  <c r="J80" i="3"/>
  <c r="O80" i="3" s="1"/>
  <c r="K80" i="3"/>
  <c r="Q80" i="3" s="1"/>
  <c r="I81" i="3"/>
  <c r="N81" i="3" s="1"/>
  <c r="J81" i="3"/>
  <c r="P81" i="3" s="1"/>
  <c r="K81" i="3"/>
  <c r="Q81" i="3" s="1"/>
  <c r="L81" i="3"/>
  <c r="M81" i="3" s="1"/>
  <c r="I82" i="3"/>
  <c r="N82" i="3" s="1"/>
  <c r="J82" i="3"/>
  <c r="O82" i="3" s="1"/>
  <c r="K82" i="3"/>
  <c r="Q82" i="3" s="1"/>
  <c r="I83" i="3"/>
  <c r="J83" i="3"/>
  <c r="O83" i="3" s="1"/>
  <c r="K83" i="3"/>
  <c r="Q83" i="3" s="1"/>
  <c r="I84" i="3"/>
  <c r="N84" i="3" s="1"/>
  <c r="J84" i="3"/>
  <c r="K84" i="3"/>
  <c r="Q84" i="3" s="1"/>
  <c r="L84" i="3"/>
  <c r="M84" i="3" s="1"/>
  <c r="I85" i="3"/>
  <c r="N85" i="3" s="1"/>
  <c r="J85" i="3"/>
  <c r="P85" i="3" s="1"/>
  <c r="K85" i="3"/>
  <c r="Q85" i="3" s="1"/>
  <c r="I86" i="3"/>
  <c r="N86" i="3" s="1"/>
  <c r="J86" i="3"/>
  <c r="O86" i="3" s="1"/>
  <c r="K86" i="3"/>
  <c r="Q86" i="3" s="1"/>
  <c r="I87" i="3"/>
  <c r="N87" i="3" s="1"/>
  <c r="J87" i="3"/>
  <c r="O87" i="3" s="1"/>
  <c r="K87" i="3"/>
  <c r="Q87" i="3" s="1"/>
  <c r="I88" i="3"/>
  <c r="N88" i="3" s="1"/>
  <c r="J88" i="3"/>
  <c r="K88" i="3"/>
  <c r="Q88" i="3" s="1"/>
  <c r="I89" i="3"/>
  <c r="N89" i="3" s="1"/>
  <c r="J89" i="3"/>
  <c r="K89" i="3"/>
  <c r="Q89" i="3" s="1"/>
  <c r="I90" i="3"/>
  <c r="N90" i="3" s="1"/>
  <c r="J90" i="3"/>
  <c r="O90" i="3" s="1"/>
  <c r="K90" i="3"/>
  <c r="Q90" i="3" s="1"/>
  <c r="I91" i="3"/>
  <c r="N91" i="3" s="1"/>
  <c r="J91" i="3"/>
  <c r="K91" i="3"/>
  <c r="Q91" i="3" s="1"/>
  <c r="I92" i="3"/>
  <c r="N92" i="3" s="1"/>
  <c r="J92" i="3"/>
  <c r="K92" i="3"/>
  <c r="Q92" i="3" s="1"/>
  <c r="I93" i="3"/>
  <c r="J93" i="3"/>
  <c r="P93" i="3" s="1"/>
  <c r="K93" i="3"/>
  <c r="Q93" i="3" s="1"/>
  <c r="I94" i="3"/>
  <c r="N94" i="3" s="1"/>
  <c r="J94" i="3"/>
  <c r="P94" i="3" s="1"/>
  <c r="K94" i="3"/>
  <c r="Q94" i="3" s="1"/>
  <c r="L94" i="3"/>
  <c r="M94" i="3" s="1"/>
  <c r="I95" i="3"/>
  <c r="N95" i="3" s="1"/>
  <c r="J95" i="3"/>
  <c r="K95" i="3"/>
  <c r="Q95" i="3" s="1"/>
  <c r="I96" i="3"/>
  <c r="J96" i="3"/>
  <c r="P96" i="3" s="1"/>
  <c r="K96" i="3"/>
  <c r="Q96" i="3" s="1"/>
  <c r="I97" i="3"/>
  <c r="N97" i="3" s="1"/>
  <c r="J97" i="3"/>
  <c r="P97" i="3" s="1"/>
  <c r="K97" i="3"/>
  <c r="Q97" i="3" s="1"/>
  <c r="L97" i="3"/>
  <c r="I98" i="3"/>
  <c r="N98" i="3" s="1"/>
  <c r="J98" i="3"/>
  <c r="O98" i="3" s="1"/>
  <c r="K98" i="3"/>
  <c r="Q98" i="3" s="1"/>
  <c r="I99" i="3"/>
  <c r="J99" i="3"/>
  <c r="K99" i="3"/>
  <c r="Q99" i="3" s="1"/>
  <c r="I100" i="3"/>
  <c r="N100" i="3" s="1"/>
  <c r="J100" i="3"/>
  <c r="P100" i="3" s="1"/>
  <c r="K100" i="3"/>
  <c r="Q100" i="3" s="1"/>
  <c r="L100" i="3"/>
  <c r="M100" i="3" s="1"/>
  <c r="I101" i="3"/>
  <c r="N101" i="3" s="1"/>
  <c r="J101" i="3"/>
  <c r="P101" i="3" s="1"/>
  <c r="K101" i="3"/>
  <c r="Q101" i="3" s="1"/>
  <c r="I102" i="3"/>
  <c r="N102" i="3" s="1"/>
  <c r="J102" i="3"/>
  <c r="O102" i="3" s="1"/>
  <c r="K102" i="3"/>
  <c r="Q102" i="3" s="1"/>
  <c r="I103" i="3"/>
  <c r="J103" i="3"/>
  <c r="K103" i="3"/>
  <c r="Q103" i="3" s="1"/>
  <c r="I104" i="3"/>
  <c r="N104" i="3" s="1"/>
  <c r="J104" i="3"/>
  <c r="P104" i="3" s="1"/>
  <c r="K104" i="3"/>
  <c r="L104" i="3"/>
  <c r="Q104" i="3"/>
  <c r="I105" i="3"/>
  <c r="N105" i="3" s="1"/>
  <c r="J105" i="3"/>
  <c r="K105" i="3"/>
  <c r="Q105" i="3" s="1"/>
  <c r="I106" i="3"/>
  <c r="N106" i="3" s="1"/>
  <c r="J106" i="3"/>
  <c r="O106" i="3" s="1"/>
  <c r="K106" i="3"/>
  <c r="Q106" i="3" s="1"/>
  <c r="I107" i="3"/>
  <c r="N107" i="3" s="1"/>
  <c r="J107" i="3"/>
  <c r="O107" i="3" s="1"/>
  <c r="K107" i="3"/>
  <c r="Q107" i="3" s="1"/>
  <c r="I108" i="3"/>
  <c r="N108" i="3" s="1"/>
  <c r="J108" i="3"/>
  <c r="P108" i="3" s="1"/>
  <c r="K108" i="3"/>
  <c r="Q108" i="3" s="1"/>
  <c r="I109" i="3"/>
  <c r="J109" i="3"/>
  <c r="P109" i="3" s="1"/>
  <c r="K109" i="3"/>
  <c r="Q109" i="3" s="1"/>
  <c r="I110" i="3"/>
  <c r="N110" i="3" s="1"/>
  <c r="J110" i="3"/>
  <c r="O110" i="3" s="1"/>
  <c r="K110" i="3"/>
  <c r="Q110" i="3" s="1"/>
  <c r="L110" i="3"/>
  <c r="M110" i="3" s="1"/>
  <c r="I111" i="3"/>
  <c r="N111" i="3" s="1"/>
  <c r="J111" i="3"/>
  <c r="K111" i="3"/>
  <c r="Q111" i="3" s="1"/>
  <c r="I112" i="3"/>
  <c r="N112" i="3" s="1"/>
  <c r="J112" i="3"/>
  <c r="K112" i="3"/>
  <c r="Q112" i="3" s="1"/>
  <c r="I113" i="3"/>
  <c r="J113" i="3"/>
  <c r="O113" i="3" s="1"/>
  <c r="K113" i="3"/>
  <c r="Q113" i="3" s="1"/>
  <c r="I114" i="3"/>
  <c r="N114" i="3" s="1"/>
  <c r="J114" i="3"/>
  <c r="P114" i="3" s="1"/>
  <c r="K114" i="3"/>
  <c r="Q114" i="3" s="1"/>
  <c r="L114" i="3"/>
  <c r="M114" i="3" s="1"/>
  <c r="I115" i="3"/>
  <c r="N115" i="3" s="1"/>
  <c r="J115" i="3"/>
  <c r="K115" i="3"/>
  <c r="Q115" i="3" s="1"/>
  <c r="I116" i="3"/>
  <c r="N116" i="3" s="1"/>
  <c r="J116" i="3"/>
  <c r="O116" i="3" s="1"/>
  <c r="K116" i="3"/>
  <c r="Q116" i="3" s="1"/>
  <c r="I117" i="3"/>
  <c r="N117" i="3" s="1"/>
  <c r="J117" i="3"/>
  <c r="K117" i="3"/>
  <c r="Q117" i="3" s="1"/>
  <c r="I118" i="3"/>
  <c r="N118" i="3" s="1"/>
  <c r="J118" i="3"/>
  <c r="P118" i="3" s="1"/>
  <c r="K118" i="3"/>
  <c r="Q118" i="3" s="1"/>
  <c r="I119" i="3"/>
  <c r="N119" i="3" s="1"/>
  <c r="J119" i="3"/>
  <c r="K119" i="3"/>
  <c r="Q119" i="3" s="1"/>
  <c r="I120" i="3"/>
  <c r="J120" i="3"/>
  <c r="K120" i="3"/>
  <c r="Q120" i="3" s="1"/>
  <c r="I121" i="3"/>
  <c r="N121" i="3" s="1"/>
  <c r="J121" i="3"/>
  <c r="O121" i="3" s="1"/>
  <c r="K121" i="3"/>
  <c r="Q121" i="3" s="1"/>
  <c r="L121" i="3"/>
  <c r="I122" i="3"/>
  <c r="N122" i="3" s="1"/>
  <c r="J122" i="3"/>
  <c r="P122" i="3" s="1"/>
  <c r="K122" i="3"/>
  <c r="Q122" i="3" s="1"/>
  <c r="I123" i="3"/>
  <c r="N123" i="3" s="1"/>
  <c r="J123" i="3"/>
  <c r="O123" i="3" s="1"/>
  <c r="K123" i="3"/>
  <c r="Q123" i="3" s="1"/>
  <c r="I124" i="3"/>
  <c r="J124" i="3"/>
  <c r="O124" i="3" s="1"/>
  <c r="K124" i="3"/>
  <c r="Q124" i="3" s="1"/>
  <c r="I125" i="3"/>
  <c r="N125" i="3" s="1"/>
  <c r="J125" i="3"/>
  <c r="O125" i="3" s="1"/>
  <c r="K125" i="3"/>
  <c r="Q125" i="3" s="1"/>
  <c r="L125" i="3"/>
  <c r="I126" i="3"/>
  <c r="N126" i="3" s="1"/>
  <c r="J126" i="3"/>
  <c r="K126" i="3"/>
  <c r="Q126" i="3" s="1"/>
  <c r="I127" i="3"/>
  <c r="J127" i="3"/>
  <c r="O127" i="3" s="1"/>
  <c r="K127" i="3"/>
  <c r="Q127" i="3" s="1"/>
  <c r="I128" i="3"/>
  <c r="N128" i="3" s="1"/>
  <c r="J128" i="3"/>
  <c r="P128" i="3" s="1"/>
  <c r="K128" i="3"/>
  <c r="Q128" i="3" s="1"/>
  <c r="L128" i="3"/>
  <c r="M128" i="3" s="1"/>
  <c r="I129" i="3"/>
  <c r="J129" i="3"/>
  <c r="O129" i="3" s="1"/>
  <c r="K129" i="3"/>
  <c r="Q129" i="3" s="1"/>
  <c r="I130" i="3"/>
  <c r="N130" i="3" s="1"/>
  <c r="J130" i="3"/>
  <c r="P130" i="3" s="1"/>
  <c r="K130" i="3"/>
  <c r="Q130" i="3" s="1"/>
  <c r="L130" i="3"/>
  <c r="M130" i="3" s="1"/>
  <c r="I131" i="3"/>
  <c r="N131" i="3" s="1"/>
  <c r="J131" i="3"/>
  <c r="O131" i="3" s="1"/>
  <c r="K131" i="3"/>
  <c r="Q131" i="3" s="1"/>
  <c r="I132" i="3"/>
  <c r="N132" i="3" s="1"/>
  <c r="J132" i="3"/>
  <c r="O132" i="3" s="1"/>
  <c r="K132" i="3"/>
  <c r="Q132" i="3" s="1"/>
  <c r="I133" i="3"/>
  <c r="N133" i="3" s="1"/>
  <c r="J133" i="3"/>
  <c r="O133" i="3" s="1"/>
  <c r="K133" i="3"/>
  <c r="Q133" i="3" s="1"/>
  <c r="I134" i="3"/>
  <c r="N134" i="3" s="1"/>
  <c r="J134" i="3"/>
  <c r="K134" i="3"/>
  <c r="Q134" i="3" s="1"/>
  <c r="I135" i="3"/>
  <c r="N135" i="3" s="1"/>
  <c r="J135" i="3"/>
  <c r="K135" i="3"/>
  <c r="Q135" i="3" s="1"/>
  <c r="I136" i="3"/>
  <c r="J136" i="3"/>
  <c r="O136" i="3" s="1"/>
  <c r="K136" i="3"/>
  <c r="Q136" i="3" s="1"/>
  <c r="P136" i="3"/>
  <c r="I137" i="3"/>
  <c r="N137" i="3" s="1"/>
  <c r="J137" i="3"/>
  <c r="O137" i="3" s="1"/>
  <c r="K137" i="3"/>
  <c r="Q137" i="3" s="1"/>
  <c r="L137" i="3"/>
  <c r="I138" i="3"/>
  <c r="N138" i="3" s="1"/>
  <c r="J138" i="3"/>
  <c r="P138" i="3" s="1"/>
  <c r="K138" i="3"/>
  <c r="Q138" i="3" s="1"/>
  <c r="I139" i="3"/>
  <c r="N139" i="3" s="1"/>
  <c r="J139" i="3"/>
  <c r="P139" i="3" s="1"/>
  <c r="K139" i="3"/>
  <c r="Q139" i="3" s="1"/>
  <c r="I140" i="3"/>
  <c r="N140" i="3" s="1"/>
  <c r="J140" i="3"/>
  <c r="O140" i="3" s="1"/>
  <c r="K140" i="3"/>
  <c r="Q140" i="3" s="1"/>
  <c r="I141" i="3"/>
  <c r="N141" i="3" s="1"/>
  <c r="J141" i="3"/>
  <c r="O141" i="3" s="1"/>
  <c r="K141" i="3"/>
  <c r="Q141" i="3" s="1"/>
  <c r="I142" i="3"/>
  <c r="J142" i="3"/>
  <c r="P142" i="3" s="1"/>
  <c r="K142" i="3"/>
  <c r="Q142" i="3" s="1"/>
  <c r="I143" i="3"/>
  <c r="N143" i="3" s="1"/>
  <c r="J143" i="3"/>
  <c r="K143" i="3"/>
  <c r="Q143" i="3" s="1"/>
  <c r="L143" i="3"/>
  <c r="M143" i="3" s="1"/>
  <c r="I144" i="3"/>
  <c r="N144" i="3" s="1"/>
  <c r="J144" i="3"/>
  <c r="P144" i="3" s="1"/>
  <c r="K144" i="3"/>
  <c r="Q144" i="3" s="1"/>
  <c r="I145" i="3"/>
  <c r="N145" i="3" s="1"/>
  <c r="J145" i="3"/>
  <c r="O145" i="3" s="1"/>
  <c r="K145" i="3"/>
  <c r="Q145" i="3" s="1"/>
  <c r="I146" i="3"/>
  <c r="N146" i="3" s="1"/>
  <c r="J146" i="3"/>
  <c r="P146" i="3" s="1"/>
  <c r="K146" i="3"/>
  <c r="Q146" i="3" s="1"/>
  <c r="I147" i="3"/>
  <c r="N147" i="3" s="1"/>
  <c r="J147" i="3"/>
  <c r="P147" i="3" s="1"/>
  <c r="K147" i="3"/>
  <c r="Q147" i="3" s="1"/>
  <c r="I148" i="3"/>
  <c r="N148" i="3" s="1"/>
  <c r="J148" i="3"/>
  <c r="O148" i="3" s="1"/>
  <c r="K148" i="3"/>
  <c r="Q148" i="3" s="1"/>
  <c r="I149" i="3"/>
  <c r="N149" i="3" s="1"/>
  <c r="J149" i="3"/>
  <c r="O149" i="3" s="1"/>
  <c r="K149" i="3"/>
  <c r="Q149" i="3" s="1"/>
  <c r="I150" i="3"/>
  <c r="N150" i="3" s="1"/>
  <c r="J150" i="3"/>
  <c r="P150" i="3" s="1"/>
  <c r="K150" i="3"/>
  <c r="Q150" i="3" s="1"/>
  <c r="I151" i="3"/>
  <c r="N151" i="3" s="1"/>
  <c r="J151" i="3"/>
  <c r="P151" i="3" s="1"/>
  <c r="K151" i="3"/>
  <c r="Q151" i="3" s="1"/>
  <c r="I152" i="3"/>
  <c r="N152" i="3" s="1"/>
  <c r="J152" i="3"/>
  <c r="O152" i="3" s="1"/>
  <c r="K152" i="3"/>
  <c r="Q152" i="3" s="1"/>
  <c r="I153" i="3"/>
  <c r="N153" i="3" s="1"/>
  <c r="J153" i="3"/>
  <c r="K153" i="3"/>
  <c r="Q153" i="3" s="1"/>
  <c r="I154" i="3"/>
  <c r="N154" i="3" s="1"/>
  <c r="J154" i="3"/>
  <c r="P154" i="3" s="1"/>
  <c r="K154" i="3"/>
  <c r="Q154" i="3" s="1"/>
  <c r="I155" i="3"/>
  <c r="N155" i="3" s="1"/>
  <c r="J155" i="3"/>
  <c r="P155" i="3" s="1"/>
  <c r="K155" i="3"/>
  <c r="Q155" i="3" s="1"/>
  <c r="I156" i="3"/>
  <c r="N156" i="3" s="1"/>
  <c r="J156" i="3"/>
  <c r="O156" i="3" s="1"/>
  <c r="K156" i="3"/>
  <c r="Q156" i="3" s="1"/>
  <c r="I157" i="3"/>
  <c r="J157" i="3"/>
  <c r="K157" i="3"/>
  <c r="Q157" i="3" s="1"/>
  <c r="I158" i="3"/>
  <c r="N158" i="3" s="1"/>
  <c r="J158" i="3"/>
  <c r="P158" i="3" s="1"/>
  <c r="K158" i="3"/>
  <c r="Q158" i="3" s="1"/>
  <c r="I159" i="3"/>
  <c r="N159" i="3" s="1"/>
  <c r="J159" i="3"/>
  <c r="P159" i="3" s="1"/>
  <c r="K159" i="3"/>
  <c r="Q159" i="3" s="1"/>
  <c r="I160" i="3"/>
  <c r="J160" i="3"/>
  <c r="K160" i="3"/>
  <c r="Q160" i="3" s="1"/>
  <c r="I161" i="3"/>
  <c r="N161" i="3" s="1"/>
  <c r="J161" i="3"/>
  <c r="K161" i="3"/>
  <c r="Q161" i="3" s="1"/>
  <c r="L161" i="3"/>
  <c r="M161" i="3" s="1"/>
  <c r="I162" i="3"/>
  <c r="N162" i="3" s="1"/>
  <c r="J162" i="3"/>
  <c r="P162" i="3" s="1"/>
  <c r="K162" i="3"/>
  <c r="Q162" i="3" s="1"/>
  <c r="I163" i="3"/>
  <c r="N163" i="3" s="1"/>
  <c r="J163" i="3"/>
  <c r="P163" i="3" s="1"/>
  <c r="K163" i="3"/>
  <c r="Q163" i="3" s="1"/>
  <c r="I164" i="3"/>
  <c r="J164" i="3"/>
  <c r="O164" i="3" s="1"/>
  <c r="K164" i="3"/>
  <c r="Q164" i="3" s="1"/>
  <c r="I165" i="3"/>
  <c r="N165" i="3" s="1"/>
  <c r="J165" i="3"/>
  <c r="K165" i="3"/>
  <c r="Q165" i="3" s="1"/>
  <c r="L165" i="3"/>
  <c r="I166" i="3"/>
  <c r="N166" i="3" s="1"/>
  <c r="J166" i="3"/>
  <c r="P166" i="3" s="1"/>
  <c r="K166" i="3"/>
  <c r="Q166" i="3" s="1"/>
  <c r="I167" i="3"/>
  <c r="N167" i="3" s="1"/>
  <c r="J167" i="3"/>
  <c r="O167" i="3" s="1"/>
  <c r="K167" i="3"/>
  <c r="Q167" i="3" s="1"/>
  <c r="I168" i="3"/>
  <c r="J168" i="3"/>
  <c r="O168" i="3" s="1"/>
  <c r="K168" i="3"/>
  <c r="Q168" i="3" s="1"/>
  <c r="I169" i="3"/>
  <c r="N169" i="3" s="1"/>
  <c r="J169" i="3"/>
  <c r="K169" i="3"/>
  <c r="Q169" i="3" s="1"/>
  <c r="L169" i="3"/>
  <c r="M169" i="3" s="1"/>
  <c r="I170" i="3"/>
  <c r="N170" i="3" s="1"/>
  <c r="J170" i="3"/>
  <c r="P170" i="3" s="1"/>
  <c r="K170" i="3"/>
  <c r="Q170" i="3" s="1"/>
  <c r="L170" i="3"/>
  <c r="I171" i="3"/>
  <c r="N171" i="3" s="1"/>
  <c r="J171" i="3"/>
  <c r="P171" i="3" s="1"/>
  <c r="K171" i="3"/>
  <c r="Q171" i="3" s="1"/>
  <c r="I172" i="3"/>
  <c r="J172" i="3"/>
  <c r="O172" i="3" s="1"/>
  <c r="K172" i="3"/>
  <c r="Q172" i="3" s="1"/>
  <c r="I173" i="3"/>
  <c r="N173" i="3" s="1"/>
  <c r="J173" i="3"/>
  <c r="K173" i="3"/>
  <c r="Q173" i="3" s="1"/>
  <c r="L173" i="3"/>
  <c r="I3" i="3"/>
  <c r="J3" i="3"/>
  <c r="K3" i="3"/>
  <c r="Q3" i="3" s="1"/>
  <c r="I872" i="1"/>
  <c r="N872" i="1" s="1"/>
  <c r="L872" i="1"/>
  <c r="M872" i="1" s="1"/>
  <c r="I873" i="1"/>
  <c r="N873" i="1" s="1"/>
  <c r="I874" i="1"/>
  <c r="J874" i="1"/>
  <c r="O874" i="1" s="1"/>
  <c r="I875" i="1"/>
  <c r="N875" i="1" s="1"/>
  <c r="L875" i="1"/>
  <c r="M875" i="1" s="1"/>
  <c r="I876" i="1"/>
  <c r="N876" i="1" s="1"/>
  <c r="I877" i="1"/>
  <c r="J877" i="1"/>
  <c r="O877" i="1" s="1"/>
  <c r="I878" i="1"/>
  <c r="N878" i="1" s="1"/>
  <c r="L878" i="1"/>
  <c r="M878" i="1" s="1"/>
  <c r="I879" i="1"/>
  <c r="N879" i="1" s="1"/>
  <c r="I880" i="1"/>
  <c r="J880" i="1"/>
  <c r="O880" i="1" s="1"/>
  <c r="P880" i="1"/>
  <c r="I881" i="1"/>
  <c r="N881" i="1" s="1"/>
  <c r="L881" i="1"/>
  <c r="M881" i="1" s="1"/>
  <c r="J882" i="1"/>
  <c r="O882" i="1" s="1"/>
  <c r="I883" i="1"/>
  <c r="N883" i="1" s="1"/>
  <c r="L883" i="1"/>
  <c r="M883" i="1" s="1"/>
  <c r="I884" i="1"/>
  <c r="N884" i="1" s="1"/>
  <c r="I885" i="1"/>
  <c r="N885" i="1" s="1"/>
  <c r="K885" i="1"/>
  <c r="Q885" i="1" s="1"/>
  <c r="I886" i="1"/>
  <c r="N886" i="1" s="1"/>
  <c r="J887" i="1"/>
  <c r="O887" i="1" s="1"/>
  <c r="I888" i="1"/>
  <c r="L888" i="1"/>
  <c r="M888" i="1" s="1"/>
  <c r="N888" i="1"/>
  <c r="I889" i="1"/>
  <c r="N889" i="1" s="1"/>
  <c r="I890" i="1"/>
  <c r="J890" i="1"/>
  <c r="O890" i="1" s="1"/>
  <c r="I891" i="1"/>
  <c r="N891" i="1" s="1"/>
  <c r="L891" i="1"/>
  <c r="L892" i="1" s="1"/>
  <c r="M892" i="1" s="1"/>
  <c r="I892" i="1"/>
  <c r="N892" i="1" s="1"/>
  <c r="J892" i="1"/>
  <c r="O892" i="1" s="1"/>
  <c r="I893" i="1"/>
  <c r="N893" i="1" s="1"/>
  <c r="J894" i="1"/>
  <c r="O894" i="1" s="1"/>
  <c r="I895" i="1"/>
  <c r="N895" i="1" s="1"/>
  <c r="L895" i="1"/>
  <c r="M895" i="1" s="1"/>
  <c r="J896" i="1"/>
  <c r="O896" i="1" s="1"/>
  <c r="P896" i="1"/>
  <c r="J871" i="1"/>
  <c r="O871" i="1" s="1"/>
  <c r="L871" i="1"/>
  <c r="M871" i="1" s="1"/>
  <c r="P871" i="1"/>
  <c r="H872" i="1"/>
  <c r="H873" i="1"/>
  <c r="H874" i="1"/>
  <c r="H875" i="1"/>
  <c r="H876" i="1"/>
  <c r="H877" i="1"/>
  <c r="H878" i="1"/>
  <c r="H879" i="1"/>
  <c r="H880" i="1"/>
  <c r="H881" i="1"/>
  <c r="H882" i="1"/>
  <c r="I882" i="1" s="1"/>
  <c r="H883" i="1"/>
  <c r="H884" i="1"/>
  <c r="H885" i="1"/>
  <c r="H886" i="1"/>
  <c r="H887" i="1"/>
  <c r="I887" i="1" s="1"/>
  <c r="H888" i="1"/>
  <c r="H889" i="1"/>
  <c r="H890" i="1"/>
  <c r="H891" i="1"/>
  <c r="H892" i="1"/>
  <c r="K892" i="1" s="1"/>
  <c r="Q892" i="1" s="1"/>
  <c r="H893" i="1"/>
  <c r="H894" i="1"/>
  <c r="I894" i="1" s="1"/>
  <c r="H895" i="1"/>
  <c r="H896" i="1"/>
  <c r="I896" i="1" s="1"/>
  <c r="F872" i="1"/>
  <c r="F873" i="1"/>
  <c r="J872" i="1" s="1"/>
  <c r="F874" i="1"/>
  <c r="J873" i="1" s="1"/>
  <c r="O873" i="1" s="1"/>
  <c r="F875" i="1"/>
  <c r="K875" i="1" s="1"/>
  <c r="Q875" i="1" s="1"/>
  <c r="F876" i="1"/>
  <c r="J875" i="1" s="1"/>
  <c r="F877" i="1"/>
  <c r="J876" i="1" s="1"/>
  <c r="F878" i="1"/>
  <c r="K878" i="1" s="1"/>
  <c r="Q878" i="1" s="1"/>
  <c r="F879" i="1"/>
  <c r="J878" i="1" s="1"/>
  <c r="O878" i="1" s="1"/>
  <c r="F880" i="1"/>
  <c r="J879" i="1" s="1"/>
  <c r="F881" i="1"/>
  <c r="F882" i="1"/>
  <c r="K882" i="1" s="1"/>
  <c r="Q882" i="1" s="1"/>
  <c r="F883" i="1"/>
  <c r="F884" i="1"/>
  <c r="J883" i="1" s="1"/>
  <c r="F885" i="1"/>
  <c r="F886" i="1"/>
  <c r="J885" i="1" s="1"/>
  <c r="P885" i="1" s="1"/>
  <c r="F887" i="1"/>
  <c r="J886" i="1" s="1"/>
  <c r="O886" i="1" s="1"/>
  <c r="F888" i="1"/>
  <c r="F889" i="1"/>
  <c r="J888" i="1" s="1"/>
  <c r="F890" i="1"/>
  <c r="J889" i="1" s="1"/>
  <c r="F891" i="1"/>
  <c r="F892" i="1"/>
  <c r="F893" i="1"/>
  <c r="K893" i="1" s="1"/>
  <c r="Q893" i="1" s="1"/>
  <c r="F894" i="1"/>
  <c r="F895" i="1"/>
  <c r="F896" i="1"/>
  <c r="J895" i="1" s="1"/>
  <c r="J857" i="1"/>
  <c r="I858" i="1"/>
  <c r="N858" i="1" s="1"/>
  <c r="L858" i="1"/>
  <c r="M858" i="1" s="1"/>
  <c r="J859" i="1"/>
  <c r="O859" i="1" s="1"/>
  <c r="J860" i="1"/>
  <c r="L860" i="1"/>
  <c r="M860" i="1" s="1"/>
  <c r="O860" i="1"/>
  <c r="P860" i="1"/>
  <c r="J861" i="1"/>
  <c r="O861" i="1" s="1"/>
  <c r="L861" i="1"/>
  <c r="M861" i="1" s="1"/>
  <c r="I862" i="1"/>
  <c r="N862" i="1" s="1"/>
  <c r="L862" i="1"/>
  <c r="M862" i="1" s="1"/>
  <c r="I863" i="1"/>
  <c r="N863" i="1" s="1"/>
  <c r="I864" i="1"/>
  <c r="N864" i="1" s="1"/>
  <c r="J865" i="1"/>
  <c r="O865" i="1" s="1"/>
  <c r="I866" i="1"/>
  <c r="N866" i="1" s="1"/>
  <c r="L866" i="1"/>
  <c r="L867" i="1" s="1"/>
  <c r="I867" i="1"/>
  <c r="N867" i="1" s="1"/>
  <c r="I868" i="1"/>
  <c r="N868" i="1" s="1"/>
  <c r="I869" i="1"/>
  <c r="N869" i="1" s="1"/>
  <c r="J870" i="1"/>
  <c r="O870" i="1" s="1"/>
  <c r="J804" i="1"/>
  <c r="O804" i="1" s="1"/>
  <c r="L804" i="1"/>
  <c r="M804" i="1" s="1"/>
  <c r="P804" i="1"/>
  <c r="J805" i="1"/>
  <c r="O805" i="1" s="1"/>
  <c r="L805" i="1"/>
  <c r="M805" i="1" s="1"/>
  <c r="J806" i="1"/>
  <c r="L806" i="1"/>
  <c r="M806" i="1" s="1"/>
  <c r="I807" i="1"/>
  <c r="J807" i="1"/>
  <c r="P807" i="1" s="1"/>
  <c r="L807" i="1"/>
  <c r="M807" i="1" s="1"/>
  <c r="N807" i="1"/>
  <c r="I808" i="1"/>
  <c r="N808" i="1" s="1"/>
  <c r="J808" i="1"/>
  <c r="O808" i="1" s="1"/>
  <c r="K808" i="1"/>
  <c r="Q808" i="1" s="1"/>
  <c r="I809" i="1"/>
  <c r="N809" i="1" s="1"/>
  <c r="K809" i="1"/>
  <c r="Q809" i="1" s="1"/>
  <c r="J810" i="1"/>
  <c r="J811" i="1"/>
  <c r="P811" i="1" s="1"/>
  <c r="L811" i="1"/>
  <c r="M811" i="1" s="1"/>
  <c r="O811" i="1"/>
  <c r="I812" i="1"/>
  <c r="N812" i="1" s="1"/>
  <c r="L812" i="1"/>
  <c r="M812" i="1" s="1"/>
  <c r="I813" i="1"/>
  <c r="J813" i="1"/>
  <c r="O813" i="1" s="1"/>
  <c r="P813" i="1"/>
  <c r="I814" i="1"/>
  <c r="N814" i="1" s="1"/>
  <c r="L814" i="1"/>
  <c r="M814" i="1" s="1"/>
  <c r="J815" i="1"/>
  <c r="P815" i="1" s="1"/>
  <c r="I816" i="1"/>
  <c r="N816" i="1" s="1"/>
  <c r="L816" i="1"/>
  <c r="M816" i="1" s="1"/>
  <c r="I817" i="1"/>
  <c r="N817" i="1" s="1"/>
  <c r="J818" i="1"/>
  <c r="P818" i="1" s="1"/>
  <c r="J819" i="1"/>
  <c r="P819" i="1" s="1"/>
  <c r="L819" i="1"/>
  <c r="M819" i="1" s="1"/>
  <c r="I820" i="1"/>
  <c r="N820" i="1" s="1"/>
  <c r="L820" i="1"/>
  <c r="M820" i="1" s="1"/>
  <c r="J821" i="1"/>
  <c r="O821" i="1" s="1"/>
  <c r="J822" i="1"/>
  <c r="P822" i="1" s="1"/>
  <c r="L822" i="1"/>
  <c r="M822" i="1" s="1"/>
  <c r="J823" i="1"/>
  <c r="P823" i="1" s="1"/>
  <c r="L823" i="1"/>
  <c r="M823" i="1" s="1"/>
  <c r="O823" i="1"/>
  <c r="I824" i="1"/>
  <c r="J824" i="1"/>
  <c r="K824" i="1"/>
  <c r="Q824" i="1" s="1"/>
  <c r="L824" i="1"/>
  <c r="M824" i="1" s="1"/>
  <c r="O824" i="1"/>
  <c r="P824" i="1"/>
  <c r="I825" i="1"/>
  <c r="J825" i="1"/>
  <c r="O825" i="1" s="1"/>
  <c r="K825" i="1"/>
  <c r="Q825" i="1" s="1"/>
  <c r="L825" i="1"/>
  <c r="M825" i="1" s="1"/>
  <c r="I826" i="1"/>
  <c r="N826" i="1" s="1"/>
  <c r="J826" i="1"/>
  <c r="K826" i="1"/>
  <c r="Q826" i="1" s="1"/>
  <c r="L826" i="1"/>
  <c r="M826" i="1" s="1"/>
  <c r="I827" i="1"/>
  <c r="N827" i="1" s="1"/>
  <c r="K827" i="1"/>
  <c r="Q827" i="1" s="1"/>
  <c r="I828" i="1"/>
  <c r="N828" i="1" s="1"/>
  <c r="K828" i="1"/>
  <c r="Q828" i="1" s="1"/>
  <c r="I829" i="1"/>
  <c r="N829" i="1" s="1"/>
  <c r="J829" i="1"/>
  <c r="I830" i="1"/>
  <c r="J830" i="1"/>
  <c r="P830" i="1" s="1"/>
  <c r="I831" i="1"/>
  <c r="L831" i="1"/>
  <c r="N831" i="1"/>
  <c r="J832" i="1"/>
  <c r="O832" i="1"/>
  <c r="P832" i="1"/>
  <c r="I833" i="1"/>
  <c r="N833" i="1" s="1"/>
  <c r="J833" i="1"/>
  <c r="L833" i="1"/>
  <c r="L834" i="1" s="1"/>
  <c r="L835" i="1" s="1"/>
  <c r="I834" i="1"/>
  <c r="N834" i="1" s="1"/>
  <c r="I835" i="1"/>
  <c r="N835" i="1" s="1"/>
  <c r="K835" i="1"/>
  <c r="Q835" i="1" s="1"/>
  <c r="I836" i="1"/>
  <c r="N836" i="1" s="1"/>
  <c r="J836" i="1"/>
  <c r="O836" i="1" s="1"/>
  <c r="I837" i="1"/>
  <c r="N837" i="1" s="1"/>
  <c r="I838" i="1"/>
  <c r="J838" i="1"/>
  <c r="P838" i="1" s="1"/>
  <c r="J839" i="1"/>
  <c r="O839" i="1" s="1"/>
  <c r="L839" i="1"/>
  <c r="M839" i="1" s="1"/>
  <c r="J840" i="1"/>
  <c r="P840" i="1" s="1"/>
  <c r="L840" i="1"/>
  <c r="M840" i="1" s="1"/>
  <c r="J841" i="1"/>
  <c r="L841" i="1"/>
  <c r="M841" i="1" s="1"/>
  <c r="I842" i="1"/>
  <c r="N842" i="1" s="1"/>
  <c r="L842" i="1"/>
  <c r="M842" i="1" s="1"/>
  <c r="I843" i="1"/>
  <c r="N843" i="1" s="1"/>
  <c r="I844" i="1"/>
  <c r="N844" i="1" s="1"/>
  <c r="I845" i="1"/>
  <c r="N845" i="1" s="1"/>
  <c r="I846" i="1"/>
  <c r="N846" i="1" s="1"/>
  <c r="I847" i="1"/>
  <c r="N847" i="1" s="1"/>
  <c r="I848" i="1"/>
  <c r="N848" i="1" s="1"/>
  <c r="J849" i="1"/>
  <c r="O849" i="1" s="1"/>
  <c r="K849" i="1"/>
  <c r="Q849" i="1" s="1"/>
  <c r="I850" i="1"/>
  <c r="N850" i="1" s="1"/>
  <c r="L850" i="1"/>
  <c r="M850" i="1" s="1"/>
  <c r="I851" i="1"/>
  <c r="N851" i="1" s="1"/>
  <c r="J851" i="1"/>
  <c r="P851" i="1" s="1"/>
  <c r="I852" i="1"/>
  <c r="N852" i="1" s="1"/>
  <c r="I853" i="1"/>
  <c r="J853" i="1"/>
  <c r="O853" i="1" s="1"/>
  <c r="I854" i="1"/>
  <c r="N854" i="1" s="1"/>
  <c r="L854" i="1"/>
  <c r="M854" i="1" s="1"/>
  <c r="I855" i="1"/>
  <c r="N855" i="1"/>
  <c r="I856" i="1"/>
  <c r="N856" i="1" s="1"/>
  <c r="K856" i="1"/>
  <c r="Q856" i="1" s="1"/>
  <c r="I803" i="1"/>
  <c r="J803" i="1"/>
  <c r="O803" i="1" s="1"/>
  <c r="H804" i="1"/>
  <c r="I804" i="1" s="1"/>
  <c r="H805" i="1"/>
  <c r="I805" i="1" s="1"/>
  <c r="H806" i="1"/>
  <c r="I806" i="1" s="1"/>
  <c r="H807" i="1"/>
  <c r="H808" i="1"/>
  <c r="H809" i="1"/>
  <c r="H810" i="1"/>
  <c r="I810" i="1" s="1"/>
  <c r="H811" i="1"/>
  <c r="I811" i="1" s="1"/>
  <c r="H812" i="1"/>
  <c r="K812" i="1" s="1"/>
  <c r="Q812" i="1" s="1"/>
  <c r="H813" i="1"/>
  <c r="K813" i="1" s="1"/>
  <c r="Q813" i="1" s="1"/>
  <c r="H814" i="1"/>
  <c r="H815" i="1"/>
  <c r="I815" i="1" s="1"/>
  <c r="H816" i="1"/>
  <c r="H817" i="1"/>
  <c r="H818" i="1"/>
  <c r="I818" i="1" s="1"/>
  <c r="H819" i="1"/>
  <c r="I819" i="1" s="1"/>
  <c r="H820" i="1"/>
  <c r="K820" i="1" s="1"/>
  <c r="Q820" i="1" s="1"/>
  <c r="H821" i="1"/>
  <c r="I821" i="1" s="1"/>
  <c r="H822" i="1"/>
  <c r="I822" i="1" s="1"/>
  <c r="H823" i="1"/>
  <c r="I823" i="1" s="1"/>
  <c r="H824" i="1"/>
  <c r="H825" i="1"/>
  <c r="H826" i="1"/>
  <c r="H827" i="1"/>
  <c r="H828" i="1"/>
  <c r="H829" i="1"/>
  <c r="H830" i="1"/>
  <c r="K830" i="1" s="1"/>
  <c r="Q830" i="1" s="1"/>
  <c r="H831" i="1"/>
  <c r="H832" i="1"/>
  <c r="I832" i="1" s="1"/>
  <c r="H833" i="1"/>
  <c r="H834" i="1"/>
  <c r="H835" i="1"/>
  <c r="H836" i="1"/>
  <c r="H837" i="1"/>
  <c r="K837" i="1" s="1"/>
  <c r="Q837" i="1" s="1"/>
  <c r="H838" i="1"/>
  <c r="H839" i="1"/>
  <c r="I839" i="1" s="1"/>
  <c r="H840" i="1"/>
  <c r="H841" i="1"/>
  <c r="I841" i="1" s="1"/>
  <c r="H842" i="1"/>
  <c r="H843" i="1"/>
  <c r="H844" i="1"/>
  <c r="H845" i="1"/>
  <c r="H846" i="1"/>
  <c r="H847" i="1"/>
  <c r="H848" i="1"/>
  <c r="H849" i="1"/>
  <c r="I849" i="1" s="1"/>
  <c r="H850" i="1"/>
  <c r="H851" i="1"/>
  <c r="K851" i="1" s="1"/>
  <c r="Q851" i="1" s="1"/>
  <c r="H852" i="1"/>
  <c r="H853" i="1"/>
  <c r="H854" i="1"/>
  <c r="H855" i="1"/>
  <c r="H856" i="1"/>
  <c r="H857" i="1"/>
  <c r="I857" i="1" s="1"/>
  <c r="H858" i="1"/>
  <c r="K858" i="1" s="1"/>
  <c r="Q858" i="1" s="1"/>
  <c r="H859" i="1"/>
  <c r="I859" i="1" s="1"/>
  <c r="H860" i="1"/>
  <c r="I860" i="1" s="1"/>
  <c r="H861" i="1"/>
  <c r="I861" i="1" s="1"/>
  <c r="H862" i="1"/>
  <c r="H863" i="1"/>
  <c r="K863" i="1" s="1"/>
  <c r="Q863" i="1" s="1"/>
  <c r="H864" i="1"/>
  <c r="J864" i="1" s="1"/>
  <c r="H865" i="1"/>
  <c r="I865" i="1" s="1"/>
  <c r="H866" i="1"/>
  <c r="K866" i="1" s="1"/>
  <c r="Q866" i="1" s="1"/>
  <c r="H867" i="1"/>
  <c r="J867" i="1" s="1"/>
  <c r="O867" i="1" s="1"/>
  <c r="H868" i="1"/>
  <c r="K868" i="1" s="1"/>
  <c r="Q868" i="1" s="1"/>
  <c r="H869" i="1"/>
  <c r="K869" i="1" s="1"/>
  <c r="Q869" i="1" s="1"/>
  <c r="H870" i="1"/>
  <c r="H871" i="1"/>
  <c r="I871" i="1" s="1"/>
  <c r="F804" i="1"/>
  <c r="F805" i="1"/>
  <c r="K805" i="1" s="1"/>
  <c r="Q805" i="1" s="1"/>
  <c r="F806" i="1"/>
  <c r="K806" i="1" s="1"/>
  <c r="Q806" i="1" s="1"/>
  <c r="F807" i="1"/>
  <c r="K807" i="1" s="1"/>
  <c r="Q807" i="1" s="1"/>
  <c r="F808" i="1"/>
  <c r="F809" i="1"/>
  <c r="F810" i="1"/>
  <c r="J809" i="1" s="1"/>
  <c r="O809" i="1" s="1"/>
  <c r="F811" i="1"/>
  <c r="F812" i="1"/>
  <c r="F813" i="1"/>
  <c r="F814" i="1"/>
  <c r="F815" i="1"/>
  <c r="J814" i="1" s="1"/>
  <c r="F816" i="1"/>
  <c r="F817" i="1"/>
  <c r="J816" i="1" s="1"/>
  <c r="O816" i="1" s="1"/>
  <c r="F818" i="1"/>
  <c r="J817" i="1" s="1"/>
  <c r="F819" i="1"/>
  <c r="F820" i="1"/>
  <c r="F821" i="1"/>
  <c r="F822" i="1"/>
  <c r="F823" i="1"/>
  <c r="F824" i="1"/>
  <c r="F825" i="1"/>
  <c r="F826" i="1"/>
  <c r="F827" i="1"/>
  <c r="F828" i="1"/>
  <c r="F829" i="1"/>
  <c r="J828" i="1" s="1"/>
  <c r="F830" i="1"/>
  <c r="F831" i="1"/>
  <c r="F832" i="1"/>
  <c r="J831" i="1" s="1"/>
  <c r="F833" i="1"/>
  <c r="F834" i="1"/>
  <c r="F835" i="1"/>
  <c r="J834" i="1" s="1"/>
  <c r="F836" i="1"/>
  <c r="J835" i="1" s="1"/>
  <c r="P835" i="1" s="1"/>
  <c r="F837" i="1"/>
  <c r="F838" i="1"/>
  <c r="J837" i="1" s="1"/>
  <c r="F839" i="1"/>
  <c r="F840" i="1"/>
  <c r="F841" i="1"/>
  <c r="F842" i="1"/>
  <c r="F843" i="1"/>
  <c r="F844" i="1"/>
  <c r="J843" i="1" s="1"/>
  <c r="F845" i="1"/>
  <c r="J844" i="1" s="1"/>
  <c r="F846" i="1"/>
  <c r="F847" i="1"/>
  <c r="F848" i="1"/>
  <c r="J847" i="1" s="1"/>
  <c r="F849" i="1"/>
  <c r="F850" i="1"/>
  <c r="F851" i="1"/>
  <c r="F852" i="1"/>
  <c r="F853" i="1"/>
  <c r="K853" i="1" s="1"/>
  <c r="Q853" i="1" s="1"/>
  <c r="F854" i="1"/>
  <c r="K854" i="1" s="1"/>
  <c r="Q854" i="1" s="1"/>
  <c r="F855" i="1"/>
  <c r="J854" i="1" s="1"/>
  <c r="F856" i="1"/>
  <c r="F857" i="1"/>
  <c r="F858" i="1"/>
  <c r="F859" i="1"/>
  <c r="J858" i="1" s="1"/>
  <c r="O858" i="1" s="1"/>
  <c r="R858" i="1" s="1"/>
  <c r="F860" i="1"/>
  <c r="F861" i="1"/>
  <c r="F862" i="1"/>
  <c r="F863" i="1"/>
  <c r="J862" i="1" s="1"/>
  <c r="O862" i="1" s="1"/>
  <c r="F864" i="1"/>
  <c r="J863" i="1" s="1"/>
  <c r="O863" i="1" s="1"/>
  <c r="F865" i="1"/>
  <c r="F866" i="1"/>
  <c r="F867" i="1"/>
  <c r="J866" i="1" s="1"/>
  <c r="O866" i="1" s="1"/>
  <c r="F868" i="1"/>
  <c r="F869" i="1"/>
  <c r="J868" i="1" s="1"/>
  <c r="F870" i="1"/>
  <c r="J869" i="1" s="1"/>
  <c r="P869" i="1" s="1"/>
  <c r="S869" i="1" s="1"/>
  <c r="F871" i="1"/>
  <c r="I775" i="1"/>
  <c r="N775" i="1" s="1"/>
  <c r="J776" i="1"/>
  <c r="P776" i="1" s="1"/>
  <c r="I777" i="1"/>
  <c r="N777" i="1" s="1"/>
  <c r="J778" i="1"/>
  <c r="P778" i="1" s="1"/>
  <c r="I779" i="1"/>
  <c r="N779" i="1" s="1"/>
  <c r="I780" i="1"/>
  <c r="N780" i="1" s="1"/>
  <c r="J781" i="1"/>
  <c r="O781" i="1" s="1"/>
  <c r="I782" i="1"/>
  <c r="N782" i="1" s="1"/>
  <c r="I783" i="1"/>
  <c r="N783" i="1" s="1"/>
  <c r="I784" i="1"/>
  <c r="N784" i="1" s="1"/>
  <c r="I785" i="1"/>
  <c r="N785" i="1" s="1"/>
  <c r="J786" i="1"/>
  <c r="P786" i="1" s="1"/>
  <c r="J787" i="1"/>
  <c r="O787" i="1" s="1"/>
  <c r="I788" i="1"/>
  <c r="N788" i="1" s="1"/>
  <c r="I789" i="1"/>
  <c r="N789" i="1" s="1"/>
  <c r="I790" i="1"/>
  <c r="N790" i="1" s="1"/>
  <c r="I791" i="1"/>
  <c r="N791" i="1" s="1"/>
  <c r="I792" i="1"/>
  <c r="N792" i="1" s="1"/>
  <c r="I793" i="1"/>
  <c r="N793" i="1" s="1"/>
  <c r="J794" i="1"/>
  <c r="P794" i="1" s="1"/>
  <c r="J795" i="1"/>
  <c r="O795" i="1" s="1"/>
  <c r="I796" i="1"/>
  <c r="N796" i="1" s="1"/>
  <c r="I797" i="1"/>
  <c r="N797" i="1" s="1"/>
  <c r="I798" i="1"/>
  <c r="N798" i="1" s="1"/>
  <c r="I799" i="1"/>
  <c r="N799" i="1" s="1"/>
  <c r="I800" i="1"/>
  <c r="N800" i="1" s="1"/>
  <c r="I801" i="1"/>
  <c r="N801" i="1" s="1"/>
  <c r="I802" i="1"/>
  <c r="N802" i="1" s="1"/>
  <c r="I774" i="1"/>
  <c r="N774" i="1" s="1"/>
  <c r="H775" i="1"/>
  <c r="H776" i="1"/>
  <c r="H777" i="1"/>
  <c r="H778" i="1"/>
  <c r="I778" i="1" s="1"/>
  <c r="H779" i="1"/>
  <c r="H780" i="1"/>
  <c r="H781" i="1"/>
  <c r="I781" i="1" s="1"/>
  <c r="H782" i="1"/>
  <c r="H783" i="1"/>
  <c r="K783" i="1" s="1"/>
  <c r="Q783" i="1" s="1"/>
  <c r="H784" i="1"/>
  <c r="H785" i="1"/>
  <c r="H786" i="1"/>
  <c r="H787" i="1"/>
  <c r="K787" i="1" s="1"/>
  <c r="Q787" i="1" s="1"/>
  <c r="H788" i="1"/>
  <c r="K788" i="1" s="1"/>
  <c r="Q788" i="1" s="1"/>
  <c r="H789" i="1"/>
  <c r="H790" i="1"/>
  <c r="H791" i="1"/>
  <c r="H792" i="1"/>
  <c r="H793" i="1"/>
  <c r="H794" i="1"/>
  <c r="H795" i="1"/>
  <c r="I795" i="1" s="1"/>
  <c r="H796" i="1"/>
  <c r="H797" i="1"/>
  <c r="H798" i="1"/>
  <c r="H799" i="1"/>
  <c r="H800" i="1"/>
  <c r="H801" i="1"/>
  <c r="K801" i="1" s="1"/>
  <c r="Q801" i="1" s="1"/>
  <c r="H802" i="1"/>
  <c r="K802" i="1" s="1"/>
  <c r="Q802" i="1" s="1"/>
  <c r="H803" i="1"/>
  <c r="F775" i="1"/>
  <c r="F776" i="1"/>
  <c r="J775" i="1" s="1"/>
  <c r="F777" i="1"/>
  <c r="F778" i="1"/>
  <c r="F779" i="1"/>
  <c r="F780" i="1"/>
  <c r="J779" i="1" s="1"/>
  <c r="O779" i="1" s="1"/>
  <c r="F781" i="1"/>
  <c r="J780" i="1" s="1"/>
  <c r="F782" i="1"/>
  <c r="F783" i="1"/>
  <c r="F784" i="1"/>
  <c r="F785" i="1"/>
  <c r="F786" i="1"/>
  <c r="J785" i="1" s="1"/>
  <c r="O785" i="1" s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I763" i="1"/>
  <c r="N763" i="1" s="1"/>
  <c r="L763" i="1"/>
  <c r="M763" i="1" s="1"/>
  <c r="J764" i="1"/>
  <c r="P764" i="1" s="1"/>
  <c r="O764" i="1"/>
  <c r="J765" i="1"/>
  <c r="O765" i="1" s="1"/>
  <c r="L765" i="1"/>
  <c r="L766" i="1" s="1"/>
  <c r="I766" i="1"/>
  <c r="N766" i="1" s="1"/>
  <c r="J767" i="1"/>
  <c r="O767" i="1" s="1"/>
  <c r="I768" i="1"/>
  <c r="N768" i="1" s="1"/>
  <c r="I769" i="1"/>
  <c r="N769" i="1" s="1"/>
  <c r="I770" i="1"/>
  <c r="N770" i="1"/>
  <c r="I771" i="1"/>
  <c r="N771" i="1" s="1"/>
  <c r="J772" i="1"/>
  <c r="P772" i="1" s="1"/>
  <c r="I773" i="1"/>
  <c r="N773" i="1"/>
  <c r="H766" i="1"/>
  <c r="K766" i="1" s="1"/>
  <c r="Q766" i="1" s="1"/>
  <c r="H767" i="1"/>
  <c r="I767" i="1" s="1"/>
  <c r="H768" i="1"/>
  <c r="H769" i="1"/>
  <c r="K769" i="1" s="1"/>
  <c r="Q769" i="1" s="1"/>
  <c r="H770" i="1"/>
  <c r="K770" i="1" s="1"/>
  <c r="Q770" i="1" s="1"/>
  <c r="H771" i="1"/>
  <c r="H772" i="1"/>
  <c r="H773" i="1"/>
  <c r="H774" i="1"/>
  <c r="F766" i="1"/>
  <c r="F767" i="1"/>
  <c r="F768" i="1"/>
  <c r="F769" i="1"/>
  <c r="F770" i="1"/>
  <c r="F771" i="1"/>
  <c r="J770" i="1" s="1"/>
  <c r="F772" i="1"/>
  <c r="J771" i="1" s="1"/>
  <c r="O771" i="1" s="1"/>
  <c r="F773" i="1"/>
  <c r="F774" i="1"/>
  <c r="I751" i="1"/>
  <c r="N751" i="1" s="1"/>
  <c r="L751" i="1"/>
  <c r="M751" i="1" s="1"/>
  <c r="I752" i="1"/>
  <c r="N752" i="1" s="1"/>
  <c r="J753" i="1"/>
  <c r="O753" i="1" s="1"/>
  <c r="J754" i="1"/>
  <c r="P754" i="1" s="1"/>
  <c r="L754" i="1"/>
  <c r="M754" i="1" s="1"/>
  <c r="I755" i="1"/>
  <c r="N755" i="1" s="1"/>
  <c r="L755" i="1"/>
  <c r="M755" i="1" s="1"/>
  <c r="J756" i="1"/>
  <c r="O756" i="1" s="1"/>
  <c r="J757" i="1"/>
  <c r="O757" i="1" s="1"/>
  <c r="L757" i="1"/>
  <c r="M757" i="1" s="1"/>
  <c r="J758" i="1"/>
  <c r="P758" i="1" s="1"/>
  <c r="L758" i="1"/>
  <c r="M758" i="1" s="1"/>
  <c r="J759" i="1"/>
  <c r="O759" i="1" s="1"/>
  <c r="L759" i="1"/>
  <c r="M759" i="1" s="1"/>
  <c r="I760" i="1"/>
  <c r="N760" i="1" s="1"/>
  <c r="L760" i="1"/>
  <c r="L761" i="1" s="1"/>
  <c r="M761" i="1" s="1"/>
  <c r="J761" i="1"/>
  <c r="O761" i="1" s="1"/>
  <c r="J762" i="1"/>
  <c r="L762" i="1"/>
  <c r="M762" i="1" s="1"/>
  <c r="J736" i="1"/>
  <c r="O736" i="1" s="1"/>
  <c r="L736" i="1"/>
  <c r="M736" i="1" s="1"/>
  <c r="I737" i="1"/>
  <c r="N737" i="1" s="1"/>
  <c r="L737" i="1"/>
  <c r="M737" i="1" s="1"/>
  <c r="J738" i="1"/>
  <c r="O738" i="1" s="1"/>
  <c r="I739" i="1"/>
  <c r="N739" i="1" s="1"/>
  <c r="L739" i="1"/>
  <c r="M739" i="1" s="1"/>
  <c r="I740" i="1"/>
  <c r="N740" i="1" s="1"/>
  <c r="J741" i="1"/>
  <c r="O741" i="1" s="1"/>
  <c r="I742" i="1"/>
  <c r="N742" i="1" s="1"/>
  <c r="K742" i="1"/>
  <c r="Q742" i="1" s="1"/>
  <c r="L742" i="1"/>
  <c r="M742" i="1" s="1"/>
  <c r="J743" i="1"/>
  <c r="P743" i="1" s="1"/>
  <c r="I744" i="1"/>
  <c r="N744" i="1" s="1"/>
  <c r="L744" i="1"/>
  <c r="M744" i="1" s="1"/>
  <c r="I745" i="1"/>
  <c r="N745" i="1" s="1"/>
  <c r="J746" i="1"/>
  <c r="O746" i="1" s="1"/>
  <c r="I747" i="1"/>
  <c r="N747" i="1" s="1"/>
  <c r="L747" i="1"/>
  <c r="M747" i="1" s="1"/>
  <c r="J748" i="1"/>
  <c r="P748" i="1" s="1"/>
  <c r="I749" i="1"/>
  <c r="N749" i="1" s="1"/>
  <c r="L749" i="1"/>
  <c r="L750" i="1" s="1"/>
  <c r="M750" i="1" s="1"/>
  <c r="J750" i="1"/>
  <c r="O750" i="1" s="1"/>
  <c r="H735" i="1"/>
  <c r="H736" i="1"/>
  <c r="I736" i="1" s="1"/>
  <c r="H737" i="1"/>
  <c r="H738" i="1"/>
  <c r="I738" i="1" s="1"/>
  <c r="H739" i="1"/>
  <c r="H740" i="1"/>
  <c r="H741" i="1"/>
  <c r="I741" i="1" s="1"/>
  <c r="H742" i="1"/>
  <c r="H743" i="1"/>
  <c r="H744" i="1"/>
  <c r="H745" i="1"/>
  <c r="H746" i="1"/>
  <c r="I746" i="1" s="1"/>
  <c r="H747" i="1"/>
  <c r="H748" i="1"/>
  <c r="I748" i="1" s="1"/>
  <c r="H749" i="1"/>
  <c r="H750" i="1"/>
  <c r="I750" i="1" s="1"/>
  <c r="H751" i="1"/>
  <c r="K751" i="1" s="1"/>
  <c r="Q751" i="1" s="1"/>
  <c r="H752" i="1"/>
  <c r="H753" i="1"/>
  <c r="I753" i="1" s="1"/>
  <c r="H754" i="1"/>
  <c r="I754" i="1" s="1"/>
  <c r="H755" i="1"/>
  <c r="K755" i="1" s="1"/>
  <c r="Q755" i="1" s="1"/>
  <c r="H756" i="1"/>
  <c r="H757" i="1"/>
  <c r="H758" i="1"/>
  <c r="K758" i="1" s="1"/>
  <c r="Q758" i="1" s="1"/>
  <c r="H759" i="1"/>
  <c r="H760" i="1"/>
  <c r="K760" i="1" s="1"/>
  <c r="Q760" i="1" s="1"/>
  <c r="H761" i="1"/>
  <c r="I761" i="1" s="1"/>
  <c r="H762" i="1"/>
  <c r="H763" i="1"/>
  <c r="H764" i="1"/>
  <c r="H765" i="1"/>
  <c r="I765" i="1" s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I59" i="1"/>
  <c r="N59" i="1" s="1"/>
  <c r="I60" i="1"/>
  <c r="N60" i="1" s="1"/>
  <c r="J61" i="1"/>
  <c r="I62" i="1"/>
  <c r="N62" i="1" s="1"/>
  <c r="L62" i="1"/>
  <c r="M62" i="1" s="1"/>
  <c r="I63" i="1"/>
  <c r="N63" i="1" s="1"/>
  <c r="L63" i="1"/>
  <c r="I64" i="1"/>
  <c r="N64" i="1" s="1"/>
  <c r="J65" i="1"/>
  <c r="I66" i="1"/>
  <c r="N66" i="1" s="1"/>
  <c r="L66" i="1"/>
  <c r="L67" i="1" s="1"/>
  <c r="M66" i="1"/>
  <c r="I67" i="1"/>
  <c r="N67" i="1" s="1"/>
  <c r="I68" i="1"/>
  <c r="N68" i="1" s="1"/>
  <c r="I69" i="1"/>
  <c r="N69" i="1" s="1"/>
  <c r="J70" i="1"/>
  <c r="I71" i="1"/>
  <c r="N71" i="1" s="1"/>
  <c r="L71" i="1"/>
  <c r="I72" i="1"/>
  <c r="N72" i="1" s="1"/>
  <c r="I73" i="1"/>
  <c r="N73" i="1" s="1"/>
  <c r="J74" i="1"/>
  <c r="P74" i="1" s="1"/>
  <c r="I75" i="1"/>
  <c r="N75" i="1" s="1"/>
  <c r="L75" i="1"/>
  <c r="M75" i="1" s="1"/>
  <c r="I76" i="1"/>
  <c r="N76" i="1" s="1"/>
  <c r="J77" i="1"/>
  <c r="I78" i="1"/>
  <c r="N78" i="1" s="1"/>
  <c r="L78" i="1"/>
  <c r="M78" i="1" s="1"/>
  <c r="I79" i="1"/>
  <c r="N79" i="1" s="1"/>
  <c r="I80" i="1"/>
  <c r="N80" i="1" s="1"/>
  <c r="J81" i="1"/>
  <c r="I82" i="1"/>
  <c r="N82" i="1" s="1"/>
  <c r="L82" i="1"/>
  <c r="M82" i="1" s="1"/>
  <c r="I83" i="1"/>
  <c r="N83" i="1"/>
  <c r="I84" i="1"/>
  <c r="N84" i="1" s="1"/>
  <c r="J85" i="1"/>
  <c r="O85" i="1" s="1"/>
  <c r="J86" i="1"/>
  <c r="P86" i="1" s="1"/>
  <c r="L86" i="1"/>
  <c r="M86" i="1" s="1"/>
  <c r="I87" i="1"/>
  <c r="N87" i="1" s="1"/>
  <c r="L87" i="1"/>
  <c r="M87" i="1" s="1"/>
  <c r="J88" i="1"/>
  <c r="P88" i="1" s="1"/>
  <c r="I89" i="1"/>
  <c r="N89" i="1" s="1"/>
  <c r="L89" i="1"/>
  <c r="I90" i="1"/>
  <c r="N90" i="1" s="1"/>
  <c r="I91" i="1"/>
  <c r="N91" i="1" s="1"/>
  <c r="I92" i="1"/>
  <c r="N92" i="1" s="1"/>
  <c r="J93" i="1"/>
  <c r="O93" i="1" s="1"/>
  <c r="I94" i="1"/>
  <c r="N94" i="1" s="1"/>
  <c r="L94" i="1"/>
  <c r="M94" i="1" s="1"/>
  <c r="I95" i="1"/>
  <c r="N95" i="1" s="1"/>
  <c r="J96" i="1"/>
  <c r="P96" i="1" s="1"/>
  <c r="O96" i="1"/>
  <c r="I97" i="1"/>
  <c r="N97" i="1" s="1"/>
  <c r="L97" i="1"/>
  <c r="L98" i="1" s="1"/>
  <c r="M97" i="1"/>
  <c r="I98" i="1"/>
  <c r="N98" i="1" s="1"/>
  <c r="M98" i="1"/>
  <c r="I99" i="1"/>
  <c r="L99" i="1"/>
  <c r="M99" i="1" s="1"/>
  <c r="N99" i="1"/>
  <c r="I100" i="1"/>
  <c r="N100" i="1" s="1"/>
  <c r="L100" i="1"/>
  <c r="I101" i="1"/>
  <c r="N101" i="1" s="1"/>
  <c r="I102" i="1"/>
  <c r="N102" i="1" s="1"/>
  <c r="I103" i="1"/>
  <c r="N103" i="1"/>
  <c r="I104" i="1"/>
  <c r="N104" i="1" s="1"/>
  <c r="I105" i="1"/>
  <c r="N105" i="1"/>
  <c r="I106" i="1"/>
  <c r="N106" i="1" s="1"/>
  <c r="I107" i="1"/>
  <c r="N107" i="1" s="1"/>
  <c r="I108" i="1"/>
  <c r="N108" i="1" s="1"/>
  <c r="J109" i="1"/>
  <c r="I110" i="1"/>
  <c r="N110" i="1" s="1"/>
  <c r="L110" i="1"/>
  <c r="M110" i="1" s="1"/>
  <c r="J111" i="1"/>
  <c r="L111" i="1"/>
  <c r="M111" i="1" s="1"/>
  <c r="I112" i="1"/>
  <c r="N112" i="1" s="1"/>
  <c r="L112" i="1"/>
  <c r="L113" i="1" s="1"/>
  <c r="I113" i="1"/>
  <c r="N113" i="1" s="1"/>
  <c r="I114" i="1"/>
  <c r="N114" i="1" s="1"/>
  <c r="J115" i="1"/>
  <c r="J116" i="1"/>
  <c r="P116" i="1" s="1"/>
  <c r="L116" i="1"/>
  <c r="M116" i="1" s="1"/>
  <c r="I117" i="1"/>
  <c r="N117" i="1" s="1"/>
  <c r="L117" i="1"/>
  <c r="I118" i="1"/>
  <c r="N118" i="1" s="1"/>
  <c r="I119" i="1"/>
  <c r="N119" i="1" s="1"/>
  <c r="I120" i="1"/>
  <c r="N120" i="1" s="1"/>
  <c r="J121" i="1"/>
  <c r="O121" i="1" s="1"/>
  <c r="P121" i="1"/>
  <c r="I122" i="1"/>
  <c r="N122" i="1" s="1"/>
  <c r="L122" i="1"/>
  <c r="M122" i="1" s="1"/>
  <c r="J123" i="1"/>
  <c r="O123" i="1" s="1"/>
  <c r="I124" i="1"/>
  <c r="N124" i="1" s="1"/>
  <c r="L124" i="1"/>
  <c r="M124" i="1" s="1"/>
  <c r="I125" i="1"/>
  <c r="N125" i="1" s="1"/>
  <c r="I126" i="1"/>
  <c r="N126" i="1" s="1"/>
  <c r="J127" i="1"/>
  <c r="I128" i="1"/>
  <c r="N128" i="1" s="1"/>
  <c r="L128" i="1"/>
  <c r="I129" i="1"/>
  <c r="N129" i="1"/>
  <c r="J130" i="1"/>
  <c r="P130" i="1" s="1"/>
  <c r="I131" i="1"/>
  <c r="N131" i="1" s="1"/>
  <c r="L131" i="1"/>
  <c r="I132" i="1"/>
  <c r="N132" i="1" s="1"/>
  <c r="J133" i="1"/>
  <c r="O133" i="1" s="1"/>
  <c r="I134" i="1"/>
  <c r="N134" i="1" s="1"/>
  <c r="L134" i="1"/>
  <c r="M134" i="1" s="1"/>
  <c r="J135" i="1"/>
  <c r="I136" i="1"/>
  <c r="N136" i="1" s="1"/>
  <c r="L136" i="1"/>
  <c r="M136" i="1" s="1"/>
  <c r="I137" i="1"/>
  <c r="N137" i="1" s="1"/>
  <c r="J138" i="1"/>
  <c r="P138" i="1" s="1"/>
  <c r="J139" i="1"/>
  <c r="O139" i="1" s="1"/>
  <c r="L139" i="1"/>
  <c r="M139" i="1" s="1"/>
  <c r="I140" i="1"/>
  <c r="N140" i="1" s="1"/>
  <c r="L140" i="1"/>
  <c r="M140" i="1" s="1"/>
  <c r="I141" i="1"/>
  <c r="N141" i="1" s="1"/>
  <c r="L141" i="1"/>
  <c r="J142" i="1"/>
  <c r="P142" i="1" s="1"/>
  <c r="I143" i="1"/>
  <c r="L143" i="1"/>
  <c r="M143" i="1" s="1"/>
  <c r="N143" i="1"/>
  <c r="I144" i="1"/>
  <c r="N144" i="1" s="1"/>
  <c r="I145" i="1"/>
  <c r="N145" i="1" s="1"/>
  <c r="I146" i="1"/>
  <c r="N146" i="1" s="1"/>
  <c r="J147" i="1"/>
  <c r="P147" i="1" s="1"/>
  <c r="I148" i="1"/>
  <c r="N148" i="1" s="1"/>
  <c r="L148" i="1"/>
  <c r="I149" i="1"/>
  <c r="N149" i="1" s="1"/>
  <c r="J150" i="1"/>
  <c r="P150" i="1" s="1"/>
  <c r="I151" i="1"/>
  <c r="N151" i="1" s="1"/>
  <c r="L151" i="1"/>
  <c r="M151" i="1" s="1"/>
  <c r="I152" i="1"/>
  <c r="N152" i="1" s="1"/>
  <c r="I153" i="1"/>
  <c r="N153" i="1" s="1"/>
  <c r="I154" i="1"/>
  <c r="N154" i="1" s="1"/>
  <c r="I155" i="1"/>
  <c r="N155" i="1" s="1"/>
  <c r="I156" i="1"/>
  <c r="N156" i="1" s="1"/>
  <c r="I157" i="1"/>
  <c r="N157" i="1" s="1"/>
  <c r="I158" i="1"/>
  <c r="N158" i="1" s="1"/>
  <c r="I159" i="1"/>
  <c r="N159" i="1" s="1"/>
  <c r="J160" i="1"/>
  <c r="I161" i="1"/>
  <c r="N161" i="1" s="1"/>
  <c r="L161" i="1"/>
  <c r="M161" i="1" s="1"/>
  <c r="J162" i="1"/>
  <c r="I163" i="1"/>
  <c r="N163" i="1" s="1"/>
  <c r="L163" i="1"/>
  <c r="I164" i="1"/>
  <c r="N164" i="1" s="1"/>
  <c r="J165" i="1"/>
  <c r="P165" i="1" s="1"/>
  <c r="O165" i="1"/>
  <c r="J166" i="1"/>
  <c r="O166" i="1" s="1"/>
  <c r="L166" i="1"/>
  <c r="M166" i="1" s="1"/>
  <c r="P166" i="1"/>
  <c r="I167" i="1"/>
  <c r="L167" i="1"/>
  <c r="M167" i="1" s="1"/>
  <c r="N167" i="1"/>
  <c r="I168" i="1"/>
  <c r="L168" i="1"/>
  <c r="M168" i="1" s="1"/>
  <c r="N168" i="1"/>
  <c r="J169" i="1"/>
  <c r="O169" i="1" s="1"/>
  <c r="P169" i="1"/>
  <c r="I170" i="1"/>
  <c r="N170" i="1" s="1"/>
  <c r="L170" i="1"/>
  <c r="L171" i="1" s="1"/>
  <c r="L172" i="1" s="1"/>
  <c r="M172" i="1" s="1"/>
  <c r="I171" i="1"/>
  <c r="N171" i="1" s="1"/>
  <c r="I172" i="1"/>
  <c r="N172" i="1" s="1"/>
  <c r="J173" i="1"/>
  <c r="P173" i="1" s="1"/>
  <c r="O173" i="1"/>
  <c r="J174" i="1"/>
  <c r="O174" i="1" s="1"/>
  <c r="L174" i="1"/>
  <c r="M174" i="1" s="1"/>
  <c r="I175" i="1"/>
  <c r="N175" i="1" s="1"/>
  <c r="L175" i="1"/>
  <c r="M175" i="1" s="1"/>
  <c r="I176" i="1"/>
  <c r="N176" i="1" s="1"/>
  <c r="L176" i="1"/>
  <c r="M176" i="1" s="1"/>
  <c r="J177" i="1"/>
  <c r="O177" i="1" s="1"/>
  <c r="J178" i="1"/>
  <c r="O178" i="1" s="1"/>
  <c r="L178" i="1"/>
  <c r="M178" i="1" s="1"/>
  <c r="J179" i="1"/>
  <c r="P179" i="1" s="1"/>
  <c r="L179" i="1"/>
  <c r="M179" i="1" s="1"/>
  <c r="J180" i="1"/>
  <c r="O180" i="1" s="1"/>
  <c r="L180" i="1"/>
  <c r="M180" i="1" s="1"/>
  <c r="I181" i="1"/>
  <c r="N181" i="1" s="1"/>
  <c r="L181" i="1"/>
  <c r="I182" i="1"/>
  <c r="N182" i="1" s="1"/>
  <c r="J183" i="1"/>
  <c r="P183" i="1" s="1"/>
  <c r="I184" i="1"/>
  <c r="L184" i="1"/>
  <c r="M184" i="1" s="1"/>
  <c r="N184" i="1"/>
  <c r="I185" i="1"/>
  <c r="N185" i="1" s="1"/>
  <c r="L185" i="1"/>
  <c r="J186" i="1"/>
  <c r="O186" i="1" s="1"/>
  <c r="P186" i="1"/>
  <c r="I187" i="1"/>
  <c r="N187" i="1" s="1"/>
  <c r="L187" i="1"/>
  <c r="L188" i="1" s="1"/>
  <c r="M187" i="1"/>
  <c r="I188" i="1"/>
  <c r="N188" i="1" s="1"/>
  <c r="J189" i="1"/>
  <c r="O189" i="1" s="1"/>
  <c r="I190" i="1"/>
  <c r="N190" i="1" s="1"/>
  <c r="L190" i="1"/>
  <c r="L191" i="1" s="1"/>
  <c r="I191" i="1"/>
  <c r="N191" i="1" s="1"/>
  <c r="J192" i="1"/>
  <c r="P192" i="1" s="1"/>
  <c r="J193" i="1"/>
  <c r="P193" i="1" s="1"/>
  <c r="L193" i="1"/>
  <c r="M193" i="1" s="1"/>
  <c r="O193" i="1"/>
  <c r="I194" i="1"/>
  <c r="N194" i="1" s="1"/>
  <c r="L194" i="1"/>
  <c r="L195" i="1" s="1"/>
  <c r="M195" i="1" s="1"/>
  <c r="I195" i="1"/>
  <c r="N195" i="1" s="1"/>
  <c r="I196" i="1"/>
  <c r="N196" i="1"/>
  <c r="J197" i="1"/>
  <c r="P197" i="1" s="1"/>
  <c r="O197" i="1"/>
  <c r="I198" i="1"/>
  <c r="N198" i="1" s="1"/>
  <c r="L198" i="1"/>
  <c r="L199" i="1" s="1"/>
  <c r="M199" i="1" s="1"/>
  <c r="I199" i="1"/>
  <c r="N199" i="1" s="1"/>
  <c r="J200" i="1"/>
  <c r="P200" i="1" s="1"/>
  <c r="J201" i="1"/>
  <c r="O201" i="1" s="1"/>
  <c r="L201" i="1"/>
  <c r="M201" i="1" s="1"/>
  <c r="P201" i="1"/>
  <c r="I202" i="1"/>
  <c r="N202" i="1" s="1"/>
  <c r="L202" i="1"/>
  <c r="L203" i="1" s="1"/>
  <c r="M203" i="1" s="1"/>
  <c r="I203" i="1"/>
  <c r="N203" i="1" s="1"/>
  <c r="I204" i="1"/>
  <c r="N204" i="1" s="1"/>
  <c r="J205" i="1"/>
  <c r="O205" i="1"/>
  <c r="P205" i="1"/>
  <c r="J206" i="1"/>
  <c r="L206" i="1"/>
  <c r="M206" i="1" s="1"/>
  <c r="I207" i="1"/>
  <c r="N207" i="1" s="1"/>
  <c r="L207" i="1"/>
  <c r="M207" i="1" s="1"/>
  <c r="J208" i="1"/>
  <c r="O208" i="1" s="1"/>
  <c r="L208" i="1"/>
  <c r="M208" i="1" s="1"/>
  <c r="I209" i="1"/>
  <c r="N209" i="1" s="1"/>
  <c r="L209" i="1"/>
  <c r="M209" i="1" s="1"/>
  <c r="I210" i="1"/>
  <c r="N210" i="1" s="1"/>
  <c r="J211" i="1"/>
  <c r="P211" i="1" s="1"/>
  <c r="J212" i="1"/>
  <c r="O212" i="1" s="1"/>
  <c r="L212" i="1"/>
  <c r="M212" i="1" s="1"/>
  <c r="I213" i="1"/>
  <c r="N213" i="1" s="1"/>
  <c r="L213" i="1"/>
  <c r="M213" i="1" s="1"/>
  <c r="I214" i="1"/>
  <c r="N214" i="1" s="1"/>
  <c r="J215" i="1"/>
  <c r="P215" i="1" s="1"/>
  <c r="J216" i="1"/>
  <c r="O216" i="1" s="1"/>
  <c r="L216" i="1"/>
  <c r="M216" i="1" s="1"/>
  <c r="I217" i="1"/>
  <c r="N217" i="1" s="1"/>
  <c r="L217" i="1"/>
  <c r="J218" i="1"/>
  <c r="O218" i="1" s="1"/>
  <c r="J219" i="1"/>
  <c r="P219" i="1" s="1"/>
  <c r="L219" i="1"/>
  <c r="M219" i="1" s="1"/>
  <c r="I220" i="1"/>
  <c r="L220" i="1"/>
  <c r="N220" i="1"/>
  <c r="I221" i="1"/>
  <c r="N221" i="1" s="1"/>
  <c r="I222" i="1"/>
  <c r="N222" i="1" s="1"/>
  <c r="J223" i="1"/>
  <c r="P223" i="1" s="1"/>
  <c r="I224" i="1"/>
  <c r="N224" i="1" s="1"/>
  <c r="L224" i="1"/>
  <c r="I225" i="1"/>
  <c r="N225" i="1" s="1"/>
  <c r="I226" i="1"/>
  <c r="N226" i="1" s="1"/>
  <c r="J227" i="1"/>
  <c r="P227" i="1" s="1"/>
  <c r="O227" i="1"/>
  <c r="J228" i="1"/>
  <c r="O228" i="1" s="1"/>
  <c r="L228" i="1"/>
  <c r="M228" i="1" s="1"/>
  <c r="P228" i="1"/>
  <c r="I229" i="1"/>
  <c r="N229" i="1" s="1"/>
  <c r="L229" i="1"/>
  <c r="M229" i="1" s="1"/>
  <c r="J230" i="1"/>
  <c r="O230" i="1" s="1"/>
  <c r="I231" i="1"/>
  <c r="N231" i="1" s="1"/>
  <c r="L231" i="1"/>
  <c r="I232" i="1"/>
  <c r="N232" i="1" s="1"/>
  <c r="I233" i="1"/>
  <c r="N233" i="1" s="1"/>
  <c r="J234" i="1"/>
  <c r="O234" i="1" s="1"/>
  <c r="I235" i="1"/>
  <c r="N235" i="1" s="1"/>
  <c r="L235" i="1"/>
  <c r="M235" i="1" s="1"/>
  <c r="I236" i="1"/>
  <c r="N236" i="1"/>
  <c r="J237" i="1"/>
  <c r="P237" i="1" s="1"/>
  <c r="I238" i="1"/>
  <c r="N238" i="1" s="1"/>
  <c r="L238" i="1"/>
  <c r="I239" i="1"/>
  <c r="N239" i="1" s="1"/>
  <c r="J240" i="1"/>
  <c r="O240" i="1" s="1"/>
  <c r="I241" i="1"/>
  <c r="N241" i="1" s="1"/>
  <c r="L241" i="1"/>
  <c r="J242" i="1"/>
  <c r="O242" i="1" s="1"/>
  <c r="I243" i="1"/>
  <c r="N243" i="1" s="1"/>
  <c r="L243" i="1"/>
  <c r="I244" i="1"/>
  <c r="N244" i="1" s="1"/>
  <c r="J245" i="1"/>
  <c r="I246" i="1"/>
  <c r="L246" i="1"/>
  <c r="N246" i="1"/>
  <c r="I247" i="1"/>
  <c r="N247" i="1" s="1"/>
  <c r="I248" i="1"/>
  <c r="N248" i="1" s="1"/>
  <c r="I249" i="1"/>
  <c r="N249" i="1" s="1"/>
  <c r="I250" i="1"/>
  <c r="N250" i="1" s="1"/>
  <c r="I251" i="1"/>
  <c r="N251" i="1" s="1"/>
  <c r="I252" i="1"/>
  <c r="N252" i="1" s="1"/>
  <c r="J253" i="1"/>
  <c r="I254" i="1"/>
  <c r="N254" i="1" s="1"/>
  <c r="L254" i="1"/>
  <c r="M254" i="1" s="1"/>
  <c r="I255" i="1"/>
  <c r="N255" i="1" s="1"/>
  <c r="I256" i="1"/>
  <c r="N256" i="1" s="1"/>
  <c r="J257" i="1"/>
  <c r="I258" i="1"/>
  <c r="N258" i="1" s="1"/>
  <c r="L258" i="1"/>
  <c r="M258" i="1" s="1"/>
  <c r="J259" i="1"/>
  <c r="P259" i="1" s="1"/>
  <c r="I260" i="1"/>
  <c r="N260" i="1" s="1"/>
  <c r="L260" i="1"/>
  <c r="L261" i="1" s="1"/>
  <c r="M261" i="1" s="1"/>
  <c r="M260" i="1"/>
  <c r="I261" i="1"/>
  <c r="N261" i="1"/>
  <c r="J262" i="1"/>
  <c r="P262" i="1" s="1"/>
  <c r="I263" i="1"/>
  <c r="N263" i="1" s="1"/>
  <c r="L263" i="1"/>
  <c r="M263" i="1" s="1"/>
  <c r="I264" i="1"/>
  <c r="N264" i="1" s="1"/>
  <c r="I265" i="1"/>
  <c r="N265" i="1" s="1"/>
  <c r="J266" i="1"/>
  <c r="P266" i="1" s="1"/>
  <c r="I267" i="1"/>
  <c r="N267" i="1" s="1"/>
  <c r="L267" i="1"/>
  <c r="M267" i="1" s="1"/>
  <c r="I268" i="1"/>
  <c r="N268" i="1" s="1"/>
  <c r="I269" i="1"/>
  <c r="N269" i="1" s="1"/>
  <c r="I270" i="1"/>
  <c r="N270" i="1" s="1"/>
  <c r="I271" i="1"/>
  <c r="N271" i="1" s="1"/>
  <c r="J272" i="1"/>
  <c r="I273" i="1"/>
  <c r="N273" i="1" s="1"/>
  <c r="L273" i="1"/>
  <c r="L274" i="1" s="1"/>
  <c r="M273" i="1"/>
  <c r="J274" i="1"/>
  <c r="M274" i="1"/>
  <c r="I275" i="1"/>
  <c r="L275" i="1"/>
  <c r="M275" i="1" s="1"/>
  <c r="N275" i="1"/>
  <c r="I276" i="1"/>
  <c r="N276" i="1" s="1"/>
  <c r="L276" i="1"/>
  <c r="M276" i="1" s="1"/>
  <c r="J277" i="1"/>
  <c r="O277" i="1" s="1"/>
  <c r="I278" i="1"/>
  <c r="N278" i="1" s="1"/>
  <c r="L278" i="1"/>
  <c r="L279" i="1" s="1"/>
  <c r="M279" i="1" s="1"/>
  <c r="J279" i="1"/>
  <c r="P279" i="1" s="1"/>
  <c r="I280" i="1"/>
  <c r="N280" i="1" s="1"/>
  <c r="L280" i="1"/>
  <c r="M280" i="1" s="1"/>
  <c r="J281" i="1"/>
  <c r="O281" i="1" s="1"/>
  <c r="I282" i="1"/>
  <c r="N282" i="1" s="1"/>
  <c r="L282" i="1"/>
  <c r="L283" i="1" s="1"/>
  <c r="M283" i="1" s="1"/>
  <c r="J283" i="1"/>
  <c r="P283" i="1" s="1"/>
  <c r="I284" i="1"/>
  <c r="N284" i="1" s="1"/>
  <c r="L284" i="1"/>
  <c r="M284" i="1" s="1"/>
  <c r="J285" i="1"/>
  <c r="O285" i="1" s="1"/>
  <c r="I286" i="1"/>
  <c r="N286" i="1" s="1"/>
  <c r="L286" i="1"/>
  <c r="M286" i="1" s="1"/>
  <c r="J287" i="1"/>
  <c r="P287" i="1" s="1"/>
  <c r="I288" i="1"/>
  <c r="N288" i="1" s="1"/>
  <c r="L288" i="1"/>
  <c r="M288" i="1" s="1"/>
  <c r="J289" i="1"/>
  <c r="O289" i="1" s="1"/>
  <c r="I290" i="1"/>
  <c r="N290" i="1" s="1"/>
  <c r="L290" i="1"/>
  <c r="M290" i="1" s="1"/>
  <c r="I291" i="1"/>
  <c r="N291" i="1" s="1"/>
  <c r="L291" i="1"/>
  <c r="M291" i="1" s="1"/>
  <c r="I292" i="1"/>
  <c r="N292" i="1" s="1"/>
  <c r="J293" i="1"/>
  <c r="P293" i="1" s="1"/>
  <c r="I294" i="1"/>
  <c r="N294" i="1" s="1"/>
  <c r="L294" i="1"/>
  <c r="L295" i="1" s="1"/>
  <c r="M295" i="1" s="1"/>
  <c r="I295" i="1"/>
  <c r="N295" i="1" s="1"/>
  <c r="J296" i="1"/>
  <c r="O296" i="1" s="1"/>
  <c r="I297" i="1"/>
  <c r="N297" i="1" s="1"/>
  <c r="L297" i="1"/>
  <c r="L298" i="1" s="1"/>
  <c r="L299" i="1" s="1"/>
  <c r="M299" i="1" s="1"/>
  <c r="I298" i="1"/>
  <c r="N298" i="1" s="1"/>
  <c r="J299" i="1"/>
  <c r="O299" i="1" s="1"/>
  <c r="I300" i="1"/>
  <c r="N300" i="1" s="1"/>
  <c r="L300" i="1"/>
  <c r="J301" i="1"/>
  <c r="P301" i="1" s="1"/>
  <c r="O301" i="1"/>
  <c r="I302" i="1"/>
  <c r="N302" i="1" s="1"/>
  <c r="L302" i="1"/>
  <c r="L303" i="1" s="1"/>
  <c r="M303" i="1" s="1"/>
  <c r="J303" i="1"/>
  <c r="O303" i="1" s="1"/>
  <c r="J304" i="1"/>
  <c r="L304" i="1"/>
  <c r="M304" i="1" s="1"/>
  <c r="J305" i="1"/>
  <c r="P305" i="1" s="1"/>
  <c r="L305" i="1"/>
  <c r="M305" i="1" s="1"/>
  <c r="I306" i="1"/>
  <c r="N306" i="1" s="1"/>
  <c r="L306" i="1"/>
  <c r="L307" i="1" s="1"/>
  <c r="M307" i="1" s="1"/>
  <c r="I307" i="1"/>
  <c r="N307" i="1" s="1"/>
  <c r="I308" i="1"/>
  <c r="N308" i="1" s="1"/>
  <c r="J309" i="1"/>
  <c r="P309" i="1" s="1"/>
  <c r="J310" i="1"/>
  <c r="L310" i="1"/>
  <c r="M310" i="1" s="1"/>
  <c r="I311" i="1"/>
  <c r="N311" i="1" s="1"/>
  <c r="L311" i="1"/>
  <c r="L312" i="1" s="1"/>
  <c r="M311" i="1"/>
  <c r="I312" i="1"/>
  <c r="N312" i="1"/>
  <c r="J313" i="1"/>
  <c r="P313" i="1" s="1"/>
  <c r="I314" i="1"/>
  <c r="N314" i="1" s="1"/>
  <c r="L314" i="1"/>
  <c r="L315" i="1" s="1"/>
  <c r="M315" i="1" s="1"/>
  <c r="I315" i="1"/>
  <c r="N315" i="1" s="1"/>
  <c r="J316" i="1"/>
  <c r="O316" i="1" s="1"/>
  <c r="I317" i="1"/>
  <c r="N317" i="1" s="1"/>
  <c r="L317" i="1"/>
  <c r="L318" i="1" s="1"/>
  <c r="M318" i="1" s="1"/>
  <c r="J318" i="1"/>
  <c r="I319" i="1"/>
  <c r="N319" i="1" s="1"/>
  <c r="L319" i="1"/>
  <c r="L320" i="1" s="1"/>
  <c r="M320" i="1" s="1"/>
  <c r="M319" i="1"/>
  <c r="J320" i="1"/>
  <c r="O320" i="1" s="1"/>
  <c r="I321" i="1"/>
  <c r="N321" i="1" s="1"/>
  <c r="L321" i="1"/>
  <c r="L322" i="1" s="1"/>
  <c r="L323" i="1" s="1"/>
  <c r="M321" i="1"/>
  <c r="I322" i="1"/>
  <c r="N322" i="1" s="1"/>
  <c r="I323" i="1"/>
  <c r="N323" i="1" s="1"/>
  <c r="I324" i="1"/>
  <c r="N324" i="1"/>
  <c r="I325" i="1"/>
  <c r="N325" i="1" s="1"/>
  <c r="I326" i="1"/>
  <c r="N326" i="1" s="1"/>
  <c r="I327" i="1"/>
  <c r="N327" i="1" s="1"/>
  <c r="I328" i="1"/>
  <c r="N328" i="1" s="1"/>
  <c r="J329" i="1"/>
  <c r="P329" i="1" s="1"/>
  <c r="J330" i="1"/>
  <c r="L330" i="1"/>
  <c r="M330" i="1" s="1"/>
  <c r="J331" i="1"/>
  <c r="P331" i="1" s="1"/>
  <c r="L331" i="1"/>
  <c r="M331" i="1" s="1"/>
  <c r="J332" i="1"/>
  <c r="O332" i="1" s="1"/>
  <c r="L332" i="1"/>
  <c r="M332" i="1" s="1"/>
  <c r="J333" i="1"/>
  <c r="L333" i="1"/>
  <c r="M333" i="1"/>
  <c r="I334" i="1"/>
  <c r="N334" i="1" s="1"/>
  <c r="L334" i="1"/>
  <c r="L335" i="1" s="1"/>
  <c r="I335" i="1"/>
  <c r="N335" i="1" s="1"/>
  <c r="I336" i="1"/>
  <c r="N336" i="1"/>
  <c r="I337" i="1"/>
  <c r="N337" i="1" s="1"/>
  <c r="J338" i="1"/>
  <c r="J339" i="1"/>
  <c r="P339" i="1" s="1"/>
  <c r="L339" i="1"/>
  <c r="M339" i="1"/>
  <c r="I340" i="1"/>
  <c r="N340" i="1" s="1"/>
  <c r="L340" i="1"/>
  <c r="J341" i="1"/>
  <c r="P341" i="1" s="1"/>
  <c r="J342" i="1"/>
  <c r="L342" i="1"/>
  <c r="M342" i="1" s="1"/>
  <c r="I343" i="1"/>
  <c r="N343" i="1" s="1"/>
  <c r="L343" i="1"/>
  <c r="L344" i="1" s="1"/>
  <c r="M343" i="1"/>
  <c r="I344" i="1"/>
  <c r="N344" i="1" s="1"/>
  <c r="J345" i="1"/>
  <c r="P345" i="1" s="1"/>
  <c r="J346" i="1"/>
  <c r="L346" i="1"/>
  <c r="M346" i="1" s="1"/>
  <c r="I347" i="1"/>
  <c r="N347" i="1" s="1"/>
  <c r="L347" i="1"/>
  <c r="M347" i="1" s="1"/>
  <c r="I348" i="1"/>
  <c r="N348" i="1" s="1"/>
  <c r="I349" i="1"/>
  <c r="N349" i="1" s="1"/>
  <c r="J350" i="1"/>
  <c r="I351" i="1"/>
  <c r="N351" i="1" s="1"/>
  <c r="L351" i="1"/>
  <c r="L352" i="1" s="1"/>
  <c r="M352" i="1" s="1"/>
  <c r="J352" i="1"/>
  <c r="O352" i="1" s="1"/>
  <c r="J353" i="1"/>
  <c r="P353" i="1" s="1"/>
  <c r="L353" i="1"/>
  <c r="M353" i="1" s="1"/>
  <c r="I354" i="1"/>
  <c r="N354" i="1" s="1"/>
  <c r="L354" i="1"/>
  <c r="L355" i="1" s="1"/>
  <c r="I355" i="1"/>
  <c r="N355" i="1" s="1"/>
  <c r="I356" i="1"/>
  <c r="N356" i="1"/>
  <c r="J357" i="1"/>
  <c r="P357" i="1" s="1"/>
  <c r="I358" i="1"/>
  <c r="L358" i="1"/>
  <c r="L359" i="1" s="1"/>
  <c r="N358" i="1"/>
  <c r="I359" i="1"/>
  <c r="N359" i="1" s="1"/>
  <c r="J360" i="1"/>
  <c r="O360" i="1" s="1"/>
  <c r="J361" i="1"/>
  <c r="P361" i="1" s="1"/>
  <c r="L361" i="1"/>
  <c r="M361" i="1"/>
  <c r="I362" i="1"/>
  <c r="N362" i="1" s="1"/>
  <c r="L362" i="1"/>
  <c r="I363" i="1"/>
  <c r="N363" i="1" s="1"/>
  <c r="J364" i="1"/>
  <c r="O364" i="1" s="1"/>
  <c r="I365" i="1"/>
  <c r="N365" i="1" s="1"/>
  <c r="L365" i="1"/>
  <c r="L366" i="1" s="1"/>
  <c r="M366" i="1" s="1"/>
  <c r="M365" i="1"/>
  <c r="J366" i="1"/>
  <c r="I367" i="1"/>
  <c r="N367" i="1" s="1"/>
  <c r="L367" i="1"/>
  <c r="M367" i="1" s="1"/>
  <c r="I368" i="1"/>
  <c r="N368" i="1" s="1"/>
  <c r="I369" i="1"/>
  <c r="N369" i="1" s="1"/>
  <c r="J370" i="1"/>
  <c r="O370" i="1" s="1"/>
  <c r="P370" i="1"/>
  <c r="I371" i="1"/>
  <c r="N371" i="1" s="1"/>
  <c r="L371" i="1"/>
  <c r="I372" i="1"/>
  <c r="N372" i="1" s="1"/>
  <c r="I373" i="1"/>
  <c r="N373" i="1" s="1"/>
  <c r="I374" i="1"/>
  <c r="N374" i="1"/>
  <c r="I375" i="1"/>
  <c r="N375" i="1" s="1"/>
  <c r="I376" i="1"/>
  <c r="N376" i="1" s="1"/>
  <c r="J377" i="1"/>
  <c r="P377" i="1" s="1"/>
  <c r="I378" i="1"/>
  <c r="N378" i="1" s="1"/>
  <c r="L378" i="1"/>
  <c r="I379" i="1"/>
  <c r="N379" i="1" s="1"/>
  <c r="I380" i="1"/>
  <c r="N380" i="1" s="1"/>
  <c r="I381" i="1"/>
  <c r="N381" i="1" s="1"/>
  <c r="I382" i="1"/>
  <c r="N382" i="1" s="1"/>
  <c r="I383" i="1"/>
  <c r="N383" i="1" s="1"/>
  <c r="I384" i="1"/>
  <c r="N384" i="1" s="1"/>
  <c r="J385" i="1"/>
  <c r="P385" i="1" s="1"/>
  <c r="O385" i="1"/>
  <c r="J386" i="1"/>
  <c r="L386" i="1"/>
  <c r="M386" i="1" s="1"/>
  <c r="J387" i="1"/>
  <c r="P387" i="1" s="1"/>
  <c r="L387" i="1"/>
  <c r="M387" i="1" s="1"/>
  <c r="O387" i="1"/>
  <c r="I388" i="1"/>
  <c r="N388" i="1" s="1"/>
  <c r="L388" i="1"/>
  <c r="I389" i="1"/>
  <c r="N389" i="1" s="1"/>
  <c r="I390" i="1"/>
  <c r="N390" i="1"/>
  <c r="I391" i="1"/>
  <c r="N391" i="1" s="1"/>
  <c r="I392" i="1"/>
  <c r="N392" i="1" s="1"/>
  <c r="I393" i="1"/>
  <c r="N393" i="1" s="1"/>
  <c r="I394" i="1"/>
  <c r="N394" i="1" s="1"/>
  <c r="J395" i="1"/>
  <c r="O395" i="1" s="1"/>
  <c r="J396" i="1"/>
  <c r="O396" i="1" s="1"/>
  <c r="L396" i="1"/>
  <c r="M396" i="1" s="1"/>
  <c r="P396" i="1"/>
  <c r="J397" i="1"/>
  <c r="P397" i="1" s="1"/>
  <c r="L397" i="1"/>
  <c r="M397" i="1"/>
  <c r="O397" i="1"/>
  <c r="J398" i="1"/>
  <c r="O398" i="1" s="1"/>
  <c r="L398" i="1"/>
  <c r="M398" i="1" s="1"/>
  <c r="J399" i="1"/>
  <c r="L399" i="1"/>
  <c r="M399" i="1" s="1"/>
  <c r="O399" i="1"/>
  <c r="P399" i="1"/>
  <c r="I400" i="1"/>
  <c r="L400" i="1"/>
  <c r="N400" i="1"/>
  <c r="I401" i="1"/>
  <c r="N401" i="1" s="1"/>
  <c r="I402" i="1"/>
  <c r="N402" i="1" s="1"/>
  <c r="I403" i="1"/>
  <c r="N403" i="1" s="1"/>
  <c r="J404" i="1"/>
  <c r="O404" i="1" s="1"/>
  <c r="I405" i="1"/>
  <c r="N405" i="1" s="1"/>
  <c r="L405" i="1"/>
  <c r="L406" i="1" s="1"/>
  <c r="M405" i="1"/>
  <c r="I406" i="1"/>
  <c r="N406" i="1" s="1"/>
  <c r="J407" i="1"/>
  <c r="P407" i="1" s="1"/>
  <c r="I408" i="1"/>
  <c r="N408" i="1" s="1"/>
  <c r="L408" i="1"/>
  <c r="J409" i="1"/>
  <c r="P409" i="1" s="1"/>
  <c r="I410" i="1"/>
  <c r="N410" i="1" s="1"/>
  <c r="L410" i="1"/>
  <c r="J411" i="1"/>
  <c r="P411" i="1" s="1"/>
  <c r="I412" i="1"/>
  <c r="N412" i="1" s="1"/>
  <c r="L412" i="1"/>
  <c r="I413" i="1"/>
  <c r="N413" i="1" s="1"/>
  <c r="J414" i="1"/>
  <c r="O414" i="1" s="1"/>
  <c r="I415" i="1"/>
  <c r="N415" i="1" s="1"/>
  <c r="L415" i="1"/>
  <c r="L416" i="1" s="1"/>
  <c r="M415" i="1"/>
  <c r="I416" i="1"/>
  <c r="N416" i="1" s="1"/>
  <c r="J417" i="1"/>
  <c r="P417" i="1" s="1"/>
  <c r="I418" i="1"/>
  <c r="N418" i="1" s="1"/>
  <c r="L418" i="1"/>
  <c r="I419" i="1"/>
  <c r="N419" i="1" s="1"/>
  <c r="J420" i="1"/>
  <c r="O420" i="1" s="1"/>
  <c r="I421" i="1"/>
  <c r="N421" i="1" s="1"/>
  <c r="L421" i="1"/>
  <c r="L422" i="1" s="1"/>
  <c r="I422" i="1"/>
  <c r="N422" i="1"/>
  <c r="J423" i="1"/>
  <c r="P423" i="1" s="1"/>
  <c r="I424" i="1"/>
  <c r="N424" i="1" s="1"/>
  <c r="L424" i="1"/>
  <c r="I425" i="1"/>
  <c r="N425" i="1" s="1"/>
  <c r="J426" i="1"/>
  <c r="O426" i="1" s="1"/>
  <c r="J427" i="1"/>
  <c r="P427" i="1" s="1"/>
  <c r="L427" i="1"/>
  <c r="M427" i="1"/>
  <c r="O427" i="1"/>
  <c r="I428" i="1"/>
  <c r="N428" i="1" s="1"/>
  <c r="L428" i="1"/>
  <c r="J429" i="1"/>
  <c r="P429" i="1" s="1"/>
  <c r="I430" i="1"/>
  <c r="N430" i="1" s="1"/>
  <c r="L430" i="1"/>
  <c r="I431" i="1"/>
  <c r="N431" i="1" s="1"/>
  <c r="J432" i="1"/>
  <c r="O432" i="1" s="1"/>
  <c r="J433" i="1"/>
  <c r="P433" i="1" s="1"/>
  <c r="L433" i="1"/>
  <c r="M433" i="1"/>
  <c r="I434" i="1"/>
  <c r="N434" i="1" s="1"/>
  <c r="L434" i="1"/>
  <c r="J435" i="1"/>
  <c r="O435" i="1" s="1"/>
  <c r="J436" i="1"/>
  <c r="L436" i="1"/>
  <c r="M436" i="1" s="1"/>
  <c r="I437" i="1"/>
  <c r="N437" i="1" s="1"/>
  <c r="L437" i="1"/>
  <c r="L438" i="1" s="1"/>
  <c r="M438" i="1" s="1"/>
  <c r="M437" i="1"/>
  <c r="I438" i="1"/>
  <c r="N438" i="1" s="1"/>
  <c r="J439" i="1"/>
  <c r="P439" i="1" s="1"/>
  <c r="J440" i="1"/>
  <c r="O440" i="1" s="1"/>
  <c r="L440" i="1"/>
  <c r="M440" i="1" s="1"/>
  <c r="J441" i="1"/>
  <c r="P441" i="1" s="1"/>
  <c r="L441" i="1"/>
  <c r="M441" i="1" s="1"/>
  <c r="J442" i="1"/>
  <c r="P442" i="1" s="1"/>
  <c r="L442" i="1"/>
  <c r="M442" i="1" s="1"/>
  <c r="I443" i="1"/>
  <c r="N443" i="1" s="1"/>
  <c r="L443" i="1"/>
  <c r="M443" i="1" s="1"/>
  <c r="I444" i="1"/>
  <c r="N444" i="1" s="1"/>
  <c r="J445" i="1"/>
  <c r="I446" i="1"/>
  <c r="N446" i="1" s="1"/>
  <c r="L446" i="1"/>
  <c r="M446" i="1" s="1"/>
  <c r="I447" i="1"/>
  <c r="N447" i="1" s="1"/>
  <c r="J448" i="1"/>
  <c r="O448" i="1" s="1"/>
  <c r="I449" i="1"/>
  <c r="N449" i="1" s="1"/>
  <c r="L449" i="1"/>
  <c r="L450" i="1" s="1"/>
  <c r="M450" i="1" s="1"/>
  <c r="M449" i="1"/>
  <c r="J450" i="1"/>
  <c r="P450" i="1" s="1"/>
  <c r="J451" i="1"/>
  <c r="O451" i="1" s="1"/>
  <c r="L451" i="1"/>
  <c r="M451" i="1" s="1"/>
  <c r="P451" i="1"/>
  <c r="I452" i="1"/>
  <c r="N452" i="1" s="1"/>
  <c r="L452" i="1"/>
  <c r="L453" i="1" s="1"/>
  <c r="M453" i="1" s="1"/>
  <c r="I453" i="1"/>
  <c r="N453" i="1" s="1"/>
  <c r="I454" i="1"/>
  <c r="N454" i="1" s="1"/>
  <c r="J455" i="1"/>
  <c r="O455" i="1" s="1"/>
  <c r="I456" i="1"/>
  <c r="L456" i="1"/>
  <c r="L457" i="1" s="1"/>
  <c r="N456" i="1"/>
  <c r="I457" i="1"/>
  <c r="N457" i="1" s="1"/>
  <c r="I458" i="1"/>
  <c r="N458" i="1"/>
  <c r="J459" i="1"/>
  <c r="P459" i="1" s="1"/>
  <c r="I460" i="1"/>
  <c r="N460" i="1" s="1"/>
  <c r="L460" i="1"/>
  <c r="M460" i="1" s="1"/>
  <c r="I461" i="1"/>
  <c r="N461" i="1" s="1"/>
  <c r="J462" i="1"/>
  <c r="I463" i="1"/>
  <c r="L463" i="1"/>
  <c r="M463" i="1" s="1"/>
  <c r="N463" i="1"/>
  <c r="J464" i="1"/>
  <c r="O464" i="1" s="1"/>
  <c r="J465" i="1"/>
  <c r="O465" i="1" s="1"/>
  <c r="L465" i="1"/>
  <c r="M465" i="1" s="1"/>
  <c r="J466" i="1"/>
  <c r="L466" i="1"/>
  <c r="M466" i="1" s="1"/>
  <c r="I467" i="1"/>
  <c r="N467" i="1" s="1"/>
  <c r="L467" i="1"/>
  <c r="M467" i="1" s="1"/>
  <c r="I468" i="1"/>
  <c r="N468" i="1" s="1"/>
  <c r="I469" i="1"/>
  <c r="N469" i="1" s="1"/>
  <c r="J470" i="1"/>
  <c r="I471" i="1"/>
  <c r="N471" i="1" s="1"/>
  <c r="L471" i="1"/>
  <c r="M471" i="1" s="1"/>
  <c r="I472" i="1"/>
  <c r="N472" i="1" s="1"/>
  <c r="J473" i="1"/>
  <c r="O473" i="1" s="1"/>
  <c r="I474" i="1"/>
  <c r="L474" i="1"/>
  <c r="L475" i="1" s="1"/>
  <c r="M475" i="1" s="1"/>
  <c r="N474" i="1"/>
  <c r="J475" i="1"/>
  <c r="P475" i="1" s="1"/>
  <c r="I476" i="1"/>
  <c r="N476" i="1" s="1"/>
  <c r="L476" i="1"/>
  <c r="I477" i="1"/>
  <c r="N477" i="1" s="1"/>
  <c r="I478" i="1"/>
  <c r="N478" i="1"/>
  <c r="J479" i="1"/>
  <c r="P479" i="1" s="1"/>
  <c r="I480" i="1"/>
  <c r="N480" i="1" s="1"/>
  <c r="L480" i="1"/>
  <c r="I481" i="1"/>
  <c r="N481" i="1" s="1"/>
  <c r="J482" i="1"/>
  <c r="I483" i="1"/>
  <c r="L483" i="1"/>
  <c r="M483" i="1" s="1"/>
  <c r="N483" i="1"/>
  <c r="I484" i="1"/>
  <c r="N484" i="1" s="1"/>
  <c r="J485" i="1"/>
  <c r="O485" i="1" s="1"/>
  <c r="I486" i="1"/>
  <c r="N486" i="1" s="1"/>
  <c r="L486" i="1"/>
  <c r="M486" i="1" s="1"/>
  <c r="J487" i="1"/>
  <c r="P487" i="1" s="1"/>
  <c r="I488" i="1"/>
  <c r="N488" i="1" s="1"/>
  <c r="L488" i="1"/>
  <c r="M488" i="1" s="1"/>
  <c r="I489" i="1"/>
  <c r="N489" i="1" s="1"/>
  <c r="J490" i="1"/>
  <c r="I491" i="1"/>
  <c r="N491" i="1" s="1"/>
  <c r="L491" i="1"/>
  <c r="M491" i="1" s="1"/>
  <c r="I492" i="1"/>
  <c r="N492" i="1" s="1"/>
  <c r="I493" i="1"/>
  <c r="N493" i="1" s="1"/>
  <c r="J494" i="1"/>
  <c r="J495" i="1"/>
  <c r="P495" i="1" s="1"/>
  <c r="L495" i="1"/>
  <c r="M495" i="1" s="1"/>
  <c r="J496" i="1"/>
  <c r="O496" i="1" s="1"/>
  <c r="L496" i="1"/>
  <c r="M496" i="1" s="1"/>
  <c r="J497" i="1"/>
  <c r="L497" i="1"/>
  <c r="M497" i="1" s="1"/>
  <c r="I498" i="1"/>
  <c r="N498" i="1" s="1"/>
  <c r="L498" i="1"/>
  <c r="M498" i="1" s="1"/>
  <c r="J499" i="1"/>
  <c r="O499" i="1" s="1"/>
  <c r="J500" i="1"/>
  <c r="O500" i="1" s="1"/>
  <c r="L500" i="1"/>
  <c r="M500" i="1" s="1"/>
  <c r="I501" i="1"/>
  <c r="N501" i="1" s="1"/>
  <c r="L501" i="1"/>
  <c r="L502" i="1" s="1"/>
  <c r="L503" i="1" s="1"/>
  <c r="M503" i="1" s="1"/>
  <c r="I502" i="1"/>
  <c r="N502" i="1" s="1"/>
  <c r="J503" i="1"/>
  <c r="O503" i="1" s="1"/>
  <c r="I504" i="1"/>
  <c r="N504" i="1" s="1"/>
  <c r="L504" i="1"/>
  <c r="L505" i="1" s="1"/>
  <c r="M505" i="1" s="1"/>
  <c r="I505" i="1"/>
  <c r="N505" i="1" s="1"/>
  <c r="I506" i="1"/>
  <c r="N506" i="1" s="1"/>
  <c r="I507" i="1"/>
  <c r="N507" i="1" s="1"/>
  <c r="I508" i="1"/>
  <c r="N508" i="1" s="1"/>
  <c r="J509" i="1"/>
  <c r="P509" i="1" s="1"/>
  <c r="J510" i="1"/>
  <c r="O510" i="1" s="1"/>
  <c r="L510" i="1"/>
  <c r="M510" i="1" s="1"/>
  <c r="I511" i="1"/>
  <c r="N511" i="1" s="1"/>
  <c r="L511" i="1"/>
  <c r="M511" i="1" s="1"/>
  <c r="I512" i="1"/>
  <c r="N512" i="1"/>
  <c r="J513" i="1"/>
  <c r="I514" i="1"/>
  <c r="N514" i="1" s="1"/>
  <c r="L514" i="1"/>
  <c r="J515" i="1"/>
  <c r="O515" i="1" s="1"/>
  <c r="I516" i="1"/>
  <c r="N516" i="1" s="1"/>
  <c r="L516" i="1"/>
  <c r="L517" i="1" s="1"/>
  <c r="M517" i="1" s="1"/>
  <c r="J517" i="1"/>
  <c r="P517" i="1" s="1"/>
  <c r="J518" i="1"/>
  <c r="L518" i="1"/>
  <c r="M518" i="1" s="1"/>
  <c r="J519" i="1"/>
  <c r="P519" i="1" s="1"/>
  <c r="L519" i="1"/>
  <c r="M519" i="1" s="1"/>
  <c r="I520" i="1"/>
  <c r="N520" i="1" s="1"/>
  <c r="L520" i="1"/>
  <c r="L521" i="1" s="1"/>
  <c r="M521" i="1" s="1"/>
  <c r="J521" i="1"/>
  <c r="P521" i="1" s="1"/>
  <c r="I522" i="1"/>
  <c r="N522" i="1" s="1"/>
  <c r="L522" i="1"/>
  <c r="J523" i="1"/>
  <c r="P523" i="1" s="1"/>
  <c r="O523" i="1"/>
  <c r="J524" i="1"/>
  <c r="L524" i="1"/>
  <c r="M524" i="1" s="1"/>
  <c r="J525" i="1"/>
  <c r="P525" i="1" s="1"/>
  <c r="L525" i="1"/>
  <c r="M525" i="1" s="1"/>
  <c r="I526" i="1"/>
  <c r="L526" i="1"/>
  <c r="N526" i="1"/>
  <c r="I527" i="1"/>
  <c r="N527" i="1" s="1"/>
  <c r="J528" i="1"/>
  <c r="I529" i="1"/>
  <c r="N529" i="1" s="1"/>
  <c r="L529" i="1"/>
  <c r="J530" i="1"/>
  <c r="I531" i="1"/>
  <c r="N531" i="1" s="1"/>
  <c r="L531" i="1"/>
  <c r="L532" i="1" s="1"/>
  <c r="M532" i="1" s="1"/>
  <c r="J532" i="1"/>
  <c r="I533" i="1"/>
  <c r="N533" i="1" s="1"/>
  <c r="L533" i="1"/>
  <c r="J534" i="1"/>
  <c r="J535" i="1"/>
  <c r="P535" i="1" s="1"/>
  <c r="L535" i="1"/>
  <c r="M535" i="1" s="1"/>
  <c r="I536" i="1"/>
  <c r="N536" i="1" s="1"/>
  <c r="L536" i="1"/>
  <c r="L537" i="1" s="1"/>
  <c r="M537" i="1" s="1"/>
  <c r="J537" i="1"/>
  <c r="P537" i="1" s="1"/>
  <c r="I538" i="1"/>
  <c r="N538" i="1" s="1"/>
  <c r="L538" i="1"/>
  <c r="J539" i="1"/>
  <c r="O539" i="1"/>
  <c r="P539" i="1"/>
  <c r="J540" i="1"/>
  <c r="L540" i="1"/>
  <c r="M540" i="1" s="1"/>
  <c r="J541" i="1"/>
  <c r="P541" i="1" s="1"/>
  <c r="L541" i="1"/>
  <c r="M541" i="1" s="1"/>
  <c r="I542" i="1"/>
  <c r="L542" i="1"/>
  <c r="N542" i="1"/>
  <c r="J543" i="1"/>
  <c r="O543" i="1" s="1"/>
  <c r="J544" i="1"/>
  <c r="L544" i="1"/>
  <c r="M544" i="1" s="1"/>
  <c r="I545" i="1"/>
  <c r="N545" i="1" s="1"/>
  <c r="L545" i="1"/>
  <c r="M545" i="1"/>
  <c r="I546" i="1"/>
  <c r="N546" i="1" s="1"/>
  <c r="L546" i="1"/>
  <c r="J547" i="1"/>
  <c r="O547" i="1" s="1"/>
  <c r="I548" i="1"/>
  <c r="N548" i="1" s="1"/>
  <c r="L548" i="1"/>
  <c r="L549" i="1" s="1"/>
  <c r="M549" i="1" s="1"/>
  <c r="J549" i="1"/>
  <c r="P549" i="1" s="1"/>
  <c r="I550" i="1"/>
  <c r="N550" i="1" s="1"/>
  <c r="L550" i="1"/>
  <c r="J551" i="1"/>
  <c r="O551" i="1" s="1"/>
  <c r="I552" i="1"/>
  <c r="L552" i="1"/>
  <c r="L553" i="1" s="1"/>
  <c r="M553" i="1" s="1"/>
  <c r="N552" i="1"/>
  <c r="J553" i="1"/>
  <c r="P553" i="1" s="1"/>
  <c r="I554" i="1"/>
  <c r="L554" i="1"/>
  <c r="N554" i="1"/>
  <c r="I555" i="1"/>
  <c r="N555" i="1" s="1"/>
  <c r="J556" i="1"/>
  <c r="I557" i="1"/>
  <c r="N557" i="1" s="1"/>
  <c r="L557" i="1"/>
  <c r="L558" i="1" s="1"/>
  <c r="M558" i="1" s="1"/>
  <c r="J558" i="1"/>
  <c r="O558" i="1" s="1"/>
  <c r="I559" i="1"/>
  <c r="N559" i="1" s="1"/>
  <c r="L559" i="1"/>
  <c r="M559" i="1" s="1"/>
  <c r="J560" i="1"/>
  <c r="I561" i="1"/>
  <c r="N561" i="1" s="1"/>
  <c r="L561" i="1"/>
  <c r="L562" i="1" s="1"/>
  <c r="I562" i="1"/>
  <c r="N562" i="1" s="1"/>
  <c r="J563" i="1"/>
  <c r="O563" i="1" s="1"/>
  <c r="P563" i="1"/>
  <c r="I564" i="1"/>
  <c r="N564" i="1" s="1"/>
  <c r="L564" i="1"/>
  <c r="L565" i="1" s="1"/>
  <c r="M565" i="1" s="1"/>
  <c r="J565" i="1"/>
  <c r="P565" i="1" s="1"/>
  <c r="I566" i="1"/>
  <c r="L566" i="1"/>
  <c r="N566" i="1"/>
  <c r="J567" i="1"/>
  <c r="P567" i="1" s="1"/>
  <c r="O567" i="1"/>
  <c r="I568" i="1"/>
  <c r="N568" i="1" s="1"/>
  <c r="L568" i="1"/>
  <c r="L569" i="1" s="1"/>
  <c r="M569" i="1" s="1"/>
  <c r="I569" i="1"/>
  <c r="N569" i="1" s="1"/>
  <c r="J570" i="1"/>
  <c r="O570" i="1" s="1"/>
  <c r="L570" i="1"/>
  <c r="M570" i="1" s="1"/>
  <c r="P570" i="1"/>
  <c r="J571" i="1"/>
  <c r="O571" i="1" s="1"/>
  <c r="L571" i="1"/>
  <c r="M571" i="1" s="1"/>
  <c r="I572" i="1"/>
  <c r="N572" i="1" s="1"/>
  <c r="L572" i="1"/>
  <c r="L573" i="1" s="1"/>
  <c r="M573" i="1" s="1"/>
  <c r="J573" i="1"/>
  <c r="P573" i="1" s="1"/>
  <c r="I574" i="1"/>
  <c r="N574" i="1" s="1"/>
  <c r="L574" i="1"/>
  <c r="I575" i="1"/>
  <c r="N575" i="1" s="1"/>
  <c r="I576" i="1"/>
  <c r="N576" i="1" s="1"/>
  <c r="I577" i="1"/>
  <c r="N577" i="1" s="1"/>
  <c r="J578" i="1"/>
  <c r="O578" i="1" s="1"/>
  <c r="J579" i="1"/>
  <c r="P579" i="1" s="1"/>
  <c r="L579" i="1"/>
  <c r="M579" i="1" s="1"/>
  <c r="I580" i="1"/>
  <c r="N580" i="1" s="1"/>
  <c r="L580" i="1"/>
  <c r="I581" i="1"/>
  <c r="N581" i="1" s="1"/>
  <c r="J582" i="1"/>
  <c r="O582" i="1" s="1"/>
  <c r="I583" i="1"/>
  <c r="N583" i="1" s="1"/>
  <c r="L583" i="1"/>
  <c r="M583" i="1" s="1"/>
  <c r="I584" i="1"/>
  <c r="N584" i="1" s="1"/>
  <c r="L584" i="1"/>
  <c r="J585" i="1"/>
  <c r="P585" i="1" s="1"/>
  <c r="I586" i="1"/>
  <c r="L586" i="1"/>
  <c r="N586" i="1"/>
  <c r="I587" i="1"/>
  <c r="N587" i="1" s="1"/>
  <c r="I588" i="1"/>
  <c r="N588" i="1" s="1"/>
  <c r="I589" i="1"/>
  <c r="N589" i="1" s="1"/>
  <c r="I590" i="1"/>
  <c r="N590" i="1"/>
  <c r="I591" i="1"/>
  <c r="N591" i="1" s="1"/>
  <c r="I592" i="1"/>
  <c r="N592" i="1"/>
  <c r="I593" i="1"/>
  <c r="N593" i="1" s="1"/>
  <c r="I594" i="1"/>
  <c r="N594" i="1" s="1"/>
  <c r="I595" i="1"/>
  <c r="N595" i="1" s="1"/>
  <c r="I596" i="1"/>
  <c r="N596" i="1" s="1"/>
  <c r="J597" i="1"/>
  <c r="P597" i="1" s="1"/>
  <c r="J598" i="1"/>
  <c r="O598" i="1" s="1"/>
  <c r="L598" i="1"/>
  <c r="M598" i="1" s="1"/>
  <c r="J599" i="1"/>
  <c r="O599" i="1" s="1"/>
  <c r="L599" i="1"/>
  <c r="M599" i="1" s="1"/>
  <c r="P599" i="1"/>
  <c r="I600" i="1"/>
  <c r="L600" i="1"/>
  <c r="N600" i="1"/>
  <c r="I601" i="1"/>
  <c r="N601" i="1" s="1"/>
  <c r="I602" i="1"/>
  <c r="N602" i="1"/>
  <c r="I603" i="1"/>
  <c r="N603" i="1" s="1"/>
  <c r="J604" i="1"/>
  <c r="O604" i="1" s="1"/>
  <c r="I605" i="1"/>
  <c r="N605" i="1" s="1"/>
  <c r="L605" i="1"/>
  <c r="L606" i="1" s="1"/>
  <c r="I606" i="1"/>
  <c r="N606" i="1" s="1"/>
  <c r="J607" i="1"/>
  <c r="O607" i="1" s="1"/>
  <c r="I608" i="1"/>
  <c r="N608" i="1" s="1"/>
  <c r="L608" i="1"/>
  <c r="I609" i="1"/>
  <c r="N609" i="1" s="1"/>
  <c r="J610" i="1"/>
  <c r="O610" i="1" s="1"/>
  <c r="I611" i="1"/>
  <c r="N611" i="1" s="1"/>
  <c r="L611" i="1"/>
  <c r="M611" i="1" s="1"/>
  <c r="I612" i="1"/>
  <c r="N612" i="1"/>
  <c r="I613" i="1"/>
  <c r="N613" i="1" s="1"/>
  <c r="I614" i="1"/>
  <c r="N614" i="1" s="1"/>
  <c r="I615" i="1"/>
  <c r="N615" i="1" s="1"/>
  <c r="J616" i="1"/>
  <c r="O616" i="1" s="1"/>
  <c r="I617" i="1"/>
  <c r="N617" i="1" s="1"/>
  <c r="L617" i="1"/>
  <c r="M617" i="1" s="1"/>
  <c r="I618" i="1"/>
  <c r="N618" i="1" s="1"/>
  <c r="J619" i="1"/>
  <c r="O619" i="1" s="1"/>
  <c r="I620" i="1"/>
  <c r="L620" i="1"/>
  <c r="N620" i="1"/>
  <c r="I621" i="1"/>
  <c r="N621" i="1" s="1"/>
  <c r="I622" i="1"/>
  <c r="N622" i="1" s="1"/>
  <c r="J623" i="1"/>
  <c r="P623" i="1" s="1"/>
  <c r="I624" i="1"/>
  <c r="N624" i="1" s="1"/>
  <c r="L624" i="1"/>
  <c r="I625" i="1"/>
  <c r="N625" i="1" s="1"/>
  <c r="I626" i="1"/>
  <c r="N626" i="1" s="1"/>
  <c r="J627" i="1"/>
  <c r="O627" i="1" s="1"/>
  <c r="P627" i="1"/>
  <c r="I628" i="1"/>
  <c r="N628" i="1" s="1"/>
  <c r="L628" i="1"/>
  <c r="L629" i="1" s="1"/>
  <c r="M629" i="1" s="1"/>
  <c r="I629" i="1"/>
  <c r="N629" i="1" s="1"/>
  <c r="I630" i="1"/>
  <c r="N630" i="1" s="1"/>
  <c r="J631" i="1"/>
  <c r="O631" i="1" s="1"/>
  <c r="P631" i="1"/>
  <c r="I632" i="1"/>
  <c r="N632" i="1" s="1"/>
  <c r="L632" i="1"/>
  <c r="L633" i="1" s="1"/>
  <c r="M633" i="1" s="1"/>
  <c r="I633" i="1"/>
  <c r="N633" i="1" s="1"/>
  <c r="I634" i="1"/>
  <c r="N634" i="1" s="1"/>
  <c r="J635" i="1"/>
  <c r="O635" i="1"/>
  <c r="P635" i="1"/>
  <c r="I636" i="1"/>
  <c r="N636" i="1" s="1"/>
  <c r="L636" i="1"/>
  <c r="L637" i="1" s="1"/>
  <c r="M637" i="1" s="1"/>
  <c r="J637" i="1"/>
  <c r="P637" i="1" s="1"/>
  <c r="I638" i="1"/>
  <c r="N638" i="1" s="1"/>
  <c r="L638" i="1"/>
  <c r="M638" i="1" s="1"/>
  <c r="I639" i="1"/>
  <c r="N639" i="1" s="1"/>
  <c r="I640" i="1"/>
  <c r="N640" i="1" s="1"/>
  <c r="J641" i="1"/>
  <c r="P641" i="1" s="1"/>
  <c r="I642" i="1"/>
  <c r="N642" i="1" s="1"/>
  <c r="L642" i="1"/>
  <c r="M642" i="1" s="1"/>
  <c r="J643" i="1"/>
  <c r="L643" i="1"/>
  <c r="M643" i="1" s="1"/>
  <c r="O643" i="1"/>
  <c r="P643" i="1"/>
  <c r="I644" i="1"/>
  <c r="N644" i="1" s="1"/>
  <c r="L644" i="1"/>
  <c r="L645" i="1" s="1"/>
  <c r="M645" i="1" s="1"/>
  <c r="J645" i="1"/>
  <c r="P645" i="1" s="1"/>
  <c r="I646" i="1"/>
  <c r="N646" i="1" s="1"/>
  <c r="L646" i="1"/>
  <c r="M646" i="1" s="1"/>
  <c r="I647" i="1"/>
  <c r="N647" i="1" s="1"/>
  <c r="J648" i="1"/>
  <c r="O648" i="1" s="1"/>
  <c r="I649" i="1"/>
  <c r="N649" i="1" s="1"/>
  <c r="L649" i="1"/>
  <c r="L650" i="1" s="1"/>
  <c r="M650" i="1" s="1"/>
  <c r="I650" i="1"/>
  <c r="N650" i="1" s="1"/>
  <c r="J651" i="1"/>
  <c r="O651" i="1" s="1"/>
  <c r="I652" i="1"/>
  <c r="N652" i="1" s="1"/>
  <c r="L652" i="1"/>
  <c r="M652" i="1" s="1"/>
  <c r="I653" i="1"/>
  <c r="N653" i="1" s="1"/>
  <c r="L653" i="1"/>
  <c r="M653" i="1" s="1"/>
  <c r="J654" i="1"/>
  <c r="O654" i="1" s="1"/>
  <c r="I655" i="1"/>
  <c r="N655" i="1" s="1"/>
  <c r="L655" i="1"/>
  <c r="L656" i="1" s="1"/>
  <c r="I656" i="1"/>
  <c r="N656" i="1" s="1"/>
  <c r="J657" i="1"/>
  <c r="P657" i="1" s="1"/>
  <c r="I658" i="1"/>
  <c r="N658" i="1" s="1"/>
  <c r="L658" i="1"/>
  <c r="M658" i="1" s="1"/>
  <c r="J659" i="1"/>
  <c r="O659" i="1" s="1"/>
  <c r="I660" i="1"/>
  <c r="L660" i="1"/>
  <c r="M660" i="1" s="1"/>
  <c r="N660" i="1"/>
  <c r="J661" i="1"/>
  <c r="P661" i="1" s="1"/>
  <c r="O661" i="1"/>
  <c r="I662" i="1"/>
  <c r="N662" i="1" s="1"/>
  <c r="L662" i="1"/>
  <c r="M662" i="1" s="1"/>
  <c r="I663" i="1"/>
  <c r="N663" i="1" s="1"/>
  <c r="J664" i="1"/>
  <c r="O664" i="1" s="1"/>
  <c r="J665" i="1"/>
  <c r="O665" i="1" s="1"/>
  <c r="L665" i="1"/>
  <c r="M665" i="1" s="1"/>
  <c r="J666" i="1"/>
  <c r="O666" i="1" s="1"/>
  <c r="L666" i="1"/>
  <c r="M666" i="1" s="1"/>
  <c r="I667" i="1"/>
  <c r="N667" i="1" s="1"/>
  <c r="L667" i="1"/>
  <c r="L668" i="1" s="1"/>
  <c r="M667" i="1"/>
  <c r="I668" i="1"/>
  <c r="N668" i="1" s="1"/>
  <c r="J669" i="1"/>
  <c r="O669" i="1" s="1"/>
  <c r="I670" i="1"/>
  <c r="N670" i="1" s="1"/>
  <c r="L670" i="1"/>
  <c r="M670" i="1" s="1"/>
  <c r="I671" i="1"/>
  <c r="N671" i="1" s="1"/>
  <c r="J672" i="1"/>
  <c r="O672" i="1" s="1"/>
  <c r="J673" i="1"/>
  <c r="O673" i="1" s="1"/>
  <c r="L673" i="1"/>
  <c r="M673" i="1" s="1"/>
  <c r="I674" i="1"/>
  <c r="N674" i="1" s="1"/>
  <c r="L674" i="1"/>
  <c r="M674" i="1" s="1"/>
  <c r="I675" i="1"/>
  <c r="N675" i="1" s="1"/>
  <c r="J676" i="1"/>
  <c r="O676" i="1" s="1"/>
  <c r="I677" i="1"/>
  <c r="N677" i="1" s="1"/>
  <c r="L677" i="1"/>
  <c r="M677" i="1" s="1"/>
  <c r="I678" i="1"/>
  <c r="N678" i="1" s="1"/>
  <c r="J679" i="1"/>
  <c r="O679" i="1" s="1"/>
  <c r="I680" i="1"/>
  <c r="N680" i="1" s="1"/>
  <c r="L680" i="1"/>
  <c r="M680" i="1" s="1"/>
  <c r="I681" i="1"/>
  <c r="N681" i="1" s="1"/>
  <c r="J682" i="1"/>
  <c r="O682" i="1" s="1"/>
  <c r="J683" i="1"/>
  <c r="O683" i="1" s="1"/>
  <c r="L683" i="1"/>
  <c r="M683" i="1" s="1"/>
  <c r="J684" i="1"/>
  <c r="O684" i="1" s="1"/>
  <c r="L684" i="1"/>
  <c r="M684" i="1" s="1"/>
  <c r="J685" i="1"/>
  <c r="O685" i="1" s="1"/>
  <c r="L685" i="1"/>
  <c r="M685" i="1" s="1"/>
  <c r="J686" i="1"/>
  <c r="O686" i="1" s="1"/>
  <c r="L686" i="1"/>
  <c r="M686" i="1" s="1"/>
  <c r="J687" i="1"/>
  <c r="O687" i="1" s="1"/>
  <c r="L687" i="1"/>
  <c r="M687" i="1" s="1"/>
  <c r="J688" i="1"/>
  <c r="O688" i="1" s="1"/>
  <c r="L688" i="1"/>
  <c r="M688" i="1" s="1"/>
  <c r="I689" i="1"/>
  <c r="N689" i="1" s="1"/>
  <c r="L689" i="1"/>
  <c r="M689" i="1" s="1"/>
  <c r="I690" i="1"/>
  <c r="N690" i="1" s="1"/>
  <c r="J691" i="1"/>
  <c r="O691" i="1" s="1"/>
  <c r="I692" i="1"/>
  <c r="N692" i="1" s="1"/>
  <c r="L692" i="1"/>
  <c r="M692" i="1" s="1"/>
  <c r="J693" i="1"/>
  <c r="P693" i="1" s="1"/>
  <c r="J694" i="1"/>
  <c r="O694" i="1" s="1"/>
  <c r="L694" i="1"/>
  <c r="M694" i="1" s="1"/>
  <c r="J695" i="1"/>
  <c r="O695" i="1" s="1"/>
  <c r="L695" i="1"/>
  <c r="M695" i="1" s="1"/>
  <c r="J696" i="1"/>
  <c r="O696" i="1" s="1"/>
  <c r="L696" i="1"/>
  <c r="M696" i="1" s="1"/>
  <c r="I697" i="1"/>
  <c r="N697" i="1" s="1"/>
  <c r="L697" i="1"/>
  <c r="J698" i="1"/>
  <c r="O698" i="1" s="1"/>
  <c r="P698" i="1"/>
  <c r="J699" i="1"/>
  <c r="O699" i="1" s="1"/>
  <c r="L699" i="1"/>
  <c r="M699" i="1"/>
  <c r="I700" i="1"/>
  <c r="N700" i="1" s="1"/>
  <c r="L700" i="1"/>
  <c r="M700" i="1" s="1"/>
  <c r="I701" i="1"/>
  <c r="N701" i="1" s="1"/>
  <c r="J702" i="1"/>
  <c r="J703" i="1"/>
  <c r="O703" i="1" s="1"/>
  <c r="L703" i="1"/>
  <c r="M703" i="1" s="1"/>
  <c r="J704" i="1"/>
  <c r="O704" i="1" s="1"/>
  <c r="L704" i="1"/>
  <c r="M704" i="1" s="1"/>
  <c r="J705" i="1"/>
  <c r="O705" i="1" s="1"/>
  <c r="L705" i="1"/>
  <c r="M705" i="1" s="1"/>
  <c r="P705" i="1"/>
  <c r="I706" i="1"/>
  <c r="N706" i="1" s="1"/>
  <c r="L706" i="1"/>
  <c r="M706" i="1" s="1"/>
  <c r="I707" i="1"/>
  <c r="N707" i="1" s="1"/>
  <c r="I708" i="1"/>
  <c r="N708" i="1" s="1"/>
  <c r="J709" i="1"/>
  <c r="O709" i="1" s="1"/>
  <c r="I710" i="1"/>
  <c r="N710" i="1" s="1"/>
  <c r="L710" i="1"/>
  <c r="M710" i="1" s="1"/>
  <c r="J711" i="1"/>
  <c r="O711" i="1" s="1"/>
  <c r="I712" i="1"/>
  <c r="L712" i="1"/>
  <c r="M712" i="1" s="1"/>
  <c r="N712" i="1"/>
  <c r="I713" i="1"/>
  <c r="N713" i="1" s="1"/>
  <c r="J714" i="1"/>
  <c r="O714" i="1" s="1"/>
  <c r="J715" i="1"/>
  <c r="O715" i="1" s="1"/>
  <c r="L715" i="1"/>
  <c r="M715" i="1"/>
  <c r="J716" i="1"/>
  <c r="O716" i="1" s="1"/>
  <c r="L716" i="1"/>
  <c r="M716" i="1" s="1"/>
  <c r="J717" i="1"/>
  <c r="O717" i="1" s="1"/>
  <c r="L717" i="1"/>
  <c r="M717" i="1" s="1"/>
  <c r="J718" i="1"/>
  <c r="O718" i="1" s="1"/>
  <c r="L718" i="1"/>
  <c r="M718" i="1" s="1"/>
  <c r="I719" i="1"/>
  <c r="N719" i="1" s="1"/>
  <c r="L719" i="1"/>
  <c r="L720" i="1" s="1"/>
  <c r="I720" i="1"/>
  <c r="N720" i="1"/>
  <c r="J721" i="1"/>
  <c r="O721" i="1" s="1"/>
  <c r="P721" i="1"/>
  <c r="J722" i="1"/>
  <c r="O722" i="1" s="1"/>
  <c r="L722" i="1"/>
  <c r="M722" i="1" s="1"/>
  <c r="I723" i="1"/>
  <c r="N723" i="1" s="1"/>
  <c r="L723" i="1"/>
  <c r="M723" i="1" s="1"/>
  <c r="I724" i="1"/>
  <c r="N724" i="1" s="1"/>
  <c r="J725" i="1"/>
  <c r="O725" i="1" s="1"/>
  <c r="I726" i="1"/>
  <c r="N726" i="1" s="1"/>
  <c r="L726" i="1"/>
  <c r="M726" i="1" s="1"/>
  <c r="J727" i="1"/>
  <c r="O727" i="1" s="1"/>
  <c r="I728" i="1"/>
  <c r="L728" i="1"/>
  <c r="M728" i="1" s="1"/>
  <c r="N728" i="1"/>
  <c r="I729" i="1"/>
  <c r="N729" i="1" s="1"/>
  <c r="I730" i="1"/>
  <c r="N730" i="1" s="1"/>
  <c r="I731" i="1"/>
  <c r="N731" i="1" s="1"/>
  <c r="J732" i="1"/>
  <c r="O732" i="1" s="1"/>
  <c r="J733" i="1"/>
  <c r="O733" i="1" s="1"/>
  <c r="L733" i="1"/>
  <c r="M733" i="1" s="1"/>
  <c r="I734" i="1"/>
  <c r="N734" i="1" s="1"/>
  <c r="L734" i="1"/>
  <c r="M734" i="1" s="1"/>
  <c r="I735" i="1"/>
  <c r="J735" i="1"/>
  <c r="O735" i="1" s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I686" i="1" s="1"/>
  <c r="H687" i="1"/>
  <c r="I687" i="1" s="1"/>
  <c r="H688" i="1"/>
  <c r="I688" i="1" s="1"/>
  <c r="H689" i="1"/>
  <c r="H690" i="1"/>
  <c r="H691" i="1"/>
  <c r="I691" i="1" s="1"/>
  <c r="H692" i="1"/>
  <c r="K692" i="1" s="1"/>
  <c r="Q692" i="1" s="1"/>
  <c r="H693" i="1"/>
  <c r="I693" i="1" s="1"/>
  <c r="H694" i="1"/>
  <c r="I694" i="1" s="1"/>
  <c r="H695" i="1"/>
  <c r="I695" i="1" s="1"/>
  <c r="H696" i="1"/>
  <c r="I696" i="1" s="1"/>
  <c r="H697" i="1"/>
  <c r="K697" i="1" s="1"/>
  <c r="Q697" i="1" s="1"/>
  <c r="H698" i="1"/>
  <c r="H699" i="1"/>
  <c r="H700" i="1"/>
  <c r="H701" i="1"/>
  <c r="H702" i="1"/>
  <c r="I702" i="1" s="1"/>
  <c r="H703" i="1"/>
  <c r="I703" i="1" s="1"/>
  <c r="H704" i="1"/>
  <c r="I704" i="1" s="1"/>
  <c r="H705" i="1"/>
  <c r="I705" i="1" s="1"/>
  <c r="H706" i="1"/>
  <c r="H707" i="1"/>
  <c r="K707" i="1" s="1"/>
  <c r="Q707" i="1" s="1"/>
  <c r="H708" i="1"/>
  <c r="H709" i="1"/>
  <c r="H710" i="1"/>
  <c r="K710" i="1" s="1"/>
  <c r="Q710" i="1" s="1"/>
  <c r="H711" i="1"/>
  <c r="H712" i="1"/>
  <c r="H713" i="1"/>
  <c r="K713" i="1" s="1"/>
  <c r="Q713" i="1" s="1"/>
  <c r="H714" i="1"/>
  <c r="I714" i="1" s="1"/>
  <c r="H715" i="1"/>
  <c r="H716" i="1"/>
  <c r="I716" i="1" s="1"/>
  <c r="H717" i="1"/>
  <c r="I717" i="1" s="1"/>
  <c r="H718" i="1"/>
  <c r="H719" i="1"/>
  <c r="K719" i="1" s="1"/>
  <c r="Q719" i="1" s="1"/>
  <c r="H720" i="1"/>
  <c r="H721" i="1"/>
  <c r="I721" i="1" s="1"/>
  <c r="H722" i="1"/>
  <c r="H723" i="1"/>
  <c r="K723" i="1" s="1"/>
  <c r="Q723" i="1" s="1"/>
  <c r="H724" i="1"/>
  <c r="K724" i="1" s="1"/>
  <c r="Q724" i="1" s="1"/>
  <c r="H725" i="1"/>
  <c r="H726" i="1"/>
  <c r="K726" i="1" s="1"/>
  <c r="Q726" i="1" s="1"/>
  <c r="H727" i="1"/>
  <c r="H728" i="1"/>
  <c r="H729" i="1"/>
  <c r="K729" i="1" s="1"/>
  <c r="Q729" i="1" s="1"/>
  <c r="H730" i="1"/>
  <c r="H731" i="1"/>
  <c r="H732" i="1"/>
  <c r="I732" i="1" s="1"/>
  <c r="H733" i="1"/>
  <c r="H734" i="1"/>
  <c r="F673" i="1"/>
  <c r="F674" i="1"/>
  <c r="F675" i="1"/>
  <c r="F676" i="1"/>
  <c r="J675" i="1" s="1"/>
  <c r="O675" i="1" s="1"/>
  <c r="F677" i="1"/>
  <c r="F678" i="1"/>
  <c r="F679" i="1"/>
  <c r="J678" i="1" s="1"/>
  <c r="F680" i="1"/>
  <c r="F681" i="1"/>
  <c r="F682" i="1"/>
  <c r="F683" i="1"/>
  <c r="F684" i="1"/>
  <c r="F685" i="1"/>
  <c r="F686" i="1"/>
  <c r="F687" i="1"/>
  <c r="F688" i="1"/>
  <c r="F689" i="1"/>
  <c r="F690" i="1"/>
  <c r="J689" i="1" s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K735" i="1" s="1"/>
  <c r="Q735" i="1" s="1"/>
  <c r="F668" i="1"/>
  <c r="F669" i="1"/>
  <c r="F670" i="1"/>
  <c r="F671" i="1"/>
  <c r="F672" i="1"/>
  <c r="H668" i="1"/>
  <c r="H669" i="1"/>
  <c r="H670" i="1"/>
  <c r="H671" i="1"/>
  <c r="H672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F601" i="1"/>
  <c r="F602" i="1"/>
  <c r="F603" i="1"/>
  <c r="F604" i="1"/>
  <c r="F605" i="1"/>
  <c r="F606" i="1"/>
  <c r="J605" i="1" s="1"/>
  <c r="F607" i="1"/>
  <c r="F608" i="1"/>
  <c r="F609" i="1"/>
  <c r="F610" i="1"/>
  <c r="F611" i="1"/>
  <c r="F612" i="1"/>
  <c r="J611" i="1" s="1"/>
  <c r="F613" i="1"/>
  <c r="J612" i="1" s="1"/>
  <c r="F614" i="1"/>
  <c r="J613" i="1" s="1"/>
  <c r="F615" i="1"/>
  <c r="J614" i="1" s="1"/>
  <c r="O614" i="1" s="1"/>
  <c r="F616" i="1"/>
  <c r="F617" i="1"/>
  <c r="F618" i="1"/>
  <c r="F619" i="1"/>
  <c r="F620" i="1"/>
  <c r="F621" i="1"/>
  <c r="F622" i="1"/>
  <c r="F623" i="1"/>
  <c r="F624" i="1"/>
  <c r="F625" i="1"/>
  <c r="F626" i="1"/>
  <c r="F627" i="1"/>
  <c r="J626" i="1" s="1"/>
  <c r="F628" i="1"/>
  <c r="F629" i="1"/>
  <c r="F630" i="1"/>
  <c r="F631" i="1"/>
  <c r="F632" i="1"/>
  <c r="F633" i="1"/>
  <c r="F634" i="1"/>
  <c r="J633" i="1" s="1"/>
  <c r="P633" i="1" s="1"/>
  <c r="F635" i="1"/>
  <c r="F636" i="1"/>
  <c r="F637" i="1"/>
  <c r="J636" i="1" s="1"/>
  <c r="F638" i="1"/>
  <c r="F639" i="1"/>
  <c r="J638" i="1" s="1"/>
  <c r="F640" i="1"/>
  <c r="F641" i="1"/>
  <c r="J640" i="1" s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J655" i="1" s="1"/>
  <c r="O655" i="1" s="1"/>
  <c r="F657" i="1"/>
  <c r="F658" i="1"/>
  <c r="F659" i="1"/>
  <c r="J658" i="1" s="1"/>
  <c r="F660" i="1"/>
  <c r="F661" i="1"/>
  <c r="F662" i="1"/>
  <c r="F663" i="1"/>
  <c r="F664" i="1"/>
  <c r="F665" i="1"/>
  <c r="F666" i="1"/>
  <c r="F667" i="1"/>
  <c r="H600" i="1"/>
  <c r="F600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F599" i="1"/>
  <c r="F572" i="1"/>
  <c r="F573" i="1"/>
  <c r="F574" i="1"/>
  <c r="F575" i="1"/>
  <c r="F576" i="1"/>
  <c r="F577" i="1"/>
  <c r="J576" i="1" s="1"/>
  <c r="F578" i="1"/>
  <c r="J577" i="1" s="1"/>
  <c r="F579" i="1"/>
  <c r="F580" i="1"/>
  <c r="F581" i="1"/>
  <c r="F582" i="1"/>
  <c r="F583" i="1"/>
  <c r="F584" i="1"/>
  <c r="F585" i="1"/>
  <c r="J584" i="1" s="1"/>
  <c r="O584" i="1" s="1"/>
  <c r="F586" i="1"/>
  <c r="F587" i="1"/>
  <c r="F588" i="1"/>
  <c r="J587" i="1" s="1"/>
  <c r="F589" i="1"/>
  <c r="J588" i="1" s="1"/>
  <c r="F590" i="1"/>
  <c r="J589" i="1" s="1"/>
  <c r="F591" i="1"/>
  <c r="F592" i="1"/>
  <c r="J591" i="1" s="1"/>
  <c r="F593" i="1"/>
  <c r="F594" i="1"/>
  <c r="F595" i="1"/>
  <c r="J594" i="1" s="1"/>
  <c r="F596" i="1"/>
  <c r="J595" i="1" s="1"/>
  <c r="F597" i="1"/>
  <c r="F598" i="1"/>
  <c r="H573" i="1"/>
  <c r="H572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F532" i="1"/>
  <c r="F533" i="1"/>
  <c r="F534" i="1"/>
  <c r="J533" i="1" s="1"/>
  <c r="F535" i="1"/>
  <c r="F536" i="1"/>
  <c r="F537" i="1"/>
  <c r="F538" i="1"/>
  <c r="F539" i="1"/>
  <c r="F540" i="1"/>
  <c r="F541" i="1"/>
  <c r="F542" i="1"/>
  <c r="F543" i="1"/>
  <c r="J542" i="1" s="1"/>
  <c r="F544" i="1"/>
  <c r="F545" i="1"/>
  <c r="F546" i="1"/>
  <c r="F547" i="1"/>
  <c r="F548" i="1"/>
  <c r="F549" i="1"/>
  <c r="F550" i="1"/>
  <c r="F551" i="1"/>
  <c r="J550" i="1" s="1"/>
  <c r="F552" i="1"/>
  <c r="F553" i="1"/>
  <c r="J552" i="1" s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472" i="1"/>
  <c r="H473" i="1"/>
  <c r="H474" i="1"/>
  <c r="H475" i="1"/>
  <c r="H476" i="1"/>
  <c r="H477" i="1"/>
  <c r="H478" i="1"/>
  <c r="F472" i="1"/>
  <c r="F473" i="1"/>
  <c r="J472" i="1" s="1"/>
  <c r="F474" i="1"/>
  <c r="F475" i="1"/>
  <c r="F476" i="1"/>
  <c r="F477" i="1"/>
  <c r="F478" i="1"/>
  <c r="J477" i="1" s="1"/>
  <c r="F479" i="1"/>
  <c r="J478" i="1" s="1"/>
  <c r="F480" i="1"/>
  <c r="F481" i="1"/>
  <c r="F482" i="1"/>
  <c r="F483" i="1"/>
  <c r="F484" i="1"/>
  <c r="F485" i="1"/>
  <c r="F486" i="1"/>
  <c r="F487" i="1"/>
  <c r="F488" i="1"/>
  <c r="F489" i="1"/>
  <c r="F490" i="1"/>
  <c r="J489" i="1" s="1"/>
  <c r="F491" i="1"/>
  <c r="F492" i="1"/>
  <c r="F493" i="1"/>
  <c r="F494" i="1"/>
  <c r="F495" i="1"/>
  <c r="F496" i="1"/>
  <c r="F497" i="1"/>
  <c r="F498" i="1"/>
  <c r="F499" i="1"/>
  <c r="J498" i="1" s="1"/>
  <c r="F500" i="1"/>
  <c r="F501" i="1"/>
  <c r="F502" i="1"/>
  <c r="F503" i="1"/>
  <c r="J502" i="1" s="1"/>
  <c r="F504" i="1"/>
  <c r="F505" i="1"/>
  <c r="F506" i="1"/>
  <c r="J505" i="1" s="1"/>
  <c r="F507" i="1"/>
  <c r="F508" i="1"/>
  <c r="J507" i="1" s="1"/>
  <c r="F509" i="1"/>
  <c r="F510" i="1"/>
  <c r="F511" i="1"/>
  <c r="F512" i="1"/>
  <c r="J511" i="1" s="1"/>
  <c r="F513" i="1"/>
  <c r="F514" i="1"/>
  <c r="F515" i="1"/>
  <c r="F516" i="1"/>
  <c r="F517" i="1"/>
  <c r="F518" i="1"/>
  <c r="F519" i="1"/>
  <c r="F520" i="1"/>
  <c r="F521" i="1"/>
  <c r="J520" i="1" s="1"/>
  <c r="F522" i="1"/>
  <c r="F523" i="1"/>
  <c r="F524" i="1"/>
  <c r="F525" i="1"/>
  <c r="F526" i="1"/>
  <c r="F527" i="1"/>
  <c r="F528" i="1"/>
  <c r="F529" i="1"/>
  <c r="F530" i="1"/>
  <c r="F531" i="1"/>
  <c r="F464" i="1"/>
  <c r="F465" i="1"/>
  <c r="F466" i="1"/>
  <c r="F467" i="1"/>
  <c r="F468" i="1"/>
  <c r="F469" i="1"/>
  <c r="F470" i="1"/>
  <c r="F471" i="1"/>
  <c r="H464" i="1"/>
  <c r="H465" i="1"/>
  <c r="H466" i="1"/>
  <c r="H467" i="1"/>
  <c r="K467" i="1" s="1"/>
  <c r="Q467" i="1" s="1"/>
  <c r="H468" i="1"/>
  <c r="K468" i="1" s="1"/>
  <c r="Q468" i="1" s="1"/>
  <c r="H469" i="1"/>
  <c r="H470" i="1"/>
  <c r="H471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F449" i="1"/>
  <c r="F450" i="1"/>
  <c r="J449" i="1" s="1"/>
  <c r="F451" i="1"/>
  <c r="F452" i="1"/>
  <c r="F453" i="1"/>
  <c r="J452" i="1" s="1"/>
  <c r="F454" i="1"/>
  <c r="J453" i="1" s="1"/>
  <c r="F455" i="1"/>
  <c r="J454" i="1" s="1"/>
  <c r="F456" i="1"/>
  <c r="F457" i="1"/>
  <c r="F458" i="1"/>
  <c r="F459" i="1"/>
  <c r="J458" i="1" s="1"/>
  <c r="F460" i="1"/>
  <c r="F461" i="1"/>
  <c r="J460" i="1" s="1"/>
  <c r="F462" i="1"/>
  <c r="F463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J408" i="1" s="1"/>
  <c r="F410" i="1"/>
  <c r="F411" i="1"/>
  <c r="J410" i="1" s="1"/>
  <c r="F412" i="1"/>
  <c r="F413" i="1"/>
  <c r="J412" i="1" s="1"/>
  <c r="F414" i="1"/>
  <c r="J413" i="1" s="1"/>
  <c r="F415" i="1"/>
  <c r="F416" i="1"/>
  <c r="J415" i="1" s="1"/>
  <c r="F417" i="1"/>
  <c r="J416" i="1" s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F329" i="1"/>
  <c r="J328" i="1" s="1"/>
  <c r="F330" i="1"/>
  <c r="F331" i="1"/>
  <c r="F332" i="1"/>
  <c r="F333" i="1"/>
  <c r="F334" i="1"/>
  <c r="F335" i="1"/>
  <c r="J334" i="1" s="1"/>
  <c r="F336" i="1"/>
  <c r="F337" i="1"/>
  <c r="F338" i="1"/>
  <c r="J337" i="1" s="1"/>
  <c r="F339" i="1"/>
  <c r="F340" i="1"/>
  <c r="F341" i="1"/>
  <c r="J340" i="1" s="1"/>
  <c r="F342" i="1"/>
  <c r="F343" i="1"/>
  <c r="F344" i="1"/>
  <c r="J343" i="1" s="1"/>
  <c r="F345" i="1"/>
  <c r="F346" i="1"/>
  <c r="F347" i="1"/>
  <c r="F348" i="1"/>
  <c r="F349" i="1"/>
  <c r="F350" i="1"/>
  <c r="F351" i="1"/>
  <c r="F352" i="1"/>
  <c r="J351" i="1" s="1"/>
  <c r="F353" i="1"/>
  <c r="F354" i="1"/>
  <c r="F355" i="1"/>
  <c r="F356" i="1"/>
  <c r="J355" i="1" s="1"/>
  <c r="F357" i="1"/>
  <c r="J356" i="1" s="1"/>
  <c r="F358" i="1"/>
  <c r="F359" i="1"/>
  <c r="F360" i="1"/>
  <c r="J359" i="1" s="1"/>
  <c r="F361" i="1"/>
  <c r="F362" i="1"/>
  <c r="F363" i="1"/>
  <c r="F364" i="1"/>
  <c r="F365" i="1"/>
  <c r="F366" i="1"/>
  <c r="J365" i="1" s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J392" i="1" s="1"/>
  <c r="F394" i="1"/>
  <c r="F395" i="1"/>
  <c r="J394" i="1" s="1"/>
  <c r="F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F327" i="1"/>
  <c r="F326" i="1"/>
  <c r="J325" i="1" s="1"/>
  <c r="F325" i="1"/>
  <c r="F324" i="1"/>
  <c r="F323" i="1"/>
  <c r="F322" i="1"/>
  <c r="F321" i="1"/>
  <c r="F320" i="1"/>
  <c r="J319" i="1" s="1"/>
  <c r="F319" i="1"/>
  <c r="F318" i="1"/>
  <c r="F317" i="1"/>
  <c r="F316" i="1"/>
  <c r="J315" i="1" s="1"/>
  <c r="F315" i="1"/>
  <c r="F314" i="1"/>
  <c r="F313" i="1"/>
  <c r="J312" i="1" s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J298" i="1" s="1"/>
  <c r="F298" i="1"/>
  <c r="J297" i="1" s="1"/>
  <c r="F297" i="1"/>
  <c r="F296" i="1"/>
  <c r="F295" i="1"/>
  <c r="F294" i="1"/>
  <c r="F293" i="1"/>
  <c r="J292" i="1" s="1"/>
  <c r="F292" i="1"/>
  <c r="J291" i="1" s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J276" i="1" s="1"/>
  <c r="F276" i="1"/>
  <c r="F275" i="1"/>
  <c r="F274" i="1"/>
  <c r="F273" i="1"/>
  <c r="F272" i="1"/>
  <c r="F271" i="1"/>
  <c r="J270" i="1" s="1"/>
  <c r="F270" i="1"/>
  <c r="F269" i="1"/>
  <c r="J268" i="1" s="1"/>
  <c r="F268" i="1"/>
  <c r="J267" i="1" s="1"/>
  <c r="F267" i="1"/>
  <c r="F266" i="1"/>
  <c r="J265" i="1" s="1"/>
  <c r="F265" i="1"/>
  <c r="F264" i="1"/>
  <c r="J263" i="1" s="1"/>
  <c r="F263" i="1"/>
  <c r="F262" i="1"/>
  <c r="J261" i="1" s="1"/>
  <c r="F261" i="1"/>
  <c r="F260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H259" i="1"/>
  <c r="H258" i="1"/>
  <c r="H257" i="1"/>
  <c r="H256" i="1"/>
  <c r="K256" i="1" s="1"/>
  <c r="Q256" i="1" s="1"/>
  <c r="H255" i="1"/>
  <c r="K255" i="1" s="1"/>
  <c r="Q255" i="1" s="1"/>
  <c r="H254" i="1"/>
  <c r="H253" i="1"/>
  <c r="H252" i="1"/>
  <c r="K252" i="1" s="1"/>
  <c r="Q252" i="1" s="1"/>
  <c r="H251" i="1"/>
  <c r="K251" i="1" s="1"/>
  <c r="Q251" i="1" s="1"/>
  <c r="H250" i="1"/>
  <c r="H249" i="1"/>
  <c r="H248" i="1"/>
  <c r="H247" i="1"/>
  <c r="K247" i="1" s="1"/>
  <c r="Q247" i="1" s="1"/>
  <c r="H246" i="1"/>
  <c r="K246" i="1" s="1"/>
  <c r="Q246" i="1" s="1"/>
  <c r="H245" i="1"/>
  <c r="H244" i="1"/>
  <c r="K244" i="1" s="1"/>
  <c r="Q244" i="1" s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K226" i="1" s="1"/>
  <c r="Q226" i="1" s="1"/>
  <c r="H225" i="1"/>
  <c r="K225" i="1" s="1"/>
  <c r="Q225" i="1" s="1"/>
  <c r="H224" i="1"/>
  <c r="K224" i="1" s="1"/>
  <c r="Q224" i="1" s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F197" i="1"/>
  <c r="J196" i="1" s="1"/>
  <c r="F196" i="1"/>
  <c r="F195" i="1"/>
  <c r="J194" i="1" s="1"/>
  <c r="F194" i="1"/>
  <c r="F193" i="1"/>
  <c r="F192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P231" i="3" l="1"/>
  <c r="S226" i="3"/>
  <c r="O406" i="3"/>
  <c r="P350" i="3"/>
  <c r="P581" i="3"/>
  <c r="O424" i="3"/>
  <c r="R387" i="3"/>
  <c r="R962" i="3"/>
  <c r="S847" i="3"/>
  <c r="R791" i="3"/>
  <c r="P508" i="3"/>
  <c r="R475" i="3"/>
  <c r="R423" i="3"/>
  <c r="O422" i="3"/>
  <c r="P237" i="3"/>
  <c r="O634" i="3"/>
  <c r="P693" i="3"/>
  <c r="S217" i="3"/>
  <c r="O540" i="3"/>
  <c r="S287" i="3"/>
  <c r="P324" i="3"/>
  <c r="S324" i="3" s="1"/>
  <c r="P132" i="3"/>
  <c r="P1068" i="3"/>
  <c r="N974" i="3"/>
  <c r="O361" i="3"/>
  <c r="R361" i="3" s="1"/>
  <c r="L286" i="3"/>
  <c r="L287" i="3" s="1"/>
  <c r="M287" i="3" s="1"/>
  <c r="N287" i="3" s="1"/>
  <c r="P304" i="3"/>
  <c r="O93" i="3"/>
  <c r="O591" i="3"/>
  <c r="R131" i="3"/>
  <c r="S859" i="3"/>
  <c r="S990" i="3"/>
  <c r="O915" i="3"/>
  <c r="S646" i="3"/>
  <c r="R431" i="3"/>
  <c r="P1064" i="3"/>
  <c r="S70" i="3"/>
  <c r="R988" i="3"/>
  <c r="P951" i="3"/>
  <c r="O587" i="3"/>
  <c r="R587" i="3" s="1"/>
  <c r="P535" i="3"/>
  <c r="P145" i="3"/>
  <c r="P892" i="3"/>
  <c r="P835" i="3"/>
  <c r="R779" i="3"/>
  <c r="R337" i="3"/>
  <c r="P191" i="3"/>
  <c r="S191" i="3" s="1"/>
  <c r="O551" i="3"/>
  <c r="R551" i="3" s="1"/>
  <c r="S280" i="3"/>
  <c r="P1079" i="3"/>
  <c r="S1079" i="3" s="1"/>
  <c r="O279" i="3"/>
  <c r="R279" i="3" s="1"/>
  <c r="O334" i="3"/>
  <c r="R984" i="3"/>
  <c r="O583" i="3"/>
  <c r="N443" i="3"/>
  <c r="O162" i="3"/>
  <c r="R162" i="3" s="1"/>
  <c r="N478" i="3"/>
  <c r="P1008" i="3"/>
  <c r="O927" i="3"/>
  <c r="S478" i="3"/>
  <c r="S408" i="3"/>
  <c r="P681" i="3"/>
  <c r="S681" i="3" s="1"/>
  <c r="P121" i="3"/>
  <c r="S121" i="3" s="1"/>
  <c r="P868" i="3"/>
  <c r="S868" i="3" s="1"/>
  <c r="P831" i="3"/>
  <c r="S831" i="3" s="1"/>
  <c r="P736" i="3"/>
  <c r="S736" i="3" s="1"/>
  <c r="K173" i="12"/>
  <c r="Q173" i="12" s="1"/>
  <c r="R173" i="12" s="1"/>
  <c r="I179" i="12"/>
  <c r="N179" i="12" s="1"/>
  <c r="K179" i="12"/>
  <c r="Q179" i="12" s="1"/>
  <c r="S132" i="12"/>
  <c r="I158" i="12"/>
  <c r="N158" i="12" s="1"/>
  <c r="K158" i="12"/>
  <c r="Q158" i="12" s="1"/>
  <c r="I159" i="12"/>
  <c r="N159" i="12" s="1"/>
  <c r="K159" i="12"/>
  <c r="Q159" i="12" s="1"/>
  <c r="I160" i="12"/>
  <c r="N160" i="12" s="1"/>
  <c r="K160" i="12"/>
  <c r="Q160" i="12" s="1"/>
  <c r="I161" i="12"/>
  <c r="N161" i="12" s="1"/>
  <c r="K161" i="12"/>
  <c r="Q161" i="12" s="1"/>
  <c r="P137" i="12"/>
  <c r="I144" i="12"/>
  <c r="K144" i="12"/>
  <c r="Q144" i="12" s="1"/>
  <c r="K145" i="12"/>
  <c r="Q145" i="12" s="1"/>
  <c r="S110" i="12"/>
  <c r="S74" i="12"/>
  <c r="S35" i="12"/>
  <c r="S72" i="12"/>
  <c r="K248" i="12"/>
  <c r="Q248" i="12" s="1"/>
  <c r="J230" i="12"/>
  <c r="P230" i="12" s="1"/>
  <c r="J197" i="12"/>
  <c r="P197" i="12" s="1"/>
  <c r="S73" i="12"/>
  <c r="J169" i="12"/>
  <c r="S126" i="12"/>
  <c r="S97" i="12"/>
  <c r="S66" i="12"/>
  <c r="S88" i="12"/>
  <c r="K194" i="12"/>
  <c r="Q194" i="12" s="1"/>
  <c r="K218" i="12"/>
  <c r="Q218" i="12" s="1"/>
  <c r="S93" i="12"/>
  <c r="K186" i="12"/>
  <c r="Q186" i="12" s="1"/>
  <c r="S120" i="12"/>
  <c r="S29" i="12"/>
  <c r="K191" i="12"/>
  <c r="Q191" i="12" s="1"/>
  <c r="S191" i="12" s="1"/>
  <c r="S31" i="12"/>
  <c r="K229" i="12"/>
  <c r="Q229" i="12" s="1"/>
  <c r="S70" i="12"/>
  <c r="K143" i="12"/>
  <c r="Q143" i="12" s="1"/>
  <c r="K151" i="12"/>
  <c r="Q151" i="12" s="1"/>
  <c r="S60" i="12"/>
  <c r="R62" i="12"/>
  <c r="M26" i="12"/>
  <c r="L27" i="12"/>
  <c r="M27" i="12" s="1"/>
  <c r="N27" i="12" s="1"/>
  <c r="R84" i="12"/>
  <c r="S103" i="12"/>
  <c r="N34" i="12"/>
  <c r="S104" i="12"/>
  <c r="K174" i="12"/>
  <c r="Q174" i="12" s="1"/>
  <c r="O89" i="12"/>
  <c r="R89" i="12" s="1"/>
  <c r="S17" i="12"/>
  <c r="S109" i="12"/>
  <c r="K253" i="12"/>
  <c r="Q253" i="12" s="1"/>
  <c r="K146" i="12"/>
  <c r="Q146" i="12" s="1"/>
  <c r="S43" i="12"/>
  <c r="K183" i="12"/>
  <c r="Q183" i="12" s="1"/>
  <c r="K258" i="12"/>
  <c r="Q258" i="12" s="1"/>
  <c r="M25" i="12"/>
  <c r="K242" i="12"/>
  <c r="Q242" i="12" s="1"/>
  <c r="S242" i="12" s="1"/>
  <c r="R63" i="12"/>
  <c r="O48" i="12"/>
  <c r="R48" i="12" s="1"/>
  <c r="O99" i="12"/>
  <c r="R99" i="12" s="1"/>
  <c r="P82" i="12"/>
  <c r="S82" i="12" s="1"/>
  <c r="J207" i="12"/>
  <c r="P207" i="12" s="1"/>
  <c r="K141" i="12"/>
  <c r="Q141" i="12" s="1"/>
  <c r="S141" i="12" s="1"/>
  <c r="S41" i="12"/>
  <c r="L107" i="12"/>
  <c r="L108" i="12" s="1"/>
  <c r="M108" i="12" s="1"/>
  <c r="S55" i="12"/>
  <c r="K211" i="12"/>
  <c r="Q211" i="12" s="1"/>
  <c r="S108" i="12"/>
  <c r="K213" i="12"/>
  <c r="Q213" i="12" s="1"/>
  <c r="S213" i="12" s="1"/>
  <c r="J248" i="12"/>
  <c r="P248" i="12" s="1"/>
  <c r="N75" i="12"/>
  <c r="K176" i="12"/>
  <c r="Q176" i="12" s="1"/>
  <c r="S176" i="12" s="1"/>
  <c r="S76" i="12"/>
  <c r="O110" i="12"/>
  <c r="R110" i="12" s="1"/>
  <c r="S127" i="12"/>
  <c r="K195" i="12"/>
  <c r="Q195" i="12" s="1"/>
  <c r="S8" i="12"/>
  <c r="S128" i="12"/>
  <c r="K215" i="12"/>
  <c r="Q215" i="12" s="1"/>
  <c r="S112" i="12"/>
  <c r="O162" i="12"/>
  <c r="K198" i="12"/>
  <c r="Q198" i="12" s="1"/>
  <c r="J234" i="12"/>
  <c r="P234" i="12" s="1"/>
  <c r="K235" i="12"/>
  <c r="Q235" i="12" s="1"/>
  <c r="M10" i="12"/>
  <c r="P61" i="12"/>
  <c r="S61" i="12" s="1"/>
  <c r="K180" i="12"/>
  <c r="Q180" i="12" s="1"/>
  <c r="J253" i="12"/>
  <c r="P253" i="12" s="1"/>
  <c r="K199" i="12"/>
  <c r="Q199" i="12" s="1"/>
  <c r="S199" i="12" s="1"/>
  <c r="O199" i="12"/>
  <c r="J149" i="12"/>
  <c r="P149" i="12" s="1"/>
  <c r="J181" i="12"/>
  <c r="O181" i="12" s="1"/>
  <c r="P13" i="12"/>
  <c r="S13" i="12" s="1"/>
  <c r="J182" i="12"/>
  <c r="P182" i="12" s="1"/>
  <c r="R82" i="12"/>
  <c r="K202" i="12"/>
  <c r="Q202" i="12" s="1"/>
  <c r="S202" i="12" s="1"/>
  <c r="K153" i="12"/>
  <c r="Q153" i="12" s="1"/>
  <c r="K168" i="12"/>
  <c r="Q168" i="12" s="1"/>
  <c r="J239" i="12"/>
  <c r="P239" i="12" s="1"/>
  <c r="J203" i="12"/>
  <c r="P203" i="12" s="1"/>
  <c r="P84" i="12"/>
  <c r="S84" i="12" s="1"/>
  <c r="J186" i="12"/>
  <c r="P186" i="12" s="1"/>
  <c r="O170" i="12"/>
  <c r="O37" i="12"/>
  <c r="R37" i="12" s="1"/>
  <c r="S69" i="12"/>
  <c r="K188" i="12"/>
  <c r="Q188" i="12" s="1"/>
  <c r="S188" i="12" s="1"/>
  <c r="S138" i="12"/>
  <c r="K157" i="12"/>
  <c r="Q157" i="12" s="1"/>
  <c r="S157" i="12" s="1"/>
  <c r="O157" i="12"/>
  <c r="K172" i="12"/>
  <c r="Q172" i="12" s="1"/>
  <c r="S172" i="12" s="1"/>
  <c r="M56" i="12"/>
  <c r="L143" i="12"/>
  <c r="M112" i="12"/>
  <c r="L253" i="12"/>
  <c r="L254" i="12" s="1"/>
  <c r="M254" i="12" s="1"/>
  <c r="L164" i="12"/>
  <c r="M164" i="12" s="1"/>
  <c r="N164" i="12" s="1"/>
  <c r="L121" i="12"/>
  <c r="M189" i="12"/>
  <c r="S301" i="3"/>
  <c r="O408" i="3"/>
  <c r="P353" i="3"/>
  <c r="S353" i="3" s="1"/>
  <c r="S197" i="3"/>
  <c r="L111" i="3"/>
  <c r="L112" i="3" s="1"/>
  <c r="M112" i="3" s="1"/>
  <c r="R946" i="3"/>
  <c r="P425" i="3"/>
  <c r="S425" i="3" s="1"/>
  <c r="P248" i="3"/>
  <c r="S248" i="3" s="1"/>
  <c r="R149" i="3"/>
  <c r="P1072" i="3"/>
  <c r="S1072" i="3" s="1"/>
  <c r="R491" i="3"/>
  <c r="P577" i="3"/>
  <c r="S177" i="3"/>
  <c r="R577" i="3"/>
  <c r="S723" i="3"/>
  <c r="P630" i="3"/>
  <c r="S630" i="3" s="1"/>
  <c r="P523" i="3"/>
  <c r="S523" i="3" s="1"/>
  <c r="S506" i="3"/>
  <c r="S977" i="3"/>
  <c r="O246" i="3"/>
  <c r="O108" i="3"/>
  <c r="R610" i="3"/>
  <c r="S263" i="3"/>
  <c r="S454" i="3"/>
  <c r="O144" i="3"/>
  <c r="O50" i="3"/>
  <c r="R349" i="3"/>
  <c r="P313" i="3"/>
  <c r="S313" i="3" s="1"/>
  <c r="O163" i="3"/>
  <c r="S590" i="3"/>
  <c r="P719" i="3"/>
  <c r="S719" i="3" s="1"/>
  <c r="R719" i="3"/>
  <c r="S538" i="3"/>
  <c r="P665" i="3"/>
  <c r="S665" i="3" s="1"/>
  <c r="O588" i="3"/>
  <c r="R190" i="3"/>
  <c r="O847" i="3"/>
  <c r="S189" i="3"/>
  <c r="S519" i="3"/>
  <c r="R383" i="3"/>
  <c r="O122" i="3"/>
  <c r="R141" i="3"/>
  <c r="O1022" i="3"/>
  <c r="O955" i="3"/>
  <c r="O400" i="3"/>
  <c r="R400" i="3" s="1"/>
  <c r="S258" i="3"/>
  <c r="P82" i="3"/>
  <c r="S82" i="3" s="1"/>
  <c r="R954" i="3"/>
  <c r="R900" i="3"/>
  <c r="R880" i="3"/>
  <c r="O158" i="3"/>
  <c r="R158" i="3" s="1"/>
  <c r="P879" i="3"/>
  <c r="S879" i="3" s="1"/>
  <c r="P431" i="3"/>
  <c r="S431" i="3" s="1"/>
  <c r="L239" i="3"/>
  <c r="P1080" i="3"/>
  <c r="P917" i="3"/>
  <c r="S917" i="3" s="1"/>
  <c r="L44" i="3"/>
  <c r="L45" i="3" s="1"/>
  <c r="M45" i="3" s="1"/>
  <c r="P807" i="3"/>
  <c r="S807" i="3" s="1"/>
  <c r="R968" i="3"/>
  <c r="O514" i="3"/>
  <c r="R514" i="3" s="1"/>
  <c r="O5" i="3"/>
  <c r="P787" i="3"/>
  <c r="S787" i="3" s="1"/>
  <c r="R915" i="3"/>
  <c r="S915" i="3"/>
  <c r="S462" i="3"/>
  <c r="O965" i="3"/>
  <c r="P40" i="3"/>
  <c r="S40" i="3" s="1"/>
  <c r="P874" i="3"/>
  <c r="S874" i="3" s="1"/>
  <c r="P839" i="3"/>
  <c r="S839" i="3" s="1"/>
  <c r="R1075" i="3"/>
  <c r="P947" i="3"/>
  <c r="S947" i="3" s="1"/>
  <c r="S838" i="3"/>
  <c r="P763" i="3"/>
  <c r="P544" i="3"/>
  <c r="P459" i="3"/>
  <c r="L409" i="3"/>
  <c r="L337" i="3"/>
  <c r="P75" i="3"/>
  <c r="O708" i="3"/>
  <c r="P614" i="3"/>
  <c r="S614" i="3" s="1"/>
  <c r="P476" i="3"/>
  <c r="S476" i="3" s="1"/>
  <c r="O999" i="3"/>
  <c r="O963" i="3"/>
  <c r="O456" i="3"/>
  <c r="S440" i="3"/>
  <c r="O275" i="3"/>
  <c r="P243" i="3"/>
  <c r="P978" i="3"/>
  <c r="S978" i="3" s="1"/>
  <c r="P23" i="3"/>
  <c r="S1067" i="3"/>
  <c r="P1031" i="3"/>
  <c r="P962" i="3"/>
  <c r="S962" i="3" s="1"/>
  <c r="S688" i="3"/>
  <c r="R654" i="3"/>
  <c r="L535" i="3"/>
  <c r="M535" i="3" s="1"/>
  <c r="N535" i="3" s="1"/>
  <c r="R357" i="3"/>
  <c r="O177" i="3"/>
  <c r="S1083" i="3"/>
  <c r="S259" i="3"/>
  <c r="R194" i="3"/>
  <c r="S166" i="3"/>
  <c r="S550" i="3"/>
  <c r="R487" i="3"/>
  <c r="O775" i="3"/>
  <c r="R775" i="3" s="1"/>
  <c r="R704" i="3"/>
  <c r="R634" i="3"/>
  <c r="S502" i="3"/>
  <c r="R324" i="3"/>
  <c r="O862" i="3"/>
  <c r="O486" i="3"/>
  <c r="R486" i="3" s="1"/>
  <c r="S147" i="3"/>
  <c r="O1202" i="3"/>
  <c r="R976" i="3"/>
  <c r="R811" i="3"/>
  <c r="S739" i="3"/>
  <c r="P703" i="3"/>
  <c r="S703" i="3" s="1"/>
  <c r="R472" i="3"/>
  <c r="P4" i="3"/>
  <c r="O146" i="3"/>
  <c r="S128" i="3"/>
  <c r="R756" i="3"/>
  <c r="O668" i="3"/>
  <c r="R668" i="3" s="1"/>
  <c r="R913" i="3"/>
  <c r="S959" i="3"/>
  <c r="P876" i="3"/>
  <c r="S876" i="3" s="1"/>
  <c r="S755" i="3"/>
  <c r="O650" i="3"/>
  <c r="R650" i="3" s="1"/>
  <c r="S470" i="3"/>
  <c r="R876" i="3"/>
  <c r="P843" i="3"/>
  <c r="S843" i="3" s="1"/>
  <c r="S256" i="3"/>
  <c r="R191" i="3"/>
  <c r="P1152" i="3"/>
  <c r="S19" i="3"/>
  <c r="R531" i="3"/>
  <c r="R515" i="3"/>
  <c r="R499" i="3"/>
  <c r="S436" i="3"/>
  <c r="S303" i="3"/>
  <c r="O336" i="3"/>
  <c r="O205" i="3"/>
  <c r="R421" i="3"/>
  <c r="S336" i="3"/>
  <c r="O70" i="3"/>
  <c r="P35" i="3"/>
  <c r="P1059" i="3"/>
  <c r="O989" i="3"/>
  <c r="O891" i="3"/>
  <c r="R891" i="3" s="1"/>
  <c r="S498" i="3"/>
  <c r="P285" i="3"/>
  <c r="O238" i="3"/>
  <c r="P124" i="3"/>
  <c r="P972" i="3"/>
  <c r="S972" i="3" s="1"/>
  <c r="S579" i="3"/>
  <c r="P925" i="3"/>
  <c r="S925" i="3" s="1"/>
  <c r="R561" i="3"/>
  <c r="O386" i="3"/>
  <c r="R386" i="3" s="1"/>
  <c r="O269" i="3"/>
  <c r="N271" i="3"/>
  <c r="P1015" i="3"/>
  <c r="O873" i="3"/>
  <c r="R873" i="3" s="1"/>
  <c r="R823" i="3"/>
  <c r="R467" i="3"/>
  <c r="S269" i="3"/>
  <c r="L203" i="3"/>
  <c r="M203" i="3" s="1"/>
  <c r="N203" i="3" s="1"/>
  <c r="O33" i="3"/>
  <c r="P15" i="3"/>
  <c r="R1076" i="3"/>
  <c r="O480" i="3"/>
  <c r="O219" i="3"/>
  <c r="R219" i="3" s="1"/>
  <c r="S159" i="3"/>
  <c r="O1094" i="3"/>
  <c r="R970" i="3"/>
  <c r="S955" i="3"/>
  <c r="P888" i="3"/>
  <c r="P768" i="3"/>
  <c r="S768" i="3" s="1"/>
  <c r="S698" i="3"/>
  <c r="P202" i="3"/>
  <c r="S202" i="3" s="1"/>
  <c r="O49" i="3"/>
  <c r="R49" i="3" s="1"/>
  <c r="P1075" i="3"/>
  <c r="S1075" i="3" s="1"/>
  <c r="O907" i="3"/>
  <c r="R907" i="3" s="1"/>
  <c r="P855" i="3"/>
  <c r="S855" i="3" s="1"/>
  <c r="P610" i="3"/>
  <c r="S610" i="3" s="1"/>
  <c r="P417" i="3"/>
  <c r="S417" i="3" s="1"/>
  <c r="O267" i="3"/>
  <c r="R267" i="3" s="1"/>
  <c r="R821" i="3"/>
  <c r="P627" i="3"/>
  <c r="S627" i="3" s="1"/>
  <c r="P383" i="3"/>
  <c r="S986" i="3"/>
  <c r="R591" i="3"/>
  <c r="S558" i="3"/>
  <c r="S332" i="3"/>
  <c r="O1091" i="3"/>
  <c r="S731" i="3"/>
  <c r="S447" i="3"/>
  <c r="S348" i="3"/>
  <c r="S299" i="3"/>
  <c r="P870" i="3"/>
  <c r="S870" i="3" s="1"/>
  <c r="R416" i="3"/>
  <c r="O201" i="3"/>
  <c r="P968" i="3"/>
  <c r="S968" i="3" s="1"/>
  <c r="P747" i="3"/>
  <c r="S747" i="3" s="1"/>
  <c r="P156" i="3"/>
  <c r="S156" i="3" s="1"/>
  <c r="P921" i="3"/>
  <c r="S921" i="3" s="1"/>
  <c r="O695" i="3"/>
  <c r="R695" i="3" s="1"/>
  <c r="R557" i="3"/>
  <c r="S446" i="3"/>
  <c r="L415" i="3"/>
  <c r="L416" i="3" s="1"/>
  <c r="M416" i="3" s="1"/>
  <c r="N416" i="3" s="1"/>
  <c r="S201" i="3"/>
  <c r="R747" i="3"/>
  <c r="O265" i="3"/>
  <c r="S540" i="3"/>
  <c r="P920" i="3"/>
  <c r="P800" i="3"/>
  <c r="P728" i="3"/>
  <c r="P492" i="3"/>
  <c r="R445" i="3"/>
  <c r="O362" i="3"/>
  <c r="O232" i="3"/>
  <c r="P1071" i="3"/>
  <c r="R884" i="3"/>
  <c r="R606" i="3"/>
  <c r="R492" i="3"/>
  <c r="S215" i="3"/>
  <c r="P28" i="3"/>
  <c r="S28" i="3" s="1"/>
  <c r="P1088" i="3"/>
  <c r="S1088" i="3" s="1"/>
  <c r="P982" i="3"/>
  <c r="S982" i="3" s="1"/>
  <c r="O919" i="3"/>
  <c r="R919" i="3" s="1"/>
  <c r="P883" i="3"/>
  <c r="S588" i="3"/>
  <c r="O571" i="3"/>
  <c r="R571" i="3" s="1"/>
  <c r="P62" i="3"/>
  <c r="S62" i="3" s="1"/>
  <c r="O1070" i="3"/>
  <c r="S181" i="3"/>
  <c r="O1038" i="3"/>
  <c r="O490" i="3"/>
  <c r="R490" i="3" s="1"/>
  <c r="S361" i="3"/>
  <c r="O743" i="3"/>
  <c r="O570" i="3"/>
  <c r="R459" i="3"/>
  <c r="P427" i="3"/>
  <c r="S427" i="3" s="1"/>
  <c r="S344" i="3"/>
  <c r="P43" i="3"/>
  <c r="S43" i="3" s="1"/>
  <c r="O1170" i="3"/>
  <c r="S96" i="3"/>
  <c r="S490" i="3"/>
  <c r="P179" i="3"/>
  <c r="S179" i="3" s="1"/>
  <c r="O261" i="3"/>
  <c r="R261" i="3" s="1"/>
  <c r="R569" i="3"/>
  <c r="P326" i="3"/>
  <c r="S326" i="3" s="1"/>
  <c r="R917" i="3"/>
  <c r="L95" i="3"/>
  <c r="L96" i="3" s="1"/>
  <c r="M96" i="3" s="1"/>
  <c r="N96" i="3" s="1"/>
  <c r="P520" i="3"/>
  <c r="S520" i="3" s="1"/>
  <c r="N489" i="3"/>
  <c r="P59" i="3"/>
  <c r="O723" i="3"/>
  <c r="P503" i="3"/>
  <c r="S503" i="3" s="1"/>
  <c r="P409" i="3"/>
  <c r="N376" i="3"/>
  <c r="S309" i="3"/>
  <c r="P195" i="3"/>
  <c r="P260" i="3"/>
  <c r="O220" i="21"/>
  <c r="R269" i="21"/>
  <c r="P233" i="21"/>
  <c r="S233" i="21" s="1"/>
  <c r="S248" i="21"/>
  <c r="P280" i="21"/>
  <c r="O244" i="21"/>
  <c r="O262" i="21"/>
  <c r="O241" i="21"/>
  <c r="S258" i="21"/>
  <c r="O273" i="21"/>
  <c r="O879" i="1"/>
  <c r="P879" i="1"/>
  <c r="R121" i="3"/>
  <c r="R228" i="3"/>
  <c r="O868" i="1"/>
  <c r="P868" i="1"/>
  <c r="P137" i="3"/>
  <c r="P744" i="3"/>
  <c r="R273" i="21"/>
  <c r="S121" i="12"/>
  <c r="S136" i="12"/>
  <c r="J596" i="1"/>
  <c r="L162" i="1"/>
  <c r="M162" i="1" s="1"/>
  <c r="P55" i="3"/>
  <c r="K246" i="12"/>
  <c r="Q246" i="12" s="1"/>
  <c r="S246" i="12" s="1"/>
  <c r="J656" i="1"/>
  <c r="O656" i="1" s="1"/>
  <c r="K668" i="1"/>
  <c r="Q668" i="1" s="1"/>
  <c r="O377" i="1"/>
  <c r="R959" i="3"/>
  <c r="M402" i="3"/>
  <c r="S372" i="3"/>
  <c r="S213" i="3"/>
  <c r="R944" i="3"/>
  <c r="K248" i="1"/>
  <c r="Q248" i="1" s="1"/>
  <c r="O116" i="1"/>
  <c r="J783" i="1"/>
  <c r="O986" i="3"/>
  <c r="R986" i="3" s="1"/>
  <c r="P929" i="3"/>
  <c r="S929" i="3" s="1"/>
  <c r="R776" i="3"/>
  <c r="P759" i="3"/>
  <c r="S759" i="3" s="1"/>
  <c r="R713" i="3"/>
  <c r="S356" i="3"/>
  <c r="R341" i="3"/>
  <c r="R297" i="3"/>
  <c r="P240" i="3"/>
  <c r="S240" i="3" s="1"/>
  <c r="P227" i="3"/>
  <c r="S227" i="3" s="1"/>
  <c r="S199" i="3"/>
  <c r="N273" i="21"/>
  <c r="O31" i="12"/>
  <c r="R31" i="12" s="1"/>
  <c r="O47" i="12"/>
  <c r="R47" i="12" s="1"/>
  <c r="J165" i="12"/>
  <c r="P165" i="12" s="1"/>
  <c r="K247" i="12"/>
  <c r="Q247" i="12" s="1"/>
  <c r="S247" i="12" s="1"/>
  <c r="J593" i="1"/>
  <c r="K249" i="1"/>
  <c r="Q249" i="1" s="1"/>
  <c r="J314" i="1"/>
  <c r="J348" i="1"/>
  <c r="J592" i="1"/>
  <c r="O592" i="1" s="1"/>
  <c r="J653" i="1"/>
  <c r="L484" i="1"/>
  <c r="M484" i="1" s="1"/>
  <c r="O339" i="1"/>
  <c r="K756" i="1"/>
  <c r="Q756" i="1" s="1"/>
  <c r="J812" i="1"/>
  <c r="P812" i="1" s="1"/>
  <c r="S812" i="1" s="1"/>
  <c r="K817" i="1"/>
  <c r="Q817" i="1" s="1"/>
  <c r="S170" i="3"/>
  <c r="L38" i="3"/>
  <c r="L39" i="3" s="1"/>
  <c r="M39" i="3" s="1"/>
  <c r="O943" i="3"/>
  <c r="R943" i="3" s="1"/>
  <c r="O899" i="3"/>
  <c r="P792" i="3"/>
  <c r="S792" i="3" s="1"/>
  <c r="S699" i="3"/>
  <c r="O574" i="3"/>
  <c r="O311" i="3"/>
  <c r="N227" i="3"/>
  <c r="P256" i="21"/>
  <c r="K181" i="12"/>
  <c r="Q181" i="12" s="1"/>
  <c r="P281" i="3"/>
  <c r="S281" i="3" s="1"/>
  <c r="O240" i="21"/>
  <c r="O16" i="12"/>
  <c r="R16" i="12" s="1"/>
  <c r="J152" i="12"/>
  <c r="O152" i="12" s="1"/>
  <c r="O223" i="1"/>
  <c r="R54" i="3"/>
  <c r="P1192" i="3"/>
  <c r="P823" i="3"/>
  <c r="S823" i="3" s="1"/>
  <c r="P198" i="3"/>
  <c r="S198" i="3" s="1"/>
  <c r="P665" i="1"/>
  <c r="O985" i="3"/>
  <c r="R985" i="3" s="1"/>
  <c r="O882" i="3"/>
  <c r="S854" i="3"/>
  <c r="S775" i="3"/>
  <c r="O698" i="3"/>
  <c r="R698" i="3" s="1"/>
  <c r="P543" i="3"/>
  <c r="S543" i="3" s="1"/>
  <c r="L499" i="3"/>
  <c r="M499" i="3" s="1"/>
  <c r="P401" i="3"/>
  <c r="S401" i="3" s="1"/>
  <c r="P370" i="3"/>
  <c r="S370" i="3" s="1"/>
  <c r="S340" i="3"/>
  <c r="P252" i="3"/>
  <c r="S252" i="3" s="1"/>
  <c r="P159" i="15"/>
  <c r="S159" i="15" s="1"/>
  <c r="P271" i="21"/>
  <c r="R240" i="21"/>
  <c r="S77" i="12"/>
  <c r="K167" i="12"/>
  <c r="Q167" i="12" s="1"/>
  <c r="S167" i="12" s="1"/>
  <c r="K182" i="12"/>
  <c r="Q182" i="12" s="1"/>
  <c r="J650" i="1"/>
  <c r="J461" i="1"/>
  <c r="J649" i="1"/>
  <c r="P649" i="1" s="1"/>
  <c r="P733" i="1"/>
  <c r="O553" i="1"/>
  <c r="P189" i="1"/>
  <c r="K811" i="1"/>
  <c r="Q811" i="1" s="1"/>
  <c r="M891" i="1"/>
  <c r="R102" i="3"/>
  <c r="S85" i="3"/>
  <c r="O37" i="3"/>
  <c r="R37" i="3" s="1"/>
  <c r="S985" i="3"/>
  <c r="R971" i="3"/>
  <c r="P928" i="3"/>
  <c r="S928" i="3" s="1"/>
  <c r="O838" i="3"/>
  <c r="R838" i="3" s="1"/>
  <c r="P791" i="3"/>
  <c r="S791" i="3" s="1"/>
  <c r="P712" i="3"/>
  <c r="O458" i="3"/>
  <c r="R458" i="3" s="1"/>
  <c r="P239" i="3"/>
  <c r="O226" i="3"/>
  <c r="R226" i="3" s="1"/>
  <c r="P211" i="3"/>
  <c r="S211" i="3" s="1"/>
  <c r="P143" i="15"/>
  <c r="O224" i="21"/>
  <c r="J317" i="1"/>
  <c r="J512" i="1"/>
  <c r="J195" i="1"/>
  <c r="K731" i="1"/>
  <c r="Q731" i="1" s="1"/>
  <c r="L262" i="1"/>
  <c r="M262" i="1" s="1"/>
  <c r="R401" i="3"/>
  <c r="S224" i="21"/>
  <c r="R61" i="12"/>
  <c r="S92" i="12"/>
  <c r="K154" i="12"/>
  <c r="Q154" i="12" s="1"/>
  <c r="S154" i="12" s="1"/>
  <c r="S255" i="21"/>
  <c r="S33" i="12"/>
  <c r="J322" i="1"/>
  <c r="J457" i="1"/>
  <c r="P457" i="1" s="1"/>
  <c r="K728" i="1"/>
  <c r="Q728" i="1" s="1"/>
  <c r="J774" i="1"/>
  <c r="K810" i="1"/>
  <c r="Q810" i="1" s="1"/>
  <c r="P913" i="3"/>
  <c r="S913" i="3" s="1"/>
  <c r="O881" i="3"/>
  <c r="R881" i="3" s="1"/>
  <c r="R618" i="3"/>
  <c r="S556" i="3"/>
  <c r="R527" i="3"/>
  <c r="P484" i="3"/>
  <c r="R471" i="3"/>
  <c r="R239" i="3"/>
  <c r="S78" i="12"/>
  <c r="K232" i="12"/>
  <c r="Q232" i="12" s="1"/>
  <c r="J729" i="1"/>
  <c r="J456" i="1"/>
  <c r="M297" i="1"/>
  <c r="K747" i="1"/>
  <c r="Q747" i="1" s="1"/>
  <c r="O150" i="3"/>
  <c r="P36" i="3"/>
  <c r="S969" i="3"/>
  <c r="S822" i="3"/>
  <c r="S711" i="3"/>
  <c r="R556" i="3"/>
  <c r="S400" i="3"/>
  <c r="S265" i="3"/>
  <c r="P251" i="3"/>
  <c r="O197" i="3"/>
  <c r="R197" i="3" s="1"/>
  <c r="S158" i="15"/>
  <c r="S270" i="21"/>
  <c r="O78" i="12"/>
  <c r="R78" i="12" s="1"/>
  <c r="K184" i="12"/>
  <c r="Q184" i="12" s="1"/>
  <c r="S184" i="12" s="1"/>
  <c r="O216" i="12"/>
  <c r="J324" i="1"/>
  <c r="L729" i="1"/>
  <c r="M729" i="1" s="1"/>
  <c r="L368" i="1"/>
  <c r="J769" i="1"/>
  <c r="O769" i="1" s="1"/>
  <c r="O100" i="3"/>
  <c r="R100" i="3" s="1"/>
  <c r="P1103" i="3"/>
  <c r="O969" i="3"/>
  <c r="R681" i="3"/>
  <c r="L225" i="3"/>
  <c r="L226" i="3" s="1"/>
  <c r="M226" i="3" s="1"/>
  <c r="N226" i="3" s="1"/>
  <c r="R254" i="21"/>
  <c r="R19" i="12"/>
  <c r="J260" i="1"/>
  <c r="O260" i="1" s="1"/>
  <c r="J504" i="1"/>
  <c r="J642" i="1"/>
  <c r="J726" i="1"/>
  <c r="K725" i="1"/>
  <c r="Q725" i="1" s="1"/>
  <c r="K870" i="1"/>
  <c r="Q870" i="1" s="1"/>
  <c r="P83" i="3"/>
  <c r="O470" i="3"/>
  <c r="S442" i="3"/>
  <c r="R338" i="3"/>
  <c r="O309" i="3"/>
  <c r="R142" i="15"/>
  <c r="O93" i="12"/>
  <c r="R93" i="12" s="1"/>
  <c r="M139" i="12"/>
  <c r="O184" i="12"/>
  <c r="J326" i="1"/>
  <c r="J336" i="1"/>
  <c r="S100" i="3"/>
  <c r="O983" i="3"/>
  <c r="P867" i="3"/>
  <c r="S867" i="3" s="1"/>
  <c r="S526" i="3"/>
  <c r="R511" i="3"/>
  <c r="O442" i="3"/>
  <c r="R442" i="3" s="1"/>
  <c r="S283" i="21"/>
  <c r="P2" i="12"/>
  <c r="S2" i="12" s="1"/>
  <c r="P19" i="12"/>
  <c r="S19" i="12" s="1"/>
  <c r="O34" i="12"/>
  <c r="R34" i="12" s="1"/>
  <c r="K250" i="12"/>
  <c r="Q250" i="12" s="1"/>
  <c r="P1032" i="3"/>
  <c r="P756" i="3"/>
  <c r="S756" i="3" s="1"/>
  <c r="O352" i="3"/>
  <c r="R352" i="3" s="1"/>
  <c r="S337" i="3"/>
  <c r="L157" i="15"/>
  <c r="M157" i="15" s="1"/>
  <c r="P253" i="21"/>
  <c r="S253" i="21" s="1"/>
  <c r="R238" i="21"/>
  <c r="P222" i="21"/>
  <c r="S222" i="21" s="1"/>
  <c r="P62" i="12"/>
  <c r="S62" i="12" s="1"/>
  <c r="K170" i="12"/>
  <c r="Q170" i="12" s="1"/>
  <c r="S170" i="12" s="1"/>
  <c r="K185" i="12"/>
  <c r="Q185" i="12" s="1"/>
  <c r="J264" i="1"/>
  <c r="J501" i="1"/>
  <c r="J639" i="1"/>
  <c r="K722" i="1"/>
  <c r="Q722" i="1" s="1"/>
  <c r="P404" i="1"/>
  <c r="P808" i="1"/>
  <c r="S808" i="1" s="1"/>
  <c r="P149" i="3"/>
  <c r="S983" i="3"/>
  <c r="P836" i="3"/>
  <c r="P772" i="3"/>
  <c r="S772" i="3" s="1"/>
  <c r="P740" i="3"/>
  <c r="S740" i="3" s="1"/>
  <c r="O510" i="3"/>
  <c r="R510" i="3" s="1"/>
  <c r="P413" i="3"/>
  <c r="S413" i="3" s="1"/>
  <c r="S124" i="12"/>
  <c r="S3" i="12"/>
  <c r="L94" i="12"/>
  <c r="M94" i="12" s="1"/>
  <c r="N94" i="12" s="1"/>
  <c r="S308" i="3"/>
  <c r="R264" i="3"/>
  <c r="P249" i="3"/>
  <c r="R237" i="21"/>
  <c r="S80" i="12"/>
  <c r="L201" i="12"/>
  <c r="M201" i="12" s="1"/>
  <c r="J720" i="1"/>
  <c r="O720" i="1" s="1"/>
  <c r="P866" i="3"/>
  <c r="S866" i="3" s="1"/>
  <c r="R772" i="3"/>
  <c r="S710" i="3"/>
  <c r="S482" i="3"/>
  <c r="S125" i="12"/>
  <c r="K142" i="12"/>
  <c r="Q142" i="12" s="1"/>
  <c r="J719" i="1"/>
  <c r="O719" i="1" s="1"/>
  <c r="R719" i="1" s="1"/>
  <c r="P619" i="1"/>
  <c r="P66" i="3"/>
  <c r="S66" i="3" s="1"/>
  <c r="P647" i="3"/>
  <c r="S647" i="3" s="1"/>
  <c r="P615" i="3"/>
  <c r="P599" i="3"/>
  <c r="S599" i="3" s="1"/>
  <c r="O307" i="3"/>
  <c r="R307" i="3" s="1"/>
  <c r="O263" i="3"/>
  <c r="R221" i="21"/>
  <c r="K718" i="1"/>
  <c r="Q718" i="1" s="1"/>
  <c r="P725" i="1"/>
  <c r="L512" i="1"/>
  <c r="L513" i="1" s="1"/>
  <c r="M513" i="1" s="1"/>
  <c r="N513" i="1" s="1"/>
  <c r="J269" i="1"/>
  <c r="J393" i="1"/>
  <c r="J634" i="1"/>
  <c r="K862" i="1"/>
  <c r="Q862" i="1" s="1"/>
  <c r="P131" i="3"/>
  <c r="O1098" i="3"/>
  <c r="P996" i="3"/>
  <c r="R982" i="3"/>
  <c r="R866" i="3"/>
  <c r="O524" i="3"/>
  <c r="N510" i="3"/>
  <c r="P495" i="3"/>
  <c r="S495" i="3" s="1"/>
  <c r="R412" i="3"/>
  <c r="P178" i="3"/>
  <c r="S178" i="3" s="1"/>
  <c r="S236" i="21"/>
  <c r="I202" i="12"/>
  <c r="K252" i="12"/>
  <c r="Q252" i="12" s="1"/>
  <c r="K857" i="1"/>
  <c r="Q857" i="1" s="1"/>
  <c r="J235" i="12"/>
  <c r="P235" i="12" s="1"/>
  <c r="J271" i="1"/>
  <c r="J632" i="1"/>
  <c r="K715" i="1"/>
  <c r="Q715" i="1" s="1"/>
  <c r="P435" i="1"/>
  <c r="P212" i="1"/>
  <c r="J855" i="1"/>
  <c r="O147" i="3"/>
  <c r="R147" i="3" s="1"/>
  <c r="O97" i="3"/>
  <c r="R97" i="3" s="1"/>
  <c r="P967" i="3"/>
  <c r="S967" i="3" s="1"/>
  <c r="P878" i="3"/>
  <c r="S878" i="3" s="1"/>
  <c r="P819" i="3"/>
  <c r="S819" i="3" s="1"/>
  <c r="O440" i="3"/>
  <c r="P397" i="3"/>
  <c r="S397" i="3" s="1"/>
  <c r="O382" i="3"/>
  <c r="R382" i="3" s="1"/>
  <c r="R365" i="3"/>
  <c r="P321" i="3"/>
  <c r="S321" i="3" s="1"/>
  <c r="O291" i="3"/>
  <c r="R291" i="3" s="1"/>
  <c r="P139" i="15"/>
  <c r="P36" i="12"/>
  <c r="S36" i="12" s="1"/>
  <c r="O95" i="12"/>
  <c r="R95" i="12" s="1"/>
  <c r="L186" i="12"/>
  <c r="L187" i="12" s="1"/>
  <c r="L188" i="12" s="1"/>
  <c r="M188" i="12" s="1"/>
  <c r="K220" i="12"/>
  <c r="Q220" i="12" s="1"/>
  <c r="L690" i="1"/>
  <c r="M690" i="1" s="1"/>
  <c r="P578" i="1"/>
  <c r="P510" i="1"/>
  <c r="N806" i="1"/>
  <c r="O646" i="3"/>
  <c r="O598" i="3"/>
  <c r="P236" i="3"/>
  <c r="S236" i="3" s="1"/>
  <c r="N127" i="12"/>
  <c r="M749" i="1"/>
  <c r="R878" i="3"/>
  <c r="S251" i="21"/>
  <c r="J142" i="12"/>
  <c r="O142" i="12" s="1"/>
  <c r="P467" i="3"/>
  <c r="S467" i="3" s="1"/>
  <c r="J712" i="1"/>
  <c r="O712" i="1" s="1"/>
  <c r="O1078" i="3"/>
  <c r="R693" i="3"/>
  <c r="O454" i="3"/>
  <c r="R276" i="3"/>
  <c r="P206" i="3"/>
  <c r="L138" i="15"/>
  <c r="M138" i="15" s="1"/>
  <c r="K221" i="12"/>
  <c r="Q221" i="12" s="1"/>
  <c r="L287" i="1"/>
  <c r="M287" i="1" s="1"/>
  <c r="N287" i="1" s="1"/>
  <c r="K786" i="1"/>
  <c r="Q786" i="1" s="1"/>
  <c r="K880" i="1"/>
  <c r="Q880" i="1" s="1"/>
  <c r="S880" i="1" s="1"/>
  <c r="S676" i="3"/>
  <c r="P552" i="3"/>
  <c r="S552" i="3" s="1"/>
  <c r="S193" i="3"/>
  <c r="S37" i="12"/>
  <c r="J488" i="1"/>
  <c r="O541" i="1"/>
  <c r="K785" i="1"/>
  <c r="Q785" i="1" s="1"/>
  <c r="P113" i="3"/>
  <c r="S113" i="3" s="1"/>
  <c r="P79" i="3"/>
  <c r="R154" i="15"/>
  <c r="K204" i="12"/>
  <c r="Q204" i="12" s="1"/>
  <c r="L221" i="12"/>
  <c r="J278" i="1"/>
  <c r="J625" i="1"/>
  <c r="K708" i="1"/>
  <c r="Q708" i="1" s="1"/>
  <c r="P208" i="1"/>
  <c r="P177" i="1"/>
  <c r="K784" i="1"/>
  <c r="Q784" i="1" s="1"/>
  <c r="R873" i="1"/>
  <c r="N538" i="3"/>
  <c r="R247" i="3"/>
  <c r="R206" i="3"/>
  <c r="I188" i="12"/>
  <c r="K237" i="12"/>
  <c r="Q237" i="12" s="1"/>
  <c r="K254" i="12"/>
  <c r="Q254" i="12" s="1"/>
  <c r="S254" i="12" s="1"/>
  <c r="J707" i="1"/>
  <c r="O707" i="1" s="1"/>
  <c r="R707" i="1" s="1"/>
  <c r="M649" i="1"/>
  <c r="L612" i="1"/>
  <c r="K782" i="1"/>
  <c r="Q782" i="1" s="1"/>
  <c r="J846" i="1"/>
  <c r="K205" i="12"/>
  <c r="Q205" i="12" s="1"/>
  <c r="S205" i="12" s="1"/>
  <c r="P465" i="1"/>
  <c r="P285" i="1"/>
  <c r="J845" i="1"/>
  <c r="O845" i="1" s="1"/>
  <c r="J850" i="1"/>
  <c r="R145" i="3"/>
  <c r="P78" i="3"/>
  <c r="S78" i="3" s="1"/>
  <c r="P63" i="3"/>
  <c r="S63" i="3" s="1"/>
  <c r="R908" i="3"/>
  <c r="R507" i="3"/>
  <c r="S438" i="3"/>
  <c r="R424" i="3"/>
  <c r="R289" i="3"/>
  <c r="S234" i="3"/>
  <c r="J237" i="12"/>
  <c r="P237" i="12" s="1"/>
  <c r="K255" i="12"/>
  <c r="Q255" i="12" s="1"/>
  <c r="P685" i="1"/>
  <c r="K780" i="1"/>
  <c r="Q780" i="1" s="1"/>
  <c r="K850" i="1"/>
  <c r="Q850" i="1" s="1"/>
  <c r="I870" i="1"/>
  <c r="K895" i="1"/>
  <c r="Q895" i="1" s="1"/>
  <c r="N834" i="3"/>
  <c r="R751" i="3"/>
  <c r="S691" i="3"/>
  <c r="O205" i="12"/>
  <c r="P718" i="1"/>
  <c r="P571" i="1"/>
  <c r="J848" i="1"/>
  <c r="O848" i="1" s="1"/>
  <c r="K894" i="1"/>
  <c r="Q894" i="1" s="1"/>
  <c r="R992" i="3"/>
  <c r="P536" i="3"/>
  <c r="O83" i="12"/>
  <c r="O129" i="12"/>
  <c r="R129" i="12" s="1"/>
  <c r="J378" i="1"/>
  <c r="J438" i="1"/>
  <c r="J481" i="1"/>
  <c r="P610" i="1"/>
  <c r="M501" i="1"/>
  <c r="L135" i="1"/>
  <c r="M135" i="1" s="1"/>
  <c r="P767" i="1"/>
  <c r="J842" i="1"/>
  <c r="P842" i="1" s="1"/>
  <c r="K847" i="1"/>
  <c r="Q847" i="1" s="1"/>
  <c r="J893" i="1"/>
  <c r="S46" i="3"/>
  <c r="P992" i="3"/>
  <c r="P816" i="3"/>
  <c r="P767" i="3"/>
  <c r="S767" i="3" s="1"/>
  <c r="S492" i="3"/>
  <c r="N438" i="3"/>
  <c r="O303" i="3"/>
  <c r="R303" i="3" s="1"/>
  <c r="O175" i="3"/>
  <c r="R175" i="3" s="1"/>
  <c r="S115" i="12"/>
  <c r="O875" i="3"/>
  <c r="R875" i="3" s="1"/>
  <c r="P643" i="3"/>
  <c r="S643" i="3" s="1"/>
  <c r="O478" i="3"/>
  <c r="R478" i="3" s="1"/>
  <c r="R333" i="3"/>
  <c r="K239" i="12"/>
  <c r="Q239" i="12" s="1"/>
  <c r="J891" i="1"/>
  <c r="S94" i="3"/>
  <c r="J700" i="1"/>
  <c r="O700" i="1" s="1"/>
  <c r="P500" i="1"/>
  <c r="K844" i="1"/>
  <c r="Q844" i="1" s="1"/>
  <c r="O1126" i="3"/>
  <c r="S861" i="3"/>
  <c r="P393" i="3"/>
  <c r="S393" i="3" s="1"/>
  <c r="P378" i="3"/>
  <c r="O277" i="21"/>
  <c r="O25" i="12"/>
  <c r="R25" i="12" s="1"/>
  <c r="J434" i="1"/>
  <c r="O353" i="1"/>
  <c r="K752" i="1"/>
  <c r="Q752" i="1" s="1"/>
  <c r="K843" i="1"/>
  <c r="Q843" i="1" s="1"/>
  <c r="K889" i="1"/>
  <c r="Q889" i="1" s="1"/>
  <c r="R127" i="3"/>
  <c r="O29" i="3"/>
  <c r="P889" i="3"/>
  <c r="S889" i="3" s="1"/>
  <c r="P704" i="3"/>
  <c r="N506" i="3"/>
  <c r="O436" i="3"/>
  <c r="R436" i="3" s="1"/>
  <c r="N216" i="21"/>
  <c r="M69" i="12"/>
  <c r="S99" i="12"/>
  <c r="J145" i="12"/>
  <c r="P145" i="12" s="1"/>
  <c r="K207" i="12"/>
  <c r="Q207" i="12" s="1"/>
  <c r="K257" i="12"/>
  <c r="Q257" i="12" s="1"/>
  <c r="K842" i="1"/>
  <c r="Q842" i="1" s="1"/>
  <c r="K822" i="1"/>
  <c r="Q822" i="1" s="1"/>
  <c r="S822" i="1" s="1"/>
  <c r="K888" i="1"/>
  <c r="Q888" i="1" s="1"/>
  <c r="P1056" i="3"/>
  <c r="R611" i="3"/>
  <c r="S594" i="3"/>
  <c r="S232" i="3"/>
  <c r="P174" i="3"/>
  <c r="L499" i="1"/>
  <c r="M499" i="1" s="1"/>
  <c r="J749" i="1"/>
  <c r="O749" i="1" s="1"/>
  <c r="K867" i="1"/>
  <c r="Q867" i="1" s="1"/>
  <c r="R867" i="1" s="1"/>
  <c r="R749" i="3"/>
  <c r="P464" i="3"/>
  <c r="R393" i="3"/>
  <c r="O189" i="3"/>
  <c r="R189" i="3" s="1"/>
  <c r="K738" i="1"/>
  <c r="Q738" i="1" s="1"/>
  <c r="S835" i="1"/>
  <c r="K840" i="1"/>
  <c r="Q840" i="1" s="1"/>
  <c r="K886" i="1"/>
  <c r="Q886" i="1" s="1"/>
  <c r="P948" i="3"/>
  <c r="S948" i="3" s="1"/>
  <c r="P658" i="3"/>
  <c r="S658" i="3" s="1"/>
  <c r="O450" i="3"/>
  <c r="R450" i="3" s="1"/>
  <c r="R346" i="3"/>
  <c r="P272" i="3"/>
  <c r="P131" i="12"/>
  <c r="S131" i="12" s="1"/>
  <c r="J431" i="1"/>
  <c r="M278" i="1"/>
  <c r="P821" i="1"/>
  <c r="O109" i="3"/>
  <c r="O1074" i="3"/>
  <c r="P672" i="3"/>
  <c r="S672" i="3" s="1"/>
  <c r="R244" i="3"/>
  <c r="I176" i="12"/>
  <c r="K884" i="1"/>
  <c r="Q884" i="1" s="1"/>
  <c r="P976" i="3"/>
  <c r="S976" i="3" s="1"/>
  <c r="S450" i="3"/>
  <c r="S262" i="21"/>
  <c r="K147" i="12"/>
  <c r="Q147" i="12" s="1"/>
  <c r="S147" i="12" s="1"/>
  <c r="J802" i="1"/>
  <c r="K883" i="1"/>
  <c r="Q883" i="1" s="1"/>
  <c r="S883" i="1" s="1"/>
  <c r="R504" i="3"/>
  <c r="M85" i="12"/>
  <c r="L117" i="12"/>
  <c r="K192" i="12"/>
  <c r="Q192" i="12" s="1"/>
  <c r="K209" i="12"/>
  <c r="Q209" i="12" s="1"/>
  <c r="J852" i="1"/>
  <c r="P852" i="1" s="1"/>
  <c r="J744" i="1"/>
  <c r="R934" i="3"/>
  <c r="R519" i="3"/>
  <c r="R435" i="3"/>
  <c r="R392" i="3"/>
  <c r="S360" i="3"/>
  <c r="R133" i="15"/>
  <c r="O132" i="12"/>
  <c r="R132" i="12" s="1"/>
  <c r="O147" i="12"/>
  <c r="O176" i="12"/>
  <c r="J241" i="12"/>
  <c r="P241" i="12" s="1"/>
  <c r="K259" i="12"/>
  <c r="Q259" i="12" s="1"/>
  <c r="J375" i="1"/>
  <c r="K744" i="1"/>
  <c r="Q744" i="1" s="1"/>
  <c r="J800" i="1"/>
  <c r="K881" i="1"/>
  <c r="Q881" i="1" s="1"/>
  <c r="K162" i="12"/>
  <c r="Q162" i="12" s="1"/>
  <c r="S162" i="12" s="1"/>
  <c r="K185" i="1"/>
  <c r="Q185" i="1" s="1"/>
  <c r="L348" i="1"/>
  <c r="K232" i="1"/>
  <c r="Q232" i="1" s="1"/>
  <c r="J425" i="1"/>
  <c r="J564" i="1"/>
  <c r="J606" i="1"/>
  <c r="J690" i="1"/>
  <c r="O690" i="1" s="1"/>
  <c r="K689" i="1"/>
  <c r="Q689" i="1" s="1"/>
  <c r="M531" i="1"/>
  <c r="O200" i="1"/>
  <c r="J799" i="1"/>
  <c r="K834" i="1"/>
  <c r="Q834" i="1" s="1"/>
  <c r="R989" i="3"/>
  <c r="S919" i="3"/>
  <c r="S887" i="3"/>
  <c r="R717" i="3"/>
  <c r="O256" i="3"/>
  <c r="R256" i="3" s="1"/>
  <c r="N165" i="15"/>
  <c r="P229" i="21"/>
  <c r="S229" i="21" s="1"/>
  <c r="S12" i="12"/>
  <c r="O55" i="12"/>
  <c r="R55" i="12" s="1"/>
  <c r="O117" i="12"/>
  <c r="R117" i="12" s="1"/>
  <c r="K148" i="12"/>
  <c r="Q148" i="12" s="1"/>
  <c r="M192" i="12"/>
  <c r="K225" i="12"/>
  <c r="Q225" i="12" s="1"/>
  <c r="J259" i="12"/>
  <c r="P259" i="12" s="1"/>
  <c r="J430" i="1"/>
  <c r="L200" i="1"/>
  <c r="M200" i="1" s="1"/>
  <c r="K833" i="1"/>
  <c r="Q833" i="1" s="1"/>
  <c r="K841" i="1"/>
  <c r="Q841" i="1" s="1"/>
  <c r="K865" i="1"/>
  <c r="Q865" i="1" s="1"/>
  <c r="R865" i="1" s="1"/>
  <c r="K879" i="1"/>
  <c r="Q879" i="1" s="1"/>
  <c r="S879" i="1" s="1"/>
  <c r="S933" i="3"/>
  <c r="R330" i="3"/>
  <c r="S285" i="3"/>
  <c r="O275" i="21"/>
  <c r="J566" i="1"/>
  <c r="K233" i="1"/>
  <c r="Q233" i="1" s="1"/>
  <c r="J424" i="1"/>
  <c r="J190" i="1"/>
  <c r="K474" i="1"/>
  <c r="Q474" i="1" s="1"/>
  <c r="J562" i="1"/>
  <c r="J797" i="1"/>
  <c r="O797" i="1" s="1"/>
  <c r="O858" i="3"/>
  <c r="R858" i="3" s="1"/>
  <c r="P732" i="3"/>
  <c r="S732" i="3" s="1"/>
  <c r="S671" i="3"/>
  <c r="S518" i="3"/>
  <c r="K193" i="12"/>
  <c r="Q193" i="12" s="1"/>
  <c r="K243" i="12"/>
  <c r="Q243" i="12" s="1"/>
  <c r="K777" i="1"/>
  <c r="Q777" i="1" s="1"/>
  <c r="J701" i="1"/>
  <c r="J372" i="1"/>
  <c r="J569" i="1"/>
  <c r="J369" i="1"/>
  <c r="J463" i="1"/>
  <c r="K574" i="1"/>
  <c r="Q574" i="1" s="1"/>
  <c r="K235" i="1"/>
  <c r="Q235" i="1" s="1"/>
  <c r="J362" i="1"/>
  <c r="O362" i="1" s="1"/>
  <c r="J561" i="1"/>
  <c r="K831" i="1"/>
  <c r="Q831" i="1" s="1"/>
  <c r="K877" i="1"/>
  <c r="Q877" i="1" s="1"/>
  <c r="P58" i="3"/>
  <c r="S58" i="3" s="1"/>
  <c r="O9" i="3"/>
  <c r="R9" i="3" s="1"/>
  <c r="P1087" i="3"/>
  <c r="S1087" i="3" s="1"/>
  <c r="P812" i="3"/>
  <c r="S812" i="3" s="1"/>
  <c r="R796" i="3"/>
  <c r="S577" i="3"/>
  <c r="P448" i="3"/>
  <c r="S448" i="3" s="1"/>
  <c r="P329" i="3"/>
  <c r="S329" i="3" s="1"/>
  <c r="R202" i="3"/>
  <c r="S187" i="3"/>
  <c r="O72" i="12"/>
  <c r="R72" i="12" s="1"/>
  <c r="P1012" i="3"/>
  <c r="P974" i="3"/>
  <c r="S974" i="3" s="1"/>
  <c r="S702" i="3"/>
  <c r="P639" i="3"/>
  <c r="S639" i="3" s="1"/>
  <c r="N284" i="3"/>
  <c r="O215" i="3"/>
  <c r="K149" i="12"/>
  <c r="Q149" i="12" s="1"/>
  <c r="K163" i="12"/>
  <c r="Q163" i="12" s="1"/>
  <c r="K178" i="12"/>
  <c r="Q178" i="12" s="1"/>
  <c r="J193" i="12"/>
  <c r="P193" i="12" s="1"/>
  <c r="J225" i="12"/>
  <c r="P225" i="12" s="1"/>
  <c r="K261" i="12"/>
  <c r="Q261" i="12" s="1"/>
  <c r="S261" i="12" s="1"/>
  <c r="J302" i="1"/>
  <c r="J527" i="1"/>
  <c r="J559" i="1"/>
  <c r="J601" i="1"/>
  <c r="O345" i="1"/>
  <c r="L83" i="1"/>
  <c r="M83" i="1" s="1"/>
  <c r="K795" i="1"/>
  <c r="Q795" i="1" s="1"/>
  <c r="I840" i="1"/>
  <c r="L863" i="1"/>
  <c r="M863" i="1" s="1"/>
  <c r="R58" i="3"/>
  <c r="S961" i="3"/>
  <c r="P475" i="3"/>
  <c r="R375" i="3"/>
  <c r="P358" i="3"/>
  <c r="L255" i="3"/>
  <c r="M255" i="3" s="1"/>
  <c r="N255" i="3" s="1"/>
  <c r="O242" i="3"/>
  <c r="J243" i="12"/>
  <c r="P243" i="12" s="1"/>
  <c r="J373" i="1"/>
  <c r="J187" i="1"/>
  <c r="K238" i="1"/>
  <c r="Q238" i="1" s="1"/>
  <c r="J419" i="1"/>
  <c r="J793" i="1"/>
  <c r="O793" i="1" s="1"/>
  <c r="R793" i="1" s="1"/>
  <c r="P839" i="1"/>
  <c r="S839" i="1" s="1"/>
  <c r="P715" i="3"/>
  <c r="O502" i="3"/>
  <c r="R502" i="3" s="1"/>
  <c r="P433" i="3"/>
  <c r="S433" i="3" s="1"/>
  <c r="P404" i="3"/>
  <c r="S404" i="3" s="1"/>
  <c r="N131" i="15"/>
  <c r="O259" i="21"/>
  <c r="R259" i="21" s="1"/>
  <c r="S134" i="12"/>
  <c r="J178" i="12"/>
  <c r="P178" i="12" s="1"/>
  <c r="M211" i="12"/>
  <c r="K347" i="1"/>
  <c r="Q347" i="1" s="1"/>
  <c r="J568" i="1"/>
  <c r="K236" i="1"/>
  <c r="Q236" i="1" s="1"/>
  <c r="J602" i="1"/>
  <c r="O602" i="1" s="1"/>
  <c r="K239" i="1"/>
  <c r="Q239" i="1" s="1"/>
  <c r="J358" i="1"/>
  <c r="J418" i="1"/>
  <c r="J557" i="1"/>
  <c r="J792" i="1"/>
  <c r="K873" i="1"/>
  <c r="Q873" i="1" s="1"/>
  <c r="P172" i="3"/>
  <c r="R974" i="3"/>
  <c r="P960" i="3"/>
  <c r="O731" i="3"/>
  <c r="R731" i="3" s="1"/>
  <c r="N701" i="3"/>
  <c r="O389" i="3"/>
  <c r="R389" i="3" s="1"/>
  <c r="S242" i="3"/>
  <c r="O56" i="12"/>
  <c r="R56" i="12" s="1"/>
  <c r="J226" i="12"/>
  <c r="P226" i="12" s="1"/>
  <c r="J791" i="1"/>
  <c r="K872" i="1"/>
  <c r="Q872" i="1" s="1"/>
  <c r="O138" i="3"/>
  <c r="O1010" i="3"/>
  <c r="S931" i="3"/>
  <c r="P638" i="3"/>
  <c r="S638" i="3" s="1"/>
  <c r="P576" i="3"/>
  <c r="S576" i="3" s="1"/>
  <c r="R404" i="3"/>
  <c r="O283" i="3"/>
  <c r="R283" i="3" s="1"/>
  <c r="M269" i="3"/>
  <c r="P162" i="15"/>
  <c r="J555" i="1"/>
  <c r="K764" i="1"/>
  <c r="Q764" i="1" s="1"/>
  <c r="J820" i="1"/>
  <c r="P820" i="1" s="1"/>
  <c r="S820" i="1" s="1"/>
  <c r="R960" i="3"/>
  <c r="P901" i="3"/>
  <c r="P342" i="3"/>
  <c r="S283" i="3"/>
  <c r="P241" i="3"/>
  <c r="S241" i="3" s="1"/>
  <c r="P228" i="3"/>
  <c r="S228" i="3" s="1"/>
  <c r="K245" i="12"/>
  <c r="Q245" i="12" s="1"/>
  <c r="J522" i="1"/>
  <c r="J789" i="1"/>
  <c r="O789" i="1" s="1"/>
  <c r="R789" i="1" s="1"/>
  <c r="P24" i="3"/>
  <c r="S24" i="3" s="1"/>
  <c r="O1114" i="3"/>
  <c r="P987" i="3"/>
  <c r="S987" i="3" s="1"/>
  <c r="O973" i="3"/>
  <c r="P840" i="3"/>
  <c r="S840" i="3" s="1"/>
  <c r="O590" i="3"/>
  <c r="P487" i="3"/>
  <c r="S487" i="3" s="1"/>
  <c r="R146" i="15"/>
  <c r="J212" i="12"/>
  <c r="P212" i="12" s="1"/>
  <c r="J437" i="1"/>
  <c r="P437" i="1" s="1"/>
  <c r="K586" i="1"/>
  <c r="Q586" i="1" s="1"/>
  <c r="K241" i="1"/>
  <c r="Q241" i="1" s="1"/>
  <c r="J681" i="1"/>
  <c r="J182" i="1"/>
  <c r="J307" i="1"/>
  <c r="J554" i="1"/>
  <c r="K572" i="1"/>
  <c r="Q572" i="1" s="1"/>
  <c r="J660" i="1"/>
  <c r="O660" i="1" s="1"/>
  <c r="J680" i="1"/>
  <c r="O680" i="1" s="1"/>
  <c r="K763" i="1"/>
  <c r="Q763" i="1" s="1"/>
  <c r="K243" i="1"/>
  <c r="Q243" i="1" s="1"/>
  <c r="K671" i="1"/>
  <c r="Q671" i="1" s="1"/>
  <c r="P669" i="1"/>
  <c r="K762" i="1"/>
  <c r="Q762" i="1" s="1"/>
  <c r="I758" i="1"/>
  <c r="P861" i="1"/>
  <c r="O171" i="3"/>
  <c r="R171" i="3" s="1"/>
  <c r="S155" i="3"/>
  <c r="P71" i="3"/>
  <c r="N841" i="3"/>
  <c r="O714" i="3"/>
  <c r="R714" i="3" s="1"/>
  <c r="O700" i="3"/>
  <c r="O530" i="3"/>
  <c r="R530" i="3" s="1"/>
  <c r="N502" i="3"/>
  <c r="S474" i="3"/>
  <c r="O388" i="3"/>
  <c r="R388" i="3" s="1"/>
  <c r="R373" i="3"/>
  <c r="R241" i="3"/>
  <c r="M228" i="3"/>
  <c r="S185" i="3"/>
  <c r="O817" i="1"/>
  <c r="R817" i="1" s="1"/>
  <c r="P817" i="1"/>
  <c r="O895" i="1"/>
  <c r="P895" i="1"/>
  <c r="P889" i="1"/>
  <c r="O889" i="1"/>
  <c r="O888" i="1"/>
  <c r="R888" i="1" s="1"/>
  <c r="P888" i="1"/>
  <c r="R862" i="1"/>
  <c r="O864" i="1"/>
  <c r="P864" i="1"/>
  <c r="O883" i="1"/>
  <c r="R883" i="1" s="1"/>
  <c r="P883" i="1"/>
  <c r="P855" i="1"/>
  <c r="O855" i="1"/>
  <c r="P846" i="1"/>
  <c r="O846" i="1"/>
  <c r="O844" i="1"/>
  <c r="P844" i="1"/>
  <c r="S895" i="1"/>
  <c r="P843" i="1"/>
  <c r="S843" i="1" s="1"/>
  <c r="O843" i="1"/>
  <c r="R843" i="1" s="1"/>
  <c r="P893" i="1"/>
  <c r="S893" i="1" s="1"/>
  <c r="O893" i="1"/>
  <c r="R893" i="1" s="1"/>
  <c r="O891" i="1"/>
  <c r="P891" i="1"/>
  <c r="O872" i="1"/>
  <c r="R872" i="1" s="1"/>
  <c r="P872" i="1"/>
  <c r="S872" i="1" s="1"/>
  <c r="O875" i="1"/>
  <c r="P875" i="1"/>
  <c r="P834" i="1"/>
  <c r="S834" i="1" s="1"/>
  <c r="O834" i="1"/>
  <c r="S963" i="3"/>
  <c r="P831" i="1"/>
  <c r="S831" i="1" s="1"/>
  <c r="O831" i="1"/>
  <c r="R831" i="1" s="1"/>
  <c r="O828" i="1"/>
  <c r="P828" i="1"/>
  <c r="O876" i="1"/>
  <c r="P876" i="1"/>
  <c r="O783" i="1"/>
  <c r="P783" i="1"/>
  <c r="O847" i="1"/>
  <c r="R847" i="1" s="1"/>
  <c r="P847" i="1"/>
  <c r="S847" i="1" s="1"/>
  <c r="K188" i="1"/>
  <c r="Q188" i="1" s="1"/>
  <c r="K221" i="1"/>
  <c r="Q221" i="1" s="1"/>
  <c r="J286" i="1"/>
  <c r="J376" i="1"/>
  <c r="K343" i="1"/>
  <c r="Q343" i="1" s="1"/>
  <c r="J617" i="1"/>
  <c r="K700" i="1"/>
  <c r="Q700" i="1" s="1"/>
  <c r="O657" i="1"/>
  <c r="O411" i="1"/>
  <c r="O88" i="1"/>
  <c r="K803" i="1"/>
  <c r="Q803" i="1" s="1"/>
  <c r="R803" i="1" s="1"/>
  <c r="P816" i="1"/>
  <c r="J881" i="1"/>
  <c r="O881" i="1" s="1"/>
  <c r="O101" i="3"/>
  <c r="P31" i="3"/>
  <c r="S31" i="3" s="1"/>
  <c r="O909" i="3"/>
  <c r="R909" i="3" s="1"/>
  <c r="P909" i="3"/>
  <c r="S909" i="3" s="1"/>
  <c r="S15" i="12"/>
  <c r="S105" i="12"/>
  <c r="K187" i="1"/>
  <c r="Q187" i="1" s="1"/>
  <c r="K699" i="1"/>
  <c r="Q699" i="1" s="1"/>
  <c r="P717" i="1"/>
  <c r="L560" i="1"/>
  <c r="M560" i="1" s="1"/>
  <c r="L125" i="1"/>
  <c r="O142" i="3"/>
  <c r="P129" i="3"/>
  <c r="S129" i="3" s="1"/>
  <c r="P87" i="3"/>
  <c r="O1194" i="3"/>
  <c r="O1160" i="3"/>
  <c r="P1160" i="3"/>
  <c r="O975" i="3"/>
  <c r="K222" i="1"/>
  <c r="Q222" i="1" s="1"/>
  <c r="J288" i="1"/>
  <c r="J374" i="1"/>
  <c r="J615" i="1"/>
  <c r="K698" i="1"/>
  <c r="Q698" i="1" s="1"/>
  <c r="M502" i="1"/>
  <c r="L115" i="3"/>
  <c r="L116" i="3" s="1"/>
  <c r="M116" i="3" s="1"/>
  <c r="L101" i="3"/>
  <c r="P16" i="3"/>
  <c r="S16" i="3" s="1"/>
  <c r="P575" i="3"/>
  <c r="S575" i="3" s="1"/>
  <c r="O575" i="3"/>
  <c r="R575" i="3" s="1"/>
  <c r="S47" i="12"/>
  <c r="R156" i="3"/>
  <c r="P949" i="3"/>
  <c r="S949" i="3" s="1"/>
  <c r="O949" i="3"/>
  <c r="J476" i="1"/>
  <c r="J856" i="1"/>
  <c r="P856" i="1" s="1"/>
  <c r="S101" i="3"/>
  <c r="S835" i="3"/>
  <c r="K184" i="1"/>
  <c r="Q184" i="1" s="1"/>
  <c r="J290" i="1"/>
  <c r="J697" i="1"/>
  <c r="J371" i="1"/>
  <c r="J474" i="1"/>
  <c r="P558" i="1"/>
  <c r="O409" i="1"/>
  <c r="P123" i="1"/>
  <c r="K815" i="1"/>
  <c r="Q815" i="1" s="1"/>
  <c r="R880" i="1"/>
  <c r="P1178" i="3"/>
  <c r="O1178" i="3"/>
  <c r="R835" i="3"/>
  <c r="K182" i="1"/>
  <c r="Q182" i="1" s="1"/>
  <c r="O211" i="1"/>
  <c r="N841" i="1"/>
  <c r="O155" i="3"/>
  <c r="R155" i="3" s="1"/>
  <c r="P141" i="3"/>
  <c r="O128" i="3"/>
  <c r="O114" i="3"/>
  <c r="R114" i="3" s="1"/>
  <c r="L30" i="3"/>
  <c r="L31" i="3" s="1"/>
  <c r="M31" i="3" s="1"/>
  <c r="R16" i="3"/>
  <c r="P865" i="3"/>
  <c r="S865" i="3" s="1"/>
  <c r="O865" i="3"/>
  <c r="R865" i="3" s="1"/>
  <c r="R805" i="3"/>
  <c r="P892" i="1"/>
  <c r="S892" i="1" s="1"/>
  <c r="O85" i="3"/>
  <c r="R85" i="3" s="1"/>
  <c r="P153" i="12"/>
  <c r="O153" i="12"/>
  <c r="K181" i="1"/>
  <c r="Q181" i="1" s="1"/>
  <c r="S71" i="3"/>
  <c r="K351" i="1"/>
  <c r="Q351" i="1" s="1"/>
  <c r="J609" i="1"/>
  <c r="J367" i="1"/>
  <c r="K478" i="1"/>
  <c r="Q478" i="1" s="1"/>
  <c r="J608" i="1"/>
  <c r="J692" i="1"/>
  <c r="O692" i="1" s="1"/>
  <c r="J884" i="1"/>
  <c r="L879" i="1"/>
  <c r="M879" i="1" s="1"/>
  <c r="R1087" i="3"/>
  <c r="R948" i="3"/>
  <c r="R921" i="3"/>
  <c r="O619" i="3"/>
  <c r="R619" i="3" s="1"/>
  <c r="P619" i="3"/>
  <c r="S619" i="3" s="1"/>
  <c r="R573" i="3"/>
  <c r="K229" i="1"/>
  <c r="Q229" i="1" s="1"/>
  <c r="J294" i="1"/>
  <c r="J368" i="1"/>
  <c r="J428" i="1"/>
  <c r="J467" i="1"/>
  <c r="J295" i="1"/>
  <c r="K231" i="1"/>
  <c r="Q231" i="1" s="1"/>
  <c r="P714" i="1"/>
  <c r="P499" i="1"/>
  <c r="P242" i="1"/>
  <c r="K855" i="1"/>
  <c r="Q855" i="1" s="1"/>
  <c r="P168" i="3"/>
  <c r="P140" i="3"/>
  <c r="S140" i="3" s="1"/>
  <c r="L85" i="3"/>
  <c r="L42" i="3"/>
  <c r="M42" i="3" s="1"/>
  <c r="N42" i="3" s="1"/>
  <c r="R15" i="3"/>
  <c r="O804" i="3"/>
  <c r="R804" i="3" s="1"/>
  <c r="P804" i="3"/>
  <c r="S804" i="3" s="1"/>
  <c r="R444" i="3"/>
  <c r="S48" i="12"/>
  <c r="O183" i="1"/>
  <c r="S840" i="1"/>
  <c r="R892" i="1"/>
  <c r="O154" i="3"/>
  <c r="O961" i="3"/>
  <c r="P834" i="3"/>
  <c r="S834" i="3" s="1"/>
  <c r="O834" i="3"/>
  <c r="R834" i="3" s="1"/>
  <c r="P295" i="3"/>
  <c r="S295" i="3" s="1"/>
  <c r="O295" i="3"/>
  <c r="R295" i="3" s="1"/>
  <c r="S813" i="1"/>
  <c r="J300" i="1"/>
  <c r="J422" i="1"/>
  <c r="J529" i="1"/>
  <c r="J603" i="1"/>
  <c r="O525" i="1"/>
  <c r="P464" i="1"/>
  <c r="P167" i="3"/>
  <c r="S167" i="3" s="1"/>
  <c r="P905" i="3"/>
  <c r="S905" i="3" s="1"/>
  <c r="K176" i="1"/>
  <c r="Q176" i="1" s="1"/>
  <c r="J363" i="1"/>
  <c r="J421" i="1"/>
  <c r="P682" i="1"/>
  <c r="L464" i="1"/>
  <c r="M464" i="1" s="1"/>
  <c r="O305" i="1"/>
  <c r="P853" i="1"/>
  <c r="R813" i="1"/>
  <c r="R866" i="1"/>
  <c r="P98" i="3"/>
  <c r="O41" i="3"/>
  <c r="R41" i="3" s="1"/>
  <c r="S973" i="3"/>
  <c r="S960" i="3"/>
  <c r="P771" i="3"/>
  <c r="S771" i="3" s="1"/>
  <c r="L141" i="12"/>
  <c r="M141" i="12" s="1"/>
  <c r="M140" i="12"/>
  <c r="P180" i="1"/>
  <c r="O81" i="1"/>
  <c r="P81" i="1"/>
  <c r="I764" i="1"/>
  <c r="R889" i="3"/>
  <c r="O755" i="3"/>
  <c r="R755" i="3" s="1"/>
  <c r="K891" i="1"/>
  <c r="Q891" i="1" s="1"/>
  <c r="J526" i="1"/>
  <c r="P496" i="1"/>
  <c r="S41" i="3"/>
  <c r="J663" i="1"/>
  <c r="O663" i="1" s="1"/>
  <c r="L647" i="1"/>
  <c r="M647" i="1" s="1"/>
  <c r="P865" i="1"/>
  <c r="J662" i="1"/>
  <c r="P709" i="1"/>
  <c r="P551" i="1"/>
  <c r="O433" i="1"/>
  <c r="O179" i="1"/>
  <c r="J737" i="1"/>
  <c r="O737" i="1" s="1"/>
  <c r="K852" i="1"/>
  <c r="Q852" i="1" s="1"/>
  <c r="S852" i="1" s="1"/>
  <c r="O838" i="1"/>
  <c r="P825" i="1"/>
  <c r="S825" i="1" s="1"/>
  <c r="P152" i="3"/>
  <c r="S152" i="3" s="1"/>
  <c r="P125" i="3"/>
  <c r="S125" i="3" s="1"/>
  <c r="L69" i="3"/>
  <c r="P12" i="3"/>
  <c r="S12" i="3" s="1"/>
  <c r="O1206" i="3"/>
  <c r="P1138" i="3"/>
  <c r="O1138" i="3"/>
  <c r="P1120" i="3"/>
  <c r="R972" i="3"/>
  <c r="P483" i="3"/>
  <c r="S483" i="3" s="1"/>
  <c r="O483" i="3"/>
  <c r="M80" i="12"/>
  <c r="J306" i="1"/>
  <c r="O304" i="1"/>
  <c r="P304" i="1"/>
  <c r="L236" i="1"/>
  <c r="O150" i="1"/>
  <c r="L79" i="1"/>
  <c r="K838" i="1"/>
  <c r="Q838" i="1" s="1"/>
  <c r="S838" i="1" s="1"/>
  <c r="N825" i="1"/>
  <c r="K890" i="1"/>
  <c r="Q890" i="1" s="1"/>
  <c r="R890" i="1" s="1"/>
  <c r="R877" i="1"/>
  <c r="O166" i="3"/>
  <c r="R166" i="3" s="1"/>
  <c r="O1036" i="3"/>
  <c r="P1036" i="3"/>
  <c r="P323" i="3"/>
  <c r="S323" i="3" s="1"/>
  <c r="O323" i="3"/>
  <c r="R323" i="3" s="1"/>
  <c r="O579" i="1"/>
  <c r="R811" i="1"/>
  <c r="P27" i="3"/>
  <c r="O585" i="3"/>
  <c r="R585" i="3" s="1"/>
  <c r="P585" i="3"/>
  <c r="S585" i="3" s="1"/>
  <c r="J308" i="1"/>
  <c r="J354" i="1"/>
  <c r="O495" i="1"/>
  <c r="O851" i="1"/>
  <c r="R825" i="1"/>
  <c r="R125" i="3"/>
  <c r="R12" i="3"/>
  <c r="O1054" i="3"/>
  <c r="S999" i="3"/>
  <c r="P971" i="3"/>
  <c r="S971" i="3" s="1"/>
  <c r="R179" i="3"/>
  <c r="O932" i="3"/>
  <c r="R932" i="3" s="1"/>
  <c r="P932" i="3"/>
  <c r="S932" i="3" s="1"/>
  <c r="P903" i="3"/>
  <c r="S903" i="3" s="1"/>
  <c r="O903" i="3"/>
  <c r="R903" i="3" s="1"/>
  <c r="S21" i="12"/>
  <c r="J677" i="1"/>
  <c r="S851" i="1"/>
  <c r="S811" i="1"/>
  <c r="K876" i="1"/>
  <c r="Q876" i="1" s="1"/>
  <c r="S151" i="3"/>
  <c r="P110" i="3"/>
  <c r="S110" i="3" s="1"/>
  <c r="O1084" i="3"/>
  <c r="R1084" i="3" s="1"/>
  <c r="P1084" i="3"/>
  <c r="S1084" i="3" s="1"/>
  <c r="P945" i="3"/>
  <c r="S945" i="3" s="1"/>
  <c r="O945" i="3"/>
  <c r="O631" i="3"/>
  <c r="R631" i="3" s="1"/>
  <c r="P631" i="3"/>
  <c r="S631" i="3" s="1"/>
  <c r="R208" i="3"/>
  <c r="J311" i="1"/>
  <c r="O147" i="1"/>
  <c r="P759" i="1"/>
  <c r="S824" i="1"/>
  <c r="L82" i="3"/>
  <c r="P998" i="3"/>
  <c r="S998" i="3" s="1"/>
  <c r="O998" i="3"/>
  <c r="R998" i="3" s="1"/>
  <c r="R249" i="3"/>
  <c r="P333" i="1"/>
  <c r="O333" i="1"/>
  <c r="K793" i="1"/>
  <c r="Q793" i="1" s="1"/>
  <c r="K839" i="1"/>
  <c r="Q839" i="1" s="1"/>
  <c r="R839" i="1" s="1"/>
  <c r="K864" i="1"/>
  <c r="Q864" i="1" s="1"/>
  <c r="S124" i="3"/>
  <c r="L53" i="3"/>
  <c r="M53" i="3" s="1"/>
  <c r="P39" i="3"/>
  <c r="O1083" i="3"/>
  <c r="R1083" i="3" s="1"/>
  <c r="P1034" i="3"/>
  <c r="O1034" i="3"/>
  <c r="P970" i="3"/>
  <c r="S970" i="3" s="1"/>
  <c r="P784" i="3"/>
  <c r="S784" i="3" s="1"/>
  <c r="S277" i="3"/>
  <c r="J349" i="1"/>
  <c r="J516" i="1"/>
  <c r="J548" i="1"/>
  <c r="J674" i="1"/>
  <c r="L492" i="1"/>
  <c r="O429" i="1"/>
  <c r="K836" i="1"/>
  <c r="Q836" i="1" s="1"/>
  <c r="R82" i="3"/>
  <c r="P799" i="3"/>
  <c r="S799" i="3" s="1"/>
  <c r="J347" i="1"/>
  <c r="J514" i="1"/>
  <c r="J546" i="1"/>
  <c r="J652" i="1"/>
  <c r="O652" i="1" s="1"/>
  <c r="P673" i="1"/>
  <c r="P547" i="1"/>
  <c r="O519" i="1"/>
  <c r="M457" i="1"/>
  <c r="L458" i="1"/>
  <c r="O331" i="1"/>
  <c r="P299" i="1"/>
  <c r="P123" i="3"/>
  <c r="S123" i="3" s="1"/>
  <c r="O81" i="3"/>
  <c r="R81" i="3" s="1"/>
  <c r="P67" i="3"/>
  <c r="S67" i="3" s="1"/>
  <c r="P886" i="3"/>
  <c r="S886" i="3" s="1"/>
  <c r="O886" i="3"/>
  <c r="R886" i="3" s="1"/>
  <c r="P830" i="3"/>
  <c r="S830" i="3" s="1"/>
  <c r="O830" i="3"/>
  <c r="R830" i="3" s="1"/>
  <c r="J545" i="1"/>
  <c r="K734" i="1"/>
  <c r="Q734" i="1" s="1"/>
  <c r="S875" i="1"/>
  <c r="R1069" i="3"/>
  <c r="P997" i="3"/>
  <c r="S997" i="3" s="1"/>
  <c r="O997" i="3"/>
  <c r="R997" i="3" s="1"/>
  <c r="O958" i="3"/>
  <c r="R958" i="3" s="1"/>
  <c r="P958" i="3"/>
  <c r="S958" i="3" s="1"/>
  <c r="O661" i="3"/>
  <c r="P661" i="3"/>
  <c r="S661" i="3" s="1"/>
  <c r="K733" i="1"/>
  <c r="Q733" i="1" s="1"/>
  <c r="S733" i="1" s="1"/>
  <c r="P455" i="1"/>
  <c r="L230" i="1"/>
  <c r="M230" i="1" s="1"/>
  <c r="O916" i="3"/>
  <c r="P916" i="3"/>
  <c r="O783" i="3"/>
  <c r="R783" i="3" s="1"/>
  <c r="P783" i="3"/>
  <c r="S783" i="3" s="1"/>
  <c r="R863" i="1"/>
  <c r="R123" i="3"/>
  <c r="P1082" i="3"/>
  <c r="O1082" i="3"/>
  <c r="S706" i="3"/>
  <c r="R439" i="3"/>
  <c r="R305" i="3"/>
  <c r="O235" i="3"/>
  <c r="P235" i="3"/>
  <c r="S235" i="3" s="1"/>
  <c r="O138" i="15"/>
  <c r="R138" i="15" s="1"/>
  <c r="P138" i="15"/>
  <c r="P174" i="1"/>
  <c r="J827" i="1"/>
  <c r="K823" i="1"/>
  <c r="Q823" i="1" s="1"/>
  <c r="R823" i="1" s="1"/>
  <c r="K874" i="1"/>
  <c r="Q874" i="1" s="1"/>
  <c r="R874" i="1" s="1"/>
  <c r="S81" i="3"/>
  <c r="S1068" i="3"/>
  <c r="J402" i="1"/>
  <c r="J647" i="1"/>
  <c r="J731" i="1"/>
  <c r="O731" i="1" s="1"/>
  <c r="R731" i="1" s="1"/>
  <c r="K730" i="1"/>
  <c r="Q730" i="1" s="1"/>
  <c r="P607" i="1"/>
  <c r="J788" i="1"/>
  <c r="P788" i="1" s="1"/>
  <c r="S788" i="1" s="1"/>
  <c r="S823" i="1"/>
  <c r="R136" i="3"/>
  <c r="R929" i="3"/>
  <c r="R872" i="3"/>
  <c r="J321" i="1"/>
  <c r="J401" i="1"/>
  <c r="J508" i="1"/>
  <c r="J646" i="1"/>
  <c r="J730" i="1"/>
  <c r="L701" i="1"/>
  <c r="O517" i="1"/>
  <c r="L454" i="1"/>
  <c r="M454" i="1" s="1"/>
  <c r="K848" i="1"/>
  <c r="Q848" i="1" s="1"/>
  <c r="R848" i="1" s="1"/>
  <c r="L808" i="1"/>
  <c r="M808" i="1" s="1"/>
  <c r="P887" i="1"/>
  <c r="I786" i="1"/>
  <c r="K829" i="1"/>
  <c r="Q829" i="1" s="1"/>
  <c r="O822" i="1"/>
  <c r="R822" i="1" s="1"/>
  <c r="P148" i="3"/>
  <c r="S148" i="3" s="1"/>
  <c r="S9" i="3"/>
  <c r="P1095" i="3"/>
  <c r="O942" i="3"/>
  <c r="R942" i="3" s="1"/>
  <c r="P942" i="3"/>
  <c r="S942" i="3" s="1"/>
  <c r="P842" i="3"/>
  <c r="S842" i="3" s="1"/>
  <c r="O842" i="3"/>
  <c r="R842" i="3" s="1"/>
  <c r="R705" i="3"/>
  <c r="O596" i="3"/>
  <c r="P596" i="3"/>
  <c r="K194" i="1"/>
  <c r="Q194" i="1" s="1"/>
  <c r="J323" i="1"/>
  <c r="J506" i="1"/>
  <c r="J538" i="1"/>
  <c r="J583" i="1"/>
  <c r="J644" i="1"/>
  <c r="J728" i="1"/>
  <c r="O728" i="1" s="1"/>
  <c r="K727" i="1"/>
  <c r="Q727" i="1" s="1"/>
  <c r="L730" i="1"/>
  <c r="M730" i="1" s="1"/>
  <c r="N822" i="1"/>
  <c r="K887" i="1"/>
  <c r="Q887" i="1" s="1"/>
  <c r="S163" i="3"/>
  <c r="O1067" i="3"/>
  <c r="R1067" i="3" s="1"/>
  <c r="J784" i="1"/>
  <c r="N8" i="3"/>
  <c r="S981" i="3"/>
  <c r="O956" i="3"/>
  <c r="R956" i="3" s="1"/>
  <c r="P956" i="3"/>
  <c r="S956" i="3" s="1"/>
  <c r="P543" i="1"/>
  <c r="P515" i="1"/>
  <c r="P395" i="1"/>
  <c r="O262" i="1"/>
  <c r="L173" i="1"/>
  <c r="M173" i="1" s="1"/>
  <c r="P139" i="1"/>
  <c r="S50" i="3"/>
  <c r="O871" i="3"/>
  <c r="R871" i="3" s="1"/>
  <c r="P871" i="3"/>
  <c r="S871" i="3" s="1"/>
  <c r="P857" i="3"/>
  <c r="S857" i="3" s="1"/>
  <c r="O857" i="3"/>
  <c r="R857" i="3" s="1"/>
  <c r="M190" i="12"/>
  <c r="L191" i="12"/>
  <c r="M191" i="12" s="1"/>
  <c r="N191" i="12" s="1"/>
  <c r="J782" i="1"/>
  <c r="O8" i="3"/>
  <c r="P8" i="3"/>
  <c r="S8" i="3" s="1"/>
  <c r="O689" i="3"/>
  <c r="R689" i="3" s="1"/>
  <c r="P689" i="3"/>
  <c r="S689" i="3" s="1"/>
  <c r="R784" i="3"/>
  <c r="L162" i="3"/>
  <c r="M162" i="3" s="1"/>
  <c r="R217" i="21"/>
  <c r="S9" i="12"/>
  <c r="J344" i="1"/>
  <c r="S807" i="1"/>
  <c r="K861" i="1"/>
  <c r="Q861" i="1" s="1"/>
  <c r="R861" i="1" s="1"/>
  <c r="O673" i="3"/>
  <c r="R673" i="3" s="1"/>
  <c r="P673" i="3"/>
  <c r="S673" i="3" s="1"/>
  <c r="S219" i="3"/>
  <c r="L205" i="3"/>
  <c r="M204" i="3"/>
  <c r="S116" i="12"/>
  <c r="K199" i="1"/>
  <c r="Q199" i="1" s="1"/>
  <c r="L196" i="1"/>
  <c r="L137" i="1"/>
  <c r="K821" i="1"/>
  <c r="Q821" i="1" s="1"/>
  <c r="R821" i="1" s="1"/>
  <c r="S162" i="3"/>
  <c r="P106" i="3"/>
  <c r="S106" i="3" s="1"/>
  <c r="M64" i="3"/>
  <c r="L65" i="3"/>
  <c r="M65" i="3" s="1"/>
  <c r="P1066" i="3"/>
  <c r="S1066" i="3" s="1"/>
  <c r="O1066" i="3"/>
  <c r="R1066" i="3" s="1"/>
  <c r="S994" i="3"/>
  <c r="R967" i="3"/>
  <c r="P811" i="3"/>
  <c r="S811" i="3" s="1"/>
  <c r="R764" i="3"/>
  <c r="O642" i="3"/>
  <c r="P642" i="3"/>
  <c r="S642" i="3" s="1"/>
  <c r="J256" i="1"/>
  <c r="O256" i="1" s="1"/>
  <c r="R256" i="1" s="1"/>
  <c r="K720" i="1"/>
  <c r="Q720" i="1" s="1"/>
  <c r="L292" i="1"/>
  <c r="M171" i="1"/>
  <c r="J773" i="1"/>
  <c r="O773" i="1" s="1"/>
  <c r="P133" i="3"/>
  <c r="S133" i="3" s="1"/>
  <c r="O780" i="3"/>
  <c r="R780" i="3" s="1"/>
  <c r="P780" i="3"/>
  <c r="S780" i="3" s="1"/>
  <c r="R204" i="3"/>
  <c r="J777" i="1"/>
  <c r="O777" i="1" s="1"/>
  <c r="R777" i="1" s="1"/>
  <c r="K781" i="1"/>
  <c r="Q781" i="1" s="1"/>
  <c r="O885" i="1"/>
  <c r="R885" i="1" s="1"/>
  <c r="J406" i="1"/>
  <c r="R133" i="3"/>
  <c r="O897" i="3"/>
  <c r="R897" i="3" s="1"/>
  <c r="P897" i="3"/>
  <c r="S897" i="3" s="1"/>
  <c r="O626" i="3"/>
  <c r="R626" i="3" s="1"/>
  <c r="P626" i="3"/>
  <c r="S626" i="3" s="1"/>
  <c r="O752" i="3"/>
  <c r="R752" i="3" s="1"/>
  <c r="P752" i="3"/>
  <c r="S752" i="3" s="1"/>
  <c r="S885" i="1"/>
  <c r="P993" i="3"/>
  <c r="O993" i="3"/>
  <c r="R882" i="3"/>
  <c r="K739" i="1"/>
  <c r="Q739" i="1" s="1"/>
  <c r="K846" i="1"/>
  <c r="Q846" i="1" s="1"/>
  <c r="S846" i="1" s="1"/>
  <c r="S832" i="1"/>
  <c r="K860" i="1"/>
  <c r="Q860" i="1" s="1"/>
  <c r="S860" i="1" s="1"/>
  <c r="P105" i="3"/>
  <c r="S105" i="3" s="1"/>
  <c r="O105" i="3"/>
  <c r="R105" i="3" s="1"/>
  <c r="P966" i="3"/>
  <c r="S966" i="3" s="1"/>
  <c r="S882" i="3"/>
  <c r="J580" i="1"/>
  <c r="P352" i="1"/>
  <c r="O259" i="1"/>
  <c r="K816" i="1"/>
  <c r="Q816" i="1" s="1"/>
  <c r="S871" i="1"/>
  <c r="S132" i="3"/>
  <c r="L20" i="3"/>
  <c r="K460" i="1"/>
  <c r="Q460" i="1" s="1"/>
  <c r="P953" i="3"/>
  <c r="S953" i="3" s="1"/>
  <c r="O953" i="3"/>
  <c r="R953" i="3" s="1"/>
  <c r="O896" i="3"/>
  <c r="R896" i="3" s="1"/>
  <c r="P896" i="3"/>
  <c r="S896" i="3" s="1"/>
  <c r="O548" i="3"/>
  <c r="P548" i="3"/>
  <c r="S548" i="3" s="1"/>
  <c r="O230" i="21"/>
  <c r="R230" i="21" s="1"/>
  <c r="P230" i="21"/>
  <c r="S230" i="21" s="1"/>
  <c r="O1135" i="3"/>
  <c r="P1135" i="3"/>
  <c r="J400" i="1"/>
  <c r="K198" i="1"/>
  <c r="Q198" i="1" s="1"/>
  <c r="J723" i="1"/>
  <c r="O723" i="1" s="1"/>
  <c r="R723" i="1" s="1"/>
  <c r="J575" i="1"/>
  <c r="K207" i="1"/>
  <c r="Q207" i="1" s="1"/>
  <c r="J390" i="1"/>
  <c r="K832" i="1"/>
  <c r="Q832" i="1" s="1"/>
  <c r="J389" i="1"/>
  <c r="J492" i="1"/>
  <c r="J630" i="1"/>
  <c r="K736" i="1"/>
  <c r="Q736" i="1" s="1"/>
  <c r="J766" i="1"/>
  <c r="P766" i="1" s="1"/>
  <c r="K814" i="1"/>
  <c r="Q814" i="1" s="1"/>
  <c r="N819" i="1"/>
  <c r="L859" i="1"/>
  <c r="M859" i="1" s="1"/>
  <c r="N859" i="1" s="1"/>
  <c r="K871" i="1"/>
  <c r="Q871" i="1" s="1"/>
  <c r="R871" i="1" s="1"/>
  <c r="O20" i="3"/>
  <c r="R20" i="3" s="1"/>
  <c r="P20" i="3"/>
  <c r="S20" i="3" s="1"/>
  <c r="O824" i="3"/>
  <c r="R824" i="3" s="1"/>
  <c r="P824" i="3"/>
  <c r="S824" i="3" s="1"/>
  <c r="O716" i="3"/>
  <c r="R716" i="3" s="1"/>
  <c r="P716" i="3"/>
  <c r="S716" i="3" s="1"/>
  <c r="K461" i="1"/>
  <c r="Q461" i="1" s="1"/>
  <c r="J391" i="1"/>
  <c r="J493" i="1"/>
  <c r="M173" i="3"/>
  <c r="L174" i="3"/>
  <c r="J273" i="1"/>
  <c r="K209" i="1"/>
  <c r="Q209" i="1" s="1"/>
  <c r="J388" i="1"/>
  <c r="K457" i="1"/>
  <c r="Q457" i="1" s="1"/>
  <c r="J491" i="1"/>
  <c r="J629" i="1"/>
  <c r="P629" i="1" s="1"/>
  <c r="J713" i="1"/>
  <c r="K712" i="1"/>
  <c r="Q712" i="1" s="1"/>
  <c r="P694" i="1"/>
  <c r="L289" i="1"/>
  <c r="M289" i="1" s="1"/>
  <c r="P133" i="1"/>
  <c r="K800" i="1"/>
  <c r="Q800" i="1" s="1"/>
  <c r="K819" i="1"/>
  <c r="Q819" i="1" s="1"/>
  <c r="S819" i="1" s="1"/>
  <c r="R805" i="1"/>
  <c r="K859" i="1"/>
  <c r="Q859" i="1" s="1"/>
  <c r="R859" i="1" s="1"/>
  <c r="O118" i="3"/>
  <c r="P90" i="3"/>
  <c r="S90" i="3" s="1"/>
  <c r="O912" i="3"/>
  <c r="R912" i="3" s="1"/>
  <c r="P912" i="3"/>
  <c r="S912" i="3" s="1"/>
  <c r="P562" i="3"/>
  <c r="O562" i="3"/>
  <c r="R562" i="3" s="1"/>
  <c r="P534" i="3"/>
  <c r="S534" i="3" s="1"/>
  <c r="O534" i="3"/>
  <c r="R534" i="3" s="1"/>
  <c r="K210" i="1"/>
  <c r="Q210" i="1" s="1"/>
  <c r="J275" i="1"/>
  <c r="J447" i="1"/>
  <c r="O447" i="1" s="1"/>
  <c r="K456" i="1"/>
  <c r="Q456" i="1" s="1"/>
  <c r="J628" i="1"/>
  <c r="K711" i="1"/>
  <c r="Q711" i="1" s="1"/>
  <c r="P598" i="1"/>
  <c r="O565" i="1"/>
  <c r="O509" i="1"/>
  <c r="O219" i="1"/>
  <c r="K774" i="1"/>
  <c r="Q774" i="1" s="1"/>
  <c r="K845" i="1"/>
  <c r="Q845" i="1" s="1"/>
  <c r="R845" i="1" s="1"/>
  <c r="O159" i="3"/>
  <c r="P1198" i="3"/>
  <c r="O1198" i="3"/>
  <c r="O1111" i="3"/>
  <c r="P1111" i="3"/>
  <c r="P952" i="3"/>
  <c r="S952" i="3" s="1"/>
  <c r="R925" i="3"/>
  <c r="S881" i="3"/>
  <c r="P230" i="3"/>
  <c r="S230" i="3" s="1"/>
  <c r="O230" i="3"/>
  <c r="R230" i="3" s="1"/>
  <c r="K773" i="1"/>
  <c r="Q773" i="1" s="1"/>
  <c r="P1128" i="3"/>
  <c r="P895" i="3"/>
  <c r="S895" i="3" s="1"/>
  <c r="O895" i="3"/>
  <c r="O547" i="3"/>
  <c r="P547" i="3"/>
  <c r="S547" i="3" s="1"/>
  <c r="R285" i="3"/>
  <c r="S87" i="12"/>
  <c r="S102" i="12"/>
  <c r="K202" i="1"/>
  <c r="Q202" i="1" s="1"/>
  <c r="K798" i="1"/>
  <c r="Q798" i="1" s="1"/>
  <c r="J710" i="1"/>
  <c r="K709" i="1"/>
  <c r="Q709" i="1" s="1"/>
  <c r="S709" i="1" s="1"/>
  <c r="O693" i="1"/>
  <c r="L661" i="1"/>
  <c r="M661" i="1" s="1"/>
  <c r="O475" i="1"/>
  <c r="L444" i="1"/>
  <c r="M317" i="1"/>
  <c r="K797" i="1"/>
  <c r="Q797" i="1" s="1"/>
  <c r="R797" i="1" s="1"/>
  <c r="O818" i="1"/>
  <c r="K896" i="1"/>
  <c r="Q896" i="1" s="1"/>
  <c r="S75" i="3"/>
  <c r="O46" i="3"/>
  <c r="R46" i="3" s="1"/>
  <c r="R33" i="3"/>
  <c r="S4" i="3"/>
  <c r="O1063" i="3"/>
  <c r="P1044" i="3"/>
  <c r="R952" i="3"/>
  <c r="P911" i="3"/>
  <c r="S911" i="3" s="1"/>
  <c r="O911" i="3"/>
  <c r="R911" i="3" s="1"/>
  <c r="K740" i="1"/>
  <c r="Q740" i="1" s="1"/>
  <c r="O287" i="1"/>
  <c r="K765" i="1"/>
  <c r="Q765" i="1" s="1"/>
  <c r="K796" i="1"/>
  <c r="Q796" i="1" s="1"/>
  <c r="K818" i="1"/>
  <c r="Q818" i="1" s="1"/>
  <c r="L144" i="3"/>
  <c r="M144" i="3" s="1"/>
  <c r="S275" i="21"/>
  <c r="O844" i="3"/>
  <c r="R844" i="3" s="1"/>
  <c r="P844" i="3"/>
  <c r="S844" i="3" s="1"/>
  <c r="J444" i="1"/>
  <c r="K214" i="1"/>
  <c r="Q214" i="1" s="1"/>
  <c r="J383" i="1"/>
  <c r="J443" i="1"/>
  <c r="K452" i="1"/>
  <c r="Q452" i="1" s="1"/>
  <c r="J486" i="1"/>
  <c r="J624" i="1"/>
  <c r="O624" i="1" s="1"/>
  <c r="J708" i="1"/>
  <c r="O708" i="1" s="1"/>
  <c r="P414" i="1"/>
  <c r="K804" i="1"/>
  <c r="Q804" i="1" s="1"/>
  <c r="R804" i="1" s="1"/>
  <c r="O655" i="3"/>
  <c r="R655" i="3" s="1"/>
  <c r="P655" i="3"/>
  <c r="S655" i="3" s="1"/>
  <c r="K203" i="1"/>
  <c r="Q203" i="1" s="1"/>
  <c r="S144" i="3"/>
  <c r="O117" i="3"/>
  <c r="P117" i="3"/>
  <c r="S117" i="3" s="1"/>
  <c r="L61" i="3"/>
  <c r="S33" i="3"/>
  <c r="P1144" i="3"/>
  <c r="O1090" i="3"/>
  <c r="O808" i="3"/>
  <c r="R808" i="3" s="1"/>
  <c r="P808" i="3"/>
  <c r="S808" i="3" s="1"/>
  <c r="O685" i="3"/>
  <c r="R685" i="3" s="1"/>
  <c r="P685" i="3"/>
  <c r="S685" i="3" s="1"/>
  <c r="R532" i="3"/>
  <c r="R329" i="3"/>
  <c r="O163" i="15"/>
  <c r="R163" i="15" s="1"/>
  <c r="P163" i="15"/>
  <c r="S163" i="15" s="1"/>
  <c r="S457" i="1"/>
  <c r="J724" i="1"/>
  <c r="O724" i="1" s="1"/>
  <c r="K204" i="1"/>
  <c r="Q204" i="1" s="1"/>
  <c r="J384" i="1"/>
  <c r="K453" i="1"/>
  <c r="Q453" i="1" s="1"/>
  <c r="K594" i="1"/>
  <c r="Q594" i="1" s="1"/>
  <c r="J280" i="1"/>
  <c r="J382" i="1"/>
  <c r="P382" i="1" s="1"/>
  <c r="J381" i="1"/>
  <c r="J484" i="1"/>
  <c r="J622" i="1"/>
  <c r="J706" i="1"/>
  <c r="K768" i="1"/>
  <c r="Q768" i="1" s="1"/>
  <c r="P102" i="3"/>
  <c r="S102" i="3" s="1"/>
  <c r="R4" i="3"/>
  <c r="P1076" i="3"/>
  <c r="S1076" i="3" s="1"/>
  <c r="S744" i="3"/>
  <c r="J581" i="1"/>
  <c r="J252" i="1"/>
  <c r="O252" i="1" s="1"/>
  <c r="R252" i="1" s="1"/>
  <c r="J446" i="1"/>
  <c r="K213" i="1"/>
  <c r="Q213" i="1" s="1"/>
  <c r="K335" i="1"/>
  <c r="Q335" i="1" s="1"/>
  <c r="L316" i="1"/>
  <c r="M316" i="1" s="1"/>
  <c r="K748" i="1"/>
  <c r="Q748" i="1" s="1"/>
  <c r="K794" i="1"/>
  <c r="Q794" i="1" s="1"/>
  <c r="K217" i="1"/>
  <c r="Q217" i="1" s="1"/>
  <c r="J282" i="1"/>
  <c r="J380" i="1"/>
  <c r="K449" i="1"/>
  <c r="Q449" i="1" s="1"/>
  <c r="J483" i="1"/>
  <c r="K590" i="1"/>
  <c r="Q590" i="1" s="1"/>
  <c r="J621" i="1"/>
  <c r="P473" i="1"/>
  <c r="P216" i="1"/>
  <c r="J760" i="1"/>
  <c r="O760" i="1" s="1"/>
  <c r="R760" i="1" s="1"/>
  <c r="K792" i="1"/>
  <c r="Q792" i="1" s="1"/>
  <c r="O857" i="1"/>
  <c r="R857" i="1" s="1"/>
  <c r="P857" i="1"/>
  <c r="S857" i="1" s="1"/>
  <c r="P116" i="3"/>
  <c r="S116" i="3" s="1"/>
  <c r="O1108" i="3"/>
  <c r="P1108" i="3"/>
  <c r="O924" i="3"/>
  <c r="R924" i="3" s="1"/>
  <c r="P924" i="3"/>
  <c r="O852" i="3"/>
  <c r="R852" i="3" s="1"/>
  <c r="P852" i="3"/>
  <c r="S852" i="3" s="1"/>
  <c r="P622" i="3"/>
  <c r="S622" i="3" s="1"/>
  <c r="J405" i="1"/>
  <c r="K191" i="1"/>
  <c r="Q191" i="1" s="1"/>
  <c r="J379" i="1"/>
  <c r="K471" i="1"/>
  <c r="Q471" i="1" s="1"/>
  <c r="J620" i="1"/>
  <c r="S868" i="1"/>
  <c r="R870" i="1"/>
  <c r="O893" i="3"/>
  <c r="R893" i="3" s="1"/>
  <c r="P893" i="3"/>
  <c r="S893" i="3" s="1"/>
  <c r="O441" i="1"/>
  <c r="K790" i="1"/>
  <c r="Q790" i="1" s="1"/>
  <c r="S130" i="3"/>
  <c r="P1179" i="3"/>
  <c r="O1024" i="3"/>
  <c r="P1024" i="3"/>
  <c r="R516" i="3"/>
  <c r="J403" i="1"/>
  <c r="K190" i="1"/>
  <c r="Q190" i="1" s="1"/>
  <c r="J284" i="1"/>
  <c r="K220" i="1"/>
  <c r="Q220" i="1" s="1"/>
  <c r="K469" i="1"/>
  <c r="Q469" i="1" s="1"/>
  <c r="J480" i="1"/>
  <c r="J618" i="1"/>
  <c r="P503" i="1"/>
  <c r="K789" i="1"/>
  <c r="Q789" i="1" s="1"/>
  <c r="P803" i="1"/>
  <c r="S803" i="1" s="1"/>
  <c r="S830" i="1"/>
  <c r="O869" i="1"/>
  <c r="R869" i="1" s="1"/>
  <c r="O170" i="3"/>
  <c r="R170" i="3" s="1"/>
  <c r="P143" i="3"/>
  <c r="S143" i="3" s="1"/>
  <c r="O143" i="3"/>
  <c r="R143" i="3" s="1"/>
  <c r="O684" i="3"/>
  <c r="P684" i="3"/>
  <c r="S684" i="3" s="1"/>
  <c r="S254" i="3"/>
  <c r="O242" i="21"/>
  <c r="P242" i="21"/>
  <c r="S242" i="21" s="1"/>
  <c r="P872" i="3"/>
  <c r="S872" i="3" s="1"/>
  <c r="R760" i="3"/>
  <c r="S650" i="3"/>
  <c r="P527" i="3"/>
  <c r="S527" i="3" s="1"/>
  <c r="P516" i="3"/>
  <c r="S516" i="3" s="1"/>
  <c r="P472" i="3"/>
  <c r="S472" i="3" s="1"/>
  <c r="O430" i="3"/>
  <c r="R430" i="3" s="1"/>
  <c r="R405" i="3"/>
  <c r="P366" i="3"/>
  <c r="P333" i="3"/>
  <c r="S333" i="3" s="1"/>
  <c r="P300" i="3"/>
  <c r="S300" i="3" s="1"/>
  <c r="O277" i="3"/>
  <c r="R277" i="3" s="1"/>
  <c r="L235" i="3"/>
  <c r="P204" i="3"/>
  <c r="S204" i="3" s="1"/>
  <c r="P150" i="15"/>
  <c r="S150" i="15" s="1"/>
  <c r="O283" i="21"/>
  <c r="R283" i="21" s="1"/>
  <c r="S975" i="3"/>
  <c r="O931" i="3"/>
  <c r="R931" i="3" s="1"/>
  <c r="S907" i="3"/>
  <c r="O861" i="3"/>
  <c r="R861" i="3" s="1"/>
  <c r="R813" i="3"/>
  <c r="R800" i="3"/>
  <c r="R773" i="3"/>
  <c r="O710" i="3"/>
  <c r="R710" i="3" s="1"/>
  <c r="P662" i="3"/>
  <c r="S662" i="3" s="1"/>
  <c r="S587" i="3"/>
  <c r="O344" i="3"/>
  <c r="L300" i="3"/>
  <c r="M300" i="3" s="1"/>
  <c r="N300" i="3" s="1"/>
  <c r="S255" i="3"/>
  <c r="R245" i="3"/>
  <c r="S214" i="3"/>
  <c r="L194" i="3"/>
  <c r="P182" i="3"/>
  <c r="S182" i="3" s="1"/>
  <c r="S138" i="15"/>
  <c r="R272" i="21"/>
  <c r="S24" i="12"/>
  <c r="S94" i="12"/>
  <c r="S106" i="12"/>
  <c r="K200" i="12"/>
  <c r="Q200" i="12" s="1"/>
  <c r="P848" i="3"/>
  <c r="S848" i="3" s="1"/>
  <c r="R662" i="3"/>
  <c r="P623" i="3"/>
  <c r="S623" i="3" s="1"/>
  <c r="O538" i="3"/>
  <c r="R538" i="3" s="1"/>
  <c r="S494" i="3"/>
  <c r="S430" i="3"/>
  <c r="L333" i="3"/>
  <c r="L182" i="3"/>
  <c r="K175" i="12"/>
  <c r="Q175" i="12" s="1"/>
  <c r="K214" i="12"/>
  <c r="Q214" i="12" s="1"/>
  <c r="R214" i="12" s="1"/>
  <c r="N587" i="3"/>
  <c r="R848" i="3"/>
  <c r="R623" i="3"/>
  <c r="P515" i="3"/>
  <c r="S515" i="3" s="1"/>
  <c r="P504" i="3"/>
  <c r="S504" i="3" s="1"/>
  <c r="O482" i="3"/>
  <c r="R482" i="3" s="1"/>
  <c r="P460" i="3"/>
  <c r="S460" i="3" s="1"/>
  <c r="R417" i="3"/>
  <c r="P322" i="3"/>
  <c r="S322" i="3" s="1"/>
  <c r="O287" i="3"/>
  <c r="R287" i="3" s="1"/>
  <c r="P276" i="3"/>
  <c r="S276" i="3" s="1"/>
  <c r="P244" i="3"/>
  <c r="S244" i="3" s="1"/>
  <c r="O234" i="3"/>
  <c r="P223" i="3"/>
  <c r="S223" i="3" s="1"/>
  <c r="O213" i="3"/>
  <c r="R213" i="3" s="1"/>
  <c r="R182" i="3"/>
  <c r="S271" i="21"/>
  <c r="R222" i="21"/>
  <c r="R71" i="12"/>
  <c r="J200" i="12"/>
  <c r="P200" i="12" s="1"/>
  <c r="P214" i="12"/>
  <c r="R812" i="3"/>
  <c r="P720" i="3"/>
  <c r="S720" i="3" s="1"/>
  <c r="S574" i="3"/>
  <c r="N493" i="3"/>
  <c r="P429" i="3"/>
  <c r="S429" i="3" s="1"/>
  <c r="P365" i="3"/>
  <c r="S365" i="3" s="1"/>
  <c r="O299" i="3"/>
  <c r="R299" i="3" s="1"/>
  <c r="L276" i="3"/>
  <c r="M276" i="3" s="1"/>
  <c r="N276" i="3" s="1"/>
  <c r="O254" i="3"/>
  <c r="R254" i="3" s="1"/>
  <c r="L223" i="3"/>
  <c r="M223" i="3" s="1"/>
  <c r="N223" i="3" s="1"/>
  <c r="O193" i="3"/>
  <c r="R193" i="3" s="1"/>
  <c r="S162" i="15"/>
  <c r="P246" i="21"/>
  <c r="S246" i="21" s="1"/>
  <c r="P234" i="21"/>
  <c r="S234" i="21" s="1"/>
  <c r="R13" i="12"/>
  <c r="S107" i="12"/>
  <c r="S118" i="12"/>
  <c r="S130" i="12"/>
  <c r="J163" i="12"/>
  <c r="O163" i="12" s="1"/>
  <c r="K187" i="12"/>
  <c r="Q187" i="12" s="1"/>
  <c r="K201" i="12"/>
  <c r="Q201" i="12" s="1"/>
  <c r="K249" i="12"/>
  <c r="Q249" i="12" s="1"/>
  <c r="S249" i="12" s="1"/>
  <c r="P635" i="3"/>
  <c r="S635" i="3" s="1"/>
  <c r="P471" i="3"/>
  <c r="P439" i="3"/>
  <c r="S439" i="3" s="1"/>
  <c r="N429" i="3"/>
  <c r="P203" i="3"/>
  <c r="S203" i="3" s="1"/>
  <c r="P221" i="21"/>
  <c r="S221" i="21" s="1"/>
  <c r="S58" i="12"/>
  <c r="P71" i="12"/>
  <c r="S71" i="12" s="1"/>
  <c r="S95" i="12"/>
  <c r="I249" i="12"/>
  <c r="N249" i="12" s="1"/>
  <c r="P354" i="3"/>
  <c r="S354" i="3" s="1"/>
  <c r="O332" i="3"/>
  <c r="P264" i="3"/>
  <c r="S264" i="3" s="1"/>
  <c r="O181" i="3"/>
  <c r="R181" i="3" s="1"/>
  <c r="R720" i="3"/>
  <c r="R635" i="3"/>
  <c r="P560" i="3"/>
  <c r="S560" i="3" s="1"/>
  <c r="P449" i="3"/>
  <c r="R429" i="3"/>
  <c r="O377" i="3"/>
  <c r="R377" i="3" s="1"/>
  <c r="P310" i="3"/>
  <c r="S310" i="3" s="1"/>
  <c r="S282" i="21"/>
  <c r="S119" i="12"/>
  <c r="I154" i="12"/>
  <c r="N154" i="12" s="1"/>
  <c r="S459" i="3"/>
  <c r="N449" i="3"/>
  <c r="R275" i="3"/>
  <c r="O222" i="3"/>
  <c r="R222" i="3" s="1"/>
  <c r="S38" i="12"/>
  <c r="R131" i="12"/>
  <c r="R148" i="15"/>
  <c r="R136" i="15"/>
  <c r="S26" i="12"/>
  <c r="R83" i="12"/>
  <c r="S222" i="3"/>
  <c r="R281" i="21"/>
  <c r="S83" i="12"/>
  <c r="K165" i="12"/>
  <c r="Q165" i="12" s="1"/>
  <c r="K177" i="12"/>
  <c r="Q177" i="12" s="1"/>
  <c r="M215" i="12"/>
  <c r="K238" i="12"/>
  <c r="Q238" i="12" s="1"/>
  <c r="S238" i="12" s="1"/>
  <c r="J250" i="12"/>
  <c r="P250" i="12" s="1"/>
  <c r="S536" i="3"/>
  <c r="S377" i="3"/>
  <c r="K226" i="12"/>
  <c r="Q226" i="12" s="1"/>
  <c r="R1081" i="3"/>
  <c r="P995" i="3"/>
  <c r="S995" i="3" s="1"/>
  <c r="P904" i="3"/>
  <c r="S904" i="3" s="1"/>
  <c r="R732" i="3"/>
  <c r="P696" i="3"/>
  <c r="R647" i="3"/>
  <c r="P584" i="3"/>
  <c r="S584" i="3" s="1"/>
  <c r="P572" i="3"/>
  <c r="S572" i="3" s="1"/>
  <c r="S514" i="3"/>
  <c r="S364" i="3"/>
  <c r="S275" i="3"/>
  <c r="P147" i="15"/>
  <c r="S147" i="15" s="1"/>
  <c r="P135" i="15"/>
  <c r="S135" i="15" s="1"/>
  <c r="S281" i="21"/>
  <c r="S220" i="21"/>
  <c r="O59" i="12"/>
  <c r="R59" i="12" s="1"/>
  <c r="J143" i="12"/>
  <c r="K155" i="12"/>
  <c r="Q155" i="12" s="1"/>
  <c r="K189" i="12"/>
  <c r="Q189" i="12" s="1"/>
  <c r="O238" i="12"/>
  <c r="R1068" i="3"/>
  <c r="O1018" i="3"/>
  <c r="P880" i="3"/>
  <c r="S880" i="3" s="1"/>
  <c r="R870" i="3"/>
  <c r="R797" i="3"/>
  <c r="O595" i="3"/>
  <c r="R595" i="3" s="1"/>
  <c r="N559" i="3"/>
  <c r="S402" i="3"/>
  <c r="M331" i="3"/>
  <c r="R160" i="15"/>
  <c r="R244" i="21"/>
  <c r="R2" i="12"/>
  <c r="O14" i="12"/>
  <c r="R14" i="12" s="1"/>
  <c r="J215" i="12"/>
  <c r="O215" i="12" s="1"/>
  <c r="R744" i="3"/>
  <c r="P491" i="3"/>
  <c r="S491" i="3" s="1"/>
  <c r="S297" i="3"/>
  <c r="R256" i="21"/>
  <c r="O120" i="12"/>
  <c r="R120" i="12" s="1"/>
  <c r="J177" i="12"/>
  <c r="P177" i="12" s="1"/>
  <c r="K203" i="12"/>
  <c r="Q203" i="12" s="1"/>
  <c r="K216" i="12"/>
  <c r="Q216" i="12" s="1"/>
  <c r="S216" i="12" s="1"/>
  <c r="K251" i="12"/>
  <c r="Q251" i="12" s="1"/>
  <c r="S251" i="12" s="1"/>
  <c r="S1080" i="3"/>
  <c r="R950" i="3"/>
  <c r="R904" i="3"/>
  <c r="S891" i="3"/>
  <c r="O671" i="3"/>
  <c r="R671" i="3" s="1"/>
  <c r="P607" i="3"/>
  <c r="S607" i="3" s="1"/>
  <c r="L595" i="3"/>
  <c r="M595" i="3" s="1"/>
  <c r="N458" i="3"/>
  <c r="O438" i="3"/>
  <c r="R438" i="3" s="1"/>
  <c r="N427" i="3"/>
  <c r="P341" i="3"/>
  <c r="S341" i="3" s="1"/>
  <c r="R232" i="3"/>
  <c r="R147" i="15"/>
  <c r="R135" i="15"/>
  <c r="S40" i="12"/>
  <c r="S414" i="3"/>
  <c r="K156" i="12"/>
  <c r="Q156" i="12" s="1"/>
  <c r="K166" i="12"/>
  <c r="Q166" i="12" s="1"/>
  <c r="K227" i="12"/>
  <c r="Q227" i="12" s="1"/>
  <c r="R1080" i="3"/>
  <c r="R928" i="3"/>
  <c r="O869" i="3"/>
  <c r="R869" i="3" s="1"/>
  <c r="S858" i="3"/>
  <c r="R607" i="3"/>
  <c r="S595" i="3"/>
  <c r="R583" i="3"/>
  <c r="S535" i="3"/>
  <c r="S458" i="3"/>
  <c r="R427" i="3"/>
  <c r="S388" i="3"/>
  <c r="P146" i="15"/>
  <c r="S146" i="15" s="1"/>
  <c r="P134" i="15"/>
  <c r="S134" i="15" s="1"/>
  <c r="S244" i="21"/>
  <c r="S232" i="21"/>
  <c r="R252" i="3"/>
  <c r="R280" i="21"/>
  <c r="O15" i="12"/>
  <c r="R15" i="12" s="1"/>
  <c r="O40" i="12"/>
  <c r="R40" i="12" s="1"/>
  <c r="S85" i="12"/>
  <c r="J156" i="12"/>
  <c r="P156" i="12" s="1"/>
  <c r="K190" i="12"/>
  <c r="Q190" i="12" s="1"/>
  <c r="O447" i="3"/>
  <c r="R447" i="3" s="1"/>
  <c r="P330" i="3"/>
  <c r="S330" i="3" s="1"/>
  <c r="O319" i="3"/>
  <c r="P273" i="3"/>
  <c r="S273" i="3" s="1"/>
  <c r="P220" i="3"/>
  <c r="S220" i="3" s="1"/>
  <c r="L146" i="15"/>
  <c r="L134" i="15"/>
  <c r="R268" i="21"/>
  <c r="K228" i="12"/>
  <c r="Q228" i="12" s="1"/>
  <c r="S228" i="12" s="1"/>
  <c r="J252" i="12"/>
  <c r="P252" i="12" s="1"/>
  <c r="S869" i="3"/>
  <c r="M833" i="3"/>
  <c r="O706" i="3"/>
  <c r="R706" i="3" s="1"/>
  <c r="P606" i="3"/>
  <c r="S606" i="3" s="1"/>
  <c r="P512" i="3"/>
  <c r="S512" i="3" s="1"/>
  <c r="N457" i="3"/>
  <c r="O426" i="3"/>
  <c r="R426" i="3" s="1"/>
  <c r="P375" i="3"/>
  <c r="S375" i="3" s="1"/>
  <c r="S352" i="3"/>
  <c r="P296" i="3"/>
  <c r="S261" i="3"/>
  <c r="O210" i="3"/>
  <c r="R210" i="3" s="1"/>
  <c r="O255" i="21"/>
  <c r="I157" i="12"/>
  <c r="K217" i="12"/>
  <c r="Q217" i="12" s="1"/>
  <c r="K240" i="12"/>
  <c r="Q240" i="12" s="1"/>
  <c r="S927" i="3"/>
  <c r="R795" i="3"/>
  <c r="S695" i="3"/>
  <c r="O594" i="3"/>
  <c r="R594" i="3" s="1"/>
  <c r="S583" i="3"/>
  <c r="S571" i="3"/>
  <c r="S479" i="3"/>
  <c r="R413" i="3"/>
  <c r="P387" i="3"/>
  <c r="S387" i="3" s="1"/>
  <c r="O340" i="3"/>
  <c r="R340" i="3" s="1"/>
  <c r="P284" i="3"/>
  <c r="P190" i="3"/>
  <c r="S190" i="3" s="1"/>
  <c r="P267" i="21"/>
  <c r="O74" i="12"/>
  <c r="R74" i="12" s="1"/>
  <c r="O167" i="12"/>
  <c r="O228" i="12"/>
  <c r="J240" i="12"/>
  <c r="O240" i="12" s="1"/>
  <c r="R362" i="3"/>
  <c r="O3" i="12"/>
  <c r="R3" i="12" s="1"/>
  <c r="S98" i="12"/>
  <c r="S426" i="3"/>
  <c r="M261" i="3"/>
  <c r="S210" i="3"/>
  <c r="L178" i="3"/>
  <c r="L158" i="15"/>
  <c r="S267" i="21"/>
  <c r="S86" i="12"/>
  <c r="R111" i="12"/>
  <c r="J204" i="12"/>
  <c r="P204" i="12" s="1"/>
  <c r="S217" i="21"/>
  <c r="S28" i="12"/>
  <c r="S42" i="12"/>
  <c r="N982" i="3"/>
  <c r="P832" i="3"/>
  <c r="S832" i="3" s="1"/>
  <c r="P820" i="3"/>
  <c r="S820" i="3" s="1"/>
  <c r="R768" i="3"/>
  <c r="P618" i="3"/>
  <c r="S618" i="3" s="1"/>
  <c r="S582" i="3"/>
  <c r="P511" i="3"/>
  <c r="S511" i="3" s="1"/>
  <c r="O446" i="3"/>
  <c r="R446" i="3" s="1"/>
  <c r="P374" i="3"/>
  <c r="S374" i="3" s="1"/>
  <c r="P318" i="3"/>
  <c r="S318" i="3" s="1"/>
  <c r="S307" i="3"/>
  <c r="R178" i="3"/>
  <c r="P111" i="12"/>
  <c r="S111" i="12" s="1"/>
  <c r="K241" i="12"/>
  <c r="Q241" i="12" s="1"/>
  <c r="S901" i="3"/>
  <c r="R729" i="3"/>
  <c r="P669" i="3"/>
  <c r="S669" i="3" s="1"/>
  <c r="R456" i="3"/>
  <c r="S386" i="3"/>
  <c r="O28" i="12"/>
  <c r="R28" i="12" s="1"/>
  <c r="O75" i="12"/>
  <c r="R75" i="12" s="1"/>
  <c r="O134" i="12"/>
  <c r="R134" i="12" s="1"/>
  <c r="S4" i="12"/>
  <c r="K219" i="12"/>
  <c r="Q219" i="12" s="1"/>
  <c r="S219" i="12" s="1"/>
  <c r="R820" i="3"/>
  <c r="R741" i="3"/>
  <c r="R669" i="3"/>
  <c r="S581" i="3"/>
  <c r="S266" i="21"/>
  <c r="J168" i="12"/>
  <c r="P168" i="12" s="1"/>
  <c r="R793" i="3"/>
  <c r="S728" i="3"/>
  <c r="S693" i="3"/>
  <c r="N582" i="3"/>
  <c r="R425" i="3"/>
  <c r="O250" i="3"/>
  <c r="R277" i="21"/>
  <c r="O87" i="12"/>
  <c r="R87" i="12" s="1"/>
  <c r="K206" i="12"/>
  <c r="Q206" i="12" s="1"/>
  <c r="O219" i="12"/>
  <c r="S5" i="12"/>
  <c r="O135" i="12"/>
  <c r="R135" i="12" s="1"/>
  <c r="J180" i="12"/>
  <c r="P180" i="12" s="1"/>
  <c r="J229" i="12"/>
  <c r="P229" i="12" s="1"/>
  <c r="I242" i="12"/>
  <c r="S1064" i="3"/>
  <c r="R980" i="3"/>
  <c r="R969" i="3"/>
  <c r="R831" i="3"/>
  <c r="R728" i="3"/>
  <c r="S715" i="3"/>
  <c r="P455" i="3"/>
  <c r="S455" i="3" s="1"/>
  <c r="P385" i="3"/>
  <c r="S385" i="3" s="1"/>
  <c r="P373" i="3"/>
  <c r="S373" i="3" s="1"/>
  <c r="S250" i="3"/>
  <c r="L43" i="12"/>
  <c r="K169" i="12"/>
  <c r="Q169" i="12" s="1"/>
  <c r="R1077" i="3"/>
  <c r="P900" i="3"/>
  <c r="S900" i="3" s="1"/>
  <c r="S668" i="3"/>
  <c r="R643" i="3"/>
  <c r="P592" i="3"/>
  <c r="S592" i="3" s="1"/>
  <c r="P568" i="3"/>
  <c r="S568" i="3" s="1"/>
  <c r="P499" i="3"/>
  <c r="S499" i="3" s="1"/>
  <c r="P338" i="3"/>
  <c r="R328" i="3"/>
  <c r="P317" i="3"/>
  <c r="S317" i="3" s="1"/>
  <c r="S271" i="3"/>
  <c r="R144" i="15"/>
  <c r="R132" i="15"/>
  <c r="S277" i="21"/>
  <c r="O5" i="12"/>
  <c r="R5" i="12" s="1"/>
  <c r="S30" i="12"/>
  <c r="O43" i="12"/>
  <c r="R43" i="12" s="1"/>
  <c r="S100" i="12"/>
  <c r="O112" i="12"/>
  <c r="R112" i="12" s="1"/>
  <c r="J146" i="12"/>
  <c r="P146" i="12" s="1"/>
  <c r="L169" i="12"/>
  <c r="P991" i="3"/>
  <c r="S991" i="3" s="1"/>
  <c r="P979" i="3"/>
  <c r="S979" i="3" s="1"/>
  <c r="S877" i="3"/>
  <c r="P779" i="3"/>
  <c r="S779" i="3" s="1"/>
  <c r="R753" i="3"/>
  <c r="P680" i="3"/>
  <c r="S680" i="3" s="1"/>
  <c r="P488" i="3"/>
  <c r="N477" i="3"/>
  <c r="N455" i="3"/>
  <c r="P445" i="3"/>
  <c r="S445" i="3" s="1"/>
  <c r="P435" i="3"/>
  <c r="S435" i="3" s="1"/>
  <c r="P349" i="3"/>
  <c r="S349" i="3" s="1"/>
  <c r="O259" i="3"/>
  <c r="R259" i="3" s="1"/>
  <c r="P218" i="3"/>
  <c r="S218" i="3" s="1"/>
  <c r="P63" i="12"/>
  <c r="S63" i="12" s="1"/>
  <c r="K230" i="12"/>
  <c r="Q230" i="12" s="1"/>
  <c r="J255" i="12"/>
  <c r="P255" i="12" s="1"/>
  <c r="R1064" i="3"/>
  <c r="O887" i="3"/>
  <c r="R887" i="3" s="1"/>
  <c r="R792" i="3"/>
  <c r="R740" i="3"/>
  <c r="P727" i="3"/>
  <c r="S727" i="3" s="1"/>
  <c r="P692" i="3"/>
  <c r="S692" i="3" s="1"/>
  <c r="P580" i="3"/>
  <c r="S580" i="3" s="1"/>
  <c r="P555" i="3"/>
  <c r="P532" i="3"/>
  <c r="S532" i="3" s="1"/>
  <c r="S510" i="3"/>
  <c r="O466" i="3"/>
  <c r="R466" i="3" s="1"/>
  <c r="S424" i="3"/>
  <c r="P305" i="3"/>
  <c r="S305" i="3" s="1"/>
  <c r="P208" i="3"/>
  <c r="S208" i="3" s="1"/>
  <c r="S6" i="12"/>
  <c r="R123" i="12"/>
  <c r="L230" i="12"/>
  <c r="P603" i="3"/>
  <c r="S603" i="3" s="1"/>
  <c r="N435" i="3"/>
  <c r="S409" i="3"/>
  <c r="O360" i="3"/>
  <c r="R360" i="3" s="1"/>
  <c r="P293" i="3"/>
  <c r="S293" i="3" s="1"/>
  <c r="S249" i="3"/>
  <c r="S143" i="15"/>
  <c r="S131" i="15"/>
  <c r="R1089" i="3"/>
  <c r="P946" i="3"/>
  <c r="N924" i="3"/>
  <c r="O854" i="3"/>
  <c r="R854" i="3" s="1"/>
  <c r="N629" i="3"/>
  <c r="R616" i="3"/>
  <c r="R555" i="3"/>
  <c r="S466" i="3"/>
  <c r="L259" i="3"/>
  <c r="L218" i="3"/>
  <c r="R198" i="3"/>
  <c r="R156" i="15"/>
  <c r="L143" i="15"/>
  <c r="M143" i="15" s="1"/>
  <c r="N143" i="15" s="1"/>
  <c r="R252" i="21"/>
  <c r="O6" i="12"/>
  <c r="R6" i="12" s="1"/>
  <c r="O77" i="12"/>
  <c r="R77" i="12" s="1"/>
  <c r="I170" i="12"/>
  <c r="R603" i="3"/>
  <c r="P123" i="12"/>
  <c r="S123" i="12" s="1"/>
  <c r="K231" i="12"/>
  <c r="Q231" i="12" s="1"/>
  <c r="S231" i="12" s="1"/>
  <c r="K256" i="12"/>
  <c r="Q256" i="12" s="1"/>
  <c r="R187" i="3"/>
  <c r="R143" i="15"/>
  <c r="R131" i="15"/>
  <c r="S7" i="12"/>
  <c r="S65" i="12"/>
  <c r="K208" i="12"/>
  <c r="Q208" i="12" s="1"/>
  <c r="J220" i="12"/>
  <c r="P220" i="12" s="1"/>
  <c r="I231" i="12"/>
  <c r="S899" i="3"/>
  <c r="S615" i="3"/>
  <c r="S567" i="3"/>
  <c r="P531" i="3"/>
  <c r="S531" i="3" s="1"/>
  <c r="O498" i="3"/>
  <c r="R498" i="3" s="1"/>
  <c r="R476" i="3"/>
  <c r="R454" i="3"/>
  <c r="R409" i="3"/>
  <c r="R397" i="3"/>
  <c r="S316" i="3"/>
  <c r="P207" i="3"/>
  <c r="S207" i="3" s="1"/>
  <c r="P155" i="15"/>
  <c r="S155" i="15" s="1"/>
  <c r="R276" i="21"/>
  <c r="R264" i="21"/>
  <c r="J256" i="12"/>
  <c r="P256" i="12" s="1"/>
  <c r="O957" i="3"/>
  <c r="R957" i="3" s="1"/>
  <c r="O923" i="3"/>
  <c r="R923" i="3" s="1"/>
  <c r="R703" i="3"/>
  <c r="O691" i="3"/>
  <c r="R691" i="3" s="1"/>
  <c r="P602" i="3"/>
  <c r="S602" i="3" s="1"/>
  <c r="O579" i="3"/>
  <c r="R579" i="3" s="1"/>
  <c r="P444" i="3"/>
  <c r="S444" i="3" s="1"/>
  <c r="N434" i="3"/>
  <c r="S384" i="3"/>
  <c r="O348" i="3"/>
  <c r="R348" i="3" s="1"/>
  <c r="P292" i="3"/>
  <c r="S292" i="3" s="1"/>
  <c r="P287" i="21"/>
  <c r="S287" i="21" s="1"/>
  <c r="S89" i="12"/>
  <c r="R137" i="12"/>
  <c r="O231" i="12"/>
  <c r="K244" i="12"/>
  <c r="Q244" i="12" s="1"/>
  <c r="S244" i="12" s="1"/>
  <c r="R1088" i="3"/>
  <c r="S957" i="3"/>
  <c r="S923" i="3"/>
  <c r="P764" i="3"/>
  <c r="S764" i="3" s="1"/>
  <c r="P751" i="3"/>
  <c r="S751" i="3" s="1"/>
  <c r="P654" i="3"/>
  <c r="S654" i="3" s="1"/>
  <c r="R615" i="3"/>
  <c r="S591" i="3"/>
  <c r="N579" i="3"/>
  <c r="P396" i="3"/>
  <c r="S396" i="3" s="1"/>
  <c r="O258" i="3"/>
  <c r="R258" i="3" s="1"/>
  <c r="O217" i="3"/>
  <c r="R217" i="3" s="1"/>
  <c r="P263" i="21"/>
  <c r="S263" i="21" s="1"/>
  <c r="S20" i="12"/>
  <c r="O102" i="12"/>
  <c r="R102" i="12" s="1"/>
  <c r="S137" i="12"/>
  <c r="M148" i="12"/>
  <c r="I244" i="12"/>
  <c r="N244" i="12" s="1"/>
  <c r="O566" i="3"/>
  <c r="R326" i="3"/>
  <c r="O315" i="3"/>
  <c r="P186" i="3"/>
  <c r="S186" i="3" s="1"/>
  <c r="R155" i="15"/>
  <c r="O251" i="21"/>
  <c r="J194" i="12"/>
  <c r="P194" i="12" s="1"/>
  <c r="S194" i="12" s="1"/>
  <c r="S508" i="3"/>
  <c r="S142" i="15"/>
  <c r="S90" i="12"/>
  <c r="R777" i="3"/>
  <c r="R508" i="3"/>
  <c r="S453" i="3"/>
  <c r="S383" i="3"/>
  <c r="S174" i="3"/>
  <c r="P226" i="21"/>
  <c r="S226" i="21" s="1"/>
  <c r="O66" i="12"/>
  <c r="R66" i="12" s="1"/>
  <c r="R725" i="3"/>
  <c r="R590" i="3"/>
  <c r="R464" i="3"/>
  <c r="P325" i="3"/>
  <c r="S206" i="3"/>
  <c r="R186" i="3"/>
  <c r="O8" i="12"/>
  <c r="R8" i="12" s="1"/>
  <c r="L32" i="12"/>
  <c r="M32" i="12" s="1"/>
  <c r="N32" i="12" s="1"/>
  <c r="N90" i="12"/>
  <c r="J183" i="12"/>
  <c r="P183" i="12" s="1"/>
  <c r="J209" i="12"/>
  <c r="P209" i="12" s="1"/>
  <c r="J221" i="12"/>
  <c r="O221" i="12" s="1"/>
  <c r="N885" i="3"/>
  <c r="S816" i="3"/>
  <c r="P803" i="3"/>
  <c r="S803" i="3" s="1"/>
  <c r="N454" i="3"/>
  <c r="P443" i="3"/>
  <c r="S443" i="3" s="1"/>
  <c r="N141" i="15"/>
  <c r="P238" i="21"/>
  <c r="S238" i="21" s="1"/>
  <c r="R226" i="21"/>
  <c r="R79" i="12"/>
  <c r="O138" i="12"/>
  <c r="R138" i="12" s="1"/>
  <c r="K196" i="12"/>
  <c r="Q196" i="12" s="1"/>
  <c r="S196" i="12" s="1"/>
  <c r="K210" i="12"/>
  <c r="Q210" i="12" s="1"/>
  <c r="S210" i="12" s="1"/>
  <c r="K222" i="12"/>
  <c r="Q222" i="12" s="1"/>
  <c r="R222" i="12" s="1"/>
  <c r="J245" i="12"/>
  <c r="P245" i="12" s="1"/>
  <c r="P828" i="3"/>
  <c r="S828" i="3" s="1"/>
  <c r="P776" i="3"/>
  <c r="S776" i="3" s="1"/>
  <c r="S763" i="3"/>
  <c r="N750" i="3"/>
  <c r="R640" i="3"/>
  <c r="R627" i="3"/>
  <c r="R565" i="3"/>
  <c r="R433" i="3"/>
  <c r="S286" i="21"/>
  <c r="R262" i="21"/>
  <c r="R250" i="21"/>
  <c r="M21" i="12"/>
  <c r="K233" i="12"/>
  <c r="Q233" i="12" s="1"/>
  <c r="J745" i="1"/>
  <c r="O745" i="1" s="1"/>
  <c r="K779" i="1"/>
  <c r="Q779" i="1" s="1"/>
  <c r="O1086" i="3"/>
  <c r="O977" i="3"/>
  <c r="R977" i="3" s="1"/>
  <c r="R816" i="3"/>
  <c r="P724" i="3"/>
  <c r="S724" i="3" s="1"/>
  <c r="P677" i="3"/>
  <c r="S677" i="3" s="1"/>
  <c r="S530" i="3"/>
  <c r="P507" i="3"/>
  <c r="S507" i="3" s="1"/>
  <c r="S486" i="3"/>
  <c r="R453" i="3"/>
  <c r="P314" i="3"/>
  <c r="S314" i="3" s="1"/>
  <c r="S291" i="3"/>
  <c r="P268" i="3"/>
  <c r="S268" i="3" s="1"/>
  <c r="L257" i="3"/>
  <c r="M257" i="3" s="1"/>
  <c r="N257" i="3" s="1"/>
  <c r="P247" i="3"/>
  <c r="S247" i="3" s="1"/>
  <c r="L216" i="3"/>
  <c r="M216" i="3" s="1"/>
  <c r="N216" i="3" s="1"/>
  <c r="O185" i="3"/>
  <c r="R185" i="3" s="1"/>
  <c r="R174" i="3"/>
  <c r="R141" i="15"/>
  <c r="S91" i="12"/>
  <c r="M126" i="12"/>
  <c r="K150" i="12"/>
  <c r="Q150" i="12" s="1"/>
  <c r="S150" i="12" s="1"/>
  <c r="O172" i="12"/>
  <c r="K197" i="12"/>
  <c r="Q197" i="12" s="1"/>
  <c r="S197" i="12" s="1"/>
  <c r="O210" i="12"/>
  <c r="P222" i="12"/>
  <c r="R712" i="3"/>
  <c r="L268" i="3"/>
  <c r="M268" i="3" s="1"/>
  <c r="N268" i="3" s="1"/>
  <c r="S237" i="3"/>
  <c r="O21" i="12"/>
  <c r="R21" i="12" s="1"/>
  <c r="M79" i="12"/>
  <c r="O126" i="12"/>
  <c r="R126" i="12" s="1"/>
  <c r="L233" i="12"/>
  <c r="L234" i="12" s="1"/>
  <c r="M234" i="12" s="1"/>
  <c r="R724" i="3"/>
  <c r="R677" i="3"/>
  <c r="P496" i="3"/>
  <c r="O474" i="3"/>
  <c r="R474" i="3" s="1"/>
  <c r="P463" i="3"/>
  <c r="S463" i="3" s="1"/>
  <c r="P432" i="3"/>
  <c r="S432" i="3" s="1"/>
  <c r="P420" i="3"/>
  <c r="S420" i="3" s="1"/>
  <c r="R369" i="3"/>
  <c r="N237" i="3"/>
  <c r="M33" i="12"/>
  <c r="P79" i="12"/>
  <c r="S79" i="12" s="1"/>
  <c r="R139" i="12"/>
  <c r="K223" i="12"/>
  <c r="Q223" i="12" s="1"/>
  <c r="J742" i="1"/>
  <c r="O742" i="1" s="1"/>
  <c r="R742" i="1" s="1"/>
  <c r="K776" i="1"/>
  <c r="Q776" i="1" s="1"/>
  <c r="S776" i="1" s="1"/>
  <c r="S37" i="3"/>
  <c r="R874" i="3"/>
  <c r="P863" i="3"/>
  <c r="S863" i="3" s="1"/>
  <c r="P827" i="3"/>
  <c r="S827" i="3" s="1"/>
  <c r="P815" i="3"/>
  <c r="S815" i="3" s="1"/>
  <c r="P564" i="3"/>
  <c r="S564" i="3" s="1"/>
  <c r="O518" i="3"/>
  <c r="R518" i="3" s="1"/>
  <c r="P452" i="3"/>
  <c r="S452" i="3" s="1"/>
  <c r="P357" i="3"/>
  <c r="S357" i="3" s="1"/>
  <c r="P346" i="3"/>
  <c r="S346" i="3" s="1"/>
  <c r="R268" i="3"/>
  <c r="P237" i="21"/>
  <c r="S237" i="21" s="1"/>
  <c r="O9" i="12"/>
  <c r="R9" i="12" s="1"/>
  <c r="O104" i="12"/>
  <c r="R104" i="12" s="1"/>
  <c r="O115" i="12"/>
  <c r="R115" i="12" s="1"/>
  <c r="J233" i="12"/>
  <c r="P233" i="12" s="1"/>
  <c r="K260" i="12"/>
  <c r="Q260" i="12" s="1"/>
  <c r="K775" i="1"/>
  <c r="Q775" i="1" s="1"/>
  <c r="R1073" i="3"/>
  <c r="P884" i="3"/>
  <c r="S884" i="3" s="1"/>
  <c r="P788" i="3"/>
  <c r="S788" i="3" s="1"/>
  <c r="R639" i="3"/>
  <c r="S382" i="3"/>
  <c r="S279" i="3"/>
  <c r="R237" i="3"/>
  <c r="R165" i="15"/>
  <c r="R140" i="15"/>
  <c r="S274" i="21"/>
  <c r="P249" i="21"/>
  <c r="S249" i="21" s="1"/>
  <c r="S68" i="12"/>
  <c r="K234" i="12"/>
  <c r="Q234" i="12" s="1"/>
  <c r="I246" i="12"/>
  <c r="N246" i="12" s="1"/>
  <c r="R540" i="3"/>
  <c r="R285" i="21"/>
  <c r="S22" i="12"/>
  <c r="M197" i="12"/>
  <c r="R788" i="3"/>
  <c r="R723" i="3"/>
  <c r="S368" i="3"/>
  <c r="L357" i="3"/>
  <c r="M357" i="3" s="1"/>
  <c r="R205" i="3"/>
  <c r="P139" i="12"/>
  <c r="S139" i="12" s="1"/>
  <c r="R736" i="3"/>
  <c r="R152" i="15"/>
  <c r="S139" i="15"/>
  <c r="S34" i="12"/>
  <c r="R1085" i="3"/>
  <c r="R862" i="3"/>
  <c r="P748" i="3"/>
  <c r="S748" i="3" s="1"/>
  <c r="P651" i="3"/>
  <c r="S651" i="3" s="1"/>
  <c r="P528" i="3"/>
  <c r="O506" i="3"/>
  <c r="O462" i="3"/>
  <c r="R462" i="3" s="1"/>
  <c r="L324" i="3"/>
  <c r="P289" i="3"/>
  <c r="S289" i="3" s="1"/>
  <c r="L278" i="3"/>
  <c r="L279" i="3" s="1"/>
  <c r="S246" i="3"/>
  <c r="L139" i="15"/>
  <c r="M139" i="15" s="1"/>
  <c r="S284" i="21"/>
  <c r="J151" i="12"/>
  <c r="O151" i="12" s="1"/>
  <c r="J185" i="12"/>
  <c r="P185" i="12" s="1"/>
  <c r="K212" i="12"/>
  <c r="Q212" i="12" s="1"/>
  <c r="I247" i="12"/>
  <c r="N247" i="12" s="1"/>
  <c r="R1072" i="3"/>
  <c r="P908" i="3"/>
  <c r="S908" i="3" s="1"/>
  <c r="O826" i="3"/>
  <c r="R826" i="3" s="1"/>
  <c r="R711" i="3"/>
  <c r="R599" i="3"/>
  <c r="S551" i="3"/>
  <c r="N485" i="3"/>
  <c r="S345" i="3"/>
  <c r="S267" i="3"/>
  <c r="R284" i="21"/>
  <c r="S273" i="21"/>
  <c r="O248" i="21"/>
  <c r="R248" i="21" s="1"/>
  <c r="O236" i="21"/>
  <c r="R236" i="21" s="1"/>
  <c r="O105" i="12"/>
  <c r="R105" i="12" s="1"/>
  <c r="O116" i="12"/>
  <c r="R116" i="12" s="1"/>
  <c r="K152" i="12"/>
  <c r="Q152" i="12" s="1"/>
  <c r="K262" i="12"/>
  <c r="Q262" i="12" s="1"/>
  <c r="S262" i="12" s="1"/>
  <c r="S965" i="3"/>
  <c r="S873" i="3"/>
  <c r="R787" i="3"/>
  <c r="R748" i="3"/>
  <c r="P735" i="3"/>
  <c r="S735" i="3" s="1"/>
  <c r="R651" i="3"/>
  <c r="P539" i="3"/>
  <c r="S539" i="3" s="1"/>
  <c r="P451" i="3"/>
  <c r="S451" i="3" s="1"/>
  <c r="P405" i="3"/>
  <c r="S405" i="3" s="1"/>
  <c r="R345" i="3"/>
  <c r="R334" i="3"/>
  <c r="S205" i="3"/>
  <c r="P183" i="3"/>
  <c r="S183" i="3" s="1"/>
  <c r="R164" i="15"/>
  <c r="P151" i="15"/>
  <c r="S151" i="15" s="1"/>
  <c r="R139" i="15"/>
  <c r="P260" i="21"/>
  <c r="S260" i="21" s="1"/>
  <c r="P760" i="3"/>
  <c r="S760" i="3" s="1"/>
  <c r="O699" i="3"/>
  <c r="R699" i="3" s="1"/>
  <c r="P611" i="3"/>
  <c r="S611" i="3" s="1"/>
  <c r="O418" i="3"/>
  <c r="R418" i="3" s="1"/>
  <c r="O356" i="3"/>
  <c r="R356" i="3" s="1"/>
  <c r="P245" i="3"/>
  <c r="S245" i="3" s="1"/>
  <c r="P10" i="12"/>
  <c r="S10" i="12" s="1"/>
  <c r="S23" i="12"/>
  <c r="L152" i="12"/>
  <c r="J801" i="1"/>
  <c r="O801" i="1" s="1"/>
  <c r="R801" i="1" s="1"/>
  <c r="R894" i="1"/>
  <c r="S171" i="3"/>
  <c r="O1046" i="3"/>
  <c r="S862" i="3"/>
  <c r="O550" i="3"/>
  <c r="R550" i="3" s="1"/>
  <c r="N539" i="3"/>
  <c r="N266" i="3"/>
  <c r="O255" i="3"/>
  <c r="R255" i="3" s="1"/>
  <c r="P224" i="3"/>
  <c r="S224" i="3" s="1"/>
  <c r="O214" i="3"/>
  <c r="R214" i="3" s="1"/>
  <c r="P194" i="3"/>
  <c r="S194" i="3" s="1"/>
  <c r="R260" i="21"/>
  <c r="O69" i="12"/>
  <c r="R69" i="12" s="1"/>
  <c r="N129" i="12"/>
  <c r="S800" i="3"/>
  <c r="R494" i="3"/>
  <c r="P288" i="3"/>
  <c r="L214" i="3"/>
  <c r="M214" i="3" s="1"/>
  <c r="N214" i="3" s="1"/>
  <c r="S11" i="12"/>
  <c r="R36" i="12"/>
  <c r="S117" i="12"/>
  <c r="S378" i="22"/>
  <c r="O375" i="22"/>
  <c r="R375" i="22" s="1"/>
  <c r="P407" i="22"/>
  <c r="S407" i="22" s="1"/>
  <c r="P391" i="22"/>
  <c r="O429" i="22"/>
  <c r="R429" i="22" s="1"/>
  <c r="P387" i="22"/>
  <c r="P437" i="22"/>
  <c r="P379" i="22"/>
  <c r="S379" i="22" s="1"/>
  <c r="S410" i="22"/>
  <c r="R369" i="22"/>
  <c r="P404" i="22"/>
  <c r="S404" i="22" s="1"/>
  <c r="R404" i="22"/>
  <c r="P418" i="22"/>
  <c r="S418" i="22" s="1"/>
  <c r="S429" i="22"/>
  <c r="S391" i="22"/>
  <c r="P373" i="22"/>
  <c r="S373" i="22" s="1"/>
  <c r="R427" i="22"/>
  <c r="P445" i="22"/>
  <c r="S445" i="22" s="1"/>
  <c r="R373" i="22"/>
  <c r="R406" i="22"/>
  <c r="R441" i="22"/>
  <c r="O383" i="22"/>
  <c r="R383" i="22" s="1"/>
  <c r="P417" i="22"/>
  <c r="S417" i="22" s="1"/>
  <c r="R400" i="22"/>
  <c r="S382" i="22"/>
  <c r="O416" i="22"/>
  <c r="R416" i="22" s="1"/>
  <c r="R398" i="22"/>
  <c r="R415" i="22"/>
  <c r="P413" i="22"/>
  <c r="S413" i="22" s="1"/>
  <c r="S389" i="22"/>
  <c r="P406" i="22"/>
  <c r="S406" i="22" s="1"/>
  <c r="O420" i="22"/>
  <c r="R420" i="22" s="1"/>
  <c r="P402" i="22"/>
  <c r="S402" i="22" s="1"/>
  <c r="R402" i="22"/>
  <c r="O410" i="22"/>
  <c r="R410" i="22" s="1"/>
  <c r="O395" i="22"/>
  <c r="P365" i="22"/>
  <c r="S365" i="22" s="1"/>
  <c r="S395" i="22"/>
  <c r="R438" i="22"/>
  <c r="P408" i="22"/>
  <c r="S408" i="22" s="1"/>
  <c r="R423" i="22"/>
  <c r="O378" i="22"/>
  <c r="R378" i="22" s="1"/>
  <c r="S377" i="22"/>
  <c r="R434" i="22"/>
  <c r="S405" i="22"/>
  <c r="R418" i="22"/>
  <c r="R431" i="22"/>
  <c r="O446" i="22"/>
  <c r="R446" i="22" s="1"/>
  <c r="R417" i="22"/>
  <c r="S446" i="22"/>
  <c r="O430" i="22"/>
  <c r="R430" i="22" s="1"/>
  <c r="N389" i="22"/>
  <c r="S430" i="22"/>
  <c r="O401" i="22"/>
  <c r="R401" i="22" s="1"/>
  <c r="O385" i="22"/>
  <c r="R385" i="22" s="1"/>
  <c r="P415" i="22"/>
  <c r="S415" i="22" s="1"/>
  <c r="P399" i="22"/>
  <c r="S399" i="22" s="1"/>
  <c r="P369" i="22"/>
  <c r="S369" i="22" s="1"/>
  <c r="S428" i="22"/>
  <c r="S383" i="22"/>
  <c r="N92" i="12"/>
  <c r="P426" i="22"/>
  <c r="S426" i="22" s="1"/>
  <c r="O382" i="22"/>
  <c r="R382" i="22" s="1"/>
  <c r="O367" i="22"/>
  <c r="R367" i="22" s="1"/>
  <c r="O440" i="22"/>
  <c r="R440" i="22" s="1"/>
  <c r="O381" i="22"/>
  <c r="R381" i="22" s="1"/>
  <c r="P366" i="22"/>
  <c r="S366" i="22" s="1"/>
  <c r="R408" i="22"/>
  <c r="R419" i="22"/>
  <c r="R442" i="22"/>
  <c r="S432" i="22"/>
  <c r="R421" i="22"/>
  <c r="S387" i="22"/>
  <c r="O363" i="22"/>
  <c r="R363" i="22" s="1"/>
  <c r="R443" i="22"/>
  <c r="P431" i="22"/>
  <c r="S431" i="22" s="1"/>
  <c r="S420" i="22"/>
  <c r="P362" i="22"/>
  <c r="S362" i="22" s="1"/>
  <c r="P442" i="22"/>
  <c r="S442" i="22" s="1"/>
  <c r="P386" i="22"/>
  <c r="S386" i="22" s="1"/>
  <c r="P398" i="22"/>
  <c r="S398" i="22" s="1"/>
  <c r="P374" i="22"/>
  <c r="S374" i="22" s="1"/>
  <c r="P419" i="22"/>
  <c r="S419" i="22" s="1"/>
  <c r="R362" i="22"/>
  <c r="R374" i="22"/>
  <c r="P441" i="22"/>
  <c r="S441" i="22" s="1"/>
  <c r="S397" i="22"/>
  <c r="S385" i="22"/>
  <c r="S440" i="22"/>
  <c r="O371" i="22"/>
  <c r="R371" i="22" s="1"/>
  <c r="R439" i="22"/>
  <c r="P438" i="22"/>
  <c r="S438" i="22" s="1"/>
  <c r="P427" i="22"/>
  <c r="S427" i="22" s="1"/>
  <c r="O405" i="22"/>
  <c r="R405" i="22" s="1"/>
  <c r="P394" i="22"/>
  <c r="S394" i="22" s="1"/>
  <c r="P370" i="22"/>
  <c r="S370" i="22" s="1"/>
  <c r="S416" i="22"/>
  <c r="R360" i="22"/>
  <c r="R370" i="22"/>
  <c r="P449" i="22"/>
  <c r="S449" i="22" s="1"/>
  <c r="S381" i="22"/>
  <c r="R449" i="22"/>
  <c r="O436" i="22"/>
  <c r="R436" i="22" s="1"/>
  <c r="O448" i="22"/>
  <c r="R448" i="22" s="1"/>
  <c r="P425" i="22"/>
  <c r="S425" i="22" s="1"/>
  <c r="P403" i="22"/>
  <c r="S403" i="22" s="1"/>
  <c r="P414" i="22"/>
  <c r="S414" i="22" s="1"/>
  <c r="S448" i="22"/>
  <c r="R425" i="22"/>
  <c r="R391" i="22"/>
  <c r="R435" i="22"/>
  <c r="R447" i="22"/>
  <c r="S424" i="22"/>
  <c r="P434" i="22"/>
  <c r="S434" i="22" s="1"/>
  <c r="R413" i="22"/>
  <c r="P390" i="22"/>
  <c r="S390" i="22" s="1"/>
  <c r="P423" i="22"/>
  <c r="S423" i="22" s="1"/>
  <c r="R366" i="22"/>
  <c r="O412" i="22"/>
  <c r="R412" i="22" s="1"/>
  <c r="S412" i="22"/>
  <c r="P433" i="22"/>
  <c r="S433" i="22" s="1"/>
  <c r="S401" i="22"/>
  <c r="O377" i="22"/>
  <c r="R377" i="22" s="1"/>
  <c r="R433" i="22"/>
  <c r="P422" i="22"/>
  <c r="S422" i="22" s="1"/>
  <c r="O444" i="22"/>
  <c r="R444" i="22" s="1"/>
  <c r="R411" i="22"/>
  <c r="P400" i="22"/>
  <c r="S400" i="22" s="1"/>
  <c r="N214" i="12"/>
  <c r="N62" i="12"/>
  <c r="L37" i="12"/>
  <c r="M36" i="12"/>
  <c r="L13" i="12"/>
  <c r="M13" i="12" s="1"/>
  <c r="N13" i="12" s="1"/>
  <c r="M12" i="12"/>
  <c r="N57" i="12"/>
  <c r="S25" i="12"/>
  <c r="S57" i="12"/>
  <c r="L132" i="12"/>
  <c r="M132" i="12" s="1"/>
  <c r="N132" i="12" s="1"/>
  <c r="M131" i="12"/>
  <c r="L60" i="12"/>
  <c r="M60" i="12" s="1"/>
  <c r="N60" i="12" s="1"/>
  <c r="M59" i="12"/>
  <c r="L227" i="12"/>
  <c r="M226" i="12"/>
  <c r="M15" i="12"/>
  <c r="L16" i="12"/>
  <c r="S39" i="12"/>
  <c r="M178" i="12"/>
  <c r="S59" i="12"/>
  <c r="L167" i="12"/>
  <c r="M167" i="12" s="1"/>
  <c r="M166" i="12"/>
  <c r="S14" i="12"/>
  <c r="L157" i="12"/>
  <c r="M157" i="12" s="1"/>
  <c r="M156" i="12"/>
  <c r="M3" i="12"/>
  <c r="L4" i="12"/>
  <c r="L28" i="12"/>
  <c r="L205" i="12"/>
  <c r="M205" i="12" s="1"/>
  <c r="M204" i="12"/>
  <c r="N74" i="12"/>
  <c r="L241" i="12"/>
  <c r="M240" i="12"/>
  <c r="N41" i="12"/>
  <c r="L87" i="12"/>
  <c r="M86" i="12"/>
  <c r="S133" i="12"/>
  <c r="L135" i="12"/>
  <c r="M135" i="12" s="1"/>
  <c r="N135" i="12" s="1"/>
  <c r="M134" i="12"/>
  <c r="L219" i="12"/>
  <c r="M219" i="12" s="1"/>
  <c r="M218" i="12"/>
  <c r="P152" i="12"/>
  <c r="S16" i="12"/>
  <c r="L147" i="12"/>
  <c r="M147" i="12" s="1"/>
  <c r="M146" i="12"/>
  <c r="P169" i="12"/>
  <c r="O169" i="12"/>
  <c r="L194" i="12"/>
  <c r="M193" i="12"/>
  <c r="S18" i="12"/>
  <c r="L78" i="12"/>
  <c r="M78" i="12" s="1"/>
  <c r="N78" i="12" s="1"/>
  <c r="M77" i="12"/>
  <c r="S135" i="12"/>
  <c r="L208" i="12"/>
  <c r="M207" i="12"/>
  <c r="L65" i="12"/>
  <c r="M64" i="12"/>
  <c r="L102" i="12"/>
  <c r="M102" i="12" s="1"/>
  <c r="N102" i="12" s="1"/>
  <c r="M101" i="12"/>
  <c r="S64" i="12"/>
  <c r="L138" i="12"/>
  <c r="M138" i="12" s="1"/>
  <c r="N138" i="12" s="1"/>
  <c r="M137" i="12"/>
  <c r="L257" i="12"/>
  <c r="M257" i="12" s="1"/>
  <c r="M256" i="12"/>
  <c r="S44" i="12"/>
  <c r="S101" i="12"/>
  <c r="S113" i="12"/>
  <c r="L125" i="12"/>
  <c r="M125" i="12" s="1"/>
  <c r="N125" i="12" s="1"/>
  <c r="M124" i="12"/>
  <c r="P181" i="12"/>
  <c r="L9" i="12"/>
  <c r="M9" i="12" s="1"/>
  <c r="N9" i="12" s="1"/>
  <c r="M8" i="12"/>
  <c r="L150" i="12"/>
  <c r="M150" i="12" s="1"/>
  <c r="M149" i="12"/>
  <c r="S75" i="12"/>
  <c r="S257" i="12"/>
  <c r="S171" i="12"/>
  <c r="S32" i="12"/>
  <c r="L260" i="12"/>
  <c r="M259" i="12"/>
  <c r="L105" i="12"/>
  <c r="M105" i="12" s="1"/>
  <c r="N105" i="12" s="1"/>
  <c r="M104" i="12"/>
  <c r="S67" i="12"/>
  <c r="S46" i="12"/>
  <c r="L199" i="12"/>
  <c r="M199" i="12" s="1"/>
  <c r="N199" i="12" s="1"/>
  <c r="M198" i="12"/>
  <c r="L213" i="12"/>
  <c r="M213" i="12" s="1"/>
  <c r="M212" i="12"/>
  <c r="R10" i="12"/>
  <c r="L24" i="12"/>
  <c r="M24" i="12" s="1"/>
  <c r="N24" i="12" s="1"/>
  <c r="M23" i="12"/>
  <c r="L71" i="12"/>
  <c r="M70" i="12"/>
  <c r="S140" i="12"/>
  <c r="S56" i="12"/>
  <c r="L175" i="12"/>
  <c r="M174" i="12"/>
  <c r="M61" i="12"/>
  <c r="M177" i="12"/>
  <c r="I196" i="12"/>
  <c r="M95" i="12"/>
  <c r="M243" i="12"/>
  <c r="J258" i="12"/>
  <c r="J201" i="12"/>
  <c r="M248" i="12"/>
  <c r="M100" i="12"/>
  <c r="J148" i="12"/>
  <c r="I153" i="12"/>
  <c r="J206" i="12"/>
  <c r="O38" i="12"/>
  <c r="R38" i="12" s="1"/>
  <c r="O67" i="12"/>
  <c r="R67" i="12" s="1"/>
  <c r="M73" i="12"/>
  <c r="O127" i="12"/>
  <c r="R127" i="12" s="1"/>
  <c r="M133" i="12"/>
  <c r="J211" i="12"/>
  <c r="I216" i="12"/>
  <c r="N216" i="12" s="1"/>
  <c r="M258" i="12"/>
  <c r="O32" i="12"/>
  <c r="R32" i="12" s="1"/>
  <c r="O44" i="12"/>
  <c r="R44" i="12" s="1"/>
  <c r="O100" i="12"/>
  <c r="R100" i="12" s="1"/>
  <c r="O191" i="12"/>
  <c r="O4" i="12"/>
  <c r="R4" i="12" s="1"/>
  <c r="O73" i="12"/>
  <c r="R73" i="12" s="1"/>
  <c r="O133" i="12"/>
  <c r="R133" i="12" s="1"/>
  <c r="O196" i="12"/>
  <c r="M206" i="12"/>
  <c r="O106" i="12"/>
  <c r="R106" i="12" s="1"/>
  <c r="K164" i="12"/>
  <c r="Q164" i="12" s="1"/>
  <c r="S164" i="12" s="1"/>
  <c r="M22" i="12"/>
  <c r="M225" i="12"/>
  <c r="O22" i="12"/>
  <c r="R22" i="12" s="1"/>
  <c r="O90" i="12"/>
  <c r="R90" i="12" s="1"/>
  <c r="O164" i="12"/>
  <c r="J187" i="12"/>
  <c r="I254" i="12"/>
  <c r="M128" i="12"/>
  <c r="J192" i="12"/>
  <c r="M239" i="12"/>
  <c r="O39" i="12"/>
  <c r="R39" i="12" s="1"/>
  <c r="O68" i="12"/>
  <c r="R68" i="12" s="1"/>
  <c r="O128" i="12"/>
  <c r="R128" i="12" s="1"/>
  <c r="O33" i="12"/>
  <c r="R33" i="12" s="1"/>
  <c r="O101" i="12"/>
  <c r="R101" i="12" s="1"/>
  <c r="O244" i="12"/>
  <c r="M11" i="12"/>
  <c r="O249" i="12"/>
  <c r="O107" i="12"/>
  <c r="R107" i="12" s="1"/>
  <c r="M113" i="12"/>
  <c r="J217" i="12"/>
  <c r="I222" i="12"/>
  <c r="O254" i="12"/>
  <c r="O11" i="12"/>
  <c r="R11" i="12" s="1"/>
  <c r="O80" i="12"/>
  <c r="R80" i="12" s="1"/>
  <c r="O140" i="12"/>
  <c r="R140" i="12" s="1"/>
  <c r="O197" i="12"/>
  <c r="O113" i="12"/>
  <c r="R113" i="12" s="1"/>
  <c r="O202" i="12"/>
  <c r="O17" i="12"/>
  <c r="R17" i="12" s="1"/>
  <c r="O85" i="12"/>
  <c r="R85" i="12" s="1"/>
  <c r="M91" i="12"/>
  <c r="M217" i="12"/>
  <c r="O57" i="12"/>
  <c r="R57" i="12" s="1"/>
  <c r="M63" i="12"/>
  <c r="O118" i="12"/>
  <c r="R118" i="12" s="1"/>
  <c r="M123" i="12"/>
  <c r="O154" i="12"/>
  <c r="J174" i="12"/>
  <c r="O23" i="12"/>
  <c r="R23" i="12" s="1"/>
  <c r="M40" i="12"/>
  <c r="O91" i="12"/>
  <c r="R91" i="12" s="1"/>
  <c r="M165" i="12"/>
  <c r="I141" i="12"/>
  <c r="J198" i="12"/>
  <c r="M245" i="12"/>
  <c r="J260" i="12"/>
  <c r="I150" i="12"/>
  <c r="M250" i="12"/>
  <c r="O108" i="12"/>
  <c r="R108" i="12" s="1"/>
  <c r="J208" i="12"/>
  <c r="I213" i="12"/>
  <c r="M255" i="12"/>
  <c r="O12" i="12"/>
  <c r="R12" i="12" s="1"/>
  <c r="J155" i="12"/>
  <c r="O188" i="12"/>
  <c r="M58" i="12"/>
  <c r="M145" i="12"/>
  <c r="M203" i="12"/>
  <c r="J218" i="12"/>
  <c r="O18" i="12"/>
  <c r="R18" i="12" s="1"/>
  <c r="O86" i="12"/>
  <c r="R86" i="12" s="1"/>
  <c r="O141" i="12"/>
  <c r="J223" i="12"/>
  <c r="O58" i="12"/>
  <c r="R58" i="12" s="1"/>
  <c r="O119" i="12"/>
  <c r="R119" i="12" s="1"/>
  <c r="M155" i="12"/>
  <c r="J166" i="12"/>
  <c r="I171" i="12"/>
  <c r="N171" i="12" s="1"/>
  <c r="J227" i="12"/>
  <c r="O24" i="12"/>
  <c r="R24" i="12" s="1"/>
  <c r="O92" i="12"/>
  <c r="R92" i="12" s="1"/>
  <c r="O150" i="12"/>
  <c r="J232" i="12"/>
  <c r="O64" i="12"/>
  <c r="R64" i="12" s="1"/>
  <c r="O124" i="12"/>
  <c r="R124" i="12" s="1"/>
  <c r="M130" i="12"/>
  <c r="J175" i="12"/>
  <c r="O213" i="12"/>
  <c r="M223" i="12"/>
  <c r="O29" i="12"/>
  <c r="R29" i="12" s="1"/>
  <c r="M35" i="12"/>
  <c r="O41" i="12"/>
  <c r="R41" i="12" s="1"/>
  <c r="O97" i="12"/>
  <c r="R97" i="12" s="1"/>
  <c r="M103" i="12"/>
  <c r="I184" i="12"/>
  <c r="M7" i="12"/>
  <c r="O70" i="12"/>
  <c r="R70" i="12" s="1"/>
  <c r="M76" i="12"/>
  <c r="O130" i="12"/>
  <c r="R130" i="12" s="1"/>
  <c r="M136" i="12"/>
  <c r="I251" i="12"/>
  <c r="N251" i="12" s="1"/>
  <c r="O35" i="12"/>
  <c r="R35" i="12" s="1"/>
  <c r="O46" i="12"/>
  <c r="R46" i="12" s="1"/>
  <c r="O103" i="12"/>
  <c r="R103" i="12" s="1"/>
  <c r="J189" i="12"/>
  <c r="O7" i="12"/>
  <c r="R7" i="12" s="1"/>
  <c r="O76" i="12"/>
  <c r="R76" i="12" s="1"/>
  <c r="O136" i="12"/>
  <c r="R136" i="12" s="1"/>
  <c r="O171" i="12"/>
  <c r="R171" i="12" s="1"/>
  <c r="I261" i="12"/>
  <c r="O109" i="12"/>
  <c r="R109" i="12" s="1"/>
  <c r="O246" i="12"/>
  <c r="I219" i="12"/>
  <c r="O251" i="12"/>
  <c r="I162" i="12"/>
  <c r="I167" i="12"/>
  <c r="I228" i="12"/>
  <c r="O261" i="12"/>
  <c r="M2" i="12"/>
  <c r="O65" i="12"/>
  <c r="R65" i="12" s="1"/>
  <c r="O125" i="12"/>
  <c r="R125" i="12" s="1"/>
  <c r="I172" i="12"/>
  <c r="N172" i="12" s="1"/>
  <c r="O30" i="12"/>
  <c r="R30" i="12" s="1"/>
  <c r="O42" i="12"/>
  <c r="R42" i="12" s="1"/>
  <c r="O98" i="12"/>
  <c r="R98" i="12" s="1"/>
  <c r="M14" i="12"/>
  <c r="J190" i="12"/>
  <c r="I257" i="12"/>
  <c r="J195" i="12"/>
  <c r="I262" i="12"/>
  <c r="N262" i="12" s="1"/>
  <c r="I147" i="12"/>
  <c r="I205" i="12"/>
  <c r="O20" i="12"/>
  <c r="R20" i="12" s="1"/>
  <c r="O88" i="12"/>
  <c r="R88" i="12" s="1"/>
  <c r="I210" i="12"/>
  <c r="O242" i="12"/>
  <c r="O60" i="12"/>
  <c r="R60" i="12" s="1"/>
  <c r="O121" i="12"/>
  <c r="R121" i="12" s="1"/>
  <c r="O247" i="12"/>
  <c r="O26" i="12"/>
  <c r="R26" i="12" s="1"/>
  <c r="O94" i="12"/>
  <c r="R94" i="12" s="1"/>
  <c r="O257" i="12"/>
  <c r="R257" i="12" s="1"/>
  <c r="O262" i="12"/>
  <c r="I238" i="12"/>
  <c r="O286" i="21"/>
  <c r="R286" i="21" s="1"/>
  <c r="P279" i="21"/>
  <c r="S279" i="21" s="1"/>
  <c r="S951" i="3"/>
  <c r="P950" i="3"/>
  <c r="S950" i="3" s="1"/>
  <c r="M263" i="3"/>
  <c r="L264" i="3"/>
  <c r="M264" i="3" s="1"/>
  <c r="M372" i="3"/>
  <c r="L755" i="3"/>
  <c r="M755" i="3" s="1"/>
  <c r="M253" i="3"/>
  <c r="L399" i="3"/>
  <c r="L400" i="3" s="1"/>
  <c r="M400" i="3" s="1"/>
  <c r="L362" i="3"/>
  <c r="L363" i="3" s="1"/>
  <c r="L131" i="3"/>
  <c r="L132" i="3" s="1"/>
  <c r="O19" i="3"/>
  <c r="R19" i="3" s="1"/>
  <c r="M335" i="3"/>
  <c r="M437" i="3"/>
  <c r="L631" i="3"/>
  <c r="M631" i="3" s="1"/>
  <c r="N631" i="3" s="1"/>
  <c r="L385" i="3"/>
  <c r="L602" i="3"/>
  <c r="M602" i="3" s="1"/>
  <c r="L397" i="3"/>
  <c r="M397" i="3" s="1"/>
  <c r="N397" i="3" s="1"/>
  <c r="L329" i="3"/>
  <c r="M329" i="3" s="1"/>
  <c r="L813" i="1"/>
  <c r="M813" i="1" s="1"/>
  <c r="N813" i="1" s="1"/>
  <c r="L827" i="1"/>
  <c r="M827" i="1" s="1"/>
  <c r="M866" i="1"/>
  <c r="L843" i="1"/>
  <c r="M843" i="1" s="1"/>
  <c r="L815" i="1"/>
  <c r="M815" i="1" s="1"/>
  <c r="N815" i="1" s="1"/>
  <c r="M867" i="1"/>
  <c r="L868" i="1"/>
  <c r="L880" i="1"/>
  <c r="M880" i="1" s="1"/>
  <c r="N880" i="1" s="1"/>
  <c r="M834" i="1"/>
  <c r="L864" i="1"/>
  <c r="N754" i="1"/>
  <c r="L855" i="1"/>
  <c r="M855" i="1" s="1"/>
  <c r="L876" i="1"/>
  <c r="M876" i="1" s="1"/>
  <c r="L896" i="1"/>
  <c r="M896" i="1" s="1"/>
  <c r="N896" i="1" s="1"/>
  <c r="L884" i="1"/>
  <c r="M884" i="1" s="1"/>
  <c r="L724" i="1"/>
  <c r="M724" i="1" s="1"/>
  <c r="L882" i="1"/>
  <c r="M882" i="1" s="1"/>
  <c r="N882" i="1" s="1"/>
  <c r="M719" i="1"/>
  <c r="P1183" i="3"/>
  <c r="O851" i="3"/>
  <c r="R851" i="3" s="1"/>
  <c r="P796" i="3"/>
  <c r="S796" i="3" s="1"/>
  <c r="P795" i="3"/>
  <c r="S795" i="3" s="1"/>
  <c r="L866" i="3"/>
  <c r="M866" i="3" s="1"/>
  <c r="L960" i="3"/>
  <c r="M960" i="3" s="1"/>
  <c r="L1046" i="3"/>
  <c r="M1046" i="3" s="1"/>
  <c r="L815" i="3"/>
  <c r="M564" i="3"/>
  <c r="M481" i="3"/>
  <c r="L854" i="3"/>
  <c r="M854" i="3" s="1"/>
  <c r="L447" i="3"/>
  <c r="M447" i="3" s="1"/>
  <c r="L988" i="3"/>
  <c r="M988" i="3" s="1"/>
  <c r="N988" i="3" s="1"/>
  <c r="L642" i="3"/>
  <c r="M642" i="3" s="1"/>
  <c r="L1058" i="3"/>
  <c r="L475" i="3"/>
  <c r="M475" i="3" s="1"/>
  <c r="N475" i="3" s="1"/>
  <c r="M453" i="3"/>
  <c r="M721" i="3"/>
  <c r="P707" i="3"/>
  <c r="S707" i="3" s="1"/>
  <c r="R707" i="3"/>
  <c r="M951" i="3"/>
  <c r="M1009" i="3"/>
  <c r="L1194" i="3"/>
  <c r="M1194" i="3" s="1"/>
  <c r="N553" i="3"/>
  <c r="L984" i="3"/>
  <c r="L985" i="3" s="1"/>
  <c r="L986" i="3" s="1"/>
  <c r="M986" i="3" s="1"/>
  <c r="N986" i="3" s="1"/>
  <c r="L734" i="3"/>
  <c r="L970" i="3"/>
  <c r="M970" i="3" s="1"/>
  <c r="L926" i="3"/>
  <c r="L927" i="3" s="1"/>
  <c r="M927" i="3" s="1"/>
  <c r="L718" i="3"/>
  <c r="M718" i="3" s="1"/>
  <c r="M1060" i="3"/>
  <c r="M1129" i="3"/>
  <c r="L677" i="3"/>
  <c r="L678" i="3" s="1"/>
  <c r="L787" i="3"/>
  <c r="M787" i="3" s="1"/>
  <c r="L689" i="3"/>
  <c r="L690" i="3" s="1"/>
  <c r="M612" i="3"/>
  <c r="L782" i="3"/>
  <c r="M782" i="3" s="1"/>
  <c r="L685" i="3"/>
  <c r="L686" i="3" s="1"/>
  <c r="L922" i="3"/>
  <c r="L923" i="3" s="1"/>
  <c r="M923" i="3" s="1"/>
  <c r="N923" i="3" s="1"/>
  <c r="L672" i="3"/>
  <c r="M672" i="3" s="1"/>
  <c r="L1119" i="3"/>
  <c r="M1119" i="3" s="1"/>
  <c r="L998" i="3"/>
  <c r="M537" i="3"/>
  <c r="M694" i="3"/>
  <c r="L1043" i="3"/>
  <c r="M1043" i="3" s="1"/>
  <c r="L827" i="3"/>
  <c r="L828" i="3" s="1"/>
  <c r="M828" i="3" s="1"/>
  <c r="N828" i="3" s="1"/>
  <c r="M789" i="3"/>
  <c r="M801" i="3"/>
  <c r="M1016" i="3"/>
  <c r="L1163" i="3"/>
  <c r="M1163" i="3" s="1"/>
  <c r="L812" i="3"/>
  <c r="M812" i="3" s="1"/>
  <c r="L654" i="3"/>
  <c r="M654" i="3" s="1"/>
  <c r="M981" i="3"/>
  <c r="L699" i="3"/>
  <c r="M699" i="3" s="1"/>
  <c r="N699" i="3" s="1"/>
  <c r="L1110" i="3"/>
  <c r="M1110" i="3" s="1"/>
  <c r="L625" i="3"/>
  <c r="M625" i="3" s="1"/>
  <c r="L1146" i="3"/>
  <c r="M1146" i="3" s="1"/>
  <c r="M790" i="3"/>
  <c r="L791" i="3"/>
  <c r="M802" i="3"/>
  <c r="L803" i="3"/>
  <c r="M803" i="3" s="1"/>
  <c r="N803" i="3" s="1"/>
  <c r="R381" i="3"/>
  <c r="M1184" i="3"/>
  <c r="M464" i="3"/>
  <c r="O390" i="3"/>
  <c r="R390" i="3" s="1"/>
  <c r="M608" i="3"/>
  <c r="M586" i="3"/>
  <c r="P423" i="3"/>
  <c r="S423" i="3" s="1"/>
  <c r="P412" i="3"/>
  <c r="S412" i="3" s="1"/>
  <c r="O380" i="3"/>
  <c r="R380" i="3" s="1"/>
  <c r="P369" i="3"/>
  <c r="S369" i="3" s="1"/>
  <c r="L1122" i="3"/>
  <c r="M1122" i="3" s="1"/>
  <c r="L800" i="3"/>
  <c r="M800" i="3" s="1"/>
  <c r="N800" i="3" s="1"/>
  <c r="M644" i="3"/>
  <c r="M549" i="3"/>
  <c r="S380" i="3"/>
  <c r="L1183" i="3"/>
  <c r="M1183" i="3" s="1"/>
  <c r="L527" i="3"/>
  <c r="M527" i="3" s="1"/>
  <c r="S422" i="3"/>
  <c r="M505" i="3"/>
  <c r="O368" i="3"/>
  <c r="R368" i="3" s="1"/>
  <c r="P421" i="3"/>
  <c r="S421" i="3" s="1"/>
  <c r="O410" i="3"/>
  <c r="L605" i="3"/>
  <c r="L547" i="3"/>
  <c r="L843" i="3"/>
  <c r="M843" i="3" s="1"/>
  <c r="N843" i="3" s="1"/>
  <c r="L910" i="3"/>
  <c r="L911" i="3" s="1"/>
  <c r="M911" i="3" s="1"/>
  <c r="N911" i="3" s="1"/>
  <c r="L830" i="3"/>
  <c r="M830" i="3" s="1"/>
  <c r="L614" i="3"/>
  <c r="L523" i="3"/>
  <c r="R385" i="3"/>
  <c r="L818" i="3"/>
  <c r="S428" i="3"/>
  <c r="O384" i="3"/>
  <c r="R384" i="3" s="1"/>
  <c r="L374" i="3"/>
  <c r="M374" i="3" s="1"/>
  <c r="M840" i="3"/>
  <c r="O394" i="3"/>
  <c r="R394" i="3" s="1"/>
  <c r="P416" i="3"/>
  <c r="S416" i="3" s="1"/>
  <c r="L707" i="3"/>
  <c r="M707" i="3" s="1"/>
  <c r="N707" i="3" s="1"/>
  <c r="M509" i="3"/>
  <c r="O372" i="3"/>
  <c r="R372" i="3" s="1"/>
  <c r="P392" i="3"/>
  <c r="S392" i="3" s="1"/>
  <c r="N425" i="3"/>
  <c r="O414" i="3"/>
  <c r="R414" i="3" s="1"/>
  <c r="L382" i="3"/>
  <c r="M382" i="3" s="1"/>
  <c r="N382" i="3" s="1"/>
  <c r="L487" i="3"/>
  <c r="L1051" i="3"/>
  <c r="M1051" i="3" s="1"/>
  <c r="M1136" i="3"/>
  <c r="L752" i="3"/>
  <c r="M752" i="3" s="1"/>
  <c r="L551" i="3"/>
  <c r="M551" i="3" s="1"/>
  <c r="O402" i="3"/>
  <c r="R402" i="3" s="1"/>
  <c r="L391" i="3"/>
  <c r="M391" i="3" s="1"/>
  <c r="N391" i="3" s="1"/>
  <c r="P381" i="3"/>
  <c r="S381" i="3" s="1"/>
  <c r="L598" i="3"/>
  <c r="M598" i="3" s="1"/>
  <c r="L739" i="3"/>
  <c r="M739" i="3" s="1"/>
  <c r="N739" i="3" s="1"/>
  <c r="P328" i="3"/>
  <c r="S328" i="3" s="1"/>
  <c r="M645" i="3"/>
  <c r="L646" i="3"/>
  <c r="M451" i="3"/>
  <c r="L452" i="3"/>
  <c r="M452" i="3" s="1"/>
  <c r="N452" i="3" s="1"/>
  <c r="M722" i="3"/>
  <c r="L723" i="3"/>
  <c r="M1130" i="3"/>
  <c r="L1131" i="3"/>
  <c r="M1131" i="3" s="1"/>
  <c r="M874" i="3"/>
  <c r="L875" i="3"/>
  <c r="L876" i="3" s="1"/>
  <c r="M1014" i="3"/>
  <c r="L1015" i="3"/>
  <c r="M1015" i="3" s="1"/>
  <c r="M633" i="3"/>
  <c r="L634" i="3"/>
  <c r="M609" i="3"/>
  <c r="L610" i="3"/>
  <c r="L1191" i="3"/>
  <c r="M1191" i="3" s="1"/>
  <c r="L1143" i="3"/>
  <c r="M1143" i="3" s="1"/>
  <c r="M1096" i="3"/>
  <c r="M895" i="3"/>
  <c r="M713" i="3"/>
  <c r="L576" i="3"/>
  <c r="M576" i="3" s="1"/>
  <c r="M873" i="3"/>
  <c r="M632" i="3"/>
  <c r="M1013" i="3"/>
  <c r="M490" i="3"/>
  <c r="M450" i="3"/>
  <c r="L1071" i="3"/>
  <c r="M1071" i="3" s="1"/>
  <c r="L758" i="3"/>
  <c r="L459" i="3"/>
  <c r="L460" i="3" s="1"/>
  <c r="L1107" i="3"/>
  <c r="M1107" i="3" s="1"/>
  <c r="L991" i="3"/>
  <c r="M541" i="3"/>
  <c r="M872" i="3"/>
  <c r="L770" i="3"/>
  <c r="M346" i="3"/>
  <c r="M540" i="3"/>
  <c r="L838" i="3"/>
  <c r="L584" i="3"/>
  <c r="M584" i="3" s="1"/>
  <c r="M1104" i="3"/>
  <c r="M1092" i="3"/>
  <c r="L1090" i="3"/>
  <c r="L495" i="3"/>
  <c r="M495" i="3" s="1"/>
  <c r="L516" i="3"/>
  <c r="L517" i="3" s="1"/>
  <c r="L1007" i="3"/>
  <c r="M1007" i="3" s="1"/>
  <c r="L824" i="3"/>
  <c r="L825" i="3" s="1"/>
  <c r="M825" i="3" s="1"/>
  <c r="N825" i="3" s="1"/>
  <c r="M1112" i="3"/>
  <c r="L976" i="3"/>
  <c r="L977" i="3" s="1"/>
  <c r="M383" i="3"/>
  <c r="M1064" i="3"/>
  <c r="M484" i="3"/>
  <c r="L715" i="3"/>
  <c r="M473" i="3"/>
  <c r="L555" i="3"/>
  <c r="M555" i="3" s="1"/>
  <c r="N555" i="3" s="1"/>
  <c r="M705" i="3"/>
  <c r="L413" i="3"/>
  <c r="M413" i="3" s="1"/>
  <c r="N413" i="3" s="1"/>
  <c r="L1027" i="3"/>
  <c r="M1027" i="3" s="1"/>
  <c r="M832" i="3"/>
  <c r="L1038" i="3"/>
  <c r="M1038" i="3" s="1"/>
  <c r="M1180" i="3"/>
  <c r="L748" i="3"/>
  <c r="M748" i="3" s="1"/>
  <c r="L1155" i="3"/>
  <c r="M1155" i="3" s="1"/>
  <c r="L543" i="3"/>
  <c r="M543" i="3" s="1"/>
  <c r="N543" i="3" s="1"/>
  <c r="M501" i="3"/>
  <c r="M388" i="22"/>
  <c r="L419" i="22"/>
  <c r="L420" i="22" s="1"/>
  <c r="L370" i="22"/>
  <c r="L371" i="22" s="1"/>
  <c r="L386" i="22"/>
  <c r="M386" i="22" s="1"/>
  <c r="N386" i="22" s="1"/>
  <c r="L378" i="22"/>
  <c r="L391" i="22"/>
  <c r="M387" i="22"/>
  <c r="M384" i="22"/>
  <c r="P360" i="22"/>
  <c r="S360" i="22" s="1"/>
  <c r="P361" i="22"/>
  <c r="S361" i="22" s="1"/>
  <c r="R361" i="22"/>
  <c r="S437" i="22"/>
  <c r="R437" i="22"/>
  <c r="S436" i="22"/>
  <c r="R445" i="22"/>
  <c r="S444" i="22"/>
  <c r="M444" i="22"/>
  <c r="L445" i="22"/>
  <c r="P421" i="22"/>
  <c r="S421" i="22" s="1"/>
  <c r="P411" i="22"/>
  <c r="S411" i="22" s="1"/>
  <c r="M443" i="22"/>
  <c r="L442" i="22"/>
  <c r="M442" i="22" s="1"/>
  <c r="N442" i="22" s="1"/>
  <c r="L438" i="22"/>
  <c r="O428" i="22"/>
  <c r="R428" i="22" s="1"/>
  <c r="M415" i="22"/>
  <c r="L416" i="22"/>
  <c r="P447" i="22"/>
  <c r="S447" i="22" s="1"/>
  <c r="P443" i="22"/>
  <c r="S443" i="22" s="1"/>
  <c r="P439" i="22"/>
  <c r="S439" i="22" s="1"/>
  <c r="P435" i="22"/>
  <c r="S435" i="22" s="1"/>
  <c r="L435" i="22"/>
  <c r="R426" i="22"/>
  <c r="R422" i="22"/>
  <c r="M399" i="22"/>
  <c r="L400" i="22"/>
  <c r="P393" i="22"/>
  <c r="S393" i="22" s="1"/>
  <c r="O393" i="22"/>
  <c r="R393" i="22" s="1"/>
  <c r="M366" i="22"/>
  <c r="L367" i="22"/>
  <c r="O432" i="22"/>
  <c r="R432" i="22" s="1"/>
  <c r="O424" i="22"/>
  <c r="R424" i="22" s="1"/>
  <c r="L427" i="22"/>
  <c r="R414" i="22"/>
  <c r="L414" i="22"/>
  <c r="M414" i="22" s="1"/>
  <c r="N414" i="22" s="1"/>
  <c r="M413" i="22"/>
  <c r="O409" i="22"/>
  <c r="R409" i="22" s="1"/>
  <c r="P409" i="22"/>
  <c r="S409" i="22" s="1"/>
  <c r="O396" i="22"/>
  <c r="R396" i="22" s="1"/>
  <c r="P396" i="22"/>
  <c r="S396" i="22" s="1"/>
  <c r="R395" i="22"/>
  <c r="R394" i="22"/>
  <c r="O388" i="22"/>
  <c r="R388" i="22" s="1"/>
  <c r="P388" i="22"/>
  <c r="S388" i="22" s="1"/>
  <c r="R387" i="22"/>
  <c r="R386" i="22"/>
  <c r="O380" i="22"/>
  <c r="R380" i="22" s="1"/>
  <c r="P380" i="22"/>
  <c r="S380" i="22" s="1"/>
  <c r="R379" i="22"/>
  <c r="S375" i="22"/>
  <c r="S371" i="22"/>
  <c r="O368" i="22"/>
  <c r="R368" i="22" s="1"/>
  <c r="P368" i="22"/>
  <c r="S368" i="22" s="1"/>
  <c r="O364" i="22"/>
  <c r="R364" i="22" s="1"/>
  <c r="P364" i="22"/>
  <c r="S364" i="22" s="1"/>
  <c r="R407" i="22"/>
  <c r="R403" i="22"/>
  <c r="R399" i="22"/>
  <c r="R365" i="22"/>
  <c r="O397" i="22"/>
  <c r="R397" i="22" s="1"/>
  <c r="O392" i="22"/>
  <c r="R392" i="22" s="1"/>
  <c r="P392" i="22"/>
  <c r="S392" i="22" s="1"/>
  <c r="R390" i="22"/>
  <c r="O389" i="22"/>
  <c r="R389" i="22" s="1"/>
  <c r="O384" i="22"/>
  <c r="R384" i="22" s="1"/>
  <c r="P384" i="22"/>
  <c r="S384" i="22" s="1"/>
  <c r="O376" i="22"/>
  <c r="R376" i="22" s="1"/>
  <c r="P376" i="22"/>
  <c r="S376" i="22" s="1"/>
  <c r="O372" i="22"/>
  <c r="R372" i="22" s="1"/>
  <c r="P372" i="22"/>
  <c r="S372" i="22" s="1"/>
  <c r="S367" i="22"/>
  <c r="S363" i="22"/>
  <c r="L226" i="21"/>
  <c r="L227" i="21" s="1"/>
  <c r="L264" i="21"/>
  <c r="L265" i="21" s="1"/>
  <c r="M265" i="21" s="1"/>
  <c r="M285" i="21"/>
  <c r="L224" i="21"/>
  <c r="M224" i="21" s="1"/>
  <c r="N224" i="21" s="1"/>
  <c r="P218" i="21"/>
  <c r="S218" i="21" s="1"/>
  <c r="L280" i="21"/>
  <c r="L281" i="21" s="1"/>
  <c r="M281" i="21" s="1"/>
  <c r="N281" i="21" s="1"/>
  <c r="L262" i="21"/>
  <c r="M262" i="21" s="1"/>
  <c r="N262" i="21" s="1"/>
  <c r="L236" i="21"/>
  <c r="M236" i="21" s="1"/>
  <c r="N275" i="21"/>
  <c r="L245" i="21"/>
  <c r="L240" i="21"/>
  <c r="L283" i="21"/>
  <c r="M283" i="21" s="1"/>
  <c r="R287" i="21"/>
  <c r="L287" i="21"/>
  <c r="M287" i="21" s="1"/>
  <c r="N287" i="21" s="1"/>
  <c r="M286" i="21"/>
  <c r="R265" i="21"/>
  <c r="S265" i="21"/>
  <c r="O266" i="21"/>
  <c r="R266" i="21" s="1"/>
  <c r="S280" i="21"/>
  <c r="S276" i="21"/>
  <c r="P272" i="21"/>
  <c r="S272" i="21" s="1"/>
  <c r="P268" i="21"/>
  <c r="S268" i="21" s="1"/>
  <c r="S264" i="21"/>
  <c r="O261" i="21"/>
  <c r="R261" i="21" s="1"/>
  <c r="P261" i="21"/>
  <c r="S261" i="21" s="1"/>
  <c r="O257" i="21"/>
  <c r="R257" i="21" s="1"/>
  <c r="P257" i="21"/>
  <c r="S257" i="21" s="1"/>
  <c r="R255" i="21"/>
  <c r="M255" i="21"/>
  <c r="R251" i="21"/>
  <c r="L243" i="21"/>
  <c r="M243" i="21" s="1"/>
  <c r="N243" i="21" s="1"/>
  <c r="M242" i="21"/>
  <c r="S240" i="21"/>
  <c r="O232" i="21"/>
  <c r="R232" i="21" s="1"/>
  <c r="L231" i="21"/>
  <c r="M231" i="21" s="1"/>
  <c r="N231" i="21" s="1"/>
  <c r="M230" i="21"/>
  <c r="O282" i="21"/>
  <c r="R282" i="21" s="1"/>
  <c r="M256" i="21"/>
  <c r="L257" i="21"/>
  <c r="N238" i="21"/>
  <c r="P285" i="21"/>
  <c r="S285" i="21" s="1"/>
  <c r="L278" i="21"/>
  <c r="M278" i="21" s="1"/>
  <c r="N278" i="21" s="1"/>
  <c r="S269" i="21"/>
  <c r="R263" i="21"/>
  <c r="R253" i="21"/>
  <c r="R249" i="21"/>
  <c r="P228" i="21"/>
  <c r="S228" i="21" s="1"/>
  <c r="O228" i="21"/>
  <c r="R228" i="21" s="1"/>
  <c r="R224" i="21"/>
  <c r="O278" i="21"/>
  <c r="R278" i="21" s="1"/>
  <c r="O274" i="21"/>
  <c r="R274" i="21" s="1"/>
  <c r="O270" i="21"/>
  <c r="R270" i="21" s="1"/>
  <c r="O239" i="21"/>
  <c r="R239" i="21" s="1"/>
  <c r="P239" i="21"/>
  <c r="S239" i="21" s="1"/>
  <c r="R279" i="21"/>
  <c r="M276" i="21"/>
  <c r="R275" i="21"/>
  <c r="M272" i="21"/>
  <c r="R271" i="21"/>
  <c r="R267" i="21"/>
  <c r="O258" i="21"/>
  <c r="R258" i="21" s="1"/>
  <c r="S256" i="21"/>
  <c r="M254" i="21"/>
  <c r="S252" i="21"/>
  <c r="R246" i="21"/>
  <c r="P254" i="21"/>
  <c r="S254" i="21" s="1"/>
  <c r="P250" i="21"/>
  <c r="S250" i="21" s="1"/>
  <c r="O247" i="21"/>
  <c r="R247" i="21" s="1"/>
  <c r="P247" i="21"/>
  <c r="S247" i="21" s="1"/>
  <c r="R242" i="21"/>
  <c r="R241" i="21"/>
  <c r="R234" i="21"/>
  <c r="R233" i="21"/>
  <c r="N233" i="21"/>
  <c r="O223" i="21"/>
  <c r="R223" i="21" s="1"/>
  <c r="P223" i="21"/>
  <c r="S223" i="21" s="1"/>
  <c r="R218" i="21"/>
  <c r="M217" i="21"/>
  <c r="N217" i="21" s="1"/>
  <c r="L218" i="21"/>
  <c r="O243" i="21"/>
  <c r="R243" i="21" s="1"/>
  <c r="P243" i="21"/>
  <c r="S243" i="21" s="1"/>
  <c r="O235" i="21"/>
  <c r="R235" i="21" s="1"/>
  <c r="P235" i="21"/>
  <c r="S235" i="21" s="1"/>
  <c r="N234" i="21"/>
  <c r="R229" i="21"/>
  <c r="N229" i="21"/>
  <c r="R225" i="21"/>
  <c r="R220" i="21"/>
  <c r="O231" i="21"/>
  <c r="R231" i="21" s="1"/>
  <c r="P231" i="21"/>
  <c r="S231" i="21" s="1"/>
  <c r="O227" i="21"/>
  <c r="R227" i="21" s="1"/>
  <c r="P227" i="21"/>
  <c r="S227" i="21" s="1"/>
  <c r="O219" i="21"/>
  <c r="R219" i="21" s="1"/>
  <c r="P219" i="21"/>
  <c r="S219" i="21" s="1"/>
  <c r="O215" i="21"/>
  <c r="P215" i="21"/>
  <c r="N132" i="15"/>
  <c r="N163" i="15"/>
  <c r="R161" i="15"/>
  <c r="R149" i="15"/>
  <c r="R137" i="15"/>
  <c r="R162" i="15"/>
  <c r="N155" i="15"/>
  <c r="R153" i="15"/>
  <c r="R150" i="15"/>
  <c r="P164" i="15"/>
  <c r="S164" i="15" s="1"/>
  <c r="P160" i="15"/>
  <c r="S160" i="15" s="1"/>
  <c r="P156" i="15"/>
  <c r="S156" i="15" s="1"/>
  <c r="P152" i="15"/>
  <c r="S152" i="15" s="1"/>
  <c r="P148" i="15"/>
  <c r="S148" i="15" s="1"/>
  <c r="P144" i="15"/>
  <c r="S144" i="15" s="1"/>
  <c r="P140" i="15"/>
  <c r="S140" i="15" s="1"/>
  <c r="L140" i="15"/>
  <c r="M140" i="15" s="1"/>
  <c r="N140" i="15" s="1"/>
  <c r="P136" i="15"/>
  <c r="S136" i="15" s="1"/>
  <c r="P132" i="15"/>
  <c r="S132" i="15" s="1"/>
  <c r="P165" i="15"/>
  <c r="S165" i="15" s="1"/>
  <c r="P161" i="15"/>
  <c r="S161" i="15" s="1"/>
  <c r="P157" i="15"/>
  <c r="S157" i="15" s="1"/>
  <c r="P153" i="15"/>
  <c r="S153" i="15" s="1"/>
  <c r="P149" i="15"/>
  <c r="S149" i="15" s="1"/>
  <c r="P145" i="15"/>
  <c r="S145" i="15" s="1"/>
  <c r="P141" i="15"/>
  <c r="S141" i="15" s="1"/>
  <c r="P137" i="15"/>
  <c r="S137" i="15" s="1"/>
  <c r="P133" i="15"/>
  <c r="S133" i="15" s="1"/>
  <c r="N720" i="3"/>
  <c r="N973" i="3"/>
  <c r="N420" i="3"/>
  <c r="N404" i="3"/>
  <c r="N230" i="3"/>
  <c r="N558" i="3"/>
  <c r="N545" i="3"/>
  <c r="N201" i="3"/>
  <c r="N989" i="3"/>
  <c r="N574" i="3"/>
  <c r="N283" i="3"/>
  <c r="L1186" i="3"/>
  <c r="M1185" i="3"/>
  <c r="L1094" i="3"/>
  <c r="M1094" i="3" s="1"/>
  <c r="M1093" i="3"/>
  <c r="S1091" i="3"/>
  <c r="S1086" i="3"/>
  <c r="S1082" i="3"/>
  <c r="S1078" i="3"/>
  <c r="S1074" i="3"/>
  <c r="S1071" i="3"/>
  <c r="L1018" i="3"/>
  <c r="M1018" i="3" s="1"/>
  <c r="M1017" i="3"/>
  <c r="L1066" i="3"/>
  <c r="M1066" i="3" s="1"/>
  <c r="N1066" i="3" s="1"/>
  <c r="M1065" i="3"/>
  <c r="L1114" i="3"/>
  <c r="M1114" i="3" s="1"/>
  <c r="M1113" i="3"/>
  <c r="R1091" i="3"/>
  <c r="R1086" i="3"/>
  <c r="R1082" i="3"/>
  <c r="R1078" i="3"/>
  <c r="R1074" i="3"/>
  <c r="R1071" i="3"/>
  <c r="L1062" i="3"/>
  <c r="M1061" i="3"/>
  <c r="S993" i="3"/>
  <c r="L1138" i="3"/>
  <c r="M1138" i="3" s="1"/>
  <c r="M1137" i="3"/>
  <c r="L1098" i="3"/>
  <c r="M1098" i="3" s="1"/>
  <c r="M1097" i="3"/>
  <c r="R1090" i="3"/>
  <c r="S1090" i="3"/>
  <c r="R1070" i="3"/>
  <c r="S1070" i="3"/>
  <c r="R993" i="3"/>
  <c r="R983" i="3"/>
  <c r="O894" i="3"/>
  <c r="R894" i="3" s="1"/>
  <c r="P894" i="3"/>
  <c r="S894" i="3" s="1"/>
  <c r="M174" i="3"/>
  <c r="L175" i="3"/>
  <c r="L1208" i="3"/>
  <c r="L1204" i="3"/>
  <c r="L1200" i="3"/>
  <c r="L1196" i="3"/>
  <c r="L1172" i="3"/>
  <c r="L1140" i="3"/>
  <c r="L1128" i="3"/>
  <c r="M1128" i="3" s="1"/>
  <c r="L1116" i="3"/>
  <c r="L1100" i="3"/>
  <c r="L1068" i="3"/>
  <c r="L1056" i="3"/>
  <c r="M1056" i="3" s="1"/>
  <c r="L1048" i="3"/>
  <c r="L1040" i="3"/>
  <c r="L1036" i="3"/>
  <c r="M1036" i="3" s="1"/>
  <c r="L1024" i="3"/>
  <c r="M1024" i="3" s="1"/>
  <c r="L1020" i="3"/>
  <c r="L1012" i="3"/>
  <c r="M1012" i="3" s="1"/>
  <c r="S996" i="3"/>
  <c r="S992" i="3"/>
  <c r="R979" i="3"/>
  <c r="R965" i="3"/>
  <c r="R963" i="3"/>
  <c r="L953" i="3"/>
  <c r="M952" i="3"/>
  <c r="S946" i="3"/>
  <c r="R945" i="3"/>
  <c r="M942" i="3"/>
  <c r="L943" i="3"/>
  <c r="R933" i="3"/>
  <c r="M932" i="3"/>
  <c r="L933" i="3"/>
  <c r="O922" i="3"/>
  <c r="R922" i="3" s="1"/>
  <c r="P922" i="3"/>
  <c r="S922" i="3" s="1"/>
  <c r="O918" i="3"/>
  <c r="R918" i="3" s="1"/>
  <c r="P918" i="3"/>
  <c r="S918" i="3" s="1"/>
  <c r="O914" i="3"/>
  <c r="R914" i="3" s="1"/>
  <c r="P914" i="3"/>
  <c r="S914" i="3" s="1"/>
  <c r="M896" i="3"/>
  <c r="L897" i="3"/>
  <c r="S892" i="3"/>
  <c r="R892" i="3"/>
  <c r="S888" i="3"/>
  <c r="R888" i="3"/>
  <c r="P885" i="3"/>
  <c r="S885" i="3" s="1"/>
  <c r="O885" i="3"/>
  <c r="R885" i="3" s="1"/>
  <c r="R864" i="3"/>
  <c r="R860" i="3"/>
  <c r="R856" i="3"/>
  <c r="P846" i="3"/>
  <c r="S846" i="3" s="1"/>
  <c r="O846" i="3"/>
  <c r="R846" i="3" s="1"/>
  <c r="M796" i="3"/>
  <c r="L797" i="3"/>
  <c r="M772" i="3"/>
  <c r="L773" i="3"/>
  <c r="O762" i="3"/>
  <c r="R762" i="3" s="1"/>
  <c r="P762" i="3"/>
  <c r="S762" i="3" s="1"/>
  <c r="M740" i="3"/>
  <c r="L741" i="3"/>
  <c r="O697" i="3"/>
  <c r="R697" i="3" s="1"/>
  <c r="P697" i="3"/>
  <c r="S697" i="3" s="1"/>
  <c r="P964" i="3"/>
  <c r="S964" i="3" s="1"/>
  <c r="P934" i="3"/>
  <c r="S934" i="3" s="1"/>
  <c r="O890" i="3"/>
  <c r="R890" i="3" s="1"/>
  <c r="P890" i="3"/>
  <c r="S890" i="3" s="1"/>
  <c r="O829" i="3"/>
  <c r="R829" i="3" s="1"/>
  <c r="P829" i="3"/>
  <c r="S829" i="3" s="1"/>
  <c r="R781" i="3"/>
  <c r="O758" i="3"/>
  <c r="R758" i="3" s="1"/>
  <c r="P758" i="3"/>
  <c r="S758" i="3" s="1"/>
  <c r="O734" i="3"/>
  <c r="R734" i="3" s="1"/>
  <c r="P734" i="3"/>
  <c r="S734" i="3" s="1"/>
  <c r="P1209" i="3"/>
  <c r="P1205" i="3"/>
  <c r="P1197" i="3"/>
  <c r="P1189" i="3"/>
  <c r="P1181" i="3"/>
  <c r="P1161" i="3"/>
  <c r="P1153" i="3"/>
  <c r="P1141" i="3"/>
  <c r="P1117" i="3"/>
  <c r="P1105" i="3"/>
  <c r="P1089" i="3"/>
  <c r="S1089" i="3" s="1"/>
  <c r="P1085" i="3"/>
  <c r="S1085" i="3" s="1"/>
  <c r="P1081" i="3"/>
  <c r="S1081" i="3" s="1"/>
  <c r="P1077" i="3"/>
  <c r="S1077" i="3" s="1"/>
  <c r="P1073" i="3"/>
  <c r="S1073" i="3" s="1"/>
  <c r="P1069" i="3"/>
  <c r="S1069" i="3" s="1"/>
  <c r="P1065" i="3"/>
  <c r="S1065" i="3" s="1"/>
  <c r="P1053" i="3"/>
  <c r="P1049" i="3"/>
  <c r="P1041" i="3"/>
  <c r="P1033" i="3"/>
  <c r="P1025" i="3"/>
  <c r="P1021" i="3"/>
  <c r="R999" i="3"/>
  <c r="P988" i="3"/>
  <c r="S988" i="3" s="1"/>
  <c r="P984" i="3"/>
  <c r="S984" i="3" s="1"/>
  <c r="O981" i="3"/>
  <c r="R981" i="3" s="1"/>
  <c r="L965" i="3"/>
  <c r="M964" i="3"/>
  <c r="R955" i="3"/>
  <c r="S924" i="3"/>
  <c r="R920" i="3"/>
  <c r="S916" i="3"/>
  <c r="R916" i="3"/>
  <c r="O910" i="3"/>
  <c r="R910" i="3" s="1"/>
  <c r="P910" i="3"/>
  <c r="S910" i="3" s="1"/>
  <c r="O906" i="3"/>
  <c r="R906" i="3" s="1"/>
  <c r="P906" i="3"/>
  <c r="S906" i="3" s="1"/>
  <c r="R905" i="3"/>
  <c r="O902" i="3"/>
  <c r="R902" i="3" s="1"/>
  <c r="P902" i="3"/>
  <c r="S902" i="3" s="1"/>
  <c r="R901" i="3"/>
  <c r="R899" i="3"/>
  <c r="O898" i="3"/>
  <c r="R898" i="3" s="1"/>
  <c r="P898" i="3"/>
  <c r="S898" i="3" s="1"/>
  <c r="R895" i="3"/>
  <c r="S883" i="3"/>
  <c r="O877" i="3"/>
  <c r="R877" i="3" s="1"/>
  <c r="S875" i="3"/>
  <c r="L845" i="3"/>
  <c r="M844" i="3"/>
  <c r="M827" i="3"/>
  <c r="O818" i="3"/>
  <c r="R818" i="3" s="1"/>
  <c r="P818" i="3"/>
  <c r="S818" i="3" s="1"/>
  <c r="O1005" i="3"/>
  <c r="O994" i="3"/>
  <c r="R994" i="3" s="1"/>
  <c r="O990" i="3"/>
  <c r="R990" i="3" s="1"/>
  <c r="R987" i="3"/>
  <c r="R975" i="3"/>
  <c r="P954" i="3"/>
  <c r="S954" i="3" s="1"/>
  <c r="R951" i="3"/>
  <c r="P944" i="3"/>
  <c r="S944" i="3" s="1"/>
  <c r="O926" i="3"/>
  <c r="R926" i="3" s="1"/>
  <c r="P926" i="3"/>
  <c r="S926" i="3" s="1"/>
  <c r="M916" i="3"/>
  <c r="L917" i="3"/>
  <c r="M912" i="3"/>
  <c r="L913" i="3"/>
  <c r="M804" i="3"/>
  <c r="L805" i="3"/>
  <c r="O746" i="3"/>
  <c r="R746" i="3" s="1"/>
  <c r="P746" i="3"/>
  <c r="S746" i="3" s="1"/>
  <c r="L358" i="3"/>
  <c r="O347" i="3"/>
  <c r="R347" i="3" s="1"/>
  <c r="P347" i="3"/>
  <c r="S347" i="3" s="1"/>
  <c r="O262" i="3"/>
  <c r="R262" i="3" s="1"/>
  <c r="P262" i="3"/>
  <c r="S262" i="3" s="1"/>
  <c r="R995" i="3"/>
  <c r="R991" i="3"/>
  <c r="P980" i="3"/>
  <c r="S980" i="3" s="1"/>
  <c r="R973" i="3"/>
  <c r="R961" i="3"/>
  <c r="R949" i="3"/>
  <c r="R947" i="3"/>
  <c r="O930" i="3"/>
  <c r="R930" i="3" s="1"/>
  <c r="P930" i="3"/>
  <c r="S930" i="3" s="1"/>
  <c r="R927" i="3"/>
  <c r="S920" i="3"/>
  <c r="M886" i="3"/>
  <c r="L887" i="3"/>
  <c r="P850" i="3"/>
  <c r="S850" i="3" s="1"/>
  <c r="O850" i="3"/>
  <c r="R850" i="3" s="1"/>
  <c r="O841" i="3"/>
  <c r="R841" i="3" s="1"/>
  <c r="P841" i="3"/>
  <c r="S841" i="3" s="1"/>
  <c r="O810" i="3"/>
  <c r="R810" i="3" s="1"/>
  <c r="P810" i="3"/>
  <c r="S810" i="3" s="1"/>
  <c r="O664" i="3"/>
  <c r="R664" i="3" s="1"/>
  <c r="P664" i="3"/>
  <c r="S664" i="3" s="1"/>
  <c r="O653" i="3"/>
  <c r="R653" i="3" s="1"/>
  <c r="P653" i="3"/>
  <c r="S653" i="3" s="1"/>
  <c r="O589" i="3"/>
  <c r="R589" i="3" s="1"/>
  <c r="P589" i="3"/>
  <c r="S589" i="3" s="1"/>
  <c r="P864" i="3"/>
  <c r="S864" i="3" s="1"/>
  <c r="L863" i="3"/>
  <c r="P860" i="3"/>
  <c r="S860" i="3" s="1"/>
  <c r="P856" i="3"/>
  <c r="S856" i="3" s="1"/>
  <c r="S836" i="3"/>
  <c r="R836" i="3"/>
  <c r="R832" i="3"/>
  <c r="O825" i="3"/>
  <c r="R825" i="3" s="1"/>
  <c r="P825" i="3"/>
  <c r="S825" i="3" s="1"/>
  <c r="M820" i="3"/>
  <c r="L821" i="3"/>
  <c r="O814" i="3"/>
  <c r="R814" i="3" s="1"/>
  <c r="P814" i="3"/>
  <c r="S814" i="3" s="1"/>
  <c r="R809" i="3"/>
  <c r="M808" i="3"/>
  <c r="L809" i="3"/>
  <c r="R801" i="3"/>
  <c r="O794" i="3"/>
  <c r="R794" i="3" s="1"/>
  <c r="P794" i="3"/>
  <c r="S794" i="3" s="1"/>
  <c r="O790" i="3"/>
  <c r="R790" i="3" s="1"/>
  <c r="P790" i="3"/>
  <c r="S790" i="3" s="1"/>
  <c r="O778" i="3"/>
  <c r="R778" i="3" s="1"/>
  <c r="P778" i="3"/>
  <c r="S778" i="3" s="1"/>
  <c r="R769" i="3"/>
  <c r="R763" i="3"/>
  <c r="R761" i="3"/>
  <c r="M760" i="3"/>
  <c r="L761" i="3"/>
  <c r="O754" i="3"/>
  <c r="R754" i="3" s="1"/>
  <c r="P754" i="3"/>
  <c r="S754" i="3" s="1"/>
  <c r="O750" i="3"/>
  <c r="R750" i="3" s="1"/>
  <c r="P750" i="3"/>
  <c r="S750" i="3" s="1"/>
  <c r="R745" i="3"/>
  <c r="M744" i="3"/>
  <c r="L745" i="3"/>
  <c r="R737" i="3"/>
  <c r="N732" i="3"/>
  <c r="O726" i="3"/>
  <c r="R726" i="3" s="1"/>
  <c r="P726" i="3"/>
  <c r="S726" i="3" s="1"/>
  <c r="O722" i="3"/>
  <c r="R722" i="3" s="1"/>
  <c r="P722" i="3"/>
  <c r="S722" i="3" s="1"/>
  <c r="S708" i="3"/>
  <c r="S704" i="3"/>
  <c r="S700" i="3"/>
  <c r="P683" i="3"/>
  <c r="S683" i="3" s="1"/>
  <c r="O683" i="3"/>
  <c r="R683" i="3" s="1"/>
  <c r="P675" i="3"/>
  <c r="S675" i="3" s="1"/>
  <c r="O675" i="3"/>
  <c r="R675" i="3" s="1"/>
  <c r="O657" i="3"/>
  <c r="R657" i="3" s="1"/>
  <c r="P657" i="3"/>
  <c r="S657" i="3" s="1"/>
  <c r="P559" i="3"/>
  <c r="S559" i="3" s="1"/>
  <c r="O559" i="3"/>
  <c r="R559" i="3" s="1"/>
  <c r="O473" i="3"/>
  <c r="R473" i="3" s="1"/>
  <c r="P473" i="3"/>
  <c r="S473" i="3" s="1"/>
  <c r="R883" i="3"/>
  <c r="R879" i="3"/>
  <c r="R867" i="3"/>
  <c r="R847" i="3"/>
  <c r="R843" i="3"/>
  <c r="O837" i="3"/>
  <c r="R837" i="3" s="1"/>
  <c r="P837" i="3"/>
  <c r="S837" i="3" s="1"/>
  <c r="O833" i="3"/>
  <c r="R833" i="3" s="1"/>
  <c r="P833" i="3"/>
  <c r="S833" i="3" s="1"/>
  <c r="R817" i="3"/>
  <c r="R803" i="3"/>
  <c r="O786" i="3"/>
  <c r="R786" i="3" s="1"/>
  <c r="P786" i="3"/>
  <c r="S786" i="3" s="1"/>
  <c r="O782" i="3"/>
  <c r="R782" i="3" s="1"/>
  <c r="P782" i="3"/>
  <c r="S782" i="3" s="1"/>
  <c r="R771" i="3"/>
  <c r="O766" i="3"/>
  <c r="R766" i="3" s="1"/>
  <c r="P766" i="3"/>
  <c r="S766" i="3" s="1"/>
  <c r="R757" i="3"/>
  <c r="R739" i="3"/>
  <c r="N737" i="3"/>
  <c r="R733" i="3"/>
  <c r="O718" i="3"/>
  <c r="R718" i="3" s="1"/>
  <c r="P718" i="3"/>
  <c r="S718" i="3" s="1"/>
  <c r="R715" i="3"/>
  <c r="R708" i="3"/>
  <c r="N702" i="3"/>
  <c r="S696" i="3"/>
  <c r="M695" i="3"/>
  <c r="L696" i="3"/>
  <c r="M696" i="3" s="1"/>
  <c r="N696" i="3" s="1"/>
  <c r="L682" i="3"/>
  <c r="M681" i="3"/>
  <c r="O670" i="3"/>
  <c r="R670" i="3" s="1"/>
  <c r="P670" i="3"/>
  <c r="S670" i="3" s="1"/>
  <c r="R644" i="3"/>
  <c r="R624" i="3"/>
  <c r="O609" i="3"/>
  <c r="R609" i="3" s="1"/>
  <c r="P609" i="3"/>
  <c r="S609" i="3" s="1"/>
  <c r="O593" i="3"/>
  <c r="R593" i="3" s="1"/>
  <c r="P593" i="3"/>
  <c r="S593" i="3" s="1"/>
  <c r="N560" i="3"/>
  <c r="O509" i="3"/>
  <c r="R509" i="3" s="1"/>
  <c r="P509" i="3"/>
  <c r="S509" i="3" s="1"/>
  <c r="N871" i="3"/>
  <c r="R863" i="3"/>
  <c r="R859" i="3"/>
  <c r="R855" i="3"/>
  <c r="O853" i="3"/>
  <c r="R853" i="3" s="1"/>
  <c r="P853" i="3"/>
  <c r="S853" i="3" s="1"/>
  <c r="N852" i="3"/>
  <c r="O849" i="3"/>
  <c r="R849" i="3" s="1"/>
  <c r="P849" i="3"/>
  <c r="S849" i="3" s="1"/>
  <c r="O845" i="3"/>
  <c r="R845" i="3" s="1"/>
  <c r="P845" i="3"/>
  <c r="S845" i="3" s="1"/>
  <c r="R840" i="3"/>
  <c r="R839" i="3"/>
  <c r="L836" i="3"/>
  <c r="M836" i="3" s="1"/>
  <c r="N836" i="3" s="1"/>
  <c r="R828" i="3"/>
  <c r="R827" i="3"/>
  <c r="O822" i="3"/>
  <c r="R822" i="3" s="1"/>
  <c r="R819" i="3"/>
  <c r="R807" i="3"/>
  <c r="N807" i="3"/>
  <c r="O806" i="3"/>
  <c r="R806" i="3" s="1"/>
  <c r="P806" i="3"/>
  <c r="S806" i="3" s="1"/>
  <c r="O802" i="3"/>
  <c r="R802" i="3" s="1"/>
  <c r="P802" i="3"/>
  <c r="S802" i="3" s="1"/>
  <c r="R799" i="3"/>
  <c r="O798" i="3"/>
  <c r="R798" i="3" s="1"/>
  <c r="P798" i="3"/>
  <c r="S798" i="3" s="1"/>
  <c r="R789" i="3"/>
  <c r="R785" i="3"/>
  <c r="O774" i="3"/>
  <c r="R774" i="3" s="1"/>
  <c r="P774" i="3"/>
  <c r="S774" i="3" s="1"/>
  <c r="O770" i="3"/>
  <c r="R770" i="3" s="1"/>
  <c r="P770" i="3"/>
  <c r="S770" i="3" s="1"/>
  <c r="R767" i="3"/>
  <c r="R765" i="3"/>
  <c r="R759" i="3"/>
  <c r="R743" i="3"/>
  <c r="N743" i="3"/>
  <c r="O742" i="3"/>
  <c r="R742" i="3" s="1"/>
  <c r="P742" i="3"/>
  <c r="S742" i="3" s="1"/>
  <c r="O738" i="3"/>
  <c r="R738" i="3" s="1"/>
  <c r="P738" i="3"/>
  <c r="S738" i="3" s="1"/>
  <c r="R735" i="3"/>
  <c r="O730" i="3"/>
  <c r="R730" i="3" s="1"/>
  <c r="P730" i="3"/>
  <c r="S730" i="3" s="1"/>
  <c r="R721" i="3"/>
  <c r="S712" i="3"/>
  <c r="O701" i="3"/>
  <c r="R701" i="3" s="1"/>
  <c r="P701" i="3"/>
  <c r="S701" i="3" s="1"/>
  <c r="P694" i="3"/>
  <c r="S694" i="3" s="1"/>
  <c r="O694" i="3"/>
  <c r="R694" i="3" s="1"/>
  <c r="P687" i="3"/>
  <c r="S687" i="3" s="1"/>
  <c r="O687" i="3"/>
  <c r="R687" i="3" s="1"/>
  <c r="P679" i="3"/>
  <c r="S679" i="3" s="1"/>
  <c r="O679" i="3"/>
  <c r="R679" i="3" s="1"/>
  <c r="P578" i="3"/>
  <c r="S578" i="3" s="1"/>
  <c r="O578" i="3"/>
  <c r="R578" i="3" s="1"/>
  <c r="R570" i="3"/>
  <c r="S570" i="3"/>
  <c r="P563" i="3"/>
  <c r="S563" i="3" s="1"/>
  <c r="O563" i="3"/>
  <c r="R563" i="3" s="1"/>
  <c r="O493" i="3"/>
  <c r="R493" i="3" s="1"/>
  <c r="P493" i="3"/>
  <c r="S493" i="3" s="1"/>
  <c r="P821" i="3"/>
  <c r="S821" i="3" s="1"/>
  <c r="P817" i="3"/>
  <c r="S817" i="3" s="1"/>
  <c r="P813" i="3"/>
  <c r="S813" i="3" s="1"/>
  <c r="P809" i="3"/>
  <c r="S809" i="3" s="1"/>
  <c r="P805" i="3"/>
  <c r="S805" i="3" s="1"/>
  <c r="P801" i="3"/>
  <c r="S801" i="3" s="1"/>
  <c r="P797" i="3"/>
  <c r="S797" i="3" s="1"/>
  <c r="P793" i="3"/>
  <c r="S793" i="3" s="1"/>
  <c r="P789" i="3"/>
  <c r="S789" i="3" s="1"/>
  <c r="P785" i="3"/>
  <c r="S785" i="3" s="1"/>
  <c r="P781" i="3"/>
  <c r="S781" i="3" s="1"/>
  <c r="P777" i="3"/>
  <c r="S777" i="3" s="1"/>
  <c r="P773" i="3"/>
  <c r="S773" i="3" s="1"/>
  <c r="P769" i="3"/>
  <c r="S769" i="3" s="1"/>
  <c r="P765" i="3"/>
  <c r="S765" i="3" s="1"/>
  <c r="P761" i="3"/>
  <c r="S761" i="3" s="1"/>
  <c r="P757" i="3"/>
  <c r="S757" i="3" s="1"/>
  <c r="P753" i="3"/>
  <c r="S753" i="3" s="1"/>
  <c r="P749" i="3"/>
  <c r="S749" i="3" s="1"/>
  <c r="P745" i="3"/>
  <c r="S745" i="3" s="1"/>
  <c r="P741" i="3"/>
  <c r="S741" i="3" s="1"/>
  <c r="P737" i="3"/>
  <c r="S737" i="3" s="1"/>
  <c r="P733" i="3"/>
  <c r="S733" i="3" s="1"/>
  <c r="P729" i="3"/>
  <c r="S729" i="3" s="1"/>
  <c r="P725" i="3"/>
  <c r="S725" i="3" s="1"/>
  <c r="P721" i="3"/>
  <c r="S721" i="3" s="1"/>
  <c r="P717" i="3"/>
  <c r="S717" i="3" s="1"/>
  <c r="L709" i="3"/>
  <c r="R700" i="3"/>
  <c r="M697" i="3"/>
  <c r="R696" i="3"/>
  <c r="R665" i="3"/>
  <c r="R663" i="3"/>
  <c r="R658" i="3"/>
  <c r="R656" i="3"/>
  <c r="R652" i="3"/>
  <c r="R646" i="3"/>
  <c r="O637" i="3"/>
  <c r="R637" i="3" s="1"/>
  <c r="P637" i="3"/>
  <c r="S637" i="3" s="1"/>
  <c r="O633" i="3"/>
  <c r="R633" i="3" s="1"/>
  <c r="P633" i="3"/>
  <c r="S633" i="3" s="1"/>
  <c r="R630" i="3"/>
  <c r="O621" i="3"/>
  <c r="R621" i="3" s="1"/>
  <c r="P621" i="3"/>
  <c r="S621" i="3" s="1"/>
  <c r="R612" i="3"/>
  <c r="O605" i="3"/>
  <c r="R605" i="3" s="1"/>
  <c r="P605" i="3"/>
  <c r="S605" i="3" s="1"/>
  <c r="R602" i="3"/>
  <c r="R598" i="3"/>
  <c r="S596" i="3"/>
  <c r="O582" i="3"/>
  <c r="R582" i="3" s="1"/>
  <c r="R574" i="3"/>
  <c r="L562" i="3"/>
  <c r="M561" i="3"/>
  <c r="S555" i="3"/>
  <c r="O553" i="3"/>
  <c r="R553" i="3" s="1"/>
  <c r="P553" i="3"/>
  <c r="S553" i="3" s="1"/>
  <c r="P542" i="3"/>
  <c r="S542" i="3" s="1"/>
  <c r="O542" i="3"/>
  <c r="R542" i="3" s="1"/>
  <c r="O533" i="3"/>
  <c r="R533" i="3" s="1"/>
  <c r="P533" i="3"/>
  <c r="S533" i="3" s="1"/>
  <c r="O517" i="3"/>
  <c r="R517" i="3" s="1"/>
  <c r="P517" i="3"/>
  <c r="S517" i="3" s="1"/>
  <c r="O477" i="3"/>
  <c r="R477" i="3" s="1"/>
  <c r="P477" i="3"/>
  <c r="S477" i="3" s="1"/>
  <c r="P713" i="3"/>
  <c r="S713" i="3" s="1"/>
  <c r="L712" i="3"/>
  <c r="M712" i="3" s="1"/>
  <c r="N712" i="3" s="1"/>
  <c r="P709" i="3"/>
  <c r="S709" i="3" s="1"/>
  <c r="P705" i="3"/>
  <c r="S705" i="3" s="1"/>
  <c r="L704" i="3"/>
  <c r="M704" i="3" s="1"/>
  <c r="N704" i="3" s="1"/>
  <c r="O702" i="3"/>
  <c r="R702" i="3" s="1"/>
  <c r="N700" i="3"/>
  <c r="R692" i="3"/>
  <c r="R688" i="3"/>
  <c r="R684" i="3"/>
  <c r="R680" i="3"/>
  <c r="R676" i="3"/>
  <c r="R672" i="3"/>
  <c r="O667" i="3"/>
  <c r="R667" i="3" s="1"/>
  <c r="P667" i="3"/>
  <c r="S667" i="3" s="1"/>
  <c r="O660" i="3"/>
  <c r="R660" i="3" s="1"/>
  <c r="P660" i="3"/>
  <c r="S660" i="3" s="1"/>
  <c r="O649" i="3"/>
  <c r="R649" i="3" s="1"/>
  <c r="P649" i="3"/>
  <c r="S649" i="3" s="1"/>
  <c r="O645" i="3"/>
  <c r="R645" i="3" s="1"/>
  <c r="P645" i="3"/>
  <c r="S645" i="3" s="1"/>
  <c r="R642" i="3"/>
  <c r="R638" i="3"/>
  <c r="R636" i="3"/>
  <c r="O629" i="3"/>
  <c r="R629" i="3" s="1"/>
  <c r="P629" i="3"/>
  <c r="S629" i="3" s="1"/>
  <c r="O625" i="3"/>
  <c r="R625" i="3" s="1"/>
  <c r="P625" i="3"/>
  <c r="S625" i="3" s="1"/>
  <c r="R622" i="3"/>
  <c r="R620" i="3"/>
  <c r="R614" i="3"/>
  <c r="R608" i="3"/>
  <c r="O601" i="3"/>
  <c r="R601" i="3" s="1"/>
  <c r="P601" i="3"/>
  <c r="S601" i="3" s="1"/>
  <c r="O567" i="3"/>
  <c r="R567" i="3" s="1"/>
  <c r="L566" i="3"/>
  <c r="M565" i="3"/>
  <c r="S562" i="3"/>
  <c r="N557" i="3"/>
  <c r="O690" i="3"/>
  <c r="R690" i="3" s="1"/>
  <c r="P690" i="3"/>
  <c r="S690" i="3" s="1"/>
  <c r="O686" i="3"/>
  <c r="R686" i="3" s="1"/>
  <c r="P686" i="3"/>
  <c r="S686" i="3" s="1"/>
  <c r="O682" i="3"/>
  <c r="R682" i="3" s="1"/>
  <c r="P682" i="3"/>
  <c r="S682" i="3" s="1"/>
  <c r="O678" i="3"/>
  <c r="R678" i="3" s="1"/>
  <c r="P678" i="3"/>
  <c r="S678" i="3" s="1"/>
  <c r="O674" i="3"/>
  <c r="R674" i="3" s="1"/>
  <c r="P674" i="3"/>
  <c r="S674" i="3" s="1"/>
  <c r="R661" i="3"/>
  <c r="R648" i="3"/>
  <c r="O641" i="3"/>
  <c r="R641" i="3" s="1"/>
  <c r="P641" i="3"/>
  <c r="S641" i="3" s="1"/>
  <c r="R632" i="3"/>
  <c r="R628" i="3"/>
  <c r="O617" i="3"/>
  <c r="R617" i="3" s="1"/>
  <c r="P617" i="3"/>
  <c r="S617" i="3" s="1"/>
  <c r="O613" i="3"/>
  <c r="R613" i="3" s="1"/>
  <c r="P613" i="3"/>
  <c r="S613" i="3" s="1"/>
  <c r="R604" i="3"/>
  <c r="R600" i="3"/>
  <c r="O597" i="3"/>
  <c r="R597" i="3" s="1"/>
  <c r="P597" i="3"/>
  <c r="S597" i="3" s="1"/>
  <c r="P586" i="3"/>
  <c r="S586" i="3" s="1"/>
  <c r="O586" i="3"/>
  <c r="R586" i="3" s="1"/>
  <c r="R566" i="3"/>
  <c r="S566" i="3"/>
  <c r="M507" i="3"/>
  <c r="L508" i="3"/>
  <c r="M508" i="3" s="1"/>
  <c r="N508" i="3" s="1"/>
  <c r="M491" i="3"/>
  <c r="L492" i="3"/>
  <c r="M492" i="3" s="1"/>
  <c r="N492" i="3" s="1"/>
  <c r="M482" i="3"/>
  <c r="L483" i="3"/>
  <c r="M483" i="3" s="1"/>
  <c r="N483" i="3" s="1"/>
  <c r="N456" i="3"/>
  <c r="P663" i="3"/>
  <c r="S663" i="3" s="1"/>
  <c r="P656" i="3"/>
  <c r="S656" i="3" s="1"/>
  <c r="P652" i="3"/>
  <c r="S652" i="3" s="1"/>
  <c r="P648" i="3"/>
  <c r="S648" i="3" s="1"/>
  <c r="P644" i="3"/>
  <c r="S644" i="3" s="1"/>
  <c r="P640" i="3"/>
  <c r="S640" i="3" s="1"/>
  <c r="P636" i="3"/>
  <c r="S636" i="3" s="1"/>
  <c r="P632" i="3"/>
  <c r="S632" i="3" s="1"/>
  <c r="P628" i="3"/>
  <c r="S628" i="3" s="1"/>
  <c r="P624" i="3"/>
  <c r="S624" i="3" s="1"/>
  <c r="P620" i="3"/>
  <c r="S620" i="3" s="1"/>
  <c r="P616" i="3"/>
  <c r="S616" i="3" s="1"/>
  <c r="P612" i="3"/>
  <c r="S612" i="3" s="1"/>
  <c r="P608" i="3"/>
  <c r="S608" i="3" s="1"/>
  <c r="P604" i="3"/>
  <c r="S604" i="3" s="1"/>
  <c r="P600" i="3"/>
  <c r="S600" i="3" s="1"/>
  <c r="R596" i="3"/>
  <c r="M593" i="3"/>
  <c r="R592" i="3"/>
  <c r="R588" i="3"/>
  <c r="P573" i="3"/>
  <c r="S573" i="3" s="1"/>
  <c r="L572" i="3"/>
  <c r="P569" i="3"/>
  <c r="S569" i="3" s="1"/>
  <c r="P565" i="3"/>
  <c r="S565" i="3" s="1"/>
  <c r="P561" i="3"/>
  <c r="S561" i="3" s="1"/>
  <c r="O558" i="3"/>
  <c r="R558" i="3" s="1"/>
  <c r="N556" i="3"/>
  <c r="R552" i="3"/>
  <c r="O549" i="3"/>
  <c r="R549" i="3" s="1"/>
  <c r="P549" i="3"/>
  <c r="S549" i="3" s="1"/>
  <c r="R548" i="3"/>
  <c r="R547" i="3"/>
  <c r="O546" i="3"/>
  <c r="R546" i="3" s="1"/>
  <c r="S544" i="3"/>
  <c r="O537" i="3"/>
  <c r="R537" i="3" s="1"/>
  <c r="P537" i="3"/>
  <c r="S537" i="3" s="1"/>
  <c r="R536" i="3"/>
  <c r="R535" i="3"/>
  <c r="S528" i="3"/>
  <c r="S524" i="3"/>
  <c r="O513" i="3"/>
  <c r="R513" i="3" s="1"/>
  <c r="P513" i="3"/>
  <c r="S513" i="3" s="1"/>
  <c r="R512" i="3"/>
  <c r="M511" i="3"/>
  <c r="L512" i="3"/>
  <c r="R506" i="3"/>
  <c r="R503" i="3"/>
  <c r="S500" i="3"/>
  <c r="S496" i="3"/>
  <c r="S488" i="3"/>
  <c r="S484" i="3"/>
  <c r="R483" i="3"/>
  <c r="S480" i="3"/>
  <c r="R479" i="3"/>
  <c r="N476" i="3"/>
  <c r="N472" i="3"/>
  <c r="R470" i="3"/>
  <c r="S468" i="3"/>
  <c r="L466" i="3"/>
  <c r="M466" i="3" s="1"/>
  <c r="N466" i="3" s="1"/>
  <c r="M465" i="3"/>
  <c r="O461" i="3"/>
  <c r="R461" i="3" s="1"/>
  <c r="P461" i="3"/>
  <c r="S461" i="3" s="1"/>
  <c r="R460" i="3"/>
  <c r="R443" i="3"/>
  <c r="M439" i="3"/>
  <c r="L440" i="3"/>
  <c r="P434" i="3"/>
  <c r="S434" i="3" s="1"/>
  <c r="O434" i="3"/>
  <c r="R434" i="3" s="1"/>
  <c r="O419" i="3"/>
  <c r="R419" i="3" s="1"/>
  <c r="P419" i="3"/>
  <c r="S419" i="3" s="1"/>
  <c r="S410" i="3"/>
  <c r="L589" i="3"/>
  <c r="R584" i="3"/>
  <c r="M581" i="3"/>
  <c r="R580" i="3"/>
  <c r="R576" i="3"/>
  <c r="P557" i="3"/>
  <c r="S557" i="3" s="1"/>
  <c r="O554" i="3"/>
  <c r="R554" i="3" s="1"/>
  <c r="O545" i="3"/>
  <c r="R545" i="3" s="1"/>
  <c r="P545" i="3"/>
  <c r="S545" i="3" s="1"/>
  <c r="R544" i="3"/>
  <c r="R543" i="3"/>
  <c r="N536" i="3"/>
  <c r="O529" i="3"/>
  <c r="R529" i="3" s="1"/>
  <c r="P529" i="3"/>
  <c r="S529" i="3" s="1"/>
  <c r="R528" i="3"/>
  <c r="O526" i="3"/>
  <c r="R526" i="3" s="1"/>
  <c r="O525" i="3"/>
  <c r="R525" i="3" s="1"/>
  <c r="P525" i="3"/>
  <c r="S525" i="3" s="1"/>
  <c r="R524" i="3"/>
  <c r="O522" i="3"/>
  <c r="R522" i="3" s="1"/>
  <c r="O521" i="3"/>
  <c r="R521" i="3" s="1"/>
  <c r="P521" i="3"/>
  <c r="S521" i="3" s="1"/>
  <c r="R520" i="3"/>
  <c r="O501" i="3"/>
  <c r="R501" i="3" s="1"/>
  <c r="P501" i="3"/>
  <c r="S501" i="3" s="1"/>
  <c r="R500" i="3"/>
  <c r="L500" i="3"/>
  <c r="M500" i="3" s="1"/>
  <c r="N500" i="3" s="1"/>
  <c r="O497" i="3"/>
  <c r="R497" i="3" s="1"/>
  <c r="P497" i="3"/>
  <c r="S497" i="3" s="1"/>
  <c r="R496" i="3"/>
  <c r="O489" i="3"/>
  <c r="R489" i="3" s="1"/>
  <c r="P489" i="3"/>
  <c r="S489" i="3" s="1"/>
  <c r="R488" i="3"/>
  <c r="O485" i="3"/>
  <c r="R485" i="3" s="1"/>
  <c r="P485" i="3"/>
  <c r="S485" i="3" s="1"/>
  <c r="R484" i="3"/>
  <c r="O481" i="3"/>
  <c r="R481" i="3" s="1"/>
  <c r="P481" i="3"/>
  <c r="S481" i="3" s="1"/>
  <c r="R480" i="3"/>
  <c r="S475" i="3"/>
  <c r="S471" i="3"/>
  <c r="O469" i="3"/>
  <c r="R469" i="3" s="1"/>
  <c r="P469" i="3"/>
  <c r="S469" i="3" s="1"/>
  <c r="R468" i="3"/>
  <c r="M467" i="3"/>
  <c r="L468" i="3"/>
  <c r="S464" i="3"/>
  <c r="R463" i="3"/>
  <c r="S456" i="3"/>
  <c r="R455" i="3"/>
  <c r="R449" i="3"/>
  <c r="N445" i="3"/>
  <c r="N442" i="3"/>
  <c r="O441" i="3"/>
  <c r="R441" i="3" s="1"/>
  <c r="P441" i="3"/>
  <c r="S441" i="3" s="1"/>
  <c r="N580" i="3"/>
  <c r="R572" i="3"/>
  <c r="R568" i="3"/>
  <c r="R564" i="3"/>
  <c r="R560" i="3"/>
  <c r="N544" i="3"/>
  <c r="O541" i="3"/>
  <c r="R541" i="3" s="1"/>
  <c r="P541" i="3"/>
  <c r="S541" i="3" s="1"/>
  <c r="O505" i="3"/>
  <c r="R505" i="3" s="1"/>
  <c r="P505" i="3"/>
  <c r="S505" i="3" s="1"/>
  <c r="M503" i="3"/>
  <c r="L504" i="3"/>
  <c r="M504" i="3" s="1"/>
  <c r="N504" i="3" s="1"/>
  <c r="N480" i="3"/>
  <c r="O465" i="3"/>
  <c r="R465" i="3" s="1"/>
  <c r="P465" i="3"/>
  <c r="S465" i="3" s="1"/>
  <c r="O457" i="3"/>
  <c r="R457" i="3" s="1"/>
  <c r="P457" i="3"/>
  <c r="S457" i="3" s="1"/>
  <c r="O437" i="3"/>
  <c r="R437" i="3" s="1"/>
  <c r="P437" i="3"/>
  <c r="S437" i="3" s="1"/>
  <c r="M421" i="3"/>
  <c r="L422" i="3"/>
  <c r="O407" i="3"/>
  <c r="R407" i="3" s="1"/>
  <c r="P407" i="3"/>
  <c r="S407" i="3" s="1"/>
  <c r="M337" i="3"/>
  <c r="L338" i="3"/>
  <c r="P320" i="3"/>
  <c r="S320" i="3" s="1"/>
  <c r="O320" i="3"/>
  <c r="R320" i="3" s="1"/>
  <c r="S449" i="3"/>
  <c r="N444" i="3"/>
  <c r="R440" i="3"/>
  <c r="N430" i="3"/>
  <c r="R428" i="3"/>
  <c r="N426" i="3"/>
  <c r="O415" i="3"/>
  <c r="R415" i="3" s="1"/>
  <c r="P415" i="3"/>
  <c r="S415" i="3" s="1"/>
  <c r="R410" i="3"/>
  <c r="M409" i="3"/>
  <c r="L410" i="3"/>
  <c r="M410" i="3" s="1"/>
  <c r="N410" i="3" s="1"/>
  <c r="O403" i="3"/>
  <c r="R403" i="3" s="1"/>
  <c r="P403" i="3"/>
  <c r="S403" i="3" s="1"/>
  <c r="R398" i="3"/>
  <c r="S398" i="3"/>
  <c r="S394" i="3"/>
  <c r="S390" i="3"/>
  <c r="N380" i="3"/>
  <c r="O379" i="3"/>
  <c r="R379" i="3" s="1"/>
  <c r="P379" i="3"/>
  <c r="S379" i="3" s="1"/>
  <c r="P376" i="3"/>
  <c r="S376" i="3" s="1"/>
  <c r="O376" i="3"/>
  <c r="R376" i="3" s="1"/>
  <c r="R371" i="3"/>
  <c r="O363" i="3"/>
  <c r="R363" i="3" s="1"/>
  <c r="P363" i="3"/>
  <c r="S363" i="3" s="1"/>
  <c r="O339" i="3"/>
  <c r="R339" i="3" s="1"/>
  <c r="P339" i="3"/>
  <c r="S339" i="3" s="1"/>
  <c r="O331" i="3"/>
  <c r="R331" i="3" s="1"/>
  <c r="P331" i="3"/>
  <c r="S331" i="3" s="1"/>
  <c r="S315" i="3"/>
  <c r="R452" i="3"/>
  <c r="N436" i="3"/>
  <c r="R432" i="3"/>
  <c r="L432" i="3"/>
  <c r="M431" i="3"/>
  <c r="N428" i="3"/>
  <c r="S418" i="3"/>
  <c r="O411" i="3"/>
  <c r="R411" i="3" s="1"/>
  <c r="P411" i="3"/>
  <c r="S411" i="3" s="1"/>
  <c r="S406" i="3"/>
  <c r="O399" i="3"/>
  <c r="R399" i="3" s="1"/>
  <c r="P399" i="3"/>
  <c r="S399" i="3" s="1"/>
  <c r="M393" i="3"/>
  <c r="L394" i="3"/>
  <c r="M394" i="3" s="1"/>
  <c r="N394" i="3" s="1"/>
  <c r="O391" i="3"/>
  <c r="R391" i="3" s="1"/>
  <c r="P391" i="3"/>
  <c r="S391" i="3" s="1"/>
  <c r="M333" i="3"/>
  <c r="L334" i="3"/>
  <c r="M334" i="3" s="1"/>
  <c r="N334" i="3" s="1"/>
  <c r="P312" i="3"/>
  <c r="S312" i="3" s="1"/>
  <c r="O312" i="3"/>
  <c r="R312" i="3" s="1"/>
  <c r="R448" i="3"/>
  <c r="R422" i="3"/>
  <c r="R420" i="3"/>
  <c r="M417" i="3"/>
  <c r="L418" i="3"/>
  <c r="R408" i="3"/>
  <c r="R406" i="3"/>
  <c r="M405" i="3"/>
  <c r="L406" i="3"/>
  <c r="R396" i="3"/>
  <c r="O395" i="3"/>
  <c r="R395" i="3" s="1"/>
  <c r="P395" i="3"/>
  <c r="S395" i="3" s="1"/>
  <c r="S389" i="3"/>
  <c r="S378" i="3"/>
  <c r="M377" i="3"/>
  <c r="L378" i="3"/>
  <c r="O335" i="3"/>
  <c r="R335" i="3" s="1"/>
  <c r="P335" i="3"/>
  <c r="S335" i="3" s="1"/>
  <c r="P327" i="3"/>
  <c r="S327" i="3" s="1"/>
  <c r="O327" i="3"/>
  <c r="R327" i="3" s="1"/>
  <c r="M303" i="3"/>
  <c r="L304" i="3"/>
  <c r="O294" i="3"/>
  <c r="R294" i="3" s="1"/>
  <c r="P294" i="3"/>
  <c r="S294" i="3" s="1"/>
  <c r="M415" i="3"/>
  <c r="M411" i="3"/>
  <c r="M403" i="3"/>
  <c r="M395" i="3"/>
  <c r="R378" i="3"/>
  <c r="P371" i="3"/>
  <c r="S371" i="3" s="1"/>
  <c r="S366" i="3"/>
  <c r="S358" i="3"/>
  <c r="O355" i="3"/>
  <c r="R355" i="3" s="1"/>
  <c r="P355" i="3"/>
  <c r="S355" i="3" s="1"/>
  <c r="R354" i="3"/>
  <c r="M353" i="3"/>
  <c r="L354" i="3"/>
  <c r="S350" i="3"/>
  <c r="R344" i="3"/>
  <c r="S342" i="3"/>
  <c r="R336" i="3"/>
  <c r="R332" i="3"/>
  <c r="S325" i="3"/>
  <c r="R318" i="3"/>
  <c r="R315" i="3"/>
  <c r="R310" i="3"/>
  <c r="R374" i="3"/>
  <c r="O367" i="3"/>
  <c r="R367" i="3" s="1"/>
  <c r="P367" i="3"/>
  <c r="S367" i="3" s="1"/>
  <c r="R366" i="3"/>
  <c r="O359" i="3"/>
  <c r="R359" i="3" s="1"/>
  <c r="P359" i="3"/>
  <c r="S359" i="3" s="1"/>
  <c r="R358" i="3"/>
  <c r="O351" i="3"/>
  <c r="R351" i="3" s="1"/>
  <c r="P351" i="3"/>
  <c r="S351" i="3" s="1"/>
  <c r="R350" i="3"/>
  <c r="L348" i="3"/>
  <c r="M347" i="3"/>
  <c r="O343" i="3"/>
  <c r="R343" i="3" s="1"/>
  <c r="P343" i="3"/>
  <c r="S343" i="3" s="1"/>
  <c r="R342" i="3"/>
  <c r="S319" i="3"/>
  <c r="S311" i="3"/>
  <c r="O290" i="3"/>
  <c r="R290" i="3" s="1"/>
  <c r="P290" i="3"/>
  <c r="S290" i="3" s="1"/>
  <c r="R370" i="3"/>
  <c r="S362" i="3"/>
  <c r="R353" i="3"/>
  <c r="S338" i="3"/>
  <c r="S334" i="3"/>
  <c r="R322" i="3"/>
  <c r="R319" i="3"/>
  <c r="O316" i="3"/>
  <c r="R316" i="3" s="1"/>
  <c r="R314" i="3"/>
  <c r="R311" i="3"/>
  <c r="L311" i="3"/>
  <c r="M310" i="3"/>
  <c r="O308" i="3"/>
  <c r="R308" i="3" s="1"/>
  <c r="O298" i="3"/>
  <c r="R298" i="3" s="1"/>
  <c r="P298" i="3"/>
  <c r="S298" i="3" s="1"/>
  <c r="O233" i="3"/>
  <c r="R233" i="3" s="1"/>
  <c r="P233" i="3"/>
  <c r="S233" i="3" s="1"/>
  <c r="O306" i="3"/>
  <c r="R306" i="3" s="1"/>
  <c r="P306" i="3"/>
  <c r="S306" i="3" s="1"/>
  <c r="S296" i="3"/>
  <c r="R296" i="3"/>
  <c r="R292" i="3"/>
  <c r="S288" i="3"/>
  <c r="R288" i="3"/>
  <c r="O286" i="3"/>
  <c r="R286" i="3" s="1"/>
  <c r="P286" i="3"/>
  <c r="S286" i="3" s="1"/>
  <c r="M272" i="3"/>
  <c r="L273" i="3"/>
  <c r="R260" i="3"/>
  <c r="S238" i="3"/>
  <c r="P209" i="3"/>
  <c r="S209" i="3" s="1"/>
  <c r="O209" i="3"/>
  <c r="R209" i="3" s="1"/>
  <c r="R325" i="3"/>
  <c r="S304" i="3"/>
  <c r="R304" i="3"/>
  <c r="O302" i="3"/>
  <c r="R302" i="3" s="1"/>
  <c r="P302" i="3"/>
  <c r="S302" i="3" s="1"/>
  <c r="R301" i="3"/>
  <c r="R284" i="3"/>
  <c r="O282" i="3"/>
  <c r="R282" i="3" s="1"/>
  <c r="P282" i="3"/>
  <c r="S282" i="3" s="1"/>
  <c r="R281" i="3"/>
  <c r="O274" i="3"/>
  <c r="R274" i="3" s="1"/>
  <c r="P274" i="3"/>
  <c r="S274" i="3" s="1"/>
  <c r="R273" i="3"/>
  <c r="S260" i="3"/>
  <c r="O257" i="3"/>
  <c r="R257" i="3" s="1"/>
  <c r="P257" i="3"/>
  <c r="S257" i="3" s="1"/>
  <c r="O212" i="3"/>
  <c r="R212" i="3" s="1"/>
  <c r="P212" i="3"/>
  <c r="S212" i="3" s="1"/>
  <c r="R321" i="3"/>
  <c r="R317" i="3"/>
  <c r="R313" i="3"/>
  <c r="R309" i="3"/>
  <c r="N301" i="3"/>
  <c r="R300" i="3"/>
  <c r="M292" i="3"/>
  <c r="L293" i="3"/>
  <c r="M288" i="3"/>
  <c r="L289" i="3"/>
  <c r="S284" i="3"/>
  <c r="R280" i="3"/>
  <c r="O278" i="3"/>
  <c r="R278" i="3" s="1"/>
  <c r="P278" i="3"/>
  <c r="S278" i="3" s="1"/>
  <c r="S272" i="3"/>
  <c r="R272" i="3"/>
  <c r="O270" i="3"/>
  <c r="R270" i="3" s="1"/>
  <c r="P270" i="3"/>
  <c r="S270" i="3" s="1"/>
  <c r="R269" i="3"/>
  <c r="O266" i="3"/>
  <c r="R266" i="3" s="1"/>
  <c r="P266" i="3"/>
  <c r="S266" i="3" s="1"/>
  <c r="R265" i="3"/>
  <c r="R263" i="3"/>
  <c r="O253" i="3"/>
  <c r="R253" i="3" s="1"/>
  <c r="P253" i="3"/>
  <c r="S253" i="3" s="1"/>
  <c r="L250" i="3"/>
  <c r="M249" i="3"/>
  <c r="N220" i="3"/>
  <c r="M302" i="3"/>
  <c r="M286" i="3"/>
  <c r="M282" i="3"/>
  <c r="M270" i="3"/>
  <c r="M262" i="3"/>
  <c r="R246" i="3"/>
  <c r="M243" i="3"/>
  <c r="L244" i="3"/>
  <c r="M244" i="3" s="1"/>
  <c r="N244" i="3" s="1"/>
  <c r="S239" i="3"/>
  <c r="R238" i="3"/>
  <c r="M235" i="3"/>
  <c r="L236" i="3"/>
  <c r="M236" i="3" s="1"/>
  <c r="N236" i="3" s="1"/>
  <c r="S231" i="3"/>
  <c r="R231" i="3"/>
  <c r="O229" i="3"/>
  <c r="R229" i="3" s="1"/>
  <c r="P229" i="3"/>
  <c r="S229" i="3" s="1"/>
  <c r="R218" i="3"/>
  <c r="R201" i="3"/>
  <c r="M182" i="3"/>
  <c r="L183" i="3"/>
  <c r="L246" i="3"/>
  <c r="M245" i="3"/>
  <c r="R236" i="3"/>
  <c r="R234" i="3"/>
  <c r="R227" i="3"/>
  <c r="O225" i="3"/>
  <c r="R225" i="3" s="1"/>
  <c r="P225" i="3"/>
  <c r="S225" i="3" s="1"/>
  <c r="R224" i="3"/>
  <c r="O216" i="3"/>
  <c r="R216" i="3" s="1"/>
  <c r="P216" i="3"/>
  <c r="S216" i="3" s="1"/>
  <c r="M210" i="3"/>
  <c r="L211" i="3"/>
  <c r="M211" i="3" s="1"/>
  <c r="N211" i="3" s="1"/>
  <c r="R200" i="3"/>
  <c r="S251" i="3"/>
  <c r="R250" i="3"/>
  <c r="R248" i="3"/>
  <c r="S243" i="3"/>
  <c r="R242" i="3"/>
  <c r="R240" i="3"/>
  <c r="M239" i="3"/>
  <c r="L240" i="3"/>
  <c r="R235" i="3"/>
  <c r="M231" i="3"/>
  <c r="L232" i="3"/>
  <c r="R223" i="3"/>
  <c r="O221" i="3"/>
  <c r="R221" i="3" s="1"/>
  <c r="P221" i="3"/>
  <c r="S221" i="3" s="1"/>
  <c r="R220" i="3"/>
  <c r="M229" i="3"/>
  <c r="M221" i="3"/>
  <c r="R215" i="3"/>
  <c r="M212" i="3"/>
  <c r="R211" i="3"/>
  <c r="P200" i="3"/>
  <c r="S200" i="3" s="1"/>
  <c r="L199" i="3"/>
  <c r="S195" i="3"/>
  <c r="O192" i="3"/>
  <c r="R192" i="3" s="1"/>
  <c r="P192" i="3"/>
  <c r="S192" i="3" s="1"/>
  <c r="O188" i="3"/>
  <c r="R188" i="3" s="1"/>
  <c r="P188" i="3"/>
  <c r="S188" i="3" s="1"/>
  <c r="O184" i="3"/>
  <c r="R184" i="3" s="1"/>
  <c r="P184" i="3"/>
  <c r="S184" i="3" s="1"/>
  <c r="O176" i="3"/>
  <c r="R176" i="3" s="1"/>
  <c r="P176" i="3"/>
  <c r="S176" i="3" s="1"/>
  <c r="R207" i="3"/>
  <c r="R203" i="3"/>
  <c r="O196" i="3"/>
  <c r="R196" i="3" s="1"/>
  <c r="P196" i="3"/>
  <c r="S196" i="3" s="1"/>
  <c r="R195" i="3"/>
  <c r="M178" i="3"/>
  <c r="L179" i="3"/>
  <c r="R199" i="3"/>
  <c r="O180" i="3"/>
  <c r="R180" i="3" s="1"/>
  <c r="P180" i="3"/>
  <c r="S180" i="3" s="1"/>
  <c r="R177" i="3"/>
  <c r="S175" i="3"/>
  <c r="O3" i="3"/>
  <c r="R3" i="3" s="1"/>
  <c r="P3" i="3"/>
  <c r="S3" i="3" s="1"/>
  <c r="O153" i="3"/>
  <c r="R153" i="3" s="1"/>
  <c r="P153" i="3"/>
  <c r="S153" i="3" s="1"/>
  <c r="P134" i="3"/>
  <c r="S134" i="3" s="1"/>
  <c r="O134" i="3"/>
  <c r="R134" i="3" s="1"/>
  <c r="L129" i="3"/>
  <c r="M129" i="3" s="1"/>
  <c r="N129" i="3" s="1"/>
  <c r="O120" i="3"/>
  <c r="R120" i="3" s="1"/>
  <c r="P120" i="3"/>
  <c r="S120" i="3" s="1"/>
  <c r="O103" i="3"/>
  <c r="R103" i="3" s="1"/>
  <c r="P103" i="3"/>
  <c r="S103" i="3" s="1"/>
  <c r="O94" i="3"/>
  <c r="R94" i="3" s="1"/>
  <c r="P92" i="3"/>
  <c r="S92" i="3" s="1"/>
  <c r="O92" i="3"/>
  <c r="R92" i="3" s="1"/>
  <c r="M69" i="3"/>
  <c r="L70" i="3"/>
  <c r="M70" i="3" s="1"/>
  <c r="N70" i="3" s="1"/>
  <c r="M61" i="3"/>
  <c r="L62" i="3"/>
  <c r="P54" i="3"/>
  <c r="S54" i="3" s="1"/>
  <c r="O51" i="3"/>
  <c r="R51" i="3" s="1"/>
  <c r="P51" i="3"/>
  <c r="S51" i="3" s="1"/>
  <c r="P47" i="3"/>
  <c r="S47" i="3" s="1"/>
  <c r="P45" i="3"/>
  <c r="S45" i="3" s="1"/>
  <c r="O45" i="3"/>
  <c r="R45" i="3" s="1"/>
  <c r="P126" i="3"/>
  <c r="S126" i="3" s="1"/>
  <c r="O126" i="3"/>
  <c r="R126" i="3" s="1"/>
  <c r="P13" i="3"/>
  <c r="S13" i="3" s="1"/>
  <c r="O13" i="3"/>
  <c r="R13" i="3" s="1"/>
  <c r="M170" i="3"/>
  <c r="L171" i="3"/>
  <c r="M171" i="3" s="1"/>
  <c r="O135" i="3"/>
  <c r="R135" i="3" s="1"/>
  <c r="P135" i="3"/>
  <c r="S135" i="3" s="1"/>
  <c r="O130" i="3"/>
  <c r="R130" i="3" s="1"/>
  <c r="O112" i="3"/>
  <c r="R112" i="3" s="1"/>
  <c r="P112" i="3"/>
  <c r="S112" i="3" s="1"/>
  <c r="R93" i="3"/>
  <c r="P86" i="3"/>
  <c r="S86" i="3" s="1"/>
  <c r="M33" i="3"/>
  <c r="L34" i="3"/>
  <c r="L35" i="3" s="1"/>
  <c r="O11" i="3"/>
  <c r="R11" i="3" s="1"/>
  <c r="P11" i="3"/>
  <c r="S11" i="3" s="1"/>
  <c r="M165" i="3"/>
  <c r="L166" i="3"/>
  <c r="M85" i="3"/>
  <c r="L86" i="3"/>
  <c r="M86" i="3" s="1"/>
  <c r="O160" i="3"/>
  <c r="R160" i="3" s="1"/>
  <c r="P160" i="3"/>
  <c r="S160" i="3" s="1"/>
  <c r="M104" i="3"/>
  <c r="L105" i="3"/>
  <c r="M101" i="3"/>
  <c r="L102" i="3"/>
  <c r="M102" i="3" s="1"/>
  <c r="P89" i="3"/>
  <c r="S89" i="3" s="1"/>
  <c r="O89" i="3"/>
  <c r="R89" i="3" s="1"/>
  <c r="O74" i="3"/>
  <c r="R74" i="3" s="1"/>
  <c r="P74" i="3"/>
  <c r="S74" i="3" s="1"/>
  <c r="L66" i="3"/>
  <c r="P25" i="3"/>
  <c r="S25" i="3" s="1"/>
  <c r="O25" i="3"/>
  <c r="R25" i="3" s="1"/>
  <c r="P21" i="3"/>
  <c r="S21" i="3" s="1"/>
  <c r="O21" i="3"/>
  <c r="R21" i="3" s="1"/>
  <c r="P164" i="3"/>
  <c r="S164" i="3" s="1"/>
  <c r="S139" i="3"/>
  <c r="S137" i="3"/>
  <c r="R137" i="3"/>
  <c r="P127" i="3"/>
  <c r="S127" i="3" s="1"/>
  <c r="S122" i="3"/>
  <c r="L113" i="3"/>
  <c r="M113" i="3" s="1"/>
  <c r="N113" i="3" s="1"/>
  <c r="S109" i="3"/>
  <c r="S104" i="3"/>
  <c r="R101" i="3"/>
  <c r="S97" i="3"/>
  <c r="O96" i="3"/>
  <c r="R96" i="3" s="1"/>
  <c r="S93" i="3"/>
  <c r="R79" i="3"/>
  <c r="R59" i="3"/>
  <c r="R55" i="3"/>
  <c r="R36" i="3"/>
  <c r="S35" i="3"/>
  <c r="P32" i="3"/>
  <c r="S32" i="3" s="1"/>
  <c r="O17" i="3"/>
  <c r="R17" i="3" s="1"/>
  <c r="O7" i="3"/>
  <c r="R7" i="3" s="1"/>
  <c r="S158" i="3"/>
  <c r="R129" i="3"/>
  <c r="S79" i="3"/>
  <c r="L78" i="3"/>
  <c r="R71" i="3"/>
  <c r="R70" i="3"/>
  <c r="R67" i="3"/>
  <c r="R66" i="3"/>
  <c r="R63" i="3"/>
  <c r="S55" i="3"/>
  <c r="R40" i="3"/>
  <c r="S39" i="3"/>
  <c r="S36" i="3"/>
  <c r="R28" i="3"/>
  <c r="S27" i="3"/>
  <c r="R24" i="3"/>
  <c r="S23" i="3"/>
  <c r="S15" i="3"/>
  <c r="R8" i="3"/>
  <c r="S136" i="3"/>
  <c r="R124" i="3"/>
  <c r="R118" i="3"/>
  <c r="R117" i="3"/>
  <c r="R113" i="3"/>
  <c r="R109" i="3"/>
  <c r="R75" i="3"/>
  <c r="S59" i="3"/>
  <c r="R56" i="3"/>
  <c r="R32" i="3"/>
  <c r="R31" i="3"/>
  <c r="R5" i="3"/>
  <c r="N11" i="3"/>
  <c r="O173" i="3"/>
  <c r="R173" i="3" s="1"/>
  <c r="P173" i="3"/>
  <c r="S173" i="3" s="1"/>
  <c r="R154" i="3"/>
  <c r="R167" i="3"/>
  <c r="R163" i="3"/>
  <c r="R159" i="3"/>
  <c r="O157" i="3"/>
  <c r="R157" i="3" s="1"/>
  <c r="P157" i="3"/>
  <c r="S157" i="3" s="1"/>
  <c r="R150" i="3"/>
  <c r="S146" i="3"/>
  <c r="R142" i="3"/>
  <c r="R138" i="3"/>
  <c r="M121" i="3"/>
  <c r="L122" i="3"/>
  <c r="O99" i="3"/>
  <c r="R99" i="3" s="1"/>
  <c r="P99" i="3"/>
  <c r="S99" i="3" s="1"/>
  <c r="O169" i="3"/>
  <c r="R169" i="3" s="1"/>
  <c r="P169" i="3"/>
  <c r="S169" i="3" s="1"/>
  <c r="S150" i="3"/>
  <c r="O14" i="3"/>
  <c r="R14" i="3" s="1"/>
  <c r="P14" i="3"/>
  <c r="S14" i="3" s="1"/>
  <c r="M4" i="3"/>
  <c r="L5" i="3"/>
  <c r="R172" i="3"/>
  <c r="R168" i="3"/>
  <c r="R164" i="3"/>
  <c r="R146" i="3"/>
  <c r="O69" i="3"/>
  <c r="R69" i="3" s="1"/>
  <c r="P69" i="3"/>
  <c r="S69" i="3" s="1"/>
  <c r="O165" i="3"/>
  <c r="R165" i="3" s="1"/>
  <c r="P165" i="3"/>
  <c r="S165" i="3" s="1"/>
  <c r="O161" i="3"/>
  <c r="R161" i="3" s="1"/>
  <c r="P161" i="3"/>
  <c r="S161" i="3" s="1"/>
  <c r="S172" i="3"/>
  <c r="S168" i="3"/>
  <c r="S154" i="3"/>
  <c r="O151" i="3"/>
  <c r="R151" i="3" s="1"/>
  <c r="S142" i="3"/>
  <c r="O139" i="3"/>
  <c r="R139" i="3" s="1"/>
  <c r="S138" i="3"/>
  <c r="L117" i="3"/>
  <c r="R108" i="3"/>
  <c r="S108" i="3"/>
  <c r="S149" i="3"/>
  <c r="S145" i="3"/>
  <c r="S141" i="3"/>
  <c r="S131" i="3"/>
  <c r="O119" i="3"/>
  <c r="R119" i="3" s="1"/>
  <c r="P119" i="3"/>
  <c r="S119" i="3" s="1"/>
  <c r="S114" i="3"/>
  <c r="O95" i="3"/>
  <c r="R95" i="3" s="1"/>
  <c r="P95" i="3"/>
  <c r="S95" i="3" s="1"/>
  <c r="O84" i="3"/>
  <c r="R84" i="3" s="1"/>
  <c r="P84" i="3"/>
  <c r="S84" i="3" s="1"/>
  <c r="O73" i="3"/>
  <c r="R73" i="3" s="1"/>
  <c r="P73" i="3"/>
  <c r="S73" i="3" s="1"/>
  <c r="L32" i="3"/>
  <c r="M32" i="3" s="1"/>
  <c r="N32" i="3" s="1"/>
  <c r="M137" i="3"/>
  <c r="L138" i="3"/>
  <c r="R128" i="3"/>
  <c r="M125" i="3"/>
  <c r="L126" i="3"/>
  <c r="R116" i="3"/>
  <c r="O115" i="3"/>
  <c r="R115" i="3" s="1"/>
  <c r="P115" i="3"/>
  <c r="S115" i="3" s="1"/>
  <c r="S98" i="3"/>
  <c r="M97" i="3"/>
  <c r="L98" i="3"/>
  <c r="O91" i="3"/>
  <c r="R91" i="3" s="1"/>
  <c r="P91" i="3"/>
  <c r="S91" i="3" s="1"/>
  <c r="R60" i="3"/>
  <c r="R152" i="3"/>
  <c r="R148" i="3"/>
  <c r="R144" i="3"/>
  <c r="R140" i="3"/>
  <c r="R132" i="3"/>
  <c r="R122" i="3"/>
  <c r="S118" i="3"/>
  <c r="O111" i="3"/>
  <c r="R111" i="3" s="1"/>
  <c r="P111" i="3"/>
  <c r="S111" i="3" s="1"/>
  <c r="R110" i="3"/>
  <c r="R107" i="3"/>
  <c r="M82" i="3"/>
  <c r="L83" i="3"/>
  <c r="M83" i="3" s="1"/>
  <c r="N83" i="3" s="1"/>
  <c r="M111" i="3"/>
  <c r="P107" i="3"/>
  <c r="S107" i="3" s="1"/>
  <c r="O104" i="3"/>
  <c r="R104" i="3" s="1"/>
  <c r="R98" i="3"/>
  <c r="M95" i="3"/>
  <c r="R90" i="3"/>
  <c r="S87" i="3"/>
  <c r="R87" i="3"/>
  <c r="R86" i="3"/>
  <c r="R78" i="3"/>
  <c r="R72" i="3"/>
  <c r="M71" i="3"/>
  <c r="L72" i="3"/>
  <c r="O65" i="3"/>
  <c r="R65" i="3" s="1"/>
  <c r="P65" i="3"/>
  <c r="S65" i="3" s="1"/>
  <c r="R62" i="3"/>
  <c r="O57" i="3"/>
  <c r="R57" i="3" s="1"/>
  <c r="P57" i="3"/>
  <c r="S57" i="3" s="1"/>
  <c r="O53" i="3"/>
  <c r="R53" i="3" s="1"/>
  <c r="P53" i="3"/>
  <c r="S53" i="3" s="1"/>
  <c r="R50" i="3"/>
  <c r="S49" i="3"/>
  <c r="O88" i="3"/>
  <c r="R88" i="3" s="1"/>
  <c r="P88" i="3"/>
  <c r="S88" i="3" s="1"/>
  <c r="O77" i="3"/>
  <c r="R77" i="3" s="1"/>
  <c r="P77" i="3"/>
  <c r="S77" i="3" s="1"/>
  <c r="R68" i="3"/>
  <c r="O61" i="3"/>
  <c r="R61" i="3" s="1"/>
  <c r="P61" i="3"/>
  <c r="S61" i="3" s="1"/>
  <c r="M55" i="3"/>
  <c r="L56" i="3"/>
  <c r="O48" i="3"/>
  <c r="R48" i="3" s="1"/>
  <c r="P48" i="3"/>
  <c r="S48" i="3" s="1"/>
  <c r="O18" i="3"/>
  <c r="R18" i="3" s="1"/>
  <c r="P18" i="3"/>
  <c r="S18" i="3" s="1"/>
  <c r="R106" i="3"/>
  <c r="S83" i="3"/>
  <c r="R83" i="3"/>
  <c r="R80" i="3"/>
  <c r="R76" i="3"/>
  <c r="M75" i="3"/>
  <c r="L76" i="3"/>
  <c r="M76" i="3" s="1"/>
  <c r="N76" i="3" s="1"/>
  <c r="R64" i="3"/>
  <c r="R52" i="3"/>
  <c r="O44" i="3"/>
  <c r="R44" i="3" s="1"/>
  <c r="P44" i="3"/>
  <c r="S44" i="3" s="1"/>
  <c r="O38" i="3"/>
  <c r="R38" i="3" s="1"/>
  <c r="P38" i="3"/>
  <c r="S38" i="3" s="1"/>
  <c r="P80" i="3"/>
  <c r="S80" i="3" s="1"/>
  <c r="P76" i="3"/>
  <c r="S76" i="3" s="1"/>
  <c r="P72" i="3"/>
  <c r="S72" i="3" s="1"/>
  <c r="P68" i="3"/>
  <c r="S68" i="3" s="1"/>
  <c r="P64" i="3"/>
  <c r="S64" i="3" s="1"/>
  <c r="P60" i="3"/>
  <c r="S60" i="3" s="1"/>
  <c r="P56" i="3"/>
  <c r="S56" i="3" s="1"/>
  <c r="P52" i="3"/>
  <c r="S52" i="3" s="1"/>
  <c r="R47" i="3"/>
  <c r="M44" i="3"/>
  <c r="R43" i="3"/>
  <c r="O34" i="3"/>
  <c r="R34" i="3" s="1"/>
  <c r="P34" i="3"/>
  <c r="S34" i="3" s="1"/>
  <c r="R29" i="3"/>
  <c r="S29" i="3"/>
  <c r="M20" i="3"/>
  <c r="L21" i="3"/>
  <c r="O10" i="3"/>
  <c r="R10" i="3" s="1"/>
  <c r="P10" i="3"/>
  <c r="S10" i="3" s="1"/>
  <c r="O6" i="3"/>
  <c r="R6" i="3" s="1"/>
  <c r="P6" i="3"/>
  <c r="S6" i="3" s="1"/>
  <c r="L48" i="3"/>
  <c r="N47" i="3"/>
  <c r="N43" i="3"/>
  <c r="O30" i="3"/>
  <c r="R30" i="3" s="1"/>
  <c r="P30" i="3"/>
  <c r="S30" i="3" s="1"/>
  <c r="O26" i="3"/>
  <c r="R26" i="3" s="1"/>
  <c r="P26" i="3"/>
  <c r="S26" i="3" s="1"/>
  <c r="O22" i="3"/>
  <c r="R22" i="3" s="1"/>
  <c r="P22" i="3"/>
  <c r="S22" i="3" s="1"/>
  <c r="S17" i="3"/>
  <c r="O42" i="3"/>
  <c r="R42" i="3" s="1"/>
  <c r="P42" i="3"/>
  <c r="S42" i="3" s="1"/>
  <c r="R27" i="3"/>
  <c r="R23" i="3"/>
  <c r="M16" i="3"/>
  <c r="L17" i="3"/>
  <c r="M12" i="3"/>
  <c r="L13" i="3"/>
  <c r="S5" i="3"/>
  <c r="M38" i="3"/>
  <c r="M10" i="3"/>
  <c r="N871" i="1"/>
  <c r="R891" i="1"/>
  <c r="R886" i="1"/>
  <c r="R879" i="1"/>
  <c r="R878" i="1"/>
  <c r="R882" i="1"/>
  <c r="R875" i="1"/>
  <c r="R887" i="1"/>
  <c r="L893" i="1"/>
  <c r="L889" i="1"/>
  <c r="L885" i="1"/>
  <c r="P881" i="1"/>
  <c r="S881" i="1" s="1"/>
  <c r="P877" i="1"/>
  <c r="S877" i="1" s="1"/>
  <c r="P873" i="1"/>
  <c r="S873" i="1" s="1"/>
  <c r="L873" i="1"/>
  <c r="P894" i="1"/>
  <c r="S894" i="1" s="1"/>
  <c r="P890" i="1"/>
  <c r="S890" i="1" s="1"/>
  <c r="P886" i="1"/>
  <c r="S886" i="1" s="1"/>
  <c r="P882" i="1"/>
  <c r="S882" i="1" s="1"/>
  <c r="P878" i="1"/>
  <c r="S878" i="1" s="1"/>
  <c r="P874" i="1"/>
  <c r="S874" i="1" s="1"/>
  <c r="R868" i="1"/>
  <c r="N861" i="1"/>
  <c r="N860" i="1"/>
  <c r="P870" i="1"/>
  <c r="S870" i="1" s="1"/>
  <c r="P866" i="1"/>
  <c r="S866" i="1" s="1"/>
  <c r="P862" i="1"/>
  <c r="S862" i="1" s="1"/>
  <c r="P858" i="1"/>
  <c r="S858" i="1" s="1"/>
  <c r="P867" i="1"/>
  <c r="S867" i="1" s="1"/>
  <c r="P863" i="1"/>
  <c r="S863" i="1" s="1"/>
  <c r="P859" i="1"/>
  <c r="S859" i="1" s="1"/>
  <c r="O856" i="1"/>
  <c r="R856" i="1" s="1"/>
  <c r="O852" i="1"/>
  <c r="R852" i="1" s="1"/>
  <c r="L851" i="1"/>
  <c r="P849" i="1"/>
  <c r="S849" i="1" s="1"/>
  <c r="P848" i="1"/>
  <c r="O840" i="1"/>
  <c r="R840" i="1" s="1"/>
  <c r="N839" i="1"/>
  <c r="P836" i="1"/>
  <c r="S836" i="1" s="1"/>
  <c r="M833" i="1"/>
  <c r="N823" i="1"/>
  <c r="L821" i="1"/>
  <c r="M821" i="1" s="1"/>
  <c r="N821" i="1" s="1"/>
  <c r="L817" i="1"/>
  <c r="L818" i="1" s="1"/>
  <c r="M818" i="1" s="1"/>
  <c r="N818" i="1" s="1"/>
  <c r="O815" i="1"/>
  <c r="R815" i="1" s="1"/>
  <c r="O812" i="1"/>
  <c r="R812" i="1" s="1"/>
  <c r="P809" i="1"/>
  <c r="S842" i="1"/>
  <c r="L856" i="1"/>
  <c r="S844" i="1"/>
  <c r="O830" i="1"/>
  <c r="R830" i="1" s="1"/>
  <c r="L809" i="1"/>
  <c r="L810" i="1" s="1"/>
  <c r="M810" i="1" s="1"/>
  <c r="N810" i="1" s="1"/>
  <c r="O835" i="1"/>
  <c r="R835" i="1" s="1"/>
  <c r="O820" i="1"/>
  <c r="R820" i="1" s="1"/>
  <c r="P805" i="1"/>
  <c r="S805" i="1" s="1"/>
  <c r="S848" i="1"/>
  <c r="S815" i="1"/>
  <c r="N811" i="1"/>
  <c r="R853" i="1"/>
  <c r="O837" i="1"/>
  <c r="R837" i="1" s="1"/>
  <c r="P837" i="1"/>
  <c r="S837" i="1" s="1"/>
  <c r="M831" i="1"/>
  <c r="L832" i="1"/>
  <c r="M832" i="1" s="1"/>
  <c r="N832" i="1" s="1"/>
  <c r="S853" i="1"/>
  <c r="R851" i="1"/>
  <c r="O850" i="1"/>
  <c r="R850" i="1" s="1"/>
  <c r="P850" i="1"/>
  <c r="S850" i="1" s="1"/>
  <c r="O833" i="1"/>
  <c r="R833" i="1" s="1"/>
  <c r="P833" i="1"/>
  <c r="S833" i="1" s="1"/>
  <c r="S828" i="1"/>
  <c r="O854" i="1"/>
  <c r="R854" i="1" s="1"/>
  <c r="P854" i="1"/>
  <c r="S854" i="1" s="1"/>
  <c r="O841" i="1"/>
  <c r="R841" i="1" s="1"/>
  <c r="P841" i="1"/>
  <c r="S841" i="1" s="1"/>
  <c r="S856" i="1"/>
  <c r="R849" i="1"/>
  <c r="R844" i="1"/>
  <c r="M835" i="1"/>
  <c r="L836" i="1"/>
  <c r="O829" i="1"/>
  <c r="R829" i="1" s="1"/>
  <c r="P829" i="1"/>
  <c r="S829" i="1" s="1"/>
  <c r="P826" i="1"/>
  <c r="S826" i="1" s="1"/>
  <c r="O826" i="1"/>
  <c r="R826" i="1" s="1"/>
  <c r="S818" i="1"/>
  <c r="O807" i="1"/>
  <c r="R807" i="1" s="1"/>
  <c r="O806" i="1"/>
  <c r="R806" i="1" s="1"/>
  <c r="P806" i="1"/>
  <c r="S806" i="1" s="1"/>
  <c r="N805" i="1"/>
  <c r="R836" i="1"/>
  <c r="R832" i="1"/>
  <c r="R828" i="1"/>
  <c r="S821" i="1"/>
  <c r="S817" i="1"/>
  <c r="O814" i="1"/>
  <c r="R814" i="1" s="1"/>
  <c r="P814" i="1"/>
  <c r="S809" i="1"/>
  <c r="R809" i="1"/>
  <c r="R808" i="1"/>
  <c r="P845" i="1"/>
  <c r="S845" i="1" s="1"/>
  <c r="L844" i="1"/>
  <c r="O842" i="1"/>
  <c r="R842" i="1" s="1"/>
  <c r="N840" i="1"/>
  <c r="R824" i="1"/>
  <c r="R816" i="1"/>
  <c r="O810" i="1"/>
  <c r="R810" i="1" s="1"/>
  <c r="P810" i="1"/>
  <c r="S810" i="1" s="1"/>
  <c r="O819" i="1"/>
  <c r="R819" i="1" s="1"/>
  <c r="N824" i="1"/>
  <c r="N804" i="1"/>
  <c r="M720" i="1"/>
  <c r="L721" i="1"/>
  <c r="M721" i="1" s="1"/>
  <c r="N721" i="1" s="1"/>
  <c r="R709" i="1"/>
  <c r="O730" i="1"/>
  <c r="R730" i="1" s="1"/>
  <c r="P730" i="1"/>
  <c r="S730" i="1" s="1"/>
  <c r="O726" i="1"/>
  <c r="R726" i="1" s="1"/>
  <c r="P726" i="1"/>
  <c r="S726" i="1" s="1"/>
  <c r="O710" i="1"/>
  <c r="R710" i="1" s="1"/>
  <c r="P710" i="1"/>
  <c r="S710" i="1" s="1"/>
  <c r="O706" i="1"/>
  <c r="P706" i="1"/>
  <c r="O729" i="1"/>
  <c r="R729" i="1" s="1"/>
  <c r="P729" i="1"/>
  <c r="S729" i="1" s="1"/>
  <c r="P713" i="1"/>
  <c r="S713" i="1" s="1"/>
  <c r="O713" i="1"/>
  <c r="R713" i="1" s="1"/>
  <c r="O701" i="1"/>
  <c r="P701" i="1"/>
  <c r="O689" i="1"/>
  <c r="R689" i="1" s="1"/>
  <c r="P689" i="1"/>
  <c r="S689" i="1" s="1"/>
  <c r="I180" i="1"/>
  <c r="K180" i="1"/>
  <c r="Q180" i="1" s="1"/>
  <c r="I186" i="1"/>
  <c r="K186" i="1"/>
  <c r="Q186" i="1" s="1"/>
  <c r="K178" i="1"/>
  <c r="Q178" i="1" s="1"/>
  <c r="R178" i="1" s="1"/>
  <c r="I178" i="1"/>
  <c r="J185" i="1"/>
  <c r="J181" i="1"/>
  <c r="P196" i="1"/>
  <c r="O196" i="1"/>
  <c r="K195" i="1"/>
  <c r="Q195" i="1" s="1"/>
  <c r="K211" i="1"/>
  <c r="Q211" i="1" s="1"/>
  <c r="R211" i="1" s="1"/>
  <c r="I211" i="1"/>
  <c r="I215" i="1"/>
  <c r="K215" i="1"/>
  <c r="Q215" i="1" s="1"/>
  <c r="S215" i="1" s="1"/>
  <c r="K219" i="1"/>
  <c r="Q219" i="1" s="1"/>
  <c r="S219" i="1" s="1"/>
  <c r="I219" i="1"/>
  <c r="N219" i="1" s="1"/>
  <c r="K223" i="1"/>
  <c r="Q223" i="1" s="1"/>
  <c r="I223" i="1"/>
  <c r="I227" i="1"/>
  <c r="K227" i="1"/>
  <c r="Q227" i="1" s="1"/>
  <c r="S227" i="1" s="1"/>
  <c r="I259" i="1"/>
  <c r="K259" i="1"/>
  <c r="Q259" i="1" s="1"/>
  <c r="R259" i="1" s="1"/>
  <c r="J255" i="1"/>
  <c r="J251" i="1"/>
  <c r="J247" i="1"/>
  <c r="J243" i="1"/>
  <c r="J239" i="1"/>
  <c r="J235" i="1"/>
  <c r="J231" i="1"/>
  <c r="J207" i="1"/>
  <c r="J203" i="1"/>
  <c r="J199" i="1"/>
  <c r="O276" i="1"/>
  <c r="R276" i="1" s="1"/>
  <c r="P276" i="1"/>
  <c r="O280" i="1"/>
  <c r="P280" i="1"/>
  <c r="P284" i="1"/>
  <c r="O284" i="1"/>
  <c r="R284" i="1" s="1"/>
  <c r="O288" i="1"/>
  <c r="P288" i="1"/>
  <c r="O292" i="1"/>
  <c r="P292" i="1"/>
  <c r="O300" i="1"/>
  <c r="P300" i="1"/>
  <c r="O308" i="1"/>
  <c r="P308" i="1"/>
  <c r="O312" i="1"/>
  <c r="P312" i="1"/>
  <c r="O324" i="1"/>
  <c r="P324" i="1"/>
  <c r="K261" i="1"/>
  <c r="Q261" i="1" s="1"/>
  <c r="K265" i="1"/>
  <c r="Q265" i="1" s="1"/>
  <c r="K269" i="1"/>
  <c r="Q269" i="1" s="1"/>
  <c r="K273" i="1"/>
  <c r="Q273" i="1" s="1"/>
  <c r="I277" i="1"/>
  <c r="K277" i="1"/>
  <c r="Q277" i="1" s="1"/>
  <c r="R277" i="1" s="1"/>
  <c r="I281" i="1"/>
  <c r="K281" i="1"/>
  <c r="Q281" i="1" s="1"/>
  <c r="R281" i="1" s="1"/>
  <c r="K285" i="1"/>
  <c r="Q285" i="1" s="1"/>
  <c r="R285" i="1" s="1"/>
  <c r="I285" i="1"/>
  <c r="K289" i="1"/>
  <c r="Q289" i="1" s="1"/>
  <c r="R289" i="1" s="1"/>
  <c r="I289" i="1"/>
  <c r="I293" i="1"/>
  <c r="K293" i="1"/>
  <c r="Q293" i="1" s="1"/>
  <c r="K297" i="1"/>
  <c r="Q297" i="1" s="1"/>
  <c r="K301" i="1"/>
  <c r="Q301" i="1" s="1"/>
  <c r="I301" i="1"/>
  <c r="I305" i="1"/>
  <c r="N305" i="1" s="1"/>
  <c r="K305" i="1"/>
  <c r="Q305" i="1" s="1"/>
  <c r="R305" i="1" s="1"/>
  <c r="I309" i="1"/>
  <c r="K309" i="1"/>
  <c r="Q309" i="1" s="1"/>
  <c r="S309" i="1" s="1"/>
  <c r="I313" i="1"/>
  <c r="K313" i="1"/>
  <c r="Q313" i="1" s="1"/>
  <c r="K317" i="1"/>
  <c r="Q317" i="1" s="1"/>
  <c r="K321" i="1"/>
  <c r="Q321" i="1" s="1"/>
  <c r="K325" i="1"/>
  <c r="Q325" i="1" s="1"/>
  <c r="O390" i="1"/>
  <c r="P390" i="1"/>
  <c r="O382" i="1"/>
  <c r="O378" i="1"/>
  <c r="P378" i="1"/>
  <c r="O374" i="1"/>
  <c r="P374" i="1"/>
  <c r="I329" i="1"/>
  <c r="K329" i="1"/>
  <c r="Q329" i="1" s="1"/>
  <c r="S329" i="1" s="1"/>
  <c r="K333" i="1"/>
  <c r="Q333" i="1" s="1"/>
  <c r="R333" i="1" s="1"/>
  <c r="I333" i="1"/>
  <c r="K337" i="1"/>
  <c r="Q337" i="1" s="1"/>
  <c r="I341" i="1"/>
  <c r="K341" i="1"/>
  <c r="Q341" i="1" s="1"/>
  <c r="K345" i="1"/>
  <c r="Q345" i="1" s="1"/>
  <c r="I345" i="1"/>
  <c r="K349" i="1"/>
  <c r="Q349" i="1" s="1"/>
  <c r="S349" i="1" s="1"/>
  <c r="I353" i="1"/>
  <c r="N353" i="1" s="1"/>
  <c r="K353" i="1"/>
  <c r="Q353" i="1" s="1"/>
  <c r="I357" i="1"/>
  <c r="K357" i="1"/>
  <c r="Q357" i="1" s="1"/>
  <c r="S357" i="1" s="1"/>
  <c r="I361" i="1"/>
  <c r="N361" i="1" s="1"/>
  <c r="K361" i="1"/>
  <c r="Q361" i="1" s="1"/>
  <c r="S361" i="1" s="1"/>
  <c r="K365" i="1"/>
  <c r="Q365" i="1" s="1"/>
  <c r="K369" i="1"/>
  <c r="Q369" i="1" s="1"/>
  <c r="K373" i="1"/>
  <c r="Q373" i="1" s="1"/>
  <c r="K377" i="1"/>
  <c r="Q377" i="1" s="1"/>
  <c r="I377" i="1"/>
  <c r="K381" i="1"/>
  <c r="Q381" i="1" s="1"/>
  <c r="I385" i="1"/>
  <c r="K385" i="1"/>
  <c r="Q385" i="1" s="1"/>
  <c r="R385" i="1" s="1"/>
  <c r="K389" i="1"/>
  <c r="Q389" i="1" s="1"/>
  <c r="K393" i="1"/>
  <c r="Q393" i="1" s="1"/>
  <c r="P446" i="1"/>
  <c r="O446" i="1"/>
  <c r="P438" i="1"/>
  <c r="O438" i="1"/>
  <c r="O434" i="1"/>
  <c r="P434" i="1"/>
  <c r="O430" i="1"/>
  <c r="P430" i="1"/>
  <c r="O422" i="1"/>
  <c r="P422" i="1"/>
  <c r="O418" i="1"/>
  <c r="P418" i="1"/>
  <c r="O410" i="1"/>
  <c r="P410" i="1"/>
  <c r="S410" i="1" s="1"/>
  <c r="O406" i="1"/>
  <c r="P406" i="1"/>
  <c r="O402" i="1"/>
  <c r="P402" i="1"/>
  <c r="I448" i="1"/>
  <c r="K448" i="1"/>
  <c r="Q448" i="1" s="1"/>
  <c r="R448" i="1" s="1"/>
  <c r="K444" i="1"/>
  <c r="Q444" i="1" s="1"/>
  <c r="K440" i="1"/>
  <c r="Q440" i="1" s="1"/>
  <c r="R440" i="1" s="1"/>
  <c r="I440" i="1"/>
  <c r="K436" i="1"/>
  <c r="Q436" i="1" s="1"/>
  <c r="I436" i="1"/>
  <c r="N436" i="1" s="1"/>
  <c r="K432" i="1"/>
  <c r="Q432" i="1" s="1"/>
  <c r="R432" i="1" s="1"/>
  <c r="I432" i="1"/>
  <c r="K428" i="1"/>
  <c r="Q428" i="1" s="1"/>
  <c r="K424" i="1"/>
  <c r="Q424" i="1" s="1"/>
  <c r="I420" i="1"/>
  <c r="K420" i="1"/>
  <c r="Q420" i="1" s="1"/>
  <c r="R420" i="1" s="1"/>
  <c r="K416" i="1"/>
  <c r="Q416" i="1" s="1"/>
  <c r="K412" i="1"/>
  <c r="Q412" i="1" s="1"/>
  <c r="K408" i="1"/>
  <c r="Q408" i="1" s="1"/>
  <c r="K404" i="1"/>
  <c r="Q404" i="1" s="1"/>
  <c r="R404" i="1" s="1"/>
  <c r="I404" i="1"/>
  <c r="K400" i="1"/>
  <c r="Q400" i="1" s="1"/>
  <c r="K396" i="1"/>
  <c r="Q396" i="1" s="1"/>
  <c r="I396" i="1"/>
  <c r="N396" i="1" s="1"/>
  <c r="K463" i="1"/>
  <c r="Q463" i="1" s="1"/>
  <c r="K459" i="1"/>
  <c r="Q459" i="1" s="1"/>
  <c r="S459" i="1" s="1"/>
  <c r="I459" i="1"/>
  <c r="I455" i="1"/>
  <c r="K455" i="1"/>
  <c r="Q455" i="1" s="1"/>
  <c r="S455" i="1" s="1"/>
  <c r="K451" i="1"/>
  <c r="Q451" i="1" s="1"/>
  <c r="S451" i="1" s="1"/>
  <c r="I451" i="1"/>
  <c r="I470" i="1"/>
  <c r="K470" i="1"/>
  <c r="Q470" i="1" s="1"/>
  <c r="K466" i="1"/>
  <c r="Q466" i="1" s="1"/>
  <c r="I466" i="1"/>
  <c r="N466" i="1" s="1"/>
  <c r="J469" i="1"/>
  <c r="P529" i="1"/>
  <c r="S529" i="1" s="1"/>
  <c r="O529" i="1"/>
  <c r="P505" i="1"/>
  <c r="O505" i="1"/>
  <c r="R505" i="1" s="1"/>
  <c r="O501" i="1"/>
  <c r="P501" i="1"/>
  <c r="O493" i="1"/>
  <c r="P493" i="1"/>
  <c r="O489" i="1"/>
  <c r="P489" i="1"/>
  <c r="O481" i="1"/>
  <c r="P481" i="1"/>
  <c r="O477" i="1"/>
  <c r="P477" i="1"/>
  <c r="K477" i="1"/>
  <c r="Q477" i="1" s="1"/>
  <c r="I473" i="1"/>
  <c r="K473" i="1"/>
  <c r="Q473" i="1" s="1"/>
  <c r="K529" i="1"/>
  <c r="Q529" i="1" s="1"/>
  <c r="I525" i="1"/>
  <c r="N525" i="1" s="1"/>
  <c r="K525" i="1"/>
  <c r="Q525" i="1" s="1"/>
  <c r="I521" i="1"/>
  <c r="K521" i="1"/>
  <c r="Q521" i="1" s="1"/>
  <c r="S521" i="1" s="1"/>
  <c r="I517" i="1"/>
  <c r="N517" i="1" s="1"/>
  <c r="K517" i="1"/>
  <c r="Q517" i="1" s="1"/>
  <c r="S517" i="1" s="1"/>
  <c r="I513" i="1"/>
  <c r="K513" i="1"/>
  <c r="Q513" i="1" s="1"/>
  <c r="R513" i="1" s="1"/>
  <c r="K509" i="1"/>
  <c r="Q509" i="1" s="1"/>
  <c r="R509" i="1" s="1"/>
  <c r="I509" i="1"/>
  <c r="K505" i="1"/>
  <c r="Q505" i="1" s="1"/>
  <c r="K501" i="1"/>
  <c r="Q501" i="1" s="1"/>
  <c r="K497" i="1"/>
  <c r="Q497" i="1" s="1"/>
  <c r="I497" i="1"/>
  <c r="N497" i="1" s="1"/>
  <c r="K493" i="1"/>
  <c r="Q493" i="1" s="1"/>
  <c r="R493" i="1" s="1"/>
  <c r="K489" i="1"/>
  <c r="Q489" i="1" s="1"/>
  <c r="I485" i="1"/>
  <c r="K485" i="1"/>
  <c r="Q485" i="1" s="1"/>
  <c r="R485" i="1" s="1"/>
  <c r="K481" i="1"/>
  <c r="Q481" i="1" s="1"/>
  <c r="P569" i="1"/>
  <c r="O569" i="1"/>
  <c r="P561" i="1"/>
  <c r="O561" i="1"/>
  <c r="P557" i="1"/>
  <c r="O557" i="1"/>
  <c r="P545" i="1"/>
  <c r="O545" i="1"/>
  <c r="P533" i="1"/>
  <c r="O533" i="1"/>
  <c r="K570" i="1"/>
  <c r="Q570" i="1" s="1"/>
  <c r="I570" i="1"/>
  <c r="N570" i="1" s="1"/>
  <c r="K566" i="1"/>
  <c r="Q566" i="1" s="1"/>
  <c r="K562" i="1"/>
  <c r="Q562" i="1" s="1"/>
  <c r="I558" i="1"/>
  <c r="N558" i="1" s="1"/>
  <c r="K558" i="1"/>
  <c r="Q558" i="1" s="1"/>
  <c r="S558" i="1" s="1"/>
  <c r="K554" i="1"/>
  <c r="Q554" i="1" s="1"/>
  <c r="K550" i="1"/>
  <c r="Q550" i="1" s="1"/>
  <c r="K546" i="1"/>
  <c r="Q546" i="1" s="1"/>
  <c r="K542" i="1"/>
  <c r="Q542" i="1" s="1"/>
  <c r="K538" i="1"/>
  <c r="Q538" i="1" s="1"/>
  <c r="I534" i="1"/>
  <c r="K534" i="1"/>
  <c r="Q534" i="1" s="1"/>
  <c r="I573" i="1"/>
  <c r="K573" i="1"/>
  <c r="Q573" i="1" s="1"/>
  <c r="S573" i="1" s="1"/>
  <c r="O594" i="1"/>
  <c r="R594" i="1" s="1"/>
  <c r="P594" i="1"/>
  <c r="S594" i="1" s="1"/>
  <c r="J590" i="1"/>
  <c r="J586" i="1"/>
  <c r="J574" i="1"/>
  <c r="K596" i="1"/>
  <c r="Q596" i="1" s="1"/>
  <c r="K592" i="1"/>
  <c r="Q592" i="1" s="1"/>
  <c r="R592" i="1" s="1"/>
  <c r="K588" i="1"/>
  <c r="Q588" i="1" s="1"/>
  <c r="K584" i="1"/>
  <c r="Q584" i="1" s="1"/>
  <c r="R584" i="1" s="1"/>
  <c r="K580" i="1"/>
  <c r="Q580" i="1" s="1"/>
  <c r="K576" i="1"/>
  <c r="Q576" i="1" s="1"/>
  <c r="K600" i="1"/>
  <c r="Q600" i="1" s="1"/>
  <c r="O647" i="1"/>
  <c r="P647" i="1"/>
  <c r="O639" i="1"/>
  <c r="R639" i="1" s="1"/>
  <c r="P639" i="1"/>
  <c r="O615" i="1"/>
  <c r="P615" i="1"/>
  <c r="O611" i="1"/>
  <c r="P611" i="1"/>
  <c r="O603" i="1"/>
  <c r="P603" i="1"/>
  <c r="K667" i="1"/>
  <c r="Q667" i="1" s="1"/>
  <c r="K663" i="1"/>
  <c r="Q663" i="1" s="1"/>
  <c r="R663" i="1" s="1"/>
  <c r="K659" i="1"/>
  <c r="Q659" i="1" s="1"/>
  <c r="R659" i="1" s="1"/>
  <c r="I659" i="1"/>
  <c r="K655" i="1"/>
  <c r="Q655" i="1" s="1"/>
  <c r="R655" i="1" s="1"/>
  <c r="K651" i="1"/>
  <c r="Q651" i="1" s="1"/>
  <c r="R651" i="1" s="1"/>
  <c r="I651" i="1"/>
  <c r="K647" i="1"/>
  <c r="Q647" i="1" s="1"/>
  <c r="S647" i="1" s="1"/>
  <c r="K643" i="1"/>
  <c r="Q643" i="1" s="1"/>
  <c r="S643" i="1" s="1"/>
  <c r="I643" i="1"/>
  <c r="N643" i="1" s="1"/>
  <c r="K639" i="1"/>
  <c r="Q639" i="1" s="1"/>
  <c r="K635" i="1"/>
  <c r="Q635" i="1" s="1"/>
  <c r="I635" i="1"/>
  <c r="I631" i="1"/>
  <c r="K631" i="1"/>
  <c r="Q631" i="1" s="1"/>
  <c r="S631" i="1" s="1"/>
  <c r="K627" i="1"/>
  <c r="Q627" i="1" s="1"/>
  <c r="S627" i="1" s="1"/>
  <c r="I627" i="1"/>
  <c r="I623" i="1"/>
  <c r="K623" i="1"/>
  <c r="Q623" i="1" s="1"/>
  <c r="S623" i="1" s="1"/>
  <c r="K619" i="1"/>
  <c r="Q619" i="1" s="1"/>
  <c r="I619" i="1"/>
  <c r="K615" i="1"/>
  <c r="Q615" i="1" s="1"/>
  <c r="K611" i="1"/>
  <c r="Q611" i="1" s="1"/>
  <c r="S611" i="1" s="1"/>
  <c r="K607" i="1"/>
  <c r="Q607" i="1" s="1"/>
  <c r="I607" i="1"/>
  <c r="K603" i="1"/>
  <c r="Q603" i="1" s="1"/>
  <c r="R603" i="1" s="1"/>
  <c r="J671" i="1"/>
  <c r="O671" i="1" s="1"/>
  <c r="R671" i="1" s="1"/>
  <c r="J667" i="1"/>
  <c r="K706" i="1"/>
  <c r="Q706" i="1" s="1"/>
  <c r="K690" i="1"/>
  <c r="Q690" i="1" s="1"/>
  <c r="K682" i="1"/>
  <c r="Q682" i="1" s="1"/>
  <c r="I682" i="1"/>
  <c r="K678" i="1"/>
  <c r="Q678" i="1" s="1"/>
  <c r="K674" i="1"/>
  <c r="Q674" i="1" s="1"/>
  <c r="I733" i="1"/>
  <c r="N733" i="1" s="1"/>
  <c r="I727" i="1"/>
  <c r="I725" i="1"/>
  <c r="R722" i="1"/>
  <c r="S718" i="1"/>
  <c r="I718" i="1"/>
  <c r="N718" i="1" s="1"/>
  <c r="K717" i="1"/>
  <c r="Q717" i="1" s="1"/>
  <c r="K716" i="1"/>
  <c r="Q716" i="1" s="1"/>
  <c r="R716" i="1" s="1"/>
  <c r="I715" i="1"/>
  <c r="K714" i="1"/>
  <c r="Q714" i="1" s="1"/>
  <c r="R711" i="1"/>
  <c r="I709" i="1"/>
  <c r="K705" i="1"/>
  <c r="Q705" i="1" s="1"/>
  <c r="S705" i="1" s="1"/>
  <c r="K702" i="1"/>
  <c r="Q702" i="1" s="1"/>
  <c r="I699" i="1"/>
  <c r="R698" i="1"/>
  <c r="P690" i="1"/>
  <c r="M656" i="1"/>
  <c r="L657" i="1"/>
  <c r="M657" i="1" s="1"/>
  <c r="I183" i="1"/>
  <c r="K183" i="1"/>
  <c r="Q183" i="1" s="1"/>
  <c r="R183" i="1" s="1"/>
  <c r="I189" i="1"/>
  <c r="K189" i="1"/>
  <c r="Q189" i="1" s="1"/>
  <c r="R189" i="1" s="1"/>
  <c r="I177" i="1"/>
  <c r="K177" i="1"/>
  <c r="Q177" i="1" s="1"/>
  <c r="R177" i="1" s="1"/>
  <c r="J188" i="1"/>
  <c r="J184" i="1"/>
  <c r="J176" i="1"/>
  <c r="K192" i="1"/>
  <c r="Q192" i="1" s="1"/>
  <c r="S192" i="1" s="1"/>
  <c r="I192" i="1"/>
  <c r="K196" i="1"/>
  <c r="Q196" i="1" s="1"/>
  <c r="K200" i="1"/>
  <c r="Q200" i="1" s="1"/>
  <c r="R200" i="1" s="1"/>
  <c r="I200" i="1"/>
  <c r="I208" i="1"/>
  <c r="N208" i="1" s="1"/>
  <c r="K208" i="1"/>
  <c r="Q208" i="1" s="1"/>
  <c r="R208" i="1" s="1"/>
  <c r="I212" i="1"/>
  <c r="N212" i="1" s="1"/>
  <c r="K212" i="1"/>
  <c r="Q212" i="1" s="1"/>
  <c r="S212" i="1" s="1"/>
  <c r="I216" i="1"/>
  <c r="N216" i="1" s="1"/>
  <c r="K216" i="1"/>
  <c r="Q216" i="1" s="1"/>
  <c r="K228" i="1"/>
  <c r="Q228" i="1" s="1"/>
  <c r="I228" i="1"/>
  <c r="K240" i="1"/>
  <c r="Q240" i="1" s="1"/>
  <c r="R240" i="1" s="1"/>
  <c r="I240" i="1"/>
  <c r="J258" i="1"/>
  <c r="J254" i="1"/>
  <c r="J250" i="1"/>
  <c r="J246" i="1"/>
  <c r="J238" i="1"/>
  <c r="J226" i="1"/>
  <c r="J222" i="1"/>
  <c r="J214" i="1"/>
  <c r="J210" i="1"/>
  <c r="J202" i="1"/>
  <c r="O202" i="1" s="1"/>
  <c r="R202" i="1" s="1"/>
  <c r="J198" i="1"/>
  <c r="P261" i="1"/>
  <c r="S261" i="1" s="1"/>
  <c r="O261" i="1"/>
  <c r="R261" i="1" s="1"/>
  <c r="P265" i="1"/>
  <c r="O265" i="1"/>
  <c r="P269" i="1"/>
  <c r="S269" i="1" s="1"/>
  <c r="O269" i="1"/>
  <c r="O273" i="1"/>
  <c r="P273" i="1"/>
  <c r="P297" i="1"/>
  <c r="O297" i="1"/>
  <c r="P317" i="1"/>
  <c r="O317" i="1"/>
  <c r="P321" i="1"/>
  <c r="O321" i="1"/>
  <c r="P325" i="1"/>
  <c r="O325" i="1"/>
  <c r="K262" i="1"/>
  <c r="Q262" i="1" s="1"/>
  <c r="I262" i="1"/>
  <c r="I266" i="1"/>
  <c r="K266" i="1"/>
  <c r="Q266" i="1" s="1"/>
  <c r="S266" i="1" s="1"/>
  <c r="K270" i="1"/>
  <c r="Q270" i="1" s="1"/>
  <c r="I274" i="1"/>
  <c r="N274" i="1" s="1"/>
  <c r="K274" i="1"/>
  <c r="Q274" i="1" s="1"/>
  <c r="K278" i="1"/>
  <c r="Q278" i="1" s="1"/>
  <c r="K282" i="1"/>
  <c r="Q282" i="1" s="1"/>
  <c r="K286" i="1"/>
  <c r="Q286" i="1" s="1"/>
  <c r="K290" i="1"/>
  <c r="Q290" i="1" s="1"/>
  <c r="K294" i="1"/>
  <c r="Q294" i="1" s="1"/>
  <c r="K298" i="1"/>
  <c r="Q298" i="1" s="1"/>
  <c r="K302" i="1"/>
  <c r="Q302" i="1" s="1"/>
  <c r="K306" i="1"/>
  <c r="Q306" i="1" s="1"/>
  <c r="K310" i="1"/>
  <c r="Q310" i="1" s="1"/>
  <c r="I310" i="1"/>
  <c r="N310" i="1" s="1"/>
  <c r="K314" i="1"/>
  <c r="Q314" i="1" s="1"/>
  <c r="I318" i="1"/>
  <c r="K318" i="1"/>
  <c r="Q318" i="1" s="1"/>
  <c r="K322" i="1"/>
  <c r="Q322" i="1" s="1"/>
  <c r="K326" i="1"/>
  <c r="Q326" i="1" s="1"/>
  <c r="P393" i="1"/>
  <c r="O393" i="1"/>
  <c r="P389" i="1"/>
  <c r="O389" i="1"/>
  <c r="P381" i="1"/>
  <c r="S381" i="1" s="1"/>
  <c r="O381" i="1"/>
  <c r="P373" i="1"/>
  <c r="O373" i="1"/>
  <c r="P369" i="1"/>
  <c r="O369" i="1"/>
  <c r="R369" i="1" s="1"/>
  <c r="P365" i="1"/>
  <c r="O365" i="1"/>
  <c r="P349" i="1"/>
  <c r="O349" i="1"/>
  <c r="P337" i="1"/>
  <c r="S337" i="1" s="1"/>
  <c r="O337" i="1"/>
  <c r="R337" i="1" s="1"/>
  <c r="I330" i="1"/>
  <c r="K330" i="1"/>
  <c r="Q330" i="1" s="1"/>
  <c r="K334" i="1"/>
  <c r="Q334" i="1" s="1"/>
  <c r="K338" i="1"/>
  <c r="Q338" i="1" s="1"/>
  <c r="I338" i="1"/>
  <c r="I342" i="1"/>
  <c r="N342" i="1" s="1"/>
  <c r="K342" i="1"/>
  <c r="Q342" i="1" s="1"/>
  <c r="I346" i="1"/>
  <c r="N346" i="1" s="1"/>
  <c r="K346" i="1"/>
  <c r="Q346" i="1" s="1"/>
  <c r="I350" i="1"/>
  <c r="K350" i="1"/>
  <c r="Q350" i="1" s="1"/>
  <c r="K354" i="1"/>
  <c r="Q354" i="1" s="1"/>
  <c r="K358" i="1"/>
  <c r="Q358" i="1" s="1"/>
  <c r="K362" i="1"/>
  <c r="Q362" i="1" s="1"/>
  <c r="I366" i="1"/>
  <c r="N366" i="1" s="1"/>
  <c r="K366" i="1"/>
  <c r="Q366" i="1" s="1"/>
  <c r="K370" i="1"/>
  <c r="Q370" i="1" s="1"/>
  <c r="S370" i="1" s="1"/>
  <c r="I370" i="1"/>
  <c r="K374" i="1"/>
  <c r="Q374" i="1" s="1"/>
  <c r="K378" i="1"/>
  <c r="Q378" i="1" s="1"/>
  <c r="S378" i="1" s="1"/>
  <c r="K382" i="1"/>
  <c r="Q382" i="1" s="1"/>
  <c r="I386" i="1"/>
  <c r="K386" i="1"/>
  <c r="Q386" i="1" s="1"/>
  <c r="K390" i="1"/>
  <c r="Q390" i="1" s="1"/>
  <c r="K394" i="1"/>
  <c r="Q394" i="1" s="1"/>
  <c r="P425" i="1"/>
  <c r="O425" i="1"/>
  <c r="P421" i="1"/>
  <c r="O421" i="1"/>
  <c r="P413" i="1"/>
  <c r="O413" i="1"/>
  <c r="P405" i="1"/>
  <c r="O405" i="1"/>
  <c r="P401" i="1"/>
  <c r="O401" i="1"/>
  <c r="R401" i="1" s="1"/>
  <c r="K447" i="1"/>
  <c r="Q447" i="1" s="1"/>
  <c r="K443" i="1"/>
  <c r="Q443" i="1" s="1"/>
  <c r="I439" i="1"/>
  <c r="K439" i="1"/>
  <c r="Q439" i="1" s="1"/>
  <c r="S439" i="1" s="1"/>
  <c r="I435" i="1"/>
  <c r="K435" i="1"/>
  <c r="Q435" i="1" s="1"/>
  <c r="S435" i="1" s="1"/>
  <c r="K431" i="1"/>
  <c r="Q431" i="1" s="1"/>
  <c r="I427" i="1"/>
  <c r="N427" i="1" s="1"/>
  <c r="K427" i="1"/>
  <c r="Q427" i="1" s="1"/>
  <c r="S427" i="1" s="1"/>
  <c r="I423" i="1"/>
  <c r="K423" i="1"/>
  <c r="Q423" i="1" s="1"/>
  <c r="S423" i="1" s="1"/>
  <c r="K419" i="1"/>
  <c r="Q419" i="1" s="1"/>
  <c r="K415" i="1"/>
  <c r="Q415" i="1" s="1"/>
  <c r="I411" i="1"/>
  <c r="K411" i="1"/>
  <c r="Q411" i="1" s="1"/>
  <c r="S411" i="1" s="1"/>
  <c r="I407" i="1"/>
  <c r="K407" i="1"/>
  <c r="Q407" i="1" s="1"/>
  <c r="S407" i="1" s="1"/>
  <c r="K403" i="1"/>
  <c r="Q403" i="1" s="1"/>
  <c r="K399" i="1"/>
  <c r="Q399" i="1" s="1"/>
  <c r="S399" i="1" s="1"/>
  <c r="I399" i="1"/>
  <c r="P458" i="1"/>
  <c r="S458" i="1" s="1"/>
  <c r="O458" i="1"/>
  <c r="P454" i="1"/>
  <c r="O454" i="1"/>
  <c r="K462" i="1"/>
  <c r="Q462" i="1" s="1"/>
  <c r="I462" i="1"/>
  <c r="K458" i="1"/>
  <c r="Q458" i="1" s="1"/>
  <c r="K454" i="1"/>
  <c r="Q454" i="1" s="1"/>
  <c r="I450" i="1"/>
  <c r="N450" i="1" s="1"/>
  <c r="K450" i="1"/>
  <c r="Q450" i="1" s="1"/>
  <c r="S450" i="1" s="1"/>
  <c r="I465" i="1"/>
  <c r="N465" i="1" s="1"/>
  <c r="K465" i="1"/>
  <c r="Q465" i="1" s="1"/>
  <c r="J468" i="1"/>
  <c r="O504" i="1"/>
  <c r="P504" i="1"/>
  <c r="O492" i="1"/>
  <c r="P492" i="1"/>
  <c r="O488" i="1"/>
  <c r="P488" i="1"/>
  <c r="O484" i="1"/>
  <c r="P484" i="1"/>
  <c r="O480" i="1"/>
  <c r="P480" i="1"/>
  <c r="P476" i="1"/>
  <c r="O476" i="1"/>
  <c r="P472" i="1"/>
  <c r="O472" i="1"/>
  <c r="K476" i="1"/>
  <c r="Q476" i="1" s="1"/>
  <c r="K472" i="1"/>
  <c r="Q472" i="1" s="1"/>
  <c r="K528" i="1"/>
  <c r="Q528" i="1" s="1"/>
  <c r="I528" i="1"/>
  <c r="I524" i="1"/>
  <c r="N524" i="1" s="1"/>
  <c r="K524" i="1"/>
  <c r="Q524" i="1" s="1"/>
  <c r="K520" i="1"/>
  <c r="Q520" i="1" s="1"/>
  <c r="K516" i="1"/>
  <c r="Q516" i="1" s="1"/>
  <c r="K512" i="1"/>
  <c r="Q512" i="1" s="1"/>
  <c r="K508" i="1"/>
  <c r="Q508" i="1" s="1"/>
  <c r="K504" i="1"/>
  <c r="Q504" i="1" s="1"/>
  <c r="I500" i="1"/>
  <c r="N500" i="1" s="1"/>
  <c r="K500" i="1"/>
  <c r="Q500" i="1" s="1"/>
  <c r="S500" i="1" s="1"/>
  <c r="K496" i="1"/>
  <c r="Q496" i="1" s="1"/>
  <c r="R496" i="1" s="1"/>
  <c r="I496" i="1"/>
  <c r="N496" i="1" s="1"/>
  <c r="K492" i="1"/>
  <c r="Q492" i="1" s="1"/>
  <c r="K488" i="1"/>
  <c r="Q488" i="1" s="1"/>
  <c r="K484" i="1"/>
  <c r="Q484" i="1" s="1"/>
  <c r="K480" i="1"/>
  <c r="Q480" i="1" s="1"/>
  <c r="J536" i="1"/>
  <c r="O536" i="1" s="1"/>
  <c r="K569" i="1"/>
  <c r="Q569" i="1" s="1"/>
  <c r="K565" i="1"/>
  <c r="Q565" i="1" s="1"/>
  <c r="S565" i="1" s="1"/>
  <c r="I565" i="1"/>
  <c r="N565" i="1" s="1"/>
  <c r="K561" i="1"/>
  <c r="Q561" i="1" s="1"/>
  <c r="K557" i="1"/>
  <c r="Q557" i="1" s="1"/>
  <c r="K553" i="1"/>
  <c r="Q553" i="1" s="1"/>
  <c r="S553" i="1" s="1"/>
  <c r="I553" i="1"/>
  <c r="N553" i="1" s="1"/>
  <c r="I549" i="1"/>
  <c r="K549" i="1"/>
  <c r="Q549" i="1" s="1"/>
  <c r="S549" i="1" s="1"/>
  <c r="K545" i="1"/>
  <c r="Q545" i="1" s="1"/>
  <c r="K541" i="1"/>
  <c r="Q541" i="1" s="1"/>
  <c r="R541" i="1" s="1"/>
  <c r="I541" i="1"/>
  <c r="N541" i="1" s="1"/>
  <c r="I537" i="1"/>
  <c r="N537" i="1" s="1"/>
  <c r="K537" i="1"/>
  <c r="Q537" i="1" s="1"/>
  <c r="S537" i="1" s="1"/>
  <c r="K533" i="1"/>
  <c r="Q533" i="1" s="1"/>
  <c r="P593" i="1"/>
  <c r="O593" i="1"/>
  <c r="P589" i="1"/>
  <c r="O589" i="1"/>
  <c r="P581" i="1"/>
  <c r="O581" i="1"/>
  <c r="P577" i="1"/>
  <c r="O577" i="1"/>
  <c r="K599" i="1"/>
  <c r="Q599" i="1" s="1"/>
  <c r="I599" i="1"/>
  <c r="N599" i="1" s="1"/>
  <c r="K595" i="1"/>
  <c r="Q595" i="1" s="1"/>
  <c r="K591" i="1"/>
  <c r="Q591" i="1" s="1"/>
  <c r="K587" i="1"/>
  <c r="Q587" i="1" s="1"/>
  <c r="K583" i="1"/>
  <c r="Q583" i="1" s="1"/>
  <c r="K579" i="1"/>
  <c r="Q579" i="1" s="1"/>
  <c r="I579" i="1"/>
  <c r="N579" i="1" s="1"/>
  <c r="K575" i="1"/>
  <c r="Q575" i="1" s="1"/>
  <c r="O662" i="1"/>
  <c r="P662" i="1"/>
  <c r="O658" i="1"/>
  <c r="P658" i="1"/>
  <c r="O650" i="1"/>
  <c r="P650" i="1"/>
  <c r="P646" i="1"/>
  <c r="O646" i="1"/>
  <c r="P642" i="1"/>
  <c r="S642" i="1" s="1"/>
  <c r="O642" i="1"/>
  <c r="P638" i="1"/>
  <c r="O638" i="1"/>
  <c r="P634" i="1"/>
  <c r="O634" i="1"/>
  <c r="P630" i="1"/>
  <c r="O630" i="1"/>
  <c r="P626" i="1"/>
  <c r="O626" i="1"/>
  <c r="O622" i="1"/>
  <c r="P622" i="1"/>
  <c r="O618" i="1"/>
  <c r="P618" i="1"/>
  <c r="O606" i="1"/>
  <c r="P606" i="1"/>
  <c r="I666" i="1"/>
  <c r="N666" i="1" s="1"/>
  <c r="K666" i="1"/>
  <c r="Q666" i="1" s="1"/>
  <c r="R666" i="1" s="1"/>
  <c r="K662" i="1"/>
  <c r="Q662" i="1" s="1"/>
  <c r="K658" i="1"/>
  <c r="Q658" i="1" s="1"/>
  <c r="I654" i="1"/>
  <c r="K654" i="1"/>
  <c r="Q654" i="1" s="1"/>
  <c r="R654" i="1" s="1"/>
  <c r="K650" i="1"/>
  <c r="Q650" i="1" s="1"/>
  <c r="K646" i="1"/>
  <c r="Q646" i="1" s="1"/>
  <c r="K642" i="1"/>
  <c r="Q642" i="1" s="1"/>
  <c r="K638" i="1"/>
  <c r="Q638" i="1" s="1"/>
  <c r="K634" i="1"/>
  <c r="Q634" i="1" s="1"/>
  <c r="K630" i="1"/>
  <c r="Q630" i="1" s="1"/>
  <c r="K626" i="1"/>
  <c r="Q626" i="1" s="1"/>
  <c r="K622" i="1"/>
  <c r="Q622" i="1" s="1"/>
  <c r="K618" i="1"/>
  <c r="Q618" i="1" s="1"/>
  <c r="K614" i="1"/>
  <c r="Q614" i="1" s="1"/>
  <c r="R614" i="1" s="1"/>
  <c r="K610" i="1"/>
  <c r="Q610" i="1" s="1"/>
  <c r="I610" i="1"/>
  <c r="K606" i="1"/>
  <c r="Q606" i="1" s="1"/>
  <c r="K602" i="1"/>
  <c r="Q602" i="1" s="1"/>
  <c r="R602" i="1" s="1"/>
  <c r="K670" i="1"/>
  <c r="Q670" i="1" s="1"/>
  <c r="J670" i="1"/>
  <c r="R690" i="1"/>
  <c r="O678" i="1"/>
  <c r="P678" i="1"/>
  <c r="O674" i="1"/>
  <c r="P674" i="1"/>
  <c r="K701" i="1"/>
  <c r="Q701" i="1" s="1"/>
  <c r="S701" i="1" s="1"/>
  <c r="K693" i="1"/>
  <c r="Q693" i="1" s="1"/>
  <c r="S693" i="1" s="1"/>
  <c r="K685" i="1"/>
  <c r="Q685" i="1" s="1"/>
  <c r="S685" i="1" s="1"/>
  <c r="I685" i="1"/>
  <c r="K681" i="1"/>
  <c r="Q681" i="1" s="1"/>
  <c r="K677" i="1"/>
  <c r="Q677" i="1" s="1"/>
  <c r="I673" i="1"/>
  <c r="N673" i="1" s="1"/>
  <c r="K673" i="1"/>
  <c r="Q673" i="1" s="1"/>
  <c r="S673" i="1" s="1"/>
  <c r="J734" i="1"/>
  <c r="K732" i="1"/>
  <c r="Q732" i="1" s="1"/>
  <c r="R732" i="1" s="1"/>
  <c r="P722" i="1"/>
  <c r="S722" i="1" s="1"/>
  <c r="I722" i="1"/>
  <c r="N722" i="1" s="1"/>
  <c r="K721" i="1"/>
  <c r="Q721" i="1" s="1"/>
  <c r="L713" i="1"/>
  <c r="I711" i="1"/>
  <c r="O702" i="1"/>
  <c r="P702" i="1"/>
  <c r="I698" i="1"/>
  <c r="N696" i="1"/>
  <c r="K688" i="1"/>
  <c r="Q688" i="1" s="1"/>
  <c r="R688" i="1" s="1"/>
  <c r="K686" i="1"/>
  <c r="Q686" i="1" s="1"/>
  <c r="M668" i="1"/>
  <c r="L669" i="1"/>
  <c r="M669" i="1" s="1"/>
  <c r="K193" i="1"/>
  <c r="Q193" i="1" s="1"/>
  <c r="S193" i="1" s="1"/>
  <c r="I193" i="1"/>
  <c r="I197" i="1"/>
  <c r="K197" i="1"/>
  <c r="Q197" i="1" s="1"/>
  <c r="R197" i="1" s="1"/>
  <c r="I201" i="1"/>
  <c r="N201" i="1" s="1"/>
  <c r="K201" i="1"/>
  <c r="Q201" i="1" s="1"/>
  <c r="R201" i="1" s="1"/>
  <c r="K205" i="1"/>
  <c r="Q205" i="1" s="1"/>
  <c r="R205" i="1" s="1"/>
  <c r="I205" i="1"/>
  <c r="K237" i="1"/>
  <c r="Q237" i="1" s="1"/>
  <c r="S237" i="1" s="1"/>
  <c r="I237" i="1"/>
  <c r="I245" i="1"/>
  <c r="K245" i="1"/>
  <c r="Q245" i="1" s="1"/>
  <c r="K253" i="1"/>
  <c r="Q253" i="1" s="1"/>
  <c r="I253" i="1"/>
  <c r="K257" i="1"/>
  <c r="Q257" i="1" s="1"/>
  <c r="I257" i="1"/>
  <c r="J249" i="1"/>
  <c r="J241" i="1"/>
  <c r="J233" i="1"/>
  <c r="J229" i="1"/>
  <c r="J225" i="1"/>
  <c r="J221" i="1"/>
  <c r="J217" i="1"/>
  <c r="J213" i="1"/>
  <c r="J209" i="1"/>
  <c r="P270" i="1"/>
  <c r="O270" i="1"/>
  <c r="P290" i="1"/>
  <c r="O290" i="1"/>
  <c r="K263" i="1"/>
  <c r="Q263" i="1" s="1"/>
  <c r="K267" i="1"/>
  <c r="Q267" i="1" s="1"/>
  <c r="R267" i="1" s="1"/>
  <c r="K271" i="1"/>
  <c r="Q271" i="1" s="1"/>
  <c r="R271" i="1" s="1"/>
  <c r="K275" i="1"/>
  <c r="Q275" i="1" s="1"/>
  <c r="I279" i="1"/>
  <c r="N279" i="1" s="1"/>
  <c r="K279" i="1"/>
  <c r="Q279" i="1" s="1"/>
  <c r="S279" i="1" s="1"/>
  <c r="I283" i="1"/>
  <c r="N283" i="1" s="1"/>
  <c r="K283" i="1"/>
  <c r="Q283" i="1" s="1"/>
  <c r="S283" i="1" s="1"/>
  <c r="K287" i="1"/>
  <c r="Q287" i="1" s="1"/>
  <c r="S287" i="1" s="1"/>
  <c r="I287" i="1"/>
  <c r="K291" i="1"/>
  <c r="Q291" i="1" s="1"/>
  <c r="K295" i="1"/>
  <c r="Q295" i="1" s="1"/>
  <c r="K299" i="1"/>
  <c r="Q299" i="1" s="1"/>
  <c r="I299" i="1"/>
  <c r="N299" i="1" s="1"/>
  <c r="I303" i="1"/>
  <c r="N303" i="1" s="1"/>
  <c r="K303" i="1"/>
  <c r="Q303" i="1" s="1"/>
  <c r="R303" i="1" s="1"/>
  <c r="K307" i="1"/>
  <c r="Q307" i="1" s="1"/>
  <c r="K311" i="1"/>
  <c r="Q311" i="1" s="1"/>
  <c r="K315" i="1"/>
  <c r="Q315" i="1" s="1"/>
  <c r="R315" i="1" s="1"/>
  <c r="K319" i="1"/>
  <c r="Q319" i="1" s="1"/>
  <c r="K323" i="1"/>
  <c r="Q323" i="1" s="1"/>
  <c r="K327" i="1"/>
  <c r="Q327" i="1" s="1"/>
  <c r="O392" i="1"/>
  <c r="P392" i="1"/>
  <c r="O388" i="1"/>
  <c r="P388" i="1"/>
  <c r="O384" i="1"/>
  <c r="P384" i="1"/>
  <c r="O380" i="1"/>
  <c r="P380" i="1"/>
  <c r="O372" i="1"/>
  <c r="P372" i="1"/>
  <c r="O368" i="1"/>
  <c r="P368" i="1"/>
  <c r="O356" i="1"/>
  <c r="P356" i="1"/>
  <c r="O348" i="1"/>
  <c r="P348" i="1"/>
  <c r="O344" i="1"/>
  <c r="P344" i="1"/>
  <c r="O340" i="1"/>
  <c r="P340" i="1"/>
  <c r="O336" i="1"/>
  <c r="P336" i="1"/>
  <c r="O328" i="1"/>
  <c r="P328" i="1"/>
  <c r="I331" i="1"/>
  <c r="N331" i="1" s="1"/>
  <c r="K331" i="1"/>
  <c r="Q331" i="1" s="1"/>
  <c r="S331" i="1" s="1"/>
  <c r="K339" i="1"/>
  <c r="Q339" i="1" s="1"/>
  <c r="I339" i="1"/>
  <c r="N339" i="1" s="1"/>
  <c r="K355" i="1"/>
  <c r="Q355" i="1" s="1"/>
  <c r="K359" i="1"/>
  <c r="Q359" i="1" s="1"/>
  <c r="K363" i="1"/>
  <c r="Q363" i="1" s="1"/>
  <c r="K367" i="1"/>
  <c r="Q367" i="1" s="1"/>
  <c r="K371" i="1"/>
  <c r="Q371" i="1" s="1"/>
  <c r="K375" i="1"/>
  <c r="Q375" i="1" s="1"/>
  <c r="K379" i="1"/>
  <c r="Q379" i="1" s="1"/>
  <c r="K383" i="1"/>
  <c r="Q383" i="1" s="1"/>
  <c r="K387" i="1"/>
  <c r="Q387" i="1" s="1"/>
  <c r="S387" i="1" s="1"/>
  <c r="I387" i="1"/>
  <c r="N387" i="1" s="1"/>
  <c r="K391" i="1"/>
  <c r="Q391" i="1" s="1"/>
  <c r="K395" i="1"/>
  <c r="Q395" i="1" s="1"/>
  <c r="S395" i="1" s="1"/>
  <c r="I395" i="1"/>
  <c r="O444" i="1"/>
  <c r="P444" i="1"/>
  <c r="O428" i="1"/>
  <c r="P428" i="1"/>
  <c r="O424" i="1"/>
  <c r="P424" i="1"/>
  <c r="O416" i="1"/>
  <c r="R416" i="1" s="1"/>
  <c r="P416" i="1"/>
  <c r="O412" i="1"/>
  <c r="P412" i="1"/>
  <c r="O408" i="1"/>
  <c r="R408" i="1" s="1"/>
  <c r="P408" i="1"/>
  <c r="O400" i="1"/>
  <c r="R400" i="1" s="1"/>
  <c r="P400" i="1"/>
  <c r="K446" i="1"/>
  <c r="Q446" i="1" s="1"/>
  <c r="K442" i="1"/>
  <c r="Q442" i="1" s="1"/>
  <c r="S442" i="1" s="1"/>
  <c r="I442" i="1"/>
  <c r="N442" i="1" s="1"/>
  <c r="K438" i="1"/>
  <c r="Q438" i="1" s="1"/>
  <c r="K434" i="1"/>
  <c r="Q434" i="1" s="1"/>
  <c r="K430" i="1"/>
  <c r="Q430" i="1" s="1"/>
  <c r="I426" i="1"/>
  <c r="K426" i="1"/>
  <c r="Q426" i="1" s="1"/>
  <c r="R426" i="1" s="1"/>
  <c r="K422" i="1"/>
  <c r="Q422" i="1" s="1"/>
  <c r="K418" i="1"/>
  <c r="Q418" i="1" s="1"/>
  <c r="I414" i="1"/>
  <c r="K414" i="1"/>
  <c r="Q414" i="1" s="1"/>
  <c r="R414" i="1" s="1"/>
  <c r="K410" i="1"/>
  <c r="Q410" i="1" s="1"/>
  <c r="K406" i="1"/>
  <c r="Q406" i="1" s="1"/>
  <c r="K402" i="1"/>
  <c r="Q402" i="1" s="1"/>
  <c r="K398" i="1"/>
  <c r="Q398" i="1" s="1"/>
  <c r="R398" i="1" s="1"/>
  <c r="I398" i="1"/>
  <c r="O461" i="1"/>
  <c r="R461" i="1" s="1"/>
  <c r="P461" i="1"/>
  <c r="S461" i="1" s="1"/>
  <c r="P453" i="1"/>
  <c r="S453" i="1" s="1"/>
  <c r="O453" i="1"/>
  <c r="R453" i="1" s="1"/>
  <c r="P449" i="1"/>
  <c r="S449" i="1" s="1"/>
  <c r="O449" i="1"/>
  <c r="R449" i="1" s="1"/>
  <c r="K464" i="1"/>
  <c r="Q464" i="1" s="1"/>
  <c r="R464" i="1" s="1"/>
  <c r="I464" i="1"/>
  <c r="P467" i="1"/>
  <c r="S467" i="1" s="1"/>
  <c r="O467" i="1"/>
  <c r="R467" i="1" s="1"/>
  <c r="P463" i="1"/>
  <c r="O463" i="1"/>
  <c r="P527" i="1"/>
  <c r="O527" i="1"/>
  <c r="P511" i="1"/>
  <c r="O511" i="1"/>
  <c r="P507" i="1"/>
  <c r="O507" i="1"/>
  <c r="R507" i="1" s="1"/>
  <c r="P491" i="1"/>
  <c r="O491" i="1"/>
  <c r="P483" i="1"/>
  <c r="S483" i="1" s="1"/>
  <c r="O483" i="1"/>
  <c r="J471" i="1"/>
  <c r="I475" i="1"/>
  <c r="N475" i="1" s="1"/>
  <c r="K475" i="1"/>
  <c r="Q475" i="1" s="1"/>
  <c r="S475" i="1" s="1"/>
  <c r="K531" i="1"/>
  <c r="Q531" i="1" s="1"/>
  <c r="K527" i="1"/>
  <c r="Q527" i="1" s="1"/>
  <c r="S527" i="1" s="1"/>
  <c r="K523" i="1"/>
  <c r="Q523" i="1" s="1"/>
  <c r="I523" i="1"/>
  <c r="K519" i="1"/>
  <c r="Q519" i="1" s="1"/>
  <c r="S519" i="1" s="1"/>
  <c r="I519" i="1"/>
  <c r="N519" i="1" s="1"/>
  <c r="I515" i="1"/>
  <c r="K515" i="1"/>
  <c r="Q515" i="1" s="1"/>
  <c r="S515" i="1" s="1"/>
  <c r="K511" i="1"/>
  <c r="Q511" i="1" s="1"/>
  <c r="K507" i="1"/>
  <c r="Q507" i="1" s="1"/>
  <c r="K503" i="1"/>
  <c r="Q503" i="1" s="1"/>
  <c r="S503" i="1" s="1"/>
  <c r="I503" i="1"/>
  <c r="N503" i="1" s="1"/>
  <c r="K499" i="1"/>
  <c r="Q499" i="1" s="1"/>
  <c r="S499" i="1" s="1"/>
  <c r="I499" i="1"/>
  <c r="I495" i="1"/>
  <c r="N495" i="1" s="1"/>
  <c r="K495" i="1"/>
  <c r="Q495" i="1" s="1"/>
  <c r="R495" i="1" s="1"/>
  <c r="K491" i="1"/>
  <c r="Q491" i="1" s="1"/>
  <c r="I487" i="1"/>
  <c r="K487" i="1"/>
  <c r="Q487" i="1" s="1"/>
  <c r="S487" i="1" s="1"/>
  <c r="K483" i="1"/>
  <c r="Q483" i="1" s="1"/>
  <c r="K479" i="1"/>
  <c r="Q479" i="1" s="1"/>
  <c r="S479" i="1" s="1"/>
  <c r="I479" i="1"/>
  <c r="P559" i="1"/>
  <c r="O559" i="1"/>
  <c r="O555" i="1"/>
  <c r="R555" i="1" s="1"/>
  <c r="P555" i="1"/>
  <c r="J531" i="1"/>
  <c r="K568" i="1"/>
  <c r="Q568" i="1" s="1"/>
  <c r="K564" i="1"/>
  <c r="Q564" i="1" s="1"/>
  <c r="K560" i="1"/>
  <c r="Q560" i="1" s="1"/>
  <c r="I560" i="1"/>
  <c r="K556" i="1"/>
  <c r="Q556" i="1" s="1"/>
  <c r="I556" i="1"/>
  <c r="K552" i="1"/>
  <c r="Q552" i="1" s="1"/>
  <c r="K548" i="1"/>
  <c r="Q548" i="1" s="1"/>
  <c r="I544" i="1"/>
  <c r="K544" i="1"/>
  <c r="Q544" i="1" s="1"/>
  <c r="I540" i="1"/>
  <c r="N540" i="1" s="1"/>
  <c r="K540" i="1"/>
  <c r="Q540" i="1" s="1"/>
  <c r="K536" i="1"/>
  <c r="Q536" i="1" s="1"/>
  <c r="K532" i="1"/>
  <c r="Q532" i="1" s="1"/>
  <c r="I532" i="1"/>
  <c r="N532" i="1" s="1"/>
  <c r="O596" i="1"/>
  <c r="P596" i="1"/>
  <c r="O588" i="1"/>
  <c r="P588" i="1"/>
  <c r="O580" i="1"/>
  <c r="P580" i="1"/>
  <c r="J572" i="1"/>
  <c r="O572" i="1" s="1"/>
  <c r="R572" i="1" s="1"/>
  <c r="K598" i="1"/>
  <c r="Q598" i="1" s="1"/>
  <c r="R598" i="1" s="1"/>
  <c r="I598" i="1"/>
  <c r="N598" i="1" s="1"/>
  <c r="I582" i="1"/>
  <c r="K582" i="1"/>
  <c r="Q582" i="1" s="1"/>
  <c r="R582" i="1" s="1"/>
  <c r="K578" i="1"/>
  <c r="Q578" i="1" s="1"/>
  <c r="I578" i="1"/>
  <c r="P653" i="1"/>
  <c r="O653" i="1"/>
  <c r="P625" i="1"/>
  <c r="O625" i="1"/>
  <c r="P621" i="1"/>
  <c r="O621" i="1"/>
  <c r="P617" i="1"/>
  <c r="O617" i="1"/>
  <c r="P613" i="1"/>
  <c r="O613" i="1"/>
  <c r="P609" i="1"/>
  <c r="O609" i="1"/>
  <c r="P605" i="1"/>
  <c r="O605" i="1"/>
  <c r="P601" i="1"/>
  <c r="O601" i="1"/>
  <c r="K665" i="1"/>
  <c r="Q665" i="1" s="1"/>
  <c r="S665" i="1" s="1"/>
  <c r="I665" i="1"/>
  <c r="N665" i="1" s="1"/>
  <c r="K661" i="1"/>
  <c r="Q661" i="1" s="1"/>
  <c r="S661" i="1" s="1"/>
  <c r="I661" i="1"/>
  <c r="K657" i="1"/>
  <c r="Q657" i="1" s="1"/>
  <c r="I657" i="1"/>
  <c r="K653" i="1"/>
  <c r="Q653" i="1" s="1"/>
  <c r="K649" i="1"/>
  <c r="Q649" i="1" s="1"/>
  <c r="S649" i="1" s="1"/>
  <c r="I645" i="1"/>
  <c r="N645" i="1" s="1"/>
  <c r="K645" i="1"/>
  <c r="Q645" i="1" s="1"/>
  <c r="S645" i="1" s="1"/>
  <c r="I641" i="1"/>
  <c r="K641" i="1"/>
  <c r="Q641" i="1" s="1"/>
  <c r="S641" i="1" s="1"/>
  <c r="K637" i="1"/>
  <c r="Q637" i="1" s="1"/>
  <c r="S637" i="1" s="1"/>
  <c r="I637" i="1"/>
  <c r="N637" i="1" s="1"/>
  <c r="K633" i="1"/>
  <c r="Q633" i="1" s="1"/>
  <c r="S633" i="1" s="1"/>
  <c r="K629" i="1"/>
  <c r="Q629" i="1" s="1"/>
  <c r="S629" i="1" s="1"/>
  <c r="K625" i="1"/>
  <c r="Q625" i="1" s="1"/>
  <c r="K621" i="1"/>
  <c r="Q621" i="1" s="1"/>
  <c r="K617" i="1"/>
  <c r="Q617" i="1" s="1"/>
  <c r="S617" i="1" s="1"/>
  <c r="K613" i="1"/>
  <c r="Q613" i="1" s="1"/>
  <c r="K609" i="1"/>
  <c r="Q609" i="1" s="1"/>
  <c r="K605" i="1"/>
  <c r="Q605" i="1" s="1"/>
  <c r="K601" i="1"/>
  <c r="Q601" i="1" s="1"/>
  <c r="I669" i="1"/>
  <c r="K669" i="1"/>
  <c r="Q669" i="1" s="1"/>
  <c r="S669" i="1" s="1"/>
  <c r="P697" i="1"/>
  <c r="S697" i="1" s="1"/>
  <c r="O697" i="1"/>
  <c r="R697" i="1" s="1"/>
  <c r="O681" i="1"/>
  <c r="P681" i="1"/>
  <c r="P677" i="1"/>
  <c r="O677" i="1"/>
  <c r="K684" i="1"/>
  <c r="Q684" i="1" s="1"/>
  <c r="I684" i="1"/>
  <c r="N684" i="1" s="1"/>
  <c r="K680" i="1"/>
  <c r="Q680" i="1" s="1"/>
  <c r="I676" i="1"/>
  <c r="K676" i="1"/>
  <c r="Q676" i="1" s="1"/>
  <c r="R676" i="1" s="1"/>
  <c r="N704" i="1"/>
  <c r="S698" i="1"/>
  <c r="M697" i="1"/>
  <c r="L698" i="1"/>
  <c r="M698" i="1" s="1"/>
  <c r="N698" i="1" s="1"/>
  <c r="K696" i="1"/>
  <c r="Q696" i="1" s="1"/>
  <c r="R696" i="1" s="1"/>
  <c r="K691" i="1"/>
  <c r="Q691" i="1" s="1"/>
  <c r="R691" i="1" s="1"/>
  <c r="R686" i="1"/>
  <c r="K179" i="1"/>
  <c r="Q179" i="1" s="1"/>
  <c r="S179" i="1" s="1"/>
  <c r="I179" i="1"/>
  <c r="N179" i="1" s="1"/>
  <c r="O182" i="1"/>
  <c r="R182" i="1" s="1"/>
  <c r="P182" i="1"/>
  <c r="S182" i="1" s="1"/>
  <c r="J191" i="1"/>
  <c r="P195" i="1"/>
  <c r="O195" i="1"/>
  <c r="I206" i="1"/>
  <c r="K206" i="1"/>
  <c r="Q206" i="1" s="1"/>
  <c r="K218" i="1"/>
  <c r="Q218" i="1" s="1"/>
  <c r="I218" i="1"/>
  <c r="K230" i="1"/>
  <c r="Q230" i="1" s="1"/>
  <c r="I230" i="1"/>
  <c r="K234" i="1"/>
  <c r="Q234" i="1" s="1"/>
  <c r="R234" i="1" s="1"/>
  <c r="I234" i="1"/>
  <c r="K242" i="1"/>
  <c r="Q242" i="1" s="1"/>
  <c r="R242" i="1" s="1"/>
  <c r="I242" i="1"/>
  <c r="K250" i="1"/>
  <c r="Q250" i="1" s="1"/>
  <c r="K254" i="1"/>
  <c r="Q254" i="1" s="1"/>
  <c r="K258" i="1"/>
  <c r="Q258" i="1" s="1"/>
  <c r="J248" i="1"/>
  <c r="J244" i="1"/>
  <c r="J236" i="1"/>
  <c r="J232" i="1"/>
  <c r="J224" i="1"/>
  <c r="J220" i="1"/>
  <c r="J204" i="1"/>
  <c r="O263" i="1"/>
  <c r="R263" i="1" s="1"/>
  <c r="P263" i="1"/>
  <c r="O267" i="1"/>
  <c r="P267" i="1"/>
  <c r="S267" i="1" s="1"/>
  <c r="O271" i="1"/>
  <c r="P271" i="1"/>
  <c r="S271" i="1" s="1"/>
  <c r="P275" i="1"/>
  <c r="O275" i="1"/>
  <c r="O291" i="1"/>
  <c r="P291" i="1"/>
  <c r="O295" i="1"/>
  <c r="P295" i="1"/>
  <c r="P307" i="1"/>
  <c r="O307" i="1"/>
  <c r="R307" i="1" s="1"/>
  <c r="P311" i="1"/>
  <c r="O311" i="1"/>
  <c r="O315" i="1"/>
  <c r="P315" i="1"/>
  <c r="O319" i="1"/>
  <c r="P319" i="1"/>
  <c r="O323" i="1"/>
  <c r="P323" i="1"/>
  <c r="K260" i="1"/>
  <c r="Q260" i="1" s="1"/>
  <c r="R260" i="1" s="1"/>
  <c r="K264" i="1"/>
  <c r="Q264" i="1" s="1"/>
  <c r="K268" i="1"/>
  <c r="Q268" i="1" s="1"/>
  <c r="K272" i="1"/>
  <c r="Q272" i="1" s="1"/>
  <c r="I272" i="1"/>
  <c r="K276" i="1"/>
  <c r="Q276" i="1" s="1"/>
  <c r="K280" i="1"/>
  <c r="Q280" i="1" s="1"/>
  <c r="K284" i="1"/>
  <c r="Q284" i="1" s="1"/>
  <c r="K288" i="1"/>
  <c r="Q288" i="1" s="1"/>
  <c r="K292" i="1"/>
  <c r="Q292" i="1" s="1"/>
  <c r="I296" i="1"/>
  <c r="K296" i="1"/>
  <c r="Q296" i="1" s="1"/>
  <c r="R296" i="1" s="1"/>
  <c r="K300" i="1"/>
  <c r="Q300" i="1" s="1"/>
  <c r="K304" i="1"/>
  <c r="Q304" i="1" s="1"/>
  <c r="S304" i="1" s="1"/>
  <c r="I304" i="1"/>
  <c r="K308" i="1"/>
  <c r="Q308" i="1" s="1"/>
  <c r="K312" i="1"/>
  <c r="Q312" i="1" s="1"/>
  <c r="I316" i="1"/>
  <c r="K316" i="1"/>
  <c r="Q316" i="1" s="1"/>
  <c r="I320" i="1"/>
  <c r="N320" i="1" s="1"/>
  <c r="K320" i="1"/>
  <c r="Q320" i="1" s="1"/>
  <c r="R320" i="1" s="1"/>
  <c r="K324" i="1"/>
  <c r="Q324" i="1" s="1"/>
  <c r="J327" i="1"/>
  <c r="P391" i="1"/>
  <c r="O391" i="1"/>
  <c r="P383" i="1"/>
  <c r="O383" i="1"/>
  <c r="R383" i="1" s="1"/>
  <c r="P379" i="1"/>
  <c r="O379" i="1"/>
  <c r="P375" i="1"/>
  <c r="O375" i="1"/>
  <c r="O371" i="1"/>
  <c r="P371" i="1"/>
  <c r="P367" i="1"/>
  <c r="O367" i="1"/>
  <c r="R367" i="1" s="1"/>
  <c r="O363" i="1"/>
  <c r="P363" i="1"/>
  <c r="O359" i="1"/>
  <c r="R359" i="1" s="1"/>
  <c r="P359" i="1"/>
  <c r="P355" i="1"/>
  <c r="O355" i="1"/>
  <c r="O351" i="1"/>
  <c r="R351" i="1" s="1"/>
  <c r="P351" i="1"/>
  <c r="S351" i="1" s="1"/>
  <c r="O347" i="1"/>
  <c r="R347" i="1" s="1"/>
  <c r="P347" i="1"/>
  <c r="S347" i="1" s="1"/>
  <c r="O343" i="1"/>
  <c r="R343" i="1" s="1"/>
  <c r="P343" i="1"/>
  <c r="S343" i="1" s="1"/>
  <c r="J335" i="1"/>
  <c r="K328" i="1"/>
  <c r="Q328" i="1" s="1"/>
  <c r="I332" i="1"/>
  <c r="N332" i="1" s="1"/>
  <c r="K332" i="1"/>
  <c r="Q332" i="1" s="1"/>
  <c r="R332" i="1" s="1"/>
  <c r="K336" i="1"/>
  <c r="Q336" i="1" s="1"/>
  <c r="K340" i="1"/>
  <c r="Q340" i="1" s="1"/>
  <c r="K344" i="1"/>
  <c r="Q344" i="1" s="1"/>
  <c r="K348" i="1"/>
  <c r="Q348" i="1" s="1"/>
  <c r="K352" i="1"/>
  <c r="Q352" i="1" s="1"/>
  <c r="R352" i="1" s="1"/>
  <c r="I352" i="1"/>
  <c r="K356" i="1"/>
  <c r="Q356" i="1" s="1"/>
  <c r="I360" i="1"/>
  <c r="K360" i="1"/>
  <c r="Q360" i="1" s="1"/>
  <c r="R360" i="1" s="1"/>
  <c r="I364" i="1"/>
  <c r="K364" i="1"/>
  <c r="Q364" i="1" s="1"/>
  <c r="R364" i="1" s="1"/>
  <c r="K368" i="1"/>
  <c r="Q368" i="1" s="1"/>
  <c r="K372" i="1"/>
  <c r="Q372" i="1" s="1"/>
  <c r="K376" i="1"/>
  <c r="Q376" i="1" s="1"/>
  <c r="K380" i="1"/>
  <c r="Q380" i="1" s="1"/>
  <c r="K384" i="1"/>
  <c r="Q384" i="1" s="1"/>
  <c r="K388" i="1"/>
  <c r="Q388" i="1" s="1"/>
  <c r="K392" i="1"/>
  <c r="Q392" i="1" s="1"/>
  <c r="P447" i="1"/>
  <c r="O443" i="1"/>
  <c r="P443" i="1"/>
  <c r="O431" i="1"/>
  <c r="R431" i="1" s="1"/>
  <c r="P431" i="1"/>
  <c r="O419" i="1"/>
  <c r="R419" i="1" s="1"/>
  <c r="P419" i="1"/>
  <c r="O415" i="1"/>
  <c r="R415" i="1" s="1"/>
  <c r="P415" i="1"/>
  <c r="P403" i="1"/>
  <c r="O403" i="1"/>
  <c r="K445" i="1"/>
  <c r="Q445" i="1" s="1"/>
  <c r="I445" i="1"/>
  <c r="K441" i="1"/>
  <c r="Q441" i="1" s="1"/>
  <c r="S441" i="1" s="1"/>
  <c r="I441" i="1"/>
  <c r="K437" i="1"/>
  <c r="Q437" i="1" s="1"/>
  <c r="S437" i="1" s="1"/>
  <c r="I433" i="1"/>
  <c r="K433" i="1"/>
  <c r="Q433" i="1" s="1"/>
  <c r="S433" i="1" s="1"/>
  <c r="K429" i="1"/>
  <c r="Q429" i="1" s="1"/>
  <c r="S429" i="1" s="1"/>
  <c r="I429" i="1"/>
  <c r="K425" i="1"/>
  <c r="Q425" i="1" s="1"/>
  <c r="K421" i="1"/>
  <c r="Q421" i="1" s="1"/>
  <c r="K417" i="1"/>
  <c r="Q417" i="1" s="1"/>
  <c r="S417" i="1" s="1"/>
  <c r="I417" i="1"/>
  <c r="K413" i="1"/>
  <c r="Q413" i="1" s="1"/>
  <c r="I409" i="1"/>
  <c r="K409" i="1"/>
  <c r="Q409" i="1" s="1"/>
  <c r="R409" i="1" s="1"/>
  <c r="K405" i="1"/>
  <c r="Q405" i="1" s="1"/>
  <c r="K401" i="1"/>
  <c r="Q401" i="1" s="1"/>
  <c r="K397" i="1"/>
  <c r="Q397" i="1" s="1"/>
  <c r="S397" i="1" s="1"/>
  <c r="I397" i="1"/>
  <c r="N397" i="1" s="1"/>
  <c r="O460" i="1"/>
  <c r="R460" i="1" s="1"/>
  <c r="P460" i="1"/>
  <c r="S460" i="1" s="1"/>
  <c r="O456" i="1"/>
  <c r="R456" i="1" s="1"/>
  <c r="P456" i="1"/>
  <c r="S456" i="1" s="1"/>
  <c r="O452" i="1"/>
  <c r="R452" i="1" s="1"/>
  <c r="P452" i="1"/>
  <c r="S452" i="1" s="1"/>
  <c r="O526" i="1"/>
  <c r="P526" i="1"/>
  <c r="S526" i="1" s="1"/>
  <c r="O522" i="1"/>
  <c r="P522" i="1"/>
  <c r="O514" i="1"/>
  <c r="R514" i="1" s="1"/>
  <c r="P514" i="1"/>
  <c r="O506" i="1"/>
  <c r="P506" i="1"/>
  <c r="P502" i="1"/>
  <c r="O502" i="1"/>
  <c r="P498" i="1"/>
  <c r="O498" i="1"/>
  <c r="I530" i="1"/>
  <c r="K530" i="1"/>
  <c r="Q530" i="1" s="1"/>
  <c r="K526" i="1"/>
  <c r="Q526" i="1" s="1"/>
  <c r="K522" i="1"/>
  <c r="Q522" i="1" s="1"/>
  <c r="I518" i="1"/>
  <c r="K518" i="1"/>
  <c r="Q518" i="1" s="1"/>
  <c r="K514" i="1"/>
  <c r="Q514" i="1" s="1"/>
  <c r="K510" i="1"/>
  <c r="Q510" i="1" s="1"/>
  <c r="R510" i="1" s="1"/>
  <c r="I510" i="1"/>
  <c r="K506" i="1"/>
  <c r="Q506" i="1" s="1"/>
  <c r="K502" i="1"/>
  <c r="Q502" i="1" s="1"/>
  <c r="K498" i="1"/>
  <c r="Q498" i="1" s="1"/>
  <c r="I494" i="1"/>
  <c r="K494" i="1"/>
  <c r="Q494" i="1" s="1"/>
  <c r="K490" i="1"/>
  <c r="Q490" i="1" s="1"/>
  <c r="I490" i="1"/>
  <c r="K486" i="1"/>
  <c r="Q486" i="1" s="1"/>
  <c r="K482" i="1"/>
  <c r="Q482" i="1" s="1"/>
  <c r="I482" i="1"/>
  <c r="O566" i="1"/>
  <c r="R566" i="1" s="1"/>
  <c r="P566" i="1"/>
  <c r="O562" i="1"/>
  <c r="P562" i="1"/>
  <c r="S562" i="1" s="1"/>
  <c r="O554" i="1"/>
  <c r="P554" i="1"/>
  <c r="O550" i="1"/>
  <c r="R550" i="1" s="1"/>
  <c r="P550" i="1"/>
  <c r="S550" i="1" s="1"/>
  <c r="O546" i="1"/>
  <c r="P546" i="1"/>
  <c r="O542" i="1"/>
  <c r="P542" i="1"/>
  <c r="S542" i="1" s="1"/>
  <c r="O538" i="1"/>
  <c r="P538" i="1"/>
  <c r="S538" i="1" s="1"/>
  <c r="K571" i="1"/>
  <c r="Q571" i="1" s="1"/>
  <c r="S571" i="1" s="1"/>
  <c r="I571" i="1"/>
  <c r="N571" i="1" s="1"/>
  <c r="K567" i="1"/>
  <c r="Q567" i="1" s="1"/>
  <c r="I567" i="1"/>
  <c r="K563" i="1"/>
  <c r="Q563" i="1" s="1"/>
  <c r="S563" i="1" s="1"/>
  <c r="I563" i="1"/>
  <c r="K559" i="1"/>
  <c r="Q559" i="1" s="1"/>
  <c r="K555" i="1"/>
  <c r="Q555" i="1" s="1"/>
  <c r="K551" i="1"/>
  <c r="Q551" i="1" s="1"/>
  <c r="S551" i="1" s="1"/>
  <c r="I551" i="1"/>
  <c r="I547" i="1"/>
  <c r="K547" i="1"/>
  <c r="Q547" i="1" s="1"/>
  <c r="S547" i="1" s="1"/>
  <c r="K543" i="1"/>
  <c r="Q543" i="1" s="1"/>
  <c r="I543" i="1"/>
  <c r="K539" i="1"/>
  <c r="Q539" i="1" s="1"/>
  <c r="S539" i="1" s="1"/>
  <c r="I539" i="1"/>
  <c r="K535" i="1"/>
  <c r="Q535" i="1" s="1"/>
  <c r="S535" i="1" s="1"/>
  <c r="I535" i="1"/>
  <c r="N535" i="1" s="1"/>
  <c r="O595" i="1"/>
  <c r="P595" i="1"/>
  <c r="O591" i="1"/>
  <c r="R591" i="1" s="1"/>
  <c r="P591" i="1"/>
  <c r="O587" i="1"/>
  <c r="P587" i="1"/>
  <c r="S587" i="1" s="1"/>
  <c r="O583" i="1"/>
  <c r="P583" i="1"/>
  <c r="O575" i="1"/>
  <c r="P575" i="1"/>
  <c r="I597" i="1"/>
  <c r="K597" i="1"/>
  <c r="Q597" i="1" s="1"/>
  <c r="S597" i="1" s="1"/>
  <c r="K593" i="1"/>
  <c r="Q593" i="1" s="1"/>
  <c r="K589" i="1"/>
  <c r="Q589" i="1" s="1"/>
  <c r="I585" i="1"/>
  <c r="K585" i="1"/>
  <c r="Q585" i="1" s="1"/>
  <c r="K581" i="1"/>
  <c r="Q581" i="1" s="1"/>
  <c r="K577" i="1"/>
  <c r="Q577" i="1" s="1"/>
  <c r="R577" i="1" s="1"/>
  <c r="O644" i="1"/>
  <c r="P644" i="1"/>
  <c r="O640" i="1"/>
  <c r="P640" i="1"/>
  <c r="O636" i="1"/>
  <c r="P636" i="1"/>
  <c r="S636" i="1" s="1"/>
  <c r="O632" i="1"/>
  <c r="P632" i="1"/>
  <c r="O628" i="1"/>
  <c r="P628" i="1"/>
  <c r="O620" i="1"/>
  <c r="P620" i="1"/>
  <c r="O612" i="1"/>
  <c r="P612" i="1"/>
  <c r="O608" i="1"/>
  <c r="P608" i="1"/>
  <c r="J600" i="1"/>
  <c r="K664" i="1"/>
  <c r="Q664" i="1" s="1"/>
  <c r="R664" i="1" s="1"/>
  <c r="I664" i="1"/>
  <c r="K660" i="1"/>
  <c r="Q660" i="1" s="1"/>
  <c r="R660" i="1" s="1"/>
  <c r="K656" i="1"/>
  <c r="Q656" i="1" s="1"/>
  <c r="R656" i="1" s="1"/>
  <c r="K652" i="1"/>
  <c r="Q652" i="1" s="1"/>
  <c r="R652" i="1" s="1"/>
  <c r="I648" i="1"/>
  <c r="K648" i="1"/>
  <c r="Q648" i="1" s="1"/>
  <c r="R648" i="1" s="1"/>
  <c r="K644" i="1"/>
  <c r="Q644" i="1" s="1"/>
  <c r="R644" i="1" s="1"/>
  <c r="K640" i="1"/>
  <c r="Q640" i="1" s="1"/>
  <c r="K636" i="1"/>
  <c r="Q636" i="1" s="1"/>
  <c r="R636" i="1" s="1"/>
  <c r="K632" i="1"/>
  <c r="Q632" i="1" s="1"/>
  <c r="K628" i="1"/>
  <c r="Q628" i="1" s="1"/>
  <c r="K624" i="1"/>
  <c r="Q624" i="1" s="1"/>
  <c r="R624" i="1" s="1"/>
  <c r="K620" i="1"/>
  <c r="Q620" i="1" s="1"/>
  <c r="I616" i="1"/>
  <c r="K616" i="1"/>
  <c r="Q616" i="1" s="1"/>
  <c r="R616" i="1" s="1"/>
  <c r="K612" i="1"/>
  <c r="Q612" i="1" s="1"/>
  <c r="K608" i="1"/>
  <c r="Q608" i="1" s="1"/>
  <c r="I604" i="1"/>
  <c r="K604" i="1"/>
  <c r="Q604" i="1" s="1"/>
  <c r="R604" i="1" s="1"/>
  <c r="I672" i="1"/>
  <c r="K672" i="1"/>
  <c r="Q672" i="1" s="1"/>
  <c r="J668" i="1"/>
  <c r="O668" i="1" s="1"/>
  <c r="R668" i="1" s="1"/>
  <c r="R680" i="1"/>
  <c r="K703" i="1"/>
  <c r="Q703" i="1" s="1"/>
  <c r="R703" i="1" s="1"/>
  <c r="K695" i="1"/>
  <c r="Q695" i="1" s="1"/>
  <c r="R695" i="1" s="1"/>
  <c r="K687" i="1"/>
  <c r="Q687" i="1" s="1"/>
  <c r="R687" i="1" s="1"/>
  <c r="I683" i="1"/>
  <c r="K683" i="1"/>
  <c r="Q683" i="1" s="1"/>
  <c r="R683" i="1" s="1"/>
  <c r="K679" i="1"/>
  <c r="Q679" i="1" s="1"/>
  <c r="I679" i="1"/>
  <c r="K675" i="1"/>
  <c r="Q675" i="1" s="1"/>
  <c r="R675" i="1" s="1"/>
  <c r="R727" i="1"/>
  <c r="R718" i="1"/>
  <c r="N716" i="1"/>
  <c r="R715" i="1"/>
  <c r="K704" i="1"/>
  <c r="Q704" i="1" s="1"/>
  <c r="R704" i="1" s="1"/>
  <c r="K694" i="1"/>
  <c r="Q694" i="1" s="1"/>
  <c r="S694" i="1" s="1"/>
  <c r="N688" i="1"/>
  <c r="R684" i="1"/>
  <c r="R682" i="1"/>
  <c r="L681" i="1"/>
  <c r="M655" i="1"/>
  <c r="O623" i="1"/>
  <c r="L618" i="1"/>
  <c r="M618" i="1" s="1"/>
  <c r="P616" i="1"/>
  <c r="P604" i="1"/>
  <c r="S604" i="1" s="1"/>
  <c r="R570" i="1"/>
  <c r="M561" i="1"/>
  <c r="M557" i="1"/>
  <c r="N544" i="1"/>
  <c r="S541" i="1"/>
  <c r="M529" i="1"/>
  <c r="L530" i="1"/>
  <c r="M530" i="1" s="1"/>
  <c r="O518" i="1"/>
  <c r="P518" i="1"/>
  <c r="R503" i="1"/>
  <c r="R499" i="1"/>
  <c r="S682" i="1"/>
  <c r="R665" i="1"/>
  <c r="S610" i="1"/>
  <c r="M605" i="1"/>
  <c r="S598" i="1"/>
  <c r="R565" i="1"/>
  <c r="O534" i="1"/>
  <c r="P534" i="1"/>
  <c r="S525" i="1"/>
  <c r="S510" i="1"/>
  <c r="R500" i="1"/>
  <c r="P654" i="1"/>
  <c r="R543" i="1"/>
  <c r="M533" i="1"/>
  <c r="L534" i="1"/>
  <c r="M534" i="1" s="1"/>
  <c r="N534" i="1" s="1"/>
  <c r="R525" i="1"/>
  <c r="P513" i="1"/>
  <c r="O513" i="1"/>
  <c r="R699" i="1"/>
  <c r="R694" i="1"/>
  <c r="L693" i="1"/>
  <c r="M693" i="1" s="1"/>
  <c r="N693" i="1" s="1"/>
  <c r="P686" i="1"/>
  <c r="S686" i="1" s="1"/>
  <c r="R679" i="1"/>
  <c r="L678" i="1"/>
  <c r="M678" i="1" s="1"/>
  <c r="P666" i="1"/>
  <c r="L654" i="1"/>
  <c r="M654" i="1" s="1"/>
  <c r="N654" i="1" s="1"/>
  <c r="P648" i="1"/>
  <c r="L639" i="1"/>
  <c r="M639" i="1" s="1"/>
  <c r="R610" i="1"/>
  <c r="O597" i="1"/>
  <c r="O585" i="1"/>
  <c r="O573" i="1"/>
  <c r="O549" i="1"/>
  <c r="R549" i="1" s="1"/>
  <c r="O537" i="1"/>
  <c r="R537" i="1" s="1"/>
  <c r="O535" i="1"/>
  <c r="O530" i="1"/>
  <c r="R530" i="1" s="1"/>
  <c r="P530" i="1"/>
  <c r="N518" i="1"/>
  <c r="L487" i="1"/>
  <c r="M487" i="1" s="1"/>
  <c r="L485" i="1"/>
  <c r="M485" i="1" s="1"/>
  <c r="L468" i="1"/>
  <c r="P448" i="1"/>
  <c r="O439" i="1"/>
  <c r="P426" i="1"/>
  <c r="S426" i="1" s="1"/>
  <c r="O423" i="1"/>
  <c r="P420" i="1"/>
  <c r="O407" i="1"/>
  <c r="R396" i="1"/>
  <c r="O386" i="1"/>
  <c r="R386" i="1" s="1"/>
  <c r="P386" i="1"/>
  <c r="M355" i="1"/>
  <c r="L356" i="1"/>
  <c r="M356" i="1" s="1"/>
  <c r="O521" i="1"/>
  <c r="S509" i="1"/>
  <c r="S495" i="1"/>
  <c r="O479" i="1"/>
  <c r="M474" i="1"/>
  <c r="L472" i="1"/>
  <c r="M472" i="1" s="1"/>
  <c r="O459" i="1"/>
  <c r="O442" i="1"/>
  <c r="P432" i="1"/>
  <c r="S432" i="1" s="1"/>
  <c r="M421" i="1"/>
  <c r="O417" i="1"/>
  <c r="P398" i="1"/>
  <c r="S398" i="1" s="1"/>
  <c r="N352" i="1"/>
  <c r="R475" i="1"/>
  <c r="S404" i="1"/>
  <c r="N398" i="1"/>
  <c r="S396" i="1"/>
  <c r="M323" i="1"/>
  <c r="L324" i="1"/>
  <c r="M324" i="1" s="1"/>
  <c r="S299" i="1"/>
  <c r="N510" i="1"/>
  <c r="L489" i="1"/>
  <c r="L490" i="1" s="1"/>
  <c r="M490" i="1" s="1"/>
  <c r="O487" i="1"/>
  <c r="P485" i="1"/>
  <c r="L455" i="1"/>
  <c r="M455" i="1" s="1"/>
  <c r="N455" i="1" s="1"/>
  <c r="O450" i="1"/>
  <c r="L447" i="1"/>
  <c r="R411" i="1"/>
  <c r="L372" i="1"/>
  <c r="M372" i="1" s="1"/>
  <c r="M371" i="1"/>
  <c r="O366" i="1"/>
  <c r="P366" i="1"/>
  <c r="O361" i="1"/>
  <c r="N318" i="1"/>
  <c r="N386" i="1"/>
  <c r="P364" i="1"/>
  <c r="P360" i="1"/>
  <c r="O357" i="1"/>
  <c r="M351" i="1"/>
  <c r="O341" i="1"/>
  <c r="O329" i="1"/>
  <c r="R329" i="1" s="1"/>
  <c r="O313" i="1"/>
  <c r="R304" i="1"/>
  <c r="L296" i="1"/>
  <c r="M296" i="1" s="1"/>
  <c r="O293" i="1"/>
  <c r="R293" i="1" s="1"/>
  <c r="P289" i="1"/>
  <c r="S289" i="1" s="1"/>
  <c r="M282" i="1"/>
  <c r="L277" i="1"/>
  <c r="M277" i="1" s="1"/>
  <c r="O266" i="1"/>
  <c r="R266" i="1" s="1"/>
  <c r="P253" i="1"/>
  <c r="O253" i="1"/>
  <c r="L244" i="1"/>
  <c r="L245" i="1" s="1"/>
  <c r="M245" i="1" s="1"/>
  <c r="N245" i="1" s="1"/>
  <c r="M243" i="1"/>
  <c r="R345" i="1"/>
  <c r="R331" i="1"/>
  <c r="R301" i="1"/>
  <c r="S285" i="1"/>
  <c r="S259" i="1"/>
  <c r="P245" i="1"/>
  <c r="O245" i="1"/>
  <c r="L242" i="1"/>
  <c r="M242" i="1" s="1"/>
  <c r="M241" i="1"/>
  <c r="L232" i="1"/>
  <c r="L233" i="1" s="1"/>
  <c r="M231" i="1"/>
  <c r="S216" i="1"/>
  <c r="R316" i="1"/>
  <c r="S313" i="1"/>
  <c r="L308" i="1"/>
  <c r="N304" i="1"/>
  <c r="P303" i="1"/>
  <c r="R299" i="1"/>
  <c r="L285" i="1"/>
  <c r="M285" i="1" s="1"/>
  <c r="O283" i="1"/>
  <c r="R283" i="1" s="1"/>
  <c r="P281" i="1"/>
  <c r="S281" i="1" s="1"/>
  <c r="S242" i="1"/>
  <c r="S377" i="1"/>
  <c r="R370" i="1"/>
  <c r="P332" i="1"/>
  <c r="N330" i="1"/>
  <c r="P320" i="1"/>
  <c r="P316" i="1"/>
  <c r="S316" i="1" s="1"/>
  <c r="O309" i="1"/>
  <c r="P296" i="1"/>
  <c r="L281" i="1"/>
  <c r="M281" i="1" s="1"/>
  <c r="O279" i="1"/>
  <c r="P277" i="1"/>
  <c r="P257" i="1"/>
  <c r="O257" i="1"/>
  <c r="M217" i="1"/>
  <c r="L218" i="1"/>
  <c r="M218" i="1" s="1"/>
  <c r="R216" i="1"/>
  <c r="R218" i="1"/>
  <c r="O215" i="1"/>
  <c r="N206" i="1"/>
  <c r="L204" i="1"/>
  <c r="M204" i="1" s="1"/>
  <c r="S200" i="1"/>
  <c r="M163" i="1"/>
  <c r="L164" i="1"/>
  <c r="O162" i="1"/>
  <c r="P162" i="1"/>
  <c r="S201" i="1"/>
  <c r="M191" i="1"/>
  <c r="L192" i="1"/>
  <c r="M192" i="1" s="1"/>
  <c r="O135" i="1"/>
  <c r="P135" i="1"/>
  <c r="P240" i="1"/>
  <c r="O237" i="1"/>
  <c r="P234" i="1"/>
  <c r="N228" i="1"/>
  <c r="S208" i="1"/>
  <c r="O192" i="1"/>
  <c r="M148" i="1"/>
  <c r="L149" i="1"/>
  <c r="R230" i="1"/>
  <c r="S211" i="1"/>
  <c r="L129" i="1"/>
  <c r="M128" i="1"/>
  <c r="L169" i="1"/>
  <c r="M169" i="1" s="1"/>
  <c r="O142" i="1"/>
  <c r="O138" i="1"/>
  <c r="O130" i="1"/>
  <c r="M112" i="1"/>
  <c r="N178" i="1"/>
  <c r="M170" i="1"/>
  <c r="L123" i="1"/>
  <c r="M123" i="1" s="1"/>
  <c r="N180" i="1"/>
  <c r="O115" i="1"/>
  <c r="P115" i="1"/>
  <c r="J752" i="1"/>
  <c r="K753" i="1"/>
  <c r="Q753" i="1" s="1"/>
  <c r="R753" i="1" s="1"/>
  <c r="O744" i="1"/>
  <c r="R744" i="1" s="1"/>
  <c r="P744" i="1"/>
  <c r="S744" i="1" s="1"/>
  <c r="K741" i="1"/>
  <c r="Q741" i="1" s="1"/>
  <c r="R741" i="1" s="1"/>
  <c r="J740" i="1"/>
  <c r="P740" i="1" s="1"/>
  <c r="S740" i="1" s="1"/>
  <c r="K759" i="1"/>
  <c r="Q759" i="1" s="1"/>
  <c r="S759" i="1" s="1"/>
  <c r="I759" i="1"/>
  <c r="N759" i="1" s="1"/>
  <c r="I743" i="1"/>
  <c r="K743" i="1"/>
  <c r="Q743" i="1" s="1"/>
  <c r="S743" i="1" s="1"/>
  <c r="L95" i="1"/>
  <c r="P85" i="1"/>
  <c r="J763" i="1"/>
  <c r="J755" i="1"/>
  <c r="J751" i="1"/>
  <c r="J747" i="1"/>
  <c r="J739" i="1"/>
  <c r="R756" i="1"/>
  <c r="R773" i="1"/>
  <c r="R769" i="1"/>
  <c r="K771" i="1"/>
  <c r="Q771" i="1" s="1"/>
  <c r="R771" i="1" s="1"/>
  <c r="K767" i="1"/>
  <c r="Q767" i="1" s="1"/>
  <c r="O800" i="1"/>
  <c r="R800" i="1" s="1"/>
  <c r="P800" i="1"/>
  <c r="S800" i="1" s="1"/>
  <c r="O792" i="1"/>
  <c r="R792" i="1" s="1"/>
  <c r="P792" i="1"/>
  <c r="S792" i="1" s="1"/>
  <c r="P784" i="1"/>
  <c r="S784" i="1" s="1"/>
  <c r="O784" i="1"/>
  <c r="R784" i="1" s="1"/>
  <c r="O780" i="1"/>
  <c r="R780" i="1" s="1"/>
  <c r="P780" i="1"/>
  <c r="L76" i="1"/>
  <c r="M71" i="1"/>
  <c r="L72" i="1"/>
  <c r="K761" i="1"/>
  <c r="Q761" i="1" s="1"/>
  <c r="R761" i="1" s="1"/>
  <c r="K757" i="1"/>
  <c r="Q757" i="1" s="1"/>
  <c r="K749" i="1"/>
  <c r="Q749" i="1" s="1"/>
  <c r="R749" i="1" s="1"/>
  <c r="K745" i="1"/>
  <c r="Q745" i="1" s="1"/>
  <c r="K737" i="1"/>
  <c r="Q737" i="1" s="1"/>
  <c r="R737" i="1" s="1"/>
  <c r="J768" i="1"/>
  <c r="O799" i="1"/>
  <c r="P799" i="1"/>
  <c r="O791" i="1"/>
  <c r="P791" i="1"/>
  <c r="O775" i="1"/>
  <c r="R775" i="1" s="1"/>
  <c r="P775" i="1"/>
  <c r="S775" i="1" s="1"/>
  <c r="R745" i="1"/>
  <c r="R759" i="1"/>
  <c r="P771" i="1"/>
  <c r="P802" i="1"/>
  <c r="S802" i="1" s="1"/>
  <c r="O802" i="1"/>
  <c r="R802" i="1" s="1"/>
  <c r="J798" i="1"/>
  <c r="K799" i="1"/>
  <c r="Q799" i="1" s="1"/>
  <c r="J790" i="1"/>
  <c r="K791" i="1"/>
  <c r="Q791" i="1" s="1"/>
  <c r="P782" i="1"/>
  <c r="O782" i="1"/>
  <c r="R782" i="1" s="1"/>
  <c r="O774" i="1"/>
  <c r="R774" i="1" s="1"/>
  <c r="P774" i="1"/>
  <c r="S774" i="1" s="1"/>
  <c r="S780" i="1"/>
  <c r="P762" i="1"/>
  <c r="S762" i="1" s="1"/>
  <c r="O762" i="1"/>
  <c r="R762" i="1" s="1"/>
  <c r="R757" i="1"/>
  <c r="P770" i="1"/>
  <c r="S770" i="1" s="1"/>
  <c r="O770" i="1"/>
  <c r="R770" i="1" s="1"/>
  <c r="I772" i="1"/>
  <c r="K772" i="1"/>
  <c r="Q772" i="1" s="1"/>
  <c r="S772" i="1" s="1"/>
  <c r="S764" i="1"/>
  <c r="R783" i="1"/>
  <c r="J796" i="1"/>
  <c r="R785" i="1"/>
  <c r="S783" i="1"/>
  <c r="I776" i="1"/>
  <c r="K750" i="1"/>
  <c r="Q750" i="1" s="1"/>
  <c r="R750" i="1" s="1"/>
  <c r="S748" i="1"/>
  <c r="K746" i="1"/>
  <c r="Q746" i="1" s="1"/>
  <c r="R746" i="1" s="1"/>
  <c r="R738" i="1"/>
  <c r="I762" i="1"/>
  <c r="N762" i="1" s="1"/>
  <c r="N758" i="1"/>
  <c r="I757" i="1"/>
  <c r="N757" i="1" s="1"/>
  <c r="I756" i="1"/>
  <c r="K754" i="1"/>
  <c r="Q754" i="1" s="1"/>
  <c r="S754" i="1" s="1"/>
  <c r="R765" i="1"/>
  <c r="R764" i="1"/>
  <c r="I794" i="1"/>
  <c r="P787" i="1"/>
  <c r="S787" i="1" s="1"/>
  <c r="I787" i="1"/>
  <c r="R781" i="1"/>
  <c r="K778" i="1"/>
  <c r="Q778" i="1" s="1"/>
  <c r="N761" i="1"/>
  <c r="M765" i="1"/>
  <c r="N765" i="1" s="1"/>
  <c r="P795" i="1"/>
  <c r="S795" i="1" s="1"/>
  <c r="L748" i="1"/>
  <c r="M748" i="1" s="1"/>
  <c r="N748" i="1" s="1"/>
  <c r="O743" i="1"/>
  <c r="R743" i="1" s="1"/>
  <c r="R736" i="1"/>
  <c r="S758" i="1"/>
  <c r="O794" i="1"/>
  <c r="R794" i="1" s="1"/>
  <c r="O788" i="1"/>
  <c r="R788" i="1" s="1"/>
  <c r="O786" i="1"/>
  <c r="R786" i="1" s="1"/>
  <c r="O778" i="1"/>
  <c r="R778" i="1" s="1"/>
  <c r="P779" i="1"/>
  <c r="S779" i="1" s="1"/>
  <c r="O776" i="1"/>
  <c r="R776" i="1" s="1"/>
  <c r="S782" i="1"/>
  <c r="R779" i="1"/>
  <c r="S778" i="1"/>
  <c r="R795" i="1"/>
  <c r="S794" i="1"/>
  <c r="R787" i="1"/>
  <c r="S786" i="1"/>
  <c r="P801" i="1"/>
  <c r="S801" i="1" s="1"/>
  <c r="P797" i="1"/>
  <c r="S797" i="1" s="1"/>
  <c r="P793" i="1"/>
  <c r="S793" i="1" s="1"/>
  <c r="P789" i="1"/>
  <c r="S789" i="1" s="1"/>
  <c r="P785" i="1"/>
  <c r="S785" i="1" s="1"/>
  <c r="P781" i="1"/>
  <c r="S781" i="1" s="1"/>
  <c r="P777" i="1"/>
  <c r="S777" i="1" s="1"/>
  <c r="O772" i="1"/>
  <c r="R772" i="1" s="1"/>
  <c r="O766" i="1"/>
  <c r="R766" i="1" s="1"/>
  <c r="S767" i="1"/>
  <c r="R767" i="1"/>
  <c r="S766" i="1"/>
  <c r="L767" i="1"/>
  <c r="M766" i="1"/>
  <c r="P773" i="1"/>
  <c r="S773" i="1" s="1"/>
  <c r="P769" i="1"/>
  <c r="S769" i="1" s="1"/>
  <c r="P765" i="1"/>
  <c r="S765" i="1" s="1"/>
  <c r="L764" i="1"/>
  <c r="M764" i="1" s="1"/>
  <c r="N764" i="1" s="1"/>
  <c r="O748" i="1"/>
  <c r="R748" i="1" s="1"/>
  <c r="O754" i="1"/>
  <c r="P736" i="1"/>
  <c r="S736" i="1" s="1"/>
  <c r="M760" i="1"/>
  <c r="O758" i="1"/>
  <c r="R758" i="1" s="1"/>
  <c r="P760" i="1"/>
  <c r="S760" i="1" s="1"/>
  <c r="P756" i="1"/>
  <c r="S756" i="1" s="1"/>
  <c r="L756" i="1"/>
  <c r="M756" i="1" s="1"/>
  <c r="L752" i="1"/>
  <c r="P761" i="1"/>
  <c r="P757" i="1"/>
  <c r="P753" i="1"/>
  <c r="O740" i="1"/>
  <c r="R740" i="1" s="1"/>
  <c r="L738" i="1"/>
  <c r="M738" i="1" s="1"/>
  <c r="N738" i="1" s="1"/>
  <c r="L740" i="1"/>
  <c r="M740" i="1" s="1"/>
  <c r="L743" i="1"/>
  <c r="M743" i="1" s="1"/>
  <c r="N750" i="1"/>
  <c r="N736" i="1"/>
  <c r="P749" i="1"/>
  <c r="P745" i="1"/>
  <c r="L745" i="1"/>
  <c r="P741" i="1"/>
  <c r="S741" i="1" s="1"/>
  <c r="P737" i="1"/>
  <c r="P750" i="1"/>
  <c r="S750" i="1" s="1"/>
  <c r="P746" i="1"/>
  <c r="P742" i="1"/>
  <c r="S742" i="1" s="1"/>
  <c r="P738" i="1"/>
  <c r="S738" i="1" s="1"/>
  <c r="R735" i="1"/>
  <c r="N717" i="1"/>
  <c r="N685" i="1"/>
  <c r="N694" i="1"/>
  <c r="N573" i="1"/>
  <c r="N549" i="1"/>
  <c r="N699" i="1"/>
  <c r="N703" i="1"/>
  <c r="N687" i="1"/>
  <c r="N521" i="1"/>
  <c r="N695" i="1"/>
  <c r="N441" i="1"/>
  <c r="N715" i="1"/>
  <c r="N683" i="1"/>
  <c r="R700" i="1"/>
  <c r="R672" i="1"/>
  <c r="R728" i="1"/>
  <c r="R720" i="1"/>
  <c r="R708" i="1"/>
  <c r="R693" i="1"/>
  <c r="R692" i="1"/>
  <c r="R733" i="1"/>
  <c r="R725" i="1"/>
  <c r="R724" i="1"/>
  <c r="R712" i="1"/>
  <c r="N705" i="1"/>
  <c r="N686" i="1"/>
  <c r="O637" i="1"/>
  <c r="O633" i="1"/>
  <c r="O560" i="1"/>
  <c r="R560" i="1" s="1"/>
  <c r="P560" i="1"/>
  <c r="O528" i="1"/>
  <c r="R528" i="1" s="1"/>
  <c r="P528" i="1"/>
  <c r="O520" i="1"/>
  <c r="P520" i="1"/>
  <c r="S520" i="1" s="1"/>
  <c r="M424" i="1"/>
  <c r="L425" i="1"/>
  <c r="O394" i="1"/>
  <c r="R394" i="1" s="1"/>
  <c r="P394" i="1"/>
  <c r="M335" i="1"/>
  <c r="L336" i="1"/>
  <c r="M308" i="1"/>
  <c r="L309" i="1"/>
  <c r="M309" i="1" s="1"/>
  <c r="N309" i="1" s="1"/>
  <c r="P735" i="1"/>
  <c r="S735" i="1" s="1"/>
  <c r="L735" i="1"/>
  <c r="M735" i="1" s="1"/>
  <c r="N735" i="1" s="1"/>
  <c r="P731" i="1"/>
  <c r="S731" i="1" s="1"/>
  <c r="L731" i="1"/>
  <c r="P727" i="1"/>
  <c r="L727" i="1"/>
  <c r="M727" i="1" s="1"/>
  <c r="N727" i="1" s="1"/>
  <c r="P723" i="1"/>
  <c r="S723" i="1" s="1"/>
  <c r="P719" i="1"/>
  <c r="S719" i="1" s="1"/>
  <c r="P715" i="1"/>
  <c r="S715" i="1" s="1"/>
  <c r="P711" i="1"/>
  <c r="S711" i="1" s="1"/>
  <c r="L711" i="1"/>
  <c r="M711" i="1" s="1"/>
  <c r="N711" i="1" s="1"/>
  <c r="P707" i="1"/>
  <c r="S707" i="1" s="1"/>
  <c r="L707" i="1"/>
  <c r="P703" i="1"/>
  <c r="S703" i="1" s="1"/>
  <c r="P699" i="1"/>
  <c r="S699" i="1" s="1"/>
  <c r="P695" i="1"/>
  <c r="P691" i="1"/>
  <c r="L691" i="1"/>
  <c r="M691" i="1" s="1"/>
  <c r="N691" i="1" s="1"/>
  <c r="P687" i="1"/>
  <c r="P683" i="1"/>
  <c r="P679" i="1"/>
  <c r="P675" i="1"/>
  <c r="S675" i="1" s="1"/>
  <c r="L675" i="1"/>
  <c r="L671" i="1"/>
  <c r="P663" i="1"/>
  <c r="L663" i="1"/>
  <c r="P659" i="1"/>
  <c r="L659" i="1"/>
  <c r="M659" i="1" s="1"/>
  <c r="N659" i="1" s="1"/>
  <c r="P655" i="1"/>
  <c r="P651" i="1"/>
  <c r="L651" i="1"/>
  <c r="M651" i="1" s="1"/>
  <c r="N651" i="1" s="1"/>
  <c r="L634" i="1"/>
  <c r="L630" i="1"/>
  <c r="L613" i="1"/>
  <c r="M612" i="1"/>
  <c r="L601" i="1"/>
  <c r="M600" i="1"/>
  <c r="L581" i="1"/>
  <c r="M580" i="1"/>
  <c r="M574" i="1"/>
  <c r="L575" i="1"/>
  <c r="S570" i="1"/>
  <c r="S566" i="1"/>
  <c r="O564" i="1"/>
  <c r="P564" i="1"/>
  <c r="R558" i="1"/>
  <c r="M554" i="1"/>
  <c r="L555" i="1"/>
  <c r="S546" i="1"/>
  <c r="R546" i="1"/>
  <c r="M538" i="1"/>
  <c r="L539" i="1"/>
  <c r="M539" i="1" s="1"/>
  <c r="S534" i="1"/>
  <c r="R518" i="1"/>
  <c r="O516" i="1"/>
  <c r="P516" i="1"/>
  <c r="R515" i="1"/>
  <c r="L506" i="1"/>
  <c r="O497" i="1"/>
  <c r="R497" i="1" s="1"/>
  <c r="P497" i="1"/>
  <c r="M492" i="1"/>
  <c r="L493" i="1"/>
  <c r="O482" i="1"/>
  <c r="R482" i="1" s="1"/>
  <c r="P482" i="1"/>
  <c r="M476" i="1"/>
  <c r="L477" i="1"/>
  <c r="M434" i="1"/>
  <c r="L435" i="1"/>
  <c r="M435" i="1" s="1"/>
  <c r="O346" i="1"/>
  <c r="P346" i="1"/>
  <c r="O645" i="1"/>
  <c r="R645" i="1" s="1"/>
  <c r="P624" i="1"/>
  <c r="L609" i="1"/>
  <c r="M608" i="1"/>
  <c r="P592" i="1"/>
  <c r="S592" i="1" s="1"/>
  <c r="P584" i="1"/>
  <c r="O568" i="1"/>
  <c r="P568" i="1"/>
  <c r="M562" i="1"/>
  <c r="L563" i="1"/>
  <c r="M563" i="1" s="1"/>
  <c r="O548" i="1"/>
  <c r="P548" i="1"/>
  <c r="O298" i="1"/>
  <c r="P298" i="1"/>
  <c r="S298" i="1" s="1"/>
  <c r="P732" i="1"/>
  <c r="P724" i="1"/>
  <c r="S724" i="1" s="1"/>
  <c r="P720" i="1"/>
  <c r="S720" i="1" s="1"/>
  <c r="P716" i="1"/>
  <c r="P712" i="1"/>
  <c r="S712" i="1" s="1"/>
  <c r="P708" i="1"/>
  <c r="S708" i="1" s="1"/>
  <c r="P704" i="1"/>
  <c r="P700" i="1"/>
  <c r="S700" i="1" s="1"/>
  <c r="P696" i="1"/>
  <c r="P692" i="1"/>
  <c r="S692" i="1" s="1"/>
  <c r="P688" i="1"/>
  <c r="P684" i="1"/>
  <c r="P680" i="1"/>
  <c r="S680" i="1" s="1"/>
  <c r="P676" i="1"/>
  <c r="P672" i="1"/>
  <c r="P664" i="1"/>
  <c r="P660" i="1"/>
  <c r="P656" i="1"/>
  <c r="P652" i="1"/>
  <c r="M644" i="1"/>
  <c r="R643" i="1"/>
  <c r="M636" i="1"/>
  <c r="M632" i="1"/>
  <c r="R631" i="1"/>
  <c r="M628" i="1"/>
  <c r="R627" i="1"/>
  <c r="L625" i="1"/>
  <c r="M624" i="1"/>
  <c r="L585" i="1"/>
  <c r="M585" i="1" s="1"/>
  <c r="N585" i="1" s="1"/>
  <c r="M584" i="1"/>
  <c r="O576" i="1"/>
  <c r="P576" i="1"/>
  <c r="O556" i="1"/>
  <c r="P556" i="1"/>
  <c r="R553" i="1"/>
  <c r="M550" i="1"/>
  <c r="L551" i="1"/>
  <c r="M551" i="1" s="1"/>
  <c r="N551" i="1" s="1"/>
  <c r="M542" i="1"/>
  <c r="L543" i="1"/>
  <c r="M543" i="1" s="1"/>
  <c r="N543" i="1" s="1"/>
  <c r="O540" i="1"/>
  <c r="R540" i="1" s="1"/>
  <c r="P540" i="1"/>
  <c r="S540" i="1" s="1"/>
  <c r="O532" i="1"/>
  <c r="P532" i="1"/>
  <c r="S532" i="1" s="1"/>
  <c r="M522" i="1"/>
  <c r="L523" i="1"/>
  <c r="M523" i="1" s="1"/>
  <c r="S518" i="1"/>
  <c r="O512" i="1"/>
  <c r="P512" i="1"/>
  <c r="R511" i="1"/>
  <c r="O508" i="1"/>
  <c r="R508" i="1" s="1"/>
  <c r="P508" i="1"/>
  <c r="O376" i="1"/>
  <c r="P376" i="1"/>
  <c r="M359" i="1"/>
  <c r="L360" i="1"/>
  <c r="M360" i="1" s="1"/>
  <c r="O641" i="1"/>
  <c r="O629" i="1"/>
  <c r="L621" i="1"/>
  <c r="M620" i="1"/>
  <c r="P614" i="1"/>
  <c r="P602" i="1"/>
  <c r="S602" i="1" s="1"/>
  <c r="P582" i="1"/>
  <c r="M514" i="1"/>
  <c r="L515" i="1"/>
  <c r="M515" i="1" s="1"/>
  <c r="N515" i="1" s="1"/>
  <c r="P445" i="1"/>
  <c r="O445" i="1"/>
  <c r="L445" i="1"/>
  <c r="M445" i="1" s="1"/>
  <c r="N445" i="1" s="1"/>
  <c r="M444" i="1"/>
  <c r="O649" i="1"/>
  <c r="R649" i="1" s="1"/>
  <c r="L648" i="1"/>
  <c r="M648" i="1" s="1"/>
  <c r="N648" i="1" s="1"/>
  <c r="L640" i="1"/>
  <c r="M606" i="1"/>
  <c r="L607" i="1"/>
  <c r="M607" i="1" s="1"/>
  <c r="N607" i="1" s="1"/>
  <c r="M586" i="1"/>
  <c r="L587" i="1"/>
  <c r="M566" i="1"/>
  <c r="L567" i="1"/>
  <c r="M567" i="1" s="1"/>
  <c r="N567" i="1" s="1"/>
  <c r="O552" i="1"/>
  <c r="P552" i="1"/>
  <c r="M546" i="1"/>
  <c r="L547" i="1"/>
  <c r="M547" i="1" s="1"/>
  <c r="O544" i="1"/>
  <c r="P544" i="1"/>
  <c r="P536" i="1"/>
  <c r="S536" i="1" s="1"/>
  <c r="M526" i="1"/>
  <c r="L527" i="1"/>
  <c r="O524" i="1"/>
  <c r="P524" i="1"/>
  <c r="R521" i="1"/>
  <c r="O494" i="1"/>
  <c r="P494" i="1"/>
  <c r="M480" i="1"/>
  <c r="L481" i="1"/>
  <c r="O478" i="1"/>
  <c r="R478" i="1" s="1"/>
  <c r="P478" i="1"/>
  <c r="S478" i="1" s="1"/>
  <c r="M572" i="1"/>
  <c r="M568" i="1"/>
  <c r="M564" i="1"/>
  <c r="M552" i="1"/>
  <c r="M548" i="1"/>
  <c r="M536" i="1"/>
  <c r="M520" i="1"/>
  <c r="M516" i="1"/>
  <c r="M512" i="1"/>
  <c r="M504" i="1"/>
  <c r="O490" i="1"/>
  <c r="R490" i="1" s="1"/>
  <c r="P490" i="1"/>
  <c r="S490" i="1" s="1"/>
  <c r="M489" i="1"/>
  <c r="S473" i="1"/>
  <c r="R473" i="1"/>
  <c r="O466" i="1"/>
  <c r="P466" i="1"/>
  <c r="M458" i="1"/>
  <c r="L459" i="1"/>
  <c r="M459" i="1" s="1"/>
  <c r="R441" i="1"/>
  <c r="N440" i="1"/>
  <c r="O436" i="1"/>
  <c r="P436" i="1"/>
  <c r="M348" i="1"/>
  <c r="L349" i="1"/>
  <c r="R484" i="1"/>
  <c r="O474" i="1"/>
  <c r="R474" i="1" s="1"/>
  <c r="P474" i="1"/>
  <c r="S474" i="1" s="1"/>
  <c r="O462" i="1"/>
  <c r="P462" i="1"/>
  <c r="M412" i="1"/>
  <c r="L413" i="1"/>
  <c r="O486" i="1"/>
  <c r="P486" i="1"/>
  <c r="R476" i="1"/>
  <c r="O470" i="1"/>
  <c r="P470" i="1"/>
  <c r="L461" i="1"/>
  <c r="O457" i="1"/>
  <c r="R457" i="1" s="1"/>
  <c r="S444" i="1"/>
  <c r="R427" i="1"/>
  <c r="M456" i="1"/>
  <c r="M452" i="1"/>
  <c r="P440" i="1"/>
  <c r="S440" i="1" s="1"/>
  <c r="L439" i="1"/>
  <c r="M439" i="1" s="1"/>
  <c r="N439" i="1" s="1"/>
  <c r="O437" i="1"/>
  <c r="M428" i="1"/>
  <c r="L429" i="1"/>
  <c r="M429" i="1" s="1"/>
  <c r="M416" i="1"/>
  <c r="L417" i="1"/>
  <c r="M417" i="1" s="1"/>
  <c r="L407" i="1"/>
  <c r="M407" i="1" s="1"/>
  <c r="M406" i="1"/>
  <c r="S386" i="1"/>
  <c r="R377" i="1"/>
  <c r="R375" i="1"/>
  <c r="S366" i="1"/>
  <c r="O350" i="1"/>
  <c r="R350" i="1" s="1"/>
  <c r="P350" i="1"/>
  <c r="S350" i="1" s="1"/>
  <c r="S341" i="1"/>
  <c r="O338" i="1"/>
  <c r="P338" i="1"/>
  <c r="O330" i="1"/>
  <c r="P330" i="1"/>
  <c r="O326" i="1"/>
  <c r="P326" i="1"/>
  <c r="O318" i="1"/>
  <c r="R318" i="1" s="1"/>
  <c r="P318" i="1"/>
  <c r="R313" i="1"/>
  <c r="M312" i="1"/>
  <c r="L313" i="1"/>
  <c r="M313" i="1" s="1"/>
  <c r="O310" i="1"/>
  <c r="R310" i="1" s="1"/>
  <c r="P310" i="1"/>
  <c r="S305" i="1"/>
  <c r="S301" i="1"/>
  <c r="O294" i="1"/>
  <c r="R294" i="1" s="1"/>
  <c r="P294" i="1"/>
  <c r="O274" i="1"/>
  <c r="P274" i="1"/>
  <c r="S274" i="1" s="1"/>
  <c r="N451" i="1"/>
  <c r="R443" i="1"/>
  <c r="N433" i="1"/>
  <c r="L431" i="1"/>
  <c r="M430" i="1"/>
  <c r="L419" i="1"/>
  <c r="M418" i="1"/>
  <c r="M408" i="1"/>
  <c r="L409" i="1"/>
  <c r="M409" i="1" s="1"/>
  <c r="N409" i="1" s="1"/>
  <c r="R387" i="1"/>
  <c r="L363" i="1"/>
  <c r="M362" i="1"/>
  <c r="O358" i="1"/>
  <c r="R358" i="1" s="1"/>
  <c r="P358" i="1"/>
  <c r="S358" i="1" s="1"/>
  <c r="S345" i="1"/>
  <c r="M340" i="1"/>
  <c r="L341" i="1"/>
  <c r="M341" i="1" s="1"/>
  <c r="N341" i="1" s="1"/>
  <c r="O334" i="1"/>
  <c r="R334" i="1" s="1"/>
  <c r="P334" i="1"/>
  <c r="N333" i="1"/>
  <c r="O322" i="1"/>
  <c r="P322" i="1"/>
  <c r="S322" i="1" s="1"/>
  <c r="O314" i="1"/>
  <c r="R314" i="1" s="1"/>
  <c r="P314" i="1"/>
  <c r="O306" i="1"/>
  <c r="R306" i="1" s="1"/>
  <c r="P306" i="1"/>
  <c r="M300" i="1"/>
  <c r="L301" i="1"/>
  <c r="M301" i="1" s="1"/>
  <c r="M292" i="1"/>
  <c r="L293" i="1"/>
  <c r="M293" i="1" s="1"/>
  <c r="O264" i="1"/>
  <c r="P264" i="1"/>
  <c r="L423" i="1"/>
  <c r="M423" i="1" s="1"/>
  <c r="M422" i="1"/>
  <c r="L411" i="1"/>
  <c r="M411" i="1" s="1"/>
  <c r="M410" i="1"/>
  <c r="M400" i="1"/>
  <c r="L401" i="1"/>
  <c r="N399" i="1"/>
  <c r="M388" i="1"/>
  <c r="L389" i="1"/>
  <c r="L379" i="1"/>
  <c r="M378" i="1"/>
  <c r="R371" i="1"/>
  <c r="M368" i="1"/>
  <c r="L369" i="1"/>
  <c r="O354" i="1"/>
  <c r="R354" i="1" s="1"/>
  <c r="P354" i="1"/>
  <c r="M344" i="1"/>
  <c r="L345" i="1"/>
  <c r="M345" i="1" s="1"/>
  <c r="O342" i="1"/>
  <c r="R342" i="1" s="1"/>
  <c r="P342" i="1"/>
  <c r="O302" i="1"/>
  <c r="P302" i="1"/>
  <c r="S293" i="1"/>
  <c r="M358" i="1"/>
  <c r="M354" i="1"/>
  <c r="M334" i="1"/>
  <c r="M322" i="1"/>
  <c r="M314" i="1"/>
  <c r="M306" i="1"/>
  <c r="M302" i="1"/>
  <c r="M298" i="1"/>
  <c r="M294" i="1"/>
  <c r="O282" i="1"/>
  <c r="P282" i="1"/>
  <c r="O272" i="1"/>
  <c r="R272" i="1" s="1"/>
  <c r="P272" i="1"/>
  <c r="M238" i="1"/>
  <c r="L239" i="1"/>
  <c r="L225" i="1"/>
  <c r="M224" i="1"/>
  <c r="M181" i="1"/>
  <c r="L182" i="1"/>
  <c r="L138" i="1"/>
  <c r="M138" i="1" s="1"/>
  <c r="M137" i="1"/>
  <c r="O286" i="1"/>
  <c r="P286" i="1"/>
  <c r="O278" i="1"/>
  <c r="P278" i="1"/>
  <c r="S273" i="1"/>
  <c r="R273" i="1"/>
  <c r="O268" i="1"/>
  <c r="P268" i="1"/>
  <c r="P230" i="1"/>
  <c r="P218" i="1"/>
  <c r="L268" i="1"/>
  <c r="L264" i="1"/>
  <c r="R227" i="1"/>
  <c r="R219" i="1"/>
  <c r="O206" i="1"/>
  <c r="P206" i="1"/>
  <c r="O194" i="1"/>
  <c r="R194" i="1" s="1"/>
  <c r="P194" i="1"/>
  <c r="S194" i="1" s="1"/>
  <c r="M188" i="1"/>
  <c r="L189" i="1"/>
  <c r="M189" i="1" s="1"/>
  <c r="O109" i="1"/>
  <c r="P109" i="1"/>
  <c r="P260" i="1"/>
  <c r="L259" i="1"/>
  <c r="M259" i="1" s="1"/>
  <c r="N259" i="1" s="1"/>
  <c r="P256" i="1"/>
  <c r="S256" i="1" s="1"/>
  <c r="L255" i="1"/>
  <c r="P252" i="1"/>
  <c r="S252" i="1" s="1"/>
  <c r="M246" i="1"/>
  <c r="L247" i="1"/>
  <c r="L221" i="1"/>
  <c r="M220" i="1"/>
  <c r="S197" i="1"/>
  <c r="M196" i="1"/>
  <c r="L197" i="1"/>
  <c r="M197" i="1" s="1"/>
  <c r="N197" i="1" s="1"/>
  <c r="M185" i="1"/>
  <c r="L186" i="1"/>
  <c r="M186" i="1" s="1"/>
  <c r="N186" i="1" s="1"/>
  <c r="O111" i="1"/>
  <c r="P111" i="1"/>
  <c r="L237" i="1"/>
  <c r="M237" i="1" s="1"/>
  <c r="M236" i="1"/>
  <c r="L205" i="1"/>
  <c r="M205" i="1" s="1"/>
  <c r="O190" i="1"/>
  <c r="R190" i="1" s="1"/>
  <c r="P190" i="1"/>
  <c r="S190" i="1" s="1"/>
  <c r="P187" i="1"/>
  <c r="S187" i="1" s="1"/>
  <c r="O187" i="1"/>
  <c r="R187" i="1" s="1"/>
  <c r="O127" i="1"/>
  <c r="P127" i="1"/>
  <c r="L214" i="1"/>
  <c r="L210" i="1"/>
  <c r="M202" i="1"/>
  <c r="M198" i="1"/>
  <c r="M194" i="1"/>
  <c r="R193" i="1"/>
  <c r="M190" i="1"/>
  <c r="P178" i="1"/>
  <c r="L177" i="1"/>
  <c r="M177" i="1" s="1"/>
  <c r="M67" i="1"/>
  <c r="L68" i="1"/>
  <c r="N193" i="1"/>
  <c r="O160" i="1"/>
  <c r="P160" i="1"/>
  <c r="L152" i="1"/>
  <c r="L144" i="1"/>
  <c r="L142" i="1"/>
  <c r="M142" i="1" s="1"/>
  <c r="M141" i="1"/>
  <c r="L126" i="1"/>
  <c r="M125" i="1"/>
  <c r="M100" i="1"/>
  <c r="L101" i="1"/>
  <c r="O61" i="1"/>
  <c r="P61" i="1"/>
  <c r="L114" i="1"/>
  <c r="M113" i="1"/>
  <c r="L90" i="1"/>
  <c r="M89" i="1"/>
  <c r="M63" i="1"/>
  <c r="L64" i="1"/>
  <c r="M131" i="1"/>
  <c r="L132" i="1"/>
  <c r="L118" i="1"/>
  <c r="M117" i="1"/>
  <c r="P70" i="1"/>
  <c r="O70" i="1"/>
  <c r="O65" i="1"/>
  <c r="P65" i="1"/>
  <c r="P93" i="1"/>
  <c r="L88" i="1"/>
  <c r="M88" i="1" s="1"/>
  <c r="O86" i="1"/>
  <c r="O77" i="1"/>
  <c r="P77" i="1"/>
  <c r="O74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J175" i="1" s="1"/>
  <c r="F124" i="1"/>
  <c r="F125" i="1"/>
  <c r="F126" i="1"/>
  <c r="F127" i="1"/>
  <c r="F128" i="1"/>
  <c r="F129" i="1"/>
  <c r="F130" i="1"/>
  <c r="J129" i="1" s="1"/>
  <c r="F131" i="1"/>
  <c r="F132" i="1"/>
  <c r="J131" i="1" s="1"/>
  <c r="F133" i="1"/>
  <c r="F134" i="1"/>
  <c r="F135" i="1"/>
  <c r="F136" i="1"/>
  <c r="F137" i="1"/>
  <c r="F138" i="1"/>
  <c r="J137" i="1" s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J151" i="1" s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J125" i="21"/>
  <c r="O125" i="21" s="1"/>
  <c r="R125" i="21" s="1"/>
  <c r="F64" i="10"/>
  <c r="J117" i="4"/>
  <c r="J96" i="4"/>
  <c r="H1003" i="3"/>
  <c r="H1184" i="2"/>
  <c r="F520" i="2"/>
  <c r="H520" i="2"/>
  <c r="I3" i="2"/>
  <c r="N3" i="2" s="1"/>
  <c r="J4" i="2"/>
  <c r="O4" i="2" s="1"/>
  <c r="I5" i="2"/>
  <c r="N5" i="2" s="1"/>
  <c r="L5" i="2"/>
  <c r="M5" i="2" s="1"/>
  <c r="I6" i="2"/>
  <c r="N6" i="2" s="1"/>
  <c r="J7" i="2"/>
  <c r="P7" i="2" s="1"/>
  <c r="I8" i="2"/>
  <c r="N8" i="2" s="1"/>
  <c r="L8" i="2"/>
  <c r="L9" i="2" s="1"/>
  <c r="I9" i="2"/>
  <c r="N9" i="2" s="1"/>
  <c r="J10" i="2"/>
  <c r="P10" i="2" s="1"/>
  <c r="I11" i="2"/>
  <c r="N11" i="2" s="1"/>
  <c r="L11" i="2"/>
  <c r="I12" i="2"/>
  <c r="N12" i="2" s="1"/>
  <c r="I13" i="2"/>
  <c r="N13" i="2" s="1"/>
  <c r="I14" i="2"/>
  <c r="N14" i="2" s="1"/>
  <c r="J15" i="2"/>
  <c r="O15" i="2" s="1"/>
  <c r="J16" i="2"/>
  <c r="O16" i="2" s="1"/>
  <c r="L16" i="2"/>
  <c r="M16" i="2" s="1"/>
  <c r="I17" i="2"/>
  <c r="N17" i="2" s="1"/>
  <c r="L17" i="2"/>
  <c r="L18" i="2" s="1"/>
  <c r="M18" i="2" s="1"/>
  <c r="J18" i="2"/>
  <c r="J19" i="2"/>
  <c r="O19" i="2" s="1"/>
  <c r="L19" i="2"/>
  <c r="M19" i="2" s="1"/>
  <c r="I20" i="2"/>
  <c r="N20" i="2" s="1"/>
  <c r="L20" i="2"/>
  <c r="L21" i="2" s="1"/>
  <c r="L22" i="2" s="1"/>
  <c r="M22" i="2" s="1"/>
  <c r="I21" i="2"/>
  <c r="N21" i="2" s="1"/>
  <c r="I22" i="2"/>
  <c r="N22" i="2" s="1"/>
  <c r="J23" i="2"/>
  <c r="O23" i="2" s="1"/>
  <c r="J24" i="2"/>
  <c r="O24" i="2" s="1"/>
  <c r="L24" i="2"/>
  <c r="M24" i="2" s="1"/>
  <c r="I25" i="2"/>
  <c r="N25" i="2" s="1"/>
  <c r="L25" i="2"/>
  <c r="I26" i="2"/>
  <c r="N26" i="2" s="1"/>
  <c r="J27" i="2"/>
  <c r="P27" i="2" s="1"/>
  <c r="I28" i="2"/>
  <c r="N28" i="2" s="1"/>
  <c r="L28" i="2"/>
  <c r="L29" i="2" s="1"/>
  <c r="L30" i="2" s="1"/>
  <c r="M30" i="2" s="1"/>
  <c r="I29" i="2"/>
  <c r="N29" i="2" s="1"/>
  <c r="I30" i="2"/>
  <c r="N30" i="2" s="1"/>
  <c r="I31" i="2"/>
  <c r="N31" i="2" s="1"/>
  <c r="I32" i="2"/>
  <c r="N32" i="2" s="1"/>
  <c r="I33" i="2"/>
  <c r="N33" i="2" s="1"/>
  <c r="I34" i="2"/>
  <c r="N34" i="2" s="1"/>
  <c r="I35" i="2"/>
  <c r="N35" i="2" s="1"/>
  <c r="I36" i="2"/>
  <c r="N36" i="2" s="1"/>
  <c r="I37" i="2"/>
  <c r="N37" i="2" s="1"/>
  <c r="J38" i="2"/>
  <c r="J39" i="2"/>
  <c r="P39" i="2" s="1"/>
  <c r="L39" i="2"/>
  <c r="M39" i="2" s="1"/>
  <c r="I40" i="2"/>
  <c r="N40" i="2" s="1"/>
  <c r="L40" i="2"/>
  <c r="L41" i="2" s="1"/>
  <c r="L42" i="2" s="1"/>
  <c r="M42" i="2" s="1"/>
  <c r="I41" i="2"/>
  <c r="N41" i="2" s="1"/>
  <c r="J42" i="2"/>
  <c r="P42" i="2" s="1"/>
  <c r="I43" i="2"/>
  <c r="N43" i="2" s="1"/>
  <c r="L43" i="2"/>
  <c r="I44" i="2"/>
  <c r="N44" i="2" s="1"/>
  <c r="I45" i="2"/>
  <c r="N45" i="2" s="1"/>
  <c r="J46" i="2"/>
  <c r="I47" i="2"/>
  <c r="N47" i="2" s="1"/>
  <c r="L47" i="2"/>
  <c r="M47" i="2" s="1"/>
  <c r="I48" i="2"/>
  <c r="N48" i="2" s="1"/>
  <c r="I49" i="2"/>
  <c r="N49" i="2" s="1"/>
  <c r="J50" i="2"/>
  <c r="P50" i="2" s="1"/>
  <c r="I51" i="2"/>
  <c r="N51" i="2" s="1"/>
  <c r="L51" i="2"/>
  <c r="I52" i="2"/>
  <c r="N52" i="2" s="1"/>
  <c r="I53" i="2"/>
  <c r="N53" i="2" s="1"/>
  <c r="J54" i="2"/>
  <c r="P54" i="2" s="1"/>
  <c r="I55" i="2"/>
  <c r="N55" i="2" s="1"/>
  <c r="L55" i="2"/>
  <c r="I56" i="2"/>
  <c r="N56" i="2" s="1"/>
  <c r="I57" i="2"/>
  <c r="N57" i="2" s="1"/>
  <c r="I58" i="2"/>
  <c r="N58" i="2" s="1"/>
  <c r="I59" i="2"/>
  <c r="N59" i="2" s="1"/>
  <c r="I60" i="2"/>
  <c r="N60" i="2" s="1"/>
  <c r="I61" i="2"/>
  <c r="N61" i="2" s="1"/>
  <c r="I62" i="2"/>
  <c r="N62" i="2" s="1"/>
  <c r="I63" i="2"/>
  <c r="N63" i="2" s="1"/>
  <c r="I64" i="2"/>
  <c r="N64" i="2" s="1"/>
  <c r="I65" i="2"/>
  <c r="N65" i="2" s="1"/>
  <c r="I66" i="2"/>
  <c r="N66" i="2" s="1"/>
  <c r="J67" i="2"/>
  <c r="I68" i="2"/>
  <c r="N68" i="2" s="1"/>
  <c r="L68" i="2"/>
  <c r="M68" i="2" s="1"/>
  <c r="I69" i="2"/>
  <c r="N69" i="2" s="1"/>
  <c r="I70" i="2"/>
  <c r="N70" i="2" s="1"/>
  <c r="I71" i="2"/>
  <c r="N71" i="2" s="1"/>
  <c r="I72" i="2"/>
  <c r="N72" i="2" s="1"/>
  <c r="J73" i="2"/>
  <c r="I74" i="2"/>
  <c r="N74" i="2" s="1"/>
  <c r="L74" i="2"/>
  <c r="L75" i="2" s="1"/>
  <c r="I75" i="2"/>
  <c r="N75" i="2" s="1"/>
  <c r="I76" i="2"/>
  <c r="N76" i="2" s="1"/>
  <c r="I77" i="2"/>
  <c r="N77" i="2" s="1"/>
  <c r="J78" i="2"/>
  <c r="P78" i="2" s="1"/>
  <c r="J79" i="2"/>
  <c r="L79" i="2"/>
  <c r="M79" i="2" s="1"/>
  <c r="I80" i="2"/>
  <c r="N80" i="2" s="1"/>
  <c r="L80" i="2"/>
  <c r="L81" i="2" s="1"/>
  <c r="L82" i="2" s="1"/>
  <c r="I81" i="2"/>
  <c r="N81" i="2" s="1"/>
  <c r="I82" i="2"/>
  <c r="N82" i="2" s="1"/>
  <c r="J83" i="2"/>
  <c r="O83" i="2" s="1"/>
  <c r="I84" i="2"/>
  <c r="N84" i="2" s="1"/>
  <c r="L84" i="2"/>
  <c r="L85" i="2" s="1"/>
  <c r="I85" i="2"/>
  <c r="N85" i="2" s="1"/>
  <c r="I86" i="2"/>
  <c r="N86" i="2" s="1"/>
  <c r="J87" i="2"/>
  <c r="O87" i="2" s="1"/>
  <c r="I88" i="2"/>
  <c r="N88" i="2" s="1"/>
  <c r="L88" i="2"/>
  <c r="M88" i="2" s="1"/>
  <c r="I89" i="2"/>
  <c r="N89" i="2" s="1"/>
  <c r="I90" i="2"/>
  <c r="N90" i="2" s="1"/>
  <c r="J91" i="2"/>
  <c r="O91" i="2" s="1"/>
  <c r="J92" i="2"/>
  <c r="P92" i="2" s="1"/>
  <c r="L92" i="2"/>
  <c r="M92" i="2" s="1"/>
  <c r="I93" i="2"/>
  <c r="N93" i="2" s="1"/>
  <c r="L93" i="2"/>
  <c r="L94" i="2" s="1"/>
  <c r="M94" i="2" s="1"/>
  <c r="I94" i="2"/>
  <c r="N94" i="2" s="1"/>
  <c r="J95" i="2"/>
  <c r="O95" i="2" s="1"/>
  <c r="I96" i="2"/>
  <c r="N96" i="2" s="1"/>
  <c r="L96" i="2"/>
  <c r="I97" i="2"/>
  <c r="N97" i="2" s="1"/>
  <c r="J98" i="2"/>
  <c r="I99" i="2"/>
  <c r="N99" i="2" s="1"/>
  <c r="L99" i="2"/>
  <c r="M99" i="2" s="1"/>
  <c r="I100" i="2"/>
  <c r="N100" i="2" s="1"/>
  <c r="J101" i="2"/>
  <c r="P101" i="2" s="1"/>
  <c r="I102" i="2"/>
  <c r="N102" i="2" s="1"/>
  <c r="L102" i="2"/>
  <c r="L103" i="2" s="1"/>
  <c r="M103" i="2" s="1"/>
  <c r="I103" i="2"/>
  <c r="N103" i="2" s="1"/>
  <c r="I104" i="2"/>
  <c r="N104" i="2" s="1"/>
  <c r="I105" i="2"/>
  <c r="N105" i="2" s="1"/>
  <c r="J106" i="2"/>
  <c r="J107" i="2"/>
  <c r="O107" i="2" s="1"/>
  <c r="L107" i="2"/>
  <c r="M107" i="2" s="1"/>
  <c r="J108" i="2"/>
  <c r="O108" i="2" s="1"/>
  <c r="L108" i="2"/>
  <c r="M108" i="2" s="1"/>
  <c r="I109" i="2"/>
  <c r="N109" i="2" s="1"/>
  <c r="L109" i="2"/>
  <c r="L110" i="2" s="1"/>
  <c r="M110" i="2" s="1"/>
  <c r="J110" i="2"/>
  <c r="I111" i="2"/>
  <c r="N111" i="2" s="1"/>
  <c r="L111" i="2"/>
  <c r="M111" i="2" s="1"/>
  <c r="I112" i="2"/>
  <c r="N112" i="2" s="1"/>
  <c r="I113" i="2"/>
  <c r="N113" i="2" s="1"/>
  <c r="J114" i="2"/>
  <c r="I115" i="2"/>
  <c r="N115" i="2" s="1"/>
  <c r="L115" i="2"/>
  <c r="M115" i="2" s="1"/>
  <c r="I116" i="2"/>
  <c r="N116" i="2" s="1"/>
  <c r="I117" i="2"/>
  <c r="N117" i="2" s="1"/>
  <c r="J118" i="2"/>
  <c r="I119" i="2"/>
  <c r="N119" i="2" s="1"/>
  <c r="L119" i="2"/>
  <c r="M119" i="2" s="1"/>
  <c r="I120" i="2"/>
  <c r="N120" i="2" s="1"/>
  <c r="I121" i="2"/>
  <c r="N121" i="2" s="1"/>
  <c r="J122" i="2"/>
  <c r="I123" i="2"/>
  <c r="N123" i="2" s="1"/>
  <c r="L123" i="2"/>
  <c r="I124" i="2"/>
  <c r="N124" i="2" s="1"/>
  <c r="I125" i="2"/>
  <c r="N125" i="2" s="1"/>
  <c r="J126" i="2"/>
  <c r="I127" i="2"/>
  <c r="N127" i="2" s="1"/>
  <c r="L127" i="2"/>
  <c r="M127" i="2" s="1"/>
  <c r="I128" i="2"/>
  <c r="N128" i="2" s="1"/>
  <c r="I129" i="2"/>
  <c r="N129" i="2" s="1"/>
  <c r="I130" i="2"/>
  <c r="N130" i="2" s="1"/>
  <c r="J131" i="2"/>
  <c r="O131" i="2" s="1"/>
  <c r="I132" i="2"/>
  <c r="N132" i="2" s="1"/>
  <c r="L132" i="2"/>
  <c r="I133" i="2"/>
  <c r="N133" i="2" s="1"/>
  <c r="I134" i="2"/>
  <c r="N134" i="2" s="1"/>
  <c r="I135" i="2"/>
  <c r="N135" i="2" s="1"/>
  <c r="I136" i="2"/>
  <c r="N136" i="2" s="1"/>
  <c r="J137" i="2"/>
  <c r="I138" i="2"/>
  <c r="N138" i="2" s="1"/>
  <c r="L138" i="2"/>
  <c r="L139" i="2" s="1"/>
  <c r="M139" i="2" s="1"/>
  <c r="J139" i="2"/>
  <c r="P139" i="2" s="1"/>
  <c r="I140" i="2"/>
  <c r="N140" i="2" s="1"/>
  <c r="L140" i="2"/>
  <c r="J141" i="2"/>
  <c r="P141" i="2" s="1"/>
  <c r="I142" i="2"/>
  <c r="N142" i="2" s="1"/>
  <c r="L142" i="2"/>
  <c r="I143" i="2"/>
  <c r="N143" i="2" s="1"/>
  <c r="I144" i="2"/>
  <c r="N144" i="2" s="1"/>
  <c r="I145" i="2"/>
  <c r="N145" i="2" s="1"/>
  <c r="I146" i="2"/>
  <c r="N146" i="2" s="1"/>
  <c r="I147" i="2"/>
  <c r="N147" i="2" s="1"/>
  <c r="I148" i="2"/>
  <c r="N148" i="2" s="1"/>
  <c r="I149" i="2"/>
  <c r="N149" i="2" s="1"/>
  <c r="J150" i="2"/>
  <c r="O150" i="2" s="1"/>
  <c r="I151" i="2"/>
  <c r="N151" i="2" s="1"/>
  <c r="L151" i="2"/>
  <c r="L152" i="2" s="1"/>
  <c r="I152" i="2"/>
  <c r="N152" i="2" s="1"/>
  <c r="I153" i="2"/>
  <c r="N153" i="2" s="1"/>
  <c r="J154" i="2"/>
  <c r="O154" i="2" s="1"/>
  <c r="J155" i="2"/>
  <c r="L155" i="2"/>
  <c r="M155" i="2" s="1"/>
  <c r="J156" i="2"/>
  <c r="O156" i="2" s="1"/>
  <c r="L156" i="2"/>
  <c r="M156" i="2" s="1"/>
  <c r="I157" i="2"/>
  <c r="N157" i="2" s="1"/>
  <c r="L157" i="2"/>
  <c r="L158" i="2" s="1"/>
  <c r="M158" i="2" s="1"/>
  <c r="I158" i="2"/>
  <c r="N158" i="2" s="1"/>
  <c r="J159" i="2"/>
  <c r="P159" i="2" s="1"/>
  <c r="L166" i="2"/>
  <c r="I166" i="2"/>
  <c r="N166" i="2" s="1"/>
  <c r="J167" i="2"/>
  <c r="J168" i="2"/>
  <c r="P168" i="2" s="1"/>
  <c r="L168" i="2"/>
  <c r="M168" i="2" s="1"/>
  <c r="J169" i="2"/>
  <c r="O169" i="2" s="1"/>
  <c r="L169" i="2"/>
  <c r="M169" i="2" s="1"/>
  <c r="I170" i="2"/>
  <c r="N170" i="2" s="1"/>
  <c r="L170" i="2"/>
  <c r="L171" i="2" s="1"/>
  <c r="I171" i="2"/>
  <c r="N171" i="2" s="1"/>
  <c r="I172" i="2"/>
  <c r="N172" i="2" s="1"/>
  <c r="I173" i="2"/>
  <c r="N173" i="2" s="1"/>
  <c r="J174" i="2"/>
  <c r="I175" i="2"/>
  <c r="N175" i="2" s="1"/>
  <c r="L175" i="2"/>
  <c r="M175" i="2" s="1"/>
  <c r="I176" i="2"/>
  <c r="N176" i="2" s="1"/>
  <c r="I177" i="2"/>
  <c r="N177" i="2" s="1"/>
  <c r="J178" i="2"/>
  <c r="I179" i="2"/>
  <c r="N179" i="2" s="1"/>
  <c r="L179" i="2"/>
  <c r="M179" i="2" s="1"/>
  <c r="I180" i="2"/>
  <c r="N180" i="2" s="1"/>
  <c r="I181" i="2"/>
  <c r="N181" i="2" s="1"/>
  <c r="J182" i="2"/>
  <c r="I183" i="2"/>
  <c r="N183" i="2" s="1"/>
  <c r="L183" i="2"/>
  <c r="M183" i="2" s="1"/>
  <c r="I184" i="2"/>
  <c r="N184" i="2" s="1"/>
  <c r="I185" i="2"/>
  <c r="N185" i="2" s="1"/>
  <c r="J186" i="2"/>
  <c r="I187" i="2"/>
  <c r="N187" i="2" s="1"/>
  <c r="L187" i="2"/>
  <c r="M187" i="2" s="1"/>
  <c r="I188" i="2"/>
  <c r="N188" i="2" s="1"/>
  <c r="I189" i="2"/>
  <c r="N189" i="2" s="1"/>
  <c r="I190" i="2"/>
  <c r="N190" i="2" s="1"/>
  <c r="I191" i="2"/>
  <c r="N191" i="2" s="1"/>
  <c r="J192" i="2"/>
  <c r="P192" i="2" s="1"/>
  <c r="I193" i="2"/>
  <c r="N193" i="2" s="1"/>
  <c r="L193" i="2"/>
  <c r="L194" i="2" s="1"/>
  <c r="M194" i="2" s="1"/>
  <c r="J194" i="2"/>
  <c r="I195" i="2"/>
  <c r="N195" i="2" s="1"/>
  <c r="L195" i="2"/>
  <c r="M195" i="2" s="1"/>
  <c r="I196" i="2"/>
  <c r="N196" i="2" s="1"/>
  <c r="J197" i="2"/>
  <c r="O197" i="2" s="1"/>
  <c r="I198" i="2"/>
  <c r="N198" i="2" s="1"/>
  <c r="L198" i="2"/>
  <c r="M198" i="2" s="1"/>
  <c r="I199" i="2"/>
  <c r="N199" i="2" s="1"/>
  <c r="J200" i="2"/>
  <c r="O200" i="2" s="1"/>
  <c r="I201" i="2"/>
  <c r="N201" i="2" s="1"/>
  <c r="L201" i="2"/>
  <c r="L202" i="2" s="1"/>
  <c r="I202" i="2"/>
  <c r="N202" i="2" s="1"/>
  <c r="I203" i="2"/>
  <c r="N203" i="2" s="1"/>
  <c r="J204" i="2"/>
  <c r="P204" i="2" s="1"/>
  <c r="I205" i="2"/>
  <c r="N205" i="2" s="1"/>
  <c r="L205" i="2"/>
  <c r="L206" i="2" s="1"/>
  <c r="M206" i="2" s="1"/>
  <c r="I206" i="2"/>
  <c r="N206" i="2" s="1"/>
  <c r="I207" i="2"/>
  <c r="N207" i="2" s="1"/>
  <c r="J208" i="2"/>
  <c r="O208" i="2" s="1"/>
  <c r="I209" i="2"/>
  <c r="N209" i="2" s="1"/>
  <c r="L209" i="2"/>
  <c r="L210" i="2" s="1"/>
  <c r="M210" i="2" s="1"/>
  <c r="J210" i="2"/>
  <c r="P210" i="2" s="1"/>
  <c r="I211" i="2"/>
  <c r="N211" i="2" s="1"/>
  <c r="L211" i="2"/>
  <c r="I212" i="2"/>
  <c r="N212" i="2" s="1"/>
  <c r="J213" i="2"/>
  <c r="I214" i="2"/>
  <c r="N214" i="2" s="1"/>
  <c r="L214" i="2"/>
  <c r="L215" i="2" s="1"/>
  <c r="M215" i="2" s="1"/>
  <c r="I215" i="2"/>
  <c r="N215" i="2" s="1"/>
  <c r="J216" i="2"/>
  <c r="P216" i="2" s="1"/>
  <c r="I217" i="2"/>
  <c r="N217" i="2" s="1"/>
  <c r="L217" i="2"/>
  <c r="L218" i="2" s="1"/>
  <c r="M218" i="2" s="1"/>
  <c r="I218" i="2"/>
  <c r="N218" i="2" s="1"/>
  <c r="I219" i="2"/>
  <c r="N219" i="2" s="1"/>
  <c r="I220" i="2"/>
  <c r="N220" i="2" s="1"/>
  <c r="J221" i="2"/>
  <c r="O221" i="2" s="1"/>
  <c r="I222" i="2"/>
  <c r="N222" i="2" s="1"/>
  <c r="L222" i="2"/>
  <c r="L223" i="2" s="1"/>
  <c r="M223" i="2" s="1"/>
  <c r="J223" i="2"/>
  <c r="P223" i="2" s="1"/>
  <c r="J224" i="2"/>
  <c r="O224" i="2" s="1"/>
  <c r="L224" i="2"/>
  <c r="M224" i="2" s="1"/>
  <c r="I225" i="2"/>
  <c r="N225" i="2" s="1"/>
  <c r="L225" i="2"/>
  <c r="L226" i="2" s="1"/>
  <c r="M226" i="2" s="1"/>
  <c r="J226" i="2"/>
  <c r="P226" i="2" s="1"/>
  <c r="I227" i="2"/>
  <c r="N227" i="2" s="1"/>
  <c r="L227" i="2"/>
  <c r="J228" i="2"/>
  <c r="O228" i="2" s="1"/>
  <c r="I229" i="2"/>
  <c r="N229" i="2" s="1"/>
  <c r="L229" i="2"/>
  <c r="M229" i="2" s="1"/>
  <c r="J230" i="2"/>
  <c r="O230" i="2" s="1"/>
  <c r="J231" i="2"/>
  <c r="O231" i="2" s="1"/>
  <c r="L231" i="2"/>
  <c r="M231" i="2" s="1"/>
  <c r="J232" i="2"/>
  <c r="O232" i="2" s="1"/>
  <c r="L232" i="2"/>
  <c r="M232" i="2" s="1"/>
  <c r="I233" i="2"/>
  <c r="N233" i="2" s="1"/>
  <c r="L233" i="2"/>
  <c r="M233" i="2" s="1"/>
  <c r="I234" i="2"/>
  <c r="N234" i="2" s="1"/>
  <c r="J235" i="2"/>
  <c r="I236" i="2"/>
  <c r="N236" i="2" s="1"/>
  <c r="L236" i="2"/>
  <c r="L237" i="2" s="1"/>
  <c r="I237" i="2"/>
  <c r="N237" i="2" s="1"/>
  <c r="J238" i="2"/>
  <c r="O238" i="2" s="1"/>
  <c r="I239" i="2"/>
  <c r="N239" i="2" s="1"/>
  <c r="L239" i="2"/>
  <c r="I240" i="2"/>
  <c r="N240" i="2" s="1"/>
  <c r="J241" i="2"/>
  <c r="I242" i="2"/>
  <c r="N242" i="2" s="1"/>
  <c r="L242" i="2"/>
  <c r="M242" i="2" s="1"/>
  <c r="I243" i="2"/>
  <c r="N243" i="2" s="1"/>
  <c r="J244" i="2"/>
  <c r="O244" i="2" s="1"/>
  <c r="I245" i="2"/>
  <c r="N245" i="2" s="1"/>
  <c r="L245" i="2"/>
  <c r="M245" i="2" s="1"/>
  <c r="J246" i="2"/>
  <c r="O246" i="2" s="1"/>
  <c r="I247" i="2"/>
  <c r="N247" i="2" s="1"/>
  <c r="L247" i="2"/>
  <c r="J248" i="2"/>
  <c r="O248" i="2" s="1"/>
  <c r="I249" i="2"/>
  <c r="N249" i="2" s="1"/>
  <c r="L249" i="2"/>
  <c r="L250" i="2" s="1"/>
  <c r="I250" i="2"/>
  <c r="N250" i="2" s="1"/>
  <c r="I251" i="2"/>
  <c r="N251" i="2" s="1"/>
  <c r="J252" i="2"/>
  <c r="O252" i="2" s="1"/>
  <c r="I253" i="2"/>
  <c r="N253" i="2" s="1"/>
  <c r="L253" i="2"/>
  <c r="M253" i="2" s="1"/>
  <c r="I254" i="2"/>
  <c r="N254" i="2" s="1"/>
  <c r="J255" i="2"/>
  <c r="O255" i="2" s="1"/>
  <c r="I256" i="2"/>
  <c r="N256" i="2" s="1"/>
  <c r="L256" i="2"/>
  <c r="L257" i="2" s="1"/>
  <c r="M257" i="2" s="1"/>
  <c r="J257" i="2"/>
  <c r="J258" i="2"/>
  <c r="O258" i="2" s="1"/>
  <c r="L258" i="2"/>
  <c r="M258" i="2" s="1"/>
  <c r="I259" i="2"/>
  <c r="N259" i="2" s="1"/>
  <c r="L259" i="2"/>
  <c r="J260" i="2"/>
  <c r="O260" i="2" s="1"/>
  <c r="I261" i="2"/>
  <c r="N261" i="2" s="1"/>
  <c r="L261" i="2"/>
  <c r="M261" i="2" s="1"/>
  <c r="I262" i="2"/>
  <c r="N262" i="2" s="1"/>
  <c r="I263" i="2"/>
  <c r="N263" i="2" s="1"/>
  <c r="J264" i="2"/>
  <c r="O264" i="2" s="1"/>
  <c r="I265" i="2"/>
  <c r="N265" i="2" s="1"/>
  <c r="L265" i="2"/>
  <c r="M265" i="2" s="1"/>
  <c r="J266" i="2"/>
  <c r="P266" i="2" s="1"/>
  <c r="I267" i="2"/>
  <c r="N267" i="2" s="1"/>
  <c r="L267" i="2"/>
  <c r="I268" i="2"/>
  <c r="N268" i="2" s="1"/>
  <c r="I269" i="2"/>
  <c r="N269" i="2" s="1"/>
  <c r="I270" i="2"/>
  <c r="N270" i="2" s="1"/>
  <c r="J271" i="2"/>
  <c r="O271" i="2" s="1"/>
  <c r="I272" i="2"/>
  <c r="N272" i="2" s="1"/>
  <c r="L272" i="2"/>
  <c r="L273" i="2" s="1"/>
  <c r="I273" i="2"/>
  <c r="N273" i="2" s="1"/>
  <c r="I274" i="2"/>
  <c r="N274" i="2" s="1"/>
  <c r="I275" i="2"/>
  <c r="N275" i="2" s="1"/>
  <c r="J276" i="2"/>
  <c r="O276" i="2" s="1"/>
  <c r="I277" i="2"/>
  <c r="N277" i="2" s="1"/>
  <c r="L277" i="2"/>
  <c r="M277" i="2" s="1"/>
  <c r="I278" i="2"/>
  <c r="N278" i="2" s="1"/>
  <c r="I279" i="2"/>
  <c r="N279" i="2" s="1"/>
  <c r="J280" i="2"/>
  <c r="O280" i="2" s="1"/>
  <c r="J281" i="2"/>
  <c r="L281" i="2"/>
  <c r="M281" i="2" s="1"/>
  <c r="I282" i="2"/>
  <c r="N282" i="2" s="1"/>
  <c r="L282" i="2"/>
  <c r="M282" i="2" s="1"/>
  <c r="J283" i="2"/>
  <c r="P283" i="2" s="1"/>
  <c r="I284" i="2"/>
  <c r="N284" i="2" s="1"/>
  <c r="L284" i="2"/>
  <c r="L285" i="2" s="1"/>
  <c r="I285" i="2"/>
  <c r="N285" i="2" s="1"/>
  <c r="J286" i="2"/>
  <c r="J287" i="2"/>
  <c r="O287" i="2" s="1"/>
  <c r="L287" i="2"/>
  <c r="M287" i="2" s="1"/>
  <c r="I288" i="2"/>
  <c r="N288" i="2" s="1"/>
  <c r="L288" i="2"/>
  <c r="L289" i="2" s="1"/>
  <c r="I289" i="2"/>
  <c r="N289" i="2" s="1"/>
  <c r="J290" i="2"/>
  <c r="P290" i="2" s="1"/>
  <c r="I291" i="2"/>
  <c r="N291" i="2" s="1"/>
  <c r="L291" i="2"/>
  <c r="J292" i="2"/>
  <c r="O292" i="2" s="1"/>
  <c r="I293" i="2"/>
  <c r="N293" i="2" s="1"/>
  <c r="L293" i="2"/>
  <c r="M293" i="2" s="1"/>
  <c r="I294" i="2"/>
  <c r="N294" i="2" s="1"/>
  <c r="I295" i="2"/>
  <c r="N295" i="2" s="1"/>
  <c r="I296" i="2"/>
  <c r="N296" i="2" s="1"/>
  <c r="I297" i="2"/>
  <c r="N297" i="2" s="1"/>
  <c r="J298" i="2"/>
  <c r="O298" i="2" s="1"/>
  <c r="I299" i="2"/>
  <c r="N299" i="2" s="1"/>
  <c r="L299" i="2"/>
  <c r="I300" i="2"/>
  <c r="N300" i="2" s="1"/>
  <c r="I301" i="2"/>
  <c r="N301" i="2" s="1"/>
  <c r="J302" i="2"/>
  <c r="O302" i="2" s="1"/>
  <c r="I303" i="2"/>
  <c r="N303" i="2" s="1"/>
  <c r="L303" i="2"/>
  <c r="I304" i="2"/>
  <c r="N304" i="2" s="1"/>
  <c r="I305" i="2"/>
  <c r="N305" i="2" s="1"/>
  <c r="I306" i="2"/>
  <c r="N306" i="2" s="1"/>
  <c r="I307" i="2"/>
  <c r="N307" i="2" s="1"/>
  <c r="I308" i="2"/>
  <c r="N308" i="2" s="1"/>
  <c r="I309" i="2"/>
  <c r="N309" i="2" s="1"/>
  <c r="I310" i="2"/>
  <c r="N310" i="2" s="1"/>
  <c r="J311" i="2"/>
  <c r="O311" i="2" s="1"/>
  <c r="I312" i="2"/>
  <c r="N312" i="2" s="1"/>
  <c r="L312" i="2"/>
  <c r="L313" i="2" s="1"/>
  <c r="M313" i="2" s="1"/>
  <c r="I313" i="2"/>
  <c r="N313" i="2" s="1"/>
  <c r="I314" i="2"/>
  <c r="N314" i="2" s="1"/>
  <c r="I315" i="2"/>
  <c r="N315" i="2" s="1"/>
  <c r="I316" i="2"/>
  <c r="N316" i="2" s="1"/>
  <c r="J317" i="2"/>
  <c r="P317" i="2" s="1"/>
  <c r="I318" i="2"/>
  <c r="N318" i="2" s="1"/>
  <c r="L318" i="2"/>
  <c r="M318" i="2" s="1"/>
  <c r="I319" i="2"/>
  <c r="N319" i="2" s="1"/>
  <c r="I320" i="2"/>
  <c r="N320" i="2" s="1"/>
  <c r="I321" i="2"/>
  <c r="N321" i="2" s="1"/>
  <c r="I322" i="2"/>
  <c r="N322" i="2" s="1"/>
  <c r="J323" i="2"/>
  <c r="P323" i="2" s="1"/>
  <c r="I324" i="2"/>
  <c r="N324" i="2" s="1"/>
  <c r="L324" i="2"/>
  <c r="I325" i="2"/>
  <c r="N325" i="2" s="1"/>
  <c r="I326" i="2"/>
  <c r="N326" i="2" s="1"/>
  <c r="J328" i="2"/>
  <c r="P328" i="2" s="1"/>
  <c r="J329" i="2"/>
  <c r="P329" i="2" s="1"/>
  <c r="L329" i="2"/>
  <c r="M329" i="2" s="1"/>
  <c r="J330" i="2"/>
  <c r="P330" i="2" s="1"/>
  <c r="L330" i="2"/>
  <c r="M330" i="2" s="1"/>
  <c r="I331" i="2"/>
  <c r="N331" i="2" s="1"/>
  <c r="L331" i="2"/>
  <c r="I332" i="2"/>
  <c r="N332" i="2" s="1"/>
  <c r="I333" i="2"/>
  <c r="N333" i="2" s="1"/>
  <c r="I334" i="2"/>
  <c r="N334" i="2" s="1"/>
  <c r="I335" i="2"/>
  <c r="N335" i="2" s="1"/>
  <c r="J336" i="2"/>
  <c r="P336" i="2" s="1"/>
  <c r="I337" i="2"/>
  <c r="N337" i="2" s="1"/>
  <c r="L337" i="2"/>
  <c r="M337" i="2" s="1"/>
  <c r="I338" i="2"/>
  <c r="N338" i="2" s="1"/>
  <c r="J339" i="2"/>
  <c r="O339" i="2" s="1"/>
  <c r="I340" i="2"/>
  <c r="N340" i="2" s="1"/>
  <c r="L340" i="2"/>
  <c r="L341" i="2" s="1"/>
  <c r="I341" i="2"/>
  <c r="N341" i="2" s="1"/>
  <c r="J342" i="2"/>
  <c r="O342" i="2" s="1"/>
  <c r="I343" i="2"/>
  <c r="N343" i="2" s="1"/>
  <c r="L343" i="2"/>
  <c r="L344" i="2" s="1"/>
  <c r="M344" i="2" s="1"/>
  <c r="I344" i="2"/>
  <c r="N344" i="2" s="1"/>
  <c r="I345" i="2"/>
  <c r="N345" i="2" s="1"/>
  <c r="I346" i="2"/>
  <c r="N346" i="2" s="1"/>
  <c r="I347" i="2"/>
  <c r="N347" i="2" s="1"/>
  <c r="I348" i="2"/>
  <c r="N348" i="2" s="1"/>
  <c r="J349" i="2"/>
  <c r="I350" i="2"/>
  <c r="N350" i="2" s="1"/>
  <c r="L350" i="2"/>
  <c r="M350" i="2" s="1"/>
  <c r="I351" i="2"/>
  <c r="N351" i="2" s="1"/>
  <c r="I352" i="2"/>
  <c r="N352" i="2" s="1"/>
  <c r="I353" i="2"/>
  <c r="N353" i="2" s="1"/>
  <c r="I354" i="2"/>
  <c r="N354" i="2" s="1"/>
  <c r="J355" i="2"/>
  <c r="P355" i="2" s="1"/>
  <c r="J356" i="2"/>
  <c r="O356" i="2" s="1"/>
  <c r="L356" i="2"/>
  <c r="M356" i="2" s="1"/>
  <c r="J357" i="2"/>
  <c r="L357" i="2"/>
  <c r="M357" i="2" s="1"/>
  <c r="I358" i="2"/>
  <c r="N358" i="2" s="1"/>
  <c r="L358" i="2"/>
  <c r="J359" i="2"/>
  <c r="P359" i="2" s="1"/>
  <c r="I360" i="2"/>
  <c r="N360" i="2" s="1"/>
  <c r="L360" i="2"/>
  <c r="I361" i="2"/>
  <c r="N361" i="2" s="1"/>
  <c r="J362" i="2"/>
  <c r="I363" i="2"/>
  <c r="N363" i="2" s="1"/>
  <c r="L363" i="2"/>
  <c r="M363" i="2" s="1"/>
  <c r="I364" i="2"/>
  <c r="N364" i="2" s="1"/>
  <c r="I365" i="2"/>
  <c r="N365" i="2" s="1"/>
  <c r="J366" i="2"/>
  <c r="I367" i="2"/>
  <c r="N367" i="2" s="1"/>
  <c r="L367" i="2"/>
  <c r="M367" i="2" s="1"/>
  <c r="J368" i="2"/>
  <c r="P368" i="2" s="1"/>
  <c r="I369" i="2"/>
  <c r="N369" i="2" s="1"/>
  <c r="L369" i="2"/>
  <c r="L370" i="2" s="1"/>
  <c r="L371" i="2" s="1"/>
  <c r="M371" i="2" s="1"/>
  <c r="I370" i="2"/>
  <c r="N370" i="2" s="1"/>
  <c r="I371" i="2"/>
  <c r="N371" i="2" s="1"/>
  <c r="I372" i="2"/>
  <c r="N372" i="2" s="1"/>
  <c r="I373" i="2"/>
  <c r="N373" i="2" s="1"/>
  <c r="J374" i="2"/>
  <c r="I375" i="2"/>
  <c r="N375" i="2" s="1"/>
  <c r="L375" i="2"/>
  <c r="M375" i="2" s="1"/>
  <c r="I376" i="2"/>
  <c r="N376" i="2" s="1"/>
  <c r="I377" i="2"/>
  <c r="N377" i="2" s="1"/>
  <c r="J378" i="2"/>
  <c r="J379" i="2"/>
  <c r="P379" i="2" s="1"/>
  <c r="L379" i="2"/>
  <c r="M379" i="2" s="1"/>
  <c r="I380" i="2"/>
  <c r="N380" i="2" s="1"/>
  <c r="L380" i="2"/>
  <c r="M380" i="2" s="1"/>
  <c r="I381" i="2"/>
  <c r="N381" i="2" s="1"/>
  <c r="J382" i="2"/>
  <c r="J383" i="2"/>
  <c r="P383" i="2" s="1"/>
  <c r="L383" i="2"/>
  <c r="M383" i="2" s="1"/>
  <c r="I384" i="2"/>
  <c r="N384" i="2" s="1"/>
  <c r="L384" i="2"/>
  <c r="M384" i="2" s="1"/>
  <c r="I385" i="2"/>
  <c r="N385" i="2" s="1"/>
  <c r="I386" i="2"/>
  <c r="N386" i="2" s="1"/>
  <c r="I387" i="2"/>
  <c r="N387" i="2" s="1"/>
  <c r="I388" i="2"/>
  <c r="N388" i="2" s="1"/>
  <c r="I389" i="2"/>
  <c r="N389" i="2" s="1"/>
  <c r="I390" i="2"/>
  <c r="N390" i="2" s="1"/>
  <c r="J391" i="2"/>
  <c r="P391" i="2" s="1"/>
  <c r="I392" i="2"/>
  <c r="N392" i="2" s="1"/>
  <c r="L392" i="2"/>
  <c r="M392" i="2" s="1"/>
  <c r="I393" i="2"/>
  <c r="N393" i="2" s="1"/>
  <c r="J394" i="2"/>
  <c r="J395" i="2"/>
  <c r="P395" i="2" s="1"/>
  <c r="L395" i="2"/>
  <c r="M395" i="2" s="1"/>
  <c r="J396" i="2"/>
  <c r="P396" i="2" s="1"/>
  <c r="L396" i="2"/>
  <c r="M396" i="2" s="1"/>
  <c r="I397" i="2"/>
  <c r="N397" i="2" s="1"/>
  <c r="L397" i="2"/>
  <c r="L398" i="2" s="1"/>
  <c r="M398" i="2" s="1"/>
  <c r="J398" i="2"/>
  <c r="J399" i="2"/>
  <c r="P399" i="2" s="1"/>
  <c r="L399" i="2"/>
  <c r="M399" i="2" s="1"/>
  <c r="J400" i="2"/>
  <c r="P400" i="2" s="1"/>
  <c r="L400" i="2"/>
  <c r="M400" i="2" s="1"/>
  <c r="I401" i="2"/>
  <c r="N401" i="2" s="1"/>
  <c r="L401" i="2"/>
  <c r="L402" i="2" s="1"/>
  <c r="L403" i="2" s="1"/>
  <c r="M403" i="2" s="1"/>
  <c r="I402" i="2"/>
  <c r="N402" i="2" s="1"/>
  <c r="J404" i="2"/>
  <c r="I405" i="2"/>
  <c r="N405" i="2" s="1"/>
  <c r="L405" i="2"/>
  <c r="L406" i="2" s="1"/>
  <c r="M406" i="2" s="1"/>
  <c r="I406" i="2"/>
  <c r="N406" i="2" s="1"/>
  <c r="I407" i="2"/>
  <c r="N407" i="2" s="1"/>
  <c r="I408" i="2"/>
  <c r="N408" i="2" s="1"/>
  <c r="J409" i="2"/>
  <c r="J411" i="2"/>
  <c r="O411" i="2" s="1"/>
  <c r="I412" i="2"/>
  <c r="N412" i="2" s="1"/>
  <c r="L412" i="2"/>
  <c r="L413" i="2" s="1"/>
  <c r="M413" i="2" s="1"/>
  <c r="J413" i="2"/>
  <c r="P413" i="2" s="1"/>
  <c r="I414" i="2"/>
  <c r="N414" i="2" s="1"/>
  <c r="L414" i="2"/>
  <c r="J415" i="2"/>
  <c r="P415" i="2" s="1"/>
  <c r="I416" i="2"/>
  <c r="N416" i="2" s="1"/>
  <c r="L416" i="2"/>
  <c r="L417" i="2" s="1"/>
  <c r="M417" i="2" s="1"/>
  <c r="I417" i="2"/>
  <c r="N417" i="2" s="1"/>
  <c r="I418" i="2"/>
  <c r="N418" i="2" s="1"/>
  <c r="J419" i="2"/>
  <c r="O419" i="2" s="1"/>
  <c r="I420" i="2"/>
  <c r="N420" i="2" s="1"/>
  <c r="L420" i="2"/>
  <c r="L421" i="2" s="1"/>
  <c r="M421" i="2" s="1"/>
  <c r="J421" i="2"/>
  <c r="I422" i="2"/>
  <c r="N422" i="2" s="1"/>
  <c r="L422" i="2"/>
  <c r="I423" i="2"/>
  <c r="N423" i="2" s="1"/>
  <c r="J424" i="2"/>
  <c r="I425" i="2"/>
  <c r="N425" i="2" s="1"/>
  <c r="L425" i="2"/>
  <c r="L426" i="2" s="1"/>
  <c r="I426" i="2"/>
  <c r="N426" i="2" s="1"/>
  <c r="I427" i="2"/>
  <c r="N427" i="2" s="1"/>
  <c r="I428" i="2"/>
  <c r="N428" i="2" s="1"/>
  <c r="J429" i="2"/>
  <c r="P429" i="2" s="1"/>
  <c r="I430" i="2"/>
  <c r="N430" i="2" s="1"/>
  <c r="L430" i="2"/>
  <c r="I431" i="2"/>
  <c r="N431" i="2" s="1"/>
  <c r="I432" i="2"/>
  <c r="N432" i="2" s="1"/>
  <c r="J433" i="2"/>
  <c r="I434" i="2"/>
  <c r="N434" i="2" s="1"/>
  <c r="L434" i="2"/>
  <c r="I435" i="2"/>
  <c r="N435" i="2" s="1"/>
  <c r="I436" i="2"/>
  <c r="N436" i="2" s="1"/>
  <c r="J437" i="2"/>
  <c r="P437" i="2" s="1"/>
  <c r="I438" i="2"/>
  <c r="N438" i="2" s="1"/>
  <c r="L438" i="2"/>
  <c r="J439" i="2"/>
  <c r="P439" i="2" s="1"/>
  <c r="I440" i="2"/>
  <c r="N440" i="2" s="1"/>
  <c r="L440" i="2"/>
  <c r="L441" i="2" s="1"/>
  <c r="M441" i="2" s="1"/>
  <c r="I442" i="2"/>
  <c r="N442" i="2" s="1"/>
  <c r="I443" i="2"/>
  <c r="N443" i="2" s="1"/>
  <c r="I444" i="2"/>
  <c r="N444" i="2" s="1"/>
  <c r="J445" i="2"/>
  <c r="O445" i="2" s="1"/>
  <c r="I446" i="2"/>
  <c r="N446" i="2" s="1"/>
  <c r="L446" i="2"/>
  <c r="M446" i="2" s="1"/>
  <c r="I447" i="2"/>
  <c r="N447" i="2" s="1"/>
  <c r="I448" i="2"/>
  <c r="N448" i="2" s="1"/>
  <c r="I449" i="2"/>
  <c r="N449" i="2" s="1"/>
  <c r="I450" i="2"/>
  <c r="N450" i="2" s="1"/>
  <c r="I451" i="2"/>
  <c r="N451" i="2" s="1"/>
  <c r="J452" i="2"/>
  <c r="P452" i="2" s="1"/>
  <c r="I453" i="2"/>
  <c r="N453" i="2" s="1"/>
  <c r="L453" i="2"/>
  <c r="J454" i="2"/>
  <c r="P454" i="2" s="1"/>
  <c r="I455" i="2"/>
  <c r="N455" i="2" s="1"/>
  <c r="L455" i="2"/>
  <c r="L456" i="2" s="1"/>
  <c r="M456" i="2" s="1"/>
  <c r="I456" i="2"/>
  <c r="N456" i="2" s="1"/>
  <c r="J457" i="2"/>
  <c r="I458" i="2"/>
  <c r="N458" i="2" s="1"/>
  <c r="L458" i="2"/>
  <c r="M458" i="2" s="1"/>
  <c r="I459" i="2"/>
  <c r="N459" i="2" s="1"/>
  <c r="J460" i="2"/>
  <c r="P460" i="2" s="1"/>
  <c r="I461" i="2"/>
  <c r="N461" i="2" s="1"/>
  <c r="L461" i="2"/>
  <c r="I462" i="2"/>
  <c r="N462" i="2" s="1"/>
  <c r="J463" i="2"/>
  <c r="I464" i="2"/>
  <c r="N464" i="2" s="1"/>
  <c r="L464" i="2"/>
  <c r="M464" i="2" s="1"/>
  <c r="I465" i="2"/>
  <c r="N465" i="2" s="1"/>
  <c r="J466" i="2"/>
  <c r="O466" i="2" s="1"/>
  <c r="I467" i="2"/>
  <c r="N467" i="2" s="1"/>
  <c r="L467" i="2"/>
  <c r="L468" i="2" s="1"/>
  <c r="M468" i="2" s="1"/>
  <c r="I468" i="2"/>
  <c r="N468" i="2" s="1"/>
  <c r="J469" i="2"/>
  <c r="J470" i="2"/>
  <c r="P470" i="2" s="1"/>
  <c r="L470" i="2"/>
  <c r="M470" i="2" s="1"/>
  <c r="I471" i="2"/>
  <c r="N471" i="2" s="1"/>
  <c r="L471" i="2"/>
  <c r="L472" i="2" s="1"/>
  <c r="M472" i="2" s="1"/>
  <c r="J472" i="2"/>
  <c r="P472" i="2" s="1"/>
  <c r="I473" i="2"/>
  <c r="N473" i="2" s="1"/>
  <c r="L473" i="2"/>
  <c r="I474" i="2"/>
  <c r="N474" i="2" s="1"/>
  <c r="J475" i="2"/>
  <c r="I476" i="2"/>
  <c r="N476" i="2" s="1"/>
  <c r="L476" i="2"/>
  <c r="M476" i="2" s="1"/>
  <c r="I477" i="2"/>
  <c r="N477" i="2" s="1"/>
  <c r="J478" i="2"/>
  <c r="O478" i="2" s="1"/>
  <c r="I479" i="2"/>
  <c r="N479" i="2" s="1"/>
  <c r="L479" i="2"/>
  <c r="L480" i="2" s="1"/>
  <c r="M480" i="2" s="1"/>
  <c r="J480" i="2"/>
  <c r="P480" i="2" s="1"/>
  <c r="I481" i="2"/>
  <c r="N481" i="2" s="1"/>
  <c r="L481" i="2"/>
  <c r="I482" i="2"/>
  <c r="N482" i="2" s="1"/>
  <c r="J483" i="2"/>
  <c r="I484" i="2"/>
  <c r="N484" i="2" s="1"/>
  <c r="L484" i="2"/>
  <c r="M484" i="2" s="1"/>
  <c r="I485" i="2"/>
  <c r="N485" i="2" s="1"/>
  <c r="I486" i="2"/>
  <c r="N486" i="2" s="1"/>
  <c r="J487" i="2"/>
  <c r="I488" i="2"/>
  <c r="N488" i="2" s="1"/>
  <c r="L488" i="2"/>
  <c r="L489" i="2" s="1"/>
  <c r="I489" i="2"/>
  <c r="N489" i="2" s="1"/>
  <c r="I490" i="2"/>
  <c r="N490" i="2" s="1"/>
  <c r="I491" i="2"/>
  <c r="N491" i="2" s="1"/>
  <c r="I492" i="2"/>
  <c r="N492" i="2" s="1"/>
  <c r="I493" i="2"/>
  <c r="N493" i="2" s="1"/>
  <c r="I494" i="2"/>
  <c r="N494" i="2" s="1"/>
  <c r="I495" i="2"/>
  <c r="N495" i="2" s="1"/>
  <c r="I496" i="2"/>
  <c r="N496" i="2" s="1"/>
  <c r="J497" i="2"/>
  <c r="O497" i="2" s="1"/>
  <c r="J498" i="2"/>
  <c r="O498" i="2" s="1"/>
  <c r="L498" i="2"/>
  <c r="M498" i="2" s="1"/>
  <c r="J499" i="2"/>
  <c r="L499" i="2"/>
  <c r="M499" i="2" s="1"/>
  <c r="J500" i="2"/>
  <c r="L500" i="2"/>
  <c r="M500" i="2" s="1"/>
  <c r="I501" i="2"/>
  <c r="N501" i="2" s="1"/>
  <c r="L501" i="2"/>
  <c r="I502" i="2"/>
  <c r="N502" i="2" s="1"/>
  <c r="I503" i="2"/>
  <c r="N503" i="2" s="1"/>
  <c r="I504" i="2"/>
  <c r="N504" i="2" s="1"/>
  <c r="J505" i="2"/>
  <c r="O505" i="2" s="1"/>
  <c r="J506" i="2"/>
  <c r="L506" i="2"/>
  <c r="M506" i="2" s="1"/>
  <c r="I507" i="2"/>
  <c r="N507" i="2" s="1"/>
  <c r="L507" i="2"/>
  <c r="I508" i="2"/>
  <c r="N508" i="2" s="1"/>
  <c r="I509" i="2"/>
  <c r="N509" i="2" s="1"/>
  <c r="I510" i="2"/>
  <c r="N510" i="2" s="1"/>
  <c r="I511" i="2"/>
  <c r="N511" i="2" s="1"/>
  <c r="I512" i="2"/>
  <c r="N512" i="2" s="1"/>
  <c r="I513" i="2"/>
  <c r="N513" i="2" s="1"/>
  <c r="J514" i="2"/>
  <c r="O514" i="2" s="1"/>
  <c r="J515" i="2"/>
  <c r="O515" i="2" s="1"/>
  <c r="L515" i="2"/>
  <c r="M515" i="2" s="1"/>
  <c r="J516" i="2"/>
  <c r="P516" i="2" s="1"/>
  <c r="L516" i="2"/>
  <c r="M516" i="2" s="1"/>
  <c r="I517" i="2"/>
  <c r="N517" i="2" s="1"/>
  <c r="L517" i="2"/>
  <c r="I518" i="2"/>
  <c r="N518" i="2" s="1"/>
  <c r="I519" i="2"/>
  <c r="N519" i="2" s="1"/>
  <c r="I520" i="2"/>
  <c r="N520" i="2" s="1"/>
  <c r="I521" i="2"/>
  <c r="N521" i="2" s="1"/>
  <c r="J522" i="2"/>
  <c r="O522" i="2" s="1"/>
  <c r="I523" i="2"/>
  <c r="N523" i="2" s="1"/>
  <c r="L523" i="2"/>
  <c r="I524" i="2"/>
  <c r="N524" i="2" s="1"/>
  <c r="I525" i="2"/>
  <c r="N525" i="2" s="1"/>
  <c r="I526" i="2"/>
  <c r="N526" i="2" s="1"/>
  <c r="I527" i="2"/>
  <c r="N527" i="2" s="1"/>
  <c r="I528" i="2"/>
  <c r="N528" i="2" s="1"/>
  <c r="I529" i="2"/>
  <c r="N529" i="2" s="1"/>
  <c r="I530" i="2"/>
  <c r="N530" i="2" s="1"/>
  <c r="J531" i="2"/>
  <c r="I532" i="2"/>
  <c r="N532" i="2" s="1"/>
  <c r="L532" i="2"/>
  <c r="I533" i="2"/>
  <c r="N533" i="2" s="1"/>
  <c r="I534" i="2"/>
  <c r="N534" i="2" s="1"/>
  <c r="I535" i="2"/>
  <c r="N535" i="2" s="1"/>
  <c r="J536" i="2"/>
  <c r="P536" i="2" s="1"/>
  <c r="I537" i="2"/>
  <c r="N537" i="2" s="1"/>
  <c r="L537" i="2"/>
  <c r="I538" i="2"/>
  <c r="N538" i="2" s="1"/>
  <c r="I539" i="2"/>
  <c r="N539" i="2" s="1"/>
  <c r="I540" i="2"/>
  <c r="N540" i="2" s="1"/>
  <c r="J541" i="2"/>
  <c r="P541" i="2" s="1"/>
  <c r="J542" i="2"/>
  <c r="O542" i="2" s="1"/>
  <c r="L542" i="2"/>
  <c r="M542" i="2" s="1"/>
  <c r="I543" i="2"/>
  <c r="N543" i="2" s="1"/>
  <c r="L543" i="2"/>
  <c r="L544" i="2" s="1"/>
  <c r="M544" i="2" s="1"/>
  <c r="I545" i="2"/>
  <c r="N545" i="2" s="1"/>
  <c r="I546" i="2"/>
  <c r="N546" i="2" s="1"/>
  <c r="J547" i="2"/>
  <c r="J548" i="2"/>
  <c r="L548" i="2"/>
  <c r="M548" i="2" s="1"/>
  <c r="I549" i="2"/>
  <c r="N549" i="2" s="1"/>
  <c r="L549" i="2"/>
  <c r="M549" i="2" s="1"/>
  <c r="I550" i="2"/>
  <c r="N550" i="2" s="1"/>
  <c r="J551" i="2"/>
  <c r="O551" i="2" s="1"/>
  <c r="I552" i="2"/>
  <c r="N552" i="2" s="1"/>
  <c r="L552" i="2"/>
  <c r="M552" i="2" s="1"/>
  <c r="I553" i="2"/>
  <c r="N553" i="2" s="1"/>
  <c r="J554" i="2"/>
  <c r="O554" i="2" s="1"/>
  <c r="I555" i="2"/>
  <c r="N555" i="2" s="1"/>
  <c r="L555" i="2"/>
  <c r="L556" i="2" s="1"/>
  <c r="I556" i="2"/>
  <c r="N556" i="2" s="1"/>
  <c r="J557" i="2"/>
  <c r="P557" i="2" s="1"/>
  <c r="I558" i="2"/>
  <c r="N558" i="2" s="1"/>
  <c r="L558" i="2"/>
  <c r="I559" i="2"/>
  <c r="N559" i="2" s="1"/>
  <c r="I560" i="2"/>
  <c r="N560" i="2" s="1"/>
  <c r="I561" i="2"/>
  <c r="N561" i="2" s="1"/>
  <c r="I562" i="2"/>
  <c r="N562" i="2" s="1"/>
  <c r="J563" i="2"/>
  <c r="I564" i="2"/>
  <c r="N564" i="2" s="1"/>
  <c r="L564" i="2"/>
  <c r="M564" i="2" s="1"/>
  <c r="I565" i="2"/>
  <c r="N565" i="2" s="1"/>
  <c r="I566" i="2"/>
  <c r="N566" i="2" s="1"/>
  <c r="J567" i="2"/>
  <c r="O567" i="2" s="1"/>
  <c r="I568" i="2"/>
  <c r="N568" i="2" s="1"/>
  <c r="L568" i="2"/>
  <c r="M568" i="2" s="1"/>
  <c r="I569" i="2"/>
  <c r="N569" i="2" s="1"/>
  <c r="I570" i="2"/>
  <c r="N570" i="2" s="1"/>
  <c r="I571" i="2"/>
  <c r="N571" i="2" s="1"/>
  <c r="I572" i="2"/>
  <c r="N572" i="2" s="1"/>
  <c r="I573" i="2"/>
  <c r="N573" i="2" s="1"/>
  <c r="I574" i="2"/>
  <c r="N574" i="2" s="1"/>
  <c r="J575" i="2"/>
  <c r="O575" i="2" s="1"/>
  <c r="J576" i="2"/>
  <c r="L576" i="2"/>
  <c r="M576" i="2" s="1"/>
  <c r="J577" i="2"/>
  <c r="P577" i="2" s="1"/>
  <c r="L577" i="2"/>
  <c r="M577" i="2" s="1"/>
  <c r="I578" i="2"/>
  <c r="N578" i="2" s="1"/>
  <c r="L578" i="2"/>
  <c r="I579" i="2"/>
  <c r="N579" i="2" s="1"/>
  <c r="J580" i="2"/>
  <c r="I581" i="2"/>
  <c r="N581" i="2" s="1"/>
  <c r="L581" i="2"/>
  <c r="M581" i="2" s="1"/>
  <c r="I582" i="2"/>
  <c r="N582" i="2" s="1"/>
  <c r="J583" i="2"/>
  <c r="I584" i="2"/>
  <c r="N584" i="2" s="1"/>
  <c r="L584" i="2"/>
  <c r="M584" i="2" s="1"/>
  <c r="I585" i="2"/>
  <c r="N585" i="2" s="1"/>
  <c r="J586" i="2"/>
  <c r="O586" i="2" s="1"/>
  <c r="I587" i="2"/>
  <c r="N587" i="2" s="1"/>
  <c r="L587" i="2"/>
  <c r="L588" i="2" s="1"/>
  <c r="I588" i="2"/>
  <c r="N588" i="2" s="1"/>
  <c r="J589" i="2"/>
  <c r="P589" i="2" s="1"/>
  <c r="J590" i="2"/>
  <c r="O590" i="2" s="1"/>
  <c r="L590" i="2"/>
  <c r="M590" i="2" s="1"/>
  <c r="J591" i="2"/>
  <c r="O591" i="2" s="1"/>
  <c r="L591" i="2"/>
  <c r="M591" i="2" s="1"/>
  <c r="J592" i="2"/>
  <c r="L592" i="2"/>
  <c r="M592" i="2" s="1"/>
  <c r="I593" i="2"/>
  <c r="N593" i="2" s="1"/>
  <c r="L593" i="2"/>
  <c r="M593" i="2" s="1"/>
  <c r="J594" i="2"/>
  <c r="O594" i="2" s="1"/>
  <c r="I595" i="2"/>
  <c r="N595" i="2" s="1"/>
  <c r="L595" i="2"/>
  <c r="L596" i="2" s="1"/>
  <c r="I596" i="2"/>
  <c r="N596" i="2" s="1"/>
  <c r="J597" i="2"/>
  <c r="P597" i="2" s="1"/>
  <c r="I598" i="2"/>
  <c r="N598" i="2" s="1"/>
  <c r="L598" i="2"/>
  <c r="J599" i="2"/>
  <c r="O599" i="2" s="1"/>
  <c r="I600" i="2"/>
  <c r="N600" i="2" s="1"/>
  <c r="L600" i="2"/>
  <c r="L601" i="2" s="1"/>
  <c r="M601" i="2" s="1"/>
  <c r="J601" i="2"/>
  <c r="P601" i="2" s="1"/>
  <c r="I602" i="2"/>
  <c r="N602" i="2" s="1"/>
  <c r="L602" i="2"/>
  <c r="I603" i="2"/>
  <c r="N603" i="2" s="1"/>
  <c r="J604" i="2"/>
  <c r="I605" i="2"/>
  <c r="N605" i="2" s="1"/>
  <c r="L605" i="2"/>
  <c r="M605" i="2" s="1"/>
  <c r="I606" i="2"/>
  <c r="N606" i="2" s="1"/>
  <c r="I607" i="2"/>
  <c r="N607" i="2" s="1"/>
  <c r="I608" i="2"/>
  <c r="N608" i="2" s="1"/>
  <c r="J609" i="2"/>
  <c r="J610" i="2"/>
  <c r="O610" i="2" s="1"/>
  <c r="L610" i="2"/>
  <c r="M610" i="2" s="1"/>
  <c r="I611" i="2"/>
  <c r="N611" i="2" s="1"/>
  <c r="L611" i="2"/>
  <c r="I612" i="2"/>
  <c r="N612" i="2" s="1"/>
  <c r="I613" i="2"/>
  <c r="N613" i="2" s="1"/>
  <c r="J614" i="2"/>
  <c r="P614" i="2" s="1"/>
  <c r="I615" i="2"/>
  <c r="N615" i="2" s="1"/>
  <c r="L615" i="2"/>
  <c r="I616" i="2"/>
  <c r="N616" i="2" s="1"/>
  <c r="J617" i="2"/>
  <c r="I619" i="2"/>
  <c r="N619" i="2" s="1"/>
  <c r="J620" i="2"/>
  <c r="I621" i="2"/>
  <c r="N621" i="2" s="1"/>
  <c r="L621" i="2"/>
  <c r="M621" i="2" s="1"/>
  <c r="I622" i="2"/>
  <c r="N622" i="2" s="1"/>
  <c r="J623" i="2"/>
  <c r="I624" i="2"/>
  <c r="N624" i="2" s="1"/>
  <c r="L624" i="2"/>
  <c r="M624" i="2" s="1"/>
  <c r="J625" i="2"/>
  <c r="O625" i="2" s="1"/>
  <c r="L627" i="2"/>
  <c r="M627" i="2" s="1"/>
  <c r="I627" i="2"/>
  <c r="N627" i="2" s="1"/>
  <c r="J628" i="2"/>
  <c r="O628" i="2" s="1"/>
  <c r="J629" i="2"/>
  <c r="O629" i="2" s="1"/>
  <c r="L629" i="2"/>
  <c r="M629" i="2" s="1"/>
  <c r="I630" i="2"/>
  <c r="N630" i="2" s="1"/>
  <c r="L630" i="2"/>
  <c r="M630" i="2" s="1"/>
  <c r="I631" i="2"/>
  <c r="N631" i="2" s="1"/>
  <c r="J632" i="2"/>
  <c r="O632" i="2" s="1"/>
  <c r="J633" i="2"/>
  <c r="O633" i="2" s="1"/>
  <c r="L633" i="2"/>
  <c r="M633" i="2" s="1"/>
  <c r="J634" i="2"/>
  <c r="L634" i="2"/>
  <c r="M634" i="2" s="1"/>
  <c r="J635" i="2"/>
  <c r="L635" i="2"/>
  <c r="M635" i="2" s="1"/>
  <c r="J636" i="2"/>
  <c r="O636" i="2" s="1"/>
  <c r="L636" i="2"/>
  <c r="M636" i="2" s="1"/>
  <c r="J637" i="2"/>
  <c r="O637" i="2" s="1"/>
  <c r="L637" i="2"/>
  <c r="M637" i="2" s="1"/>
  <c r="J638" i="2"/>
  <c r="L638" i="2"/>
  <c r="M638" i="2" s="1"/>
  <c r="J639" i="2"/>
  <c r="P639" i="2" s="1"/>
  <c r="L639" i="2"/>
  <c r="M639" i="2" s="1"/>
  <c r="J640" i="2"/>
  <c r="O640" i="2" s="1"/>
  <c r="L640" i="2"/>
  <c r="M640" i="2" s="1"/>
  <c r="I641" i="2"/>
  <c r="N641" i="2" s="1"/>
  <c r="L641" i="2"/>
  <c r="L642" i="2" s="1"/>
  <c r="M642" i="2" s="1"/>
  <c r="J642" i="2"/>
  <c r="J643" i="2"/>
  <c r="P643" i="2" s="1"/>
  <c r="L643" i="2"/>
  <c r="M643" i="2" s="1"/>
  <c r="J644" i="2"/>
  <c r="O644" i="2" s="1"/>
  <c r="L644" i="2"/>
  <c r="M644" i="2" s="1"/>
  <c r="J645" i="2"/>
  <c r="O645" i="2" s="1"/>
  <c r="L645" i="2"/>
  <c r="M645" i="2" s="1"/>
  <c r="J646" i="2"/>
  <c r="P646" i="2" s="1"/>
  <c r="L646" i="2"/>
  <c r="M646" i="2" s="1"/>
  <c r="I647" i="2"/>
  <c r="N647" i="2" s="1"/>
  <c r="L647" i="2"/>
  <c r="M647" i="2" s="1"/>
  <c r="J648" i="2"/>
  <c r="O648" i="2" s="1"/>
  <c r="J649" i="2"/>
  <c r="O649" i="2" s="1"/>
  <c r="L649" i="2"/>
  <c r="M649" i="2" s="1"/>
  <c r="J650" i="2"/>
  <c r="L650" i="2"/>
  <c r="M650" i="2" s="1"/>
  <c r="I651" i="2"/>
  <c r="N651" i="2" s="1"/>
  <c r="L651" i="2"/>
  <c r="J652" i="2"/>
  <c r="O652" i="2" s="1"/>
  <c r="I653" i="2"/>
  <c r="N653" i="2" s="1"/>
  <c r="L653" i="2"/>
  <c r="L654" i="2" s="1"/>
  <c r="M654" i="2" s="1"/>
  <c r="I654" i="2"/>
  <c r="N654" i="2" s="1"/>
  <c r="J655" i="2"/>
  <c r="O655" i="2" s="1"/>
  <c r="I656" i="2"/>
  <c r="N656" i="2" s="1"/>
  <c r="L656" i="2"/>
  <c r="M656" i="2" s="1"/>
  <c r="J657" i="2"/>
  <c r="I658" i="2"/>
  <c r="N658" i="2" s="1"/>
  <c r="L658" i="2"/>
  <c r="L659" i="2" s="1"/>
  <c r="M659" i="2" s="1"/>
  <c r="I659" i="2"/>
  <c r="N659" i="2" s="1"/>
  <c r="I660" i="2"/>
  <c r="N660" i="2" s="1"/>
  <c r="I661" i="2"/>
  <c r="N661" i="2" s="1"/>
  <c r="J662" i="2"/>
  <c r="P662" i="2" s="1"/>
  <c r="I663" i="2"/>
  <c r="N663" i="2" s="1"/>
  <c r="L663" i="2"/>
  <c r="M663" i="2" s="1"/>
  <c r="J664" i="2"/>
  <c r="O664" i="2" s="1"/>
  <c r="I665" i="2"/>
  <c r="N665" i="2" s="1"/>
  <c r="L665" i="2"/>
  <c r="I666" i="2"/>
  <c r="N666" i="2" s="1"/>
  <c r="I667" i="2"/>
  <c r="N667" i="2" s="1"/>
  <c r="I668" i="2"/>
  <c r="N668" i="2" s="1"/>
  <c r="I669" i="2"/>
  <c r="N669" i="2" s="1"/>
  <c r="I670" i="2"/>
  <c r="N670" i="2" s="1"/>
  <c r="I671" i="2"/>
  <c r="N671" i="2" s="1"/>
  <c r="J672" i="2"/>
  <c r="P672" i="2" s="1"/>
  <c r="J673" i="2"/>
  <c r="O673" i="2" s="1"/>
  <c r="L673" i="2"/>
  <c r="M673" i="2" s="1"/>
  <c r="J674" i="2"/>
  <c r="O674" i="2" s="1"/>
  <c r="L674" i="2"/>
  <c r="M674" i="2" s="1"/>
  <c r="I675" i="2"/>
  <c r="N675" i="2" s="1"/>
  <c r="L675" i="2"/>
  <c r="L676" i="2" s="1"/>
  <c r="M676" i="2" s="1"/>
  <c r="J676" i="2"/>
  <c r="P676" i="2" s="1"/>
  <c r="I677" i="2"/>
  <c r="N677" i="2" s="1"/>
  <c r="L677" i="2"/>
  <c r="I678" i="2"/>
  <c r="N678" i="2" s="1"/>
  <c r="I679" i="2"/>
  <c r="N679" i="2" s="1"/>
  <c r="I680" i="2"/>
  <c r="N680" i="2" s="1"/>
  <c r="I681" i="2"/>
  <c r="N681" i="2" s="1"/>
  <c r="I682" i="2"/>
  <c r="N682" i="2" s="1"/>
  <c r="I683" i="2"/>
  <c r="N683" i="2" s="1"/>
  <c r="I684" i="2"/>
  <c r="N684" i="2" s="1"/>
  <c r="J685" i="2"/>
  <c r="O685" i="2" s="1"/>
  <c r="I686" i="2"/>
  <c r="N686" i="2" s="1"/>
  <c r="L686" i="2"/>
  <c r="I687" i="2"/>
  <c r="N687" i="2" s="1"/>
  <c r="J688" i="2"/>
  <c r="P688" i="2" s="1"/>
  <c r="I689" i="2"/>
  <c r="N689" i="2" s="1"/>
  <c r="L689" i="2"/>
  <c r="J690" i="2"/>
  <c r="O690" i="2" s="1"/>
  <c r="J691" i="2"/>
  <c r="L691" i="2"/>
  <c r="M691" i="2" s="1"/>
  <c r="J692" i="2"/>
  <c r="P692" i="2" s="1"/>
  <c r="L692" i="2"/>
  <c r="M692" i="2" s="1"/>
  <c r="J693" i="2"/>
  <c r="P693" i="2" s="1"/>
  <c r="L693" i="2"/>
  <c r="M693" i="2" s="1"/>
  <c r="I694" i="2"/>
  <c r="N694" i="2" s="1"/>
  <c r="L694" i="2"/>
  <c r="L695" i="2" s="1"/>
  <c r="M695" i="2" s="1"/>
  <c r="J695" i="2"/>
  <c r="I696" i="2"/>
  <c r="N696" i="2" s="1"/>
  <c r="L696" i="2"/>
  <c r="M696" i="2" s="1"/>
  <c r="J697" i="2"/>
  <c r="O697" i="2" s="1"/>
  <c r="I698" i="2"/>
  <c r="N698" i="2" s="1"/>
  <c r="L698" i="2"/>
  <c r="L699" i="2" s="1"/>
  <c r="I699" i="2"/>
  <c r="N699" i="2" s="1"/>
  <c r="J700" i="2"/>
  <c r="I701" i="2"/>
  <c r="N701" i="2" s="1"/>
  <c r="L701" i="2"/>
  <c r="I702" i="2"/>
  <c r="N702" i="2" s="1"/>
  <c r="I703" i="2"/>
  <c r="N703" i="2" s="1"/>
  <c r="J704" i="2"/>
  <c r="P704" i="2" s="1"/>
  <c r="I705" i="2"/>
  <c r="N705" i="2" s="1"/>
  <c r="L705" i="2"/>
  <c r="I706" i="2"/>
  <c r="N706" i="2" s="1"/>
  <c r="J707" i="2"/>
  <c r="I708" i="2"/>
  <c r="N708" i="2" s="1"/>
  <c r="L708" i="2"/>
  <c r="M708" i="2" s="1"/>
  <c r="I709" i="2"/>
  <c r="N709" i="2" s="1"/>
  <c r="I710" i="2"/>
  <c r="N710" i="2" s="1"/>
  <c r="I711" i="2"/>
  <c r="N711" i="2" s="1"/>
  <c r="I712" i="2"/>
  <c r="N712" i="2" s="1"/>
  <c r="J713" i="2"/>
  <c r="O713" i="2" s="1"/>
  <c r="I714" i="2"/>
  <c r="N714" i="2" s="1"/>
  <c r="L714" i="2"/>
  <c r="L715" i="2" s="1"/>
  <c r="M715" i="2" s="1"/>
  <c r="J715" i="2"/>
  <c r="I716" i="2"/>
  <c r="N716" i="2" s="1"/>
  <c r="L716" i="2"/>
  <c r="M716" i="2" s="1"/>
  <c r="I717" i="2"/>
  <c r="N717" i="2" s="1"/>
  <c r="I718" i="2"/>
  <c r="N718" i="2" s="1"/>
  <c r="I719" i="2"/>
  <c r="N719" i="2" s="1"/>
  <c r="I720" i="2"/>
  <c r="N720" i="2" s="1"/>
  <c r="I721" i="2"/>
  <c r="N721" i="2" s="1"/>
  <c r="I722" i="2"/>
  <c r="N722" i="2" s="1"/>
  <c r="I723" i="2"/>
  <c r="N723" i="2" s="1"/>
  <c r="I724" i="2"/>
  <c r="N724" i="2" s="1"/>
  <c r="I725" i="2"/>
  <c r="N725" i="2" s="1"/>
  <c r="I726" i="2"/>
  <c r="N726" i="2" s="1"/>
  <c r="J727" i="2"/>
  <c r="I728" i="2"/>
  <c r="N728" i="2" s="1"/>
  <c r="L728" i="2"/>
  <c r="M728" i="2" s="1"/>
  <c r="J729" i="2"/>
  <c r="O729" i="2" s="1"/>
  <c r="I730" i="2"/>
  <c r="N730" i="2" s="1"/>
  <c r="L730" i="2"/>
  <c r="I731" i="2"/>
  <c r="N731" i="2" s="1"/>
  <c r="J732" i="2"/>
  <c r="P732" i="2" s="1"/>
  <c r="I733" i="2"/>
  <c r="N733" i="2" s="1"/>
  <c r="L733" i="2"/>
  <c r="I734" i="2"/>
  <c r="N734" i="2" s="1"/>
  <c r="I735" i="2"/>
  <c r="N735" i="2" s="1"/>
  <c r="J736" i="2"/>
  <c r="P736" i="2" s="1"/>
  <c r="I737" i="2"/>
  <c r="N737" i="2" s="1"/>
  <c r="L737" i="2"/>
  <c r="I738" i="2"/>
  <c r="N738" i="2" s="1"/>
  <c r="J739" i="2"/>
  <c r="I740" i="2"/>
  <c r="N740" i="2" s="1"/>
  <c r="L740" i="2"/>
  <c r="M740" i="2" s="1"/>
  <c r="I741" i="2"/>
  <c r="N741" i="2" s="1"/>
  <c r="I742" i="2"/>
  <c r="N742" i="2" s="1"/>
  <c r="J743" i="2"/>
  <c r="I744" i="2"/>
  <c r="N744" i="2" s="1"/>
  <c r="L744" i="2"/>
  <c r="M744" i="2" s="1"/>
  <c r="I745" i="2"/>
  <c r="N745" i="2" s="1"/>
  <c r="J746" i="2"/>
  <c r="O746" i="2" s="1"/>
  <c r="I747" i="2"/>
  <c r="N747" i="2" s="1"/>
  <c r="L747" i="2"/>
  <c r="M747" i="2" s="1"/>
  <c r="I748" i="2"/>
  <c r="N748" i="2" s="1"/>
  <c r="J749" i="2"/>
  <c r="I750" i="2"/>
  <c r="N750" i="2" s="1"/>
  <c r="L750" i="2"/>
  <c r="L751" i="2" s="1"/>
  <c r="L752" i="2" s="1"/>
  <c r="M752" i="2" s="1"/>
  <c r="I751" i="2"/>
  <c r="N751" i="2" s="1"/>
  <c r="I753" i="2"/>
  <c r="N753" i="2" s="1"/>
  <c r="I755" i="2"/>
  <c r="N755" i="2" s="1"/>
  <c r="J756" i="2"/>
  <c r="O756" i="2" s="1"/>
  <c r="I757" i="2"/>
  <c r="N757" i="2" s="1"/>
  <c r="L757" i="2"/>
  <c r="M757" i="2" s="1"/>
  <c r="I758" i="2"/>
  <c r="N758" i="2" s="1"/>
  <c r="I759" i="2"/>
  <c r="N759" i="2" s="1"/>
  <c r="I760" i="2"/>
  <c r="N760" i="2" s="1"/>
  <c r="I761" i="2"/>
  <c r="N761" i="2" s="1"/>
  <c r="I762" i="2"/>
  <c r="N762" i="2" s="1"/>
  <c r="I764" i="2"/>
  <c r="N764" i="2" s="1"/>
  <c r="I765" i="2"/>
  <c r="N765" i="2" s="1"/>
  <c r="J766" i="2"/>
  <c r="O766" i="2" s="1"/>
  <c r="I767" i="2"/>
  <c r="N767" i="2" s="1"/>
  <c r="L767" i="2"/>
  <c r="L768" i="2" s="1"/>
  <c r="M768" i="2" s="1"/>
  <c r="J768" i="2"/>
  <c r="I769" i="2"/>
  <c r="N769" i="2" s="1"/>
  <c r="L769" i="2"/>
  <c r="J770" i="2"/>
  <c r="I771" i="2"/>
  <c r="N771" i="2" s="1"/>
  <c r="L771" i="2"/>
  <c r="L772" i="2" s="1"/>
  <c r="M772" i="2" s="1"/>
  <c r="J772" i="2"/>
  <c r="I773" i="2"/>
  <c r="N773" i="2" s="1"/>
  <c r="L773" i="2"/>
  <c r="M773" i="2" s="1"/>
  <c r="I774" i="2"/>
  <c r="N774" i="2" s="1"/>
  <c r="I775" i="2"/>
  <c r="N775" i="2" s="1"/>
  <c r="I776" i="2"/>
  <c r="N776" i="2" s="1"/>
  <c r="I777" i="2"/>
  <c r="N777" i="2" s="1"/>
  <c r="I778" i="2"/>
  <c r="N778" i="2" s="1"/>
  <c r="I779" i="2"/>
  <c r="N779" i="2" s="1"/>
  <c r="I780" i="2"/>
  <c r="N780" i="2" s="1"/>
  <c r="J781" i="2"/>
  <c r="P781" i="2" s="1"/>
  <c r="I782" i="2"/>
  <c r="N782" i="2" s="1"/>
  <c r="L782" i="2"/>
  <c r="J796" i="2"/>
  <c r="O796" i="2" s="1"/>
  <c r="L796" i="2"/>
  <c r="M796" i="2" s="1"/>
  <c r="I797" i="2"/>
  <c r="N797" i="2" s="1"/>
  <c r="L797" i="2"/>
  <c r="L798" i="2" s="1"/>
  <c r="I798" i="2"/>
  <c r="N798" i="2" s="1"/>
  <c r="I799" i="2"/>
  <c r="N799" i="2" s="1"/>
  <c r="I800" i="2"/>
  <c r="N800" i="2" s="1"/>
  <c r="I801" i="2"/>
  <c r="N801" i="2" s="1"/>
  <c r="I802" i="2"/>
  <c r="N802" i="2" s="1"/>
  <c r="J803" i="2"/>
  <c r="O803" i="2" s="1"/>
  <c r="I804" i="2"/>
  <c r="N804" i="2" s="1"/>
  <c r="L804" i="2"/>
  <c r="L805" i="2" s="1"/>
  <c r="I805" i="2"/>
  <c r="N805" i="2" s="1"/>
  <c r="J806" i="2"/>
  <c r="P806" i="2" s="1"/>
  <c r="I807" i="2"/>
  <c r="N807" i="2" s="1"/>
  <c r="L807" i="2"/>
  <c r="I808" i="2"/>
  <c r="N808" i="2" s="1"/>
  <c r="I809" i="2"/>
  <c r="N809" i="2" s="1"/>
  <c r="I810" i="2"/>
  <c r="N810" i="2" s="1"/>
  <c r="I811" i="2"/>
  <c r="N811" i="2" s="1"/>
  <c r="I812" i="2"/>
  <c r="N812" i="2" s="1"/>
  <c r="J813" i="2"/>
  <c r="I814" i="2"/>
  <c r="N814" i="2" s="1"/>
  <c r="L814" i="2"/>
  <c r="M814" i="2" s="1"/>
  <c r="I815" i="2"/>
  <c r="N815" i="2" s="1"/>
  <c r="I816" i="2"/>
  <c r="N816" i="2" s="1"/>
  <c r="J817" i="2"/>
  <c r="I818" i="2"/>
  <c r="N818" i="2" s="1"/>
  <c r="L818" i="2"/>
  <c r="M818" i="2" s="1"/>
  <c r="I819" i="2"/>
  <c r="N819" i="2" s="1"/>
  <c r="I820" i="2"/>
  <c r="N820" i="2" s="1"/>
  <c r="I821" i="2"/>
  <c r="N821" i="2" s="1"/>
  <c r="J822" i="2"/>
  <c r="I823" i="2"/>
  <c r="N823" i="2" s="1"/>
  <c r="L823" i="2"/>
  <c r="I824" i="2"/>
  <c r="N824" i="2" s="1"/>
  <c r="I825" i="2"/>
  <c r="N825" i="2" s="1"/>
  <c r="I826" i="2"/>
  <c r="N826" i="2" s="1"/>
  <c r="I827" i="2"/>
  <c r="N827" i="2" s="1"/>
  <c r="I828" i="2"/>
  <c r="N828" i="2" s="1"/>
  <c r="I829" i="2"/>
  <c r="N829" i="2" s="1"/>
  <c r="J830" i="2"/>
  <c r="P830" i="2" s="1"/>
  <c r="I831" i="2"/>
  <c r="N831" i="2" s="1"/>
  <c r="L831" i="2"/>
  <c r="I832" i="2"/>
  <c r="N832" i="2" s="1"/>
  <c r="I833" i="2"/>
  <c r="N833" i="2" s="1"/>
  <c r="I834" i="2"/>
  <c r="N834" i="2" s="1"/>
  <c r="I835" i="2"/>
  <c r="N835" i="2" s="1"/>
  <c r="J836" i="2"/>
  <c r="O836" i="2" s="1"/>
  <c r="I837" i="2"/>
  <c r="N837" i="2" s="1"/>
  <c r="L837" i="2"/>
  <c r="M837" i="2" s="1"/>
  <c r="I838" i="2"/>
  <c r="N838" i="2" s="1"/>
  <c r="J839" i="2"/>
  <c r="O839" i="2" s="1"/>
  <c r="I840" i="2"/>
  <c r="N840" i="2" s="1"/>
  <c r="L840" i="2"/>
  <c r="L841" i="2" s="1"/>
  <c r="M841" i="2" s="1"/>
  <c r="J841" i="2"/>
  <c r="I842" i="2"/>
  <c r="N842" i="2" s="1"/>
  <c r="L842" i="2"/>
  <c r="M842" i="2" s="1"/>
  <c r="I843" i="2"/>
  <c r="N843" i="2" s="1"/>
  <c r="I844" i="2"/>
  <c r="N844" i="2" s="1"/>
  <c r="I845" i="2"/>
  <c r="N845" i="2" s="1"/>
  <c r="J846" i="2"/>
  <c r="P846" i="2" s="1"/>
  <c r="I847" i="2"/>
  <c r="N847" i="2" s="1"/>
  <c r="L847" i="2"/>
  <c r="I848" i="2"/>
  <c r="N848" i="2" s="1"/>
  <c r="I849" i="2"/>
  <c r="N849" i="2" s="1"/>
  <c r="I850" i="2"/>
  <c r="N850" i="2" s="1"/>
  <c r="J851" i="2"/>
  <c r="J852" i="2"/>
  <c r="O852" i="2" s="1"/>
  <c r="L852" i="2"/>
  <c r="M852" i="2" s="1"/>
  <c r="I853" i="2"/>
  <c r="N853" i="2" s="1"/>
  <c r="L853" i="2"/>
  <c r="L854" i="2" s="1"/>
  <c r="M854" i="2" s="1"/>
  <c r="J854" i="2"/>
  <c r="P854" i="2" s="1"/>
  <c r="J855" i="2"/>
  <c r="O855" i="2" s="1"/>
  <c r="L855" i="2"/>
  <c r="M855" i="2" s="1"/>
  <c r="I856" i="2"/>
  <c r="N856" i="2" s="1"/>
  <c r="L856" i="2"/>
  <c r="L857" i="2" s="1"/>
  <c r="I857" i="2"/>
  <c r="N857" i="2" s="1"/>
  <c r="I858" i="2"/>
  <c r="N858" i="2" s="1"/>
  <c r="I859" i="2"/>
  <c r="N859" i="2" s="1"/>
  <c r="I860" i="2"/>
  <c r="N860" i="2" s="1"/>
  <c r="I861" i="2"/>
  <c r="N861" i="2" s="1"/>
  <c r="I862" i="2"/>
  <c r="N862" i="2" s="1"/>
  <c r="I863" i="2"/>
  <c r="N863" i="2" s="1"/>
  <c r="J864" i="2"/>
  <c r="O864" i="2" s="1"/>
  <c r="I865" i="2"/>
  <c r="N865" i="2" s="1"/>
  <c r="L865" i="2"/>
  <c r="M865" i="2" s="1"/>
  <c r="I866" i="2"/>
  <c r="N866" i="2" s="1"/>
  <c r="J867" i="2"/>
  <c r="O867" i="2" s="1"/>
  <c r="I868" i="2"/>
  <c r="N868" i="2" s="1"/>
  <c r="L868" i="2"/>
  <c r="L869" i="2" s="1"/>
  <c r="L870" i="2" s="1"/>
  <c r="M870" i="2" s="1"/>
  <c r="I869" i="2"/>
  <c r="N869" i="2" s="1"/>
  <c r="I870" i="2"/>
  <c r="N870" i="2" s="1"/>
  <c r="I871" i="2"/>
  <c r="N871" i="2" s="1"/>
  <c r="I872" i="2"/>
  <c r="N872" i="2" s="1"/>
  <c r="J873" i="2"/>
  <c r="I874" i="2"/>
  <c r="N874" i="2" s="1"/>
  <c r="L874" i="2"/>
  <c r="M874" i="2" s="1"/>
  <c r="I875" i="2"/>
  <c r="N875" i="2" s="1"/>
  <c r="J876" i="2"/>
  <c r="O876" i="2" s="1"/>
  <c r="J877" i="2"/>
  <c r="L877" i="2"/>
  <c r="M877" i="2" s="1"/>
  <c r="I878" i="2"/>
  <c r="N878" i="2" s="1"/>
  <c r="L878" i="2"/>
  <c r="I879" i="2"/>
  <c r="N879" i="2" s="1"/>
  <c r="I880" i="2"/>
  <c r="N880" i="2" s="1"/>
  <c r="J881" i="2"/>
  <c r="I882" i="2"/>
  <c r="N882" i="2" s="1"/>
  <c r="L882" i="2"/>
  <c r="M882" i="2" s="1"/>
  <c r="I883" i="2"/>
  <c r="N883" i="2" s="1"/>
  <c r="I884" i="2"/>
  <c r="N884" i="2" s="1"/>
  <c r="J885" i="2"/>
  <c r="I886" i="2"/>
  <c r="N886" i="2" s="1"/>
  <c r="L886" i="2"/>
  <c r="M886" i="2" s="1"/>
  <c r="I887" i="2"/>
  <c r="N887" i="2" s="1"/>
  <c r="J888" i="2"/>
  <c r="O888" i="2" s="1"/>
  <c r="I889" i="2"/>
  <c r="N889" i="2" s="1"/>
  <c r="L889" i="2"/>
  <c r="M889" i="2" s="1"/>
  <c r="J890" i="2"/>
  <c r="P890" i="2" s="1"/>
  <c r="I891" i="2"/>
  <c r="N891" i="2" s="1"/>
  <c r="L891" i="2"/>
  <c r="M891" i="2" s="1"/>
  <c r="J892" i="2"/>
  <c r="O892" i="2" s="1"/>
  <c r="I893" i="2"/>
  <c r="N893" i="2" s="1"/>
  <c r="L893" i="2"/>
  <c r="L894" i="2" s="1"/>
  <c r="M894" i="2" s="1"/>
  <c r="J894" i="2"/>
  <c r="P894" i="2" s="1"/>
  <c r="I895" i="2"/>
  <c r="N895" i="2" s="1"/>
  <c r="L895" i="2"/>
  <c r="M895" i="2" s="1"/>
  <c r="J896" i="2"/>
  <c r="O896" i="2" s="1"/>
  <c r="I897" i="2"/>
  <c r="N897" i="2" s="1"/>
  <c r="L897" i="2"/>
  <c r="L898" i="2" s="1"/>
  <c r="I898" i="2"/>
  <c r="N898" i="2" s="1"/>
  <c r="I899" i="2"/>
  <c r="N899" i="2" s="1"/>
  <c r="I900" i="2"/>
  <c r="N900" i="2" s="1"/>
  <c r="I901" i="2"/>
  <c r="N901" i="2" s="1"/>
  <c r="I902" i="2"/>
  <c r="N902" i="2" s="1"/>
  <c r="I903" i="2"/>
  <c r="N903" i="2" s="1"/>
  <c r="I904" i="2"/>
  <c r="N904" i="2" s="1"/>
  <c r="I905" i="2"/>
  <c r="N905" i="2" s="1"/>
  <c r="J906" i="2"/>
  <c r="I907" i="2"/>
  <c r="N907" i="2" s="1"/>
  <c r="L907" i="2"/>
  <c r="M907" i="2" s="1"/>
  <c r="J908" i="2"/>
  <c r="O908" i="2" s="1"/>
  <c r="I909" i="2"/>
  <c r="N909" i="2" s="1"/>
  <c r="L909" i="2"/>
  <c r="M909" i="2" s="1"/>
  <c r="I910" i="2"/>
  <c r="N910" i="2" s="1"/>
  <c r="J911" i="2"/>
  <c r="O911" i="2" s="1"/>
  <c r="I912" i="2"/>
  <c r="N912" i="2" s="1"/>
  <c r="L912" i="2"/>
  <c r="L913" i="2" s="1"/>
  <c r="L914" i="2" s="1"/>
  <c r="M914" i="2" s="1"/>
  <c r="I913" i="2"/>
  <c r="N913" i="2" s="1"/>
  <c r="I914" i="2"/>
  <c r="N914" i="2" s="1"/>
  <c r="I915" i="2"/>
  <c r="N915" i="2" s="1"/>
  <c r="I916" i="2"/>
  <c r="N916" i="2" s="1"/>
  <c r="I917" i="2"/>
  <c r="N917" i="2" s="1"/>
  <c r="I918" i="2"/>
  <c r="N918" i="2" s="1"/>
  <c r="I919" i="2"/>
  <c r="N919" i="2" s="1"/>
  <c r="I920" i="2"/>
  <c r="N920" i="2" s="1"/>
  <c r="J921" i="2"/>
  <c r="I922" i="2"/>
  <c r="N922" i="2" s="1"/>
  <c r="L922" i="2"/>
  <c r="M922" i="2" s="1"/>
  <c r="I923" i="2"/>
  <c r="N923" i="2" s="1"/>
  <c r="J924" i="2"/>
  <c r="O924" i="2" s="1"/>
  <c r="I925" i="2"/>
  <c r="N925" i="2" s="1"/>
  <c r="L925" i="2"/>
  <c r="M925" i="2" s="1"/>
  <c r="J926" i="2"/>
  <c r="P926" i="2" s="1"/>
  <c r="I927" i="2"/>
  <c r="N927" i="2" s="1"/>
  <c r="L927" i="2"/>
  <c r="M927" i="2" s="1"/>
  <c r="J928" i="2"/>
  <c r="O928" i="2" s="1"/>
  <c r="I929" i="2"/>
  <c r="N929" i="2" s="1"/>
  <c r="L929" i="2"/>
  <c r="M929" i="2" s="1"/>
  <c r="J930" i="2"/>
  <c r="P930" i="2" s="1"/>
  <c r="I931" i="2"/>
  <c r="N931" i="2" s="1"/>
  <c r="L931" i="2"/>
  <c r="I932" i="2"/>
  <c r="N932" i="2" s="1"/>
  <c r="J933" i="2"/>
  <c r="I934" i="2"/>
  <c r="N934" i="2" s="1"/>
  <c r="L934" i="2"/>
  <c r="M934" i="2" s="1"/>
  <c r="I935" i="2"/>
  <c r="N935" i="2" s="1"/>
  <c r="I936" i="2"/>
  <c r="N936" i="2" s="1"/>
  <c r="I937" i="2"/>
  <c r="N937" i="2" s="1"/>
  <c r="I938" i="2"/>
  <c r="N938" i="2" s="1"/>
  <c r="I939" i="2"/>
  <c r="N939" i="2" s="1"/>
  <c r="I940" i="2"/>
  <c r="N940" i="2" s="1"/>
  <c r="I941" i="2"/>
  <c r="N941" i="2" s="1"/>
  <c r="I942" i="2"/>
  <c r="N942" i="2" s="1"/>
  <c r="I943" i="2"/>
  <c r="N943" i="2" s="1"/>
  <c r="J944" i="2"/>
  <c r="O944" i="2" s="1"/>
  <c r="I945" i="2"/>
  <c r="N945" i="2" s="1"/>
  <c r="L945" i="2"/>
  <c r="L946" i="2" s="1"/>
  <c r="I946" i="2"/>
  <c r="N946" i="2" s="1"/>
  <c r="J947" i="2"/>
  <c r="I948" i="2"/>
  <c r="N948" i="2" s="1"/>
  <c r="L948" i="2"/>
  <c r="L949" i="2" s="1"/>
  <c r="M949" i="2" s="1"/>
  <c r="I949" i="2"/>
  <c r="N949" i="2" s="1"/>
  <c r="I950" i="2"/>
  <c r="N950" i="2" s="1"/>
  <c r="I951" i="2"/>
  <c r="N951" i="2" s="1"/>
  <c r="I952" i="2"/>
  <c r="N952" i="2" s="1"/>
  <c r="I953" i="2"/>
  <c r="N953" i="2" s="1"/>
  <c r="I954" i="2"/>
  <c r="N954" i="2" s="1"/>
  <c r="I955" i="2"/>
  <c r="N955" i="2" s="1"/>
  <c r="J956" i="2"/>
  <c r="I957" i="2"/>
  <c r="N957" i="2" s="1"/>
  <c r="L957" i="2"/>
  <c r="M957" i="2" s="1"/>
  <c r="I958" i="2"/>
  <c r="N958" i="2" s="1"/>
  <c r="J959" i="2"/>
  <c r="P959" i="2" s="1"/>
  <c r="I960" i="2"/>
  <c r="N960" i="2" s="1"/>
  <c r="L960" i="2"/>
  <c r="L961" i="2" s="1"/>
  <c r="M961" i="2" s="1"/>
  <c r="J961" i="2"/>
  <c r="I962" i="2"/>
  <c r="N962" i="2" s="1"/>
  <c r="L962" i="2"/>
  <c r="M962" i="2" s="1"/>
  <c r="I963" i="2"/>
  <c r="N963" i="2" s="1"/>
  <c r="J964" i="2"/>
  <c r="O964" i="2" s="1"/>
  <c r="I965" i="2"/>
  <c r="N965" i="2" s="1"/>
  <c r="L965" i="2"/>
  <c r="M965" i="2" s="1"/>
  <c r="I966" i="2"/>
  <c r="N966" i="2" s="1"/>
  <c r="I967" i="2"/>
  <c r="N967" i="2" s="1"/>
  <c r="I968" i="2"/>
  <c r="N968" i="2" s="1"/>
  <c r="I969" i="2"/>
  <c r="N969" i="2" s="1"/>
  <c r="J970" i="2"/>
  <c r="I971" i="2"/>
  <c r="N971" i="2" s="1"/>
  <c r="L971" i="2"/>
  <c r="J972" i="2"/>
  <c r="O972" i="2" s="1"/>
  <c r="I973" i="2"/>
  <c r="N973" i="2" s="1"/>
  <c r="L973" i="2"/>
  <c r="M973" i="2" s="1"/>
  <c r="I974" i="2"/>
  <c r="N974" i="2" s="1"/>
  <c r="I975" i="2"/>
  <c r="N975" i="2" s="1"/>
  <c r="J976" i="2"/>
  <c r="O976" i="2" s="1"/>
  <c r="I977" i="2"/>
  <c r="N977" i="2" s="1"/>
  <c r="L977" i="2"/>
  <c r="M977" i="2" s="1"/>
  <c r="I978" i="2"/>
  <c r="N978" i="2" s="1"/>
  <c r="J979" i="2"/>
  <c r="O979" i="2" s="1"/>
  <c r="I980" i="2"/>
  <c r="N980" i="2" s="1"/>
  <c r="L980" i="2"/>
  <c r="L981" i="2" s="1"/>
  <c r="M981" i="2" s="1"/>
  <c r="J981" i="2"/>
  <c r="I982" i="2"/>
  <c r="N982" i="2" s="1"/>
  <c r="L982" i="2"/>
  <c r="M982" i="2" s="1"/>
  <c r="J983" i="2"/>
  <c r="O983" i="2" s="1"/>
  <c r="I984" i="2"/>
  <c r="N984" i="2" s="1"/>
  <c r="L984" i="2"/>
  <c r="L985" i="2" s="1"/>
  <c r="I985" i="2"/>
  <c r="N985" i="2" s="1"/>
  <c r="J986" i="2"/>
  <c r="P986" i="2" s="1"/>
  <c r="J987" i="2"/>
  <c r="P987" i="2" s="1"/>
  <c r="L987" i="2"/>
  <c r="M987" i="2" s="1"/>
  <c r="I988" i="2"/>
  <c r="N988" i="2" s="1"/>
  <c r="L988" i="2"/>
  <c r="L989" i="2" s="1"/>
  <c r="M989" i="2" s="1"/>
  <c r="J989" i="2"/>
  <c r="I990" i="2"/>
  <c r="N990" i="2" s="1"/>
  <c r="L990" i="2"/>
  <c r="M990" i="2" s="1"/>
  <c r="I991" i="2"/>
  <c r="N991" i="2" s="1"/>
  <c r="J992" i="2"/>
  <c r="O992" i="2" s="1"/>
  <c r="I993" i="2"/>
  <c r="N993" i="2" s="1"/>
  <c r="L993" i="2"/>
  <c r="M993" i="2" s="1"/>
  <c r="I994" i="2"/>
  <c r="N994" i="2" s="1"/>
  <c r="J995" i="2"/>
  <c r="O995" i="2" s="1"/>
  <c r="I996" i="2"/>
  <c r="N996" i="2" s="1"/>
  <c r="L996" i="2"/>
  <c r="L997" i="2" s="1"/>
  <c r="I997" i="2"/>
  <c r="N997" i="2" s="1"/>
  <c r="J998" i="2"/>
  <c r="P998" i="2" s="1"/>
  <c r="I999" i="2"/>
  <c r="N999" i="2" s="1"/>
  <c r="L999" i="2"/>
  <c r="I1000" i="2"/>
  <c r="N1000" i="2" s="1"/>
  <c r="I1001" i="2"/>
  <c r="N1001" i="2" s="1"/>
  <c r="I1002" i="2"/>
  <c r="N1002" i="2" s="1"/>
  <c r="I1003" i="2"/>
  <c r="N1003" i="2" s="1"/>
  <c r="I1004" i="2"/>
  <c r="N1004" i="2" s="1"/>
  <c r="I1005" i="2"/>
  <c r="N1005" i="2" s="1"/>
  <c r="I1006" i="2"/>
  <c r="N1006" i="2" s="1"/>
  <c r="I1007" i="2"/>
  <c r="N1007" i="2" s="1"/>
  <c r="I1008" i="2"/>
  <c r="N1008" i="2" s="1"/>
  <c r="I1009" i="2"/>
  <c r="N1009" i="2" s="1"/>
  <c r="I1010" i="2"/>
  <c r="N1010" i="2" s="1"/>
  <c r="I1011" i="2"/>
  <c r="N1011" i="2" s="1"/>
  <c r="I1012" i="2"/>
  <c r="N1012" i="2" s="1"/>
  <c r="J1013" i="2"/>
  <c r="I1014" i="2"/>
  <c r="N1014" i="2" s="1"/>
  <c r="L1014" i="2"/>
  <c r="M1014" i="2" s="1"/>
  <c r="I1015" i="2"/>
  <c r="N1015" i="2" s="1"/>
  <c r="J1016" i="2"/>
  <c r="O1016" i="2" s="1"/>
  <c r="I1017" i="2"/>
  <c r="N1017" i="2" s="1"/>
  <c r="L1017" i="2"/>
  <c r="M1017" i="2" s="1"/>
  <c r="I1018" i="2"/>
  <c r="N1018" i="2" s="1"/>
  <c r="J1019" i="2"/>
  <c r="O1019" i="2" s="1"/>
  <c r="I1020" i="2"/>
  <c r="N1020" i="2" s="1"/>
  <c r="L1020" i="2"/>
  <c r="L1021" i="2" s="1"/>
  <c r="I1021" i="2"/>
  <c r="N1021" i="2" s="1"/>
  <c r="J1022" i="2"/>
  <c r="P1022" i="2" s="1"/>
  <c r="I1023" i="2"/>
  <c r="N1023" i="2" s="1"/>
  <c r="L1023" i="2"/>
  <c r="J1024" i="2"/>
  <c r="O1024" i="2" s="1"/>
  <c r="I1025" i="2"/>
  <c r="N1025" i="2" s="1"/>
  <c r="L1025" i="2"/>
  <c r="M1025" i="2" s="1"/>
  <c r="J1026" i="2"/>
  <c r="P1026" i="2" s="1"/>
  <c r="I1027" i="2"/>
  <c r="N1027" i="2" s="1"/>
  <c r="L1027" i="2"/>
  <c r="I1028" i="2"/>
  <c r="N1028" i="2" s="1"/>
  <c r="I1029" i="2"/>
  <c r="N1029" i="2" s="1"/>
  <c r="J1030" i="2"/>
  <c r="P1030" i="2" s="1"/>
  <c r="I1031" i="2"/>
  <c r="N1031" i="2" s="1"/>
  <c r="L1031" i="2"/>
  <c r="J1032" i="2"/>
  <c r="I1033" i="2"/>
  <c r="N1033" i="2" s="1"/>
  <c r="L1033" i="2"/>
  <c r="M1033" i="2" s="1"/>
  <c r="I1034" i="2"/>
  <c r="N1034" i="2" s="1"/>
  <c r="J1035" i="2"/>
  <c r="P1035" i="2" s="1"/>
  <c r="I1036" i="2"/>
  <c r="N1036" i="2" s="1"/>
  <c r="L1036" i="2"/>
  <c r="L1037" i="2" s="1"/>
  <c r="I1037" i="2"/>
  <c r="N1037" i="2" s="1"/>
  <c r="J1038" i="2"/>
  <c r="I1039" i="2"/>
  <c r="N1039" i="2" s="1"/>
  <c r="L1039" i="2"/>
  <c r="J1040" i="2"/>
  <c r="O1040" i="2" s="1"/>
  <c r="J1041" i="2"/>
  <c r="L1041" i="2"/>
  <c r="M1041" i="2" s="1"/>
  <c r="J1042" i="2"/>
  <c r="P1042" i="2" s="1"/>
  <c r="L1042" i="2"/>
  <c r="M1042" i="2" s="1"/>
  <c r="J1043" i="2"/>
  <c r="O1043" i="2" s="1"/>
  <c r="L1043" i="2"/>
  <c r="M1043" i="2" s="1"/>
  <c r="J1044" i="2"/>
  <c r="L1044" i="2"/>
  <c r="M1044" i="2" s="1"/>
  <c r="J1045" i="2"/>
  <c r="L1045" i="2"/>
  <c r="M1045" i="2" s="1"/>
  <c r="I1046" i="2"/>
  <c r="N1046" i="2" s="1"/>
  <c r="L1046" i="2"/>
  <c r="M1046" i="2" s="1"/>
  <c r="J1047" i="2"/>
  <c r="O1047" i="2" s="1"/>
  <c r="I1048" i="2"/>
  <c r="N1048" i="2" s="1"/>
  <c r="L1048" i="2"/>
  <c r="I1049" i="2"/>
  <c r="N1049" i="2" s="1"/>
  <c r="J1050" i="2"/>
  <c r="P1050" i="2" s="1"/>
  <c r="J1051" i="2"/>
  <c r="O1051" i="2" s="1"/>
  <c r="L1051" i="2"/>
  <c r="M1051" i="2" s="1"/>
  <c r="I1052" i="2"/>
  <c r="N1052" i="2" s="1"/>
  <c r="L1052" i="2"/>
  <c r="L1053" i="2" s="1"/>
  <c r="M1053" i="2" s="1"/>
  <c r="J1053" i="2"/>
  <c r="J1054" i="2"/>
  <c r="L1054" i="2"/>
  <c r="M1054" i="2" s="1"/>
  <c r="I1055" i="2"/>
  <c r="N1055" i="2" s="1"/>
  <c r="L1055" i="2"/>
  <c r="I1056" i="2"/>
  <c r="N1056" i="2" s="1"/>
  <c r="J1057" i="2"/>
  <c r="J1058" i="2"/>
  <c r="P1058" i="2" s="1"/>
  <c r="L1058" i="2"/>
  <c r="M1058" i="2" s="1"/>
  <c r="I1059" i="2"/>
  <c r="N1059" i="2" s="1"/>
  <c r="L1059" i="2"/>
  <c r="I1060" i="2"/>
  <c r="N1060" i="2" s="1"/>
  <c r="J1061" i="2"/>
  <c r="I1062" i="2"/>
  <c r="N1062" i="2" s="1"/>
  <c r="L1062" i="2"/>
  <c r="M1062" i="2" s="1"/>
  <c r="I1063" i="2"/>
  <c r="N1063" i="2" s="1"/>
  <c r="J1064" i="2"/>
  <c r="O1064" i="2" s="1"/>
  <c r="I1065" i="2"/>
  <c r="N1065" i="2" s="1"/>
  <c r="L1065" i="2"/>
  <c r="M1065" i="2" s="1"/>
  <c r="J1066" i="2"/>
  <c r="P1066" i="2" s="1"/>
  <c r="J1067" i="2"/>
  <c r="O1067" i="2" s="1"/>
  <c r="L1067" i="2"/>
  <c r="M1067" i="2" s="1"/>
  <c r="I1068" i="2"/>
  <c r="N1068" i="2" s="1"/>
  <c r="L1068" i="2"/>
  <c r="L1069" i="2" s="1"/>
  <c r="M1069" i="2" s="1"/>
  <c r="J1069" i="2"/>
  <c r="I1070" i="2"/>
  <c r="N1070" i="2" s="1"/>
  <c r="L1070" i="2"/>
  <c r="M1070" i="2" s="1"/>
  <c r="J1071" i="2"/>
  <c r="O1071" i="2" s="1"/>
  <c r="J1072" i="2"/>
  <c r="O1072" i="2" s="1"/>
  <c r="L1072" i="2"/>
  <c r="M1072" i="2" s="1"/>
  <c r="I1073" i="2"/>
  <c r="N1073" i="2" s="1"/>
  <c r="L1073" i="2"/>
  <c r="M1073" i="2" s="1"/>
  <c r="J1074" i="2"/>
  <c r="P1074" i="2" s="1"/>
  <c r="I1075" i="2"/>
  <c r="N1075" i="2" s="1"/>
  <c r="L1075" i="2"/>
  <c r="J1076" i="2"/>
  <c r="O1076" i="2" s="1"/>
  <c r="I1077" i="2"/>
  <c r="N1077" i="2" s="1"/>
  <c r="L1077" i="2"/>
  <c r="M1077" i="2" s="1"/>
  <c r="I1078" i="2"/>
  <c r="N1078" i="2" s="1"/>
  <c r="I1079" i="2"/>
  <c r="N1079" i="2" s="1"/>
  <c r="I1080" i="2"/>
  <c r="N1080" i="2" s="1"/>
  <c r="J1081" i="2"/>
  <c r="I1082" i="2"/>
  <c r="N1082" i="2" s="1"/>
  <c r="L1082" i="2"/>
  <c r="M1082" i="2" s="1"/>
  <c r="I1083" i="2"/>
  <c r="N1083" i="2" s="1"/>
  <c r="I1084" i="2"/>
  <c r="N1084" i="2" s="1"/>
  <c r="I1085" i="2"/>
  <c r="N1085" i="2" s="1"/>
  <c r="I1086" i="2"/>
  <c r="N1086" i="2" s="1"/>
  <c r="I1087" i="2"/>
  <c r="N1087" i="2" s="1"/>
  <c r="I1088" i="2"/>
  <c r="N1088" i="2" s="1"/>
  <c r="J1089" i="2"/>
  <c r="I1090" i="2"/>
  <c r="N1090" i="2" s="1"/>
  <c r="L1090" i="2"/>
  <c r="M1090" i="2" s="1"/>
  <c r="I1091" i="2"/>
  <c r="N1091" i="2" s="1"/>
  <c r="I1092" i="2"/>
  <c r="N1092" i="2" s="1"/>
  <c r="J1093" i="2"/>
  <c r="I1094" i="2"/>
  <c r="N1094" i="2" s="1"/>
  <c r="L1094" i="2"/>
  <c r="M1094" i="2" s="1"/>
  <c r="J1095" i="2"/>
  <c r="P1095" i="2" s="1"/>
  <c r="I1096" i="2"/>
  <c r="N1096" i="2" s="1"/>
  <c r="L1096" i="2"/>
  <c r="L1097" i="2" s="1"/>
  <c r="I1097" i="2"/>
  <c r="N1097" i="2" s="1"/>
  <c r="I1098" i="2"/>
  <c r="N1098" i="2" s="1"/>
  <c r="J1099" i="2"/>
  <c r="P1099" i="2" s="1"/>
  <c r="I1100" i="2"/>
  <c r="N1100" i="2" s="1"/>
  <c r="L1100" i="2"/>
  <c r="L1101" i="2" s="1"/>
  <c r="I1101" i="2"/>
  <c r="N1101" i="2" s="1"/>
  <c r="J1102" i="2"/>
  <c r="P1102" i="2" s="1"/>
  <c r="I1103" i="2"/>
  <c r="N1103" i="2" s="1"/>
  <c r="L1103" i="2"/>
  <c r="I1104" i="2"/>
  <c r="N1104" i="2" s="1"/>
  <c r="J1105" i="2"/>
  <c r="J1106" i="2"/>
  <c r="P1106" i="2" s="1"/>
  <c r="L1106" i="2"/>
  <c r="M1106" i="2" s="1"/>
  <c r="I1107" i="2"/>
  <c r="N1107" i="2" s="1"/>
  <c r="L1107" i="2"/>
  <c r="I1108" i="2"/>
  <c r="N1108" i="2" s="1"/>
  <c r="I1109" i="2"/>
  <c r="N1109" i="2" s="1"/>
  <c r="I1110" i="2"/>
  <c r="N1110" i="2" s="1"/>
  <c r="J1111" i="2"/>
  <c r="O1111" i="2" s="1"/>
  <c r="I1112" i="2"/>
  <c r="N1112" i="2" s="1"/>
  <c r="L1112" i="2"/>
  <c r="L1113" i="2" s="1"/>
  <c r="M1113" i="2" s="1"/>
  <c r="J1113" i="2"/>
  <c r="J1114" i="2"/>
  <c r="L1114" i="2"/>
  <c r="M1114" i="2" s="1"/>
  <c r="J1115" i="2"/>
  <c r="O1115" i="2" s="1"/>
  <c r="L1115" i="2"/>
  <c r="M1115" i="2" s="1"/>
  <c r="J1116" i="2"/>
  <c r="O1116" i="2" s="1"/>
  <c r="L1116" i="2"/>
  <c r="M1116" i="2" s="1"/>
  <c r="J1117" i="2"/>
  <c r="L1117" i="2"/>
  <c r="M1117" i="2" s="1"/>
  <c r="I1118" i="2"/>
  <c r="N1118" i="2" s="1"/>
  <c r="L1118" i="2"/>
  <c r="M1118" i="2" s="1"/>
  <c r="I1119" i="2"/>
  <c r="N1119" i="2" s="1"/>
  <c r="J1120" i="2"/>
  <c r="O1120" i="2" s="1"/>
  <c r="J1121" i="2"/>
  <c r="L1121" i="2"/>
  <c r="M1121" i="2" s="1"/>
  <c r="J1122" i="2"/>
  <c r="P1122" i="2" s="1"/>
  <c r="L1122" i="2"/>
  <c r="M1122" i="2" s="1"/>
  <c r="J1123" i="2"/>
  <c r="O1123" i="2" s="1"/>
  <c r="L1123" i="2"/>
  <c r="M1123" i="2" s="1"/>
  <c r="J1124" i="2"/>
  <c r="O1124" i="2" s="1"/>
  <c r="L1124" i="2"/>
  <c r="M1124" i="2" s="1"/>
  <c r="J1125" i="2"/>
  <c r="L1125" i="2"/>
  <c r="M1125" i="2" s="1"/>
  <c r="J1126" i="2"/>
  <c r="P1126" i="2" s="1"/>
  <c r="L1126" i="2"/>
  <c r="M1126" i="2" s="1"/>
  <c r="I1127" i="2"/>
  <c r="N1127" i="2" s="1"/>
  <c r="L1127" i="2"/>
  <c r="J1128" i="2"/>
  <c r="O1128" i="2" s="1"/>
  <c r="J1129" i="2"/>
  <c r="L1129" i="2"/>
  <c r="M1129" i="2" s="1"/>
  <c r="I1130" i="2"/>
  <c r="N1130" i="2" s="1"/>
  <c r="L1130" i="2"/>
  <c r="M1130" i="2" s="1"/>
  <c r="I1131" i="2"/>
  <c r="N1131" i="2" s="1"/>
  <c r="I1132" i="2"/>
  <c r="N1132" i="2" s="1"/>
  <c r="J1133" i="2"/>
  <c r="I1134" i="2"/>
  <c r="N1134" i="2" s="1"/>
  <c r="L1134" i="2"/>
  <c r="M1134" i="2" s="1"/>
  <c r="I1135" i="2"/>
  <c r="N1135" i="2" s="1"/>
  <c r="J1136" i="2"/>
  <c r="O1136" i="2" s="1"/>
  <c r="I1137" i="2"/>
  <c r="N1137" i="2" s="1"/>
  <c r="L1137" i="2"/>
  <c r="M1137" i="2" s="1"/>
  <c r="I1138" i="2"/>
  <c r="N1138" i="2" s="1"/>
  <c r="J1139" i="2"/>
  <c r="O1139" i="2" s="1"/>
  <c r="I1140" i="2"/>
  <c r="N1140" i="2" s="1"/>
  <c r="L1140" i="2"/>
  <c r="L1141" i="2" s="1"/>
  <c r="M1141" i="2" s="1"/>
  <c r="J1141" i="2"/>
  <c r="J1142" i="2"/>
  <c r="P1142" i="2" s="1"/>
  <c r="L1142" i="2"/>
  <c r="M1142" i="2" s="1"/>
  <c r="J1143" i="2"/>
  <c r="O1143" i="2" s="1"/>
  <c r="L1143" i="2"/>
  <c r="M1143" i="2" s="1"/>
  <c r="I1144" i="2"/>
  <c r="N1144" i="2" s="1"/>
  <c r="L1144" i="2"/>
  <c r="L1145" i="2" s="1"/>
  <c r="L1146" i="2" s="1"/>
  <c r="M1146" i="2" s="1"/>
  <c r="I1145" i="2"/>
  <c r="N1145" i="2" s="1"/>
  <c r="I1146" i="2"/>
  <c r="N1146" i="2" s="1"/>
  <c r="I1147" i="2"/>
  <c r="N1147" i="2" s="1"/>
  <c r="I1148" i="2"/>
  <c r="N1148" i="2" s="1"/>
  <c r="I1149" i="2"/>
  <c r="N1149" i="2" s="1"/>
  <c r="I1150" i="2"/>
  <c r="N1150" i="2" s="1"/>
  <c r="I1151" i="2"/>
  <c r="N1151" i="2" s="1"/>
  <c r="I1152" i="2"/>
  <c r="N1152" i="2" s="1"/>
  <c r="I1153" i="2"/>
  <c r="N1153" i="2" s="1"/>
  <c r="I1154" i="2"/>
  <c r="N1154" i="2" s="1"/>
  <c r="J1155" i="2"/>
  <c r="O1155" i="2" s="1"/>
  <c r="I1156" i="2"/>
  <c r="N1156" i="2" s="1"/>
  <c r="L1156" i="2"/>
  <c r="L1157" i="2" s="1"/>
  <c r="L1158" i="2" s="1"/>
  <c r="M1158" i="2" s="1"/>
  <c r="I1157" i="2"/>
  <c r="N1157" i="2" s="1"/>
  <c r="I1158" i="2"/>
  <c r="N1158" i="2" s="1"/>
  <c r="J1159" i="2"/>
  <c r="O1159" i="2" s="1"/>
  <c r="J1160" i="2"/>
  <c r="O1160" i="2" s="1"/>
  <c r="L1160" i="2"/>
  <c r="M1160" i="2" s="1"/>
  <c r="I1161" i="2"/>
  <c r="N1161" i="2" s="1"/>
  <c r="L1161" i="2"/>
  <c r="M1161" i="2" s="1"/>
  <c r="I1162" i="2"/>
  <c r="N1162" i="2" s="1"/>
  <c r="J1163" i="2"/>
  <c r="I1164" i="2"/>
  <c r="N1164" i="2" s="1"/>
  <c r="L1164" i="2"/>
  <c r="L1165" i="2" s="1"/>
  <c r="L1166" i="2" s="1"/>
  <c r="M1166" i="2" s="1"/>
  <c r="I1165" i="2"/>
  <c r="N1165" i="2" s="1"/>
  <c r="I1166" i="2"/>
  <c r="N1166" i="2" s="1"/>
  <c r="I1167" i="2"/>
  <c r="N1167" i="2" s="1"/>
  <c r="J1168" i="2"/>
  <c r="O1168" i="2" s="1"/>
  <c r="I1169" i="2"/>
  <c r="N1169" i="2" s="1"/>
  <c r="L1169" i="2"/>
  <c r="M1169" i="2" s="1"/>
  <c r="I1170" i="2"/>
  <c r="N1170" i="2" s="1"/>
  <c r="J1171" i="2"/>
  <c r="O1171" i="2" s="1"/>
  <c r="I1172" i="2"/>
  <c r="N1172" i="2" s="1"/>
  <c r="L1172" i="2"/>
  <c r="L1173" i="2" s="1"/>
  <c r="M1173" i="2" s="1"/>
  <c r="J1173" i="2"/>
  <c r="J1174" i="2"/>
  <c r="P1174" i="2" s="1"/>
  <c r="L1174" i="2"/>
  <c r="M1174" i="2" s="1"/>
  <c r="I1175" i="2"/>
  <c r="N1175" i="2" s="1"/>
  <c r="L1175" i="2"/>
  <c r="M1175" i="2" s="1"/>
  <c r="I1176" i="2"/>
  <c r="N1176" i="2" s="1"/>
  <c r="J1177" i="2"/>
  <c r="J1178" i="2"/>
  <c r="P1178" i="2" s="1"/>
  <c r="L1178" i="2"/>
  <c r="M1178" i="2" s="1"/>
  <c r="J1179" i="2"/>
  <c r="P1179" i="2" s="1"/>
  <c r="L1179" i="2"/>
  <c r="M1179" i="2" s="1"/>
  <c r="I1180" i="2"/>
  <c r="N1180" i="2" s="1"/>
  <c r="L1180" i="2"/>
  <c r="L1181" i="2" s="1"/>
  <c r="L1182" i="2" s="1"/>
  <c r="M1182" i="2" s="1"/>
  <c r="I1181" i="2"/>
  <c r="N1181" i="2" s="1"/>
  <c r="I1182" i="2"/>
  <c r="N1182" i="2" s="1"/>
  <c r="J1183" i="2"/>
  <c r="O1183" i="2" s="1"/>
  <c r="I1184" i="2"/>
  <c r="N1184" i="2" s="1"/>
  <c r="L1184" i="2"/>
  <c r="L1185" i="2" s="1"/>
  <c r="L1186" i="2" s="1"/>
  <c r="M1186" i="2" s="1"/>
  <c r="I1185" i="2"/>
  <c r="N1185" i="2" s="1"/>
  <c r="I1186" i="2"/>
  <c r="N1186" i="2" s="1"/>
  <c r="J1187" i="2"/>
  <c r="J1188" i="2"/>
  <c r="L1188" i="2"/>
  <c r="M1188" i="2" s="1"/>
  <c r="I1189" i="2"/>
  <c r="N1189" i="2" s="1"/>
  <c r="L1189" i="2"/>
  <c r="L1190" i="2" s="1"/>
  <c r="M1190" i="2" s="1"/>
  <c r="J1190" i="2"/>
  <c r="P1190" i="2" s="1"/>
  <c r="J1191" i="2"/>
  <c r="P1191" i="2" s="1"/>
  <c r="L1191" i="2"/>
  <c r="M1191" i="2" s="1"/>
  <c r="J1192" i="2"/>
  <c r="O1192" i="2" s="1"/>
  <c r="L1192" i="2"/>
  <c r="M1192" i="2" s="1"/>
  <c r="I1193" i="2"/>
  <c r="N1193" i="2" s="1"/>
  <c r="L1193" i="2"/>
  <c r="M1193" i="2" s="1"/>
  <c r="J1194" i="2"/>
  <c r="P1194" i="2" s="1"/>
  <c r="I1195" i="2"/>
  <c r="N1195" i="2" s="1"/>
  <c r="L1195" i="2"/>
  <c r="M1195" i="2" s="1"/>
  <c r="I1196" i="2"/>
  <c r="N1196" i="2" s="1"/>
  <c r="I1197" i="2"/>
  <c r="N1197" i="2" s="1"/>
  <c r="J1198" i="2"/>
  <c r="P1198" i="2" s="1"/>
  <c r="I1199" i="2"/>
  <c r="N1199" i="2" s="1"/>
  <c r="L1199" i="2"/>
  <c r="M1199" i="2" s="1"/>
  <c r="J1200" i="2"/>
  <c r="O1200" i="2" s="1"/>
  <c r="I1201" i="2"/>
  <c r="N1201" i="2" s="1"/>
  <c r="L1201" i="2"/>
  <c r="M1201" i="2" s="1"/>
  <c r="J1202" i="2"/>
  <c r="P1202" i="2" s="1"/>
  <c r="I1203" i="2"/>
  <c r="N1203" i="2" s="1"/>
  <c r="L1203" i="2"/>
  <c r="M1203" i="2" s="1"/>
  <c r="I1204" i="2"/>
  <c r="N1204" i="2" s="1"/>
  <c r="J1205" i="2"/>
  <c r="I1206" i="2"/>
  <c r="N1206" i="2" s="1"/>
  <c r="L1206" i="2"/>
  <c r="M1206" i="2" s="1"/>
  <c r="I1207" i="2"/>
  <c r="N1207" i="2" s="1"/>
  <c r="I1208" i="2"/>
  <c r="N1208" i="2" s="1"/>
  <c r="I1209" i="2"/>
  <c r="N1209" i="2" s="1"/>
  <c r="J1210" i="2"/>
  <c r="P1210" i="2" s="1"/>
  <c r="I1211" i="2"/>
  <c r="N1211" i="2" s="1"/>
  <c r="L1211" i="2"/>
  <c r="M1211" i="2" s="1"/>
  <c r="J1212" i="2"/>
  <c r="P1212" i="2" s="1"/>
  <c r="I1213" i="2"/>
  <c r="N1213" i="2" s="1"/>
  <c r="L1213" i="2"/>
  <c r="L1214" i="2" s="1"/>
  <c r="M1214" i="2" s="1"/>
  <c r="J1214" i="2"/>
  <c r="P1214" i="2" s="1"/>
  <c r="I1215" i="2"/>
  <c r="N1215" i="2" s="1"/>
  <c r="L1215" i="2"/>
  <c r="M1215" i="2" s="1"/>
  <c r="I1216" i="2"/>
  <c r="N1216" i="2" s="1"/>
  <c r="J1217" i="2"/>
  <c r="I1218" i="2"/>
  <c r="N1218" i="2" s="1"/>
  <c r="L1218" i="2"/>
  <c r="M1218" i="2" s="1"/>
  <c r="I1219" i="2"/>
  <c r="N1219" i="2" s="1"/>
  <c r="I1220" i="2"/>
  <c r="N1220" i="2" s="1"/>
  <c r="I1221" i="2"/>
  <c r="N1221" i="2" s="1"/>
  <c r="J1222" i="2"/>
  <c r="P1222" i="2" s="1"/>
  <c r="I1223" i="2"/>
  <c r="N1223" i="2" s="1"/>
  <c r="L1223" i="2"/>
  <c r="M1223" i="2" s="1"/>
  <c r="I1224" i="2"/>
  <c r="N1224" i="2" s="1"/>
  <c r="J1225" i="2"/>
  <c r="O1225" i="2" s="1"/>
  <c r="I1226" i="2"/>
  <c r="N1226" i="2" s="1"/>
  <c r="L1226" i="2"/>
  <c r="L1227" i="2" s="1"/>
  <c r="M1227" i="2" s="1"/>
  <c r="J1227" i="2"/>
  <c r="P1227" i="2" s="1"/>
  <c r="I1228" i="2"/>
  <c r="N1228" i="2" s="1"/>
  <c r="L1228" i="2"/>
  <c r="J1229" i="2"/>
  <c r="O1229" i="2" s="1"/>
  <c r="I1230" i="2"/>
  <c r="N1230" i="2" s="1"/>
  <c r="L1230" i="2"/>
  <c r="M1230" i="2" s="1"/>
  <c r="I1231" i="2"/>
  <c r="N1231" i="2" s="1"/>
  <c r="I1232" i="2"/>
  <c r="N1232" i="2" s="1"/>
  <c r="J1233" i="2"/>
  <c r="O1233" i="2" s="1"/>
  <c r="I1234" i="2"/>
  <c r="N1234" i="2" s="1"/>
  <c r="L1234" i="2"/>
  <c r="L1235" i="2" s="1"/>
  <c r="L1236" i="2" s="1"/>
  <c r="M1236" i="2" s="1"/>
  <c r="I1235" i="2"/>
  <c r="N1235" i="2" s="1"/>
  <c r="J1236" i="2"/>
  <c r="O1236" i="2" s="1"/>
  <c r="I1237" i="2"/>
  <c r="N1237" i="2" s="1"/>
  <c r="L1237" i="2"/>
  <c r="M1237" i="2" s="1"/>
  <c r="I1238" i="2"/>
  <c r="N1238" i="2" s="1"/>
  <c r="J1239" i="2"/>
  <c r="O1239" i="2" s="1"/>
  <c r="I1240" i="2"/>
  <c r="N1240" i="2" s="1"/>
  <c r="L1240" i="2"/>
  <c r="L1241" i="2" s="1"/>
  <c r="M1241" i="2" s="1"/>
  <c r="I1241" i="2"/>
  <c r="N1241" i="2" s="1"/>
  <c r="J1242" i="2"/>
  <c r="P1242" i="2" s="1"/>
  <c r="I1243" i="2"/>
  <c r="N1243" i="2" s="1"/>
  <c r="L1243" i="2"/>
  <c r="L1244" i="2" s="1"/>
  <c r="M1244" i="2" s="1"/>
  <c r="J1244" i="2"/>
  <c r="P1244" i="2" s="1"/>
  <c r="I1245" i="2"/>
  <c r="N1245" i="2" s="1"/>
  <c r="L1245" i="2"/>
  <c r="M1245" i="2" s="1"/>
  <c r="J1246" i="2"/>
  <c r="P1246" i="2" s="1"/>
  <c r="I1247" i="2"/>
  <c r="N1247" i="2" s="1"/>
  <c r="L1247" i="2"/>
  <c r="L1248" i="2" s="1"/>
  <c r="I1248" i="2"/>
  <c r="N1248" i="2" s="1"/>
  <c r="J1249" i="2"/>
  <c r="O1249" i="2" s="1"/>
  <c r="I1250" i="2"/>
  <c r="N1250" i="2" s="1"/>
  <c r="L1250" i="2"/>
  <c r="L1251" i="2" s="1"/>
  <c r="M1251" i="2" s="1"/>
  <c r="J1251" i="2"/>
  <c r="O1251" i="2" s="1"/>
  <c r="I1252" i="2"/>
  <c r="N1252" i="2" s="1"/>
  <c r="L1252" i="2"/>
  <c r="M1252" i="2" s="1"/>
  <c r="I1253" i="2"/>
  <c r="J1254" i="2"/>
  <c r="P1254" i="2" s="1"/>
  <c r="I1255" i="2"/>
  <c r="N1255" i="2" s="1"/>
  <c r="L1255" i="2"/>
  <c r="L1256" i="2" s="1"/>
  <c r="I1256" i="2"/>
  <c r="N1256" i="2" s="1"/>
  <c r="J1257" i="2"/>
  <c r="O1257" i="2" s="1"/>
  <c r="I1258" i="2"/>
  <c r="L1258" i="2"/>
  <c r="M1258" i="2" s="1"/>
  <c r="J1259" i="2"/>
  <c r="O1259" i="2" s="1"/>
  <c r="J1260" i="2"/>
  <c r="O1260" i="2" s="1"/>
  <c r="L1260" i="2"/>
  <c r="M1260" i="2" s="1"/>
  <c r="I1261" i="2"/>
  <c r="N1261" i="2" s="1"/>
  <c r="L1261" i="2"/>
  <c r="M1261" i="2" s="1"/>
  <c r="I1262" i="2"/>
  <c r="N1262" i="2" s="1"/>
  <c r="I1263" i="2"/>
  <c r="N1263" i="2" s="1"/>
  <c r="J1264" i="2"/>
  <c r="O1264" i="2" s="1"/>
  <c r="J1265" i="2"/>
  <c r="O1265" i="2" s="1"/>
  <c r="L1265" i="2"/>
  <c r="M1265" i="2" s="1"/>
  <c r="I1266" i="2"/>
  <c r="N1266" i="2" s="1"/>
  <c r="L1266" i="2"/>
  <c r="L1267" i="2" s="1"/>
  <c r="L1268" i="2" s="1"/>
  <c r="M1268" i="2" s="1"/>
  <c r="I1267" i="2"/>
  <c r="N1267" i="2" s="1"/>
  <c r="J1268" i="2"/>
  <c r="P1268" i="2" s="1"/>
  <c r="I1269" i="2"/>
  <c r="N1269" i="2" s="1"/>
  <c r="L1269" i="2"/>
  <c r="M1269" i="2" s="1"/>
  <c r="I1270" i="2"/>
  <c r="N1270" i="2" s="1"/>
  <c r="I1271" i="2"/>
  <c r="N1271" i="2" s="1"/>
  <c r="I1272" i="2"/>
  <c r="N1272" i="2" s="1"/>
  <c r="J1273" i="2"/>
  <c r="O1273" i="2" s="1"/>
  <c r="I1274" i="2"/>
  <c r="N1274" i="2" s="1"/>
  <c r="L1274" i="2"/>
  <c r="M1274" i="2" s="1"/>
  <c r="J1275" i="2"/>
  <c r="O1275" i="2" s="1"/>
  <c r="I1276" i="2"/>
  <c r="N1276" i="2" s="1"/>
  <c r="L1276" i="2"/>
  <c r="M1276" i="2" s="1"/>
  <c r="I1277" i="2"/>
  <c r="N1277" i="2" s="1"/>
  <c r="J1278" i="2"/>
  <c r="P1278" i="2" s="1"/>
  <c r="I1279" i="2"/>
  <c r="N1279" i="2" s="1"/>
  <c r="L1279" i="2"/>
  <c r="L1280" i="2" s="1"/>
  <c r="I1280" i="2"/>
  <c r="N1280" i="2" s="1"/>
  <c r="J1281" i="2"/>
  <c r="O1281" i="2" s="1"/>
  <c r="J1282" i="2"/>
  <c r="P1282" i="2" s="1"/>
  <c r="L1282" i="2"/>
  <c r="M1282" i="2" s="1"/>
  <c r="I1283" i="2"/>
  <c r="N1283" i="2" s="1"/>
  <c r="L1283" i="2"/>
  <c r="L1284" i="2" s="1"/>
  <c r="I1284" i="2"/>
  <c r="N1284" i="2" s="1"/>
  <c r="J1285" i="2"/>
  <c r="O1285" i="2" s="1"/>
  <c r="I1286" i="2"/>
  <c r="N1286" i="2" s="1"/>
  <c r="L1286" i="2"/>
  <c r="M1286" i="2" s="1"/>
  <c r="I1287" i="2"/>
  <c r="N1287" i="2" s="1"/>
  <c r="J1288" i="2"/>
  <c r="O1288" i="2" s="1"/>
  <c r="I1289" i="2"/>
  <c r="N1289" i="2" s="1"/>
  <c r="L1289" i="2"/>
  <c r="M1289" i="2" s="1"/>
  <c r="I1290" i="2"/>
  <c r="N1290" i="2" s="1"/>
  <c r="J1291" i="2"/>
  <c r="O1291" i="2" s="1"/>
  <c r="I1292" i="2"/>
  <c r="N1292" i="2" s="1"/>
  <c r="L1292" i="2"/>
  <c r="L1293" i="2" s="1"/>
  <c r="M1293" i="2" s="1"/>
  <c r="I1293" i="2"/>
  <c r="N1293" i="2" s="1"/>
  <c r="J1294" i="2"/>
  <c r="P1294" i="2" s="1"/>
  <c r="I1295" i="2"/>
  <c r="N1295" i="2" s="1"/>
  <c r="L1295" i="2"/>
  <c r="L1296" i="2" s="1"/>
  <c r="M1296" i="2" s="1"/>
  <c r="J1296" i="2"/>
  <c r="P1296" i="2" s="1"/>
  <c r="J1297" i="2"/>
  <c r="O1297" i="2" s="1"/>
  <c r="L1297" i="2"/>
  <c r="M1297" i="2" s="1"/>
  <c r="I1298" i="2"/>
  <c r="N1298" i="2" s="1"/>
  <c r="L1298" i="2"/>
  <c r="M1298" i="2" s="1"/>
  <c r="I1299" i="2"/>
  <c r="N1299" i="2" s="1"/>
  <c r="I1300" i="2"/>
  <c r="N1300" i="2" s="1"/>
  <c r="I1301" i="2"/>
  <c r="N1301" i="2" s="1"/>
  <c r="J1302" i="2"/>
  <c r="P1302" i="2" s="1"/>
  <c r="I1303" i="2"/>
  <c r="N1303" i="2" s="1"/>
  <c r="L1303" i="2"/>
  <c r="L1304" i="2" s="1"/>
  <c r="I1304" i="2"/>
  <c r="N1304" i="2" s="1"/>
  <c r="I1305" i="2"/>
  <c r="N1305" i="2" s="1"/>
  <c r="J1306" i="2"/>
  <c r="P1306" i="2" s="1"/>
  <c r="I1307" i="2"/>
  <c r="N1307" i="2" s="1"/>
  <c r="L1307" i="2"/>
  <c r="L1308" i="2" s="1"/>
  <c r="M1308" i="2" s="1"/>
  <c r="J1308" i="2"/>
  <c r="O1308" i="2" s="1"/>
  <c r="I1309" i="2"/>
  <c r="N1309" i="2" s="1"/>
  <c r="L1309" i="2"/>
  <c r="M1309" i="2" s="1"/>
  <c r="I1310" i="2"/>
  <c r="N1310" i="2" s="1"/>
  <c r="J1311" i="2"/>
  <c r="O1311" i="2" s="1"/>
  <c r="I1312" i="2"/>
  <c r="N1312" i="2" s="1"/>
  <c r="L1312" i="2"/>
  <c r="L1313" i="2" s="1"/>
  <c r="M1313" i="2" s="1"/>
  <c r="I1313" i="2"/>
  <c r="N1313" i="2" s="1"/>
  <c r="J1314" i="2"/>
  <c r="P1314" i="2" s="1"/>
  <c r="I1315" i="2"/>
  <c r="N1315" i="2" s="1"/>
  <c r="I1316" i="2"/>
  <c r="N1316" i="2" s="1"/>
  <c r="I1317" i="2"/>
  <c r="N1317" i="2" s="1"/>
  <c r="J1318" i="2"/>
  <c r="P1318" i="2" s="1"/>
  <c r="I1319" i="2"/>
  <c r="N1319" i="2" s="1"/>
  <c r="L1319" i="2"/>
  <c r="L1320" i="2" s="1"/>
  <c r="M1320" i="2" s="1"/>
  <c r="J1320" i="2"/>
  <c r="O1320" i="2" s="1"/>
  <c r="I1321" i="2"/>
  <c r="N1321" i="2" s="1"/>
  <c r="L1321" i="2"/>
  <c r="M1321" i="2" s="1"/>
  <c r="J1322" i="2"/>
  <c r="P1322" i="2" s="1"/>
  <c r="I1323" i="2"/>
  <c r="N1323" i="2" s="1"/>
  <c r="L1323" i="2"/>
  <c r="L1324" i="2" s="1"/>
  <c r="I1324" i="2"/>
  <c r="N1324" i="2" s="1"/>
  <c r="J1325" i="2"/>
  <c r="O1325" i="2" s="1"/>
  <c r="I4" i="23"/>
  <c r="N4" i="23" s="1"/>
  <c r="J4" i="23"/>
  <c r="K4" i="23"/>
  <c r="Q4" i="23" s="1"/>
  <c r="I5" i="23"/>
  <c r="J5" i="23"/>
  <c r="K5" i="23"/>
  <c r="Q5" i="23" s="1"/>
  <c r="I6" i="23"/>
  <c r="N6" i="23" s="1"/>
  <c r="J6" i="23"/>
  <c r="K6" i="23"/>
  <c r="Q6" i="23" s="1"/>
  <c r="L6" i="23"/>
  <c r="M6" i="23" s="1"/>
  <c r="I7" i="23"/>
  <c r="N7" i="23" s="1"/>
  <c r="J7" i="23"/>
  <c r="P7" i="23" s="1"/>
  <c r="K7" i="23"/>
  <c r="Q7" i="23" s="1"/>
  <c r="I8" i="23"/>
  <c r="N8" i="23" s="1"/>
  <c r="J8" i="23"/>
  <c r="O8" i="23" s="1"/>
  <c r="K8" i="23"/>
  <c r="Q8" i="23" s="1"/>
  <c r="P8" i="23"/>
  <c r="I9" i="23"/>
  <c r="N9" i="23" s="1"/>
  <c r="J9" i="23"/>
  <c r="O9" i="23" s="1"/>
  <c r="K9" i="23"/>
  <c r="Q9" i="23" s="1"/>
  <c r="I10" i="23"/>
  <c r="N10" i="23" s="1"/>
  <c r="J10" i="23"/>
  <c r="K10" i="23"/>
  <c r="Q10" i="23"/>
  <c r="I11" i="23"/>
  <c r="J11" i="23"/>
  <c r="P11" i="23" s="1"/>
  <c r="K11" i="23"/>
  <c r="Q11" i="23" s="1"/>
  <c r="I12" i="23"/>
  <c r="N12" i="23" s="1"/>
  <c r="J12" i="23"/>
  <c r="O12" i="23" s="1"/>
  <c r="K12" i="23"/>
  <c r="Q12" i="23" s="1"/>
  <c r="L12" i="23"/>
  <c r="I13" i="23"/>
  <c r="N13" i="23" s="1"/>
  <c r="J13" i="23"/>
  <c r="O13" i="23" s="1"/>
  <c r="K13" i="23"/>
  <c r="Q13" i="23" s="1"/>
  <c r="I14" i="23"/>
  <c r="N14" i="23" s="1"/>
  <c r="J14" i="23"/>
  <c r="K14" i="23"/>
  <c r="Q14" i="23" s="1"/>
  <c r="I15" i="23"/>
  <c r="N15" i="23" s="1"/>
  <c r="J15" i="23"/>
  <c r="P15" i="23" s="1"/>
  <c r="K15" i="23"/>
  <c r="Q15" i="23" s="1"/>
  <c r="I16" i="23"/>
  <c r="N16" i="23" s="1"/>
  <c r="J16" i="23"/>
  <c r="K16" i="23"/>
  <c r="Q16" i="23" s="1"/>
  <c r="I17" i="23"/>
  <c r="N17" i="23" s="1"/>
  <c r="J17" i="23"/>
  <c r="O17" i="23" s="1"/>
  <c r="K17" i="23"/>
  <c r="Q17" i="23" s="1"/>
  <c r="I18" i="23"/>
  <c r="J18" i="23"/>
  <c r="K18" i="23"/>
  <c r="Q18" i="23" s="1"/>
  <c r="I19" i="23"/>
  <c r="N19" i="23" s="1"/>
  <c r="J19" i="23"/>
  <c r="P19" i="23" s="1"/>
  <c r="K19" i="23"/>
  <c r="Q19" i="23" s="1"/>
  <c r="L19" i="23"/>
  <c r="M19" i="23" s="1"/>
  <c r="O19" i="23"/>
  <c r="I20" i="23"/>
  <c r="J20" i="23"/>
  <c r="O20" i="23" s="1"/>
  <c r="K20" i="23"/>
  <c r="Q20" i="23" s="1"/>
  <c r="L20" i="23"/>
  <c r="N20" i="23"/>
  <c r="I21" i="23"/>
  <c r="N21" i="23" s="1"/>
  <c r="J21" i="23"/>
  <c r="K21" i="23"/>
  <c r="Q21" i="23" s="1"/>
  <c r="O21" i="23"/>
  <c r="P21" i="23"/>
  <c r="I22" i="23"/>
  <c r="N22" i="23" s="1"/>
  <c r="J22" i="23"/>
  <c r="K22" i="23"/>
  <c r="Q22" i="23" s="1"/>
  <c r="I23" i="23"/>
  <c r="N23" i="23" s="1"/>
  <c r="J23" i="23"/>
  <c r="P23" i="23" s="1"/>
  <c r="K23" i="23"/>
  <c r="Q23" i="23" s="1"/>
  <c r="O23" i="23"/>
  <c r="R23" i="23" s="1"/>
  <c r="I24" i="23"/>
  <c r="J24" i="23"/>
  <c r="O24" i="23" s="1"/>
  <c r="K24" i="23"/>
  <c r="Q24" i="23" s="1"/>
  <c r="I25" i="23"/>
  <c r="N25" i="23" s="1"/>
  <c r="J25" i="23"/>
  <c r="O25" i="23" s="1"/>
  <c r="K25" i="23"/>
  <c r="Q25" i="23" s="1"/>
  <c r="I26" i="23"/>
  <c r="N26" i="23" s="1"/>
  <c r="J26" i="23"/>
  <c r="K26" i="23"/>
  <c r="Q26" i="23" s="1"/>
  <c r="I27" i="23"/>
  <c r="N27" i="23" s="1"/>
  <c r="J27" i="23"/>
  <c r="P27" i="23" s="1"/>
  <c r="K27" i="23"/>
  <c r="Q27" i="23" s="1"/>
  <c r="I28" i="23"/>
  <c r="J28" i="23"/>
  <c r="O28" i="23" s="1"/>
  <c r="K28" i="23"/>
  <c r="Q28" i="23" s="1"/>
  <c r="N28" i="23"/>
  <c r="I29" i="23"/>
  <c r="N29" i="23" s="1"/>
  <c r="J29" i="23"/>
  <c r="K29" i="23"/>
  <c r="O29" i="23"/>
  <c r="R29" i="23" s="1"/>
  <c r="P29" i="23"/>
  <c r="Q29" i="23"/>
  <c r="I30" i="23"/>
  <c r="J30" i="23"/>
  <c r="K30" i="23"/>
  <c r="Q30" i="23" s="1"/>
  <c r="I31" i="23"/>
  <c r="J31" i="23"/>
  <c r="P31" i="23" s="1"/>
  <c r="K31" i="23"/>
  <c r="Q31" i="23" s="1"/>
  <c r="I32" i="23"/>
  <c r="N32" i="23" s="1"/>
  <c r="J32" i="23"/>
  <c r="O32" i="23" s="1"/>
  <c r="K32" i="23"/>
  <c r="Q32" i="23" s="1"/>
  <c r="I33" i="23"/>
  <c r="N33" i="23" s="1"/>
  <c r="J33" i="23"/>
  <c r="P33" i="23" s="1"/>
  <c r="K33" i="23"/>
  <c r="O33" i="23"/>
  <c r="R33" i="23" s="1"/>
  <c r="Q33" i="23"/>
  <c r="I34" i="23"/>
  <c r="N34" i="23" s="1"/>
  <c r="J34" i="23"/>
  <c r="K34" i="23"/>
  <c r="Q34" i="23" s="1"/>
  <c r="I35" i="23"/>
  <c r="N35" i="23" s="1"/>
  <c r="J35" i="23"/>
  <c r="P35" i="23" s="1"/>
  <c r="S35" i="23" s="1"/>
  <c r="K35" i="23"/>
  <c r="Q35" i="23" s="1"/>
  <c r="I36" i="23"/>
  <c r="N36" i="23" s="1"/>
  <c r="J36" i="23"/>
  <c r="O36" i="23" s="1"/>
  <c r="K36" i="23"/>
  <c r="Q36" i="23" s="1"/>
  <c r="I37" i="23"/>
  <c r="N37" i="23" s="1"/>
  <c r="J37" i="23"/>
  <c r="K37" i="23"/>
  <c r="O37" i="23"/>
  <c r="P37" i="23"/>
  <c r="Q37" i="23"/>
  <c r="I38" i="23"/>
  <c r="N38" i="23" s="1"/>
  <c r="J38" i="23"/>
  <c r="K38" i="23"/>
  <c r="Q38" i="23" s="1"/>
  <c r="I39" i="23"/>
  <c r="J39" i="23"/>
  <c r="P39" i="23" s="1"/>
  <c r="K39" i="23"/>
  <c r="Q39" i="23" s="1"/>
  <c r="S39" i="23" s="1"/>
  <c r="O39" i="23"/>
  <c r="I40" i="23"/>
  <c r="N40" i="23" s="1"/>
  <c r="J40" i="23"/>
  <c r="P40" i="23" s="1"/>
  <c r="K40" i="23"/>
  <c r="Q40" i="23" s="1"/>
  <c r="I41" i="23"/>
  <c r="N41" i="23" s="1"/>
  <c r="J41" i="23"/>
  <c r="O41" i="23" s="1"/>
  <c r="K41" i="23"/>
  <c r="Q41" i="23" s="1"/>
  <c r="I42" i="23"/>
  <c r="J42" i="23"/>
  <c r="O42" i="23" s="1"/>
  <c r="K42" i="23"/>
  <c r="Q42" i="23" s="1"/>
  <c r="I43" i="23"/>
  <c r="N43" i="23" s="1"/>
  <c r="J43" i="23"/>
  <c r="P43" i="23" s="1"/>
  <c r="K43" i="23"/>
  <c r="Q43" i="23" s="1"/>
  <c r="I44" i="23"/>
  <c r="N44" i="23" s="1"/>
  <c r="J44" i="23"/>
  <c r="P44" i="23" s="1"/>
  <c r="K44" i="23"/>
  <c r="Q44" i="23" s="1"/>
  <c r="I45" i="23"/>
  <c r="J45" i="23"/>
  <c r="O45" i="23" s="1"/>
  <c r="K45" i="23"/>
  <c r="Q45" i="23" s="1"/>
  <c r="I46" i="23"/>
  <c r="N46" i="23" s="1"/>
  <c r="J46" i="23"/>
  <c r="O46" i="23" s="1"/>
  <c r="K46" i="23"/>
  <c r="Q46" i="23" s="1"/>
  <c r="I47" i="23"/>
  <c r="J47" i="23"/>
  <c r="P47" i="23" s="1"/>
  <c r="K47" i="23"/>
  <c r="Q47" i="23" s="1"/>
  <c r="I48" i="23"/>
  <c r="N48" i="23" s="1"/>
  <c r="J48" i="23"/>
  <c r="K48" i="23"/>
  <c r="Q48" i="23"/>
  <c r="I49" i="23"/>
  <c r="N49" i="23" s="1"/>
  <c r="J49" i="23"/>
  <c r="P49" i="23" s="1"/>
  <c r="K49" i="23"/>
  <c r="Q49" i="23" s="1"/>
  <c r="I50" i="23"/>
  <c r="J50" i="23"/>
  <c r="O50" i="23" s="1"/>
  <c r="K50" i="23"/>
  <c r="Q50" i="23" s="1"/>
  <c r="N50" i="23"/>
  <c r="I51" i="23"/>
  <c r="J51" i="23"/>
  <c r="O51" i="23" s="1"/>
  <c r="K51" i="23"/>
  <c r="Q51" i="23" s="1"/>
  <c r="I52" i="23"/>
  <c r="N52" i="23" s="1"/>
  <c r="J52" i="23"/>
  <c r="K52" i="23"/>
  <c r="Q52" i="23" s="1"/>
  <c r="I53" i="23"/>
  <c r="N53" i="23" s="1"/>
  <c r="J53" i="23"/>
  <c r="P53" i="23" s="1"/>
  <c r="K53" i="23"/>
  <c r="Q53" i="23" s="1"/>
  <c r="O53" i="23"/>
  <c r="I54" i="23"/>
  <c r="J54" i="23"/>
  <c r="O54" i="23" s="1"/>
  <c r="K54" i="23"/>
  <c r="Q54" i="23" s="1"/>
  <c r="I55" i="23"/>
  <c r="N55" i="23" s="1"/>
  <c r="J55" i="23"/>
  <c r="O55" i="23" s="1"/>
  <c r="K55" i="23"/>
  <c r="Q55" i="23"/>
  <c r="I56" i="23"/>
  <c r="N56" i="23" s="1"/>
  <c r="J56" i="23"/>
  <c r="K56" i="23"/>
  <c r="Q56" i="23"/>
  <c r="I57" i="23"/>
  <c r="N57" i="23" s="1"/>
  <c r="J57" i="23"/>
  <c r="P57" i="23" s="1"/>
  <c r="K57" i="23"/>
  <c r="Q57" i="23" s="1"/>
  <c r="I58" i="23"/>
  <c r="J58" i="23"/>
  <c r="O58" i="23" s="1"/>
  <c r="R58" i="23" s="1"/>
  <c r="K58" i="23"/>
  <c r="Q58" i="23" s="1"/>
  <c r="I59" i="23"/>
  <c r="N59" i="23" s="1"/>
  <c r="J59" i="23"/>
  <c r="O59" i="23" s="1"/>
  <c r="K59" i="23"/>
  <c r="Q59" i="23"/>
  <c r="I60" i="23"/>
  <c r="N60" i="23" s="1"/>
  <c r="J60" i="23"/>
  <c r="K60" i="23"/>
  <c r="Q60" i="23"/>
  <c r="I61" i="23"/>
  <c r="N61" i="23" s="1"/>
  <c r="J61" i="23"/>
  <c r="P61" i="23" s="1"/>
  <c r="K61" i="23"/>
  <c r="Q61" i="23" s="1"/>
  <c r="I62" i="23"/>
  <c r="N62" i="23" s="1"/>
  <c r="J62" i="23"/>
  <c r="O62" i="23" s="1"/>
  <c r="K62" i="23"/>
  <c r="Q62" i="23" s="1"/>
  <c r="I63" i="23"/>
  <c r="N63" i="23" s="1"/>
  <c r="J63" i="23"/>
  <c r="O63" i="23" s="1"/>
  <c r="K63" i="23"/>
  <c r="Q63" i="23"/>
  <c r="I64" i="23"/>
  <c r="N64" i="23" s="1"/>
  <c r="J64" i="23"/>
  <c r="K64" i="23"/>
  <c r="Q64" i="23" s="1"/>
  <c r="I65" i="23"/>
  <c r="N65" i="23" s="1"/>
  <c r="J65" i="23"/>
  <c r="P65" i="23" s="1"/>
  <c r="K65" i="23"/>
  <c r="Q65" i="23" s="1"/>
  <c r="I66" i="23"/>
  <c r="N66" i="23" s="1"/>
  <c r="J66" i="23"/>
  <c r="O66" i="23" s="1"/>
  <c r="K66" i="23"/>
  <c r="Q66" i="23" s="1"/>
  <c r="I67" i="23"/>
  <c r="N67" i="23" s="1"/>
  <c r="J67" i="23"/>
  <c r="O67" i="23" s="1"/>
  <c r="K67" i="23"/>
  <c r="Q67" i="23" s="1"/>
  <c r="I68" i="23"/>
  <c r="J68" i="23"/>
  <c r="K68" i="23"/>
  <c r="Q68" i="23" s="1"/>
  <c r="I69" i="23"/>
  <c r="N69" i="23" s="1"/>
  <c r="J69" i="23"/>
  <c r="P69" i="23" s="1"/>
  <c r="K69" i="23"/>
  <c r="Q69" i="23" s="1"/>
  <c r="I70" i="23"/>
  <c r="N70" i="23" s="1"/>
  <c r="J70" i="23"/>
  <c r="O70" i="23" s="1"/>
  <c r="R70" i="23" s="1"/>
  <c r="K70" i="23"/>
  <c r="Q70" i="23" s="1"/>
  <c r="I71" i="23"/>
  <c r="J71" i="23"/>
  <c r="O71" i="23" s="1"/>
  <c r="K71" i="23"/>
  <c r="Q71" i="23" s="1"/>
  <c r="I72" i="23"/>
  <c r="N72" i="23" s="1"/>
  <c r="J72" i="23"/>
  <c r="K72" i="23"/>
  <c r="Q72" i="23" s="1"/>
  <c r="I73" i="23"/>
  <c r="N73" i="23" s="1"/>
  <c r="J73" i="23"/>
  <c r="P73" i="23" s="1"/>
  <c r="K73" i="23"/>
  <c r="Q73" i="23" s="1"/>
  <c r="I74" i="23"/>
  <c r="N74" i="23" s="1"/>
  <c r="J74" i="23"/>
  <c r="O74" i="23" s="1"/>
  <c r="R74" i="23" s="1"/>
  <c r="K74" i="23"/>
  <c r="Q74" i="23" s="1"/>
  <c r="I75" i="23"/>
  <c r="N75" i="23" s="1"/>
  <c r="J75" i="23"/>
  <c r="O75" i="23" s="1"/>
  <c r="K75" i="23"/>
  <c r="Q75" i="23" s="1"/>
  <c r="I76" i="23"/>
  <c r="N76" i="23" s="1"/>
  <c r="J76" i="23"/>
  <c r="O76" i="23" s="1"/>
  <c r="K76" i="23"/>
  <c r="Q76" i="23"/>
  <c r="I77" i="23"/>
  <c r="J77" i="23"/>
  <c r="P77" i="23" s="1"/>
  <c r="K77" i="23"/>
  <c r="Q77" i="23" s="1"/>
  <c r="I78" i="23"/>
  <c r="N78" i="23" s="1"/>
  <c r="J78" i="23"/>
  <c r="O78" i="23" s="1"/>
  <c r="K78" i="23"/>
  <c r="Q78" i="23" s="1"/>
  <c r="I79" i="23"/>
  <c r="N79" i="23" s="1"/>
  <c r="J79" i="23"/>
  <c r="O79" i="23" s="1"/>
  <c r="K79" i="23"/>
  <c r="Q79" i="23" s="1"/>
  <c r="I80" i="23"/>
  <c r="N80" i="23" s="1"/>
  <c r="J80" i="23"/>
  <c r="O80" i="23" s="1"/>
  <c r="K80" i="23"/>
  <c r="Q80" i="23"/>
  <c r="I81" i="23"/>
  <c r="J81" i="23"/>
  <c r="P81" i="23" s="1"/>
  <c r="K81" i="23"/>
  <c r="Q81" i="23" s="1"/>
  <c r="I82" i="23"/>
  <c r="N82" i="23" s="1"/>
  <c r="J82" i="23"/>
  <c r="O82" i="23" s="1"/>
  <c r="K82" i="23"/>
  <c r="Q82" i="23" s="1"/>
  <c r="I83" i="23"/>
  <c r="N83" i="23" s="1"/>
  <c r="J83" i="23"/>
  <c r="P83" i="23" s="1"/>
  <c r="K83" i="23"/>
  <c r="Q83" i="23" s="1"/>
  <c r="I84" i="23"/>
  <c r="N84" i="23" s="1"/>
  <c r="J84" i="23"/>
  <c r="O84" i="23" s="1"/>
  <c r="R84" i="23" s="1"/>
  <c r="K84" i="23"/>
  <c r="Q84" i="23" s="1"/>
  <c r="P84" i="23"/>
  <c r="S84" i="23"/>
  <c r="I85" i="23"/>
  <c r="J85" i="23"/>
  <c r="O85" i="23" s="1"/>
  <c r="K85" i="23"/>
  <c r="Q85" i="23" s="1"/>
  <c r="I86" i="23"/>
  <c r="N86" i="23" s="1"/>
  <c r="J86" i="23"/>
  <c r="O86" i="23" s="1"/>
  <c r="K86" i="23"/>
  <c r="Q86" i="23" s="1"/>
  <c r="I87" i="23"/>
  <c r="N87" i="23" s="1"/>
  <c r="J87" i="23"/>
  <c r="K87" i="23"/>
  <c r="Q87" i="23" s="1"/>
  <c r="I88" i="23"/>
  <c r="N88" i="23" s="1"/>
  <c r="J88" i="23"/>
  <c r="O88" i="23" s="1"/>
  <c r="K88" i="23"/>
  <c r="Q88" i="23" s="1"/>
  <c r="P88" i="23"/>
  <c r="I89" i="23"/>
  <c r="J89" i="23"/>
  <c r="K89" i="23"/>
  <c r="Q89" i="23" s="1"/>
  <c r="I90" i="23"/>
  <c r="N90" i="23" s="1"/>
  <c r="J90" i="23"/>
  <c r="O90" i="23" s="1"/>
  <c r="K90" i="23"/>
  <c r="Q90" i="23" s="1"/>
  <c r="I91" i="23"/>
  <c r="N91" i="23" s="1"/>
  <c r="J91" i="23"/>
  <c r="K91" i="23"/>
  <c r="Q91" i="23" s="1"/>
  <c r="I92" i="23"/>
  <c r="N92" i="23" s="1"/>
  <c r="J92" i="23"/>
  <c r="P92" i="23" s="1"/>
  <c r="S92" i="23" s="1"/>
  <c r="K92" i="23"/>
  <c r="Q92" i="23" s="1"/>
  <c r="O92" i="23"/>
  <c r="I93" i="23"/>
  <c r="J93" i="23"/>
  <c r="O93" i="23" s="1"/>
  <c r="R93" i="23" s="1"/>
  <c r="K93" i="23"/>
  <c r="Q93" i="23"/>
  <c r="I94" i="23"/>
  <c r="J94" i="23"/>
  <c r="O94" i="23" s="1"/>
  <c r="K94" i="23"/>
  <c r="Q94" i="23" s="1"/>
  <c r="I95" i="23"/>
  <c r="N95" i="23" s="1"/>
  <c r="J95" i="23"/>
  <c r="K95" i="23"/>
  <c r="Q95" i="23" s="1"/>
  <c r="I96" i="23"/>
  <c r="J96" i="23"/>
  <c r="P96" i="23" s="1"/>
  <c r="K96" i="23"/>
  <c r="Q96" i="23" s="1"/>
  <c r="I97" i="23"/>
  <c r="N97" i="23" s="1"/>
  <c r="J97" i="23"/>
  <c r="O97" i="23" s="1"/>
  <c r="K97" i="23"/>
  <c r="Q97" i="23"/>
  <c r="I98" i="23"/>
  <c r="N98" i="23" s="1"/>
  <c r="J98" i="23"/>
  <c r="K98" i="23"/>
  <c r="Q98" i="23" s="1"/>
  <c r="I99" i="23"/>
  <c r="J99" i="23"/>
  <c r="P99" i="23" s="1"/>
  <c r="K99" i="23"/>
  <c r="Q99" i="23" s="1"/>
  <c r="I100" i="23"/>
  <c r="J100" i="23"/>
  <c r="P100" i="23" s="1"/>
  <c r="K100" i="23"/>
  <c r="Q100" i="23" s="1"/>
  <c r="I101" i="23"/>
  <c r="J101" i="23"/>
  <c r="O101" i="23" s="1"/>
  <c r="K101" i="23"/>
  <c r="Q101" i="23" s="1"/>
  <c r="I102" i="23"/>
  <c r="N102" i="23" s="1"/>
  <c r="J102" i="23"/>
  <c r="K102" i="23"/>
  <c r="Q102" i="23" s="1"/>
  <c r="I103" i="23"/>
  <c r="J103" i="23"/>
  <c r="P103" i="23" s="1"/>
  <c r="S103" i="23" s="1"/>
  <c r="K103" i="23"/>
  <c r="Q103" i="23" s="1"/>
  <c r="I104" i="23"/>
  <c r="J104" i="23"/>
  <c r="O104" i="23" s="1"/>
  <c r="K104" i="23"/>
  <c r="Q104" i="23" s="1"/>
  <c r="I105" i="23"/>
  <c r="J105" i="23"/>
  <c r="O105" i="23" s="1"/>
  <c r="K105" i="23"/>
  <c r="Q105" i="23" s="1"/>
  <c r="I106" i="23"/>
  <c r="N106" i="23" s="1"/>
  <c r="J106" i="23"/>
  <c r="K106" i="23"/>
  <c r="Q106" i="23"/>
  <c r="I107" i="23"/>
  <c r="J107" i="23"/>
  <c r="P107" i="23" s="1"/>
  <c r="K107" i="23"/>
  <c r="Q107" i="23" s="1"/>
  <c r="S107" i="23" s="1"/>
  <c r="I108" i="23"/>
  <c r="J108" i="23"/>
  <c r="O108" i="23" s="1"/>
  <c r="K108" i="23"/>
  <c r="Q108" i="23" s="1"/>
  <c r="I109" i="23"/>
  <c r="N109" i="23" s="1"/>
  <c r="J109" i="23"/>
  <c r="O109" i="23" s="1"/>
  <c r="K109" i="23"/>
  <c r="Q109" i="23"/>
  <c r="I110" i="23"/>
  <c r="J110" i="23"/>
  <c r="O110" i="23" s="1"/>
  <c r="K110" i="23"/>
  <c r="Q110" i="23"/>
  <c r="I111" i="23"/>
  <c r="N111" i="23" s="1"/>
  <c r="J111" i="23"/>
  <c r="P111" i="23" s="1"/>
  <c r="K111" i="23"/>
  <c r="Q111" i="23" s="1"/>
  <c r="I112" i="23"/>
  <c r="J112" i="23"/>
  <c r="O112" i="23" s="1"/>
  <c r="K112" i="23"/>
  <c r="Q112" i="23" s="1"/>
  <c r="I113" i="23"/>
  <c r="J113" i="23"/>
  <c r="O113" i="23" s="1"/>
  <c r="K113" i="23"/>
  <c r="Q113" i="23" s="1"/>
  <c r="I114" i="23"/>
  <c r="N114" i="23" s="1"/>
  <c r="J114" i="23"/>
  <c r="O114" i="23" s="1"/>
  <c r="K114" i="23"/>
  <c r="Q114" i="23" s="1"/>
  <c r="I115" i="23"/>
  <c r="N115" i="23" s="1"/>
  <c r="J115" i="23"/>
  <c r="K115" i="23"/>
  <c r="Q115" i="23" s="1"/>
  <c r="O115" i="23"/>
  <c r="P115" i="23"/>
  <c r="I116" i="23"/>
  <c r="N116" i="23" s="1"/>
  <c r="J116" i="23"/>
  <c r="K116" i="23"/>
  <c r="Q116" i="23"/>
  <c r="I117" i="23"/>
  <c r="J117" i="23"/>
  <c r="P117" i="23" s="1"/>
  <c r="K117" i="23"/>
  <c r="Q117" i="23" s="1"/>
  <c r="I118" i="23"/>
  <c r="N118" i="23" s="1"/>
  <c r="J118" i="23"/>
  <c r="O118" i="23" s="1"/>
  <c r="K118" i="23"/>
  <c r="Q118" i="23" s="1"/>
  <c r="I119" i="23"/>
  <c r="N119" i="23" s="1"/>
  <c r="J119" i="23"/>
  <c r="K119" i="23"/>
  <c r="Q119" i="23" s="1"/>
  <c r="I120" i="23"/>
  <c r="J120" i="23"/>
  <c r="K120" i="23"/>
  <c r="Q120" i="23" s="1"/>
  <c r="I121" i="23"/>
  <c r="N121" i="23" s="1"/>
  <c r="J121" i="23"/>
  <c r="P121" i="23" s="1"/>
  <c r="K121" i="23"/>
  <c r="Q121" i="23" s="1"/>
  <c r="I122" i="23"/>
  <c r="N122" i="23" s="1"/>
  <c r="J122" i="23"/>
  <c r="O122" i="23" s="1"/>
  <c r="K122" i="23"/>
  <c r="Q122" i="23" s="1"/>
  <c r="I123" i="23"/>
  <c r="N123" i="23" s="1"/>
  <c r="J123" i="23"/>
  <c r="O123" i="23" s="1"/>
  <c r="K123" i="23"/>
  <c r="Q123" i="23" s="1"/>
  <c r="I124" i="23"/>
  <c r="N124" i="23" s="1"/>
  <c r="J124" i="23"/>
  <c r="K124" i="23"/>
  <c r="Q124" i="23"/>
  <c r="I125" i="23"/>
  <c r="J125" i="23"/>
  <c r="P125" i="23" s="1"/>
  <c r="K125" i="23"/>
  <c r="Q125" i="23" s="1"/>
  <c r="S125" i="23" s="1"/>
  <c r="O125" i="23"/>
  <c r="I126" i="23"/>
  <c r="N126" i="23" s="1"/>
  <c r="J126" i="23"/>
  <c r="O126" i="23" s="1"/>
  <c r="K126" i="23"/>
  <c r="Q126" i="23" s="1"/>
  <c r="P126" i="23"/>
  <c r="S126" i="23" s="1"/>
  <c r="I127" i="23"/>
  <c r="N127" i="23" s="1"/>
  <c r="J127" i="23"/>
  <c r="O127" i="23" s="1"/>
  <c r="R127" i="23" s="1"/>
  <c r="K127" i="23"/>
  <c r="Q127" i="23" s="1"/>
  <c r="I128" i="23"/>
  <c r="J128" i="23"/>
  <c r="K128" i="23"/>
  <c r="N128" i="23"/>
  <c r="Q128" i="23"/>
  <c r="I129" i="23"/>
  <c r="J129" i="23"/>
  <c r="P129" i="23" s="1"/>
  <c r="K129" i="23"/>
  <c r="Q129" i="23" s="1"/>
  <c r="I130" i="23"/>
  <c r="N130" i="23" s="1"/>
  <c r="J130" i="23"/>
  <c r="O130" i="23" s="1"/>
  <c r="K130" i="23"/>
  <c r="Q130" i="23" s="1"/>
  <c r="P130" i="23"/>
  <c r="I131" i="23"/>
  <c r="N131" i="23" s="1"/>
  <c r="J131" i="23"/>
  <c r="P131" i="23" s="1"/>
  <c r="K131" i="23"/>
  <c r="Q131" i="23" s="1"/>
  <c r="I132" i="23"/>
  <c r="J132" i="23"/>
  <c r="K132" i="23"/>
  <c r="Q132" i="23" s="1"/>
  <c r="N132" i="23"/>
  <c r="I133" i="23"/>
  <c r="N133" i="23" s="1"/>
  <c r="J133" i="23"/>
  <c r="P133" i="23" s="1"/>
  <c r="K133" i="23"/>
  <c r="Q133" i="23" s="1"/>
  <c r="O133" i="23"/>
  <c r="I134" i="23"/>
  <c r="J134" i="23"/>
  <c r="O134" i="23" s="1"/>
  <c r="R134" i="23" s="1"/>
  <c r="K134" i="23"/>
  <c r="Q134" i="23" s="1"/>
  <c r="I135" i="23"/>
  <c r="J135" i="23"/>
  <c r="P135" i="23" s="1"/>
  <c r="K135" i="23"/>
  <c r="Q135" i="23" s="1"/>
  <c r="I136" i="23"/>
  <c r="N136" i="23" s="1"/>
  <c r="J136" i="23"/>
  <c r="K136" i="23"/>
  <c r="Q136" i="23" s="1"/>
  <c r="I137" i="23"/>
  <c r="J137" i="23"/>
  <c r="P137" i="23" s="1"/>
  <c r="K137" i="23"/>
  <c r="Q137" i="23" s="1"/>
  <c r="N137" i="23"/>
  <c r="I138" i="23"/>
  <c r="N138" i="23" s="1"/>
  <c r="J138" i="23"/>
  <c r="O138" i="23" s="1"/>
  <c r="K138" i="23"/>
  <c r="Q138" i="23" s="1"/>
  <c r="I139" i="23"/>
  <c r="N139" i="23" s="1"/>
  <c r="J139" i="23"/>
  <c r="P139" i="23" s="1"/>
  <c r="K139" i="23"/>
  <c r="Q139" i="23" s="1"/>
  <c r="I140" i="23"/>
  <c r="J140" i="23"/>
  <c r="K140" i="23"/>
  <c r="Q140" i="23" s="1"/>
  <c r="I141" i="23"/>
  <c r="N141" i="23" s="1"/>
  <c r="J141" i="23"/>
  <c r="P141" i="23" s="1"/>
  <c r="K141" i="23"/>
  <c r="Q141" i="23" s="1"/>
  <c r="I142" i="23"/>
  <c r="N142" i="23" s="1"/>
  <c r="J142" i="23"/>
  <c r="K142" i="23"/>
  <c r="Q142" i="23" s="1"/>
  <c r="O142" i="23"/>
  <c r="P142" i="23"/>
  <c r="I143" i="23"/>
  <c r="J143" i="23"/>
  <c r="O143" i="23" s="1"/>
  <c r="K143" i="23"/>
  <c r="Q143" i="23" s="1"/>
  <c r="I144" i="23"/>
  <c r="N144" i="23" s="1"/>
  <c r="J144" i="23"/>
  <c r="K144" i="23"/>
  <c r="Q144" i="23" s="1"/>
  <c r="I145" i="23"/>
  <c r="J145" i="23"/>
  <c r="P145" i="23" s="1"/>
  <c r="S145" i="23" s="1"/>
  <c r="K145" i="23"/>
  <c r="Q145" i="23" s="1"/>
  <c r="N145" i="23"/>
  <c r="I146" i="23"/>
  <c r="J146" i="23"/>
  <c r="P146" i="23" s="1"/>
  <c r="K146" i="23"/>
  <c r="Q146" i="23" s="1"/>
  <c r="I147" i="23"/>
  <c r="N147" i="23" s="1"/>
  <c r="J147" i="23"/>
  <c r="O147" i="23" s="1"/>
  <c r="K147" i="23"/>
  <c r="Q147" i="23" s="1"/>
  <c r="I148" i="23"/>
  <c r="N148" i="23" s="1"/>
  <c r="J148" i="23"/>
  <c r="K148" i="23"/>
  <c r="Q148" i="23"/>
  <c r="I149" i="23"/>
  <c r="J149" i="23"/>
  <c r="P149" i="23" s="1"/>
  <c r="K149" i="23"/>
  <c r="Q149" i="23" s="1"/>
  <c r="I150" i="23"/>
  <c r="N150" i="23" s="1"/>
  <c r="J150" i="23"/>
  <c r="K150" i="23"/>
  <c r="Q150" i="23" s="1"/>
  <c r="O150" i="23"/>
  <c r="P150" i="23"/>
  <c r="S150" i="23" s="1"/>
  <c r="I151" i="23"/>
  <c r="N151" i="23" s="1"/>
  <c r="J151" i="23"/>
  <c r="O151" i="23" s="1"/>
  <c r="K151" i="23"/>
  <c r="Q151" i="23" s="1"/>
  <c r="I152" i="23"/>
  <c r="J152" i="23"/>
  <c r="K152" i="23"/>
  <c r="Q152" i="23" s="1"/>
  <c r="I153" i="23"/>
  <c r="N153" i="23" s="1"/>
  <c r="J153" i="23"/>
  <c r="P153" i="23" s="1"/>
  <c r="S153" i="23" s="1"/>
  <c r="K153" i="23"/>
  <c r="Q153" i="23" s="1"/>
  <c r="I154" i="23"/>
  <c r="N154" i="23" s="1"/>
  <c r="J154" i="23"/>
  <c r="O154" i="23" s="1"/>
  <c r="K154" i="23"/>
  <c r="Q154" i="23" s="1"/>
  <c r="I155" i="23"/>
  <c r="J155" i="23"/>
  <c r="K155" i="23"/>
  <c r="O155" i="23"/>
  <c r="P155" i="23"/>
  <c r="Q155" i="23"/>
  <c r="I156" i="23"/>
  <c r="N156" i="23" s="1"/>
  <c r="J156" i="23"/>
  <c r="K156" i="23"/>
  <c r="Q156" i="23" s="1"/>
  <c r="I157" i="23"/>
  <c r="J157" i="23"/>
  <c r="P157" i="23" s="1"/>
  <c r="K157" i="23"/>
  <c r="Q157" i="23" s="1"/>
  <c r="N157" i="23"/>
  <c r="I158" i="23"/>
  <c r="J158" i="23"/>
  <c r="K158" i="23"/>
  <c r="Q158" i="23" s="1"/>
  <c r="O158" i="23"/>
  <c r="P158" i="23"/>
  <c r="S158" i="23" s="1"/>
  <c r="I159" i="23"/>
  <c r="J159" i="23"/>
  <c r="O159" i="23" s="1"/>
  <c r="K159" i="23"/>
  <c r="Q159" i="23" s="1"/>
  <c r="I160" i="23"/>
  <c r="N160" i="23" s="1"/>
  <c r="J160" i="23"/>
  <c r="K160" i="23"/>
  <c r="Q160" i="23" s="1"/>
  <c r="I161" i="23"/>
  <c r="N161" i="23" s="1"/>
  <c r="J161" i="23"/>
  <c r="P161" i="23" s="1"/>
  <c r="K161" i="23"/>
  <c r="Q161" i="23" s="1"/>
  <c r="I162" i="23"/>
  <c r="N162" i="23" s="1"/>
  <c r="J162" i="23"/>
  <c r="O162" i="23" s="1"/>
  <c r="K162" i="23"/>
  <c r="Q162" i="23" s="1"/>
  <c r="I163" i="23"/>
  <c r="J163" i="23"/>
  <c r="O163" i="23" s="1"/>
  <c r="K163" i="23"/>
  <c r="Q163" i="23"/>
  <c r="I164" i="23"/>
  <c r="N164" i="23" s="1"/>
  <c r="J164" i="23"/>
  <c r="K164" i="23"/>
  <c r="Q164" i="23" s="1"/>
  <c r="I165" i="23"/>
  <c r="N165" i="23" s="1"/>
  <c r="J165" i="23"/>
  <c r="P165" i="23" s="1"/>
  <c r="K165" i="23"/>
  <c r="Q165" i="23" s="1"/>
  <c r="I166" i="23"/>
  <c r="J166" i="23"/>
  <c r="P166" i="23" s="1"/>
  <c r="K166" i="23"/>
  <c r="Q166" i="23" s="1"/>
  <c r="I167" i="23"/>
  <c r="N167" i="23" s="1"/>
  <c r="J167" i="23"/>
  <c r="P167" i="23" s="1"/>
  <c r="K167" i="23"/>
  <c r="Q167" i="23" s="1"/>
  <c r="I168" i="23"/>
  <c r="J168" i="23"/>
  <c r="K168" i="23"/>
  <c r="Q168" i="23" s="1"/>
  <c r="N168" i="23"/>
  <c r="I169" i="23"/>
  <c r="N169" i="23" s="1"/>
  <c r="J169" i="23"/>
  <c r="P169" i="23" s="1"/>
  <c r="S169" i="23" s="1"/>
  <c r="K169" i="23"/>
  <c r="Q169" i="23" s="1"/>
  <c r="I170" i="23"/>
  <c r="N170" i="23" s="1"/>
  <c r="J170" i="23"/>
  <c r="O170" i="23" s="1"/>
  <c r="K170" i="23"/>
  <c r="Q170" i="23" s="1"/>
  <c r="I171" i="23"/>
  <c r="N171" i="23" s="1"/>
  <c r="J171" i="23"/>
  <c r="O171" i="23" s="1"/>
  <c r="K171" i="23"/>
  <c r="Q171" i="23"/>
  <c r="I172" i="23"/>
  <c r="J172" i="23"/>
  <c r="K172" i="23"/>
  <c r="Q172" i="23" s="1"/>
  <c r="I173" i="23"/>
  <c r="J173" i="23"/>
  <c r="P173" i="23" s="1"/>
  <c r="K173" i="23"/>
  <c r="Q173" i="23" s="1"/>
  <c r="N173" i="23"/>
  <c r="I174" i="23"/>
  <c r="J174" i="23"/>
  <c r="O174" i="23" s="1"/>
  <c r="K174" i="23"/>
  <c r="Q174" i="23" s="1"/>
  <c r="N174" i="23"/>
  <c r="P174" i="23"/>
  <c r="S174" i="23" s="1"/>
  <c r="I175" i="23"/>
  <c r="N175" i="23" s="1"/>
  <c r="J175" i="23"/>
  <c r="P175" i="23" s="1"/>
  <c r="K175" i="23"/>
  <c r="Q175" i="23" s="1"/>
  <c r="I176" i="23"/>
  <c r="N176" i="23" s="1"/>
  <c r="J176" i="23"/>
  <c r="K176" i="23"/>
  <c r="Q176" i="23" s="1"/>
  <c r="I177" i="23"/>
  <c r="N177" i="23" s="1"/>
  <c r="J177" i="23"/>
  <c r="K177" i="23"/>
  <c r="Q177" i="23" s="1"/>
  <c r="I178" i="23"/>
  <c r="J178" i="23"/>
  <c r="O178" i="23" s="1"/>
  <c r="K178" i="23"/>
  <c r="Q178" i="23" s="1"/>
  <c r="N178" i="23"/>
  <c r="P178" i="23"/>
  <c r="I179" i="23"/>
  <c r="N179" i="23" s="1"/>
  <c r="J179" i="23"/>
  <c r="P179" i="23" s="1"/>
  <c r="S179" i="23" s="1"/>
  <c r="K179" i="23"/>
  <c r="Q179" i="23" s="1"/>
  <c r="I180" i="23"/>
  <c r="N180" i="23" s="1"/>
  <c r="J180" i="23"/>
  <c r="K180" i="23"/>
  <c r="Q180" i="23" s="1"/>
  <c r="I181" i="23"/>
  <c r="N181" i="23" s="1"/>
  <c r="J181" i="23"/>
  <c r="P181" i="23" s="1"/>
  <c r="K181" i="23"/>
  <c r="Q181" i="23" s="1"/>
  <c r="I182" i="23"/>
  <c r="J182" i="23"/>
  <c r="O182" i="23" s="1"/>
  <c r="R182" i="23" s="1"/>
  <c r="K182" i="23"/>
  <c r="Q182" i="23" s="1"/>
  <c r="I183" i="23"/>
  <c r="N183" i="23" s="1"/>
  <c r="J183" i="23"/>
  <c r="O183" i="23" s="1"/>
  <c r="K183" i="23"/>
  <c r="Q183" i="23" s="1"/>
  <c r="I184" i="23"/>
  <c r="N184" i="23" s="1"/>
  <c r="J184" i="23"/>
  <c r="K184" i="23"/>
  <c r="Q184" i="23" s="1"/>
  <c r="I185" i="23"/>
  <c r="J185" i="23"/>
  <c r="P185" i="23" s="1"/>
  <c r="K185" i="23"/>
  <c r="Q185" i="23" s="1"/>
  <c r="I186" i="23"/>
  <c r="N186" i="23" s="1"/>
  <c r="J186" i="23"/>
  <c r="P186" i="23" s="1"/>
  <c r="K186" i="23"/>
  <c r="Q186" i="23" s="1"/>
  <c r="O186" i="23"/>
  <c r="I187" i="23"/>
  <c r="N187" i="23" s="1"/>
  <c r="J187" i="23"/>
  <c r="O187" i="23" s="1"/>
  <c r="K187" i="23"/>
  <c r="Q187" i="23" s="1"/>
  <c r="I188" i="23"/>
  <c r="J188" i="23"/>
  <c r="O188" i="23" s="1"/>
  <c r="K188" i="23"/>
  <c r="N188" i="23"/>
  <c r="Q188" i="23"/>
  <c r="I189" i="23"/>
  <c r="N189" i="23" s="1"/>
  <c r="J189" i="23"/>
  <c r="K189" i="23"/>
  <c r="Q189" i="23" s="1"/>
  <c r="I190" i="23"/>
  <c r="N190" i="23" s="1"/>
  <c r="J190" i="23"/>
  <c r="P190" i="23" s="1"/>
  <c r="K190" i="23"/>
  <c r="Q190" i="23" s="1"/>
  <c r="O190" i="23"/>
  <c r="I191" i="23"/>
  <c r="N191" i="23" s="1"/>
  <c r="J191" i="23"/>
  <c r="O191" i="23" s="1"/>
  <c r="K191" i="23"/>
  <c r="Q191" i="23" s="1"/>
  <c r="P191" i="23"/>
  <c r="S191" i="23" s="1"/>
  <c r="I192" i="23"/>
  <c r="J192" i="23"/>
  <c r="O192" i="23" s="1"/>
  <c r="K192" i="23"/>
  <c r="Q192" i="23" s="1"/>
  <c r="P192" i="23"/>
  <c r="I193" i="23"/>
  <c r="N193" i="23" s="1"/>
  <c r="J193" i="23"/>
  <c r="K193" i="23"/>
  <c r="Q193" i="23" s="1"/>
  <c r="I194" i="23"/>
  <c r="N194" i="23" s="1"/>
  <c r="J194" i="23"/>
  <c r="P194" i="23" s="1"/>
  <c r="K194" i="23"/>
  <c r="Q194" i="23" s="1"/>
  <c r="O194" i="23"/>
  <c r="R194" i="23" s="1"/>
  <c r="I195" i="23"/>
  <c r="N195" i="23" s="1"/>
  <c r="J195" i="23"/>
  <c r="K195" i="23"/>
  <c r="Q195" i="23" s="1"/>
  <c r="O195" i="23"/>
  <c r="P195" i="23"/>
  <c r="I196" i="23"/>
  <c r="N196" i="23" s="1"/>
  <c r="J196" i="23"/>
  <c r="O196" i="23" s="1"/>
  <c r="K196" i="23"/>
  <c r="Q196" i="23" s="1"/>
  <c r="I197" i="23"/>
  <c r="N197" i="23" s="1"/>
  <c r="J197" i="23"/>
  <c r="K197" i="23"/>
  <c r="Q197" i="23"/>
  <c r="I198" i="23"/>
  <c r="J198" i="23"/>
  <c r="P198" i="23" s="1"/>
  <c r="S198" i="23" s="1"/>
  <c r="K198" i="23"/>
  <c r="Q198" i="23" s="1"/>
  <c r="I199" i="23"/>
  <c r="N199" i="23" s="1"/>
  <c r="J199" i="23"/>
  <c r="K199" i="23"/>
  <c r="Q199" i="23" s="1"/>
  <c r="O199" i="23"/>
  <c r="P199" i="23"/>
  <c r="S199" i="23" s="1"/>
  <c r="I200" i="23"/>
  <c r="N200" i="23" s="1"/>
  <c r="J200" i="23"/>
  <c r="O200" i="23" s="1"/>
  <c r="K200" i="23"/>
  <c r="Q200" i="23" s="1"/>
  <c r="I201" i="23"/>
  <c r="N201" i="23" s="1"/>
  <c r="J201" i="23"/>
  <c r="K201" i="23"/>
  <c r="Q201" i="23"/>
  <c r="I202" i="23"/>
  <c r="J202" i="23"/>
  <c r="P202" i="23" s="1"/>
  <c r="S202" i="23" s="1"/>
  <c r="K202" i="23"/>
  <c r="Q202" i="23" s="1"/>
  <c r="I203" i="23"/>
  <c r="N203" i="23" s="1"/>
  <c r="J203" i="23"/>
  <c r="O203" i="23" s="1"/>
  <c r="K203" i="23"/>
  <c r="Q203" i="23" s="1"/>
  <c r="I204" i="23"/>
  <c r="N204" i="23" s="1"/>
  <c r="J204" i="23"/>
  <c r="O204" i="23" s="1"/>
  <c r="K204" i="23"/>
  <c r="Q204" i="23" s="1"/>
  <c r="I205" i="23"/>
  <c r="J205" i="23"/>
  <c r="K205" i="23"/>
  <c r="N205" i="23"/>
  <c r="Q205" i="23"/>
  <c r="I206" i="23"/>
  <c r="N206" i="23" s="1"/>
  <c r="J206" i="23"/>
  <c r="P206" i="23" s="1"/>
  <c r="K206" i="23"/>
  <c r="Q206" i="23" s="1"/>
  <c r="O206" i="23"/>
  <c r="R206" i="23" s="1"/>
  <c r="I207" i="23"/>
  <c r="J207" i="23"/>
  <c r="O207" i="23" s="1"/>
  <c r="K207" i="23"/>
  <c r="Q207" i="23" s="1"/>
  <c r="I208" i="23"/>
  <c r="N208" i="23" s="1"/>
  <c r="J208" i="23"/>
  <c r="O208" i="23" s="1"/>
  <c r="K208" i="23"/>
  <c r="Q208" i="23" s="1"/>
  <c r="I209" i="23"/>
  <c r="J209" i="23"/>
  <c r="K209" i="23"/>
  <c r="Q209" i="23"/>
  <c r="I210" i="23"/>
  <c r="N210" i="23" s="1"/>
  <c r="J210" i="23"/>
  <c r="P210" i="23" s="1"/>
  <c r="K210" i="23"/>
  <c r="Q210" i="23" s="1"/>
  <c r="I211" i="23"/>
  <c r="N211" i="23" s="1"/>
  <c r="J211" i="23"/>
  <c r="P211" i="23" s="1"/>
  <c r="K211" i="23"/>
  <c r="Q211" i="23" s="1"/>
  <c r="O211" i="23"/>
  <c r="I212" i="23"/>
  <c r="N212" i="23" s="1"/>
  <c r="J212" i="23"/>
  <c r="O212" i="23" s="1"/>
  <c r="K212" i="23"/>
  <c r="Q212" i="23" s="1"/>
  <c r="I213" i="23"/>
  <c r="J213" i="23"/>
  <c r="K213" i="23"/>
  <c r="Q213" i="23" s="1"/>
  <c r="N213" i="23"/>
  <c r="I214" i="23"/>
  <c r="N214" i="23" s="1"/>
  <c r="J214" i="23"/>
  <c r="P214" i="23" s="1"/>
  <c r="K214" i="23"/>
  <c r="Q214" i="23" s="1"/>
  <c r="O214" i="23"/>
  <c r="I215" i="23"/>
  <c r="N215" i="23" s="1"/>
  <c r="J215" i="23"/>
  <c r="O215" i="23" s="1"/>
  <c r="K215" i="23"/>
  <c r="Q215" i="23" s="1"/>
  <c r="P215" i="23"/>
  <c r="S215" i="23" s="1"/>
  <c r="I216" i="23"/>
  <c r="N216" i="23" s="1"/>
  <c r="J216" i="23"/>
  <c r="O216" i="23" s="1"/>
  <c r="K216" i="23"/>
  <c r="Q216" i="23" s="1"/>
  <c r="I217" i="23"/>
  <c r="N217" i="23" s="1"/>
  <c r="J217" i="23"/>
  <c r="K217" i="23"/>
  <c r="Q217" i="23" s="1"/>
  <c r="I218" i="23"/>
  <c r="N218" i="23" s="1"/>
  <c r="J218" i="23"/>
  <c r="P218" i="23" s="1"/>
  <c r="K218" i="23"/>
  <c r="Q218" i="23" s="1"/>
  <c r="O218" i="23"/>
  <c r="R218" i="23" s="1"/>
  <c r="I219" i="23"/>
  <c r="N219" i="23" s="1"/>
  <c r="J219" i="23"/>
  <c r="O219" i="23" s="1"/>
  <c r="K219" i="23"/>
  <c r="Q219" i="23" s="1"/>
  <c r="P219" i="23"/>
  <c r="I220" i="23"/>
  <c r="J220" i="23"/>
  <c r="O220" i="23" s="1"/>
  <c r="K220" i="23"/>
  <c r="Q220" i="23" s="1"/>
  <c r="P220" i="23"/>
  <c r="I221" i="23"/>
  <c r="N221" i="23" s="1"/>
  <c r="J221" i="23"/>
  <c r="K221" i="23"/>
  <c r="Q221" i="23"/>
  <c r="I222" i="23"/>
  <c r="N222" i="23" s="1"/>
  <c r="J222" i="23"/>
  <c r="P222" i="23" s="1"/>
  <c r="S222" i="23" s="1"/>
  <c r="K222" i="23"/>
  <c r="Q222" i="23" s="1"/>
  <c r="I223" i="23"/>
  <c r="N223" i="23" s="1"/>
  <c r="J223" i="23"/>
  <c r="K223" i="23"/>
  <c r="Q223" i="23" s="1"/>
  <c r="O223" i="23"/>
  <c r="P223" i="23"/>
  <c r="S223" i="23" s="1"/>
  <c r="I224" i="23"/>
  <c r="N224" i="23" s="1"/>
  <c r="J224" i="23"/>
  <c r="O224" i="23" s="1"/>
  <c r="K224" i="23"/>
  <c r="Q224" i="23" s="1"/>
  <c r="I225" i="23"/>
  <c r="J225" i="23"/>
  <c r="K225" i="23"/>
  <c r="Q225" i="23" s="1"/>
  <c r="I226" i="23"/>
  <c r="N226" i="23" s="1"/>
  <c r="J226" i="23"/>
  <c r="P226" i="23" s="1"/>
  <c r="K226" i="23"/>
  <c r="Q226" i="23" s="1"/>
  <c r="I227" i="23"/>
  <c r="N227" i="23" s="1"/>
  <c r="J227" i="23"/>
  <c r="O227" i="23" s="1"/>
  <c r="K227" i="23"/>
  <c r="Q227" i="23" s="1"/>
  <c r="I228" i="23"/>
  <c r="N228" i="23" s="1"/>
  <c r="J228" i="23"/>
  <c r="O228" i="23" s="1"/>
  <c r="K228" i="23"/>
  <c r="Q228" i="23" s="1"/>
  <c r="I229" i="23"/>
  <c r="N229" i="23" s="1"/>
  <c r="J229" i="23"/>
  <c r="K229" i="23"/>
  <c r="Q229" i="23" s="1"/>
  <c r="I230" i="23"/>
  <c r="J230" i="23"/>
  <c r="P230" i="23" s="1"/>
  <c r="K230" i="23"/>
  <c r="Q230" i="23" s="1"/>
  <c r="S230" i="23" s="1"/>
  <c r="O230" i="23"/>
  <c r="I231" i="23"/>
  <c r="J231" i="23"/>
  <c r="O231" i="23" s="1"/>
  <c r="R231" i="23" s="1"/>
  <c r="K231" i="23"/>
  <c r="Q231" i="23" s="1"/>
  <c r="I232" i="23"/>
  <c r="N232" i="23" s="1"/>
  <c r="J232" i="23"/>
  <c r="O232" i="23" s="1"/>
  <c r="K232" i="23"/>
  <c r="P232" i="23"/>
  <c r="Q232" i="23"/>
  <c r="I233" i="23"/>
  <c r="J233" i="23"/>
  <c r="K233" i="23"/>
  <c r="Q233" i="23" s="1"/>
  <c r="I234" i="23"/>
  <c r="N234" i="23" s="1"/>
  <c r="J234" i="23"/>
  <c r="P234" i="23" s="1"/>
  <c r="S234" i="23" s="1"/>
  <c r="K234" i="23"/>
  <c r="Q234" i="23" s="1"/>
  <c r="I235" i="23"/>
  <c r="N235" i="23" s="1"/>
  <c r="J235" i="23"/>
  <c r="P235" i="23" s="1"/>
  <c r="K235" i="23"/>
  <c r="Q235" i="23" s="1"/>
  <c r="O235" i="23"/>
  <c r="R235" i="23" s="1"/>
  <c r="I236" i="23"/>
  <c r="J236" i="23"/>
  <c r="O236" i="23" s="1"/>
  <c r="K236" i="23"/>
  <c r="Q236" i="23" s="1"/>
  <c r="I237" i="23"/>
  <c r="J237" i="23"/>
  <c r="K237" i="23"/>
  <c r="Q237" i="23"/>
  <c r="I238" i="23"/>
  <c r="J238" i="23"/>
  <c r="P238" i="23" s="1"/>
  <c r="K238" i="23"/>
  <c r="Q238" i="23" s="1"/>
  <c r="I239" i="23"/>
  <c r="N239" i="23" s="1"/>
  <c r="J239" i="23"/>
  <c r="P239" i="23" s="1"/>
  <c r="K239" i="23"/>
  <c r="Q239" i="23" s="1"/>
  <c r="O239" i="23"/>
  <c r="I240" i="23"/>
  <c r="N240" i="23" s="1"/>
  <c r="J240" i="23"/>
  <c r="O240" i="23" s="1"/>
  <c r="K240" i="23"/>
  <c r="Q240" i="23" s="1"/>
  <c r="I241" i="23"/>
  <c r="J241" i="23"/>
  <c r="K241" i="23"/>
  <c r="Q241" i="23"/>
  <c r="I242" i="23"/>
  <c r="J242" i="23"/>
  <c r="P242" i="23" s="1"/>
  <c r="K242" i="23"/>
  <c r="Q242" i="23" s="1"/>
  <c r="S242" i="23" s="1"/>
  <c r="I243" i="23"/>
  <c r="J243" i="23"/>
  <c r="O243" i="23" s="1"/>
  <c r="K243" i="23"/>
  <c r="Q243" i="23" s="1"/>
  <c r="I244" i="23"/>
  <c r="N244" i="23" s="1"/>
  <c r="J244" i="23"/>
  <c r="O244" i="23" s="1"/>
  <c r="K244" i="23"/>
  <c r="Q244" i="23" s="1"/>
  <c r="I245" i="23"/>
  <c r="N245" i="23" s="1"/>
  <c r="J245" i="23"/>
  <c r="K245" i="23"/>
  <c r="Q245" i="23"/>
  <c r="I246" i="23"/>
  <c r="N246" i="23" s="1"/>
  <c r="J246" i="23"/>
  <c r="P246" i="23" s="1"/>
  <c r="K246" i="23"/>
  <c r="Q246" i="23" s="1"/>
  <c r="I247" i="23"/>
  <c r="N247" i="23" s="1"/>
  <c r="J247" i="23"/>
  <c r="O247" i="23" s="1"/>
  <c r="K247" i="23"/>
  <c r="Q247" i="23" s="1"/>
  <c r="I248" i="23"/>
  <c r="N248" i="23" s="1"/>
  <c r="J248" i="23"/>
  <c r="O248" i="23" s="1"/>
  <c r="K248" i="23"/>
  <c r="Q248" i="23" s="1"/>
  <c r="I249" i="23"/>
  <c r="N249" i="23" s="1"/>
  <c r="J249" i="23"/>
  <c r="K249" i="23"/>
  <c r="Q249" i="23"/>
  <c r="I250" i="23"/>
  <c r="N250" i="23" s="1"/>
  <c r="J250" i="23"/>
  <c r="P250" i="23" s="1"/>
  <c r="K250" i="23"/>
  <c r="Q250" i="23" s="1"/>
  <c r="I251" i="23"/>
  <c r="N251" i="23" s="1"/>
  <c r="J251" i="23"/>
  <c r="O251" i="23" s="1"/>
  <c r="K251" i="23"/>
  <c r="Q251" i="23" s="1"/>
  <c r="I252" i="23"/>
  <c r="N252" i="23" s="1"/>
  <c r="J252" i="23"/>
  <c r="O252" i="23" s="1"/>
  <c r="K252" i="23"/>
  <c r="Q252" i="23" s="1"/>
  <c r="I253" i="23"/>
  <c r="J253" i="23"/>
  <c r="P253" i="23" s="1"/>
  <c r="K253" i="23"/>
  <c r="Q253" i="23" s="1"/>
  <c r="I254" i="23"/>
  <c r="N254" i="23" s="1"/>
  <c r="J254" i="23"/>
  <c r="O254" i="23" s="1"/>
  <c r="K254" i="23"/>
  <c r="Q254" i="23" s="1"/>
  <c r="I255" i="23"/>
  <c r="N255" i="23" s="1"/>
  <c r="J255" i="23"/>
  <c r="P255" i="23" s="1"/>
  <c r="K255" i="23"/>
  <c r="Q255" i="23" s="1"/>
  <c r="I256" i="23"/>
  <c r="N256" i="23" s="1"/>
  <c r="J256" i="23"/>
  <c r="O256" i="23" s="1"/>
  <c r="K256" i="23"/>
  <c r="Q256" i="23" s="1"/>
  <c r="I257" i="23"/>
  <c r="N257" i="23" s="1"/>
  <c r="J257" i="23"/>
  <c r="P257" i="23" s="1"/>
  <c r="K257" i="23"/>
  <c r="Q257" i="23" s="1"/>
  <c r="I258" i="23"/>
  <c r="J258" i="23"/>
  <c r="O258" i="23" s="1"/>
  <c r="K258" i="23"/>
  <c r="Q258" i="23" s="1"/>
  <c r="I259" i="23"/>
  <c r="N259" i="23" s="1"/>
  <c r="J259" i="23"/>
  <c r="P259" i="23" s="1"/>
  <c r="K259" i="23"/>
  <c r="Q259" i="23" s="1"/>
  <c r="O259" i="23"/>
  <c r="I260" i="23"/>
  <c r="N260" i="23" s="1"/>
  <c r="J260" i="23"/>
  <c r="O260" i="23" s="1"/>
  <c r="K260" i="23"/>
  <c r="Q260" i="23"/>
  <c r="I261" i="23"/>
  <c r="N261" i="23" s="1"/>
  <c r="J261" i="23"/>
  <c r="P261" i="23" s="1"/>
  <c r="K261" i="23"/>
  <c r="Q261" i="23" s="1"/>
  <c r="O261" i="23"/>
  <c r="I262" i="23"/>
  <c r="N262" i="23" s="1"/>
  <c r="J262" i="23"/>
  <c r="O262" i="23" s="1"/>
  <c r="K262" i="23"/>
  <c r="Q262" i="23" s="1"/>
  <c r="P262" i="23"/>
  <c r="I263" i="23"/>
  <c r="J263" i="23"/>
  <c r="O263" i="23" s="1"/>
  <c r="K263" i="23"/>
  <c r="Q263" i="23" s="1"/>
  <c r="P263" i="23"/>
  <c r="I264" i="23"/>
  <c r="N264" i="23" s="1"/>
  <c r="J264" i="23"/>
  <c r="O264" i="23" s="1"/>
  <c r="R264" i="23" s="1"/>
  <c r="K264" i="23"/>
  <c r="Q264" i="23"/>
  <c r="I265" i="23"/>
  <c r="J265" i="23"/>
  <c r="P265" i="23" s="1"/>
  <c r="K265" i="23"/>
  <c r="Q265" i="23" s="1"/>
  <c r="I266" i="23"/>
  <c r="J266" i="23"/>
  <c r="O266" i="23" s="1"/>
  <c r="K266" i="23"/>
  <c r="Q266" i="23" s="1"/>
  <c r="N266" i="23"/>
  <c r="I267" i="23"/>
  <c r="J267" i="23"/>
  <c r="P267" i="23" s="1"/>
  <c r="K267" i="23"/>
  <c r="Q267" i="23" s="1"/>
  <c r="I268" i="23"/>
  <c r="J268" i="23"/>
  <c r="O268" i="23" s="1"/>
  <c r="K268" i="23"/>
  <c r="Q268" i="23"/>
  <c r="I269" i="23"/>
  <c r="J269" i="23"/>
  <c r="P269" i="23" s="1"/>
  <c r="K269" i="23"/>
  <c r="Q269" i="23" s="1"/>
  <c r="I270" i="23"/>
  <c r="N270" i="23" s="1"/>
  <c r="J270" i="23"/>
  <c r="O270" i="23" s="1"/>
  <c r="K270" i="23"/>
  <c r="Q270" i="23" s="1"/>
  <c r="P270" i="23"/>
  <c r="I271" i="23"/>
  <c r="N271" i="23" s="1"/>
  <c r="J271" i="23"/>
  <c r="P271" i="23" s="1"/>
  <c r="K271" i="23"/>
  <c r="Q271" i="23" s="1"/>
  <c r="S271" i="23" s="1"/>
  <c r="O271" i="23"/>
  <c r="I272" i="23"/>
  <c r="J272" i="23"/>
  <c r="O272" i="23" s="1"/>
  <c r="K272" i="23"/>
  <c r="Q272" i="23" s="1"/>
  <c r="I273" i="23"/>
  <c r="N273" i="23" s="1"/>
  <c r="J273" i="23"/>
  <c r="P273" i="23" s="1"/>
  <c r="K273" i="23"/>
  <c r="Q273" i="23" s="1"/>
  <c r="I274" i="23"/>
  <c r="J274" i="23"/>
  <c r="O274" i="23" s="1"/>
  <c r="K274" i="23"/>
  <c r="Q274" i="23" s="1"/>
  <c r="I275" i="23"/>
  <c r="N275" i="23" s="1"/>
  <c r="J275" i="23"/>
  <c r="P275" i="23" s="1"/>
  <c r="K275" i="23"/>
  <c r="Q275" i="23" s="1"/>
  <c r="I276" i="23"/>
  <c r="N276" i="23" s="1"/>
  <c r="J276" i="23"/>
  <c r="O276" i="23" s="1"/>
  <c r="K276" i="23"/>
  <c r="Q276" i="23"/>
  <c r="I277" i="23"/>
  <c r="J277" i="23"/>
  <c r="P277" i="23" s="1"/>
  <c r="K277" i="23"/>
  <c r="Q277" i="23" s="1"/>
  <c r="I278" i="23"/>
  <c r="N278" i="23" s="1"/>
  <c r="J278" i="23"/>
  <c r="O278" i="23" s="1"/>
  <c r="K278" i="23"/>
  <c r="Q278" i="23" s="1"/>
  <c r="P278" i="23"/>
  <c r="I279" i="23"/>
  <c r="J279" i="23"/>
  <c r="O279" i="23" s="1"/>
  <c r="R279" i="23" s="1"/>
  <c r="K279" i="23"/>
  <c r="Q279" i="23"/>
  <c r="I280" i="23"/>
  <c r="N280" i="23" s="1"/>
  <c r="J280" i="23"/>
  <c r="O280" i="23" s="1"/>
  <c r="K280" i="23"/>
  <c r="Q280" i="23" s="1"/>
  <c r="I281" i="23"/>
  <c r="J281" i="23"/>
  <c r="P281" i="23" s="1"/>
  <c r="K281" i="23"/>
  <c r="Q281" i="23" s="1"/>
  <c r="I282" i="23"/>
  <c r="N282" i="23" s="1"/>
  <c r="J282" i="23"/>
  <c r="O282" i="23" s="1"/>
  <c r="K282" i="23"/>
  <c r="Q282" i="23" s="1"/>
  <c r="I283" i="23"/>
  <c r="J283" i="23"/>
  <c r="O283" i="23" s="1"/>
  <c r="K283" i="23"/>
  <c r="P283" i="23"/>
  <c r="Q283" i="23"/>
  <c r="I284" i="23"/>
  <c r="N284" i="23" s="1"/>
  <c r="J284" i="23"/>
  <c r="O284" i="23" s="1"/>
  <c r="R284" i="23" s="1"/>
  <c r="K284" i="23"/>
  <c r="Q284" i="23"/>
  <c r="I285" i="23"/>
  <c r="J285" i="23"/>
  <c r="P285" i="23" s="1"/>
  <c r="K285" i="23"/>
  <c r="Q285" i="23" s="1"/>
  <c r="I286" i="23"/>
  <c r="N286" i="23" s="1"/>
  <c r="J286" i="23"/>
  <c r="O286" i="23" s="1"/>
  <c r="K286" i="23"/>
  <c r="Q286" i="23" s="1"/>
  <c r="P286" i="23"/>
  <c r="I287" i="23"/>
  <c r="J287" i="23"/>
  <c r="O287" i="23" s="1"/>
  <c r="K287" i="23"/>
  <c r="Q287" i="23" s="1"/>
  <c r="P287" i="23"/>
  <c r="I288" i="23"/>
  <c r="N288" i="23" s="1"/>
  <c r="J288" i="23"/>
  <c r="O288" i="23" s="1"/>
  <c r="K288" i="23"/>
  <c r="Q288" i="23" s="1"/>
  <c r="I289" i="23"/>
  <c r="N289" i="23" s="1"/>
  <c r="J289" i="23"/>
  <c r="P289" i="23" s="1"/>
  <c r="K289" i="23"/>
  <c r="Q289" i="23" s="1"/>
  <c r="I290" i="23"/>
  <c r="J290" i="23"/>
  <c r="O290" i="23" s="1"/>
  <c r="K290" i="23"/>
  <c r="Q290" i="23" s="1"/>
  <c r="I291" i="23"/>
  <c r="N291" i="23" s="1"/>
  <c r="J291" i="23"/>
  <c r="O291" i="23" s="1"/>
  <c r="K291" i="23"/>
  <c r="Q291" i="23" s="1"/>
  <c r="P291" i="23"/>
  <c r="I292" i="23"/>
  <c r="J292" i="23"/>
  <c r="O292" i="23" s="1"/>
  <c r="K292" i="23"/>
  <c r="Q292" i="23"/>
  <c r="I293" i="23"/>
  <c r="N293" i="23" s="1"/>
  <c r="J293" i="23"/>
  <c r="P293" i="23" s="1"/>
  <c r="K293" i="23"/>
  <c r="Q293" i="23" s="1"/>
  <c r="I294" i="23"/>
  <c r="N294" i="23" s="1"/>
  <c r="J294" i="23"/>
  <c r="O294" i="23" s="1"/>
  <c r="K294" i="23"/>
  <c r="Q294" i="23" s="1"/>
  <c r="I295" i="23"/>
  <c r="N295" i="23" s="1"/>
  <c r="J295" i="23"/>
  <c r="O295" i="23" s="1"/>
  <c r="R295" i="23" s="1"/>
  <c r="K295" i="23"/>
  <c r="Q295" i="23" s="1"/>
  <c r="P295" i="23"/>
  <c r="I296" i="23"/>
  <c r="J296" i="23"/>
  <c r="O296" i="23" s="1"/>
  <c r="K296" i="23"/>
  <c r="Q296" i="23" s="1"/>
  <c r="I297" i="23"/>
  <c r="N297" i="23" s="1"/>
  <c r="J297" i="23"/>
  <c r="P297" i="23" s="1"/>
  <c r="K297" i="23"/>
  <c r="Q297" i="23" s="1"/>
  <c r="I298" i="23"/>
  <c r="J298" i="23"/>
  <c r="O298" i="23" s="1"/>
  <c r="K298" i="23"/>
  <c r="Q298" i="23" s="1"/>
  <c r="N298" i="23"/>
  <c r="P298" i="23"/>
  <c r="I299" i="23"/>
  <c r="J299" i="23"/>
  <c r="K299" i="23"/>
  <c r="Q299" i="23" s="1"/>
  <c r="S299" i="23" s="1"/>
  <c r="O299" i="23"/>
  <c r="P299" i="23"/>
  <c r="I3" i="23"/>
  <c r="N3" i="23" s="1"/>
  <c r="H3" i="23"/>
  <c r="F3" i="23"/>
  <c r="M2" i="23"/>
  <c r="L2" i="23"/>
  <c r="L3" i="23" s="1"/>
  <c r="I2" i="23"/>
  <c r="N2" i="23" s="1"/>
  <c r="H2" i="23"/>
  <c r="F2" i="23"/>
  <c r="I144" i="22"/>
  <c r="J144" i="22"/>
  <c r="O144" i="22" s="1"/>
  <c r="K144" i="22"/>
  <c r="Q144" i="22" s="1"/>
  <c r="I145" i="22"/>
  <c r="N145" i="22" s="1"/>
  <c r="J145" i="22"/>
  <c r="O145" i="22" s="1"/>
  <c r="K145" i="22"/>
  <c r="Q145" i="22" s="1"/>
  <c r="L145" i="22"/>
  <c r="M145" i="22" s="1"/>
  <c r="I146" i="22"/>
  <c r="N146" i="22" s="1"/>
  <c r="J146" i="22"/>
  <c r="K146" i="22"/>
  <c r="Q146" i="22" s="1"/>
  <c r="I147" i="22"/>
  <c r="N147" i="22" s="1"/>
  <c r="J147" i="22"/>
  <c r="O147" i="22" s="1"/>
  <c r="K147" i="22"/>
  <c r="Q147" i="22" s="1"/>
  <c r="I148" i="22"/>
  <c r="J148" i="22"/>
  <c r="O148" i="22" s="1"/>
  <c r="K148" i="22"/>
  <c r="Q148" i="22" s="1"/>
  <c r="I149" i="22"/>
  <c r="N149" i="22" s="1"/>
  <c r="J149" i="22"/>
  <c r="O149" i="22" s="1"/>
  <c r="K149" i="22"/>
  <c r="Q149" i="22" s="1"/>
  <c r="I150" i="22"/>
  <c r="N150" i="22" s="1"/>
  <c r="J150" i="22"/>
  <c r="K150" i="22"/>
  <c r="Q150" i="22" s="1"/>
  <c r="I151" i="22"/>
  <c r="N151" i="22" s="1"/>
  <c r="J151" i="22"/>
  <c r="O151" i="22" s="1"/>
  <c r="K151" i="22"/>
  <c r="Q151" i="22" s="1"/>
  <c r="I152" i="22"/>
  <c r="N152" i="22" s="1"/>
  <c r="J152" i="22"/>
  <c r="O152" i="22" s="1"/>
  <c r="K152" i="22"/>
  <c r="Q152" i="22" s="1"/>
  <c r="I153" i="22"/>
  <c r="N153" i="22" s="1"/>
  <c r="J153" i="22"/>
  <c r="O153" i="22" s="1"/>
  <c r="K153" i="22"/>
  <c r="Q153" i="22" s="1"/>
  <c r="I154" i="22"/>
  <c r="J154" i="22"/>
  <c r="K154" i="22"/>
  <c r="Q154" i="22" s="1"/>
  <c r="I155" i="22"/>
  <c r="N155" i="22" s="1"/>
  <c r="J155" i="22"/>
  <c r="P155" i="22" s="1"/>
  <c r="K155" i="22"/>
  <c r="Q155" i="22" s="1"/>
  <c r="I156" i="22"/>
  <c r="N156" i="22" s="1"/>
  <c r="J156" i="22"/>
  <c r="O156" i="22" s="1"/>
  <c r="K156" i="22"/>
  <c r="Q156" i="22" s="1"/>
  <c r="I157" i="22"/>
  <c r="J157" i="22"/>
  <c r="O157" i="22" s="1"/>
  <c r="K157" i="22"/>
  <c r="Q157" i="22" s="1"/>
  <c r="I158" i="22"/>
  <c r="N158" i="22" s="1"/>
  <c r="J158" i="22"/>
  <c r="K158" i="22"/>
  <c r="Q158" i="22" s="1"/>
  <c r="I159" i="22"/>
  <c r="N159" i="22" s="1"/>
  <c r="J159" i="22"/>
  <c r="O159" i="22" s="1"/>
  <c r="K159" i="22"/>
  <c r="Q159" i="22" s="1"/>
  <c r="I160" i="22"/>
  <c r="J160" i="22"/>
  <c r="O160" i="22" s="1"/>
  <c r="K160" i="22"/>
  <c r="Q160" i="22" s="1"/>
  <c r="I161" i="22"/>
  <c r="N161" i="22" s="1"/>
  <c r="J161" i="22"/>
  <c r="O161" i="22" s="1"/>
  <c r="K161" i="22"/>
  <c r="Q161" i="22" s="1"/>
  <c r="I162" i="22"/>
  <c r="N162" i="22" s="1"/>
  <c r="J162" i="22"/>
  <c r="K162" i="22"/>
  <c r="Q162" i="22" s="1"/>
  <c r="I163" i="22"/>
  <c r="J163" i="22"/>
  <c r="O163" i="22" s="1"/>
  <c r="K163" i="22"/>
  <c r="Q163" i="22" s="1"/>
  <c r="I164" i="22"/>
  <c r="N164" i="22" s="1"/>
  <c r="J164" i="22"/>
  <c r="O164" i="22" s="1"/>
  <c r="K164" i="22"/>
  <c r="Q164" i="22" s="1"/>
  <c r="I165" i="22"/>
  <c r="N165" i="22" s="1"/>
  <c r="J165" i="22"/>
  <c r="O165" i="22" s="1"/>
  <c r="K165" i="22"/>
  <c r="Q165" i="22" s="1"/>
  <c r="I166" i="22"/>
  <c r="J166" i="22"/>
  <c r="K166" i="22"/>
  <c r="Q166" i="22" s="1"/>
  <c r="I167" i="22"/>
  <c r="N167" i="22" s="1"/>
  <c r="J167" i="22"/>
  <c r="O167" i="22" s="1"/>
  <c r="K167" i="22"/>
  <c r="Q167" i="22" s="1"/>
  <c r="I168" i="22"/>
  <c r="N168" i="22" s="1"/>
  <c r="J168" i="22"/>
  <c r="O168" i="22" s="1"/>
  <c r="K168" i="22"/>
  <c r="Q168" i="22" s="1"/>
  <c r="I169" i="22"/>
  <c r="J169" i="22"/>
  <c r="O169" i="22" s="1"/>
  <c r="K169" i="22"/>
  <c r="Q169" i="22" s="1"/>
  <c r="I170" i="22"/>
  <c r="N170" i="22" s="1"/>
  <c r="J170" i="22"/>
  <c r="K170" i="22"/>
  <c r="Q170" i="22" s="1"/>
  <c r="I171" i="22"/>
  <c r="N171" i="22" s="1"/>
  <c r="J171" i="22"/>
  <c r="P171" i="22" s="1"/>
  <c r="K171" i="22"/>
  <c r="Q171" i="22" s="1"/>
  <c r="I172" i="22"/>
  <c r="N172" i="22" s="1"/>
  <c r="J172" i="22"/>
  <c r="P172" i="22" s="1"/>
  <c r="K172" i="22"/>
  <c r="Q172" i="22" s="1"/>
  <c r="I173" i="22"/>
  <c r="J173" i="22"/>
  <c r="O173" i="22" s="1"/>
  <c r="K173" i="22"/>
  <c r="Q173" i="22" s="1"/>
  <c r="I174" i="22"/>
  <c r="N174" i="22" s="1"/>
  <c r="J174" i="22"/>
  <c r="K174" i="22"/>
  <c r="Q174" i="22" s="1"/>
  <c r="I175" i="22"/>
  <c r="N175" i="22" s="1"/>
  <c r="J175" i="22"/>
  <c r="P175" i="22" s="1"/>
  <c r="K175" i="22"/>
  <c r="Q175" i="22" s="1"/>
  <c r="I176" i="22"/>
  <c r="J176" i="22"/>
  <c r="O176" i="22" s="1"/>
  <c r="K176" i="22"/>
  <c r="Q176" i="22" s="1"/>
  <c r="I177" i="22"/>
  <c r="N177" i="22" s="1"/>
  <c r="J177" i="22"/>
  <c r="O177" i="22" s="1"/>
  <c r="K177" i="22"/>
  <c r="Q177" i="22" s="1"/>
  <c r="I178" i="22"/>
  <c r="N178" i="22" s="1"/>
  <c r="J178" i="22"/>
  <c r="K178" i="22"/>
  <c r="Q178" i="22" s="1"/>
  <c r="I180" i="22"/>
  <c r="N180" i="22" s="1"/>
  <c r="J180" i="22"/>
  <c r="O180" i="22" s="1"/>
  <c r="K180" i="22"/>
  <c r="Q180" i="22" s="1"/>
  <c r="I181" i="22"/>
  <c r="J181" i="22"/>
  <c r="K181" i="22"/>
  <c r="Q181" i="22" s="1"/>
  <c r="I182" i="22"/>
  <c r="N182" i="22" s="1"/>
  <c r="J182" i="22"/>
  <c r="P182" i="22" s="1"/>
  <c r="K182" i="22"/>
  <c r="Q182" i="22" s="1"/>
  <c r="I183" i="22"/>
  <c r="N183" i="22" s="1"/>
  <c r="J183" i="22"/>
  <c r="O183" i="22" s="1"/>
  <c r="K183" i="22"/>
  <c r="Q183" i="22" s="1"/>
  <c r="I184" i="22"/>
  <c r="N184" i="22" s="1"/>
  <c r="J184" i="22"/>
  <c r="O184" i="22" s="1"/>
  <c r="K184" i="22"/>
  <c r="Q184" i="22" s="1"/>
  <c r="I185" i="22"/>
  <c r="N185" i="22" s="1"/>
  <c r="J185" i="22"/>
  <c r="K185" i="22"/>
  <c r="Q185" i="22" s="1"/>
  <c r="I186" i="22"/>
  <c r="N186" i="22" s="1"/>
  <c r="J186" i="22"/>
  <c r="K186" i="22"/>
  <c r="Q186" i="22" s="1"/>
  <c r="I187" i="22"/>
  <c r="N187" i="22" s="1"/>
  <c r="J187" i="22"/>
  <c r="P187" i="22" s="1"/>
  <c r="K187" i="22"/>
  <c r="Q187" i="22" s="1"/>
  <c r="I188" i="22"/>
  <c r="J188" i="22"/>
  <c r="O188" i="22" s="1"/>
  <c r="K188" i="22"/>
  <c r="Q188" i="22" s="1"/>
  <c r="I189" i="22"/>
  <c r="N189" i="22" s="1"/>
  <c r="J189" i="22"/>
  <c r="P189" i="22" s="1"/>
  <c r="K189" i="22"/>
  <c r="Q189" i="22" s="1"/>
  <c r="I191" i="22"/>
  <c r="N191" i="22" s="1"/>
  <c r="J191" i="22"/>
  <c r="O191" i="22" s="1"/>
  <c r="K191" i="22"/>
  <c r="Q191" i="22" s="1"/>
  <c r="I192" i="22"/>
  <c r="J192" i="22"/>
  <c r="O192" i="22" s="1"/>
  <c r="K192" i="22"/>
  <c r="Q192" i="22" s="1"/>
  <c r="I193" i="22"/>
  <c r="J193" i="22"/>
  <c r="K193" i="22"/>
  <c r="Q193" i="22" s="1"/>
  <c r="I194" i="22"/>
  <c r="N194" i="22" s="1"/>
  <c r="J194" i="22"/>
  <c r="K194" i="22"/>
  <c r="Q194" i="22" s="1"/>
  <c r="I195" i="22"/>
  <c r="N195" i="22" s="1"/>
  <c r="J195" i="22"/>
  <c r="O195" i="22" s="1"/>
  <c r="K195" i="22"/>
  <c r="Q195" i="22" s="1"/>
  <c r="I196" i="22"/>
  <c r="J196" i="22"/>
  <c r="O196" i="22" s="1"/>
  <c r="K196" i="22"/>
  <c r="Q196" i="22" s="1"/>
  <c r="I197" i="22"/>
  <c r="N197" i="22" s="1"/>
  <c r="J197" i="22"/>
  <c r="O197" i="22" s="1"/>
  <c r="K197" i="22"/>
  <c r="Q197" i="22" s="1"/>
  <c r="I198" i="22"/>
  <c r="N198" i="22" s="1"/>
  <c r="J198" i="22"/>
  <c r="K198" i="22"/>
  <c r="Q198" i="22" s="1"/>
  <c r="I199" i="22"/>
  <c r="J199" i="22"/>
  <c r="P199" i="22" s="1"/>
  <c r="K199" i="22"/>
  <c r="Q199" i="22" s="1"/>
  <c r="I200" i="22"/>
  <c r="N200" i="22" s="1"/>
  <c r="J200" i="22"/>
  <c r="O200" i="22" s="1"/>
  <c r="K200" i="22"/>
  <c r="Q200" i="22" s="1"/>
  <c r="I201" i="22"/>
  <c r="J201" i="22"/>
  <c r="O201" i="22" s="1"/>
  <c r="K201" i="22"/>
  <c r="Q201" i="22" s="1"/>
  <c r="I202" i="22"/>
  <c r="N202" i="22" s="1"/>
  <c r="J202" i="22"/>
  <c r="P202" i="22" s="1"/>
  <c r="K202" i="22"/>
  <c r="Q202" i="22" s="1"/>
  <c r="I203" i="22"/>
  <c r="N203" i="22" s="1"/>
  <c r="J203" i="22"/>
  <c r="P203" i="22" s="1"/>
  <c r="K203" i="22"/>
  <c r="Q203" i="22" s="1"/>
  <c r="I204" i="22"/>
  <c r="J204" i="22"/>
  <c r="O204" i="22" s="1"/>
  <c r="K204" i="22"/>
  <c r="Q204" i="22" s="1"/>
  <c r="I205" i="22"/>
  <c r="N205" i="22" s="1"/>
  <c r="J205" i="22"/>
  <c r="O205" i="22" s="1"/>
  <c r="K205" i="22"/>
  <c r="Q205" i="22" s="1"/>
  <c r="I206" i="22"/>
  <c r="J206" i="22"/>
  <c r="P206" i="22" s="1"/>
  <c r="K206" i="22"/>
  <c r="Q206" i="22" s="1"/>
  <c r="I207" i="22"/>
  <c r="N207" i="22" s="1"/>
  <c r="J207" i="22"/>
  <c r="P207" i="22" s="1"/>
  <c r="K207" i="22"/>
  <c r="Q207" i="22" s="1"/>
  <c r="I208" i="22"/>
  <c r="N208" i="22" s="1"/>
  <c r="J208" i="22"/>
  <c r="P208" i="22" s="1"/>
  <c r="K208" i="22"/>
  <c r="Q208" i="22" s="1"/>
  <c r="I209" i="22"/>
  <c r="N209" i="22" s="1"/>
  <c r="J209" i="22"/>
  <c r="O209" i="22" s="1"/>
  <c r="K209" i="22"/>
  <c r="Q209" i="22" s="1"/>
  <c r="I210" i="22"/>
  <c r="J210" i="22"/>
  <c r="P210" i="22" s="1"/>
  <c r="K210" i="22"/>
  <c r="Q210" i="22" s="1"/>
  <c r="I211" i="22"/>
  <c r="N211" i="22" s="1"/>
  <c r="J211" i="22"/>
  <c r="P211" i="22" s="1"/>
  <c r="K211" i="22"/>
  <c r="Q211" i="22" s="1"/>
  <c r="I212" i="22"/>
  <c r="N212" i="22" s="1"/>
  <c r="J212" i="22"/>
  <c r="O212" i="22" s="1"/>
  <c r="K212" i="22"/>
  <c r="Q212" i="22" s="1"/>
  <c r="I213" i="22"/>
  <c r="N213" i="22" s="1"/>
  <c r="J213" i="22"/>
  <c r="K213" i="22"/>
  <c r="Q213" i="22" s="1"/>
  <c r="I214" i="22"/>
  <c r="J214" i="22"/>
  <c r="P214" i="22" s="1"/>
  <c r="K214" i="22"/>
  <c r="Q214" i="22" s="1"/>
  <c r="I215" i="22"/>
  <c r="N215" i="22" s="1"/>
  <c r="J215" i="22"/>
  <c r="O215" i="22" s="1"/>
  <c r="K215" i="22"/>
  <c r="Q215" i="22" s="1"/>
  <c r="I216" i="22"/>
  <c r="N216" i="22" s="1"/>
  <c r="J216" i="22"/>
  <c r="O216" i="22" s="1"/>
  <c r="K216" i="22"/>
  <c r="Q216" i="22" s="1"/>
  <c r="I217" i="22"/>
  <c r="J217" i="22"/>
  <c r="K217" i="22"/>
  <c r="Q217" i="22" s="1"/>
  <c r="I218" i="22"/>
  <c r="N218" i="22" s="1"/>
  <c r="J218" i="22"/>
  <c r="P218" i="22" s="1"/>
  <c r="K218" i="22"/>
  <c r="Q218" i="22" s="1"/>
  <c r="I219" i="22"/>
  <c r="N219" i="22" s="1"/>
  <c r="J219" i="22"/>
  <c r="P219" i="22" s="1"/>
  <c r="K219" i="22"/>
  <c r="Q219" i="22" s="1"/>
  <c r="I220" i="22"/>
  <c r="N220" i="22" s="1"/>
  <c r="J220" i="22"/>
  <c r="O220" i="22" s="1"/>
  <c r="K220" i="22"/>
  <c r="Q220" i="22" s="1"/>
  <c r="I221" i="22"/>
  <c r="N221" i="22" s="1"/>
  <c r="J221" i="22"/>
  <c r="K221" i="22"/>
  <c r="Q221" i="22" s="1"/>
  <c r="I222" i="22"/>
  <c r="J222" i="22"/>
  <c r="P222" i="22" s="1"/>
  <c r="K222" i="22"/>
  <c r="Q222" i="22" s="1"/>
  <c r="I223" i="22"/>
  <c r="N223" i="22" s="1"/>
  <c r="J223" i="22"/>
  <c r="P223" i="22" s="1"/>
  <c r="K223" i="22"/>
  <c r="Q223" i="22" s="1"/>
  <c r="I224" i="22"/>
  <c r="N224" i="22" s="1"/>
  <c r="J224" i="22"/>
  <c r="O224" i="22" s="1"/>
  <c r="K224" i="22"/>
  <c r="Q224" i="22" s="1"/>
  <c r="I225" i="22"/>
  <c r="J225" i="22"/>
  <c r="K225" i="22"/>
  <c r="Q225" i="22" s="1"/>
  <c r="I226" i="22"/>
  <c r="N226" i="22" s="1"/>
  <c r="J226" i="22"/>
  <c r="P226" i="22" s="1"/>
  <c r="K226" i="22"/>
  <c r="Q226" i="22" s="1"/>
  <c r="I227" i="22"/>
  <c r="N227" i="22" s="1"/>
  <c r="J227" i="22"/>
  <c r="O227" i="22" s="1"/>
  <c r="K227" i="22"/>
  <c r="Q227" i="22" s="1"/>
  <c r="I228" i="22"/>
  <c r="N228" i="22" s="1"/>
  <c r="J228" i="22"/>
  <c r="O228" i="22" s="1"/>
  <c r="K228" i="22"/>
  <c r="Q228" i="22" s="1"/>
  <c r="I229" i="22"/>
  <c r="N229" i="22" s="1"/>
  <c r="J229" i="22"/>
  <c r="K229" i="22"/>
  <c r="Q229" i="22" s="1"/>
  <c r="I230" i="22"/>
  <c r="N230" i="22" s="1"/>
  <c r="J230" i="22"/>
  <c r="P230" i="22" s="1"/>
  <c r="K230" i="22"/>
  <c r="Q230" i="22" s="1"/>
  <c r="I231" i="22"/>
  <c r="N231" i="22" s="1"/>
  <c r="J231" i="22"/>
  <c r="O231" i="22" s="1"/>
  <c r="K231" i="22"/>
  <c r="Q231" i="22" s="1"/>
  <c r="I232" i="22"/>
  <c r="N232" i="22" s="1"/>
  <c r="J232" i="22"/>
  <c r="O232" i="22" s="1"/>
  <c r="K232" i="22"/>
  <c r="Q232" i="22" s="1"/>
  <c r="I233" i="22"/>
  <c r="N233" i="22" s="1"/>
  <c r="J233" i="22"/>
  <c r="K233" i="22"/>
  <c r="Q233" i="22" s="1"/>
  <c r="I234" i="22"/>
  <c r="N234" i="22" s="1"/>
  <c r="J234" i="22"/>
  <c r="P234" i="22" s="1"/>
  <c r="K234" i="22"/>
  <c r="Q234" i="22" s="1"/>
  <c r="I235" i="22"/>
  <c r="N235" i="22" s="1"/>
  <c r="J235" i="22"/>
  <c r="O235" i="22" s="1"/>
  <c r="K235" i="22"/>
  <c r="Q235" i="22" s="1"/>
  <c r="I236" i="22"/>
  <c r="N236" i="22" s="1"/>
  <c r="J236" i="22"/>
  <c r="O236" i="22" s="1"/>
  <c r="K236" i="22"/>
  <c r="Q236" i="22" s="1"/>
  <c r="I237" i="22"/>
  <c r="J237" i="22"/>
  <c r="K237" i="22"/>
  <c r="Q237" i="22" s="1"/>
  <c r="I238" i="22"/>
  <c r="N238" i="22" s="1"/>
  <c r="J238" i="22"/>
  <c r="P238" i="22" s="1"/>
  <c r="K238" i="22"/>
  <c r="Q238" i="22" s="1"/>
  <c r="I239" i="22"/>
  <c r="N239" i="22" s="1"/>
  <c r="J239" i="22"/>
  <c r="O239" i="22" s="1"/>
  <c r="K239" i="22"/>
  <c r="Q239" i="22" s="1"/>
  <c r="I240" i="22"/>
  <c r="J240" i="22"/>
  <c r="O240" i="22" s="1"/>
  <c r="K240" i="22"/>
  <c r="Q240" i="22" s="1"/>
  <c r="I241" i="22"/>
  <c r="N241" i="22" s="1"/>
  <c r="J241" i="22"/>
  <c r="K241" i="22"/>
  <c r="Q241" i="22" s="1"/>
  <c r="I242" i="22"/>
  <c r="N242" i="22" s="1"/>
  <c r="J242" i="22"/>
  <c r="P242" i="22" s="1"/>
  <c r="K242" i="22"/>
  <c r="Q242" i="22" s="1"/>
  <c r="I243" i="22"/>
  <c r="N243" i="22" s="1"/>
  <c r="J243" i="22"/>
  <c r="O243" i="22" s="1"/>
  <c r="K243" i="22"/>
  <c r="Q243" i="22" s="1"/>
  <c r="I244" i="22"/>
  <c r="J244" i="22"/>
  <c r="O244" i="22" s="1"/>
  <c r="K244" i="22"/>
  <c r="Q244" i="22" s="1"/>
  <c r="I245" i="22"/>
  <c r="J245" i="22"/>
  <c r="K245" i="22"/>
  <c r="Q245" i="22" s="1"/>
  <c r="I246" i="22"/>
  <c r="N246" i="22" s="1"/>
  <c r="J246" i="22"/>
  <c r="P246" i="22" s="1"/>
  <c r="K246" i="22"/>
  <c r="Q246" i="22" s="1"/>
  <c r="I247" i="22"/>
  <c r="N247" i="22" s="1"/>
  <c r="J247" i="22"/>
  <c r="O247" i="22" s="1"/>
  <c r="K247" i="22"/>
  <c r="Q247" i="22" s="1"/>
  <c r="I248" i="22"/>
  <c r="J248" i="22"/>
  <c r="O248" i="22" s="1"/>
  <c r="K248" i="22"/>
  <c r="Q248" i="22" s="1"/>
  <c r="I249" i="22"/>
  <c r="N249" i="22" s="1"/>
  <c r="J249" i="22"/>
  <c r="K249" i="22"/>
  <c r="Q249" i="22" s="1"/>
  <c r="I250" i="22"/>
  <c r="N250" i="22" s="1"/>
  <c r="J250" i="22"/>
  <c r="P250" i="22" s="1"/>
  <c r="K250" i="22"/>
  <c r="Q250" i="22" s="1"/>
  <c r="I251" i="22"/>
  <c r="J251" i="22"/>
  <c r="O251" i="22" s="1"/>
  <c r="K251" i="22"/>
  <c r="Q251" i="22" s="1"/>
  <c r="I252" i="22"/>
  <c r="N252" i="22" s="1"/>
  <c r="J252" i="22"/>
  <c r="O252" i="22" s="1"/>
  <c r="K252" i="22"/>
  <c r="Q252" i="22" s="1"/>
  <c r="I253" i="22"/>
  <c r="N253" i="22" s="1"/>
  <c r="J253" i="22"/>
  <c r="K253" i="22"/>
  <c r="Q253" i="22" s="1"/>
  <c r="I254" i="22"/>
  <c r="J254" i="22"/>
  <c r="P254" i="22" s="1"/>
  <c r="K254" i="22"/>
  <c r="Q254" i="22" s="1"/>
  <c r="I255" i="22"/>
  <c r="N255" i="22" s="1"/>
  <c r="J255" i="22"/>
  <c r="O255" i="22" s="1"/>
  <c r="K255" i="22"/>
  <c r="Q255" i="22" s="1"/>
  <c r="I256" i="22"/>
  <c r="N256" i="22" s="1"/>
  <c r="J256" i="22"/>
  <c r="O256" i="22" s="1"/>
  <c r="K256" i="22"/>
  <c r="Q256" i="22" s="1"/>
  <c r="I257" i="22"/>
  <c r="N257" i="22" s="1"/>
  <c r="J257" i="22"/>
  <c r="K257" i="22"/>
  <c r="Q257" i="22" s="1"/>
  <c r="I258" i="22"/>
  <c r="N258" i="22" s="1"/>
  <c r="J258" i="22"/>
  <c r="P258" i="22" s="1"/>
  <c r="K258" i="22"/>
  <c r="Q258" i="22" s="1"/>
  <c r="I259" i="22"/>
  <c r="N259" i="22" s="1"/>
  <c r="J259" i="22"/>
  <c r="O259" i="22" s="1"/>
  <c r="K259" i="22"/>
  <c r="Q259" i="22" s="1"/>
  <c r="I260" i="22"/>
  <c r="N260" i="22" s="1"/>
  <c r="J260" i="22"/>
  <c r="O260" i="22" s="1"/>
  <c r="K260" i="22"/>
  <c r="Q260" i="22" s="1"/>
  <c r="I261" i="22"/>
  <c r="N261" i="22" s="1"/>
  <c r="J261" i="22"/>
  <c r="K261" i="22"/>
  <c r="Q261" i="22" s="1"/>
  <c r="I262" i="22"/>
  <c r="J262" i="22"/>
  <c r="P262" i="22" s="1"/>
  <c r="K262" i="22"/>
  <c r="Q262" i="22" s="1"/>
  <c r="I263" i="22"/>
  <c r="N263" i="22" s="1"/>
  <c r="J263" i="22"/>
  <c r="O263" i="22" s="1"/>
  <c r="K263" i="22"/>
  <c r="Q263" i="22" s="1"/>
  <c r="I264" i="22"/>
  <c r="N264" i="22" s="1"/>
  <c r="J264" i="22"/>
  <c r="O264" i="22" s="1"/>
  <c r="K264" i="22"/>
  <c r="Q264" i="22" s="1"/>
  <c r="I265" i="22"/>
  <c r="N265" i="22" s="1"/>
  <c r="J265" i="22"/>
  <c r="K265" i="22"/>
  <c r="Q265" i="22" s="1"/>
  <c r="I266" i="22"/>
  <c r="N266" i="22" s="1"/>
  <c r="J266" i="22"/>
  <c r="P266" i="22" s="1"/>
  <c r="K266" i="22"/>
  <c r="Q266" i="22" s="1"/>
  <c r="I267" i="22"/>
  <c r="N267" i="22" s="1"/>
  <c r="J267" i="22"/>
  <c r="P267" i="22" s="1"/>
  <c r="K267" i="22"/>
  <c r="Q267" i="22" s="1"/>
  <c r="I268" i="22"/>
  <c r="N268" i="22" s="1"/>
  <c r="J268" i="22"/>
  <c r="O268" i="22" s="1"/>
  <c r="K268" i="22"/>
  <c r="Q268" i="22" s="1"/>
  <c r="I269" i="22"/>
  <c r="J269" i="22"/>
  <c r="K269" i="22"/>
  <c r="Q269" i="22" s="1"/>
  <c r="I270" i="22"/>
  <c r="N270" i="22" s="1"/>
  <c r="J270" i="22"/>
  <c r="P270" i="22" s="1"/>
  <c r="K270" i="22"/>
  <c r="Q270" i="22" s="1"/>
  <c r="I271" i="22"/>
  <c r="N271" i="22" s="1"/>
  <c r="J271" i="22"/>
  <c r="O271" i="22" s="1"/>
  <c r="K271" i="22"/>
  <c r="Q271" i="22" s="1"/>
  <c r="I272" i="22"/>
  <c r="J272" i="22"/>
  <c r="O272" i="22" s="1"/>
  <c r="K272" i="22"/>
  <c r="Q272" i="22" s="1"/>
  <c r="I273" i="22"/>
  <c r="N273" i="22" s="1"/>
  <c r="J273" i="22"/>
  <c r="P273" i="22" s="1"/>
  <c r="K273" i="22"/>
  <c r="Q273" i="22" s="1"/>
  <c r="I274" i="22"/>
  <c r="N274" i="22" s="1"/>
  <c r="J274" i="22"/>
  <c r="P274" i="22" s="1"/>
  <c r="K274" i="22"/>
  <c r="Q274" i="22" s="1"/>
  <c r="I275" i="22"/>
  <c r="N275" i="22" s="1"/>
  <c r="J275" i="22"/>
  <c r="O275" i="22" s="1"/>
  <c r="K275" i="22"/>
  <c r="Q275" i="22" s="1"/>
  <c r="I276" i="22"/>
  <c r="N276" i="22" s="1"/>
  <c r="J276" i="22"/>
  <c r="O276" i="22" s="1"/>
  <c r="K276" i="22"/>
  <c r="Q276" i="22" s="1"/>
  <c r="I277" i="22"/>
  <c r="J277" i="22"/>
  <c r="P277" i="22" s="1"/>
  <c r="K277" i="22"/>
  <c r="Q277" i="22" s="1"/>
  <c r="I278" i="22"/>
  <c r="N278" i="22" s="1"/>
  <c r="J278" i="22"/>
  <c r="O278" i="22" s="1"/>
  <c r="K278" i="22"/>
  <c r="Q278" i="22" s="1"/>
  <c r="I279" i="22"/>
  <c r="N279" i="22" s="1"/>
  <c r="J279" i="22"/>
  <c r="K279" i="22"/>
  <c r="Q279" i="22" s="1"/>
  <c r="I280" i="22"/>
  <c r="J280" i="22"/>
  <c r="P280" i="22" s="1"/>
  <c r="K280" i="22"/>
  <c r="Q280" i="22" s="1"/>
  <c r="I281" i="22"/>
  <c r="N281" i="22" s="1"/>
  <c r="J281" i="22"/>
  <c r="O281" i="22" s="1"/>
  <c r="K281" i="22"/>
  <c r="Q281" i="22" s="1"/>
  <c r="I282" i="22"/>
  <c r="N282" i="22" s="1"/>
  <c r="J282" i="22"/>
  <c r="O282" i="22" s="1"/>
  <c r="K282" i="22"/>
  <c r="Q282" i="22" s="1"/>
  <c r="I283" i="22"/>
  <c r="N283" i="22" s="1"/>
  <c r="J283" i="22"/>
  <c r="K283" i="22"/>
  <c r="Q283" i="22" s="1"/>
  <c r="I284" i="22"/>
  <c r="N284" i="22" s="1"/>
  <c r="J284" i="22"/>
  <c r="P284" i="22" s="1"/>
  <c r="K284" i="22"/>
  <c r="Q284" i="22" s="1"/>
  <c r="I285" i="22"/>
  <c r="J285" i="22"/>
  <c r="O285" i="22" s="1"/>
  <c r="K285" i="22"/>
  <c r="Q285" i="22" s="1"/>
  <c r="I286" i="22"/>
  <c r="N286" i="22" s="1"/>
  <c r="J286" i="22"/>
  <c r="O286" i="22" s="1"/>
  <c r="K286" i="22"/>
  <c r="Q286" i="22" s="1"/>
  <c r="I287" i="22"/>
  <c r="N287" i="22" s="1"/>
  <c r="J287" i="22"/>
  <c r="K287" i="22"/>
  <c r="Q287" i="22" s="1"/>
  <c r="I288" i="22"/>
  <c r="N288" i="22" s="1"/>
  <c r="K288" i="22"/>
  <c r="Q288" i="22" s="1"/>
  <c r="I289" i="22"/>
  <c r="N289" i="22" s="1"/>
  <c r="I290" i="22"/>
  <c r="N290" i="22" s="1"/>
  <c r="I291" i="22"/>
  <c r="N291" i="22" s="1"/>
  <c r="I292" i="22"/>
  <c r="N292" i="22" s="1"/>
  <c r="I293" i="22"/>
  <c r="N293" i="22" s="1"/>
  <c r="I294" i="22"/>
  <c r="N294" i="22" s="1"/>
  <c r="J295" i="22"/>
  <c r="I296" i="22"/>
  <c r="N296" i="22" s="1"/>
  <c r="J296" i="22"/>
  <c r="P296" i="22" s="1"/>
  <c r="K296" i="22"/>
  <c r="Q296" i="22" s="1"/>
  <c r="I297" i="22"/>
  <c r="N297" i="22" s="1"/>
  <c r="J297" i="22"/>
  <c r="P297" i="22" s="1"/>
  <c r="K297" i="22"/>
  <c r="Q297" i="22" s="1"/>
  <c r="I298" i="22"/>
  <c r="J298" i="22"/>
  <c r="O298" i="22" s="1"/>
  <c r="K298" i="22"/>
  <c r="Q298" i="22" s="1"/>
  <c r="I299" i="22"/>
  <c r="N299" i="22" s="1"/>
  <c r="J299" i="22"/>
  <c r="K299" i="22"/>
  <c r="Q299" i="22" s="1"/>
  <c r="I300" i="22"/>
  <c r="N300" i="22" s="1"/>
  <c r="J300" i="22"/>
  <c r="P300" i="22" s="1"/>
  <c r="K300" i="22"/>
  <c r="Q300" i="22" s="1"/>
  <c r="I301" i="22"/>
  <c r="J301" i="22"/>
  <c r="O301" i="22" s="1"/>
  <c r="K301" i="22"/>
  <c r="Q301" i="22" s="1"/>
  <c r="I302" i="22"/>
  <c r="N302" i="22" s="1"/>
  <c r="J302" i="22"/>
  <c r="O302" i="22" s="1"/>
  <c r="K302" i="22"/>
  <c r="Q302" i="22" s="1"/>
  <c r="I303" i="22"/>
  <c r="N303" i="22" s="1"/>
  <c r="J303" i="22"/>
  <c r="K303" i="22"/>
  <c r="Q303" i="22" s="1"/>
  <c r="I304" i="22"/>
  <c r="N304" i="22" s="1"/>
  <c r="J304" i="22"/>
  <c r="P304" i="22" s="1"/>
  <c r="K304" i="22"/>
  <c r="Q304" i="22" s="1"/>
  <c r="I305" i="22"/>
  <c r="N305" i="22" s="1"/>
  <c r="J305" i="22"/>
  <c r="O305" i="22" s="1"/>
  <c r="K305" i="22"/>
  <c r="Q305" i="22" s="1"/>
  <c r="I306" i="22"/>
  <c r="N306" i="22" s="1"/>
  <c r="J306" i="22"/>
  <c r="O306" i="22" s="1"/>
  <c r="K306" i="22"/>
  <c r="Q306" i="22" s="1"/>
  <c r="I307" i="22"/>
  <c r="N307" i="22" s="1"/>
  <c r="J307" i="22"/>
  <c r="K307" i="22"/>
  <c r="Q307" i="22" s="1"/>
  <c r="I308" i="22"/>
  <c r="N308" i="22" s="1"/>
  <c r="J308" i="22"/>
  <c r="P308" i="22" s="1"/>
  <c r="K308" i="22"/>
  <c r="Q308" i="22" s="1"/>
  <c r="I309" i="22"/>
  <c r="N309" i="22" s="1"/>
  <c r="J309" i="22"/>
  <c r="P309" i="22" s="1"/>
  <c r="K309" i="22"/>
  <c r="Q309" i="22" s="1"/>
  <c r="I310" i="22"/>
  <c r="J310" i="22"/>
  <c r="O310" i="22" s="1"/>
  <c r="K310" i="22"/>
  <c r="Q310" i="22" s="1"/>
  <c r="I311" i="22"/>
  <c r="N311" i="22" s="1"/>
  <c r="J311" i="22"/>
  <c r="K311" i="22"/>
  <c r="Q311" i="22" s="1"/>
  <c r="I312" i="22"/>
  <c r="N312" i="22" s="1"/>
  <c r="J312" i="22"/>
  <c r="P312" i="22" s="1"/>
  <c r="K312" i="22"/>
  <c r="Q312" i="22" s="1"/>
  <c r="I313" i="22"/>
  <c r="J313" i="22"/>
  <c r="O313" i="22" s="1"/>
  <c r="K313" i="22"/>
  <c r="Q313" i="22" s="1"/>
  <c r="I314" i="22"/>
  <c r="N314" i="22" s="1"/>
  <c r="J314" i="22"/>
  <c r="O314" i="22" s="1"/>
  <c r="K314" i="22"/>
  <c r="Q314" i="22" s="1"/>
  <c r="I315" i="22"/>
  <c r="N315" i="22" s="1"/>
  <c r="J315" i="22"/>
  <c r="K315" i="22"/>
  <c r="Q315" i="22" s="1"/>
  <c r="I316" i="22"/>
  <c r="J316" i="22"/>
  <c r="P316" i="22" s="1"/>
  <c r="K316" i="22"/>
  <c r="Q316" i="22" s="1"/>
  <c r="I317" i="22"/>
  <c r="N317" i="22" s="1"/>
  <c r="J317" i="22"/>
  <c r="O317" i="22" s="1"/>
  <c r="K317" i="22"/>
  <c r="Q317" i="22" s="1"/>
  <c r="I318" i="22"/>
  <c r="J318" i="22"/>
  <c r="O318" i="22" s="1"/>
  <c r="K318" i="22"/>
  <c r="Q318" i="22" s="1"/>
  <c r="I319" i="22"/>
  <c r="N319" i="22" s="1"/>
  <c r="J319" i="22"/>
  <c r="K319" i="22"/>
  <c r="Q319" i="22" s="1"/>
  <c r="I320" i="22"/>
  <c r="N320" i="22" s="1"/>
  <c r="J320" i="22"/>
  <c r="P320" i="22" s="1"/>
  <c r="K320" i="22"/>
  <c r="Q320" i="22" s="1"/>
  <c r="I321" i="22"/>
  <c r="N321" i="22" s="1"/>
  <c r="J321" i="22"/>
  <c r="O321" i="22" s="1"/>
  <c r="K321" i="22"/>
  <c r="Q321" i="22" s="1"/>
  <c r="I322" i="22"/>
  <c r="N322" i="22" s="1"/>
  <c r="J322" i="22"/>
  <c r="O322" i="22" s="1"/>
  <c r="K322" i="22"/>
  <c r="Q322" i="22" s="1"/>
  <c r="I323" i="22"/>
  <c r="J323" i="22"/>
  <c r="K323" i="22"/>
  <c r="Q323" i="22" s="1"/>
  <c r="I324" i="22"/>
  <c r="N324" i="22" s="1"/>
  <c r="J324" i="22"/>
  <c r="P324" i="22" s="1"/>
  <c r="K324" i="22"/>
  <c r="Q324" i="22" s="1"/>
  <c r="I325" i="22"/>
  <c r="N325" i="22" s="1"/>
  <c r="J325" i="22"/>
  <c r="O325" i="22" s="1"/>
  <c r="K325" i="22"/>
  <c r="Q325" i="22" s="1"/>
  <c r="I326" i="22"/>
  <c r="J326" i="22"/>
  <c r="O326" i="22" s="1"/>
  <c r="K326" i="22"/>
  <c r="Q326" i="22" s="1"/>
  <c r="I327" i="22"/>
  <c r="N327" i="22" s="1"/>
  <c r="J327" i="22"/>
  <c r="K327" i="22"/>
  <c r="Q327" i="22" s="1"/>
  <c r="I328" i="22"/>
  <c r="N328" i="22" s="1"/>
  <c r="J328" i="22"/>
  <c r="K328" i="22"/>
  <c r="Q328" i="22" s="1"/>
  <c r="I329" i="22"/>
  <c r="J329" i="22"/>
  <c r="O329" i="22" s="1"/>
  <c r="K329" i="22"/>
  <c r="Q329" i="22" s="1"/>
  <c r="I330" i="22"/>
  <c r="N330" i="22" s="1"/>
  <c r="J330" i="22"/>
  <c r="O330" i="22" s="1"/>
  <c r="K330" i="22"/>
  <c r="Q330" i="22" s="1"/>
  <c r="I331" i="22"/>
  <c r="N331" i="22" s="1"/>
  <c r="J331" i="22"/>
  <c r="P331" i="22" s="1"/>
  <c r="K331" i="22"/>
  <c r="Q331" i="22" s="1"/>
  <c r="I332" i="22"/>
  <c r="N332" i="22" s="1"/>
  <c r="J332" i="22"/>
  <c r="O332" i="22" s="1"/>
  <c r="K332" i="22"/>
  <c r="Q332" i="22" s="1"/>
  <c r="I333" i="22"/>
  <c r="J333" i="22"/>
  <c r="O333" i="22" s="1"/>
  <c r="K333" i="22"/>
  <c r="Q333" i="22" s="1"/>
  <c r="I334" i="22"/>
  <c r="N334" i="22" s="1"/>
  <c r="J334" i="22"/>
  <c r="O334" i="22" s="1"/>
  <c r="K334" i="22"/>
  <c r="Q334" i="22" s="1"/>
  <c r="I335" i="22"/>
  <c r="N335" i="22" s="1"/>
  <c r="J335" i="22"/>
  <c r="P335" i="22" s="1"/>
  <c r="K335" i="22"/>
  <c r="Q335" i="22" s="1"/>
  <c r="I336" i="22"/>
  <c r="J336" i="22"/>
  <c r="O336" i="22" s="1"/>
  <c r="K336" i="22"/>
  <c r="Q336" i="22" s="1"/>
  <c r="I337" i="22"/>
  <c r="N337" i="22" s="1"/>
  <c r="J337" i="22"/>
  <c r="P337" i="22" s="1"/>
  <c r="K337" i="22"/>
  <c r="Q337" i="22" s="1"/>
  <c r="I338" i="22"/>
  <c r="N338" i="22" s="1"/>
  <c r="J338" i="22"/>
  <c r="O338" i="22" s="1"/>
  <c r="K338" i="22"/>
  <c r="Q338" i="22" s="1"/>
  <c r="I339" i="22"/>
  <c r="N339" i="22" s="1"/>
  <c r="J339" i="22"/>
  <c r="P339" i="22" s="1"/>
  <c r="K339" i="22"/>
  <c r="Q339" i="22" s="1"/>
  <c r="I340" i="22"/>
  <c r="N340" i="22" s="1"/>
  <c r="J340" i="22"/>
  <c r="O340" i="22" s="1"/>
  <c r="K340" i="22"/>
  <c r="Q340" i="22" s="1"/>
  <c r="I341" i="22"/>
  <c r="N341" i="22" s="1"/>
  <c r="J341" i="22"/>
  <c r="P341" i="22" s="1"/>
  <c r="K341" i="22"/>
  <c r="Q341" i="22" s="1"/>
  <c r="I342" i="22"/>
  <c r="N342" i="22" s="1"/>
  <c r="J342" i="22"/>
  <c r="O342" i="22" s="1"/>
  <c r="K342" i="22"/>
  <c r="Q342" i="22" s="1"/>
  <c r="I343" i="22"/>
  <c r="J343" i="22"/>
  <c r="P343" i="22" s="1"/>
  <c r="K343" i="22"/>
  <c r="Q343" i="22" s="1"/>
  <c r="I344" i="22"/>
  <c r="N344" i="22" s="1"/>
  <c r="J344" i="22"/>
  <c r="O344" i="22" s="1"/>
  <c r="K344" i="22"/>
  <c r="Q344" i="22" s="1"/>
  <c r="I345" i="22"/>
  <c r="J345" i="22"/>
  <c r="O345" i="22" s="1"/>
  <c r="K345" i="22"/>
  <c r="Q345" i="22" s="1"/>
  <c r="I346" i="22"/>
  <c r="N346" i="22" s="1"/>
  <c r="J346" i="22"/>
  <c r="O346" i="22" s="1"/>
  <c r="K346" i="22"/>
  <c r="Q346" i="22" s="1"/>
  <c r="I347" i="22"/>
  <c r="N347" i="22" s="1"/>
  <c r="J347" i="22"/>
  <c r="P347" i="22" s="1"/>
  <c r="K347" i="22"/>
  <c r="Q347" i="22" s="1"/>
  <c r="I348" i="22"/>
  <c r="N348" i="22" s="1"/>
  <c r="J348" i="22"/>
  <c r="O348" i="22" s="1"/>
  <c r="K348" i="22"/>
  <c r="Q348" i="22" s="1"/>
  <c r="I349" i="22"/>
  <c r="N349" i="22" s="1"/>
  <c r="J349" i="22"/>
  <c r="O349" i="22" s="1"/>
  <c r="K349" i="22"/>
  <c r="Q349" i="22" s="1"/>
  <c r="I350" i="22"/>
  <c r="N350" i="22" s="1"/>
  <c r="J350" i="22"/>
  <c r="O350" i="22" s="1"/>
  <c r="K350" i="22"/>
  <c r="Q350" i="22" s="1"/>
  <c r="I351" i="22"/>
  <c r="N351" i="22" s="1"/>
  <c r="J351" i="22"/>
  <c r="P351" i="22" s="1"/>
  <c r="K351" i="22"/>
  <c r="Q351" i="22" s="1"/>
  <c r="I352" i="22"/>
  <c r="N352" i="22" s="1"/>
  <c r="J352" i="22"/>
  <c r="P352" i="22" s="1"/>
  <c r="K352" i="22"/>
  <c r="Q352" i="22" s="1"/>
  <c r="I353" i="22"/>
  <c r="N353" i="22" s="1"/>
  <c r="J353" i="22"/>
  <c r="O353" i="22" s="1"/>
  <c r="K353" i="22"/>
  <c r="Q353" i="22" s="1"/>
  <c r="I354" i="22"/>
  <c r="J354" i="22"/>
  <c r="O354" i="22" s="1"/>
  <c r="K354" i="22"/>
  <c r="Q354" i="22" s="1"/>
  <c r="I355" i="22"/>
  <c r="N355" i="22" s="1"/>
  <c r="J355" i="22"/>
  <c r="P355" i="22" s="1"/>
  <c r="K355" i="22"/>
  <c r="Q355" i="22" s="1"/>
  <c r="I356" i="22"/>
  <c r="N356" i="22" s="1"/>
  <c r="J356" i="22"/>
  <c r="O356" i="22" s="1"/>
  <c r="K356" i="22"/>
  <c r="Q356" i="22" s="1"/>
  <c r="I357" i="22"/>
  <c r="N357" i="22" s="1"/>
  <c r="J357" i="22"/>
  <c r="P357" i="22" s="1"/>
  <c r="K357" i="22"/>
  <c r="Q357" i="22" s="1"/>
  <c r="I358" i="22"/>
  <c r="J358" i="22"/>
  <c r="O358" i="22" s="1"/>
  <c r="K358" i="22"/>
  <c r="Q358" i="22" s="1"/>
  <c r="I359" i="22"/>
  <c r="N359" i="22" s="1"/>
  <c r="J359" i="22"/>
  <c r="P359" i="22" s="1"/>
  <c r="K359" i="22"/>
  <c r="Q359" i="22" s="1"/>
  <c r="I49" i="22"/>
  <c r="J49" i="22"/>
  <c r="O49" i="22" s="1"/>
  <c r="K49" i="22"/>
  <c r="Q49" i="22" s="1"/>
  <c r="I50" i="22"/>
  <c r="N50" i="22" s="1"/>
  <c r="J50" i="22"/>
  <c r="O50" i="22" s="1"/>
  <c r="K50" i="22"/>
  <c r="Q50" i="22" s="1"/>
  <c r="L50" i="22"/>
  <c r="M50" i="22" s="1"/>
  <c r="I51" i="22"/>
  <c r="N51" i="22" s="1"/>
  <c r="J51" i="22"/>
  <c r="K51" i="22"/>
  <c r="Q51" i="22" s="1"/>
  <c r="I52" i="22"/>
  <c r="N52" i="22" s="1"/>
  <c r="J52" i="22"/>
  <c r="O52" i="22" s="1"/>
  <c r="K52" i="22"/>
  <c r="Q52" i="22" s="1"/>
  <c r="I53" i="22"/>
  <c r="N53" i="22" s="1"/>
  <c r="J53" i="22"/>
  <c r="O53" i="22" s="1"/>
  <c r="K53" i="22"/>
  <c r="Q53" i="22" s="1"/>
  <c r="I54" i="22"/>
  <c r="N54" i="22" s="1"/>
  <c r="J54" i="22"/>
  <c r="O54" i="22" s="1"/>
  <c r="K54" i="22"/>
  <c r="Q54" i="22" s="1"/>
  <c r="I55" i="22"/>
  <c r="N55" i="22" s="1"/>
  <c r="J55" i="22"/>
  <c r="K55" i="22"/>
  <c r="Q55" i="22" s="1"/>
  <c r="I56" i="22"/>
  <c r="N56" i="22" s="1"/>
  <c r="J56" i="22"/>
  <c r="O56" i="22" s="1"/>
  <c r="K56" i="22"/>
  <c r="Q56" i="22" s="1"/>
  <c r="I57" i="22"/>
  <c r="N57" i="22" s="1"/>
  <c r="J57" i="22"/>
  <c r="O57" i="22" s="1"/>
  <c r="K57" i="22"/>
  <c r="Q57" i="22" s="1"/>
  <c r="I58" i="22"/>
  <c r="N58" i="22" s="1"/>
  <c r="J58" i="22"/>
  <c r="P58" i="22" s="1"/>
  <c r="K58" i="22"/>
  <c r="Q58" i="22" s="1"/>
  <c r="I59" i="22"/>
  <c r="N59" i="22" s="1"/>
  <c r="J59" i="22"/>
  <c r="O59" i="22" s="1"/>
  <c r="K59" i="22"/>
  <c r="Q59" i="22" s="1"/>
  <c r="I60" i="22"/>
  <c r="N60" i="22" s="1"/>
  <c r="J60" i="22"/>
  <c r="O60" i="22" s="1"/>
  <c r="K60" i="22"/>
  <c r="Q60" i="22" s="1"/>
  <c r="I61" i="22"/>
  <c r="J61" i="22"/>
  <c r="O61" i="22" s="1"/>
  <c r="K61" i="22"/>
  <c r="Q61" i="22" s="1"/>
  <c r="I62" i="22"/>
  <c r="N62" i="22" s="1"/>
  <c r="J62" i="22"/>
  <c r="P62" i="22" s="1"/>
  <c r="K62" i="22"/>
  <c r="Q62" i="22" s="1"/>
  <c r="I63" i="22"/>
  <c r="N63" i="22" s="1"/>
  <c r="J63" i="22"/>
  <c r="O63" i="22" s="1"/>
  <c r="K63" i="22"/>
  <c r="Q63" i="22" s="1"/>
  <c r="I64" i="22"/>
  <c r="N64" i="22" s="1"/>
  <c r="J64" i="22"/>
  <c r="P64" i="22" s="1"/>
  <c r="K64" i="22"/>
  <c r="Q64" i="22" s="1"/>
  <c r="I65" i="22"/>
  <c r="N65" i="22" s="1"/>
  <c r="J65" i="22"/>
  <c r="O65" i="22" s="1"/>
  <c r="K65" i="22"/>
  <c r="Q65" i="22" s="1"/>
  <c r="I66" i="22"/>
  <c r="N66" i="22" s="1"/>
  <c r="J66" i="22"/>
  <c r="P66" i="22" s="1"/>
  <c r="K66" i="22"/>
  <c r="Q66" i="22" s="1"/>
  <c r="I67" i="22"/>
  <c r="N67" i="22" s="1"/>
  <c r="J67" i="22"/>
  <c r="P67" i="22" s="1"/>
  <c r="K67" i="22"/>
  <c r="Q67" i="22" s="1"/>
  <c r="I68" i="22"/>
  <c r="N68" i="22" s="1"/>
  <c r="J68" i="22"/>
  <c r="O68" i="22" s="1"/>
  <c r="K68" i="22"/>
  <c r="Q68" i="22" s="1"/>
  <c r="I69" i="22"/>
  <c r="N69" i="22" s="1"/>
  <c r="J69" i="22"/>
  <c r="O69" i="22" s="1"/>
  <c r="K69" i="22"/>
  <c r="Q69" i="22" s="1"/>
  <c r="I70" i="22"/>
  <c r="N70" i="22" s="1"/>
  <c r="J70" i="22"/>
  <c r="P70" i="22" s="1"/>
  <c r="K70" i="22"/>
  <c r="Q70" i="22" s="1"/>
  <c r="I71" i="22"/>
  <c r="N71" i="22" s="1"/>
  <c r="J71" i="22"/>
  <c r="K71" i="22"/>
  <c r="Q71" i="22" s="1"/>
  <c r="I72" i="22"/>
  <c r="N72" i="22" s="1"/>
  <c r="J72" i="22"/>
  <c r="O72" i="22" s="1"/>
  <c r="K72" i="22"/>
  <c r="Q72" i="22" s="1"/>
  <c r="I73" i="22"/>
  <c r="J73" i="22"/>
  <c r="O73" i="22" s="1"/>
  <c r="K73" i="22"/>
  <c r="Q73" i="22" s="1"/>
  <c r="I74" i="22"/>
  <c r="N74" i="22" s="1"/>
  <c r="J74" i="22"/>
  <c r="P74" i="22" s="1"/>
  <c r="K74" i="22"/>
  <c r="Q74" i="22" s="1"/>
  <c r="I75" i="22"/>
  <c r="N75" i="22" s="1"/>
  <c r="J75" i="22"/>
  <c r="P75" i="22" s="1"/>
  <c r="K75" i="22"/>
  <c r="Q75" i="22" s="1"/>
  <c r="I76" i="22"/>
  <c r="J76" i="22"/>
  <c r="O76" i="22" s="1"/>
  <c r="K76" i="22"/>
  <c r="Q76" i="22" s="1"/>
  <c r="I77" i="22"/>
  <c r="N77" i="22" s="1"/>
  <c r="J77" i="22"/>
  <c r="O77" i="22" s="1"/>
  <c r="K77" i="22"/>
  <c r="Q77" i="22" s="1"/>
  <c r="I78" i="22"/>
  <c r="N78" i="22" s="1"/>
  <c r="J78" i="22"/>
  <c r="P78" i="22" s="1"/>
  <c r="K78" i="22"/>
  <c r="Q78" i="22" s="1"/>
  <c r="I79" i="22"/>
  <c r="J79" i="22"/>
  <c r="P79" i="22" s="1"/>
  <c r="K79" i="22"/>
  <c r="Q79" i="22" s="1"/>
  <c r="I80" i="22"/>
  <c r="N80" i="22" s="1"/>
  <c r="J80" i="22"/>
  <c r="O80" i="22" s="1"/>
  <c r="K80" i="22"/>
  <c r="Q80" i="22" s="1"/>
  <c r="I81" i="22"/>
  <c r="N81" i="22" s="1"/>
  <c r="J81" i="22"/>
  <c r="O81" i="22" s="1"/>
  <c r="K81" i="22"/>
  <c r="Q81" i="22" s="1"/>
  <c r="I82" i="22"/>
  <c r="N82" i="22" s="1"/>
  <c r="J82" i="22"/>
  <c r="P82" i="22" s="1"/>
  <c r="K82" i="22"/>
  <c r="Q82" i="22" s="1"/>
  <c r="I83" i="22"/>
  <c r="N83" i="22" s="1"/>
  <c r="J83" i="22"/>
  <c r="P83" i="22" s="1"/>
  <c r="K83" i="22"/>
  <c r="Q83" i="22" s="1"/>
  <c r="I84" i="22"/>
  <c r="N84" i="22" s="1"/>
  <c r="J84" i="22"/>
  <c r="O84" i="22" s="1"/>
  <c r="K84" i="22"/>
  <c r="Q84" i="22" s="1"/>
  <c r="I85" i="22"/>
  <c r="N85" i="22" s="1"/>
  <c r="J85" i="22"/>
  <c r="O85" i="22" s="1"/>
  <c r="K85" i="22"/>
  <c r="Q85" i="22" s="1"/>
  <c r="I86" i="22"/>
  <c r="J86" i="22"/>
  <c r="P86" i="22" s="1"/>
  <c r="K86" i="22"/>
  <c r="Q86" i="22" s="1"/>
  <c r="I87" i="22"/>
  <c r="N87" i="22" s="1"/>
  <c r="J87" i="22"/>
  <c r="K87" i="22"/>
  <c r="Q87" i="22" s="1"/>
  <c r="I88" i="22"/>
  <c r="N88" i="22" s="1"/>
  <c r="J88" i="22"/>
  <c r="O88" i="22" s="1"/>
  <c r="K88" i="22"/>
  <c r="Q88" i="22" s="1"/>
  <c r="I89" i="22"/>
  <c r="N89" i="22" s="1"/>
  <c r="J89" i="22"/>
  <c r="O89" i="22" s="1"/>
  <c r="K89" i="22"/>
  <c r="Q89" i="22" s="1"/>
  <c r="I90" i="22"/>
  <c r="N90" i="22" s="1"/>
  <c r="J90" i="22"/>
  <c r="P90" i="22" s="1"/>
  <c r="K90" i="22"/>
  <c r="Q90" i="22" s="1"/>
  <c r="I91" i="22"/>
  <c r="J91" i="22"/>
  <c r="P91" i="22" s="1"/>
  <c r="K91" i="22"/>
  <c r="Q91" i="22" s="1"/>
  <c r="I92" i="22"/>
  <c r="N92" i="22" s="1"/>
  <c r="J92" i="22"/>
  <c r="O92" i="22" s="1"/>
  <c r="K92" i="22"/>
  <c r="Q92" i="22" s="1"/>
  <c r="I93" i="22"/>
  <c r="N93" i="22" s="1"/>
  <c r="J93" i="22"/>
  <c r="K93" i="22"/>
  <c r="Q93" i="22" s="1"/>
  <c r="I94" i="22"/>
  <c r="N94" i="22" s="1"/>
  <c r="J94" i="22"/>
  <c r="O94" i="22" s="1"/>
  <c r="K94" i="22"/>
  <c r="Q94" i="22" s="1"/>
  <c r="I95" i="22"/>
  <c r="J95" i="22"/>
  <c r="O95" i="22" s="1"/>
  <c r="K95" i="22"/>
  <c r="Q95" i="22" s="1"/>
  <c r="I96" i="22"/>
  <c r="N96" i="22" s="1"/>
  <c r="J96" i="22"/>
  <c r="O96" i="22" s="1"/>
  <c r="K96" i="22"/>
  <c r="Q96" i="22" s="1"/>
  <c r="I97" i="22"/>
  <c r="N97" i="22" s="1"/>
  <c r="J97" i="22"/>
  <c r="K97" i="22"/>
  <c r="Q97" i="22" s="1"/>
  <c r="I98" i="22"/>
  <c r="N98" i="22" s="1"/>
  <c r="K98" i="22"/>
  <c r="Q98" i="22" s="1"/>
  <c r="J99" i="22"/>
  <c r="O99" i="22" s="1"/>
  <c r="I100" i="22"/>
  <c r="N100" i="22" s="1"/>
  <c r="J100" i="22"/>
  <c r="O100" i="22" s="1"/>
  <c r="K100" i="22"/>
  <c r="Q100" i="22" s="1"/>
  <c r="I101" i="22"/>
  <c r="J101" i="22"/>
  <c r="K101" i="22"/>
  <c r="Q101" i="22" s="1"/>
  <c r="I102" i="22"/>
  <c r="N102" i="22" s="1"/>
  <c r="J102" i="22"/>
  <c r="O102" i="22" s="1"/>
  <c r="K102" i="22"/>
  <c r="Q102" i="22" s="1"/>
  <c r="I103" i="22"/>
  <c r="N103" i="22" s="1"/>
  <c r="J103" i="22"/>
  <c r="O103" i="22" s="1"/>
  <c r="K103" i="22"/>
  <c r="Q103" i="22" s="1"/>
  <c r="I104" i="22"/>
  <c r="J104" i="22"/>
  <c r="O104" i="22" s="1"/>
  <c r="K104" i="22"/>
  <c r="Q104" i="22" s="1"/>
  <c r="I105" i="22"/>
  <c r="N105" i="22" s="1"/>
  <c r="J105" i="22"/>
  <c r="K105" i="22"/>
  <c r="Q105" i="22" s="1"/>
  <c r="I106" i="22"/>
  <c r="N106" i="22" s="1"/>
  <c r="J106" i="22"/>
  <c r="O106" i="22" s="1"/>
  <c r="K106" i="22"/>
  <c r="Q106" i="22" s="1"/>
  <c r="I107" i="22"/>
  <c r="N107" i="22" s="1"/>
  <c r="J107" i="22"/>
  <c r="O107" i="22" s="1"/>
  <c r="K107" i="22"/>
  <c r="Q107" i="22" s="1"/>
  <c r="I108" i="22"/>
  <c r="N108" i="22" s="1"/>
  <c r="J108" i="22"/>
  <c r="O108" i="22" s="1"/>
  <c r="K108" i="22"/>
  <c r="Q108" i="22" s="1"/>
  <c r="I109" i="22"/>
  <c r="J109" i="22"/>
  <c r="K109" i="22"/>
  <c r="Q109" i="22" s="1"/>
  <c r="I110" i="22"/>
  <c r="N110" i="22" s="1"/>
  <c r="J110" i="22"/>
  <c r="O110" i="22" s="1"/>
  <c r="K110" i="22"/>
  <c r="Q110" i="22" s="1"/>
  <c r="I111" i="22"/>
  <c r="N111" i="22" s="1"/>
  <c r="J111" i="22"/>
  <c r="O111" i="22" s="1"/>
  <c r="K111" i="22"/>
  <c r="Q111" i="22" s="1"/>
  <c r="I112" i="22"/>
  <c r="N112" i="22" s="1"/>
  <c r="J112" i="22"/>
  <c r="O112" i="22" s="1"/>
  <c r="K112" i="22"/>
  <c r="Q112" i="22" s="1"/>
  <c r="I113" i="22"/>
  <c r="N113" i="22" s="1"/>
  <c r="J113" i="22"/>
  <c r="P113" i="22" s="1"/>
  <c r="K113" i="22"/>
  <c r="Q113" i="22" s="1"/>
  <c r="I114" i="22"/>
  <c r="J114" i="22"/>
  <c r="O114" i="22" s="1"/>
  <c r="K114" i="22"/>
  <c r="Q114" i="22" s="1"/>
  <c r="I115" i="22"/>
  <c r="N115" i="22" s="1"/>
  <c r="J115" i="22"/>
  <c r="O115" i="22" s="1"/>
  <c r="K115" i="22"/>
  <c r="Q115" i="22" s="1"/>
  <c r="I116" i="22"/>
  <c r="N116" i="22" s="1"/>
  <c r="J116" i="22"/>
  <c r="K116" i="22"/>
  <c r="Q116" i="22" s="1"/>
  <c r="I117" i="22"/>
  <c r="J117" i="22"/>
  <c r="K117" i="22"/>
  <c r="Q117" i="22" s="1"/>
  <c r="I118" i="22"/>
  <c r="N118" i="22" s="1"/>
  <c r="J118" i="22"/>
  <c r="P118" i="22" s="1"/>
  <c r="K118" i="22"/>
  <c r="Q118" i="22" s="1"/>
  <c r="I119" i="22"/>
  <c r="N119" i="22" s="1"/>
  <c r="J119" i="22"/>
  <c r="O119" i="22" s="1"/>
  <c r="K119" i="22"/>
  <c r="Q119" i="22" s="1"/>
  <c r="I120" i="22"/>
  <c r="J120" i="22"/>
  <c r="K120" i="22"/>
  <c r="Q120" i="22" s="1"/>
  <c r="I121" i="22"/>
  <c r="J121" i="22"/>
  <c r="P121" i="22" s="1"/>
  <c r="K121" i="22"/>
  <c r="Q121" i="22" s="1"/>
  <c r="I122" i="22"/>
  <c r="J122" i="22"/>
  <c r="O122" i="22" s="1"/>
  <c r="K122" i="22"/>
  <c r="Q122" i="22" s="1"/>
  <c r="I123" i="22"/>
  <c r="N123" i="22" s="1"/>
  <c r="J123" i="22"/>
  <c r="O123" i="22" s="1"/>
  <c r="K123" i="22"/>
  <c r="Q123" i="22" s="1"/>
  <c r="I124" i="22"/>
  <c r="N124" i="22" s="1"/>
  <c r="J124" i="22"/>
  <c r="O124" i="22" s="1"/>
  <c r="K124" i="22"/>
  <c r="Q124" i="22" s="1"/>
  <c r="I125" i="22"/>
  <c r="J125" i="22"/>
  <c r="O125" i="22" s="1"/>
  <c r="K125" i="22"/>
  <c r="Q125" i="22" s="1"/>
  <c r="I126" i="22"/>
  <c r="J126" i="22"/>
  <c r="K126" i="22"/>
  <c r="Q126" i="22" s="1"/>
  <c r="I127" i="22"/>
  <c r="J127" i="22"/>
  <c r="O127" i="22" s="1"/>
  <c r="K127" i="22"/>
  <c r="Q127" i="22" s="1"/>
  <c r="I128" i="22"/>
  <c r="J128" i="22"/>
  <c r="O128" i="22" s="1"/>
  <c r="K128" i="22"/>
  <c r="Q128" i="22" s="1"/>
  <c r="I129" i="22"/>
  <c r="J129" i="22"/>
  <c r="O129" i="22" s="1"/>
  <c r="K129" i="22"/>
  <c r="Q129" i="22" s="1"/>
  <c r="I130" i="22"/>
  <c r="J130" i="22"/>
  <c r="K130" i="22"/>
  <c r="Q130" i="22" s="1"/>
  <c r="I131" i="22"/>
  <c r="J131" i="22"/>
  <c r="K131" i="22"/>
  <c r="Q131" i="22" s="1"/>
  <c r="I132" i="22"/>
  <c r="J132" i="22"/>
  <c r="O132" i="22" s="1"/>
  <c r="K132" i="22"/>
  <c r="Q132" i="22" s="1"/>
  <c r="I133" i="22"/>
  <c r="N133" i="22" s="1"/>
  <c r="J133" i="22"/>
  <c r="O133" i="22" s="1"/>
  <c r="K133" i="22"/>
  <c r="Q133" i="22" s="1"/>
  <c r="I134" i="22"/>
  <c r="N134" i="22" s="1"/>
  <c r="J134" i="22"/>
  <c r="K134" i="22"/>
  <c r="Q134" i="22" s="1"/>
  <c r="I135" i="22"/>
  <c r="N135" i="22" s="1"/>
  <c r="J135" i="22"/>
  <c r="O135" i="22" s="1"/>
  <c r="K135" i="22"/>
  <c r="Q135" i="22" s="1"/>
  <c r="I136" i="22"/>
  <c r="J136" i="22"/>
  <c r="O136" i="22" s="1"/>
  <c r="K136" i="22"/>
  <c r="Q136" i="22" s="1"/>
  <c r="I137" i="22"/>
  <c r="N137" i="22" s="1"/>
  <c r="J137" i="22"/>
  <c r="O137" i="22" s="1"/>
  <c r="K137" i="22"/>
  <c r="Q137" i="22" s="1"/>
  <c r="I138" i="22"/>
  <c r="N138" i="22" s="1"/>
  <c r="J138" i="22"/>
  <c r="K138" i="22"/>
  <c r="Q138" i="22" s="1"/>
  <c r="I139" i="22"/>
  <c r="J139" i="22"/>
  <c r="K139" i="22"/>
  <c r="Q139" i="22" s="1"/>
  <c r="I140" i="22"/>
  <c r="N140" i="22" s="1"/>
  <c r="J140" i="22"/>
  <c r="K140" i="22"/>
  <c r="Q140" i="22" s="1"/>
  <c r="I141" i="22"/>
  <c r="J141" i="22"/>
  <c r="O141" i="22" s="1"/>
  <c r="K141" i="22"/>
  <c r="Q141" i="22" s="1"/>
  <c r="I142" i="22"/>
  <c r="N142" i="22" s="1"/>
  <c r="J142" i="22"/>
  <c r="K142" i="22"/>
  <c r="Q142" i="22" s="1"/>
  <c r="I143" i="22"/>
  <c r="N143" i="22" s="1"/>
  <c r="J143" i="22"/>
  <c r="O143" i="22" s="1"/>
  <c r="K143" i="22"/>
  <c r="Q143" i="22" s="1"/>
  <c r="H290" i="22"/>
  <c r="H291" i="22"/>
  <c r="H292" i="22"/>
  <c r="H293" i="22"/>
  <c r="H294" i="22"/>
  <c r="H295" i="22"/>
  <c r="I295" i="22" s="1"/>
  <c r="F290" i="22"/>
  <c r="F291" i="22"/>
  <c r="F292" i="22"/>
  <c r="F293" i="22"/>
  <c r="F294" i="22"/>
  <c r="F295" i="22"/>
  <c r="H289" i="22"/>
  <c r="J288" i="22" s="1"/>
  <c r="P288" i="22" s="1"/>
  <c r="F289" i="22"/>
  <c r="H99" i="22"/>
  <c r="J98" i="22" s="1"/>
  <c r="F99" i="22"/>
  <c r="J3" i="22"/>
  <c r="O3" i="22" s="1"/>
  <c r="I4" i="22"/>
  <c r="N4" i="22" s="1"/>
  <c r="I5" i="22"/>
  <c r="N5" i="22" s="1"/>
  <c r="I6" i="22"/>
  <c r="N6" i="22" s="1"/>
  <c r="J6" i="22"/>
  <c r="O6" i="22" s="1"/>
  <c r="K6" i="22"/>
  <c r="Q6" i="22" s="1"/>
  <c r="I7" i="22"/>
  <c r="N7" i="22" s="1"/>
  <c r="J7" i="22"/>
  <c r="O7" i="22" s="1"/>
  <c r="K7" i="22"/>
  <c r="Q7" i="22" s="1"/>
  <c r="I8" i="22"/>
  <c r="J8" i="22"/>
  <c r="O8" i="22" s="1"/>
  <c r="K8" i="22"/>
  <c r="Q8" i="22" s="1"/>
  <c r="I9" i="22"/>
  <c r="N9" i="22" s="1"/>
  <c r="J9" i="22"/>
  <c r="K9" i="22"/>
  <c r="Q9" i="22" s="1"/>
  <c r="I10" i="22"/>
  <c r="N10" i="22" s="1"/>
  <c r="J10" i="22"/>
  <c r="O10" i="22" s="1"/>
  <c r="K10" i="22"/>
  <c r="Q10" i="22" s="1"/>
  <c r="I11" i="22"/>
  <c r="N11" i="22" s="1"/>
  <c r="J11" i="22"/>
  <c r="O11" i="22" s="1"/>
  <c r="K11" i="22"/>
  <c r="Q11" i="22" s="1"/>
  <c r="I12" i="22"/>
  <c r="J12" i="22"/>
  <c r="O12" i="22" s="1"/>
  <c r="K12" i="22"/>
  <c r="Q12" i="22" s="1"/>
  <c r="I13" i="22"/>
  <c r="N13" i="22" s="1"/>
  <c r="J13" i="22"/>
  <c r="K13" i="22"/>
  <c r="Q13" i="22" s="1"/>
  <c r="I14" i="22"/>
  <c r="N14" i="22" s="1"/>
  <c r="J14" i="22"/>
  <c r="O14" i="22" s="1"/>
  <c r="K14" i="22"/>
  <c r="Q14" i="22" s="1"/>
  <c r="P14" i="22"/>
  <c r="I15" i="22"/>
  <c r="N15" i="22" s="1"/>
  <c r="J15" i="22"/>
  <c r="O15" i="22" s="1"/>
  <c r="K15" i="22"/>
  <c r="Q15" i="22" s="1"/>
  <c r="I16" i="22"/>
  <c r="J16" i="22"/>
  <c r="O16" i="22" s="1"/>
  <c r="K16" i="22"/>
  <c r="Q16" i="22" s="1"/>
  <c r="I17" i="22"/>
  <c r="N17" i="22" s="1"/>
  <c r="J17" i="22"/>
  <c r="K17" i="22"/>
  <c r="Q17" i="22" s="1"/>
  <c r="I18" i="22"/>
  <c r="N18" i="22" s="1"/>
  <c r="J18" i="22"/>
  <c r="P18" i="22" s="1"/>
  <c r="K18" i="22"/>
  <c r="Q18" i="22" s="1"/>
  <c r="I19" i="22"/>
  <c r="N19" i="22" s="1"/>
  <c r="J19" i="22"/>
  <c r="O19" i="22" s="1"/>
  <c r="K19" i="22"/>
  <c r="Q19" i="22" s="1"/>
  <c r="I20" i="22"/>
  <c r="J20" i="22"/>
  <c r="O20" i="22" s="1"/>
  <c r="K20" i="22"/>
  <c r="Q20" i="22" s="1"/>
  <c r="I21" i="22"/>
  <c r="N21" i="22" s="1"/>
  <c r="J21" i="22"/>
  <c r="K21" i="22"/>
  <c r="Q21" i="22" s="1"/>
  <c r="I22" i="22"/>
  <c r="J22" i="22"/>
  <c r="K22" i="22"/>
  <c r="Q22" i="22" s="1"/>
  <c r="I23" i="22"/>
  <c r="N23" i="22" s="1"/>
  <c r="J23" i="22"/>
  <c r="O23" i="22" s="1"/>
  <c r="K23" i="22"/>
  <c r="Q23" i="22" s="1"/>
  <c r="I24" i="22"/>
  <c r="N24" i="22" s="1"/>
  <c r="J24" i="22"/>
  <c r="O24" i="22" s="1"/>
  <c r="K24" i="22"/>
  <c r="Q24" i="22" s="1"/>
  <c r="I25" i="22"/>
  <c r="J25" i="22"/>
  <c r="K25" i="22"/>
  <c r="Q25" i="22" s="1"/>
  <c r="I26" i="22"/>
  <c r="N26" i="22" s="1"/>
  <c r="J26" i="22"/>
  <c r="K26" i="22"/>
  <c r="Q26" i="22" s="1"/>
  <c r="I27" i="22"/>
  <c r="N27" i="22" s="1"/>
  <c r="J27" i="22"/>
  <c r="O27" i="22" s="1"/>
  <c r="K27" i="22"/>
  <c r="Q27" i="22" s="1"/>
  <c r="I28" i="22"/>
  <c r="J28" i="22"/>
  <c r="O28" i="22" s="1"/>
  <c r="K28" i="22"/>
  <c r="Q28" i="22" s="1"/>
  <c r="I29" i="22"/>
  <c r="N29" i="22" s="1"/>
  <c r="J29" i="22"/>
  <c r="K29" i="22"/>
  <c r="Q29" i="22" s="1"/>
  <c r="I30" i="22"/>
  <c r="N30" i="22" s="1"/>
  <c r="J30" i="22"/>
  <c r="K30" i="22"/>
  <c r="Q30" i="22" s="1"/>
  <c r="I31" i="22"/>
  <c r="N31" i="22" s="1"/>
  <c r="J31" i="22"/>
  <c r="O31" i="22" s="1"/>
  <c r="K31" i="22"/>
  <c r="Q31" i="22" s="1"/>
  <c r="I32" i="22"/>
  <c r="N32" i="22" s="1"/>
  <c r="J32" i="22"/>
  <c r="O32" i="22" s="1"/>
  <c r="K32" i="22"/>
  <c r="Q32" i="22" s="1"/>
  <c r="I33" i="22"/>
  <c r="N33" i="22" s="1"/>
  <c r="J33" i="22"/>
  <c r="K33" i="22"/>
  <c r="Q33" i="22" s="1"/>
  <c r="I34" i="22"/>
  <c r="N34" i="22" s="1"/>
  <c r="J34" i="22"/>
  <c r="O34" i="22" s="1"/>
  <c r="K34" i="22"/>
  <c r="Q34" i="22" s="1"/>
  <c r="I35" i="22"/>
  <c r="J35" i="22"/>
  <c r="O35" i="22" s="1"/>
  <c r="K35" i="22"/>
  <c r="Q35" i="22" s="1"/>
  <c r="I36" i="22"/>
  <c r="N36" i="22" s="1"/>
  <c r="J36" i="22"/>
  <c r="O36" i="22" s="1"/>
  <c r="K36" i="22"/>
  <c r="Q36" i="22" s="1"/>
  <c r="I37" i="22"/>
  <c r="N37" i="22" s="1"/>
  <c r="J37" i="22"/>
  <c r="P37" i="22" s="1"/>
  <c r="K37" i="22"/>
  <c r="Q37" i="22" s="1"/>
  <c r="I38" i="22"/>
  <c r="N38" i="22" s="1"/>
  <c r="J38" i="22"/>
  <c r="O38" i="22" s="1"/>
  <c r="K38" i="22"/>
  <c r="Q38" i="22" s="1"/>
  <c r="I39" i="22"/>
  <c r="J39" i="22"/>
  <c r="O39" i="22" s="1"/>
  <c r="K39" i="22"/>
  <c r="Q39" i="22" s="1"/>
  <c r="I40" i="22"/>
  <c r="N40" i="22" s="1"/>
  <c r="J40" i="22"/>
  <c r="O40" i="22" s="1"/>
  <c r="K40" i="22"/>
  <c r="Q40" i="22" s="1"/>
  <c r="I41" i="22"/>
  <c r="N41" i="22" s="1"/>
  <c r="J41" i="22"/>
  <c r="P41" i="22" s="1"/>
  <c r="K41" i="22"/>
  <c r="Q41" i="22" s="1"/>
  <c r="I42" i="22"/>
  <c r="N42" i="22" s="1"/>
  <c r="J42" i="22"/>
  <c r="P42" i="22" s="1"/>
  <c r="K42" i="22"/>
  <c r="Q42" i="22" s="1"/>
  <c r="I43" i="22"/>
  <c r="N43" i="22" s="1"/>
  <c r="J43" i="22"/>
  <c r="O43" i="22" s="1"/>
  <c r="K43" i="22"/>
  <c r="Q43" i="22" s="1"/>
  <c r="I44" i="22"/>
  <c r="J44" i="22"/>
  <c r="O44" i="22" s="1"/>
  <c r="K44" i="22"/>
  <c r="Q44" i="22" s="1"/>
  <c r="I45" i="22"/>
  <c r="N45" i="22" s="1"/>
  <c r="J45" i="22"/>
  <c r="O45" i="22" s="1"/>
  <c r="K45" i="22"/>
  <c r="Q45" i="22" s="1"/>
  <c r="I46" i="22"/>
  <c r="N46" i="22" s="1"/>
  <c r="J46" i="22"/>
  <c r="K46" i="22"/>
  <c r="Q46" i="22" s="1"/>
  <c r="I47" i="22"/>
  <c r="N47" i="22" s="1"/>
  <c r="J47" i="22"/>
  <c r="O47" i="22" s="1"/>
  <c r="K47" i="22"/>
  <c r="Q47" i="22" s="1"/>
  <c r="I48" i="22"/>
  <c r="N48" i="22" s="1"/>
  <c r="J48" i="22"/>
  <c r="O48" i="22" s="1"/>
  <c r="K48" i="22"/>
  <c r="Q48" i="22" s="1"/>
  <c r="H5" i="22"/>
  <c r="H4" i="22"/>
  <c r="F4" i="22"/>
  <c r="F5" i="22"/>
  <c r="H3" i="22"/>
  <c r="I3" i="22" s="1"/>
  <c r="F3" i="22"/>
  <c r="L2" i="22"/>
  <c r="M2" i="22" s="1"/>
  <c r="I2" i="22"/>
  <c r="N2" i="22" s="1"/>
  <c r="H2" i="22"/>
  <c r="F2" i="22"/>
  <c r="I3" i="21"/>
  <c r="J3" i="21"/>
  <c r="O3" i="21" s="1"/>
  <c r="K3" i="21"/>
  <c r="Q3" i="21" s="1"/>
  <c r="I4" i="21"/>
  <c r="N4" i="21" s="1"/>
  <c r="J4" i="21"/>
  <c r="O4" i="21" s="1"/>
  <c r="K4" i="21"/>
  <c r="Q4" i="21" s="1"/>
  <c r="L4" i="21"/>
  <c r="M4" i="21" s="1"/>
  <c r="I5" i="21"/>
  <c r="J5" i="21"/>
  <c r="K5" i="21"/>
  <c r="Q5" i="21" s="1"/>
  <c r="I6" i="21"/>
  <c r="N6" i="21" s="1"/>
  <c r="J6" i="21"/>
  <c r="P6" i="21" s="1"/>
  <c r="K6" i="21"/>
  <c r="Q6" i="21" s="1"/>
  <c r="L6" i="21"/>
  <c r="M6" i="21" s="1"/>
  <c r="I7" i="21"/>
  <c r="N7" i="21" s="1"/>
  <c r="J7" i="21"/>
  <c r="O7" i="21" s="1"/>
  <c r="K7" i="21"/>
  <c r="Q7" i="21" s="1"/>
  <c r="P7" i="21"/>
  <c r="I8" i="21"/>
  <c r="J8" i="21"/>
  <c r="O8" i="21" s="1"/>
  <c r="K8" i="21"/>
  <c r="Q8" i="21" s="1"/>
  <c r="I9" i="21"/>
  <c r="N9" i="21" s="1"/>
  <c r="J9" i="21"/>
  <c r="K9" i="21"/>
  <c r="Q9" i="21" s="1"/>
  <c r="L9" i="21"/>
  <c r="M9" i="21" s="1"/>
  <c r="I10" i="21"/>
  <c r="N10" i="21" s="1"/>
  <c r="J10" i="21"/>
  <c r="P10" i="21" s="1"/>
  <c r="K10" i="21"/>
  <c r="Q10" i="21" s="1"/>
  <c r="L10" i="21"/>
  <c r="M10" i="21" s="1"/>
  <c r="O10" i="21"/>
  <c r="S10" i="21"/>
  <c r="I11" i="21"/>
  <c r="J11" i="21"/>
  <c r="K11" i="21"/>
  <c r="Q11" i="21" s="1"/>
  <c r="I12" i="21"/>
  <c r="N12" i="21" s="1"/>
  <c r="J12" i="21"/>
  <c r="K12" i="21"/>
  <c r="Q12" i="21" s="1"/>
  <c r="L12" i="21"/>
  <c r="L13" i="21" s="1"/>
  <c r="I13" i="21"/>
  <c r="N13" i="21" s="1"/>
  <c r="J13" i="21"/>
  <c r="K13" i="21"/>
  <c r="Q13" i="21" s="1"/>
  <c r="I14" i="21"/>
  <c r="J14" i="21"/>
  <c r="P14" i="21" s="1"/>
  <c r="K14" i="21"/>
  <c r="Q14" i="21" s="1"/>
  <c r="I15" i="21"/>
  <c r="N15" i="21" s="1"/>
  <c r="J15" i="21"/>
  <c r="O15" i="21" s="1"/>
  <c r="K15" i="21"/>
  <c r="Q15" i="21" s="1"/>
  <c r="L15" i="21"/>
  <c r="I16" i="21"/>
  <c r="N16" i="21" s="1"/>
  <c r="J16" i="21"/>
  <c r="O16" i="21" s="1"/>
  <c r="K16" i="21"/>
  <c r="Q16" i="21" s="1"/>
  <c r="I17" i="21"/>
  <c r="N17" i="21" s="1"/>
  <c r="J17" i="21"/>
  <c r="K17" i="21"/>
  <c r="Q17" i="21" s="1"/>
  <c r="I18" i="21"/>
  <c r="N18" i="21" s="1"/>
  <c r="J18" i="21"/>
  <c r="P18" i="21" s="1"/>
  <c r="K18" i="21"/>
  <c r="Q18" i="21" s="1"/>
  <c r="S18" i="21" s="1"/>
  <c r="I19" i="21"/>
  <c r="J19" i="21"/>
  <c r="O19" i="21" s="1"/>
  <c r="K19" i="21"/>
  <c r="Q19" i="21" s="1"/>
  <c r="I20" i="21"/>
  <c r="N20" i="21" s="1"/>
  <c r="J20" i="21"/>
  <c r="O20" i="21" s="1"/>
  <c r="K20" i="21"/>
  <c r="Q20" i="21" s="1"/>
  <c r="L20" i="21"/>
  <c r="L21" i="21" s="1"/>
  <c r="L22" i="21" s="1"/>
  <c r="M22" i="21" s="1"/>
  <c r="I21" i="21"/>
  <c r="N21" i="21" s="1"/>
  <c r="J21" i="21"/>
  <c r="K21" i="21"/>
  <c r="Q21" i="21" s="1"/>
  <c r="I22" i="21"/>
  <c r="N22" i="21" s="1"/>
  <c r="J22" i="21"/>
  <c r="P22" i="21" s="1"/>
  <c r="K22" i="21"/>
  <c r="Q22" i="21" s="1"/>
  <c r="I23" i="21"/>
  <c r="N23" i="21" s="1"/>
  <c r="J23" i="21"/>
  <c r="O23" i="21" s="1"/>
  <c r="K23" i="21"/>
  <c r="Q23" i="21" s="1"/>
  <c r="I24" i="21"/>
  <c r="J24" i="21"/>
  <c r="O24" i="21" s="1"/>
  <c r="K24" i="21"/>
  <c r="Q24" i="21"/>
  <c r="I25" i="21"/>
  <c r="N25" i="21" s="1"/>
  <c r="J25" i="21"/>
  <c r="K25" i="21"/>
  <c r="Q25" i="21" s="1"/>
  <c r="L25" i="21"/>
  <c r="M25" i="21" s="1"/>
  <c r="I26" i="21"/>
  <c r="N26" i="21" s="1"/>
  <c r="J26" i="21"/>
  <c r="P26" i="21" s="1"/>
  <c r="K26" i="21"/>
  <c r="Q26" i="21" s="1"/>
  <c r="I27" i="21"/>
  <c r="N27" i="21" s="1"/>
  <c r="J27" i="21"/>
  <c r="P27" i="21" s="1"/>
  <c r="K27" i="21"/>
  <c r="Q27" i="21" s="1"/>
  <c r="I28" i="21"/>
  <c r="J28" i="21"/>
  <c r="O28" i="21" s="1"/>
  <c r="K28" i="21"/>
  <c r="Q28" i="21" s="1"/>
  <c r="I29" i="21"/>
  <c r="N29" i="21" s="1"/>
  <c r="J29" i="21"/>
  <c r="K29" i="21"/>
  <c r="Q29" i="21" s="1"/>
  <c r="L29" i="21"/>
  <c r="M29" i="21" s="1"/>
  <c r="I30" i="21"/>
  <c r="N30" i="21" s="1"/>
  <c r="J30" i="21"/>
  <c r="P30" i="21" s="1"/>
  <c r="K30" i="21"/>
  <c r="Q30" i="21" s="1"/>
  <c r="L30" i="21"/>
  <c r="M30" i="21" s="1"/>
  <c r="I31" i="21"/>
  <c r="N31" i="21" s="1"/>
  <c r="J31" i="21"/>
  <c r="P31" i="21" s="1"/>
  <c r="S31" i="21" s="1"/>
  <c r="K31" i="21"/>
  <c r="Q31" i="21" s="1"/>
  <c r="I32" i="21"/>
  <c r="N32" i="21" s="1"/>
  <c r="J32" i="21"/>
  <c r="O32" i="21" s="1"/>
  <c r="K32" i="21"/>
  <c r="P32" i="21"/>
  <c r="Q32" i="21"/>
  <c r="I33" i="21"/>
  <c r="J33" i="21"/>
  <c r="K33" i="21"/>
  <c r="Q33" i="21"/>
  <c r="I34" i="21"/>
  <c r="N34" i="21" s="1"/>
  <c r="J34" i="21"/>
  <c r="P34" i="21" s="1"/>
  <c r="K34" i="21"/>
  <c r="Q34" i="21" s="1"/>
  <c r="L34" i="21"/>
  <c r="M34" i="21" s="1"/>
  <c r="I35" i="21"/>
  <c r="J35" i="21"/>
  <c r="P35" i="21" s="1"/>
  <c r="S35" i="21" s="1"/>
  <c r="K35" i="21"/>
  <c r="Q35" i="21" s="1"/>
  <c r="I36" i="21"/>
  <c r="N36" i="21" s="1"/>
  <c r="J36" i="21"/>
  <c r="O36" i="21" s="1"/>
  <c r="K36" i="21"/>
  <c r="Q36" i="21" s="1"/>
  <c r="L36" i="21"/>
  <c r="L37" i="21" s="1"/>
  <c r="L38" i="21" s="1"/>
  <c r="M38" i="21" s="1"/>
  <c r="I37" i="21"/>
  <c r="N37" i="21" s="1"/>
  <c r="J37" i="21"/>
  <c r="K37" i="21"/>
  <c r="Q37" i="21" s="1"/>
  <c r="I38" i="21"/>
  <c r="N38" i="21" s="1"/>
  <c r="J38" i="21"/>
  <c r="P38" i="21" s="1"/>
  <c r="K38" i="21"/>
  <c r="Q38" i="21" s="1"/>
  <c r="I39" i="21"/>
  <c r="N39" i="21" s="1"/>
  <c r="J39" i="21"/>
  <c r="O39" i="21" s="1"/>
  <c r="K39" i="21"/>
  <c r="Q39" i="21" s="1"/>
  <c r="L39" i="21"/>
  <c r="I40" i="21"/>
  <c r="N40" i="21" s="1"/>
  <c r="J40" i="21"/>
  <c r="O40" i="21" s="1"/>
  <c r="K40" i="21"/>
  <c r="Q40" i="21" s="1"/>
  <c r="I41" i="21"/>
  <c r="N41" i="21" s="1"/>
  <c r="J41" i="21"/>
  <c r="K41" i="21"/>
  <c r="Q41" i="21"/>
  <c r="I42" i="21"/>
  <c r="J42" i="21"/>
  <c r="P42" i="21" s="1"/>
  <c r="K42" i="21"/>
  <c r="Q42" i="21" s="1"/>
  <c r="S42" i="21" s="1"/>
  <c r="I43" i="21"/>
  <c r="N43" i="21" s="1"/>
  <c r="J43" i="21"/>
  <c r="P43" i="21" s="1"/>
  <c r="K43" i="21"/>
  <c r="Q43" i="21" s="1"/>
  <c r="L43" i="21"/>
  <c r="I44" i="21"/>
  <c r="N44" i="21" s="1"/>
  <c r="J44" i="21"/>
  <c r="K44" i="21"/>
  <c r="Q44" i="21" s="1"/>
  <c r="I45" i="21"/>
  <c r="N45" i="21" s="1"/>
  <c r="J45" i="21"/>
  <c r="K45" i="21"/>
  <c r="Q45" i="21" s="1"/>
  <c r="I46" i="21"/>
  <c r="J46" i="21"/>
  <c r="P46" i="21" s="1"/>
  <c r="K46" i="21"/>
  <c r="Q46" i="21" s="1"/>
  <c r="I47" i="21"/>
  <c r="N47" i="21" s="1"/>
  <c r="J47" i="21"/>
  <c r="O47" i="21" s="1"/>
  <c r="K47" i="21"/>
  <c r="Q47" i="21" s="1"/>
  <c r="L47" i="21"/>
  <c r="M47" i="21" s="1"/>
  <c r="I48" i="21"/>
  <c r="N48" i="21" s="1"/>
  <c r="J48" i="21"/>
  <c r="O48" i="21" s="1"/>
  <c r="K48" i="21"/>
  <c r="Q48" i="21" s="1"/>
  <c r="I49" i="21"/>
  <c r="N49" i="21" s="1"/>
  <c r="J49" i="21"/>
  <c r="O49" i="21" s="1"/>
  <c r="K49" i="21"/>
  <c r="Q49" i="21" s="1"/>
  <c r="I50" i="21"/>
  <c r="J50" i="21"/>
  <c r="K50" i="21"/>
  <c r="Q50" i="21" s="1"/>
  <c r="I51" i="21"/>
  <c r="N51" i="21" s="1"/>
  <c r="J51" i="21"/>
  <c r="O51" i="21" s="1"/>
  <c r="K51" i="21"/>
  <c r="Q51" i="21" s="1"/>
  <c r="L51" i="21"/>
  <c r="M51" i="21" s="1"/>
  <c r="I52" i="21"/>
  <c r="J52" i="21"/>
  <c r="P52" i="21" s="1"/>
  <c r="K52" i="21"/>
  <c r="O52" i="21"/>
  <c r="Q52" i="21"/>
  <c r="I53" i="21"/>
  <c r="N53" i="21" s="1"/>
  <c r="J53" i="21"/>
  <c r="O53" i="21" s="1"/>
  <c r="K53" i="21"/>
  <c r="L53" i="21"/>
  <c r="Q53" i="21"/>
  <c r="I54" i="21"/>
  <c r="N54" i="21" s="1"/>
  <c r="J54" i="21"/>
  <c r="K54" i="21"/>
  <c r="Q54" i="21" s="1"/>
  <c r="I55" i="21"/>
  <c r="J55" i="21"/>
  <c r="K55" i="21"/>
  <c r="Q55" i="21" s="1"/>
  <c r="I56" i="21"/>
  <c r="N56" i="21" s="1"/>
  <c r="J56" i="21"/>
  <c r="O56" i="21" s="1"/>
  <c r="R56" i="21" s="1"/>
  <c r="K56" i="21"/>
  <c r="Q56" i="21" s="1"/>
  <c r="I57" i="21"/>
  <c r="N57" i="21" s="1"/>
  <c r="J57" i="21"/>
  <c r="O57" i="21" s="1"/>
  <c r="K57" i="21"/>
  <c r="Q57" i="21" s="1"/>
  <c r="I58" i="21"/>
  <c r="N58" i="21" s="1"/>
  <c r="J58" i="21"/>
  <c r="K58" i="21"/>
  <c r="Q58" i="21" s="1"/>
  <c r="I59" i="21"/>
  <c r="N59" i="21" s="1"/>
  <c r="J59" i="21"/>
  <c r="K59" i="21"/>
  <c r="Q59" i="21" s="1"/>
  <c r="I60" i="21"/>
  <c r="J60" i="21"/>
  <c r="O60" i="21" s="1"/>
  <c r="K60" i="21"/>
  <c r="Q60" i="21" s="1"/>
  <c r="I61" i="21"/>
  <c r="N61" i="21" s="1"/>
  <c r="J61" i="21"/>
  <c r="O61" i="21" s="1"/>
  <c r="K61" i="21"/>
  <c r="L61" i="21"/>
  <c r="L62" i="21" s="1"/>
  <c r="Q61" i="21"/>
  <c r="I62" i="21"/>
  <c r="N62" i="21" s="1"/>
  <c r="J62" i="21"/>
  <c r="K62" i="21"/>
  <c r="Q62" i="21" s="1"/>
  <c r="I63" i="21"/>
  <c r="J63" i="21"/>
  <c r="O63" i="21" s="1"/>
  <c r="K63" i="21"/>
  <c r="Q63" i="21" s="1"/>
  <c r="N63" i="21"/>
  <c r="P63" i="21"/>
  <c r="I64" i="21"/>
  <c r="J64" i="21"/>
  <c r="K64" i="21"/>
  <c r="Q64" i="21" s="1"/>
  <c r="O64" i="21"/>
  <c r="P64" i="21"/>
  <c r="I65" i="21"/>
  <c r="N65" i="21" s="1"/>
  <c r="J65" i="21"/>
  <c r="O65" i="21" s="1"/>
  <c r="K65" i="21"/>
  <c r="Q65" i="21" s="1"/>
  <c r="L65" i="21"/>
  <c r="L66" i="21" s="1"/>
  <c r="I66" i="21"/>
  <c r="N66" i="21" s="1"/>
  <c r="J66" i="21"/>
  <c r="K66" i="21"/>
  <c r="Q66" i="21" s="1"/>
  <c r="I67" i="21"/>
  <c r="N67" i="21" s="1"/>
  <c r="J67" i="21"/>
  <c r="P67" i="21" s="1"/>
  <c r="S67" i="21" s="1"/>
  <c r="K67" i="21"/>
  <c r="Q67" i="21" s="1"/>
  <c r="O67" i="21"/>
  <c r="R67" i="21" s="1"/>
  <c r="I68" i="21"/>
  <c r="N68" i="21" s="1"/>
  <c r="J68" i="21"/>
  <c r="P68" i="21" s="1"/>
  <c r="K68" i="21"/>
  <c r="Q68" i="21" s="1"/>
  <c r="I69" i="21"/>
  <c r="J69" i="21"/>
  <c r="O69" i="21" s="1"/>
  <c r="K69" i="21"/>
  <c r="Q69" i="21" s="1"/>
  <c r="I70" i="21"/>
  <c r="N70" i="21" s="1"/>
  <c r="J70" i="21"/>
  <c r="K70" i="21"/>
  <c r="Q70" i="21" s="1"/>
  <c r="L70" i="21"/>
  <c r="L71" i="21" s="1"/>
  <c r="I71" i="21"/>
  <c r="N71" i="21" s="1"/>
  <c r="J71" i="21"/>
  <c r="P71" i="21" s="1"/>
  <c r="K71" i="21"/>
  <c r="Q71" i="21" s="1"/>
  <c r="I72" i="21"/>
  <c r="J72" i="21"/>
  <c r="P72" i="21" s="1"/>
  <c r="K72" i="21"/>
  <c r="Q72" i="21" s="1"/>
  <c r="O72" i="21"/>
  <c r="I73" i="21"/>
  <c r="N73" i="21" s="1"/>
  <c r="J73" i="21"/>
  <c r="O73" i="21" s="1"/>
  <c r="K73" i="21"/>
  <c r="Q73" i="21" s="1"/>
  <c r="L73" i="21"/>
  <c r="L74" i="21" s="1"/>
  <c r="M73" i="21"/>
  <c r="I74" i="21"/>
  <c r="N74" i="21" s="1"/>
  <c r="J74" i="21"/>
  <c r="K74" i="21"/>
  <c r="Q74" i="21" s="1"/>
  <c r="I75" i="21"/>
  <c r="J75" i="21"/>
  <c r="O75" i="21" s="1"/>
  <c r="K75" i="21"/>
  <c r="Q75" i="21" s="1"/>
  <c r="I76" i="21"/>
  <c r="N76" i="21" s="1"/>
  <c r="J76" i="21"/>
  <c r="O76" i="21" s="1"/>
  <c r="K76" i="21"/>
  <c r="Q76" i="21" s="1"/>
  <c r="I77" i="21"/>
  <c r="N77" i="21" s="1"/>
  <c r="J77" i="21"/>
  <c r="O77" i="21" s="1"/>
  <c r="K77" i="21"/>
  <c r="Q77" i="21" s="1"/>
  <c r="I78" i="21"/>
  <c r="J78" i="21"/>
  <c r="K78" i="21"/>
  <c r="Q78" i="21" s="1"/>
  <c r="I79" i="21"/>
  <c r="N79" i="21" s="1"/>
  <c r="J79" i="21"/>
  <c r="O79" i="21" s="1"/>
  <c r="K79" i="21"/>
  <c r="Q79" i="21" s="1"/>
  <c r="L79" i="21"/>
  <c r="M79" i="21" s="1"/>
  <c r="I80" i="21"/>
  <c r="N80" i="21" s="1"/>
  <c r="J80" i="21"/>
  <c r="O80" i="21" s="1"/>
  <c r="K80" i="21"/>
  <c r="Q80" i="21" s="1"/>
  <c r="I81" i="21"/>
  <c r="N81" i="21" s="1"/>
  <c r="J81" i="21"/>
  <c r="O81" i="21" s="1"/>
  <c r="K81" i="21"/>
  <c r="Q81" i="21" s="1"/>
  <c r="I82" i="21"/>
  <c r="N82" i="21" s="1"/>
  <c r="J82" i="21"/>
  <c r="K82" i="21"/>
  <c r="Q82" i="21" s="1"/>
  <c r="I83" i="21"/>
  <c r="N83" i="21" s="1"/>
  <c r="J83" i="21"/>
  <c r="O83" i="21" s="1"/>
  <c r="K83" i="21"/>
  <c r="Q83" i="21" s="1"/>
  <c r="I84" i="21"/>
  <c r="J84" i="21"/>
  <c r="P84" i="21" s="1"/>
  <c r="S84" i="21" s="1"/>
  <c r="K84" i="21"/>
  <c r="Q84" i="21" s="1"/>
  <c r="I85" i="21"/>
  <c r="N85" i="21" s="1"/>
  <c r="J85" i="21"/>
  <c r="O85" i="21" s="1"/>
  <c r="K85" i="21"/>
  <c r="Q85" i="21" s="1"/>
  <c r="L85" i="21"/>
  <c r="L86" i="21" s="1"/>
  <c r="I86" i="21"/>
  <c r="J86" i="21"/>
  <c r="K86" i="21"/>
  <c r="Q86" i="21" s="1"/>
  <c r="N86" i="21"/>
  <c r="I87" i="21"/>
  <c r="J87" i="21"/>
  <c r="O87" i="21" s="1"/>
  <c r="K87" i="21"/>
  <c r="Q87" i="21" s="1"/>
  <c r="N87" i="21"/>
  <c r="I88" i="21"/>
  <c r="N88" i="21" s="1"/>
  <c r="J88" i="21"/>
  <c r="O88" i="21" s="1"/>
  <c r="K88" i="21"/>
  <c r="Q88" i="21" s="1"/>
  <c r="I89" i="21"/>
  <c r="N89" i="21" s="1"/>
  <c r="J89" i="21"/>
  <c r="O89" i="21" s="1"/>
  <c r="K89" i="21"/>
  <c r="Q89" i="21"/>
  <c r="I90" i="21"/>
  <c r="J90" i="21"/>
  <c r="P90" i="21" s="1"/>
  <c r="K90" i="21"/>
  <c r="Q90" i="21" s="1"/>
  <c r="I91" i="21"/>
  <c r="N91" i="21" s="1"/>
  <c r="J91" i="21"/>
  <c r="O91" i="21" s="1"/>
  <c r="R91" i="21" s="1"/>
  <c r="K91" i="21"/>
  <c r="Q91" i="21" s="1"/>
  <c r="L91" i="21"/>
  <c r="M91" i="21" s="1"/>
  <c r="I92" i="21"/>
  <c r="N92" i="21" s="1"/>
  <c r="J92" i="21"/>
  <c r="O92" i="21" s="1"/>
  <c r="K92" i="21"/>
  <c r="P92" i="21"/>
  <c r="Q92" i="21"/>
  <c r="I93" i="21"/>
  <c r="N93" i="21" s="1"/>
  <c r="J93" i="21"/>
  <c r="O93" i="21" s="1"/>
  <c r="K93" i="21"/>
  <c r="Q93" i="21" s="1"/>
  <c r="P93" i="21"/>
  <c r="I94" i="21"/>
  <c r="N94" i="21" s="1"/>
  <c r="J94" i="21"/>
  <c r="P94" i="21" s="1"/>
  <c r="K94" i="21"/>
  <c r="Q94" i="21" s="1"/>
  <c r="I95" i="21"/>
  <c r="J95" i="21"/>
  <c r="P95" i="21" s="1"/>
  <c r="K95" i="21"/>
  <c r="Q95" i="21" s="1"/>
  <c r="N95" i="21"/>
  <c r="O95" i="21"/>
  <c r="I96" i="21"/>
  <c r="J96" i="21"/>
  <c r="O96" i="21" s="1"/>
  <c r="K96" i="21"/>
  <c r="Q96" i="21" s="1"/>
  <c r="I97" i="21"/>
  <c r="N97" i="21" s="1"/>
  <c r="J97" i="21"/>
  <c r="K97" i="21"/>
  <c r="Q97" i="21" s="1"/>
  <c r="L97" i="21"/>
  <c r="L98" i="21" s="1"/>
  <c r="M98" i="21" s="1"/>
  <c r="I98" i="21"/>
  <c r="N98" i="21" s="1"/>
  <c r="J98" i="21"/>
  <c r="P98" i="21" s="1"/>
  <c r="K98" i="21"/>
  <c r="Q98" i="21" s="1"/>
  <c r="I99" i="21"/>
  <c r="J99" i="21"/>
  <c r="P99" i="21" s="1"/>
  <c r="K99" i="21"/>
  <c r="Q99" i="21" s="1"/>
  <c r="I100" i="21"/>
  <c r="N100" i="21" s="1"/>
  <c r="J100" i="21"/>
  <c r="P100" i="21" s="1"/>
  <c r="S100" i="21" s="1"/>
  <c r="K100" i="21"/>
  <c r="Q100" i="21" s="1"/>
  <c r="L100" i="21"/>
  <c r="M100" i="21" s="1"/>
  <c r="I101" i="21"/>
  <c r="J101" i="21"/>
  <c r="K101" i="21"/>
  <c r="Q101" i="21" s="1"/>
  <c r="I102" i="21"/>
  <c r="N102" i="21" s="1"/>
  <c r="J102" i="21"/>
  <c r="P102" i="21" s="1"/>
  <c r="K102" i="21"/>
  <c r="Q102" i="21" s="1"/>
  <c r="L102" i="21"/>
  <c r="M102" i="21" s="1"/>
  <c r="I103" i="21"/>
  <c r="N103" i="21" s="1"/>
  <c r="J103" i="21"/>
  <c r="O103" i="21" s="1"/>
  <c r="K103" i="21"/>
  <c r="Q103" i="21" s="1"/>
  <c r="I104" i="21"/>
  <c r="J104" i="21"/>
  <c r="O104" i="21" s="1"/>
  <c r="K104" i="21"/>
  <c r="Q104" i="21" s="1"/>
  <c r="I105" i="21"/>
  <c r="N105" i="21" s="1"/>
  <c r="J105" i="21"/>
  <c r="O105" i="21" s="1"/>
  <c r="K105" i="21"/>
  <c r="Q105" i="21" s="1"/>
  <c r="L105" i="21"/>
  <c r="L106" i="21" s="1"/>
  <c r="L107" i="21" s="1"/>
  <c r="M107" i="21" s="1"/>
  <c r="I106" i="21"/>
  <c r="N106" i="21" s="1"/>
  <c r="J106" i="21"/>
  <c r="P106" i="21" s="1"/>
  <c r="K106" i="21"/>
  <c r="O106" i="21"/>
  <c r="Q106" i="21"/>
  <c r="I107" i="21"/>
  <c r="J107" i="21"/>
  <c r="O107" i="21" s="1"/>
  <c r="K107" i="21"/>
  <c r="Q107" i="21" s="1"/>
  <c r="I108" i="21"/>
  <c r="N108" i="21" s="1"/>
  <c r="J108" i="21"/>
  <c r="K108" i="21"/>
  <c r="Q108" i="21" s="1"/>
  <c r="L108" i="21"/>
  <c r="M108" i="21" s="1"/>
  <c r="O108" i="21"/>
  <c r="P108" i="21"/>
  <c r="I109" i="21"/>
  <c r="N109" i="21" s="1"/>
  <c r="J109" i="21"/>
  <c r="O109" i="21" s="1"/>
  <c r="K109" i="21"/>
  <c r="Q109" i="21" s="1"/>
  <c r="I110" i="21"/>
  <c r="J110" i="21"/>
  <c r="P110" i="21" s="1"/>
  <c r="K110" i="21"/>
  <c r="Q110" i="21" s="1"/>
  <c r="I111" i="21"/>
  <c r="N111" i="21" s="1"/>
  <c r="J111" i="21"/>
  <c r="P111" i="21" s="1"/>
  <c r="K111" i="21"/>
  <c r="Q111" i="21" s="1"/>
  <c r="L111" i="21"/>
  <c r="M111" i="21" s="1"/>
  <c r="O111" i="21"/>
  <c r="I112" i="21"/>
  <c r="N112" i="21" s="1"/>
  <c r="J112" i="21"/>
  <c r="K112" i="21"/>
  <c r="Q112" i="21" s="1"/>
  <c r="I113" i="21"/>
  <c r="J113" i="21"/>
  <c r="O113" i="21" s="1"/>
  <c r="K113" i="21"/>
  <c r="Q113" i="21" s="1"/>
  <c r="I114" i="21"/>
  <c r="N114" i="21" s="1"/>
  <c r="J114" i="21"/>
  <c r="P114" i="21" s="1"/>
  <c r="K114" i="21"/>
  <c r="Q114" i="21" s="1"/>
  <c r="L114" i="21"/>
  <c r="M114" i="21" s="1"/>
  <c r="O114" i="21"/>
  <c r="I115" i="21"/>
  <c r="N115" i="21" s="1"/>
  <c r="J115" i="21"/>
  <c r="O115" i="21" s="1"/>
  <c r="K115" i="21"/>
  <c r="Q115" i="21" s="1"/>
  <c r="I116" i="21"/>
  <c r="J116" i="21"/>
  <c r="O116" i="21" s="1"/>
  <c r="K116" i="21"/>
  <c r="Q116" i="21" s="1"/>
  <c r="P116" i="21"/>
  <c r="I117" i="21"/>
  <c r="N117" i="21" s="1"/>
  <c r="J117" i="21"/>
  <c r="K117" i="21"/>
  <c r="L117" i="21"/>
  <c r="L118" i="21" s="1"/>
  <c r="Q117" i="21"/>
  <c r="I118" i="21"/>
  <c r="N118" i="21" s="1"/>
  <c r="J118" i="21"/>
  <c r="P118" i="21" s="1"/>
  <c r="K118" i="21"/>
  <c r="Q118" i="21" s="1"/>
  <c r="I119" i="21"/>
  <c r="J119" i="21"/>
  <c r="O119" i="21" s="1"/>
  <c r="R119" i="21" s="1"/>
  <c r="K119" i="21"/>
  <c r="Q119" i="21" s="1"/>
  <c r="I120" i="21"/>
  <c r="N120" i="21" s="1"/>
  <c r="J120" i="21"/>
  <c r="O120" i="21" s="1"/>
  <c r="K120" i="21"/>
  <c r="Q120" i="21" s="1"/>
  <c r="L120" i="21"/>
  <c r="L121" i="21" s="1"/>
  <c r="I121" i="21"/>
  <c r="N121" i="21" s="1"/>
  <c r="J121" i="21"/>
  <c r="K121" i="21"/>
  <c r="Q121" i="21" s="1"/>
  <c r="I123" i="21"/>
  <c r="N123" i="21" s="1"/>
  <c r="J123" i="21"/>
  <c r="K123" i="21"/>
  <c r="Q123" i="21" s="1"/>
  <c r="L123" i="21"/>
  <c r="L124" i="21" s="1"/>
  <c r="M124" i="21" s="1"/>
  <c r="I124" i="21"/>
  <c r="J124" i="21"/>
  <c r="K124" i="21"/>
  <c r="Q124" i="21"/>
  <c r="I125" i="21"/>
  <c r="N125" i="21" s="1"/>
  <c r="P125" i="21"/>
  <c r="K125" i="21"/>
  <c r="Q125" i="21" s="1"/>
  <c r="L125" i="21"/>
  <c r="M125" i="21" s="1"/>
  <c r="I126" i="21"/>
  <c r="N126" i="21" s="1"/>
  <c r="J126" i="21"/>
  <c r="O126" i="21" s="1"/>
  <c r="K126" i="21"/>
  <c r="Q126" i="21" s="1"/>
  <c r="P126" i="21"/>
  <c r="S126" i="21" s="1"/>
  <c r="I127" i="21"/>
  <c r="J127" i="21"/>
  <c r="O127" i="21" s="1"/>
  <c r="K127" i="21"/>
  <c r="Q127" i="21" s="1"/>
  <c r="I128" i="21"/>
  <c r="J128" i="21"/>
  <c r="K128" i="21"/>
  <c r="Q128" i="21" s="1"/>
  <c r="L128" i="21"/>
  <c r="M128" i="21" s="1"/>
  <c r="I129" i="21"/>
  <c r="N129" i="21" s="1"/>
  <c r="J129" i="21"/>
  <c r="P129" i="21" s="1"/>
  <c r="K129" i="21"/>
  <c r="Q129" i="21" s="1"/>
  <c r="L129" i="21"/>
  <c r="M129" i="21" s="1"/>
  <c r="I130" i="21"/>
  <c r="N130" i="21" s="1"/>
  <c r="J130" i="21"/>
  <c r="O130" i="21" s="1"/>
  <c r="K130" i="21"/>
  <c r="Q130" i="21" s="1"/>
  <c r="I131" i="21"/>
  <c r="N131" i="21" s="1"/>
  <c r="J131" i="21"/>
  <c r="O131" i="21" s="1"/>
  <c r="K131" i="21"/>
  <c r="Q131" i="21" s="1"/>
  <c r="I132" i="21"/>
  <c r="J132" i="21"/>
  <c r="K132" i="21"/>
  <c r="Q132" i="21" s="1"/>
  <c r="I133" i="21"/>
  <c r="N133" i="21" s="1"/>
  <c r="J133" i="21"/>
  <c r="P133" i="21" s="1"/>
  <c r="S133" i="21" s="1"/>
  <c r="K133" i="21"/>
  <c r="Q133" i="21" s="1"/>
  <c r="L133" i="21"/>
  <c r="M133" i="21" s="1"/>
  <c r="I134" i="21"/>
  <c r="N134" i="21" s="1"/>
  <c r="J134" i="21"/>
  <c r="P134" i="21" s="1"/>
  <c r="K134" i="21"/>
  <c r="Q134" i="21" s="1"/>
  <c r="O134" i="21"/>
  <c r="R134" i="21" s="1"/>
  <c r="I135" i="21"/>
  <c r="N135" i="21" s="1"/>
  <c r="J135" i="21"/>
  <c r="K135" i="21"/>
  <c r="Q135" i="21" s="1"/>
  <c r="I136" i="21"/>
  <c r="J136" i="21"/>
  <c r="K136" i="21"/>
  <c r="Q136" i="21" s="1"/>
  <c r="I137" i="21"/>
  <c r="N137" i="21" s="1"/>
  <c r="J137" i="21"/>
  <c r="P137" i="21" s="1"/>
  <c r="K137" i="21"/>
  <c r="Q137" i="21" s="1"/>
  <c r="L137" i="21"/>
  <c r="M137" i="21" s="1"/>
  <c r="I138" i="21"/>
  <c r="J138" i="21"/>
  <c r="P138" i="21" s="1"/>
  <c r="K138" i="21"/>
  <c r="Q138" i="21" s="1"/>
  <c r="L138" i="21"/>
  <c r="M138" i="21" s="1"/>
  <c r="I139" i="21"/>
  <c r="N139" i="21" s="1"/>
  <c r="J139" i="21"/>
  <c r="O139" i="21" s="1"/>
  <c r="K139" i="21"/>
  <c r="Q139" i="21" s="1"/>
  <c r="L139" i="21"/>
  <c r="L140" i="21" s="1"/>
  <c r="M140" i="21" s="1"/>
  <c r="I140" i="21"/>
  <c r="J140" i="21"/>
  <c r="K140" i="21"/>
  <c r="Q140" i="21" s="1"/>
  <c r="I141" i="21"/>
  <c r="J141" i="21"/>
  <c r="P141" i="21" s="1"/>
  <c r="K141" i="21"/>
  <c r="Q141" i="21" s="1"/>
  <c r="L141" i="21"/>
  <c r="M141" i="21" s="1"/>
  <c r="N141" i="21"/>
  <c r="I142" i="21"/>
  <c r="N142" i="21" s="1"/>
  <c r="J142" i="21"/>
  <c r="K142" i="21"/>
  <c r="Q142" i="21" s="1"/>
  <c r="O142" i="21"/>
  <c r="P142" i="21"/>
  <c r="I143" i="21"/>
  <c r="N143" i="21" s="1"/>
  <c r="J143" i="21"/>
  <c r="O143" i="21" s="1"/>
  <c r="K143" i="21"/>
  <c r="Q143" i="21" s="1"/>
  <c r="I144" i="21"/>
  <c r="N144" i="21" s="1"/>
  <c r="J144" i="21"/>
  <c r="K144" i="21"/>
  <c r="Q144" i="21" s="1"/>
  <c r="I145" i="21"/>
  <c r="J145" i="21"/>
  <c r="K145" i="21"/>
  <c r="Q145" i="21" s="1"/>
  <c r="I146" i="21"/>
  <c r="N146" i="21" s="1"/>
  <c r="J146" i="21"/>
  <c r="P146" i="21" s="1"/>
  <c r="S146" i="21" s="1"/>
  <c r="K146" i="21"/>
  <c r="Q146" i="21" s="1"/>
  <c r="L146" i="21"/>
  <c r="M146" i="21" s="1"/>
  <c r="I147" i="21"/>
  <c r="J147" i="21"/>
  <c r="O147" i="21" s="1"/>
  <c r="K147" i="21"/>
  <c r="P147" i="21"/>
  <c r="Q147" i="21"/>
  <c r="I148" i="21"/>
  <c r="N148" i="21" s="1"/>
  <c r="J148" i="21"/>
  <c r="K148" i="21"/>
  <c r="Q148" i="21" s="1"/>
  <c r="L148" i="21"/>
  <c r="I149" i="21"/>
  <c r="N149" i="21" s="1"/>
  <c r="J149" i="21"/>
  <c r="K149" i="21"/>
  <c r="Q149" i="21" s="1"/>
  <c r="I150" i="21"/>
  <c r="N150" i="21" s="1"/>
  <c r="J150" i="21"/>
  <c r="O150" i="21" s="1"/>
  <c r="K150" i="21"/>
  <c r="Q150" i="21" s="1"/>
  <c r="I151" i="21"/>
  <c r="N151" i="21" s="1"/>
  <c r="J151" i="21"/>
  <c r="O151" i="21" s="1"/>
  <c r="K151" i="21"/>
  <c r="Q151" i="21" s="1"/>
  <c r="I152" i="21"/>
  <c r="J152" i="21"/>
  <c r="K152" i="21"/>
  <c r="Q152" i="21"/>
  <c r="I153" i="21"/>
  <c r="N153" i="21" s="1"/>
  <c r="J153" i="21"/>
  <c r="P153" i="21" s="1"/>
  <c r="S153" i="21" s="1"/>
  <c r="K153" i="21"/>
  <c r="Q153" i="21" s="1"/>
  <c r="L153" i="21"/>
  <c r="M153" i="21" s="1"/>
  <c r="I154" i="21"/>
  <c r="N154" i="21" s="1"/>
  <c r="J154" i="21"/>
  <c r="P154" i="21" s="1"/>
  <c r="K154" i="21"/>
  <c r="Q154" i="21" s="1"/>
  <c r="L154" i="21"/>
  <c r="M154" i="21" s="1"/>
  <c r="O154" i="21"/>
  <c r="I155" i="21"/>
  <c r="N155" i="21" s="1"/>
  <c r="J155" i="21"/>
  <c r="O155" i="21" s="1"/>
  <c r="K155" i="21"/>
  <c r="Q155" i="21" s="1"/>
  <c r="I156" i="21"/>
  <c r="J156" i="21"/>
  <c r="P156" i="21" s="1"/>
  <c r="K156" i="21"/>
  <c r="Q156" i="21" s="1"/>
  <c r="I157" i="21"/>
  <c r="N157" i="21" s="1"/>
  <c r="J157" i="21"/>
  <c r="P157" i="21" s="1"/>
  <c r="K157" i="21"/>
  <c r="Q157" i="21" s="1"/>
  <c r="L157" i="21"/>
  <c r="M157" i="21" s="1"/>
  <c r="I158" i="21"/>
  <c r="N158" i="21" s="1"/>
  <c r="J158" i="21"/>
  <c r="O158" i="21" s="1"/>
  <c r="K158" i="21"/>
  <c r="Q158" i="21" s="1"/>
  <c r="I159" i="21"/>
  <c r="N159" i="21" s="1"/>
  <c r="J159" i="21"/>
  <c r="K159" i="21"/>
  <c r="Q159" i="21" s="1"/>
  <c r="I160" i="21"/>
  <c r="N160" i="21" s="1"/>
  <c r="J160" i="21"/>
  <c r="P160" i="21" s="1"/>
  <c r="K160" i="21"/>
  <c r="Q160" i="21" s="1"/>
  <c r="I161" i="21"/>
  <c r="J161" i="21"/>
  <c r="P161" i="21" s="1"/>
  <c r="K161" i="21"/>
  <c r="Q161" i="21" s="1"/>
  <c r="I162" i="21"/>
  <c r="N162" i="21" s="1"/>
  <c r="J162" i="21"/>
  <c r="P162" i="21" s="1"/>
  <c r="K162" i="21"/>
  <c r="Q162" i="21" s="1"/>
  <c r="L162" i="21"/>
  <c r="M162" i="21" s="1"/>
  <c r="I163" i="21"/>
  <c r="N163" i="21" s="1"/>
  <c r="J163" i="21"/>
  <c r="O163" i="21" s="1"/>
  <c r="K163" i="21"/>
  <c r="Q163" i="21" s="1"/>
  <c r="I164" i="21"/>
  <c r="J164" i="21"/>
  <c r="P164" i="21" s="1"/>
  <c r="K164" i="21"/>
  <c r="Q164" i="21" s="1"/>
  <c r="I165" i="21"/>
  <c r="N165" i="21" s="1"/>
  <c r="J165" i="21"/>
  <c r="P165" i="21" s="1"/>
  <c r="K165" i="21"/>
  <c r="Q165" i="21" s="1"/>
  <c r="L165" i="21"/>
  <c r="M165" i="21" s="1"/>
  <c r="I166" i="21"/>
  <c r="N166" i="21" s="1"/>
  <c r="J166" i="21"/>
  <c r="O166" i="21" s="1"/>
  <c r="K166" i="21"/>
  <c r="Q166" i="21" s="1"/>
  <c r="I167" i="21"/>
  <c r="N167" i="21" s="1"/>
  <c r="J167" i="21"/>
  <c r="O167" i="21" s="1"/>
  <c r="K167" i="21"/>
  <c r="Q167" i="21" s="1"/>
  <c r="I168" i="21"/>
  <c r="N168" i="21" s="1"/>
  <c r="J168" i="21"/>
  <c r="P168" i="21" s="1"/>
  <c r="K168" i="21"/>
  <c r="Q168" i="21" s="1"/>
  <c r="I169" i="21"/>
  <c r="N169" i="21" s="1"/>
  <c r="J169" i="21"/>
  <c r="P169" i="21" s="1"/>
  <c r="K169" i="21"/>
  <c r="Q169" i="21" s="1"/>
  <c r="O169" i="21"/>
  <c r="I170" i="21"/>
  <c r="J170" i="21"/>
  <c r="O170" i="21" s="1"/>
  <c r="K170" i="21"/>
  <c r="Q170" i="21" s="1"/>
  <c r="I171" i="21"/>
  <c r="N171" i="21" s="1"/>
  <c r="J171" i="21"/>
  <c r="O171" i="21" s="1"/>
  <c r="K171" i="21"/>
  <c r="Q171" i="21" s="1"/>
  <c r="L171" i="21"/>
  <c r="I172" i="21"/>
  <c r="N172" i="21" s="1"/>
  <c r="J172" i="21"/>
  <c r="K172" i="21"/>
  <c r="Q172" i="21"/>
  <c r="I173" i="21"/>
  <c r="N173" i="21" s="1"/>
  <c r="J173" i="21"/>
  <c r="P173" i="21" s="1"/>
  <c r="K173" i="21"/>
  <c r="Q173" i="21" s="1"/>
  <c r="I174" i="21"/>
  <c r="J174" i="21"/>
  <c r="O174" i="21" s="1"/>
  <c r="K174" i="21"/>
  <c r="Q174" i="21" s="1"/>
  <c r="P174" i="21"/>
  <c r="S174" i="21" s="1"/>
  <c r="I175" i="21"/>
  <c r="N175" i="21" s="1"/>
  <c r="J175" i="21"/>
  <c r="O175" i="21" s="1"/>
  <c r="K175" i="21"/>
  <c r="Q175" i="21" s="1"/>
  <c r="R175" i="21" s="1"/>
  <c r="L175" i="21"/>
  <c r="I176" i="21"/>
  <c r="N176" i="21" s="1"/>
  <c r="J176" i="21"/>
  <c r="P176" i="21" s="1"/>
  <c r="K176" i="21"/>
  <c r="Q176" i="21" s="1"/>
  <c r="I177" i="21"/>
  <c r="N177" i="21" s="1"/>
  <c r="J177" i="21"/>
  <c r="P177" i="21" s="1"/>
  <c r="K177" i="21"/>
  <c r="Q177" i="21" s="1"/>
  <c r="O177" i="21"/>
  <c r="R177" i="21" s="1"/>
  <c r="I178" i="21"/>
  <c r="N178" i="21" s="1"/>
  <c r="J178" i="21"/>
  <c r="P178" i="21" s="1"/>
  <c r="I179" i="21"/>
  <c r="J179" i="21"/>
  <c r="O179" i="21" s="1"/>
  <c r="K179" i="21"/>
  <c r="Q179" i="21" s="1"/>
  <c r="I180" i="21"/>
  <c r="N180" i="21" s="1"/>
  <c r="L180" i="21"/>
  <c r="I181" i="21"/>
  <c r="N181" i="21" s="1"/>
  <c r="I182" i="21"/>
  <c r="J182" i="21"/>
  <c r="K182" i="21"/>
  <c r="Q182" i="21" s="1"/>
  <c r="N182" i="21"/>
  <c r="I183" i="21"/>
  <c r="J183" i="21"/>
  <c r="K183" i="21"/>
  <c r="Q183" i="21" s="1"/>
  <c r="I184" i="21"/>
  <c r="N184" i="21" s="1"/>
  <c r="J184" i="21"/>
  <c r="O184" i="21" s="1"/>
  <c r="K184" i="21"/>
  <c r="L184" i="21"/>
  <c r="P184" i="21"/>
  <c r="Q184" i="21"/>
  <c r="I185" i="21"/>
  <c r="J185" i="21"/>
  <c r="O185" i="21" s="1"/>
  <c r="K185" i="21"/>
  <c r="Q185" i="21" s="1"/>
  <c r="I186" i="21"/>
  <c r="N186" i="21" s="1"/>
  <c r="J186" i="21"/>
  <c r="K186" i="21"/>
  <c r="Q186" i="21" s="1"/>
  <c r="L186" i="21"/>
  <c r="M186" i="21" s="1"/>
  <c r="I187" i="21"/>
  <c r="N187" i="21" s="1"/>
  <c r="J187" i="21"/>
  <c r="O187" i="21" s="1"/>
  <c r="K187" i="21"/>
  <c r="Q187" i="21" s="1"/>
  <c r="I188" i="21"/>
  <c r="J188" i="21"/>
  <c r="O188" i="21" s="1"/>
  <c r="K188" i="21"/>
  <c r="Q188" i="21" s="1"/>
  <c r="I189" i="21"/>
  <c r="N189" i="21" s="1"/>
  <c r="J189" i="21"/>
  <c r="O189" i="21" s="1"/>
  <c r="K189" i="21"/>
  <c r="Q189" i="21" s="1"/>
  <c r="L189" i="21"/>
  <c r="M189" i="21" s="1"/>
  <c r="I190" i="21"/>
  <c r="J190" i="21"/>
  <c r="K190" i="21"/>
  <c r="Q190" i="21" s="1"/>
  <c r="I191" i="21"/>
  <c r="N191" i="21" s="1"/>
  <c r="J191" i="21"/>
  <c r="P191" i="21" s="1"/>
  <c r="S191" i="21" s="1"/>
  <c r="K191" i="21"/>
  <c r="Q191" i="21" s="1"/>
  <c r="L191" i="21"/>
  <c r="M191" i="21" s="1"/>
  <c r="I192" i="21"/>
  <c r="J192" i="21"/>
  <c r="K192" i="21"/>
  <c r="Q192" i="21" s="1"/>
  <c r="I193" i="21"/>
  <c r="N193" i="21" s="1"/>
  <c r="J193" i="21"/>
  <c r="O193" i="21" s="1"/>
  <c r="K193" i="21"/>
  <c r="Q193" i="21" s="1"/>
  <c r="L193" i="21"/>
  <c r="L194" i="21" s="1"/>
  <c r="I194" i="21"/>
  <c r="J194" i="21"/>
  <c r="K194" i="21"/>
  <c r="Q194" i="21" s="1"/>
  <c r="N194" i="21"/>
  <c r="I195" i="21"/>
  <c r="J195" i="21"/>
  <c r="O195" i="21" s="1"/>
  <c r="K195" i="21"/>
  <c r="Q195" i="21" s="1"/>
  <c r="I196" i="21"/>
  <c r="N196" i="21" s="1"/>
  <c r="J196" i="21"/>
  <c r="O196" i="21" s="1"/>
  <c r="K196" i="21"/>
  <c r="Q196" i="21" s="1"/>
  <c r="L196" i="21"/>
  <c r="I197" i="21"/>
  <c r="N197" i="21" s="1"/>
  <c r="J197" i="21"/>
  <c r="O197" i="21" s="1"/>
  <c r="K197" i="21"/>
  <c r="Q197" i="21" s="1"/>
  <c r="I198" i="21"/>
  <c r="J198" i="21"/>
  <c r="I199" i="21"/>
  <c r="N199" i="21" s="1"/>
  <c r="J199" i="21"/>
  <c r="O199" i="21" s="1"/>
  <c r="K199" i="21"/>
  <c r="Q199" i="21" s="1"/>
  <c r="L199" i="21"/>
  <c r="M199" i="21" s="1"/>
  <c r="I200" i="21"/>
  <c r="J200" i="21"/>
  <c r="O200" i="21" s="1"/>
  <c r="K200" i="21"/>
  <c r="Q200" i="21" s="1"/>
  <c r="I201" i="21"/>
  <c r="N201" i="21" s="1"/>
  <c r="J201" i="21"/>
  <c r="K201" i="21"/>
  <c r="Q201" i="21" s="1"/>
  <c r="L201" i="21"/>
  <c r="L202" i="21" s="1"/>
  <c r="I202" i="21"/>
  <c r="N202" i="21" s="1"/>
  <c r="J202" i="21"/>
  <c r="P202" i="21" s="1"/>
  <c r="K202" i="21"/>
  <c r="Q202" i="21" s="1"/>
  <c r="I203" i="21"/>
  <c r="J203" i="21"/>
  <c r="O203" i="21" s="1"/>
  <c r="K203" i="21"/>
  <c r="Q203" i="21" s="1"/>
  <c r="I204" i="21"/>
  <c r="N204" i="21" s="1"/>
  <c r="J204" i="21"/>
  <c r="O204" i="21" s="1"/>
  <c r="K204" i="21"/>
  <c r="L204" i="21"/>
  <c r="L205" i="21" s="1"/>
  <c r="L206" i="21" s="1"/>
  <c r="M206" i="21" s="1"/>
  <c r="Q204" i="21"/>
  <c r="I205" i="21"/>
  <c r="J205" i="21"/>
  <c r="K205" i="21"/>
  <c r="Q205" i="21" s="1"/>
  <c r="N205" i="21"/>
  <c r="I206" i="21"/>
  <c r="J206" i="21"/>
  <c r="P206" i="21" s="1"/>
  <c r="K206" i="21"/>
  <c r="Q206" i="21" s="1"/>
  <c r="I207" i="21"/>
  <c r="N207" i="21" s="1"/>
  <c r="J207" i="21"/>
  <c r="O207" i="21" s="1"/>
  <c r="K207" i="21"/>
  <c r="Q207" i="21" s="1"/>
  <c r="L207" i="21"/>
  <c r="M207" i="21" s="1"/>
  <c r="I208" i="21"/>
  <c r="J208" i="21"/>
  <c r="O208" i="21" s="1"/>
  <c r="K208" i="21"/>
  <c r="Q208" i="21" s="1"/>
  <c r="I209" i="21"/>
  <c r="N209" i="21" s="1"/>
  <c r="K209" i="21"/>
  <c r="Q209" i="21" s="1"/>
  <c r="L209" i="21"/>
  <c r="L210" i="21" s="1"/>
  <c r="M210" i="21" s="1"/>
  <c r="J210" i="21"/>
  <c r="P210" i="21" s="1"/>
  <c r="I211" i="21"/>
  <c r="N211" i="21" s="1"/>
  <c r="L211" i="21"/>
  <c r="M211" i="21" s="1"/>
  <c r="I212" i="21"/>
  <c r="N212" i="21" s="1"/>
  <c r="L2" i="21"/>
  <c r="M2" i="21" s="1"/>
  <c r="I2" i="21"/>
  <c r="N2" i="21" s="1"/>
  <c r="H211" i="21"/>
  <c r="H212" i="21"/>
  <c r="H213" i="21"/>
  <c r="H214" i="21"/>
  <c r="H215" i="21"/>
  <c r="H216" i="21"/>
  <c r="F211" i="21"/>
  <c r="F212" i="21"/>
  <c r="F213" i="21"/>
  <c r="F214" i="21"/>
  <c r="F215" i="21"/>
  <c r="F216" i="21"/>
  <c r="H210" i="21"/>
  <c r="J209" i="21" s="1"/>
  <c r="F210" i="21"/>
  <c r="H181" i="21"/>
  <c r="J181" i="21" s="1"/>
  <c r="O181" i="21" s="1"/>
  <c r="H180" i="21"/>
  <c r="J180" i="21" s="1"/>
  <c r="O180" i="21" s="1"/>
  <c r="H179" i="21"/>
  <c r="H178" i="21"/>
  <c r="K178" i="21" s="1"/>
  <c r="Q178" i="21" s="1"/>
  <c r="F181" i="21"/>
  <c r="F180" i="21"/>
  <c r="H2" i="21"/>
  <c r="J2" i="21" s="1"/>
  <c r="F2" i="21"/>
  <c r="K2" i="21" s="1"/>
  <c r="Q2" i="21" s="1"/>
  <c r="I86" i="20"/>
  <c r="N86" i="20" s="1"/>
  <c r="J86" i="20"/>
  <c r="O86" i="20" s="1"/>
  <c r="K86" i="20"/>
  <c r="Q86" i="20" s="1"/>
  <c r="I87" i="20"/>
  <c r="N87" i="20" s="1"/>
  <c r="J87" i="20"/>
  <c r="K87" i="20"/>
  <c r="Q87" i="20" s="1"/>
  <c r="I88" i="20"/>
  <c r="J88" i="20"/>
  <c r="P88" i="20" s="1"/>
  <c r="K88" i="20"/>
  <c r="Q88" i="20" s="1"/>
  <c r="I89" i="20"/>
  <c r="J89" i="20"/>
  <c r="P89" i="20" s="1"/>
  <c r="K89" i="20"/>
  <c r="Q89" i="20" s="1"/>
  <c r="L89" i="20"/>
  <c r="I90" i="20"/>
  <c r="J90" i="20"/>
  <c r="O90" i="20" s="1"/>
  <c r="K90" i="20"/>
  <c r="Q90" i="20"/>
  <c r="I91" i="20"/>
  <c r="J91" i="20"/>
  <c r="K91" i="20"/>
  <c r="Q91" i="20"/>
  <c r="I92" i="20"/>
  <c r="J92" i="20"/>
  <c r="P92" i="20" s="1"/>
  <c r="K92" i="20"/>
  <c r="Q92" i="20" s="1"/>
  <c r="I93" i="20"/>
  <c r="J93" i="20"/>
  <c r="O93" i="20" s="1"/>
  <c r="R93" i="20" s="1"/>
  <c r="K93" i="20"/>
  <c r="Q93" i="20" s="1"/>
  <c r="I94" i="20"/>
  <c r="J94" i="20"/>
  <c r="P94" i="20" s="1"/>
  <c r="K94" i="20"/>
  <c r="Q94" i="20" s="1"/>
  <c r="I95" i="20"/>
  <c r="J95" i="20"/>
  <c r="K95" i="20"/>
  <c r="Q95" i="20" s="1"/>
  <c r="L95" i="20"/>
  <c r="L96" i="20" s="1"/>
  <c r="M96" i="20" s="1"/>
  <c r="I96" i="20"/>
  <c r="J96" i="20"/>
  <c r="K96" i="20"/>
  <c r="Q96" i="20" s="1"/>
  <c r="I97" i="20"/>
  <c r="N97" i="20" s="1"/>
  <c r="J97" i="20"/>
  <c r="O97" i="20" s="1"/>
  <c r="K97" i="20"/>
  <c r="Q97" i="20" s="1"/>
  <c r="L97" i="20"/>
  <c r="M97" i="20" s="1"/>
  <c r="I98" i="20"/>
  <c r="N98" i="20" s="1"/>
  <c r="J98" i="20"/>
  <c r="P98" i="20" s="1"/>
  <c r="K98" i="20"/>
  <c r="Q98" i="20" s="1"/>
  <c r="O98" i="20"/>
  <c r="I99" i="20"/>
  <c r="J99" i="20"/>
  <c r="K99" i="20"/>
  <c r="Q99" i="20" s="1"/>
  <c r="N99" i="20"/>
  <c r="I100" i="20"/>
  <c r="J100" i="20"/>
  <c r="P100" i="20" s="1"/>
  <c r="K100" i="20"/>
  <c r="Q100" i="20" s="1"/>
  <c r="O100" i="20"/>
  <c r="I101" i="20"/>
  <c r="J101" i="20"/>
  <c r="P101" i="20" s="1"/>
  <c r="K101" i="20"/>
  <c r="Q101" i="20" s="1"/>
  <c r="L101" i="20"/>
  <c r="M101" i="20" s="1"/>
  <c r="I102" i="20"/>
  <c r="J102" i="20"/>
  <c r="P102" i="20" s="1"/>
  <c r="K102" i="20"/>
  <c r="Q102" i="20" s="1"/>
  <c r="L102" i="20"/>
  <c r="L103" i="20" s="1"/>
  <c r="L104" i="20" s="1"/>
  <c r="M104" i="20" s="1"/>
  <c r="I103" i="20"/>
  <c r="J103" i="20"/>
  <c r="K103" i="20"/>
  <c r="Q103" i="20" s="1"/>
  <c r="I104" i="20"/>
  <c r="J104" i="20"/>
  <c r="K104" i="20"/>
  <c r="Q104" i="20" s="1"/>
  <c r="I105" i="20"/>
  <c r="J105" i="20"/>
  <c r="K105" i="20"/>
  <c r="Q105" i="20" s="1"/>
  <c r="I106" i="20"/>
  <c r="N106" i="20" s="1"/>
  <c r="J106" i="20"/>
  <c r="O106" i="20" s="1"/>
  <c r="K106" i="20"/>
  <c r="Q106" i="20" s="1"/>
  <c r="L106" i="20"/>
  <c r="I107" i="20"/>
  <c r="N107" i="20" s="1"/>
  <c r="J107" i="20"/>
  <c r="K107" i="20"/>
  <c r="Q107" i="20" s="1"/>
  <c r="I108" i="20"/>
  <c r="J108" i="20"/>
  <c r="P108" i="20" s="1"/>
  <c r="K108" i="20"/>
  <c r="Q108" i="20" s="1"/>
  <c r="I109" i="20"/>
  <c r="J109" i="20"/>
  <c r="P109" i="20" s="1"/>
  <c r="K109" i="20"/>
  <c r="Q109" i="20" s="1"/>
  <c r="L109" i="20"/>
  <c r="M109" i="20" s="1"/>
  <c r="N109" i="20" s="1"/>
  <c r="O109" i="20"/>
  <c r="I110" i="20"/>
  <c r="J110" i="20"/>
  <c r="P110" i="20" s="1"/>
  <c r="S110" i="20" s="1"/>
  <c r="K110" i="20"/>
  <c r="L110" i="20"/>
  <c r="L111" i="20" s="1"/>
  <c r="L112" i="20" s="1"/>
  <c r="M112" i="20" s="1"/>
  <c r="Q110" i="20"/>
  <c r="I111" i="20"/>
  <c r="J111" i="20"/>
  <c r="K111" i="20"/>
  <c r="Q111" i="20" s="1"/>
  <c r="I112" i="20"/>
  <c r="J112" i="20"/>
  <c r="P112" i="20" s="1"/>
  <c r="K112" i="20"/>
  <c r="Q112" i="20" s="1"/>
  <c r="I113" i="20"/>
  <c r="J113" i="20"/>
  <c r="O113" i="20" s="1"/>
  <c r="K113" i="20"/>
  <c r="Q113" i="20" s="1"/>
  <c r="I114" i="20"/>
  <c r="J114" i="20"/>
  <c r="K114" i="20"/>
  <c r="Q114" i="20" s="1"/>
  <c r="I115" i="20"/>
  <c r="J115" i="20"/>
  <c r="K115" i="20"/>
  <c r="Q115" i="20" s="1"/>
  <c r="L115" i="20"/>
  <c r="L116" i="20" s="1"/>
  <c r="I116" i="20"/>
  <c r="J116" i="20"/>
  <c r="P116" i="20" s="1"/>
  <c r="S116" i="20" s="1"/>
  <c r="K116" i="20"/>
  <c r="Q116" i="20" s="1"/>
  <c r="I117" i="20"/>
  <c r="N117" i="20" s="1"/>
  <c r="J117" i="20"/>
  <c r="P117" i="20" s="1"/>
  <c r="S117" i="20" s="1"/>
  <c r="K117" i="20"/>
  <c r="Q117" i="20" s="1"/>
  <c r="I118" i="20"/>
  <c r="N118" i="20" s="1"/>
  <c r="J118" i="20"/>
  <c r="O118" i="20" s="1"/>
  <c r="K118" i="20"/>
  <c r="Q118" i="20" s="1"/>
  <c r="P118" i="20"/>
  <c r="I119" i="20"/>
  <c r="N119" i="20" s="1"/>
  <c r="J119" i="20"/>
  <c r="K119" i="20"/>
  <c r="Q119" i="20" s="1"/>
  <c r="I120" i="20"/>
  <c r="J120" i="20"/>
  <c r="P120" i="20" s="1"/>
  <c r="K120" i="20"/>
  <c r="Q120" i="20" s="1"/>
  <c r="I121" i="20"/>
  <c r="J121" i="20"/>
  <c r="P121" i="20" s="1"/>
  <c r="K121" i="20"/>
  <c r="Q121" i="20" s="1"/>
  <c r="I122" i="20"/>
  <c r="J122" i="20"/>
  <c r="O122" i="20" s="1"/>
  <c r="K122" i="20"/>
  <c r="Q122" i="20" s="1"/>
  <c r="I123" i="20"/>
  <c r="J123" i="20"/>
  <c r="O123" i="20" s="1"/>
  <c r="K123" i="20"/>
  <c r="Q123" i="20" s="1"/>
  <c r="I124" i="20"/>
  <c r="J124" i="20"/>
  <c r="P124" i="20" s="1"/>
  <c r="K124" i="20"/>
  <c r="Q124" i="20" s="1"/>
  <c r="I125" i="20"/>
  <c r="J125" i="20"/>
  <c r="K125" i="20"/>
  <c r="Q125" i="20" s="1"/>
  <c r="I126" i="20"/>
  <c r="J126" i="20"/>
  <c r="K126" i="20"/>
  <c r="Q126" i="20" s="1"/>
  <c r="O126" i="20"/>
  <c r="P126" i="20"/>
  <c r="I127" i="20"/>
  <c r="J127" i="20"/>
  <c r="O127" i="20" s="1"/>
  <c r="K127" i="20"/>
  <c r="Q127" i="20" s="1"/>
  <c r="I128" i="20"/>
  <c r="N128" i="20" s="1"/>
  <c r="J128" i="20"/>
  <c r="P128" i="20" s="1"/>
  <c r="K128" i="20"/>
  <c r="Q128" i="20" s="1"/>
  <c r="I129" i="20"/>
  <c r="J129" i="20"/>
  <c r="K129" i="20"/>
  <c r="Q129" i="20" s="1"/>
  <c r="N129" i="20"/>
  <c r="I130" i="20"/>
  <c r="N130" i="20" s="1"/>
  <c r="J130" i="20"/>
  <c r="P130" i="20" s="1"/>
  <c r="K130" i="20"/>
  <c r="Q130" i="20" s="1"/>
  <c r="I131" i="20"/>
  <c r="N131" i="20" s="1"/>
  <c r="J131" i="20"/>
  <c r="P131" i="20" s="1"/>
  <c r="K131" i="20"/>
  <c r="Q131" i="20" s="1"/>
  <c r="O131" i="20"/>
  <c r="I132" i="20"/>
  <c r="J132" i="20"/>
  <c r="O132" i="20" s="1"/>
  <c r="K132" i="20"/>
  <c r="Q132" i="20" s="1"/>
  <c r="I133" i="20"/>
  <c r="N133" i="20" s="1"/>
  <c r="J133" i="20"/>
  <c r="K133" i="20"/>
  <c r="Q133" i="20" s="1"/>
  <c r="I134" i="20"/>
  <c r="N134" i="20" s="1"/>
  <c r="J134" i="20"/>
  <c r="P134" i="20" s="1"/>
  <c r="K134" i="20"/>
  <c r="Q134" i="20" s="1"/>
  <c r="I135" i="20"/>
  <c r="N135" i="20" s="1"/>
  <c r="J135" i="20"/>
  <c r="P135" i="20" s="1"/>
  <c r="S135" i="20" s="1"/>
  <c r="K135" i="20"/>
  <c r="Q135" i="20" s="1"/>
  <c r="I136" i="20"/>
  <c r="J136" i="20"/>
  <c r="O136" i="20" s="1"/>
  <c r="K136" i="20"/>
  <c r="Q136" i="20" s="1"/>
  <c r="I137" i="20"/>
  <c r="N137" i="20" s="1"/>
  <c r="J137" i="20"/>
  <c r="K137" i="20"/>
  <c r="Q137" i="20" s="1"/>
  <c r="I138" i="20"/>
  <c r="J138" i="20"/>
  <c r="P138" i="20" s="1"/>
  <c r="S138" i="20" s="1"/>
  <c r="K138" i="20"/>
  <c r="Q138" i="20" s="1"/>
  <c r="I139" i="20"/>
  <c r="J139" i="20"/>
  <c r="O139" i="20" s="1"/>
  <c r="K139" i="20"/>
  <c r="Q139" i="20" s="1"/>
  <c r="I140" i="20"/>
  <c r="J140" i="20"/>
  <c r="O140" i="20" s="1"/>
  <c r="K140" i="20"/>
  <c r="Q140" i="20" s="1"/>
  <c r="I141" i="20"/>
  <c r="N141" i="20" s="1"/>
  <c r="J141" i="20"/>
  <c r="K141" i="20"/>
  <c r="Q141" i="20"/>
  <c r="I142" i="20"/>
  <c r="J142" i="20"/>
  <c r="P142" i="20" s="1"/>
  <c r="S142" i="20" s="1"/>
  <c r="K142" i="20"/>
  <c r="Q142" i="20" s="1"/>
  <c r="I143" i="20"/>
  <c r="N143" i="20" s="1"/>
  <c r="J143" i="20"/>
  <c r="O143" i="20" s="1"/>
  <c r="K143" i="20"/>
  <c r="Q143" i="20" s="1"/>
  <c r="I144" i="20"/>
  <c r="J144" i="20"/>
  <c r="O144" i="20" s="1"/>
  <c r="K144" i="20"/>
  <c r="Q144" i="20" s="1"/>
  <c r="I145" i="20"/>
  <c r="J145" i="20"/>
  <c r="K145" i="20"/>
  <c r="Q145" i="20" s="1"/>
  <c r="I146" i="20"/>
  <c r="J146" i="20"/>
  <c r="P146" i="20" s="1"/>
  <c r="K146" i="20"/>
  <c r="Q146" i="20" s="1"/>
  <c r="I147" i="20"/>
  <c r="N147" i="20" s="1"/>
  <c r="J147" i="20"/>
  <c r="O147" i="20" s="1"/>
  <c r="K147" i="20"/>
  <c r="Q147" i="20" s="1"/>
  <c r="I148" i="20"/>
  <c r="N148" i="20" s="1"/>
  <c r="J148" i="20"/>
  <c r="O148" i="20" s="1"/>
  <c r="K148" i="20"/>
  <c r="Q148" i="20" s="1"/>
  <c r="R148" i="20" s="1"/>
  <c r="I149" i="20"/>
  <c r="J149" i="20"/>
  <c r="P149" i="20" s="1"/>
  <c r="K149" i="20"/>
  <c r="Q149" i="20" s="1"/>
  <c r="I150" i="20"/>
  <c r="N150" i="20" s="1"/>
  <c r="J150" i="20"/>
  <c r="K150" i="20"/>
  <c r="Q150" i="20" s="1"/>
  <c r="I151" i="20"/>
  <c r="J151" i="20"/>
  <c r="O151" i="20" s="1"/>
  <c r="K151" i="20"/>
  <c r="Q151" i="20" s="1"/>
  <c r="I152" i="20"/>
  <c r="N152" i="20" s="1"/>
  <c r="J152" i="20"/>
  <c r="O152" i="20" s="1"/>
  <c r="K152" i="20"/>
  <c r="Q152" i="20"/>
  <c r="I153" i="20"/>
  <c r="N153" i="20" s="1"/>
  <c r="J153" i="20"/>
  <c r="P153" i="20" s="1"/>
  <c r="K153" i="20"/>
  <c r="Q153" i="20" s="1"/>
  <c r="I154" i="20"/>
  <c r="N154" i="20" s="1"/>
  <c r="J154" i="20"/>
  <c r="P154" i="20" s="1"/>
  <c r="K154" i="20"/>
  <c r="Q154" i="20" s="1"/>
  <c r="I155" i="20"/>
  <c r="N155" i="20" s="1"/>
  <c r="J155" i="20"/>
  <c r="K155" i="20"/>
  <c r="Q155" i="20" s="1"/>
  <c r="O155" i="20"/>
  <c r="P155" i="20"/>
  <c r="S155" i="20" s="1"/>
  <c r="I156" i="20"/>
  <c r="J156" i="20"/>
  <c r="O156" i="20" s="1"/>
  <c r="K156" i="20"/>
  <c r="Q156" i="20" s="1"/>
  <c r="R156" i="20" s="1"/>
  <c r="I157" i="20"/>
  <c r="N157" i="20" s="1"/>
  <c r="J157" i="20"/>
  <c r="P157" i="20" s="1"/>
  <c r="K157" i="20"/>
  <c r="Q157" i="20" s="1"/>
  <c r="I158" i="20"/>
  <c r="N158" i="20" s="1"/>
  <c r="J158" i="20"/>
  <c r="O158" i="20" s="1"/>
  <c r="K158" i="20"/>
  <c r="Q158" i="20" s="1"/>
  <c r="I159" i="20"/>
  <c r="N159" i="20" s="1"/>
  <c r="J159" i="20"/>
  <c r="O159" i="20" s="1"/>
  <c r="K159" i="20"/>
  <c r="Q159" i="20" s="1"/>
  <c r="I160" i="20"/>
  <c r="J160" i="20"/>
  <c r="K160" i="20"/>
  <c r="Q160" i="20" s="1"/>
  <c r="I161" i="20"/>
  <c r="N161" i="20" s="1"/>
  <c r="J161" i="20"/>
  <c r="P161" i="20" s="1"/>
  <c r="K161" i="20"/>
  <c r="Q161" i="20" s="1"/>
  <c r="I162" i="20"/>
  <c r="N162" i="20" s="1"/>
  <c r="J162" i="20"/>
  <c r="O162" i="20" s="1"/>
  <c r="K162" i="20"/>
  <c r="Q162" i="20" s="1"/>
  <c r="I163" i="20"/>
  <c r="J163" i="20"/>
  <c r="O163" i="20" s="1"/>
  <c r="K163" i="20"/>
  <c r="Q163" i="20" s="1"/>
  <c r="I164" i="20"/>
  <c r="J164" i="20"/>
  <c r="P164" i="20" s="1"/>
  <c r="K164" i="20"/>
  <c r="Q164" i="20" s="1"/>
  <c r="I165" i="20"/>
  <c r="J165" i="20"/>
  <c r="O165" i="20" s="1"/>
  <c r="K165" i="20"/>
  <c r="Q165" i="20" s="1"/>
  <c r="I166" i="20"/>
  <c r="N166" i="20" s="1"/>
  <c r="J166" i="20"/>
  <c r="O166" i="20" s="1"/>
  <c r="K166" i="20"/>
  <c r="Q166" i="20" s="1"/>
  <c r="I167" i="20"/>
  <c r="N167" i="20" s="1"/>
  <c r="J167" i="20"/>
  <c r="O167" i="20" s="1"/>
  <c r="K167" i="20"/>
  <c r="Q167" i="20" s="1"/>
  <c r="I168" i="20"/>
  <c r="J168" i="20"/>
  <c r="K168" i="20"/>
  <c r="Q168" i="20" s="1"/>
  <c r="N168" i="20"/>
  <c r="I169" i="20"/>
  <c r="N169" i="20" s="1"/>
  <c r="J169" i="20"/>
  <c r="P169" i="20" s="1"/>
  <c r="S169" i="20" s="1"/>
  <c r="K169" i="20"/>
  <c r="Q169" i="20" s="1"/>
  <c r="I170" i="20"/>
  <c r="J170" i="20"/>
  <c r="O170" i="20" s="1"/>
  <c r="K170" i="20"/>
  <c r="Q170" i="20" s="1"/>
  <c r="I171" i="20"/>
  <c r="J171" i="20"/>
  <c r="O171" i="20" s="1"/>
  <c r="K171" i="20"/>
  <c r="Q171" i="20"/>
  <c r="I172" i="20"/>
  <c r="N172" i="20" s="1"/>
  <c r="J172" i="20"/>
  <c r="K172" i="20"/>
  <c r="Q172" i="20" s="1"/>
  <c r="I173" i="20"/>
  <c r="N173" i="20" s="1"/>
  <c r="J173" i="20"/>
  <c r="K173" i="20"/>
  <c r="Q173" i="20" s="1"/>
  <c r="I174" i="20"/>
  <c r="J174" i="20"/>
  <c r="O174" i="20" s="1"/>
  <c r="K174" i="20"/>
  <c r="Q174" i="20" s="1"/>
  <c r="I175" i="20"/>
  <c r="N175" i="20" s="1"/>
  <c r="J175" i="20"/>
  <c r="O175" i="20" s="1"/>
  <c r="K175" i="20"/>
  <c r="Q175" i="20" s="1"/>
  <c r="I176" i="20"/>
  <c r="J176" i="20"/>
  <c r="K176" i="20"/>
  <c r="Q176" i="20" s="1"/>
  <c r="I177" i="20"/>
  <c r="N177" i="20" s="1"/>
  <c r="J177" i="20"/>
  <c r="O177" i="20" s="1"/>
  <c r="K177" i="20"/>
  <c r="Q177" i="20" s="1"/>
  <c r="I178" i="20"/>
  <c r="N178" i="20" s="1"/>
  <c r="J178" i="20"/>
  <c r="O178" i="20" s="1"/>
  <c r="K178" i="20"/>
  <c r="Q178" i="20" s="1"/>
  <c r="I179" i="20"/>
  <c r="J179" i="20"/>
  <c r="O179" i="20" s="1"/>
  <c r="K179" i="20"/>
  <c r="Q179" i="20" s="1"/>
  <c r="I180" i="20"/>
  <c r="N180" i="20" s="1"/>
  <c r="J180" i="20"/>
  <c r="K180" i="20"/>
  <c r="Q180" i="20" s="1"/>
  <c r="I181" i="20"/>
  <c r="N181" i="20" s="1"/>
  <c r="J181" i="20"/>
  <c r="O181" i="20" s="1"/>
  <c r="R181" i="20" s="1"/>
  <c r="K181" i="20"/>
  <c r="Q181" i="20" s="1"/>
  <c r="I182" i="20"/>
  <c r="J182" i="20"/>
  <c r="O182" i="20" s="1"/>
  <c r="K182" i="20"/>
  <c r="Q182" i="20"/>
  <c r="I183" i="20"/>
  <c r="N183" i="20" s="1"/>
  <c r="J183" i="20"/>
  <c r="O183" i="20" s="1"/>
  <c r="R183" i="20" s="1"/>
  <c r="K183" i="20"/>
  <c r="Q183" i="20"/>
  <c r="I184" i="20"/>
  <c r="J184" i="20"/>
  <c r="K184" i="20"/>
  <c r="Q184" i="20" s="1"/>
  <c r="N184" i="20"/>
  <c r="I185" i="20"/>
  <c r="J185" i="20"/>
  <c r="O185" i="20" s="1"/>
  <c r="K185" i="20"/>
  <c r="Q185" i="20" s="1"/>
  <c r="I186" i="20"/>
  <c r="N186" i="20" s="1"/>
  <c r="J186" i="20"/>
  <c r="O186" i="20" s="1"/>
  <c r="K186" i="20"/>
  <c r="Q186" i="20" s="1"/>
  <c r="I187" i="20"/>
  <c r="J187" i="20"/>
  <c r="O187" i="20" s="1"/>
  <c r="K187" i="20"/>
  <c r="Q187" i="20" s="1"/>
  <c r="I188" i="20"/>
  <c r="J188" i="20"/>
  <c r="K188" i="20"/>
  <c r="Q188" i="20" s="1"/>
  <c r="I189" i="20"/>
  <c r="J189" i="20"/>
  <c r="O189" i="20" s="1"/>
  <c r="K189" i="20"/>
  <c r="Q189" i="20" s="1"/>
  <c r="I190" i="20"/>
  <c r="J190" i="20"/>
  <c r="O190" i="20" s="1"/>
  <c r="K190" i="20"/>
  <c r="Q190" i="20" s="1"/>
  <c r="I191" i="20"/>
  <c r="J191" i="20"/>
  <c r="K191" i="20"/>
  <c r="Q191" i="20" s="1"/>
  <c r="I192" i="20"/>
  <c r="J192" i="20"/>
  <c r="P192" i="20" s="1"/>
  <c r="K192" i="20"/>
  <c r="Q192" i="20" s="1"/>
  <c r="I193" i="20"/>
  <c r="J193" i="20"/>
  <c r="O193" i="20" s="1"/>
  <c r="K193" i="20"/>
  <c r="Q193" i="20" s="1"/>
  <c r="I194" i="20"/>
  <c r="J194" i="20"/>
  <c r="O194" i="20" s="1"/>
  <c r="K194" i="20"/>
  <c r="Q194" i="20"/>
  <c r="I195" i="20"/>
  <c r="N195" i="20" s="1"/>
  <c r="J195" i="20"/>
  <c r="K195" i="20"/>
  <c r="Q195" i="20" s="1"/>
  <c r="I196" i="20"/>
  <c r="J196" i="20"/>
  <c r="P196" i="20" s="1"/>
  <c r="K196" i="20"/>
  <c r="Q196" i="20" s="1"/>
  <c r="N196" i="20"/>
  <c r="I197" i="20"/>
  <c r="N197" i="20" s="1"/>
  <c r="J197" i="20"/>
  <c r="K197" i="20"/>
  <c r="Q197" i="20" s="1"/>
  <c r="O197" i="20"/>
  <c r="R197" i="20" s="1"/>
  <c r="P197" i="20"/>
  <c r="I198" i="20"/>
  <c r="J198" i="20"/>
  <c r="O198" i="20" s="1"/>
  <c r="K198" i="20"/>
  <c r="Q198" i="20" s="1"/>
  <c r="I199" i="20"/>
  <c r="N199" i="20" s="1"/>
  <c r="J199" i="20"/>
  <c r="K199" i="20"/>
  <c r="Q199" i="20" s="1"/>
  <c r="I200" i="20"/>
  <c r="N200" i="20" s="1"/>
  <c r="J200" i="20"/>
  <c r="P200" i="20" s="1"/>
  <c r="K200" i="20"/>
  <c r="Q200" i="20" s="1"/>
  <c r="S200" i="20"/>
  <c r="I201" i="20"/>
  <c r="N201" i="20" s="1"/>
  <c r="J201" i="20"/>
  <c r="P201" i="20" s="1"/>
  <c r="K201" i="20"/>
  <c r="Q201" i="20" s="1"/>
  <c r="I202" i="20"/>
  <c r="N202" i="20" s="1"/>
  <c r="J202" i="20"/>
  <c r="O202" i="20" s="1"/>
  <c r="K202" i="20"/>
  <c r="Q202" i="20"/>
  <c r="I203" i="20"/>
  <c r="J203" i="20"/>
  <c r="K203" i="20"/>
  <c r="Q203" i="20" s="1"/>
  <c r="I204" i="20"/>
  <c r="N204" i="20" s="1"/>
  <c r="J204" i="20"/>
  <c r="P204" i="20" s="1"/>
  <c r="S204" i="20" s="1"/>
  <c r="K204" i="20"/>
  <c r="Q204" i="20" s="1"/>
  <c r="I205" i="20"/>
  <c r="J205" i="20"/>
  <c r="O205" i="20" s="1"/>
  <c r="K205" i="20"/>
  <c r="Q205" i="20" s="1"/>
  <c r="I206" i="20"/>
  <c r="N206" i="20" s="1"/>
  <c r="J206" i="20"/>
  <c r="O206" i="20" s="1"/>
  <c r="K206" i="20"/>
  <c r="Q206" i="20" s="1"/>
  <c r="I207" i="20"/>
  <c r="J207" i="20"/>
  <c r="K207" i="20"/>
  <c r="Q207" i="20" s="1"/>
  <c r="N207" i="20"/>
  <c r="I208" i="20"/>
  <c r="N208" i="20" s="1"/>
  <c r="J208" i="20"/>
  <c r="P208" i="20" s="1"/>
  <c r="S208" i="20" s="1"/>
  <c r="K208" i="20"/>
  <c r="Q208" i="20" s="1"/>
  <c r="I209" i="20"/>
  <c r="N209" i="20" s="1"/>
  <c r="J209" i="20"/>
  <c r="P209" i="20" s="1"/>
  <c r="K209" i="20"/>
  <c r="Q209" i="20" s="1"/>
  <c r="O209" i="20"/>
  <c r="I210" i="20"/>
  <c r="N210" i="20" s="1"/>
  <c r="J210" i="20"/>
  <c r="O210" i="20" s="1"/>
  <c r="K210" i="20"/>
  <c r="Q210" i="20" s="1"/>
  <c r="I211" i="20"/>
  <c r="J211" i="20"/>
  <c r="K211" i="20"/>
  <c r="Q211" i="20" s="1"/>
  <c r="I212" i="20"/>
  <c r="N212" i="20" s="1"/>
  <c r="J212" i="20"/>
  <c r="P212" i="20" s="1"/>
  <c r="K212" i="20"/>
  <c r="Q212" i="20" s="1"/>
  <c r="I213" i="20"/>
  <c r="N213" i="20" s="1"/>
  <c r="J213" i="20"/>
  <c r="K213" i="20"/>
  <c r="Q213" i="20" s="1"/>
  <c r="O213" i="20"/>
  <c r="P213" i="20"/>
  <c r="I214" i="20"/>
  <c r="N214" i="20" s="1"/>
  <c r="J214" i="20"/>
  <c r="O214" i="20" s="1"/>
  <c r="K214" i="20"/>
  <c r="Q214" i="20" s="1"/>
  <c r="I215" i="20"/>
  <c r="N215" i="20" s="1"/>
  <c r="J215" i="20"/>
  <c r="K215" i="20"/>
  <c r="Q215" i="20" s="1"/>
  <c r="I216" i="20"/>
  <c r="N216" i="20" s="1"/>
  <c r="J216" i="20"/>
  <c r="K216" i="20"/>
  <c r="Q216" i="20" s="1"/>
  <c r="I217" i="20"/>
  <c r="J217" i="20"/>
  <c r="O217" i="20" s="1"/>
  <c r="K217" i="20"/>
  <c r="Q217" i="20" s="1"/>
  <c r="I218" i="20"/>
  <c r="N218" i="20" s="1"/>
  <c r="J218" i="20"/>
  <c r="O218" i="20" s="1"/>
  <c r="K218" i="20"/>
  <c r="Q218" i="20" s="1"/>
  <c r="I219" i="20"/>
  <c r="N219" i="20" s="1"/>
  <c r="J219" i="20"/>
  <c r="K219" i="20"/>
  <c r="Q219" i="20" s="1"/>
  <c r="I220" i="20"/>
  <c r="J220" i="20"/>
  <c r="O220" i="20" s="1"/>
  <c r="K220" i="20"/>
  <c r="Q220" i="20" s="1"/>
  <c r="N220" i="20"/>
  <c r="I221" i="20"/>
  <c r="J221" i="20"/>
  <c r="O221" i="20" s="1"/>
  <c r="K221" i="20"/>
  <c r="Q221" i="20" s="1"/>
  <c r="I222" i="20"/>
  <c r="N222" i="20" s="1"/>
  <c r="J222" i="20"/>
  <c r="O222" i="20" s="1"/>
  <c r="K222" i="20"/>
  <c r="Q222" i="20" s="1"/>
  <c r="I223" i="20"/>
  <c r="J223" i="20"/>
  <c r="P223" i="20" s="1"/>
  <c r="K223" i="20"/>
  <c r="Q223" i="20"/>
  <c r="I224" i="20"/>
  <c r="N224" i="20" s="1"/>
  <c r="J224" i="20"/>
  <c r="O224" i="20" s="1"/>
  <c r="K224" i="20"/>
  <c r="Q224" i="20" s="1"/>
  <c r="I225" i="20"/>
  <c r="J225" i="20"/>
  <c r="O225" i="20" s="1"/>
  <c r="K225" i="20"/>
  <c r="Q225" i="20" s="1"/>
  <c r="I226" i="20"/>
  <c r="N226" i="20" s="1"/>
  <c r="J226" i="20"/>
  <c r="P226" i="20" s="1"/>
  <c r="K226" i="20"/>
  <c r="Q226" i="20" s="1"/>
  <c r="I227" i="20"/>
  <c r="N227" i="20" s="1"/>
  <c r="J227" i="20"/>
  <c r="O227" i="20" s="1"/>
  <c r="K227" i="20"/>
  <c r="Q227" i="20" s="1"/>
  <c r="I228" i="20"/>
  <c r="N228" i="20" s="1"/>
  <c r="J228" i="20"/>
  <c r="P228" i="20" s="1"/>
  <c r="K228" i="20"/>
  <c r="Q228" i="20" s="1"/>
  <c r="I229" i="20"/>
  <c r="N229" i="20" s="1"/>
  <c r="J229" i="20"/>
  <c r="K229" i="20"/>
  <c r="Q229" i="20" s="1"/>
  <c r="I230" i="20"/>
  <c r="N230" i="20" s="1"/>
  <c r="J230" i="20"/>
  <c r="P230" i="20" s="1"/>
  <c r="K230" i="20"/>
  <c r="Q230" i="20"/>
  <c r="I231" i="20"/>
  <c r="N231" i="20" s="1"/>
  <c r="J231" i="20"/>
  <c r="O231" i="20" s="1"/>
  <c r="K231" i="20"/>
  <c r="Q231" i="20" s="1"/>
  <c r="I232" i="20"/>
  <c r="N232" i="20" s="1"/>
  <c r="J232" i="20"/>
  <c r="P232" i="20" s="1"/>
  <c r="K232" i="20"/>
  <c r="Q232" i="20" s="1"/>
  <c r="O232" i="20"/>
  <c r="I233" i="20"/>
  <c r="N233" i="20" s="1"/>
  <c r="J233" i="20"/>
  <c r="O233" i="20" s="1"/>
  <c r="K233" i="20"/>
  <c r="Q233" i="20" s="1"/>
  <c r="I234" i="20"/>
  <c r="N234" i="20" s="1"/>
  <c r="J234" i="20"/>
  <c r="P234" i="20" s="1"/>
  <c r="K234" i="20"/>
  <c r="Q234" i="20" s="1"/>
  <c r="I235" i="20"/>
  <c r="N235" i="20" s="1"/>
  <c r="J235" i="20"/>
  <c r="O235" i="20" s="1"/>
  <c r="K235" i="20"/>
  <c r="Q235" i="20" s="1"/>
  <c r="I236" i="20"/>
  <c r="N236" i="20" s="1"/>
  <c r="J236" i="20"/>
  <c r="O236" i="20" s="1"/>
  <c r="K236" i="20"/>
  <c r="Q236" i="20" s="1"/>
  <c r="P236" i="20"/>
  <c r="I237" i="20"/>
  <c r="J237" i="20"/>
  <c r="O237" i="20" s="1"/>
  <c r="K237" i="20"/>
  <c r="Q237" i="20" s="1"/>
  <c r="I238" i="20"/>
  <c r="J238" i="20"/>
  <c r="P238" i="20" s="1"/>
  <c r="K238" i="20"/>
  <c r="Q238" i="20" s="1"/>
  <c r="I239" i="20"/>
  <c r="N239" i="20" s="1"/>
  <c r="J239" i="20"/>
  <c r="O239" i="20" s="1"/>
  <c r="K239" i="20"/>
  <c r="Q239" i="20" s="1"/>
  <c r="P239" i="20"/>
  <c r="S239" i="20" s="1"/>
  <c r="I240" i="20"/>
  <c r="N240" i="20" s="1"/>
  <c r="J240" i="20"/>
  <c r="O240" i="20" s="1"/>
  <c r="K240" i="20"/>
  <c r="Q240" i="20" s="1"/>
  <c r="I241" i="20"/>
  <c r="N241" i="20" s="1"/>
  <c r="J241" i="20"/>
  <c r="O241" i="20" s="1"/>
  <c r="K241" i="20"/>
  <c r="Q241" i="20" s="1"/>
  <c r="P241" i="20"/>
  <c r="I242" i="20"/>
  <c r="N242" i="20" s="1"/>
  <c r="J242" i="20"/>
  <c r="P242" i="20" s="1"/>
  <c r="K242" i="20"/>
  <c r="Q242" i="20" s="1"/>
  <c r="I243" i="20"/>
  <c r="J243" i="20"/>
  <c r="O243" i="20" s="1"/>
  <c r="K243" i="20"/>
  <c r="Q243" i="20" s="1"/>
  <c r="I244" i="20"/>
  <c r="N244" i="20" s="1"/>
  <c r="J244" i="20"/>
  <c r="P244" i="20" s="1"/>
  <c r="K244" i="20"/>
  <c r="Q244" i="20" s="1"/>
  <c r="I245" i="20"/>
  <c r="J245" i="20"/>
  <c r="O245" i="20" s="1"/>
  <c r="K245" i="20"/>
  <c r="Q245" i="20" s="1"/>
  <c r="I246" i="20"/>
  <c r="N246" i="20" s="1"/>
  <c r="J246" i="20"/>
  <c r="P246" i="20" s="1"/>
  <c r="K246" i="20"/>
  <c r="Q246" i="20" s="1"/>
  <c r="I247" i="20"/>
  <c r="N247" i="20" s="1"/>
  <c r="J247" i="20"/>
  <c r="P247" i="20" s="1"/>
  <c r="S247" i="20" s="1"/>
  <c r="K247" i="20"/>
  <c r="Q247" i="20" s="1"/>
  <c r="I248" i="20"/>
  <c r="J248" i="20"/>
  <c r="P248" i="20" s="1"/>
  <c r="K248" i="20"/>
  <c r="Q248" i="20" s="1"/>
  <c r="I249" i="20"/>
  <c r="N249" i="20" s="1"/>
  <c r="J249" i="20"/>
  <c r="O249" i="20" s="1"/>
  <c r="K249" i="20"/>
  <c r="Q249" i="20" s="1"/>
  <c r="I250" i="20"/>
  <c r="N250" i="20" s="1"/>
  <c r="J250" i="20"/>
  <c r="P250" i="20" s="1"/>
  <c r="K250" i="20"/>
  <c r="Q250" i="20" s="1"/>
  <c r="R250" i="20" s="1"/>
  <c r="O250" i="20"/>
  <c r="I251" i="20"/>
  <c r="N251" i="20" s="1"/>
  <c r="J251" i="20"/>
  <c r="K251" i="20"/>
  <c r="Q251" i="20" s="1"/>
  <c r="I252" i="20"/>
  <c r="N252" i="20" s="1"/>
  <c r="J252" i="20"/>
  <c r="P252" i="20" s="1"/>
  <c r="S252" i="20" s="1"/>
  <c r="K252" i="20"/>
  <c r="Q252" i="20" s="1"/>
  <c r="I253" i="20"/>
  <c r="N253" i="20" s="1"/>
  <c r="J253" i="20"/>
  <c r="K253" i="20"/>
  <c r="Q253" i="20" s="1"/>
  <c r="I254" i="20"/>
  <c r="N254" i="20" s="1"/>
  <c r="J254" i="20"/>
  <c r="O254" i="20" s="1"/>
  <c r="K254" i="20"/>
  <c r="Q254" i="20" s="1"/>
  <c r="I255" i="20"/>
  <c r="N255" i="20" s="1"/>
  <c r="J255" i="20"/>
  <c r="K255" i="20"/>
  <c r="Q255" i="20" s="1"/>
  <c r="I256" i="20"/>
  <c r="N256" i="20" s="1"/>
  <c r="J256" i="20"/>
  <c r="P256" i="20" s="1"/>
  <c r="K256" i="20"/>
  <c r="Q256" i="20" s="1"/>
  <c r="O256" i="20"/>
  <c r="I257" i="20"/>
  <c r="N257" i="20" s="1"/>
  <c r="J257" i="20"/>
  <c r="O257" i="20" s="1"/>
  <c r="K257" i="20"/>
  <c r="Q257" i="20"/>
  <c r="I258" i="20"/>
  <c r="N258" i="20" s="1"/>
  <c r="J258" i="20"/>
  <c r="O258" i="20" s="1"/>
  <c r="K258" i="20"/>
  <c r="Q258" i="20" s="1"/>
  <c r="I259" i="20"/>
  <c r="N259" i="20" s="1"/>
  <c r="J259" i="20"/>
  <c r="K259" i="20"/>
  <c r="Q259" i="20" s="1"/>
  <c r="I260" i="20"/>
  <c r="N260" i="20" s="1"/>
  <c r="J260" i="20"/>
  <c r="P260" i="20" s="1"/>
  <c r="K260" i="20"/>
  <c r="Q260" i="20" s="1"/>
  <c r="I261" i="20"/>
  <c r="J261" i="20"/>
  <c r="O261" i="20" s="1"/>
  <c r="K261" i="20"/>
  <c r="Q261" i="20" s="1"/>
  <c r="I262" i="20"/>
  <c r="N262" i="20" s="1"/>
  <c r="J262" i="20"/>
  <c r="O262" i="20" s="1"/>
  <c r="K262" i="20"/>
  <c r="Q262" i="20"/>
  <c r="I263" i="20"/>
  <c r="N263" i="20" s="1"/>
  <c r="J263" i="20"/>
  <c r="K263" i="20"/>
  <c r="Q263" i="20" s="1"/>
  <c r="I264" i="20"/>
  <c r="J264" i="20"/>
  <c r="O264" i="20" s="1"/>
  <c r="K264" i="20"/>
  <c r="Q264" i="20" s="1"/>
  <c r="I265" i="20"/>
  <c r="N265" i="20" s="1"/>
  <c r="J265" i="20"/>
  <c r="O265" i="20" s="1"/>
  <c r="K265" i="20"/>
  <c r="Q265" i="20" s="1"/>
  <c r="I266" i="20"/>
  <c r="J266" i="20"/>
  <c r="O266" i="20" s="1"/>
  <c r="K266" i="20"/>
  <c r="Q266" i="20" s="1"/>
  <c r="I267" i="20"/>
  <c r="N267" i="20" s="1"/>
  <c r="J267" i="20"/>
  <c r="K267" i="20"/>
  <c r="Q267" i="20" s="1"/>
  <c r="I268" i="20"/>
  <c r="N268" i="20" s="1"/>
  <c r="J268" i="20"/>
  <c r="O268" i="20" s="1"/>
  <c r="K268" i="20"/>
  <c r="Q268" i="20" s="1"/>
  <c r="P268" i="20"/>
  <c r="S268" i="20" s="1"/>
  <c r="I269" i="20"/>
  <c r="N269" i="20" s="1"/>
  <c r="J269" i="20"/>
  <c r="O269" i="20" s="1"/>
  <c r="K269" i="20"/>
  <c r="Q269" i="20"/>
  <c r="I270" i="20"/>
  <c r="N270" i="20" s="1"/>
  <c r="J270" i="20"/>
  <c r="O270" i="20" s="1"/>
  <c r="K270" i="20"/>
  <c r="Q270" i="20" s="1"/>
  <c r="I271" i="20"/>
  <c r="N271" i="20" s="1"/>
  <c r="J271" i="20"/>
  <c r="K271" i="20"/>
  <c r="Q271" i="20" s="1"/>
  <c r="I272" i="20"/>
  <c r="J272" i="20"/>
  <c r="K272" i="20"/>
  <c r="Q272" i="20" s="1"/>
  <c r="I273" i="20"/>
  <c r="N273" i="20" s="1"/>
  <c r="J273" i="20"/>
  <c r="O273" i="20" s="1"/>
  <c r="K273" i="20"/>
  <c r="Q273" i="20" s="1"/>
  <c r="I274" i="20"/>
  <c r="N274" i="20" s="1"/>
  <c r="J274" i="20"/>
  <c r="O274" i="20" s="1"/>
  <c r="K274" i="20"/>
  <c r="Q274" i="20" s="1"/>
  <c r="I275" i="20"/>
  <c r="N275" i="20" s="1"/>
  <c r="J275" i="20"/>
  <c r="P275" i="20" s="1"/>
  <c r="K275" i="20"/>
  <c r="Q275" i="20" s="1"/>
  <c r="S275" i="20" s="1"/>
  <c r="I276" i="20"/>
  <c r="J276" i="20"/>
  <c r="O276" i="20" s="1"/>
  <c r="K276" i="20"/>
  <c r="Q276" i="20" s="1"/>
  <c r="P276" i="20"/>
  <c r="S276" i="20" s="1"/>
  <c r="I277" i="20"/>
  <c r="N277" i="20" s="1"/>
  <c r="J277" i="20"/>
  <c r="O277" i="20" s="1"/>
  <c r="K277" i="20"/>
  <c r="Q277" i="20" s="1"/>
  <c r="I278" i="20"/>
  <c r="N278" i="20" s="1"/>
  <c r="J278" i="20"/>
  <c r="K278" i="20"/>
  <c r="Q278" i="20" s="1"/>
  <c r="I279" i="20"/>
  <c r="N279" i="20" s="1"/>
  <c r="J279" i="20"/>
  <c r="P279" i="20" s="1"/>
  <c r="S279" i="20" s="1"/>
  <c r="K279" i="20"/>
  <c r="Q279" i="20" s="1"/>
  <c r="I280" i="20"/>
  <c r="J280" i="20"/>
  <c r="O280" i="20" s="1"/>
  <c r="K280" i="20"/>
  <c r="Q280" i="20" s="1"/>
  <c r="P280" i="20"/>
  <c r="S280" i="20" s="1"/>
  <c r="I281" i="20"/>
  <c r="N281" i="20" s="1"/>
  <c r="J281" i="20"/>
  <c r="O281" i="20" s="1"/>
  <c r="K281" i="20"/>
  <c r="Q281" i="20" s="1"/>
  <c r="I282" i="20"/>
  <c r="N282" i="20" s="1"/>
  <c r="J282" i="20"/>
  <c r="K282" i="20"/>
  <c r="Q282" i="20" s="1"/>
  <c r="I283" i="20"/>
  <c r="N283" i="20" s="1"/>
  <c r="J283" i="20"/>
  <c r="P283" i="20" s="1"/>
  <c r="K283" i="20"/>
  <c r="Q283" i="20" s="1"/>
  <c r="I284" i="20"/>
  <c r="N284" i="20" s="1"/>
  <c r="J284" i="20"/>
  <c r="O284" i="20" s="1"/>
  <c r="K284" i="20"/>
  <c r="Q284" i="20" s="1"/>
  <c r="I285" i="20"/>
  <c r="N285" i="20" s="1"/>
  <c r="J285" i="20"/>
  <c r="O285" i="20" s="1"/>
  <c r="K285" i="20"/>
  <c r="Q285" i="20" s="1"/>
  <c r="I286" i="20"/>
  <c r="J286" i="20"/>
  <c r="K286" i="20"/>
  <c r="N286" i="20"/>
  <c r="Q286" i="20"/>
  <c r="I287" i="20"/>
  <c r="J287" i="20"/>
  <c r="P287" i="20" s="1"/>
  <c r="K287" i="20"/>
  <c r="Q287" i="20" s="1"/>
  <c r="I288" i="20"/>
  <c r="N288" i="20" s="1"/>
  <c r="J288" i="20"/>
  <c r="O288" i="20" s="1"/>
  <c r="K288" i="20"/>
  <c r="Q288" i="20" s="1"/>
  <c r="I289" i="20"/>
  <c r="N289" i="20" s="1"/>
  <c r="J289" i="20"/>
  <c r="K289" i="20"/>
  <c r="Q289" i="20" s="1"/>
  <c r="O289" i="20"/>
  <c r="P289" i="20"/>
  <c r="I290" i="20"/>
  <c r="N290" i="20" s="1"/>
  <c r="J290" i="20"/>
  <c r="K290" i="20"/>
  <c r="Q290" i="20"/>
  <c r="I291" i="20"/>
  <c r="J291" i="20"/>
  <c r="P291" i="20" s="1"/>
  <c r="S291" i="20" s="1"/>
  <c r="K291" i="20"/>
  <c r="Q291" i="20" s="1"/>
  <c r="I292" i="20"/>
  <c r="N292" i="20" s="1"/>
  <c r="J292" i="20"/>
  <c r="K292" i="20"/>
  <c r="Q292" i="20" s="1"/>
  <c r="I293" i="20"/>
  <c r="N293" i="20" s="1"/>
  <c r="J293" i="20"/>
  <c r="O293" i="20" s="1"/>
  <c r="K293" i="20"/>
  <c r="Q293" i="20" s="1"/>
  <c r="P293" i="20"/>
  <c r="I294" i="20"/>
  <c r="N294" i="20" s="1"/>
  <c r="J294" i="20"/>
  <c r="K294" i="20"/>
  <c r="Q294" i="20" s="1"/>
  <c r="I295" i="20"/>
  <c r="N295" i="20" s="1"/>
  <c r="J295" i="20"/>
  <c r="P295" i="20" s="1"/>
  <c r="S295" i="20" s="1"/>
  <c r="K295" i="20"/>
  <c r="Q295" i="20" s="1"/>
  <c r="O295" i="20"/>
  <c r="R295" i="20" s="1"/>
  <c r="I296" i="20"/>
  <c r="N296" i="20" s="1"/>
  <c r="J296" i="20"/>
  <c r="O296" i="20" s="1"/>
  <c r="R296" i="20" s="1"/>
  <c r="K296" i="20"/>
  <c r="Q296" i="20" s="1"/>
  <c r="I297" i="20"/>
  <c r="J297" i="20"/>
  <c r="K297" i="20"/>
  <c r="Q297" i="20" s="1"/>
  <c r="I298" i="20"/>
  <c r="N298" i="20" s="1"/>
  <c r="J298" i="20"/>
  <c r="K298" i="20"/>
  <c r="Q298" i="20" s="1"/>
  <c r="I299" i="20"/>
  <c r="J299" i="20"/>
  <c r="P299" i="20" s="1"/>
  <c r="K299" i="20"/>
  <c r="Q299" i="20" s="1"/>
  <c r="I300" i="20"/>
  <c r="N300" i="20" s="1"/>
  <c r="J300" i="20"/>
  <c r="O300" i="20" s="1"/>
  <c r="R300" i="20" s="1"/>
  <c r="K300" i="20"/>
  <c r="Q300" i="20" s="1"/>
  <c r="I301" i="20"/>
  <c r="N301" i="20" s="1"/>
  <c r="J301" i="20"/>
  <c r="O301" i="20" s="1"/>
  <c r="K301" i="20"/>
  <c r="Q301" i="20" s="1"/>
  <c r="I302" i="20"/>
  <c r="N302" i="20" s="1"/>
  <c r="J302" i="20"/>
  <c r="O302" i="20" s="1"/>
  <c r="K302" i="20"/>
  <c r="Q302" i="20" s="1"/>
  <c r="R302" i="20" s="1"/>
  <c r="P302" i="20"/>
  <c r="I303" i="20"/>
  <c r="N303" i="20" s="1"/>
  <c r="J303" i="20"/>
  <c r="P303" i="20" s="1"/>
  <c r="K303" i="20"/>
  <c r="Q303" i="20" s="1"/>
  <c r="I304" i="20"/>
  <c r="N304" i="20" s="1"/>
  <c r="J304" i="20"/>
  <c r="K304" i="20"/>
  <c r="Q304" i="20" s="1"/>
  <c r="I305" i="20"/>
  <c r="N305" i="20" s="1"/>
  <c r="J305" i="20"/>
  <c r="O305" i="20" s="1"/>
  <c r="K305" i="20"/>
  <c r="Q305" i="20" s="1"/>
  <c r="I306" i="20"/>
  <c r="J306" i="20"/>
  <c r="O306" i="20" s="1"/>
  <c r="K306" i="20"/>
  <c r="Q306" i="20" s="1"/>
  <c r="I307" i="20"/>
  <c r="J307" i="20"/>
  <c r="P307" i="20" s="1"/>
  <c r="K307" i="20"/>
  <c r="Q307" i="20" s="1"/>
  <c r="I308" i="20"/>
  <c r="N308" i="20" s="1"/>
  <c r="J308" i="20"/>
  <c r="O308" i="20" s="1"/>
  <c r="K308" i="20"/>
  <c r="Q308" i="20" s="1"/>
  <c r="I309" i="20"/>
  <c r="N309" i="20" s="1"/>
  <c r="J309" i="20"/>
  <c r="P309" i="20" s="1"/>
  <c r="K309" i="20"/>
  <c r="Q309" i="20" s="1"/>
  <c r="I310" i="20"/>
  <c r="N310" i="20" s="1"/>
  <c r="J310" i="20"/>
  <c r="O310" i="20" s="1"/>
  <c r="K310" i="20"/>
  <c r="Q310" i="20" s="1"/>
  <c r="I311" i="20"/>
  <c r="J311" i="20"/>
  <c r="P311" i="20" s="1"/>
  <c r="K311" i="20"/>
  <c r="Q311" i="20"/>
  <c r="I312" i="20"/>
  <c r="N312" i="20" s="1"/>
  <c r="J312" i="20"/>
  <c r="O312" i="20" s="1"/>
  <c r="R312" i="20" s="1"/>
  <c r="K312" i="20"/>
  <c r="Q312" i="20" s="1"/>
  <c r="I313" i="20"/>
  <c r="N313" i="20" s="1"/>
  <c r="J313" i="20"/>
  <c r="P313" i="20" s="1"/>
  <c r="K313" i="20"/>
  <c r="Q313" i="20" s="1"/>
  <c r="I314" i="20"/>
  <c r="N314" i="20" s="1"/>
  <c r="J314" i="20"/>
  <c r="O314" i="20" s="1"/>
  <c r="K314" i="20"/>
  <c r="Q314" i="20" s="1"/>
  <c r="I315" i="20"/>
  <c r="J315" i="20"/>
  <c r="P315" i="20" s="1"/>
  <c r="K315" i="20"/>
  <c r="Q315" i="20" s="1"/>
  <c r="N315" i="20"/>
  <c r="I316" i="20"/>
  <c r="J316" i="20"/>
  <c r="K316" i="20"/>
  <c r="Q316" i="20" s="1"/>
  <c r="I317" i="20"/>
  <c r="N317" i="20" s="1"/>
  <c r="J317" i="20"/>
  <c r="P317" i="20" s="1"/>
  <c r="K317" i="20"/>
  <c r="Q317" i="20" s="1"/>
  <c r="I318" i="20"/>
  <c r="N318" i="20" s="1"/>
  <c r="J318" i="20"/>
  <c r="O318" i="20" s="1"/>
  <c r="K318" i="20"/>
  <c r="Q318" i="20"/>
  <c r="I319" i="20"/>
  <c r="J319" i="20"/>
  <c r="P319" i="20" s="1"/>
  <c r="K319" i="20"/>
  <c r="Q319" i="20" s="1"/>
  <c r="I320" i="20"/>
  <c r="N320" i="20" s="1"/>
  <c r="J320" i="20"/>
  <c r="P320" i="20" s="1"/>
  <c r="K320" i="20"/>
  <c r="Q320" i="20" s="1"/>
  <c r="O320" i="20"/>
  <c r="I321" i="20"/>
  <c r="N321" i="20" s="1"/>
  <c r="J321" i="20"/>
  <c r="P321" i="20" s="1"/>
  <c r="K321" i="20"/>
  <c r="Q321" i="20" s="1"/>
  <c r="I322" i="20"/>
  <c r="N322" i="20" s="1"/>
  <c r="J322" i="20"/>
  <c r="P322" i="20" s="1"/>
  <c r="S322" i="20" s="1"/>
  <c r="K322" i="20"/>
  <c r="Q322" i="20" s="1"/>
  <c r="O322" i="20"/>
  <c r="I323" i="20"/>
  <c r="J323" i="20"/>
  <c r="O323" i="20" s="1"/>
  <c r="K323" i="20"/>
  <c r="Q323" i="20" s="1"/>
  <c r="I324" i="20"/>
  <c r="N324" i="20" s="1"/>
  <c r="J324" i="20"/>
  <c r="K324" i="20"/>
  <c r="Q324" i="20" s="1"/>
  <c r="I325" i="20"/>
  <c r="N325" i="20" s="1"/>
  <c r="J325" i="20"/>
  <c r="P325" i="20" s="1"/>
  <c r="K325" i="20"/>
  <c r="Q325" i="20" s="1"/>
  <c r="I326" i="20"/>
  <c r="N326" i="20" s="1"/>
  <c r="J326" i="20"/>
  <c r="P326" i="20" s="1"/>
  <c r="K326" i="20"/>
  <c r="Q326" i="20" s="1"/>
  <c r="O326" i="20"/>
  <c r="R326" i="20" s="1"/>
  <c r="I327" i="20"/>
  <c r="N327" i="20" s="1"/>
  <c r="J327" i="20"/>
  <c r="P327" i="20" s="1"/>
  <c r="K327" i="20"/>
  <c r="Q327" i="20" s="1"/>
  <c r="O327" i="20"/>
  <c r="I328" i="20"/>
  <c r="J328" i="20"/>
  <c r="K328" i="20"/>
  <c r="Q328" i="20" s="1"/>
  <c r="N328" i="20"/>
  <c r="I329" i="20"/>
  <c r="J329" i="20"/>
  <c r="P329" i="20" s="1"/>
  <c r="K329" i="20"/>
  <c r="Q329" i="20" s="1"/>
  <c r="I330" i="20"/>
  <c r="J330" i="20"/>
  <c r="O330" i="20" s="1"/>
  <c r="K330" i="20"/>
  <c r="Q330" i="20" s="1"/>
  <c r="N330" i="20"/>
  <c r="P330" i="20"/>
  <c r="I331" i="20"/>
  <c r="N331" i="20" s="1"/>
  <c r="J331" i="20"/>
  <c r="P331" i="20" s="1"/>
  <c r="K331" i="20"/>
  <c r="Q331" i="20" s="1"/>
  <c r="O331" i="20"/>
  <c r="I332" i="20"/>
  <c r="N332" i="20" s="1"/>
  <c r="J332" i="20"/>
  <c r="K332" i="20"/>
  <c r="Q332" i="20" s="1"/>
  <c r="I333" i="20"/>
  <c r="N333" i="20" s="1"/>
  <c r="J333" i="20"/>
  <c r="P333" i="20" s="1"/>
  <c r="K333" i="20"/>
  <c r="Q333" i="20" s="1"/>
  <c r="I334" i="20"/>
  <c r="N334" i="20" s="1"/>
  <c r="J334" i="20"/>
  <c r="O334" i="20" s="1"/>
  <c r="R334" i="20" s="1"/>
  <c r="K334" i="20"/>
  <c r="Q334" i="20" s="1"/>
  <c r="I335" i="20"/>
  <c r="N335" i="20" s="1"/>
  <c r="J335" i="20"/>
  <c r="O335" i="20" s="1"/>
  <c r="K335" i="20"/>
  <c r="Q335" i="20"/>
  <c r="I336" i="20"/>
  <c r="J336" i="20"/>
  <c r="K336" i="20"/>
  <c r="Q336" i="20" s="1"/>
  <c r="I337" i="20"/>
  <c r="N337" i="20" s="1"/>
  <c r="J337" i="20"/>
  <c r="P337" i="20" s="1"/>
  <c r="K337" i="20"/>
  <c r="Q337" i="20" s="1"/>
  <c r="I338" i="20"/>
  <c r="N338" i="20" s="1"/>
  <c r="J338" i="20"/>
  <c r="O338" i="20" s="1"/>
  <c r="K338" i="20"/>
  <c r="Q338" i="20" s="1"/>
  <c r="P338" i="20"/>
  <c r="I339" i="20"/>
  <c r="J339" i="20"/>
  <c r="O339" i="20" s="1"/>
  <c r="K339" i="20"/>
  <c r="Q339" i="20" s="1"/>
  <c r="I340" i="20"/>
  <c r="N340" i="20" s="1"/>
  <c r="J340" i="20"/>
  <c r="K340" i="20"/>
  <c r="Q340" i="20" s="1"/>
  <c r="I341" i="20"/>
  <c r="N341" i="20" s="1"/>
  <c r="J341" i="20"/>
  <c r="P341" i="20" s="1"/>
  <c r="S341" i="20" s="1"/>
  <c r="K341" i="20"/>
  <c r="Q341" i="20" s="1"/>
  <c r="I342" i="20"/>
  <c r="N342" i="20" s="1"/>
  <c r="J342" i="20"/>
  <c r="O342" i="20" s="1"/>
  <c r="K342" i="20"/>
  <c r="Q342" i="20" s="1"/>
  <c r="I343" i="20"/>
  <c r="J343" i="20"/>
  <c r="O343" i="20" s="1"/>
  <c r="K343" i="20"/>
  <c r="Q343" i="20" s="1"/>
  <c r="I344" i="20"/>
  <c r="N344" i="20" s="1"/>
  <c r="J344" i="20"/>
  <c r="K344" i="20"/>
  <c r="Q344" i="20"/>
  <c r="I345" i="20"/>
  <c r="N345" i="20" s="1"/>
  <c r="J345" i="20"/>
  <c r="P345" i="20" s="1"/>
  <c r="K345" i="20"/>
  <c r="Q345" i="20" s="1"/>
  <c r="I346" i="20"/>
  <c r="N346" i="20" s="1"/>
  <c r="J346" i="20"/>
  <c r="P346" i="20" s="1"/>
  <c r="K346" i="20"/>
  <c r="Q346" i="20" s="1"/>
  <c r="I347" i="20"/>
  <c r="N347" i="20" s="1"/>
  <c r="J347" i="20"/>
  <c r="O347" i="20" s="1"/>
  <c r="K347" i="20"/>
  <c r="Q347" i="20" s="1"/>
  <c r="I348" i="20"/>
  <c r="J348" i="20"/>
  <c r="K348" i="20"/>
  <c r="Q348" i="20" s="1"/>
  <c r="I349" i="20"/>
  <c r="N349" i="20" s="1"/>
  <c r="J349" i="20"/>
  <c r="P349" i="20" s="1"/>
  <c r="K349" i="20"/>
  <c r="Q349" i="20" s="1"/>
  <c r="I350" i="20"/>
  <c r="N350" i="20" s="1"/>
  <c r="J350" i="20"/>
  <c r="P350" i="20" s="1"/>
  <c r="K350" i="20"/>
  <c r="Q350" i="20" s="1"/>
  <c r="I351" i="20"/>
  <c r="J351" i="20"/>
  <c r="O351" i="20" s="1"/>
  <c r="K351" i="20"/>
  <c r="Q351" i="20" s="1"/>
  <c r="I352" i="20"/>
  <c r="N352" i="20" s="1"/>
  <c r="J352" i="20"/>
  <c r="K352" i="20"/>
  <c r="Q352" i="20" s="1"/>
  <c r="I353" i="20"/>
  <c r="N353" i="20" s="1"/>
  <c r="J353" i="20"/>
  <c r="P353" i="20" s="1"/>
  <c r="K353" i="20"/>
  <c r="Q353" i="20" s="1"/>
  <c r="I354" i="20"/>
  <c r="N354" i="20" s="1"/>
  <c r="J354" i="20"/>
  <c r="O354" i="20" s="1"/>
  <c r="K354" i="20"/>
  <c r="Q354" i="20" s="1"/>
  <c r="P354" i="20"/>
  <c r="I355" i="20"/>
  <c r="J355" i="20"/>
  <c r="O355" i="20" s="1"/>
  <c r="K355" i="20"/>
  <c r="Q355" i="20" s="1"/>
  <c r="I356" i="20"/>
  <c r="N356" i="20" s="1"/>
  <c r="J356" i="20"/>
  <c r="K356" i="20"/>
  <c r="Q356" i="20" s="1"/>
  <c r="I357" i="20"/>
  <c r="N357" i="20" s="1"/>
  <c r="J357" i="20"/>
  <c r="P357" i="20" s="1"/>
  <c r="K357" i="20"/>
  <c r="Q357" i="20" s="1"/>
  <c r="O357" i="20"/>
  <c r="I358" i="20"/>
  <c r="N358" i="20" s="1"/>
  <c r="J358" i="20"/>
  <c r="O358" i="20" s="1"/>
  <c r="K358" i="20"/>
  <c r="Q358" i="20" s="1"/>
  <c r="I359" i="20"/>
  <c r="N359" i="20" s="1"/>
  <c r="J359" i="20"/>
  <c r="P359" i="20" s="1"/>
  <c r="S359" i="20" s="1"/>
  <c r="K359" i="20"/>
  <c r="Q359" i="20" s="1"/>
  <c r="O359" i="20"/>
  <c r="I360" i="20"/>
  <c r="N360" i="20" s="1"/>
  <c r="J360" i="20"/>
  <c r="O360" i="20" s="1"/>
  <c r="K360" i="20"/>
  <c r="Q360" i="20"/>
  <c r="I361" i="20"/>
  <c r="N361" i="20" s="1"/>
  <c r="J361" i="20"/>
  <c r="P361" i="20" s="1"/>
  <c r="K361" i="20"/>
  <c r="Q361" i="20" s="1"/>
  <c r="S361" i="20" s="1"/>
  <c r="I362" i="20"/>
  <c r="J362" i="20"/>
  <c r="O362" i="20" s="1"/>
  <c r="K362" i="20"/>
  <c r="Q362" i="20" s="1"/>
  <c r="I363" i="20"/>
  <c r="N363" i="20" s="1"/>
  <c r="J363" i="20"/>
  <c r="P363" i="20" s="1"/>
  <c r="K363" i="20"/>
  <c r="Q363" i="20" s="1"/>
  <c r="I364" i="20"/>
  <c r="J364" i="20"/>
  <c r="K364" i="20"/>
  <c r="Q364" i="20" s="1"/>
  <c r="I365" i="20"/>
  <c r="N365" i="20" s="1"/>
  <c r="J365" i="20"/>
  <c r="P365" i="20" s="1"/>
  <c r="K365" i="20"/>
  <c r="Q365" i="20" s="1"/>
  <c r="I366" i="20"/>
  <c r="N366" i="20" s="1"/>
  <c r="J366" i="20"/>
  <c r="O366" i="20" s="1"/>
  <c r="K366" i="20"/>
  <c r="Q366" i="20" s="1"/>
  <c r="I367" i="20"/>
  <c r="N367" i="20" s="1"/>
  <c r="J367" i="20"/>
  <c r="P367" i="20" s="1"/>
  <c r="K367" i="20"/>
  <c r="Q367" i="20" s="1"/>
  <c r="O367" i="20"/>
  <c r="I368" i="20"/>
  <c r="N368" i="20" s="1"/>
  <c r="J368" i="20"/>
  <c r="O368" i="20" s="1"/>
  <c r="K368" i="20"/>
  <c r="Q368" i="20" s="1"/>
  <c r="I369" i="20"/>
  <c r="J369" i="20"/>
  <c r="P369" i="20" s="1"/>
  <c r="K369" i="20"/>
  <c r="Q369" i="20" s="1"/>
  <c r="I370" i="20"/>
  <c r="N370" i="20" s="1"/>
  <c r="J370" i="20"/>
  <c r="O370" i="20" s="1"/>
  <c r="K370" i="20"/>
  <c r="Q370" i="20" s="1"/>
  <c r="I371" i="20"/>
  <c r="N371" i="20" s="1"/>
  <c r="J371" i="20"/>
  <c r="K371" i="20"/>
  <c r="Q371" i="20" s="1"/>
  <c r="I372" i="20"/>
  <c r="N372" i="20" s="1"/>
  <c r="J372" i="20"/>
  <c r="O372" i="20" s="1"/>
  <c r="K372" i="20"/>
  <c r="Q372" i="20" s="1"/>
  <c r="I373" i="20"/>
  <c r="J373" i="20"/>
  <c r="P373" i="20" s="1"/>
  <c r="K373" i="20"/>
  <c r="Q373" i="20" s="1"/>
  <c r="I374" i="20"/>
  <c r="N374" i="20" s="1"/>
  <c r="J374" i="20"/>
  <c r="O374" i="20" s="1"/>
  <c r="K374" i="20"/>
  <c r="Q374" i="20" s="1"/>
  <c r="S374" i="20" s="1"/>
  <c r="P374" i="20"/>
  <c r="I375" i="20"/>
  <c r="N375" i="20" s="1"/>
  <c r="J375" i="20"/>
  <c r="P375" i="20" s="1"/>
  <c r="K375" i="20"/>
  <c r="Q375" i="20" s="1"/>
  <c r="I376" i="20"/>
  <c r="N376" i="20" s="1"/>
  <c r="J376" i="20"/>
  <c r="O376" i="20" s="1"/>
  <c r="K376" i="20"/>
  <c r="Q376" i="20" s="1"/>
  <c r="I377" i="20"/>
  <c r="J377" i="20"/>
  <c r="P377" i="20" s="1"/>
  <c r="K377" i="20"/>
  <c r="Q377" i="20" s="1"/>
  <c r="I378" i="20"/>
  <c r="N378" i="20" s="1"/>
  <c r="J378" i="20"/>
  <c r="O378" i="20" s="1"/>
  <c r="K378" i="20"/>
  <c r="Q378" i="20" s="1"/>
  <c r="P378" i="20"/>
  <c r="S378" i="20" s="1"/>
  <c r="I379" i="20"/>
  <c r="N379" i="20" s="1"/>
  <c r="J379" i="20"/>
  <c r="O379" i="20" s="1"/>
  <c r="K379" i="20"/>
  <c r="Q379" i="20" s="1"/>
  <c r="P379" i="20"/>
  <c r="I380" i="20"/>
  <c r="N380" i="20" s="1"/>
  <c r="J380" i="20"/>
  <c r="O380" i="20" s="1"/>
  <c r="K380" i="20"/>
  <c r="Q380" i="20" s="1"/>
  <c r="I381" i="20"/>
  <c r="N381" i="20" s="1"/>
  <c r="J381" i="20"/>
  <c r="P381" i="20" s="1"/>
  <c r="K381" i="20"/>
  <c r="Q381" i="20"/>
  <c r="I382" i="20"/>
  <c r="J382" i="20"/>
  <c r="P382" i="20" s="1"/>
  <c r="S382" i="20" s="1"/>
  <c r="K382" i="20"/>
  <c r="Q382" i="20" s="1"/>
  <c r="I383" i="20"/>
  <c r="N383" i="20" s="1"/>
  <c r="J383" i="20"/>
  <c r="O383" i="20" s="1"/>
  <c r="K383" i="20"/>
  <c r="Q383" i="20" s="1"/>
  <c r="I384" i="20"/>
  <c r="J384" i="20"/>
  <c r="O384" i="20" s="1"/>
  <c r="K384" i="20"/>
  <c r="Q384" i="20" s="1"/>
  <c r="I385" i="20"/>
  <c r="N385" i="20" s="1"/>
  <c r="J385" i="20"/>
  <c r="O385" i="20" s="1"/>
  <c r="K385" i="20"/>
  <c r="Q385" i="20" s="1"/>
  <c r="I386" i="20"/>
  <c r="J386" i="20"/>
  <c r="O386" i="20" s="1"/>
  <c r="K386" i="20"/>
  <c r="Q386" i="20"/>
  <c r="I387" i="20"/>
  <c r="N387" i="20" s="1"/>
  <c r="J387" i="20"/>
  <c r="O387" i="20" s="1"/>
  <c r="K387" i="20"/>
  <c r="Q387" i="20" s="1"/>
  <c r="I388" i="20"/>
  <c r="N388" i="20" s="1"/>
  <c r="J388" i="20"/>
  <c r="P388" i="20" s="1"/>
  <c r="K388" i="20"/>
  <c r="Q388" i="20" s="1"/>
  <c r="O388" i="20"/>
  <c r="R388" i="20" s="1"/>
  <c r="I389" i="20"/>
  <c r="N389" i="20" s="1"/>
  <c r="J389" i="20"/>
  <c r="P389" i="20" s="1"/>
  <c r="K389" i="20"/>
  <c r="Q389" i="20" s="1"/>
  <c r="I390" i="20"/>
  <c r="N390" i="20" s="1"/>
  <c r="J390" i="20"/>
  <c r="O390" i="20" s="1"/>
  <c r="K390" i="20"/>
  <c r="Q390" i="20"/>
  <c r="I391" i="20"/>
  <c r="J391" i="20"/>
  <c r="O391" i="20" s="1"/>
  <c r="K391" i="20"/>
  <c r="Q391" i="20" s="1"/>
  <c r="I392" i="20"/>
  <c r="N392" i="20" s="1"/>
  <c r="J392" i="20"/>
  <c r="O392" i="20" s="1"/>
  <c r="K392" i="20"/>
  <c r="Q392" i="20" s="1"/>
  <c r="I393" i="20"/>
  <c r="N393" i="20" s="1"/>
  <c r="J393" i="20"/>
  <c r="O393" i="20" s="1"/>
  <c r="K393" i="20"/>
  <c r="Q393" i="20" s="1"/>
  <c r="P393" i="20"/>
  <c r="I394" i="20"/>
  <c r="N394" i="20" s="1"/>
  <c r="J394" i="20"/>
  <c r="O394" i="20" s="1"/>
  <c r="K394" i="20"/>
  <c r="Q394" i="20" s="1"/>
  <c r="I395" i="20"/>
  <c r="J395" i="20"/>
  <c r="O395" i="20" s="1"/>
  <c r="K395" i="20"/>
  <c r="Q395" i="20" s="1"/>
  <c r="I396" i="20"/>
  <c r="N396" i="20" s="1"/>
  <c r="J396" i="20"/>
  <c r="O396" i="20" s="1"/>
  <c r="K396" i="20"/>
  <c r="Q396" i="20" s="1"/>
  <c r="I397" i="20"/>
  <c r="N397" i="20" s="1"/>
  <c r="J397" i="20"/>
  <c r="O397" i="20" s="1"/>
  <c r="K397" i="20"/>
  <c r="Q397" i="20" s="1"/>
  <c r="I398" i="20"/>
  <c r="N398" i="20" s="1"/>
  <c r="J398" i="20"/>
  <c r="O398" i="20" s="1"/>
  <c r="K398" i="20"/>
  <c r="Q398" i="20" s="1"/>
  <c r="I399" i="20"/>
  <c r="N399" i="20" s="1"/>
  <c r="J399" i="20"/>
  <c r="O399" i="20" s="1"/>
  <c r="K399" i="20"/>
  <c r="Q399" i="20" s="1"/>
  <c r="I400" i="20"/>
  <c r="J400" i="20"/>
  <c r="P400" i="20" s="1"/>
  <c r="K400" i="20"/>
  <c r="Q400" i="20" s="1"/>
  <c r="N400" i="20"/>
  <c r="I401" i="20"/>
  <c r="J401" i="20"/>
  <c r="O401" i="20" s="1"/>
  <c r="K401" i="20"/>
  <c r="Q401" i="20" s="1"/>
  <c r="I402" i="20"/>
  <c r="N402" i="20" s="1"/>
  <c r="J402" i="20"/>
  <c r="O402" i="20" s="1"/>
  <c r="K402" i="20"/>
  <c r="Q402" i="20" s="1"/>
  <c r="I403" i="20"/>
  <c r="J403" i="20"/>
  <c r="O403" i="20" s="1"/>
  <c r="K403" i="20"/>
  <c r="Q403" i="20" s="1"/>
  <c r="I54" i="20"/>
  <c r="N54" i="20" s="1"/>
  <c r="J54" i="20"/>
  <c r="K54" i="20"/>
  <c r="Q54" i="20"/>
  <c r="I55" i="20"/>
  <c r="N55" i="20" s="1"/>
  <c r="J55" i="20"/>
  <c r="P55" i="20" s="1"/>
  <c r="K55" i="20"/>
  <c r="Q55" i="20" s="1"/>
  <c r="I56" i="20"/>
  <c r="J56" i="20"/>
  <c r="K56" i="20"/>
  <c r="Q56" i="20" s="1"/>
  <c r="I57" i="20"/>
  <c r="N57" i="20" s="1"/>
  <c r="J57" i="20"/>
  <c r="O57" i="20" s="1"/>
  <c r="K57" i="20"/>
  <c r="Q57" i="20" s="1"/>
  <c r="P57" i="20"/>
  <c r="S57" i="20" s="1"/>
  <c r="I58" i="20"/>
  <c r="N58" i="20" s="1"/>
  <c r="J58" i="20"/>
  <c r="O58" i="20" s="1"/>
  <c r="K58" i="20"/>
  <c r="Q58" i="20" s="1"/>
  <c r="I59" i="20"/>
  <c r="N59" i="20" s="1"/>
  <c r="J59" i="20"/>
  <c r="P59" i="20" s="1"/>
  <c r="K59" i="20"/>
  <c r="Q59" i="20" s="1"/>
  <c r="I60" i="20"/>
  <c r="J60" i="20"/>
  <c r="K60" i="20"/>
  <c r="Q60" i="20" s="1"/>
  <c r="I61" i="20"/>
  <c r="N61" i="20" s="1"/>
  <c r="J61" i="20"/>
  <c r="O61" i="20" s="1"/>
  <c r="K61" i="20"/>
  <c r="Q61" i="20" s="1"/>
  <c r="I62" i="20"/>
  <c r="N62" i="20" s="1"/>
  <c r="J62" i="20"/>
  <c r="K62" i="20"/>
  <c r="Q62" i="20" s="1"/>
  <c r="I63" i="20"/>
  <c r="J63" i="20"/>
  <c r="P63" i="20" s="1"/>
  <c r="K63" i="20"/>
  <c r="Q63" i="20" s="1"/>
  <c r="I64" i="20"/>
  <c r="J64" i="20"/>
  <c r="K64" i="20"/>
  <c r="Q64" i="20" s="1"/>
  <c r="I65" i="20"/>
  <c r="N65" i="20" s="1"/>
  <c r="J65" i="20"/>
  <c r="O65" i="20" s="1"/>
  <c r="K65" i="20"/>
  <c r="Q65" i="20" s="1"/>
  <c r="I66" i="20"/>
  <c r="J66" i="20"/>
  <c r="O66" i="20" s="1"/>
  <c r="K66" i="20"/>
  <c r="Q66" i="20" s="1"/>
  <c r="N66" i="20"/>
  <c r="I67" i="20"/>
  <c r="N67" i="20" s="1"/>
  <c r="J67" i="20"/>
  <c r="P67" i="20" s="1"/>
  <c r="K67" i="20"/>
  <c r="Q67" i="20" s="1"/>
  <c r="I68" i="20"/>
  <c r="N68" i="20" s="1"/>
  <c r="J68" i="20"/>
  <c r="K68" i="20"/>
  <c r="Q68" i="20" s="1"/>
  <c r="I69" i="20"/>
  <c r="J69" i="20"/>
  <c r="P69" i="20" s="1"/>
  <c r="K69" i="20"/>
  <c r="Q69" i="20" s="1"/>
  <c r="I70" i="20"/>
  <c r="N70" i="20" s="1"/>
  <c r="J70" i="20"/>
  <c r="O70" i="20" s="1"/>
  <c r="K70" i="20"/>
  <c r="Q70" i="20" s="1"/>
  <c r="P70" i="20"/>
  <c r="I71" i="20"/>
  <c r="J71" i="20"/>
  <c r="P71" i="20" s="1"/>
  <c r="K71" i="20"/>
  <c r="Q71" i="20" s="1"/>
  <c r="I72" i="20"/>
  <c r="N72" i="20" s="1"/>
  <c r="J72" i="20"/>
  <c r="O72" i="20" s="1"/>
  <c r="K72" i="20"/>
  <c r="Q72" i="20" s="1"/>
  <c r="I73" i="20"/>
  <c r="N73" i="20" s="1"/>
  <c r="J73" i="20"/>
  <c r="K73" i="20"/>
  <c r="Q73" i="20" s="1"/>
  <c r="O73" i="20"/>
  <c r="P73" i="20"/>
  <c r="I74" i="20"/>
  <c r="N74" i="20" s="1"/>
  <c r="J74" i="20"/>
  <c r="O74" i="20" s="1"/>
  <c r="K74" i="20"/>
  <c r="Q74" i="20" s="1"/>
  <c r="I75" i="20"/>
  <c r="N75" i="20" s="1"/>
  <c r="J75" i="20"/>
  <c r="P75" i="20" s="1"/>
  <c r="K75" i="20"/>
  <c r="Q75" i="20" s="1"/>
  <c r="I76" i="20"/>
  <c r="J76" i="20"/>
  <c r="O76" i="20" s="1"/>
  <c r="K76" i="20"/>
  <c r="Q76" i="20" s="1"/>
  <c r="I77" i="20"/>
  <c r="N77" i="20" s="1"/>
  <c r="J77" i="20"/>
  <c r="P77" i="20" s="1"/>
  <c r="K77" i="20"/>
  <c r="Q77" i="20" s="1"/>
  <c r="I78" i="20"/>
  <c r="N78" i="20" s="1"/>
  <c r="J78" i="20"/>
  <c r="O78" i="20" s="1"/>
  <c r="K78" i="20"/>
  <c r="Q78" i="20" s="1"/>
  <c r="P78" i="20"/>
  <c r="I79" i="20"/>
  <c r="N79" i="20" s="1"/>
  <c r="J79" i="20"/>
  <c r="P79" i="20" s="1"/>
  <c r="K79" i="20"/>
  <c r="Q79" i="20" s="1"/>
  <c r="I80" i="20"/>
  <c r="N80" i="20" s="1"/>
  <c r="J80" i="20"/>
  <c r="O80" i="20" s="1"/>
  <c r="K80" i="20"/>
  <c r="Q80" i="20" s="1"/>
  <c r="P80" i="20"/>
  <c r="I81" i="20"/>
  <c r="J81" i="20"/>
  <c r="P81" i="20" s="1"/>
  <c r="K81" i="20"/>
  <c r="Q81" i="20" s="1"/>
  <c r="I82" i="20"/>
  <c r="N82" i="20" s="1"/>
  <c r="J82" i="20"/>
  <c r="O82" i="20" s="1"/>
  <c r="K82" i="20"/>
  <c r="Q82" i="20" s="1"/>
  <c r="I83" i="20"/>
  <c r="J83" i="20"/>
  <c r="P83" i="20" s="1"/>
  <c r="K83" i="20"/>
  <c r="Q83" i="20"/>
  <c r="I84" i="20"/>
  <c r="N84" i="20" s="1"/>
  <c r="J84" i="20"/>
  <c r="O84" i="20" s="1"/>
  <c r="K84" i="20"/>
  <c r="Q84" i="20" s="1"/>
  <c r="P84" i="20"/>
  <c r="I85" i="20"/>
  <c r="N85" i="20" s="1"/>
  <c r="J85" i="20"/>
  <c r="O85" i="20" s="1"/>
  <c r="K85" i="20"/>
  <c r="Q85" i="20" s="1"/>
  <c r="I3" i="20"/>
  <c r="N3" i="20" s="1"/>
  <c r="J3" i="20"/>
  <c r="O3" i="20" s="1"/>
  <c r="I4" i="20"/>
  <c r="J4" i="20"/>
  <c r="O4" i="20" s="1"/>
  <c r="I5" i="20"/>
  <c r="N5" i="20" s="1"/>
  <c r="J5" i="20"/>
  <c r="K5" i="20"/>
  <c r="Q5" i="20" s="1"/>
  <c r="I6" i="20"/>
  <c r="N6" i="20" s="1"/>
  <c r="J6" i="20"/>
  <c r="O6" i="20" s="1"/>
  <c r="K6" i="20"/>
  <c r="Q6" i="20" s="1"/>
  <c r="I7" i="20"/>
  <c r="N7" i="20" s="1"/>
  <c r="J7" i="20"/>
  <c r="O7" i="20" s="1"/>
  <c r="K7" i="20"/>
  <c r="Q7" i="20"/>
  <c r="I8" i="20"/>
  <c r="N8" i="20" s="1"/>
  <c r="J8" i="20"/>
  <c r="O8" i="20" s="1"/>
  <c r="K8" i="20"/>
  <c r="Q8" i="20"/>
  <c r="I9" i="20"/>
  <c r="N9" i="20" s="1"/>
  <c r="J9" i="20"/>
  <c r="K9" i="20"/>
  <c r="Q9" i="20" s="1"/>
  <c r="I10" i="20"/>
  <c r="J10" i="20"/>
  <c r="O10" i="20" s="1"/>
  <c r="K10" i="20"/>
  <c r="Q10" i="20" s="1"/>
  <c r="N10" i="20"/>
  <c r="I11" i="20"/>
  <c r="N11" i="20" s="1"/>
  <c r="J11" i="20"/>
  <c r="O11" i="20" s="1"/>
  <c r="K11" i="20"/>
  <c r="Q11" i="20" s="1"/>
  <c r="I12" i="20"/>
  <c r="N12" i="20" s="1"/>
  <c r="J12" i="20"/>
  <c r="O12" i="20" s="1"/>
  <c r="K12" i="20"/>
  <c r="Q12" i="20" s="1"/>
  <c r="I13" i="20"/>
  <c r="J13" i="20"/>
  <c r="K13" i="20"/>
  <c r="Q13" i="20" s="1"/>
  <c r="N13" i="20"/>
  <c r="I14" i="20"/>
  <c r="N14" i="20" s="1"/>
  <c r="J14" i="20"/>
  <c r="P14" i="20" s="1"/>
  <c r="K14" i="20"/>
  <c r="Q14" i="20" s="1"/>
  <c r="I15" i="20"/>
  <c r="N15" i="20" s="1"/>
  <c r="J15" i="20"/>
  <c r="P15" i="20" s="1"/>
  <c r="K15" i="20"/>
  <c r="Q15" i="20" s="1"/>
  <c r="I16" i="20"/>
  <c r="N16" i="20" s="1"/>
  <c r="J16" i="20"/>
  <c r="O16" i="20" s="1"/>
  <c r="K16" i="20"/>
  <c r="Q16" i="20" s="1"/>
  <c r="P16" i="20"/>
  <c r="I17" i="20"/>
  <c r="J17" i="20"/>
  <c r="K17" i="20"/>
  <c r="Q17" i="20"/>
  <c r="I18" i="20"/>
  <c r="J18" i="20"/>
  <c r="P18" i="20" s="1"/>
  <c r="K18" i="20"/>
  <c r="Q18" i="20" s="1"/>
  <c r="N18" i="20"/>
  <c r="I19" i="20"/>
  <c r="N19" i="20" s="1"/>
  <c r="J19" i="20"/>
  <c r="K19" i="20"/>
  <c r="Q19" i="20" s="1"/>
  <c r="I20" i="20"/>
  <c r="J20" i="20"/>
  <c r="O20" i="20" s="1"/>
  <c r="K20" i="20"/>
  <c r="Q20" i="20" s="1"/>
  <c r="I21" i="20"/>
  <c r="N21" i="20" s="1"/>
  <c r="J21" i="20"/>
  <c r="K21" i="20"/>
  <c r="Q21" i="20" s="1"/>
  <c r="I22" i="20"/>
  <c r="N22" i="20" s="1"/>
  <c r="J22" i="20"/>
  <c r="P22" i="20" s="1"/>
  <c r="S22" i="20" s="1"/>
  <c r="K22" i="20"/>
  <c r="Q22" i="20" s="1"/>
  <c r="I23" i="20"/>
  <c r="N23" i="20" s="1"/>
  <c r="J23" i="20"/>
  <c r="O23" i="20" s="1"/>
  <c r="K23" i="20"/>
  <c r="Q23" i="20" s="1"/>
  <c r="I24" i="20"/>
  <c r="N24" i="20" s="1"/>
  <c r="J24" i="20"/>
  <c r="O24" i="20" s="1"/>
  <c r="K24" i="20"/>
  <c r="Q24" i="20" s="1"/>
  <c r="I25" i="20"/>
  <c r="N25" i="20" s="1"/>
  <c r="J25" i="20"/>
  <c r="K25" i="20"/>
  <c r="Q25" i="20" s="1"/>
  <c r="I26" i="20"/>
  <c r="N26" i="20" s="1"/>
  <c r="J26" i="20"/>
  <c r="P26" i="20" s="1"/>
  <c r="K26" i="20"/>
  <c r="Q26" i="20" s="1"/>
  <c r="I27" i="20"/>
  <c r="J27" i="20"/>
  <c r="O27" i="20" s="1"/>
  <c r="K27" i="20"/>
  <c r="Q27" i="20" s="1"/>
  <c r="N27" i="20"/>
  <c r="P27" i="20"/>
  <c r="S27" i="20" s="1"/>
  <c r="I28" i="20"/>
  <c r="J28" i="20"/>
  <c r="O28" i="20" s="1"/>
  <c r="K28" i="20"/>
  <c r="Q28" i="20" s="1"/>
  <c r="I29" i="20"/>
  <c r="N29" i="20" s="1"/>
  <c r="J29" i="20"/>
  <c r="K29" i="20"/>
  <c r="Q29" i="20" s="1"/>
  <c r="I30" i="20"/>
  <c r="J30" i="20"/>
  <c r="P30" i="20" s="1"/>
  <c r="K30" i="20"/>
  <c r="Q30" i="20" s="1"/>
  <c r="S30" i="20" s="1"/>
  <c r="N30" i="20"/>
  <c r="O30" i="20"/>
  <c r="R30" i="20" s="1"/>
  <c r="I31" i="20"/>
  <c r="J31" i="20"/>
  <c r="O31" i="20" s="1"/>
  <c r="K31" i="20"/>
  <c r="Q31" i="20" s="1"/>
  <c r="I32" i="20"/>
  <c r="N32" i="20" s="1"/>
  <c r="J32" i="20"/>
  <c r="O32" i="20" s="1"/>
  <c r="K32" i="20"/>
  <c r="Q32" i="20"/>
  <c r="I33" i="20"/>
  <c r="N33" i="20" s="1"/>
  <c r="J33" i="20"/>
  <c r="K33" i="20"/>
  <c r="Q33" i="20" s="1"/>
  <c r="I34" i="20"/>
  <c r="J34" i="20"/>
  <c r="P34" i="20" s="1"/>
  <c r="K34" i="20"/>
  <c r="Q34" i="20" s="1"/>
  <c r="I35" i="20"/>
  <c r="J35" i="20"/>
  <c r="O35" i="20" s="1"/>
  <c r="K35" i="20"/>
  <c r="Q35" i="20" s="1"/>
  <c r="N35" i="20"/>
  <c r="I36" i="20"/>
  <c r="N36" i="20" s="1"/>
  <c r="J36" i="20"/>
  <c r="O36" i="20" s="1"/>
  <c r="K36" i="20"/>
  <c r="Q36" i="20" s="1"/>
  <c r="I37" i="20"/>
  <c r="N37" i="20" s="1"/>
  <c r="J37" i="20"/>
  <c r="K37" i="20"/>
  <c r="Q37" i="20" s="1"/>
  <c r="I38" i="20"/>
  <c r="J38" i="20"/>
  <c r="P38" i="20" s="1"/>
  <c r="K38" i="20"/>
  <c r="Q38" i="20" s="1"/>
  <c r="I39" i="20"/>
  <c r="N39" i="20" s="1"/>
  <c r="J39" i="20"/>
  <c r="P39" i="20" s="1"/>
  <c r="K39" i="20"/>
  <c r="Q39" i="20" s="1"/>
  <c r="I40" i="20"/>
  <c r="N40" i="20" s="1"/>
  <c r="J40" i="20"/>
  <c r="O40" i="20" s="1"/>
  <c r="K40" i="20"/>
  <c r="Q40" i="20" s="1"/>
  <c r="I41" i="20"/>
  <c r="N41" i="20" s="1"/>
  <c r="J41" i="20"/>
  <c r="K41" i="20"/>
  <c r="Q41" i="20" s="1"/>
  <c r="I42" i="20"/>
  <c r="J42" i="20"/>
  <c r="P42" i="20" s="1"/>
  <c r="K42" i="20"/>
  <c r="Q42" i="20" s="1"/>
  <c r="I43" i="20"/>
  <c r="N43" i="20" s="1"/>
  <c r="J43" i="20"/>
  <c r="P43" i="20" s="1"/>
  <c r="K43" i="20"/>
  <c r="Q43" i="20" s="1"/>
  <c r="I44" i="20"/>
  <c r="N44" i="20" s="1"/>
  <c r="J44" i="20"/>
  <c r="O44" i="20" s="1"/>
  <c r="K44" i="20"/>
  <c r="Q44" i="20" s="1"/>
  <c r="I45" i="20"/>
  <c r="N45" i="20" s="1"/>
  <c r="J45" i="20"/>
  <c r="K45" i="20"/>
  <c r="Q45" i="20" s="1"/>
  <c r="I46" i="20"/>
  <c r="J46" i="20"/>
  <c r="P46" i="20" s="1"/>
  <c r="K46" i="20"/>
  <c r="Q46" i="20" s="1"/>
  <c r="I47" i="20"/>
  <c r="N47" i="20" s="1"/>
  <c r="J47" i="20"/>
  <c r="O47" i="20" s="1"/>
  <c r="K47" i="20"/>
  <c r="Q47" i="20" s="1"/>
  <c r="I48" i="20"/>
  <c r="N48" i="20" s="1"/>
  <c r="J48" i="20"/>
  <c r="O48" i="20" s="1"/>
  <c r="K48" i="20"/>
  <c r="Q48" i="20" s="1"/>
  <c r="I49" i="20"/>
  <c r="N49" i="20" s="1"/>
  <c r="J49" i="20"/>
  <c r="P49" i="20" s="1"/>
  <c r="K49" i="20"/>
  <c r="Q49" i="20" s="1"/>
  <c r="I51" i="20"/>
  <c r="N51" i="20" s="1"/>
  <c r="J51" i="20"/>
  <c r="O51" i="20" s="1"/>
  <c r="K51" i="20"/>
  <c r="Q51" i="20" s="1"/>
  <c r="I52" i="20"/>
  <c r="N52" i="20" s="1"/>
  <c r="J52" i="20"/>
  <c r="O52" i="20" s="1"/>
  <c r="K52" i="20"/>
  <c r="Q52" i="20" s="1"/>
  <c r="I53" i="20"/>
  <c r="N53" i="20" s="1"/>
  <c r="J53" i="20"/>
  <c r="O53" i="20" s="1"/>
  <c r="K53" i="20"/>
  <c r="Q53" i="20" s="1"/>
  <c r="F3" i="20"/>
  <c r="K3" i="20" s="1"/>
  <c r="Q3" i="20" s="1"/>
  <c r="F4" i="20"/>
  <c r="K4" i="20" s="1"/>
  <c r="Q4" i="20" s="1"/>
  <c r="L46" i="3" l="1"/>
  <c r="M46" i="3" s="1"/>
  <c r="N46" i="3" s="1"/>
  <c r="M225" i="3"/>
  <c r="L145" i="3"/>
  <c r="L146" i="3" s="1"/>
  <c r="L54" i="3"/>
  <c r="M54" i="3" s="1"/>
  <c r="N54" i="3" s="1"/>
  <c r="S168" i="12"/>
  <c r="S173" i="12"/>
  <c r="O149" i="12"/>
  <c r="S145" i="12"/>
  <c r="R179" i="12"/>
  <c r="S179" i="12"/>
  <c r="S250" i="12"/>
  <c r="R161" i="12"/>
  <c r="S161" i="12"/>
  <c r="R160" i="12"/>
  <c r="S160" i="12"/>
  <c r="R159" i="12"/>
  <c r="S159" i="12"/>
  <c r="R158" i="12"/>
  <c r="S158" i="12"/>
  <c r="S239" i="12"/>
  <c r="R153" i="12"/>
  <c r="O230" i="12"/>
  <c r="M143" i="12"/>
  <c r="L144" i="12"/>
  <c r="M144" i="12" s="1"/>
  <c r="N144" i="12" s="1"/>
  <c r="S186" i="12"/>
  <c r="R144" i="12"/>
  <c r="S144" i="12"/>
  <c r="M121" i="12"/>
  <c r="L122" i="12"/>
  <c r="M122" i="12" s="1"/>
  <c r="N122" i="12" s="1"/>
  <c r="R157" i="12"/>
  <c r="S220" i="12"/>
  <c r="S248" i="12"/>
  <c r="S178" i="12"/>
  <c r="R191" i="12"/>
  <c r="S237" i="12"/>
  <c r="R142" i="12"/>
  <c r="S185" i="12"/>
  <c r="S229" i="12"/>
  <c r="R205" i="12"/>
  <c r="S230" i="12"/>
  <c r="R254" i="12"/>
  <c r="R151" i="12"/>
  <c r="R242" i="12"/>
  <c r="O156" i="12"/>
  <c r="S146" i="12"/>
  <c r="O203" i="12"/>
  <c r="R203" i="12" s="1"/>
  <c r="R199" i="12"/>
  <c r="S183" i="12"/>
  <c r="P221" i="12"/>
  <c r="S221" i="12" s="1"/>
  <c r="P163" i="12"/>
  <c r="S163" i="12" s="1"/>
  <c r="R149" i="12"/>
  <c r="R247" i="12"/>
  <c r="O235" i="12"/>
  <c r="R235" i="12" s="1"/>
  <c r="S252" i="12"/>
  <c r="R215" i="12"/>
  <c r="S245" i="12"/>
  <c r="R188" i="12"/>
  <c r="S243" i="12"/>
  <c r="N188" i="12"/>
  <c r="S212" i="12"/>
  <c r="S193" i="12"/>
  <c r="R246" i="12"/>
  <c r="S153" i="12"/>
  <c r="O248" i="12"/>
  <c r="R248" i="12" s="1"/>
  <c r="R167" i="12"/>
  <c r="O186" i="12"/>
  <c r="R186" i="12" s="1"/>
  <c r="S253" i="12"/>
  <c r="S207" i="12"/>
  <c r="R176" i="12"/>
  <c r="L109" i="12"/>
  <c r="L110" i="12" s="1"/>
  <c r="R147" i="12"/>
  <c r="R184" i="12"/>
  <c r="S241" i="12"/>
  <c r="R244" i="12"/>
  <c r="S214" i="12"/>
  <c r="O234" i="12"/>
  <c r="R234" i="12" s="1"/>
  <c r="S165" i="12"/>
  <c r="O212" i="12"/>
  <c r="O253" i="12"/>
  <c r="R253" i="12" s="1"/>
  <c r="O243" i="12"/>
  <c r="R243" i="12" s="1"/>
  <c r="R181" i="12"/>
  <c r="P215" i="12"/>
  <c r="S215" i="12" s="1"/>
  <c r="S181" i="12"/>
  <c r="O207" i="12"/>
  <c r="R207" i="12" s="1"/>
  <c r="R163" i="12"/>
  <c r="S180" i="12"/>
  <c r="S182" i="12"/>
  <c r="R213" i="12"/>
  <c r="O259" i="12"/>
  <c r="R259" i="12" s="1"/>
  <c r="P142" i="12"/>
  <c r="S142" i="12" s="1"/>
  <c r="O168" i="12"/>
  <c r="R168" i="12" s="1"/>
  <c r="L235" i="12"/>
  <c r="M187" i="12"/>
  <c r="P240" i="12"/>
  <c r="S240" i="12" s="1"/>
  <c r="S200" i="12"/>
  <c r="R154" i="12"/>
  <c r="S177" i="12"/>
  <c r="S259" i="12"/>
  <c r="S156" i="12"/>
  <c r="O145" i="12"/>
  <c r="R145" i="12" s="1"/>
  <c r="O237" i="12"/>
  <c r="R237" i="12" s="1"/>
  <c r="R221" i="12"/>
  <c r="S204" i="12"/>
  <c r="O146" i="12"/>
  <c r="R146" i="12" s="1"/>
  <c r="R141" i="12"/>
  <c r="O182" i="12"/>
  <c r="R182" i="12" s="1"/>
  <c r="M107" i="12"/>
  <c r="S256" i="12"/>
  <c r="R238" i="12"/>
  <c r="S149" i="12"/>
  <c r="O255" i="12"/>
  <c r="R255" i="12" s="1"/>
  <c r="S235" i="12"/>
  <c r="R170" i="12"/>
  <c r="O178" i="12"/>
  <c r="R178" i="12" s="1"/>
  <c r="R219" i="12"/>
  <c r="S203" i="12"/>
  <c r="P151" i="12"/>
  <c r="S151" i="12" s="1"/>
  <c r="S255" i="12"/>
  <c r="S226" i="12"/>
  <c r="M253" i="12"/>
  <c r="N254" i="12"/>
  <c r="R202" i="12"/>
  <c r="R156" i="12"/>
  <c r="S233" i="12"/>
  <c r="O193" i="12"/>
  <c r="R193" i="12" s="1"/>
  <c r="O239" i="12"/>
  <c r="R239" i="12" s="1"/>
  <c r="R261" i="12"/>
  <c r="O245" i="12"/>
  <c r="R245" i="12" s="1"/>
  <c r="R230" i="12"/>
  <c r="O241" i="12"/>
  <c r="R241" i="12" s="1"/>
  <c r="O225" i="12"/>
  <c r="R225" i="12" s="1"/>
  <c r="O226" i="12"/>
  <c r="R226" i="12" s="1"/>
  <c r="O165" i="12"/>
  <c r="R165" i="12" s="1"/>
  <c r="S209" i="12"/>
  <c r="S222" i="12"/>
  <c r="R210" i="12"/>
  <c r="R172" i="12"/>
  <c r="L202" i="12"/>
  <c r="M202" i="12" s="1"/>
  <c r="N202" i="12" s="1"/>
  <c r="L163" i="3"/>
  <c r="M163" i="3" s="1"/>
  <c r="M278" i="3"/>
  <c r="L596" i="3"/>
  <c r="M596" i="3" s="1"/>
  <c r="N596" i="3" s="1"/>
  <c r="M30" i="3"/>
  <c r="L40" i="3"/>
  <c r="M40" i="3" s="1"/>
  <c r="N40" i="3" s="1"/>
  <c r="M362" i="3"/>
  <c r="L103" i="3"/>
  <c r="M103" i="3" s="1"/>
  <c r="N103" i="3" s="1"/>
  <c r="M685" i="3"/>
  <c r="M115" i="3"/>
  <c r="M922" i="3"/>
  <c r="M131" i="3"/>
  <c r="L599" i="3"/>
  <c r="M599" i="3" s="1"/>
  <c r="S373" i="20"/>
  <c r="P323" i="20"/>
  <c r="R280" i="20"/>
  <c r="S234" i="20"/>
  <c r="P140" i="20"/>
  <c r="O59" i="20"/>
  <c r="R374" i="20"/>
  <c r="S197" i="20"/>
  <c r="S287" i="20"/>
  <c r="R48" i="20"/>
  <c r="P12" i="20"/>
  <c r="R78" i="20"/>
  <c r="R269" i="20"/>
  <c r="S213" i="20"/>
  <c r="O102" i="20"/>
  <c r="R213" i="20"/>
  <c r="O389" i="20"/>
  <c r="N101" i="20"/>
  <c r="P28" i="20"/>
  <c r="P285" i="20"/>
  <c r="S212" i="20"/>
  <c r="R100" i="20"/>
  <c r="R136" i="20"/>
  <c r="S320" i="20"/>
  <c r="P351" i="20"/>
  <c r="P335" i="20"/>
  <c r="O135" i="20"/>
  <c r="R135" i="20" s="1"/>
  <c r="P301" i="20"/>
  <c r="O283" i="20"/>
  <c r="R283" i="20" s="1"/>
  <c r="O154" i="20"/>
  <c r="R154" i="20" s="1"/>
  <c r="P318" i="20"/>
  <c r="O350" i="20"/>
  <c r="R350" i="20" s="1"/>
  <c r="O228" i="20"/>
  <c r="R245" i="20"/>
  <c r="S209" i="20"/>
  <c r="S192" i="20"/>
  <c r="S350" i="20"/>
  <c r="O244" i="20"/>
  <c r="R244" i="20" s="1"/>
  <c r="O208" i="20"/>
  <c r="R208" i="20" s="1"/>
  <c r="S367" i="20"/>
  <c r="R227" i="20"/>
  <c r="S226" i="20"/>
  <c r="R131" i="20"/>
  <c r="O382" i="20"/>
  <c r="R382" i="20" s="1"/>
  <c r="O279" i="20"/>
  <c r="R279" i="20" s="1"/>
  <c r="O242" i="20"/>
  <c r="O169" i="20"/>
  <c r="R169" i="20" s="1"/>
  <c r="S131" i="20"/>
  <c r="O400" i="20"/>
  <c r="R400" i="20" s="1"/>
  <c r="P347" i="20"/>
  <c r="S242" i="20"/>
  <c r="S381" i="20"/>
  <c r="O346" i="20"/>
  <c r="O313" i="20"/>
  <c r="O110" i="20"/>
  <c r="R110" i="20" s="1"/>
  <c r="P186" i="20"/>
  <c r="S186" i="20" s="1"/>
  <c r="P362" i="20"/>
  <c r="S362" i="20" s="1"/>
  <c r="R366" i="20"/>
  <c r="R222" i="20"/>
  <c r="P147" i="20"/>
  <c r="S147" i="20" s="1"/>
  <c r="S345" i="20"/>
  <c r="S146" i="20"/>
  <c r="P310" i="20"/>
  <c r="S18" i="20"/>
  <c r="O201" i="20"/>
  <c r="S34" i="20"/>
  <c r="S377" i="20"/>
  <c r="P342" i="20"/>
  <c r="S342" i="20" s="1"/>
  <c r="S256" i="20"/>
  <c r="P162" i="20"/>
  <c r="S325" i="20"/>
  <c r="P308" i="20"/>
  <c r="S308" i="20" s="1"/>
  <c r="O89" i="20"/>
  <c r="R89" i="20" s="1"/>
  <c r="O15" i="20"/>
  <c r="O341" i="20"/>
  <c r="R341" i="20" s="1"/>
  <c r="O375" i="20"/>
  <c r="P31" i="20"/>
  <c r="O88" i="20"/>
  <c r="R88" i="20" s="1"/>
  <c r="P150" i="21"/>
  <c r="S150" i="21" s="1"/>
  <c r="R51" i="21"/>
  <c r="P15" i="21"/>
  <c r="O100" i="21"/>
  <c r="S27" i="21"/>
  <c r="O84" i="21"/>
  <c r="O165" i="21"/>
  <c r="S99" i="21"/>
  <c r="L147" i="21"/>
  <c r="M147" i="21" s="1"/>
  <c r="O164" i="21"/>
  <c r="P130" i="21"/>
  <c r="S130" i="21" s="1"/>
  <c r="S98" i="21"/>
  <c r="K180" i="21"/>
  <c r="Q180" i="21" s="1"/>
  <c r="N128" i="21"/>
  <c r="O43" i="21"/>
  <c r="R43" i="21" s="1"/>
  <c r="O27" i="21"/>
  <c r="O26" i="21"/>
  <c r="R26" i="21" s="1"/>
  <c r="S142" i="21"/>
  <c r="K213" i="21"/>
  <c r="Q213" i="21" s="1"/>
  <c r="K212" i="21"/>
  <c r="Q212" i="21" s="1"/>
  <c r="K211" i="21"/>
  <c r="Q211" i="21" s="1"/>
  <c r="P158" i="21"/>
  <c r="S158" i="21" s="1"/>
  <c r="S108" i="21"/>
  <c r="P107" i="21"/>
  <c r="O22" i="21"/>
  <c r="R22" i="21" s="1"/>
  <c r="S173" i="21"/>
  <c r="S6" i="21"/>
  <c r="S138" i="21"/>
  <c r="R106" i="21"/>
  <c r="S106" i="21"/>
  <c r="O71" i="21"/>
  <c r="R171" i="21"/>
  <c r="M121" i="21"/>
  <c r="O137" i="21"/>
  <c r="R137" i="21" s="1"/>
  <c r="N107" i="21"/>
  <c r="O35" i="21"/>
  <c r="R35" i="21" s="1"/>
  <c r="P19" i="21"/>
  <c r="S137" i="21"/>
  <c r="P120" i="21"/>
  <c r="S120" i="21" s="1"/>
  <c r="S34" i="21"/>
  <c r="N262" i="1"/>
  <c r="N200" i="1"/>
  <c r="N560" i="1"/>
  <c r="P697" i="2"/>
  <c r="P839" i="2"/>
  <c r="P972" i="2"/>
  <c r="P1183" i="2"/>
  <c r="O930" i="2"/>
  <c r="O283" i="2"/>
  <c r="O27" i="2"/>
  <c r="P633" i="2"/>
  <c r="O1099" i="2"/>
  <c r="O42" i="2"/>
  <c r="O139" i="2"/>
  <c r="O662" i="2"/>
  <c r="P648" i="2"/>
  <c r="L569" i="2"/>
  <c r="M569" i="2" s="1"/>
  <c r="O959" i="2"/>
  <c r="L100" i="2"/>
  <c r="O391" i="2"/>
  <c r="O141" i="2"/>
  <c r="O987" i="2"/>
  <c r="O1296" i="2"/>
  <c r="P419" i="2"/>
  <c r="P1236" i="2"/>
  <c r="O1278" i="2"/>
  <c r="P522" i="2"/>
  <c r="O736" i="2"/>
  <c r="O204" i="2"/>
  <c r="P287" i="2"/>
  <c r="O10" i="2"/>
  <c r="P685" i="2"/>
  <c r="O470" i="2"/>
  <c r="P1225" i="2"/>
  <c r="P637" i="2"/>
  <c r="P91" i="2"/>
  <c r="P230" i="2"/>
  <c r="P1076" i="2"/>
  <c r="O894" i="2"/>
  <c r="O226" i="2"/>
  <c r="P892" i="2"/>
  <c r="P628" i="2"/>
  <c r="P586" i="2"/>
  <c r="O704" i="2"/>
  <c r="P888" i="2"/>
  <c r="P746" i="2"/>
  <c r="L23" i="2"/>
  <c r="M23" i="2" s="1"/>
  <c r="P928" i="2"/>
  <c r="O692" i="2"/>
  <c r="O454" i="2"/>
  <c r="O323" i="2"/>
  <c r="O101" i="2"/>
  <c r="O536" i="2"/>
  <c r="O1042" i="2"/>
  <c r="P995" i="2"/>
  <c r="P1040" i="2"/>
  <c r="P575" i="2"/>
  <c r="L819" i="2"/>
  <c r="M819" i="2" s="1"/>
  <c r="L95" i="2"/>
  <c r="M95" i="2" s="1"/>
  <c r="O614" i="2"/>
  <c r="O1282" i="2"/>
  <c r="P1116" i="2"/>
  <c r="P645" i="2"/>
  <c r="O7" i="2"/>
  <c r="P1115" i="2"/>
  <c r="O399" i="2"/>
  <c r="L266" i="2"/>
  <c r="M266" i="2" s="1"/>
  <c r="P1320" i="2"/>
  <c r="O1194" i="2"/>
  <c r="P1111" i="2"/>
  <c r="O39" i="2"/>
  <c r="O1026" i="2"/>
  <c r="P983" i="2"/>
  <c r="P674" i="2"/>
  <c r="M84" i="2"/>
  <c r="O516" i="2"/>
  <c r="P636" i="2"/>
  <c r="O168" i="2"/>
  <c r="O1268" i="2"/>
  <c r="O1227" i="2"/>
  <c r="P664" i="2"/>
  <c r="P1260" i="2"/>
  <c r="P629" i="2"/>
  <c r="O589" i="2"/>
  <c r="O379" i="2"/>
  <c r="M157" i="2"/>
  <c r="O460" i="2"/>
  <c r="P23" i="2"/>
  <c r="P107" i="2"/>
  <c r="P655" i="2"/>
  <c r="O413" i="2"/>
  <c r="P498" i="2"/>
  <c r="P411" i="2"/>
  <c r="M1156" i="2"/>
  <c r="L553" i="2"/>
  <c r="M553" i="2" s="1"/>
  <c r="L631" i="2"/>
  <c r="M631" i="2" s="1"/>
  <c r="M249" i="2"/>
  <c r="L283" i="2"/>
  <c r="M283" i="2" s="1"/>
  <c r="O192" i="2"/>
  <c r="M856" i="2"/>
  <c r="L176" i="2"/>
  <c r="M600" i="2"/>
  <c r="N499" i="1"/>
  <c r="N289" i="1"/>
  <c r="O2" i="21"/>
  <c r="P2" i="21"/>
  <c r="S154" i="21"/>
  <c r="R66" i="20"/>
  <c r="R60" i="21"/>
  <c r="S277" i="1"/>
  <c r="S615" i="1"/>
  <c r="R385" i="20"/>
  <c r="O129" i="21"/>
  <c r="R129" i="21" s="1"/>
  <c r="J152" i="1"/>
  <c r="R279" i="1"/>
  <c r="R492" i="1"/>
  <c r="R561" i="1"/>
  <c r="R321" i="1"/>
  <c r="R216" i="12"/>
  <c r="S121" i="23"/>
  <c r="R66" i="23"/>
  <c r="O81" i="20"/>
  <c r="R81" i="20" s="1"/>
  <c r="O252" i="20"/>
  <c r="S236" i="20"/>
  <c r="O138" i="20"/>
  <c r="R138" i="20" s="1"/>
  <c r="S206" i="21"/>
  <c r="R158" i="21"/>
  <c r="S43" i="21"/>
  <c r="P16" i="21"/>
  <c r="S16" i="21" s="1"/>
  <c r="P183" i="23"/>
  <c r="O65" i="23"/>
  <c r="S31" i="23"/>
  <c r="O15" i="23"/>
  <c r="O1058" i="2"/>
  <c r="R455" i="1"/>
  <c r="S544" i="1"/>
  <c r="N281" i="1"/>
  <c r="R361" i="1"/>
  <c r="R623" i="1"/>
  <c r="S315" i="1"/>
  <c r="S504" i="1"/>
  <c r="O229" i="12"/>
  <c r="R229" i="12" s="1"/>
  <c r="R818" i="1"/>
  <c r="R214" i="23"/>
  <c r="P1024" i="2"/>
  <c r="O676" i="2"/>
  <c r="P644" i="2"/>
  <c r="R569" i="1"/>
  <c r="M145" i="3"/>
  <c r="R834" i="1"/>
  <c r="O198" i="23"/>
  <c r="R198" i="23" s="1"/>
  <c r="P713" i="2"/>
  <c r="P356" i="2"/>
  <c r="P95" i="2"/>
  <c r="P19" i="2"/>
  <c r="J149" i="1"/>
  <c r="O149" i="1" s="1"/>
  <c r="R563" i="1"/>
  <c r="S530" i="1"/>
  <c r="R661" i="1"/>
  <c r="R526" i="1"/>
  <c r="R311" i="1"/>
  <c r="S605" i="1"/>
  <c r="L725" i="1"/>
  <c r="M725" i="1" s="1"/>
  <c r="N725" i="1" s="1"/>
  <c r="L828" i="1"/>
  <c r="S185" i="23"/>
  <c r="S14" i="20"/>
  <c r="P339" i="20"/>
  <c r="S339" i="20" s="1"/>
  <c r="O167" i="23"/>
  <c r="P1128" i="2"/>
  <c r="S385" i="1"/>
  <c r="R673" i="1"/>
  <c r="S481" i="1"/>
  <c r="L401" i="3"/>
  <c r="M401" i="3" s="1"/>
  <c r="N401" i="3" s="1"/>
  <c r="R240" i="12"/>
  <c r="M186" i="12"/>
  <c r="L222" i="12"/>
  <c r="M222" i="12" s="1"/>
  <c r="N222" i="12" s="1"/>
  <c r="M221" i="12"/>
  <c r="R139" i="20"/>
  <c r="S81" i="20"/>
  <c r="S80" i="20"/>
  <c r="P66" i="20"/>
  <c r="P296" i="20"/>
  <c r="S296" i="20" s="1"/>
  <c r="P220" i="20"/>
  <c r="S220" i="20" s="1"/>
  <c r="O120" i="20"/>
  <c r="S15" i="21"/>
  <c r="P248" i="23"/>
  <c r="P182" i="23"/>
  <c r="S182" i="23" s="1"/>
  <c r="P134" i="23"/>
  <c r="S134" i="23" s="1"/>
  <c r="O83" i="23"/>
  <c r="M1165" i="2"/>
  <c r="S89" i="20"/>
  <c r="S102" i="21"/>
  <c r="P1200" i="2"/>
  <c r="O1095" i="2"/>
  <c r="O1022" i="2"/>
  <c r="P908" i="2"/>
  <c r="O830" i="2"/>
  <c r="O643" i="2"/>
  <c r="O396" i="2"/>
  <c r="O355" i="2"/>
  <c r="O317" i="2"/>
  <c r="O54" i="2"/>
  <c r="R395" i="1"/>
  <c r="R429" i="1"/>
  <c r="R552" i="1"/>
  <c r="S652" i="1"/>
  <c r="S320" i="1"/>
  <c r="R593" i="1"/>
  <c r="S307" i="1"/>
  <c r="R262" i="12"/>
  <c r="S282" i="1"/>
  <c r="R705" i="1"/>
  <c r="S864" i="1"/>
  <c r="N464" i="1"/>
  <c r="N205" i="1"/>
  <c r="R282" i="1"/>
  <c r="S660" i="1"/>
  <c r="S414" i="1"/>
  <c r="R399" i="20"/>
  <c r="R235" i="20"/>
  <c r="P204" i="21"/>
  <c r="P115" i="21"/>
  <c r="S115" i="21" s="1"/>
  <c r="R118" i="23"/>
  <c r="R187" i="21"/>
  <c r="P28" i="21"/>
  <c r="S28" i="21" s="1"/>
  <c r="O429" i="2"/>
  <c r="O395" i="2"/>
  <c r="P131" i="2"/>
  <c r="J143" i="1"/>
  <c r="P572" i="1"/>
  <c r="S572" i="1" s="1"/>
  <c r="S664" i="1"/>
  <c r="S502" i="1"/>
  <c r="S291" i="1"/>
  <c r="R681" i="1"/>
  <c r="R458" i="1"/>
  <c r="R349" i="1"/>
  <c r="P155" i="21"/>
  <c r="R82" i="23"/>
  <c r="O1198" i="2"/>
  <c r="M641" i="2"/>
  <c r="P542" i="2"/>
  <c r="S672" i="1"/>
  <c r="R754" i="1"/>
  <c r="R435" i="1"/>
  <c r="R573" i="1"/>
  <c r="S506" i="1"/>
  <c r="R291" i="1"/>
  <c r="P1019" i="2"/>
  <c r="P238" i="2"/>
  <c r="J141" i="1"/>
  <c r="S470" i="1"/>
  <c r="S676" i="1"/>
  <c r="R506" i="1"/>
  <c r="R275" i="1"/>
  <c r="R365" i="1"/>
  <c r="O185" i="12"/>
  <c r="R185" i="12" s="1"/>
  <c r="R150" i="12"/>
  <c r="N230" i="1"/>
  <c r="L155" i="21"/>
  <c r="P279" i="23"/>
  <c r="P212" i="23"/>
  <c r="O165" i="23"/>
  <c r="O79" i="20"/>
  <c r="R79" i="20" s="1"/>
  <c r="R155" i="21"/>
  <c r="O141" i="21"/>
  <c r="M70" i="21"/>
  <c r="P40" i="21"/>
  <c r="S40" i="21" s="1"/>
  <c r="S14" i="21"/>
  <c r="R263" i="23"/>
  <c r="S181" i="23"/>
  <c r="P28" i="23"/>
  <c r="P15" i="2"/>
  <c r="J140" i="1"/>
  <c r="R470" i="1"/>
  <c r="R212" i="1"/>
  <c r="R450" i="1"/>
  <c r="R597" i="1"/>
  <c r="R295" i="1"/>
  <c r="R197" i="12"/>
  <c r="P11" i="20"/>
  <c r="O381" i="20"/>
  <c r="O309" i="20"/>
  <c r="P233" i="20"/>
  <c r="P202" i="20"/>
  <c r="S246" i="23"/>
  <c r="S195" i="23"/>
  <c r="S44" i="23"/>
  <c r="P1160" i="2"/>
  <c r="P1123" i="2"/>
  <c r="M312" i="2"/>
  <c r="P200" i="2"/>
  <c r="O50" i="2"/>
  <c r="S688" i="1"/>
  <c r="R587" i="1"/>
  <c r="S674" i="1"/>
  <c r="S369" i="1"/>
  <c r="L265" i="3"/>
  <c r="M265" i="3" s="1"/>
  <c r="N265" i="3" s="1"/>
  <c r="S141" i="21"/>
  <c r="O1050" i="2"/>
  <c r="P944" i="2"/>
  <c r="R486" i="1"/>
  <c r="R179" i="1"/>
  <c r="S412" i="1"/>
  <c r="R674" i="1"/>
  <c r="R373" i="1"/>
  <c r="P397" i="20"/>
  <c r="S397" i="20" s="1"/>
  <c r="P366" i="20"/>
  <c r="S366" i="20" s="1"/>
  <c r="S337" i="20"/>
  <c r="S102" i="20"/>
  <c r="P39" i="21"/>
  <c r="S39" i="21" s="1"/>
  <c r="P294" i="23"/>
  <c r="P979" i="2"/>
  <c r="R412" i="1"/>
  <c r="R102" i="20"/>
  <c r="S42" i="20"/>
  <c r="O26" i="20"/>
  <c r="R26" i="20" s="1"/>
  <c r="O134" i="20"/>
  <c r="R134" i="20" s="1"/>
  <c r="R126" i="21"/>
  <c r="O179" i="23"/>
  <c r="R80" i="23"/>
  <c r="S61" i="23"/>
  <c r="O27" i="23"/>
  <c r="R27" i="23" s="1"/>
  <c r="S11" i="23"/>
  <c r="P1159" i="2"/>
  <c r="P311" i="2"/>
  <c r="S416" i="1"/>
  <c r="M264" i="21"/>
  <c r="O209" i="12"/>
  <c r="R209" i="12" s="1"/>
  <c r="S26" i="20"/>
  <c r="R201" i="20"/>
  <c r="R154" i="21"/>
  <c r="P202" i="1"/>
  <c r="S202" i="1" s="1"/>
  <c r="S210" i="23"/>
  <c r="P1264" i="2"/>
  <c r="P1192" i="2"/>
  <c r="P1047" i="2"/>
  <c r="S302" i="1"/>
  <c r="R445" i="1"/>
  <c r="R355" i="1"/>
  <c r="R396" i="20"/>
  <c r="R302" i="1"/>
  <c r="S716" i="1"/>
  <c r="S655" i="1"/>
  <c r="R393" i="1"/>
  <c r="S393" i="1"/>
  <c r="L118" i="12"/>
  <c r="M117" i="12"/>
  <c r="S365" i="20"/>
  <c r="O349" i="20"/>
  <c r="R349" i="20" s="1"/>
  <c r="O321" i="20"/>
  <c r="O307" i="20"/>
  <c r="P231" i="20"/>
  <c r="S231" i="20" s="1"/>
  <c r="O200" i="20"/>
  <c r="S52" i="21"/>
  <c r="P162" i="23"/>
  <c r="P41" i="23"/>
  <c r="O1191" i="2"/>
  <c r="L84" i="1"/>
  <c r="P40" i="20"/>
  <c r="S40" i="20" s="1"/>
  <c r="S100" i="20"/>
  <c r="O168" i="21"/>
  <c r="L11" i="21"/>
  <c r="M11" i="21" s="1"/>
  <c r="N11" i="21" s="1"/>
  <c r="R243" i="23"/>
  <c r="P114" i="23"/>
  <c r="S114" i="23" s="1"/>
  <c r="P9" i="23"/>
  <c r="S9" i="23" s="1"/>
  <c r="P976" i="2"/>
  <c r="L120" i="2"/>
  <c r="M8" i="2"/>
  <c r="J128" i="1"/>
  <c r="M232" i="1"/>
  <c r="N345" i="1"/>
  <c r="S310" i="1"/>
  <c r="S582" i="1"/>
  <c r="P728" i="1"/>
  <c r="S728" i="1" s="1"/>
  <c r="S543" i="1"/>
  <c r="M280" i="21"/>
  <c r="M233" i="12"/>
  <c r="R249" i="12"/>
  <c r="O204" i="12"/>
  <c r="R204" i="12" s="1"/>
  <c r="R162" i="12"/>
  <c r="S41" i="23"/>
  <c r="S663" i="1"/>
  <c r="S183" i="1"/>
  <c r="S464" i="1"/>
  <c r="S201" i="20"/>
  <c r="R185" i="20"/>
  <c r="O153" i="21"/>
  <c r="R153" i="21" s="1"/>
  <c r="P51" i="21"/>
  <c r="P334" i="20"/>
  <c r="S334" i="20" s="1"/>
  <c r="R231" i="20"/>
  <c r="R83" i="21"/>
  <c r="S129" i="23"/>
  <c r="P342" i="2"/>
  <c r="S614" i="1"/>
  <c r="S618" i="1"/>
  <c r="R477" i="1"/>
  <c r="O138" i="21"/>
  <c r="S349" i="20"/>
  <c r="S321" i="20"/>
  <c r="R76" i="20"/>
  <c r="P214" i="20"/>
  <c r="R167" i="20"/>
  <c r="M37" i="21"/>
  <c r="O275" i="23"/>
  <c r="O242" i="23"/>
  <c r="R242" i="23" s="1"/>
  <c r="P224" i="23"/>
  <c r="O145" i="23"/>
  <c r="R145" i="23" s="1"/>
  <c r="P567" i="2"/>
  <c r="S354" i="1"/>
  <c r="S496" i="1"/>
  <c r="S513" i="1"/>
  <c r="S270" i="1"/>
  <c r="R231" i="12"/>
  <c r="P53" i="20"/>
  <c r="O75" i="20"/>
  <c r="P76" i="23"/>
  <c r="S40" i="23"/>
  <c r="P1043" i="2"/>
  <c r="S318" i="1"/>
  <c r="R548" i="1"/>
  <c r="L679" i="1"/>
  <c r="M679" i="1" s="1"/>
  <c r="N679" i="1" s="1"/>
  <c r="S771" i="1"/>
  <c r="R287" i="1"/>
  <c r="R389" i="1"/>
  <c r="S888" i="1"/>
  <c r="R641" i="1"/>
  <c r="S679" i="1"/>
  <c r="S683" i="1"/>
  <c r="R889" i="1"/>
  <c r="R320" i="20"/>
  <c r="S230" i="20"/>
  <c r="O130" i="20"/>
  <c r="R130" i="20" s="1"/>
  <c r="K181" i="21"/>
  <c r="Q181" i="21" s="1"/>
  <c r="P23" i="21"/>
  <c r="S23" i="21" s="1"/>
  <c r="S23" i="23"/>
  <c r="O7" i="23"/>
  <c r="L6" i="2"/>
  <c r="R326" i="1"/>
  <c r="N459" i="1"/>
  <c r="S687" i="1"/>
  <c r="N242" i="1"/>
  <c r="S409" i="1"/>
  <c r="R379" i="1"/>
  <c r="O220" i="12"/>
  <c r="R220" i="12" s="1"/>
  <c r="S889" i="1"/>
  <c r="R53" i="20"/>
  <c r="R261" i="20"/>
  <c r="P290" i="23"/>
  <c r="P159" i="23"/>
  <c r="P93" i="23"/>
  <c r="P632" i="2"/>
  <c r="L188" i="2"/>
  <c r="R192" i="1"/>
  <c r="R617" i="1"/>
  <c r="O200" i="12"/>
  <c r="R200" i="12" s="1"/>
  <c r="P305" i="20"/>
  <c r="P52" i="20"/>
  <c r="S38" i="20"/>
  <c r="R362" i="20"/>
  <c r="R276" i="20"/>
  <c r="O260" i="20"/>
  <c r="P198" i="20"/>
  <c r="P96" i="21"/>
  <c r="S96" i="21" s="1"/>
  <c r="P74" i="20"/>
  <c r="P58" i="20"/>
  <c r="S58" i="20" s="1"/>
  <c r="R165" i="20"/>
  <c r="R36" i="21"/>
  <c r="O273" i="23"/>
  <c r="O175" i="23"/>
  <c r="P127" i="23"/>
  <c r="S127" i="23" s="1"/>
  <c r="R112" i="23"/>
  <c r="O597" i="2"/>
  <c r="P154" i="2"/>
  <c r="N189" i="1"/>
  <c r="S245" i="1"/>
  <c r="R417" i="1"/>
  <c r="R480" i="1"/>
  <c r="R895" i="1"/>
  <c r="P392" i="20"/>
  <c r="S392" i="20" s="1"/>
  <c r="O275" i="20"/>
  <c r="P243" i="20"/>
  <c r="S243" i="20" s="1"/>
  <c r="P181" i="20"/>
  <c r="S181" i="20" s="1"/>
  <c r="P80" i="21"/>
  <c r="S80" i="21" s="1"/>
  <c r="O257" i="23"/>
  <c r="S333" i="1"/>
  <c r="S466" i="1"/>
  <c r="R447" i="1"/>
  <c r="R860" i="1"/>
  <c r="S225" i="12"/>
  <c r="S52" i="20"/>
  <c r="S346" i="20"/>
  <c r="P180" i="21"/>
  <c r="R165" i="21"/>
  <c r="R109" i="21"/>
  <c r="R190" i="23"/>
  <c r="P1257" i="2"/>
  <c r="O890" i="2"/>
  <c r="O336" i="2"/>
  <c r="O78" i="2"/>
  <c r="S189" i="1"/>
  <c r="R466" i="1"/>
  <c r="S508" i="1"/>
  <c r="R628" i="1"/>
  <c r="O250" i="12"/>
  <c r="R250" i="12" s="1"/>
  <c r="R74" i="20"/>
  <c r="R239" i="23"/>
  <c r="R158" i="23"/>
  <c r="P298" i="2"/>
  <c r="R237" i="1"/>
  <c r="R251" i="12"/>
  <c r="R459" i="1"/>
  <c r="R640" i="1"/>
  <c r="L164" i="3"/>
  <c r="M164" i="3" s="1"/>
  <c r="N164" i="3" s="1"/>
  <c r="R289" i="20"/>
  <c r="S228" i="20"/>
  <c r="R95" i="21"/>
  <c r="P48" i="21"/>
  <c r="S48" i="21" s="1"/>
  <c r="S21" i="23"/>
  <c r="P150" i="2"/>
  <c r="R206" i="1"/>
  <c r="R512" i="1"/>
  <c r="S346" i="1"/>
  <c r="R534" i="1"/>
  <c r="R542" i="1"/>
  <c r="R881" i="1"/>
  <c r="R80" i="21"/>
  <c r="R55" i="23"/>
  <c r="R79" i="21"/>
  <c r="P1288" i="2"/>
  <c r="L966" i="2"/>
  <c r="M966" i="2" s="1"/>
  <c r="N411" i="1"/>
  <c r="R346" i="1"/>
  <c r="S606" i="1"/>
  <c r="S331" i="20"/>
  <c r="P179" i="21"/>
  <c r="P3" i="20"/>
  <c r="S3" i="20" s="1"/>
  <c r="S375" i="20"/>
  <c r="O196" i="20"/>
  <c r="R196" i="20" s="1"/>
  <c r="P144" i="20"/>
  <c r="S144" i="20" s="1"/>
  <c r="S63" i="21"/>
  <c r="L48" i="21"/>
  <c r="O255" i="23"/>
  <c r="S238" i="23"/>
  <c r="P204" i="23"/>
  <c r="O157" i="23"/>
  <c r="O998" i="2"/>
  <c r="P729" i="2"/>
  <c r="O557" i="2"/>
  <c r="P108" i="2"/>
  <c r="N523" i="1"/>
  <c r="N435" i="1"/>
  <c r="R551" i="1"/>
  <c r="R421" i="1"/>
  <c r="S865" i="1"/>
  <c r="S264" i="1"/>
  <c r="R287" i="23"/>
  <c r="S554" i="1"/>
  <c r="L375" i="3"/>
  <c r="M375" i="3" s="1"/>
  <c r="N375" i="3" s="1"/>
  <c r="S94" i="21"/>
  <c r="O55" i="20"/>
  <c r="R55" i="20" s="1"/>
  <c r="R273" i="20"/>
  <c r="P257" i="20"/>
  <c r="S257" i="20" s="1"/>
  <c r="O178" i="21"/>
  <c r="R178" i="21" s="1"/>
  <c r="P47" i="21"/>
  <c r="S47" i="21" s="1"/>
  <c r="P254" i="23"/>
  <c r="O1178" i="2"/>
  <c r="O1035" i="2"/>
  <c r="P964" i="2"/>
  <c r="P803" i="2"/>
  <c r="P766" i="2"/>
  <c r="P445" i="2"/>
  <c r="O330" i="2"/>
  <c r="P255" i="2"/>
  <c r="J170" i="1"/>
  <c r="S482" i="1"/>
  <c r="S727" i="1"/>
  <c r="R517" i="1"/>
  <c r="R554" i="1"/>
  <c r="S814" i="1"/>
  <c r="S234" i="12"/>
  <c r="P85" i="20"/>
  <c r="S85" i="20" s="1"/>
  <c r="R209" i="20"/>
  <c r="R163" i="21"/>
  <c r="S93" i="21"/>
  <c r="P20" i="21"/>
  <c r="S20" i="21" s="1"/>
  <c r="S219" i="23"/>
  <c r="P924" i="2"/>
  <c r="L843" i="2"/>
  <c r="P590" i="2"/>
  <c r="R519" i="1"/>
  <c r="R626" i="1"/>
  <c r="R390" i="20"/>
  <c r="O71" i="20"/>
  <c r="R71" i="20" s="1"/>
  <c r="O329" i="20"/>
  <c r="P240" i="20"/>
  <c r="S240" i="20" s="1"/>
  <c r="O6" i="21"/>
  <c r="R19" i="23"/>
  <c r="P1067" i="2"/>
  <c r="P554" i="2"/>
  <c r="L368" i="2"/>
  <c r="M368" i="2" s="1"/>
  <c r="J168" i="1"/>
  <c r="S737" i="1"/>
  <c r="S626" i="1"/>
  <c r="R241" i="20"/>
  <c r="S196" i="20"/>
  <c r="O18" i="20"/>
  <c r="R18" i="20" s="1"/>
  <c r="P178" i="20"/>
  <c r="S178" i="20" s="1"/>
  <c r="O94" i="20"/>
  <c r="R94" i="20" s="1"/>
  <c r="R358" i="20"/>
  <c r="P343" i="20"/>
  <c r="K210" i="21"/>
  <c r="Q210" i="21" s="1"/>
  <c r="S210" i="21" s="1"/>
  <c r="O202" i="23"/>
  <c r="R202" i="23" s="1"/>
  <c r="O139" i="23"/>
  <c r="P1249" i="2"/>
  <c r="P1139" i="2"/>
  <c r="O1106" i="2"/>
  <c r="O329" i="2"/>
  <c r="R397" i="1"/>
  <c r="S88" i="23"/>
  <c r="O1212" i="2"/>
  <c r="O290" i="2"/>
  <c r="O216" i="2"/>
  <c r="S162" i="21"/>
  <c r="S92" i="21"/>
  <c r="S19" i="21"/>
  <c r="P171" i="23"/>
  <c r="S171" i="23" s="1"/>
  <c r="O1066" i="2"/>
  <c r="M960" i="2"/>
  <c r="P625" i="2"/>
  <c r="N407" i="1"/>
  <c r="S749" i="1"/>
  <c r="N296" i="1"/>
  <c r="R612" i="1"/>
  <c r="O177" i="12"/>
  <c r="R177" i="12" s="1"/>
  <c r="S891" i="1"/>
  <c r="S179" i="21"/>
  <c r="R288" i="20"/>
  <c r="L5" i="21"/>
  <c r="M5" i="21" s="1"/>
  <c r="N5" i="21" s="1"/>
  <c r="S725" i="1"/>
  <c r="I210" i="21"/>
  <c r="N210" i="21" s="1"/>
  <c r="S556" i="1"/>
  <c r="P362" i="1"/>
  <c r="O49" i="20"/>
  <c r="P119" i="21"/>
  <c r="S119" i="21" s="1"/>
  <c r="R92" i="21"/>
  <c r="R75" i="21"/>
  <c r="R19" i="21"/>
  <c r="O297" i="22"/>
  <c r="R342" i="20"/>
  <c r="P314" i="20"/>
  <c r="O92" i="20"/>
  <c r="O176" i="21"/>
  <c r="S161" i="21"/>
  <c r="O146" i="21"/>
  <c r="S235" i="23"/>
  <c r="O1210" i="2"/>
  <c r="P1136" i="2"/>
  <c r="O1030" i="2"/>
  <c r="P992" i="2"/>
  <c r="J161" i="1"/>
  <c r="N177" i="1"/>
  <c r="R322" i="1"/>
  <c r="N417" i="1"/>
  <c r="R516" i="1"/>
  <c r="S394" i="1"/>
  <c r="R407" i="1"/>
  <c r="R269" i="1"/>
  <c r="N157" i="12"/>
  <c r="O191" i="21"/>
  <c r="O31" i="21"/>
  <c r="R31" i="21" s="1"/>
  <c r="P251" i="23"/>
  <c r="P122" i="23"/>
  <c r="O83" i="20"/>
  <c r="L31" i="21"/>
  <c r="O137" i="23"/>
  <c r="R137" i="23" s="1"/>
  <c r="P551" i="2"/>
  <c r="O439" i="2"/>
  <c r="M401" i="2"/>
  <c r="S334" i="1"/>
  <c r="S494" i="1"/>
  <c r="R576" i="1"/>
  <c r="R341" i="1"/>
  <c r="R423" i="1"/>
  <c r="R265" i="1"/>
  <c r="S31" i="20"/>
  <c r="R105" i="21"/>
  <c r="P200" i="23"/>
  <c r="O49" i="23"/>
  <c r="P17" i="23"/>
  <c r="S17" i="23" s="1"/>
  <c r="O1244" i="2"/>
  <c r="P876" i="2"/>
  <c r="P796" i="2"/>
  <c r="P515" i="2"/>
  <c r="R494" i="1"/>
  <c r="S498" i="1"/>
  <c r="S265" i="1"/>
  <c r="R212" i="12"/>
  <c r="S887" i="1"/>
  <c r="P269" i="20"/>
  <c r="S269" i="20" s="1"/>
  <c r="R175" i="20"/>
  <c r="S157" i="20"/>
  <c r="S118" i="21"/>
  <c r="P104" i="21"/>
  <c r="S104" i="21" s="1"/>
  <c r="O90" i="21"/>
  <c r="R90" i="21" s="1"/>
  <c r="O169" i="23"/>
  <c r="S137" i="23"/>
  <c r="R67" i="23"/>
  <c r="L1170" i="2"/>
  <c r="M1170" i="2" s="1"/>
  <c r="O400" i="2"/>
  <c r="J156" i="1"/>
  <c r="O156" i="1" s="1"/>
  <c r="R433" i="1"/>
  <c r="S524" i="1"/>
  <c r="R82" i="20"/>
  <c r="S299" i="20"/>
  <c r="R284" i="20"/>
  <c r="O30" i="21"/>
  <c r="R30" i="21" s="1"/>
  <c r="P266" i="23"/>
  <c r="P756" i="2"/>
  <c r="O472" i="2"/>
  <c r="J155" i="1"/>
  <c r="O155" i="1" s="1"/>
  <c r="R524" i="1"/>
  <c r="S528" i="1"/>
  <c r="S364" i="1"/>
  <c r="S640" i="1"/>
  <c r="S658" i="1"/>
  <c r="S488" i="1"/>
  <c r="L330" i="3"/>
  <c r="M330" i="3" s="1"/>
  <c r="N330" i="3" s="1"/>
  <c r="N661" i="1"/>
  <c r="N316" i="1"/>
  <c r="N141" i="12"/>
  <c r="R233" i="20"/>
  <c r="O292" i="20"/>
  <c r="R292" i="20" s="1"/>
  <c r="P292" i="20"/>
  <c r="S292" i="20" s="1"/>
  <c r="O247" i="20"/>
  <c r="S319" i="20"/>
  <c r="P106" i="20"/>
  <c r="O192" i="21"/>
  <c r="R192" i="21" s="1"/>
  <c r="P192" i="21"/>
  <c r="S192" i="21" s="1"/>
  <c r="R331" i="20"/>
  <c r="S233" i="20"/>
  <c r="O161" i="21"/>
  <c r="R161" i="21" s="1"/>
  <c r="S121" i="20"/>
  <c r="S318" i="20"/>
  <c r="O371" i="20"/>
  <c r="P371" i="20"/>
  <c r="S357" i="20"/>
  <c r="O68" i="20"/>
  <c r="R68" i="20" s="1"/>
  <c r="P68" i="20"/>
  <c r="S68" i="20" s="1"/>
  <c r="R247" i="20"/>
  <c r="O160" i="21"/>
  <c r="R318" i="20"/>
  <c r="S246" i="20"/>
  <c r="O105" i="20"/>
  <c r="P105" i="20"/>
  <c r="S105" i="20" s="1"/>
  <c r="S43" i="20"/>
  <c r="R343" i="20"/>
  <c r="O304" i="20"/>
  <c r="R304" i="20" s="1"/>
  <c r="P304" i="20"/>
  <c r="S304" i="20" s="1"/>
  <c r="S232" i="20"/>
  <c r="R160" i="21"/>
  <c r="R370" i="20"/>
  <c r="M3" i="23"/>
  <c r="L4" i="23"/>
  <c r="S260" i="20"/>
  <c r="P216" i="20"/>
  <c r="S216" i="20" s="1"/>
  <c r="O216" i="20"/>
  <c r="O159" i="21"/>
  <c r="R159" i="21" s="1"/>
  <c r="P159" i="21"/>
  <c r="P355" i="20"/>
  <c r="S355" i="20" s="1"/>
  <c r="R368" i="20"/>
  <c r="S354" i="20"/>
  <c r="P103" i="21"/>
  <c r="S103" i="21" s="1"/>
  <c r="O44" i="21"/>
  <c r="R44" i="21" s="1"/>
  <c r="P44" i="21"/>
  <c r="S44" i="21" s="1"/>
  <c r="O59" i="21"/>
  <c r="P59" i="21"/>
  <c r="S59" i="21" s="1"/>
  <c r="R85" i="23"/>
  <c r="R118" i="20"/>
  <c r="R258" i="20"/>
  <c r="P172" i="21"/>
  <c r="O172" i="21"/>
  <c r="R172" i="21" s="1"/>
  <c r="R397" i="20"/>
  <c r="R381" i="20"/>
  <c r="O272" i="20"/>
  <c r="P272" i="20"/>
  <c r="S272" i="20" s="1"/>
  <c r="R257" i="20"/>
  <c r="R88" i="21"/>
  <c r="O62" i="20"/>
  <c r="R62" i="20" s="1"/>
  <c r="P62" i="20"/>
  <c r="S62" i="20" s="1"/>
  <c r="P170" i="21"/>
  <c r="S170" i="21" s="1"/>
  <c r="O229" i="20"/>
  <c r="R229" i="20" s="1"/>
  <c r="P229" i="20"/>
  <c r="S229" i="20" s="1"/>
  <c r="R127" i="21"/>
  <c r="R380" i="20"/>
  <c r="S184" i="21"/>
  <c r="S75" i="20"/>
  <c r="R395" i="20"/>
  <c r="S379" i="20"/>
  <c r="R351" i="20"/>
  <c r="O55" i="21"/>
  <c r="P55" i="21"/>
  <c r="S55" i="21" s="1"/>
  <c r="R270" i="20"/>
  <c r="P114" i="20"/>
  <c r="O114" i="20"/>
  <c r="M71" i="21"/>
  <c r="L72" i="21"/>
  <c r="M72" i="21" s="1"/>
  <c r="N72" i="21" s="1"/>
  <c r="S39" i="20"/>
  <c r="P284" i="20"/>
  <c r="S284" i="20" s="1"/>
  <c r="R184" i="21"/>
  <c r="R61" i="20"/>
  <c r="P210" i="20"/>
  <c r="S210" i="20" s="1"/>
  <c r="S369" i="20"/>
  <c r="O112" i="21"/>
  <c r="P112" i="21"/>
  <c r="S112" i="21" s="1"/>
  <c r="S283" i="20"/>
  <c r="O253" i="20"/>
  <c r="R253" i="20" s="1"/>
  <c r="P253" i="20"/>
  <c r="S253" i="20" s="1"/>
  <c r="R179" i="20"/>
  <c r="R138" i="21"/>
  <c r="R103" i="21"/>
  <c r="S393" i="20"/>
  <c r="R3" i="20"/>
  <c r="R178" i="20"/>
  <c r="O12" i="21"/>
  <c r="P12" i="21"/>
  <c r="O68" i="21"/>
  <c r="R68" i="21" s="1"/>
  <c r="S73" i="20"/>
  <c r="O297" i="20"/>
  <c r="R297" i="20" s="1"/>
  <c r="P297" i="20"/>
  <c r="S162" i="20"/>
  <c r="R310" i="20"/>
  <c r="R393" i="20"/>
  <c r="R58" i="20"/>
  <c r="J213" i="21"/>
  <c r="K214" i="21"/>
  <c r="Q214" i="21" s="1"/>
  <c r="O123" i="21"/>
  <c r="R123" i="21" s="1"/>
  <c r="P123" i="21"/>
  <c r="S123" i="21" s="1"/>
  <c r="S110" i="21"/>
  <c r="S118" i="20"/>
  <c r="L54" i="21"/>
  <c r="M53" i="21"/>
  <c r="R4" i="20"/>
  <c r="R193" i="20"/>
  <c r="R392" i="20"/>
  <c r="R308" i="20"/>
  <c r="J214" i="21"/>
  <c r="I215" i="21"/>
  <c r="K215" i="21"/>
  <c r="Q215" i="21" s="1"/>
  <c r="R376" i="20"/>
  <c r="R266" i="20"/>
  <c r="P221" i="20"/>
  <c r="S94" i="20"/>
  <c r="R150" i="21"/>
  <c r="S223" i="20"/>
  <c r="S16" i="20"/>
  <c r="R31" i="20"/>
  <c r="O333" i="20"/>
  <c r="R333" i="20" s="1"/>
  <c r="P235" i="20"/>
  <c r="O157" i="20"/>
  <c r="R157" i="20" s="1"/>
  <c r="R59" i="20"/>
  <c r="S161" i="20"/>
  <c r="R177" i="20"/>
  <c r="S70" i="20"/>
  <c r="R389" i="20"/>
  <c r="S333" i="20"/>
  <c r="R307" i="20"/>
  <c r="P93" i="20"/>
  <c r="S93" i="20" s="1"/>
  <c r="R57" i="20"/>
  <c r="O135" i="21"/>
  <c r="R135" i="21" s="1"/>
  <c r="P135" i="21"/>
  <c r="S135" i="21" s="1"/>
  <c r="S310" i="20"/>
  <c r="R83" i="20"/>
  <c r="J211" i="21"/>
  <c r="P149" i="21"/>
  <c r="S149" i="21" s="1"/>
  <c r="O149" i="21"/>
  <c r="R149" i="21" s="1"/>
  <c r="O183" i="21"/>
  <c r="P183" i="21"/>
  <c r="S183" i="21" s="1"/>
  <c r="S389" i="20"/>
  <c r="S46" i="20"/>
  <c r="O54" i="20"/>
  <c r="R54" i="20" s="1"/>
  <c r="P54" i="20"/>
  <c r="S54" i="20" s="1"/>
  <c r="S28" i="20"/>
  <c r="S74" i="20"/>
  <c r="R25" i="23"/>
  <c r="M148" i="21"/>
  <c r="L149" i="21"/>
  <c r="M149" i="21" s="1"/>
  <c r="R163" i="20"/>
  <c r="O19" i="20"/>
  <c r="P19" i="20"/>
  <c r="R72" i="20"/>
  <c r="S83" i="20"/>
  <c r="O173" i="20"/>
  <c r="R173" i="20" s="1"/>
  <c r="P173" i="20"/>
  <c r="S173" i="20" s="1"/>
  <c r="P358" i="20"/>
  <c r="S358" i="20" s="1"/>
  <c r="O162" i="21"/>
  <c r="R162" i="21" s="1"/>
  <c r="O316" i="20"/>
  <c r="R316" i="20" s="1"/>
  <c r="P316" i="20"/>
  <c r="S316" i="20" s="1"/>
  <c r="S68" i="21"/>
  <c r="R85" i="20"/>
  <c r="O11" i="21"/>
  <c r="R11" i="21" s="1"/>
  <c r="P11" i="21"/>
  <c r="S11" i="21" s="1"/>
  <c r="S307" i="20"/>
  <c r="O319" i="20"/>
  <c r="R319" i="20" s="1"/>
  <c r="P122" i="20"/>
  <c r="P170" i="23"/>
  <c r="P85" i="23"/>
  <c r="S85" i="23" s="1"/>
  <c r="P1171" i="2"/>
  <c r="P652" i="2"/>
  <c r="O639" i="2"/>
  <c r="S108" i="20"/>
  <c r="J216" i="21"/>
  <c r="K216" i="21"/>
  <c r="Q216" i="21" s="1"/>
  <c r="R151" i="21"/>
  <c r="R139" i="21"/>
  <c r="P127" i="21"/>
  <c r="S127" i="21" s="1"/>
  <c r="O94" i="21"/>
  <c r="R94" i="21" s="1"/>
  <c r="S46" i="21"/>
  <c r="P24" i="21"/>
  <c r="S24" i="21" s="1"/>
  <c r="O267" i="23"/>
  <c r="R267" i="23" s="1"/>
  <c r="O210" i="23"/>
  <c r="R210" i="23" s="1"/>
  <c r="R143" i="23"/>
  <c r="O1306" i="2"/>
  <c r="O1102" i="2"/>
  <c r="O1032" i="2"/>
  <c r="P1032" i="2"/>
  <c r="O34" i="21"/>
  <c r="R34" i="21" s="1"/>
  <c r="M12" i="21"/>
  <c r="O253" i="23"/>
  <c r="R253" i="23" s="1"/>
  <c r="S239" i="23"/>
  <c r="R224" i="23"/>
  <c r="O129" i="23"/>
  <c r="R129" i="23" s="1"/>
  <c r="O69" i="23"/>
  <c r="P1265" i="2"/>
  <c r="P208" i="2"/>
  <c r="P196" i="23"/>
  <c r="S142" i="23"/>
  <c r="P24" i="23"/>
  <c r="O11" i="23"/>
  <c r="R11" i="23" s="1"/>
  <c r="R166" i="20"/>
  <c r="R24" i="21"/>
  <c r="R296" i="23"/>
  <c r="S253" i="23"/>
  <c r="R142" i="23"/>
  <c r="S100" i="23"/>
  <c r="S69" i="23"/>
  <c r="S37" i="23"/>
  <c r="L687" i="2"/>
  <c r="L688" i="2" s="1"/>
  <c r="M688" i="2" s="1"/>
  <c r="M686" i="2"/>
  <c r="R196" i="23"/>
  <c r="P1072" i="2"/>
  <c r="R169" i="23"/>
  <c r="R37" i="23"/>
  <c r="O947" i="2"/>
  <c r="P947" i="2"/>
  <c r="R23" i="21"/>
  <c r="O234" i="20"/>
  <c r="L23" i="21"/>
  <c r="R252" i="23"/>
  <c r="P1143" i="2"/>
  <c r="O506" i="2"/>
  <c r="P506" i="2"/>
  <c r="O222" i="23"/>
  <c r="R222" i="23" s="1"/>
  <c r="P1071" i="2"/>
  <c r="O368" i="2"/>
  <c r="S134" i="20"/>
  <c r="R93" i="21"/>
  <c r="R81" i="21"/>
  <c r="R280" i="23"/>
  <c r="O265" i="23"/>
  <c r="P208" i="23"/>
  <c r="O181" i="23"/>
  <c r="R181" i="23" s="1"/>
  <c r="P154" i="23"/>
  <c r="R51" i="23"/>
  <c r="P36" i="23"/>
  <c r="O1044" i="2"/>
  <c r="P1044" i="2"/>
  <c r="P1016" i="2"/>
  <c r="O1318" i="2"/>
  <c r="R251" i="23"/>
  <c r="R208" i="23"/>
  <c r="R83" i="23"/>
  <c r="S32" i="21"/>
  <c r="R10" i="21"/>
  <c r="P207" i="23"/>
  <c r="S207" i="23" s="1"/>
  <c r="S194" i="23"/>
  <c r="S83" i="23"/>
  <c r="R50" i="23"/>
  <c r="R394" i="20"/>
  <c r="S92" i="20"/>
  <c r="J212" i="21"/>
  <c r="S125" i="21"/>
  <c r="S114" i="21"/>
  <c r="L103" i="21"/>
  <c r="M103" i="21" s="1"/>
  <c r="S22" i="21"/>
  <c r="R114" i="23"/>
  <c r="R97" i="23"/>
  <c r="O35" i="23"/>
  <c r="R35" i="23" s="1"/>
  <c r="P1114" i="2"/>
  <c r="O1114" i="2"/>
  <c r="P700" i="2"/>
  <c r="O700" i="2"/>
  <c r="R167" i="23"/>
  <c r="O153" i="23"/>
  <c r="R153" i="23" s="1"/>
  <c r="P649" i="2"/>
  <c r="P466" i="2"/>
  <c r="P1168" i="2"/>
  <c r="P1155" i="2"/>
  <c r="O986" i="2"/>
  <c r="P91" i="21"/>
  <c r="S91" i="21" s="1"/>
  <c r="P79" i="21"/>
  <c r="S79" i="21" s="1"/>
  <c r="R32" i="21"/>
  <c r="S250" i="23"/>
  <c r="S167" i="23"/>
  <c r="S96" i="23"/>
  <c r="R21" i="23"/>
  <c r="S244" i="20"/>
  <c r="R220" i="20"/>
  <c r="R162" i="20"/>
  <c r="R132" i="20"/>
  <c r="M21" i="21"/>
  <c r="R113" i="21"/>
  <c r="R126" i="23"/>
  <c r="O1302" i="2"/>
  <c r="O1246" i="2"/>
  <c r="O1126" i="2"/>
  <c r="O781" i="2"/>
  <c r="P635" i="2"/>
  <c r="O635" i="2"/>
  <c r="R292" i="23"/>
  <c r="R220" i="23"/>
  <c r="S206" i="23"/>
  <c r="S166" i="23"/>
  <c r="P138" i="23"/>
  <c r="P1233" i="2"/>
  <c r="O749" i="2"/>
  <c r="P749" i="2"/>
  <c r="O601" i="2"/>
  <c r="M537" i="2"/>
  <c r="L538" i="2"/>
  <c r="M538" i="2" s="1"/>
  <c r="R179" i="23"/>
  <c r="P20" i="23"/>
  <c r="S330" i="20"/>
  <c r="L158" i="21"/>
  <c r="M158" i="21" s="1"/>
  <c r="N124" i="21"/>
  <c r="M425" i="2"/>
  <c r="R192" i="23"/>
  <c r="S165" i="23"/>
  <c r="P80" i="23"/>
  <c r="S80" i="23" s="1"/>
  <c r="S33" i="23"/>
  <c r="R7" i="23"/>
  <c r="R291" i="23"/>
  <c r="R306" i="20"/>
  <c r="R242" i="20"/>
  <c r="R169" i="21"/>
  <c r="S111" i="23"/>
  <c r="P1273" i="2"/>
  <c r="P1054" i="2"/>
  <c r="O1054" i="2"/>
  <c r="P970" i="2"/>
  <c r="O970" i="2"/>
  <c r="O956" i="2"/>
  <c r="P956" i="2"/>
  <c r="R205" i="20"/>
  <c r="S134" i="21"/>
  <c r="S111" i="21"/>
  <c r="S90" i="21"/>
  <c r="R20" i="21"/>
  <c r="R151" i="23"/>
  <c r="L7" i="23"/>
  <c r="P339" i="2"/>
  <c r="R276" i="23"/>
  <c r="R63" i="23"/>
  <c r="R391" i="20"/>
  <c r="S305" i="20"/>
  <c r="R159" i="20"/>
  <c r="S130" i="20"/>
  <c r="S169" i="21"/>
  <c r="S93" i="23"/>
  <c r="S7" i="23"/>
  <c r="O1179" i="2"/>
  <c r="P1124" i="2"/>
  <c r="P855" i="2"/>
  <c r="O480" i="2"/>
  <c r="S353" i="20"/>
  <c r="S329" i="20"/>
  <c r="R144" i="20"/>
  <c r="S157" i="21"/>
  <c r="S30" i="21"/>
  <c r="P247" i="23"/>
  <c r="S247" i="23" s="1"/>
  <c r="S218" i="23"/>
  <c r="R150" i="23"/>
  <c r="R110" i="23"/>
  <c r="L338" i="2"/>
  <c r="M338" i="2" s="1"/>
  <c r="R70" i="20"/>
  <c r="R281" i="20"/>
  <c r="O230" i="20"/>
  <c r="R230" i="20" s="1"/>
  <c r="P190" i="20"/>
  <c r="R111" i="21"/>
  <c r="R52" i="21"/>
  <c r="R275" i="23"/>
  <c r="R204" i="23"/>
  <c r="P822" i="2"/>
  <c r="O822" i="2"/>
  <c r="P599" i="2"/>
  <c r="R378" i="20"/>
  <c r="S53" i="20"/>
  <c r="O365" i="20"/>
  <c r="R365" i="20" s="1"/>
  <c r="S317" i="20"/>
  <c r="R254" i="20"/>
  <c r="R217" i="20"/>
  <c r="R174" i="20"/>
  <c r="P158" i="20"/>
  <c r="S158" i="20" s="1"/>
  <c r="P143" i="20"/>
  <c r="S143" i="20" s="1"/>
  <c r="S180" i="21"/>
  <c r="O156" i="21"/>
  <c r="R156" i="21" s="1"/>
  <c r="O133" i="21"/>
  <c r="R133" i="21" s="1"/>
  <c r="S64" i="21"/>
  <c r="L52" i="21"/>
  <c r="M52" i="21" s="1"/>
  <c r="N52" i="21" s="1"/>
  <c r="S7" i="21"/>
  <c r="R247" i="23"/>
  <c r="P123" i="23"/>
  <c r="R78" i="23"/>
  <c r="R62" i="23"/>
  <c r="P45" i="23"/>
  <c r="S45" i="23" s="1"/>
  <c r="S19" i="23"/>
  <c r="R64" i="21"/>
  <c r="R40" i="21"/>
  <c r="L7" i="21"/>
  <c r="P203" i="23"/>
  <c r="S203" i="23" s="1"/>
  <c r="S190" i="23"/>
  <c r="O854" i="2"/>
  <c r="O806" i="2"/>
  <c r="P500" i="2"/>
  <c r="O500" i="2"/>
  <c r="R186" i="1"/>
  <c r="S186" i="1"/>
  <c r="S12" i="20"/>
  <c r="S241" i="20"/>
  <c r="R158" i="20"/>
  <c r="R143" i="20"/>
  <c r="S88" i="20"/>
  <c r="P88" i="21"/>
  <c r="S88" i="21" s="1"/>
  <c r="R76" i="21"/>
  <c r="O18" i="21"/>
  <c r="P231" i="23"/>
  <c r="S231" i="23" s="1"/>
  <c r="O61" i="23"/>
  <c r="O167" i="2"/>
  <c r="P167" i="2"/>
  <c r="R40" i="20"/>
  <c r="S101" i="20"/>
  <c r="P207" i="21"/>
  <c r="S207" i="21" s="1"/>
  <c r="R180" i="21"/>
  <c r="O99" i="21"/>
  <c r="R99" i="21" s="1"/>
  <c r="R7" i="21"/>
  <c r="P274" i="23"/>
  <c r="R260" i="23"/>
  <c r="O246" i="23"/>
  <c r="R246" i="23" s="1"/>
  <c r="O149" i="23"/>
  <c r="P1285" i="2"/>
  <c r="O583" i="2"/>
  <c r="P583" i="2"/>
  <c r="M358" i="2"/>
  <c r="L359" i="2"/>
  <c r="M359" i="2" s="1"/>
  <c r="R167" i="21"/>
  <c r="P108" i="23"/>
  <c r="S108" i="23" s="1"/>
  <c r="R92" i="23"/>
  <c r="S77" i="23"/>
  <c r="P911" i="2"/>
  <c r="P478" i="2"/>
  <c r="O752" i="1"/>
  <c r="R752" i="1" s="1"/>
  <c r="P752" i="1"/>
  <c r="S752" i="1" s="1"/>
  <c r="O110" i="21"/>
  <c r="R110" i="21" s="1"/>
  <c r="R39" i="21"/>
  <c r="O44" i="23"/>
  <c r="R44" i="23" s="1"/>
  <c r="O1122" i="2"/>
  <c r="M532" i="2"/>
  <c r="L533" i="2"/>
  <c r="M533" i="2" s="1"/>
  <c r="P216" i="23"/>
  <c r="S216" i="23" s="1"/>
  <c r="P5" i="23"/>
  <c r="O5" i="23"/>
  <c r="R5" i="23" s="1"/>
  <c r="P1051" i="2"/>
  <c r="O926" i="2"/>
  <c r="R288" i="23"/>
  <c r="R259" i="23"/>
  <c r="R230" i="23"/>
  <c r="S76" i="23"/>
  <c r="P1038" i="2"/>
  <c r="O1038" i="2"/>
  <c r="O547" i="2"/>
  <c r="P547" i="2"/>
  <c r="R403" i="20"/>
  <c r="S363" i="20"/>
  <c r="P87" i="21"/>
  <c r="S87" i="21" s="1"/>
  <c r="S51" i="21"/>
  <c r="R216" i="23"/>
  <c r="S135" i="23"/>
  <c r="R80" i="20"/>
  <c r="O67" i="20"/>
  <c r="P10" i="20"/>
  <c r="S10" i="20" s="1"/>
  <c r="S67" i="20"/>
  <c r="R339" i="20"/>
  <c r="R113" i="20"/>
  <c r="P166" i="21"/>
  <c r="S166" i="21" s="1"/>
  <c r="P143" i="21"/>
  <c r="O98" i="21"/>
  <c r="R98" i="21" s="1"/>
  <c r="P188" i="23"/>
  <c r="S188" i="23" s="1"/>
  <c r="R76" i="23"/>
  <c r="S29" i="23"/>
  <c r="P1297" i="2"/>
  <c r="P1229" i="2"/>
  <c r="P896" i="2"/>
  <c r="P836" i="2"/>
  <c r="O357" i="2"/>
  <c r="P357" i="2"/>
  <c r="O4" i="23"/>
  <c r="R4" i="23" s="1"/>
  <c r="P4" i="23"/>
  <c r="S4" i="23" s="1"/>
  <c r="O1242" i="2"/>
  <c r="M25" i="2"/>
  <c r="L26" i="2"/>
  <c r="M26" i="2" s="1"/>
  <c r="S338" i="20"/>
  <c r="S326" i="20"/>
  <c r="R265" i="20"/>
  <c r="R187" i="20"/>
  <c r="P131" i="21"/>
  <c r="S38" i="21"/>
  <c r="P258" i="23"/>
  <c r="S161" i="23"/>
  <c r="P867" i="2"/>
  <c r="O531" i="2"/>
  <c r="P531" i="2"/>
  <c r="P514" i="2"/>
  <c r="S303" i="20"/>
  <c r="R228" i="20"/>
  <c r="R188" i="23"/>
  <c r="O121" i="23"/>
  <c r="R121" i="23" s="1"/>
  <c r="R59" i="23"/>
  <c r="O16" i="23"/>
  <c r="P16" i="23"/>
  <c r="O851" i="2"/>
  <c r="P851" i="2"/>
  <c r="S314" i="20"/>
  <c r="S140" i="20"/>
  <c r="S178" i="21"/>
  <c r="R272" i="23"/>
  <c r="P147" i="23"/>
  <c r="R75" i="23"/>
  <c r="P1325" i="2"/>
  <c r="P1064" i="2"/>
  <c r="O563" i="2"/>
  <c r="P563" i="2"/>
  <c r="O266" i="2"/>
  <c r="R15" i="23"/>
  <c r="L1229" i="2"/>
  <c r="M1229" i="2" s="1"/>
  <c r="M1228" i="2"/>
  <c r="S66" i="20"/>
  <c r="R387" i="20"/>
  <c r="O361" i="20"/>
  <c r="R361" i="20" s="1"/>
  <c r="O325" i="20"/>
  <c r="R325" i="20" s="1"/>
  <c r="P277" i="20"/>
  <c r="S277" i="20" s="1"/>
  <c r="P227" i="20"/>
  <c r="R200" i="20"/>
  <c r="P139" i="20"/>
  <c r="S139" i="20" s="1"/>
  <c r="K3" i="23"/>
  <c r="Q3" i="23" s="1"/>
  <c r="R271" i="23"/>
  <c r="S214" i="23"/>
  <c r="R174" i="23"/>
  <c r="S133" i="23"/>
  <c r="P89" i="23"/>
  <c r="S89" i="23" s="1"/>
  <c r="O89" i="23"/>
  <c r="R89" i="23" s="1"/>
  <c r="O57" i="23"/>
  <c r="O1174" i="2"/>
  <c r="P1120" i="2"/>
  <c r="S388" i="20"/>
  <c r="S79" i="20"/>
  <c r="R186" i="20"/>
  <c r="R120" i="21"/>
  <c r="O337" i="20"/>
  <c r="O238" i="20"/>
  <c r="R238" i="20" s="1"/>
  <c r="R170" i="20"/>
  <c r="M204" i="21"/>
  <c r="S165" i="21"/>
  <c r="S72" i="21"/>
  <c r="R15" i="21"/>
  <c r="R228" i="23"/>
  <c r="R200" i="23"/>
  <c r="R186" i="23"/>
  <c r="S159" i="23"/>
  <c r="O73" i="23"/>
  <c r="O415" i="2"/>
  <c r="S15" i="23"/>
  <c r="S177" i="21"/>
  <c r="R72" i="21"/>
  <c r="S250" i="20"/>
  <c r="S238" i="20"/>
  <c r="P97" i="20"/>
  <c r="S97" i="20" s="1"/>
  <c r="R48" i="21"/>
  <c r="R4" i="21"/>
  <c r="R159" i="23"/>
  <c r="P36" i="21"/>
  <c r="S36" i="21" s="1"/>
  <c r="R256" i="23"/>
  <c r="S186" i="23"/>
  <c r="S173" i="23"/>
  <c r="O119" i="23"/>
  <c r="R119" i="23" s="1"/>
  <c r="P119" i="23"/>
  <c r="S119" i="23" s="1"/>
  <c r="R104" i="23"/>
  <c r="L978" i="2"/>
  <c r="M978" i="2" s="1"/>
  <c r="L908" i="2"/>
  <c r="M908" i="2" s="1"/>
  <c r="P286" i="2"/>
  <c r="O286" i="2"/>
  <c r="R401" i="20"/>
  <c r="S78" i="20"/>
  <c r="S400" i="20"/>
  <c r="R262" i="20"/>
  <c r="S154" i="20"/>
  <c r="R107" i="21"/>
  <c r="P60" i="21"/>
  <c r="S60" i="21" s="1"/>
  <c r="M36" i="21"/>
  <c r="L26" i="21"/>
  <c r="R299" i="23"/>
  <c r="R88" i="23"/>
  <c r="S27" i="23"/>
  <c r="P1308" i="2"/>
  <c r="O1188" i="2"/>
  <c r="P1188" i="2"/>
  <c r="L1049" i="2"/>
  <c r="L1050" i="2" s="1"/>
  <c r="M1050" i="2" s="1"/>
  <c r="M1048" i="2"/>
  <c r="P673" i="2"/>
  <c r="O577" i="2"/>
  <c r="O124" i="20"/>
  <c r="R124" i="20" s="1"/>
  <c r="P203" i="21"/>
  <c r="O118" i="21"/>
  <c r="R118" i="21" s="1"/>
  <c r="S26" i="21"/>
  <c r="O14" i="21"/>
  <c r="P3" i="21"/>
  <c r="S3" i="21" s="1"/>
  <c r="O226" i="23"/>
  <c r="R226" i="23" s="1"/>
  <c r="P118" i="23"/>
  <c r="S118" i="23" s="1"/>
  <c r="P690" i="2"/>
  <c r="R386" i="20"/>
  <c r="R7" i="20"/>
  <c r="P385" i="20"/>
  <c r="S385" i="20" s="1"/>
  <c r="R360" i="20"/>
  <c r="P312" i="20"/>
  <c r="S312" i="20" s="1"/>
  <c r="P288" i="20"/>
  <c r="S288" i="20" s="1"/>
  <c r="R237" i="20"/>
  <c r="O212" i="20"/>
  <c r="R212" i="20" s="1"/>
  <c r="O153" i="20"/>
  <c r="P188" i="21"/>
  <c r="S188" i="21" s="1"/>
  <c r="S129" i="21"/>
  <c r="L3" i="21"/>
  <c r="M3" i="21" s="1"/>
  <c r="N3" i="21" s="1"/>
  <c r="O131" i="23"/>
  <c r="P13" i="23"/>
  <c r="S13" i="23" s="1"/>
  <c r="P1281" i="2"/>
  <c r="O1187" i="2"/>
  <c r="P1187" i="2"/>
  <c r="P640" i="2"/>
  <c r="R402" i="20"/>
  <c r="O77" i="20"/>
  <c r="R77" i="20" s="1"/>
  <c r="P300" i="20"/>
  <c r="S300" i="20" s="1"/>
  <c r="P261" i="20"/>
  <c r="S261" i="20" s="1"/>
  <c r="S109" i="20"/>
  <c r="R84" i="21"/>
  <c r="R255" i="23"/>
  <c r="O1294" i="2"/>
  <c r="R171" i="20"/>
  <c r="R140" i="20"/>
  <c r="S98" i="20"/>
  <c r="R109" i="20"/>
  <c r="R188" i="21"/>
  <c r="R3" i="21"/>
  <c r="S226" i="23"/>
  <c r="M878" i="2"/>
  <c r="L879" i="2"/>
  <c r="M879" i="2" s="1"/>
  <c r="S315" i="20"/>
  <c r="R314" i="20"/>
  <c r="R6" i="20"/>
  <c r="L1159" i="2"/>
  <c r="M1159" i="2" s="1"/>
  <c r="O770" i="2"/>
  <c r="P770" i="2"/>
  <c r="R249" i="20"/>
  <c r="S71" i="21"/>
  <c r="R71" i="23"/>
  <c r="S49" i="20"/>
  <c r="S347" i="20"/>
  <c r="P76" i="20"/>
  <c r="S76" i="20" s="1"/>
  <c r="R236" i="20"/>
  <c r="P187" i="21"/>
  <c r="S187" i="21" s="1"/>
  <c r="S95" i="21"/>
  <c r="L35" i="21"/>
  <c r="M35" i="21" s="1"/>
  <c r="N35" i="21" s="1"/>
  <c r="R283" i="23"/>
  <c r="O184" i="23"/>
  <c r="R184" i="23" s="1"/>
  <c r="P184" i="23"/>
  <c r="S184" i="23" s="1"/>
  <c r="P12" i="23"/>
  <c r="O1074" i="2"/>
  <c r="P610" i="2"/>
  <c r="O235" i="2"/>
  <c r="P235" i="2"/>
  <c r="R372" i="20"/>
  <c r="S323" i="20"/>
  <c r="R398" i="20"/>
  <c r="R323" i="20"/>
  <c r="S202" i="21"/>
  <c r="P139" i="21"/>
  <c r="S139" i="21" s="1"/>
  <c r="P83" i="21"/>
  <c r="S83" i="21" s="1"/>
  <c r="R171" i="23"/>
  <c r="R54" i="23"/>
  <c r="P25" i="23"/>
  <c r="M1145" i="2"/>
  <c r="O846" i="2"/>
  <c r="R239" i="20"/>
  <c r="S302" i="20"/>
  <c r="S77" i="20"/>
  <c r="R384" i="20"/>
  <c r="S311" i="20"/>
  <c r="R182" i="20"/>
  <c r="O108" i="20"/>
  <c r="R108" i="20" s="1"/>
  <c r="N96" i="20"/>
  <c r="L187" i="21"/>
  <c r="M187" i="21" s="1"/>
  <c r="P151" i="21"/>
  <c r="S151" i="21" s="1"/>
  <c r="N140" i="21"/>
  <c r="R268" i="23"/>
  <c r="S211" i="23"/>
  <c r="L1018" i="2"/>
  <c r="M1018" i="2" s="1"/>
  <c r="M769" i="2"/>
  <c r="L770" i="2"/>
  <c r="M770" i="2" s="1"/>
  <c r="P591" i="2"/>
  <c r="O452" i="2"/>
  <c r="O349" i="2"/>
  <c r="P349" i="2"/>
  <c r="P87" i="2"/>
  <c r="L314" i="2"/>
  <c r="M314" i="2" s="1"/>
  <c r="L373" i="1"/>
  <c r="P16" i="2"/>
  <c r="O67" i="2"/>
  <c r="P67" i="2"/>
  <c r="O198" i="1"/>
  <c r="R198" i="1" s="1"/>
  <c r="P198" i="1"/>
  <c r="S198" i="1" s="1"/>
  <c r="S607" i="1"/>
  <c r="R607" i="1"/>
  <c r="S352" i="1"/>
  <c r="S619" i="1"/>
  <c r="R619" i="1"/>
  <c r="J136" i="1"/>
  <c r="S585" i="1"/>
  <c r="R585" i="1"/>
  <c r="S579" i="1"/>
  <c r="R579" i="1"/>
  <c r="R465" i="1"/>
  <c r="S465" i="1"/>
  <c r="S332" i="1"/>
  <c r="S599" i="1"/>
  <c r="R599" i="1"/>
  <c r="S635" i="1"/>
  <c r="R635" i="1"/>
  <c r="M447" i="1"/>
  <c r="L448" i="1"/>
  <c r="M448" i="1" s="1"/>
  <c r="N448" i="1" s="1"/>
  <c r="R575" i="1"/>
  <c r="S228" i="1"/>
  <c r="R228" i="1"/>
  <c r="R583" i="1"/>
  <c r="O437" i="2"/>
  <c r="O79" i="2"/>
  <c r="P79" i="2"/>
  <c r="S454" i="1"/>
  <c r="J125" i="1"/>
  <c r="P246" i="2"/>
  <c r="P231" i="2"/>
  <c r="S657" i="1"/>
  <c r="R657" i="1"/>
  <c r="O155" i="2"/>
  <c r="P155" i="2"/>
  <c r="O92" i="2"/>
  <c r="S568" i="1"/>
  <c r="L130" i="1"/>
  <c r="M130" i="1" s="1"/>
  <c r="M129" i="1"/>
  <c r="R568" i="1"/>
  <c r="M43" i="2"/>
  <c r="L44" i="2"/>
  <c r="L45" i="2" s="1"/>
  <c r="M149" i="1"/>
  <c r="L150" i="1"/>
  <c r="M150" i="1" s="1"/>
  <c r="O688" i="2"/>
  <c r="O404" i="2"/>
  <c r="P404" i="2"/>
  <c r="P258" i="2"/>
  <c r="L731" i="2"/>
  <c r="L732" i="2" s="1"/>
  <c r="M732" i="2" s="1"/>
  <c r="M730" i="2"/>
  <c r="P433" i="2"/>
  <c r="O433" i="2"/>
  <c r="R212" i="23"/>
  <c r="O1163" i="2"/>
  <c r="P1163" i="2"/>
  <c r="O672" i="2"/>
  <c r="P505" i="2"/>
  <c r="O359" i="2"/>
  <c r="P271" i="2"/>
  <c r="P137" i="2"/>
  <c r="O137" i="2"/>
  <c r="R105" i="23"/>
  <c r="P302" i="2"/>
  <c r="L196" i="2"/>
  <c r="M196" i="2" s="1"/>
  <c r="S223" i="1"/>
  <c r="R223" i="1"/>
  <c r="S721" i="1"/>
  <c r="R721" i="1"/>
  <c r="J144" i="1"/>
  <c r="O144" i="1" s="1"/>
  <c r="J132" i="1"/>
  <c r="P132" i="1" s="1"/>
  <c r="S791" i="1"/>
  <c r="R791" i="1"/>
  <c r="J1003" i="3"/>
  <c r="K1003" i="3"/>
  <c r="Q1003" i="3" s="1"/>
  <c r="S422" i="1"/>
  <c r="S424" i="1"/>
  <c r="N539" i="1"/>
  <c r="R615" i="1"/>
  <c r="L473" i="1"/>
  <c r="M473" i="1" s="1"/>
  <c r="N473" i="1" s="1"/>
  <c r="S477" i="1"/>
  <c r="S561" i="1"/>
  <c r="S523" i="1"/>
  <c r="R523" i="1"/>
  <c r="R481" i="1"/>
  <c r="R442" i="1"/>
  <c r="L857" i="1"/>
  <c r="M857" i="1" s="1"/>
  <c r="N857" i="1" s="1"/>
  <c r="M856" i="1"/>
  <c r="R647" i="1"/>
  <c r="S613" i="1"/>
  <c r="S569" i="1"/>
  <c r="N657" i="1"/>
  <c r="R489" i="1"/>
  <c r="M817" i="1"/>
  <c r="M123" i="2"/>
  <c r="L124" i="2"/>
  <c r="L125" i="2" s="1"/>
  <c r="N313" i="1"/>
  <c r="S564" i="1"/>
  <c r="S177" i="1"/>
  <c r="R536" i="1"/>
  <c r="S493" i="1"/>
  <c r="R564" i="1"/>
  <c r="R633" i="1"/>
  <c r="S567" i="1"/>
  <c r="R567" i="1"/>
  <c r="R637" i="1"/>
  <c r="M105" i="3"/>
  <c r="L106" i="3"/>
  <c r="L107" i="3" s="1"/>
  <c r="L619" i="1"/>
  <c r="M619" i="1" s="1"/>
  <c r="N619" i="1" s="1"/>
  <c r="R479" i="1"/>
  <c r="R462" i="1"/>
  <c r="P668" i="1"/>
  <c r="S668" i="1" s="1"/>
  <c r="S321" i="1"/>
  <c r="S339" i="1"/>
  <c r="R339" i="1"/>
  <c r="S195" i="1"/>
  <c r="S234" i="1"/>
  <c r="S684" i="1"/>
  <c r="S714" i="1"/>
  <c r="R714" i="1"/>
  <c r="M244" i="1"/>
  <c r="R578" i="1"/>
  <c r="S578" i="1"/>
  <c r="R353" i="1"/>
  <c r="S353" i="1"/>
  <c r="J167" i="1"/>
  <c r="O167" i="1" s="1"/>
  <c r="P38" i="2"/>
  <c r="O38" i="2"/>
  <c r="R403" i="1"/>
  <c r="S262" i="1"/>
  <c r="R262" i="1"/>
  <c r="S717" i="1"/>
  <c r="R717" i="1"/>
  <c r="O732" i="2"/>
  <c r="O693" i="2"/>
  <c r="P497" i="2"/>
  <c r="P852" i="2"/>
  <c r="P594" i="2"/>
  <c r="J164" i="1"/>
  <c r="P164" i="1" s="1"/>
  <c r="N423" i="1"/>
  <c r="S436" i="1"/>
  <c r="N218" i="1"/>
  <c r="P864" i="2"/>
  <c r="J163" i="1"/>
  <c r="O163" i="1" s="1"/>
  <c r="R338" i="1"/>
  <c r="R436" i="1"/>
  <c r="O469" i="2"/>
  <c r="P469" i="2"/>
  <c r="R669" i="1"/>
  <c r="S580" i="1"/>
  <c r="O328" i="2"/>
  <c r="O223" i="2"/>
  <c r="R268" i="1"/>
  <c r="R580" i="1"/>
  <c r="R357" i="1"/>
  <c r="S420" i="1"/>
  <c r="O159" i="2"/>
  <c r="J159" i="1"/>
  <c r="O159" i="1" s="1"/>
  <c r="L357" i="1"/>
  <c r="M357" i="1" s="1"/>
  <c r="N357" i="1" s="1"/>
  <c r="S278" i="1"/>
  <c r="R278" i="1"/>
  <c r="R439" i="1"/>
  <c r="S342" i="1"/>
  <c r="S512" i="1"/>
  <c r="N563" i="1"/>
  <c r="R319" i="1"/>
  <c r="M487" i="3"/>
  <c r="L488" i="3"/>
  <c r="M488" i="3" s="1"/>
  <c r="N488" i="3" s="1"/>
  <c r="S584" i="1"/>
  <c r="S651" i="1"/>
  <c r="J172" i="1"/>
  <c r="O172" i="1" s="1"/>
  <c r="R274" i="1"/>
  <c r="S659" i="1"/>
  <c r="R253" i="1"/>
  <c r="S295" i="1"/>
  <c r="J171" i="1"/>
  <c r="P171" i="1" s="1"/>
  <c r="S206" i="1"/>
  <c r="S294" i="1"/>
  <c r="R539" i="1"/>
  <c r="S624" i="1"/>
  <c r="R215" i="1"/>
  <c r="S253" i="1"/>
  <c r="S230" i="1"/>
  <c r="S691" i="1"/>
  <c r="R257" i="1"/>
  <c r="R595" i="1"/>
  <c r="S678" i="1"/>
  <c r="S373" i="1"/>
  <c r="S268" i="1"/>
  <c r="S695" i="1"/>
  <c r="S257" i="1"/>
  <c r="R678" i="1"/>
  <c r="R381" i="1"/>
  <c r="L756" i="3"/>
  <c r="M756" i="3" s="1"/>
  <c r="N756" i="3" s="1"/>
  <c r="J157" i="1"/>
  <c r="S178" i="1"/>
  <c r="S654" i="1"/>
  <c r="S359" i="1"/>
  <c r="S428" i="1"/>
  <c r="R428" i="1"/>
  <c r="J154" i="1"/>
  <c r="S286" i="1"/>
  <c r="L325" i="1"/>
  <c r="L326" i="1" s="1"/>
  <c r="S296" i="1"/>
  <c r="R363" i="1"/>
  <c r="J153" i="1"/>
  <c r="O153" i="1" s="1"/>
  <c r="R286" i="1"/>
  <c r="N293" i="1"/>
  <c r="S401" i="1"/>
  <c r="S462" i="1"/>
  <c r="S360" i="1"/>
  <c r="M226" i="21"/>
  <c r="M1058" i="3"/>
  <c r="L1059" i="3"/>
  <c r="M1059" i="3" s="1"/>
  <c r="M205" i="3"/>
  <c r="L206" i="3"/>
  <c r="S448" i="1"/>
  <c r="R538" i="1"/>
  <c r="P143" i="12"/>
  <c r="S143" i="12" s="1"/>
  <c r="O143" i="12"/>
  <c r="R143" i="12" s="1"/>
  <c r="R896" i="1"/>
  <c r="S896" i="1"/>
  <c r="R611" i="1"/>
  <c r="S560" i="1"/>
  <c r="S746" i="1"/>
  <c r="N530" i="1"/>
  <c r="S325" i="1"/>
  <c r="S588" i="1"/>
  <c r="R630" i="1"/>
  <c r="R317" i="1"/>
  <c r="S704" i="1"/>
  <c r="S443" i="1"/>
  <c r="R588" i="1"/>
  <c r="S317" i="1"/>
  <c r="P421" i="2"/>
  <c r="O421" i="2"/>
  <c r="J126" i="1"/>
  <c r="R297" i="1"/>
  <c r="N360" i="1"/>
  <c r="S240" i="1"/>
  <c r="S596" i="1"/>
  <c r="N669" i="1"/>
  <c r="S297" i="1"/>
  <c r="L266" i="21"/>
  <c r="L267" i="21" s="1"/>
  <c r="J124" i="1"/>
  <c r="R596" i="1"/>
  <c r="R472" i="1"/>
  <c r="O646" i="2"/>
  <c r="R399" i="1"/>
  <c r="S376" i="1"/>
  <c r="O541" i="2"/>
  <c r="O457" i="2"/>
  <c r="P457" i="2"/>
  <c r="R376" i="1"/>
  <c r="R642" i="1"/>
  <c r="M399" i="3"/>
  <c r="R437" i="1"/>
  <c r="S732" i="1"/>
  <c r="R605" i="1"/>
  <c r="R245" i="1"/>
  <c r="S648" i="1"/>
  <c r="R677" i="1"/>
  <c r="R646" i="1"/>
  <c r="S480" i="1"/>
  <c r="O667" i="1"/>
  <c r="R667" i="1" s="1"/>
  <c r="P667" i="1"/>
  <c r="S667" i="1" s="1"/>
  <c r="R298" i="1"/>
  <c r="N743" i="1"/>
  <c r="S323" i="1"/>
  <c r="R702" i="1"/>
  <c r="S603" i="1"/>
  <c r="S215" i="21"/>
  <c r="R451" i="1"/>
  <c r="S548" i="1"/>
  <c r="S666" i="1"/>
  <c r="R323" i="1"/>
  <c r="R215" i="21"/>
  <c r="L231" i="12"/>
  <c r="M231" i="12" s="1"/>
  <c r="N231" i="12" s="1"/>
  <c r="M230" i="12"/>
  <c r="M158" i="15"/>
  <c r="L159" i="15"/>
  <c r="L673" i="3"/>
  <c r="L674" i="3" s="1"/>
  <c r="L675" i="3" s="1"/>
  <c r="M675" i="3" s="1"/>
  <c r="N675" i="3" s="1"/>
  <c r="S306" i="1"/>
  <c r="S338" i="1"/>
  <c r="S552" i="1"/>
  <c r="S576" i="1"/>
  <c r="S421" i="1"/>
  <c r="S379" i="1"/>
  <c r="R613" i="1"/>
  <c r="R164" i="12"/>
  <c r="S861" i="1"/>
  <c r="M701" i="1"/>
  <c r="L702" i="1"/>
  <c r="M702" i="1" s="1"/>
  <c r="N702" i="1" s="1"/>
  <c r="S272" i="1"/>
  <c r="S314" i="1"/>
  <c r="S497" i="1"/>
  <c r="R535" i="1"/>
  <c r="R632" i="1"/>
  <c r="R391" i="1"/>
  <c r="M279" i="3"/>
  <c r="L280" i="3"/>
  <c r="M280" i="3" s="1"/>
  <c r="N280" i="3" s="1"/>
  <c r="M152" i="12"/>
  <c r="L153" i="12"/>
  <c r="M153" i="12" s="1"/>
  <c r="N153" i="12" s="1"/>
  <c r="M324" i="3"/>
  <c r="L325" i="3"/>
  <c r="M79" i="1"/>
  <c r="L80" i="1"/>
  <c r="J134" i="1"/>
  <c r="P134" i="1" s="1"/>
  <c r="N237" i="1"/>
  <c r="S516" i="1"/>
  <c r="S205" i="1"/>
  <c r="R571" i="1"/>
  <c r="R501" i="1"/>
  <c r="L170" i="12"/>
  <c r="M170" i="12" s="1"/>
  <c r="N170" i="12" s="1"/>
  <c r="M169" i="12"/>
  <c r="R228" i="12"/>
  <c r="R196" i="12"/>
  <c r="O884" i="1"/>
  <c r="R884" i="1" s="1"/>
  <c r="P884" i="1"/>
  <c r="S884" i="1" s="1"/>
  <c r="S876" i="1"/>
  <c r="R876" i="1"/>
  <c r="R562" i="1"/>
  <c r="L603" i="3"/>
  <c r="M603" i="3" s="1"/>
  <c r="N603" i="3" s="1"/>
  <c r="O233" i="12"/>
  <c r="R233" i="12" s="1"/>
  <c r="R463" i="1"/>
  <c r="R325" i="1"/>
  <c r="M218" i="3"/>
  <c r="L219" i="3"/>
  <c r="M219" i="3" s="1"/>
  <c r="N219" i="3" s="1"/>
  <c r="M259" i="3"/>
  <c r="L260" i="3"/>
  <c r="M260" i="3" s="1"/>
  <c r="N260" i="3" s="1"/>
  <c r="S445" i="1"/>
  <c r="S656" i="1"/>
  <c r="N277" i="1"/>
  <c r="O252" i="12"/>
  <c r="R252" i="12" s="1"/>
  <c r="S804" i="1"/>
  <c r="P827" i="1"/>
  <c r="S827" i="1" s="1"/>
  <c r="O827" i="1"/>
  <c r="R827" i="1" s="1"/>
  <c r="S260" i="1"/>
  <c r="N429" i="1"/>
  <c r="R629" i="1"/>
  <c r="S696" i="1"/>
  <c r="R520" i="1"/>
  <c r="R309" i="1"/>
  <c r="S702" i="1"/>
  <c r="O180" i="12"/>
  <c r="R180" i="12" s="1"/>
  <c r="R838" i="1"/>
  <c r="M43" i="12"/>
  <c r="L44" i="12"/>
  <c r="L45" i="12" s="1"/>
  <c r="M45" i="12" s="1"/>
  <c r="N45" i="12" s="1"/>
  <c r="M194" i="3"/>
  <c r="L195" i="3"/>
  <c r="R846" i="1"/>
  <c r="S745" i="1"/>
  <c r="N285" i="1"/>
  <c r="S400" i="1"/>
  <c r="S639" i="1"/>
  <c r="R169" i="12"/>
  <c r="R855" i="1"/>
  <c r="O194" i="12"/>
  <c r="R194" i="12" s="1"/>
  <c r="S169" i="12"/>
  <c r="S855" i="1"/>
  <c r="J158" i="1"/>
  <c r="P158" i="1" s="1"/>
  <c r="S218" i="1"/>
  <c r="R532" i="1"/>
  <c r="S595" i="1"/>
  <c r="S263" i="1"/>
  <c r="S408" i="1"/>
  <c r="R864" i="1"/>
  <c r="M134" i="15"/>
  <c r="L135" i="15"/>
  <c r="R424" i="1"/>
  <c r="M146" i="15"/>
  <c r="L147" i="15"/>
  <c r="S389" i="1"/>
  <c r="J148" i="1"/>
  <c r="O148" i="1" s="1"/>
  <c r="R264" i="1"/>
  <c r="S326" i="1"/>
  <c r="S753" i="1"/>
  <c r="S485" i="1"/>
  <c r="N485" i="1"/>
  <c r="S507" i="1"/>
  <c r="S816" i="1"/>
  <c r="S757" i="1"/>
  <c r="R487" i="1"/>
  <c r="N487" i="1"/>
  <c r="S511" i="1"/>
  <c r="R290" i="1"/>
  <c r="R152" i="12"/>
  <c r="J146" i="1"/>
  <c r="O146" i="1" s="1"/>
  <c r="S330" i="1"/>
  <c r="S486" i="1"/>
  <c r="R544" i="1"/>
  <c r="R556" i="1"/>
  <c r="P671" i="1"/>
  <c r="S671" i="1" s="1"/>
  <c r="S761" i="1"/>
  <c r="N192" i="1"/>
  <c r="N490" i="1"/>
  <c r="S555" i="1"/>
  <c r="O183" i="12"/>
  <c r="R183" i="12" s="1"/>
  <c r="O256" i="12"/>
  <c r="R256" i="12" s="1"/>
  <c r="S152" i="12"/>
  <c r="J145" i="1"/>
  <c r="O145" i="1" s="1"/>
  <c r="N301" i="1"/>
  <c r="R330" i="1"/>
  <c r="N547" i="1"/>
  <c r="S559" i="1"/>
  <c r="P255" i="22"/>
  <c r="S255" i="22" s="1"/>
  <c r="P332" i="22"/>
  <c r="S332" i="22" s="1"/>
  <c r="O37" i="22"/>
  <c r="R37" i="22" s="1"/>
  <c r="P212" i="22"/>
  <c r="O230" i="22"/>
  <c r="R230" i="22" s="1"/>
  <c r="R69" i="22"/>
  <c r="P356" i="22"/>
  <c r="S356" i="22" s="1"/>
  <c r="R81" i="22"/>
  <c r="J292" i="22"/>
  <c r="P292" i="22" s="1"/>
  <c r="S58" i="22"/>
  <c r="R259" i="22"/>
  <c r="P236" i="22"/>
  <c r="P173" i="22"/>
  <c r="S173" i="22" s="1"/>
  <c r="P94" i="22"/>
  <c r="S94" i="22" s="1"/>
  <c r="R321" i="22"/>
  <c r="R338" i="22"/>
  <c r="K4" i="22"/>
  <c r="Q4" i="22" s="1"/>
  <c r="S266" i="22"/>
  <c r="P243" i="22"/>
  <c r="R94" i="22"/>
  <c r="S175" i="22"/>
  <c r="R195" i="22"/>
  <c r="R297" i="22"/>
  <c r="S208" i="22"/>
  <c r="S288" i="22"/>
  <c r="O83" i="22"/>
  <c r="R83" i="22" s="1"/>
  <c r="P313" i="22"/>
  <c r="S313" i="22" s="1"/>
  <c r="P247" i="22"/>
  <c r="S267" i="22"/>
  <c r="O78" i="22"/>
  <c r="O58" i="22"/>
  <c r="P196" i="22"/>
  <c r="S196" i="22" s="1"/>
  <c r="R215" i="22"/>
  <c r="O273" i="22"/>
  <c r="R273" i="22" s="1"/>
  <c r="O214" i="22"/>
  <c r="R214" i="22" s="1"/>
  <c r="S234" i="22"/>
  <c r="K3" i="22"/>
  <c r="Q3" i="22" s="1"/>
  <c r="R65" i="22"/>
  <c r="P272" i="22"/>
  <c r="S272" i="22" s="1"/>
  <c r="P232" i="22"/>
  <c r="S172" i="22"/>
  <c r="R63" i="22"/>
  <c r="R231" i="22"/>
  <c r="S211" i="22"/>
  <c r="R353" i="22"/>
  <c r="J293" i="22"/>
  <c r="O293" i="22" s="1"/>
  <c r="P19" i="22"/>
  <c r="J289" i="22"/>
  <c r="O289" i="22" s="1"/>
  <c r="P350" i="22"/>
  <c r="P330" i="22"/>
  <c r="S330" i="22" s="1"/>
  <c r="S226" i="22"/>
  <c r="O309" i="22"/>
  <c r="R309" i="22" s="1"/>
  <c r="S75" i="22"/>
  <c r="R163" i="22"/>
  <c r="O182" i="22"/>
  <c r="R182" i="22" s="1"/>
  <c r="R344" i="22"/>
  <c r="O343" i="22"/>
  <c r="R343" i="22" s="1"/>
  <c r="P259" i="22"/>
  <c r="S259" i="22" s="1"/>
  <c r="S309" i="22"/>
  <c r="O267" i="22"/>
  <c r="R267" i="22" s="1"/>
  <c r="P285" i="22"/>
  <c r="S285" i="22" s="1"/>
  <c r="P156" i="22"/>
  <c r="S156" i="22" s="1"/>
  <c r="O90" i="22"/>
  <c r="P52" i="22"/>
  <c r="S52" i="22" s="1"/>
  <c r="O266" i="22"/>
  <c r="R266" i="22" s="1"/>
  <c r="R325" i="22"/>
  <c r="R227" i="22"/>
  <c r="P127" i="22"/>
  <c r="S127" i="22" s="1"/>
  <c r="O86" i="22"/>
  <c r="O172" i="22"/>
  <c r="R172" i="22" s="1"/>
  <c r="K289" i="22"/>
  <c r="Q289" i="22" s="1"/>
  <c r="P305" i="22"/>
  <c r="S305" i="22" s="1"/>
  <c r="K295" i="22"/>
  <c r="Q295" i="22" s="1"/>
  <c r="P49" i="22"/>
  <c r="S49" i="22" s="1"/>
  <c r="O208" i="22"/>
  <c r="O189" i="22"/>
  <c r="R189" i="22" s="1"/>
  <c r="O67" i="22"/>
  <c r="R67" i="22" s="1"/>
  <c r="K292" i="22"/>
  <c r="Q292" i="22" s="1"/>
  <c r="S171" i="22"/>
  <c r="P84" i="22"/>
  <c r="S84" i="22" s="1"/>
  <c r="P340" i="22"/>
  <c r="S340" i="22" s="1"/>
  <c r="P321" i="22"/>
  <c r="S321" i="22" s="1"/>
  <c r="O187" i="22"/>
  <c r="R187" i="22" s="1"/>
  <c r="R243" i="22"/>
  <c r="O223" i="22"/>
  <c r="R223" i="22" s="1"/>
  <c r="P302" i="22"/>
  <c r="S302" i="22" s="1"/>
  <c r="P65" i="22"/>
  <c r="S65" i="22" s="1"/>
  <c r="P143" i="22"/>
  <c r="S143" i="22" s="1"/>
  <c r="P168" i="22"/>
  <c r="S168" i="22" s="1"/>
  <c r="R102" i="22"/>
  <c r="S320" i="22"/>
  <c r="S222" i="22"/>
  <c r="R301" i="22"/>
  <c r="P336" i="22"/>
  <c r="S336" i="22" s="1"/>
  <c r="P220" i="22"/>
  <c r="R184" i="22"/>
  <c r="P183" i="22"/>
  <c r="S183" i="22" s="1"/>
  <c r="P353" i="22"/>
  <c r="S353" i="22" s="1"/>
  <c r="O219" i="22"/>
  <c r="R219" i="22" s="1"/>
  <c r="O274" i="22"/>
  <c r="R274" i="22" s="1"/>
  <c r="R201" i="22"/>
  <c r="S297" i="22"/>
  <c r="R59" i="22"/>
  <c r="R350" i="22"/>
  <c r="J4" i="22"/>
  <c r="O4" i="22" s="1"/>
  <c r="P10" i="22"/>
  <c r="S10" i="22" s="1"/>
  <c r="P47" i="22"/>
  <c r="S47" i="22" s="1"/>
  <c r="P177" i="22"/>
  <c r="S177" i="22" s="1"/>
  <c r="O250" i="22"/>
  <c r="R250" i="22" s="1"/>
  <c r="R57" i="22"/>
  <c r="R330" i="22"/>
  <c r="S79" i="22"/>
  <c r="P256" i="22"/>
  <c r="S256" i="22" s="1"/>
  <c r="P43" i="22"/>
  <c r="S43" i="22" s="1"/>
  <c r="O113" i="22"/>
  <c r="R113" i="22" s="1"/>
  <c r="P63" i="22"/>
  <c r="S63" i="22" s="1"/>
  <c r="R43" i="22"/>
  <c r="R239" i="22"/>
  <c r="R271" i="22"/>
  <c r="K5" i="22"/>
  <c r="Q5" i="22" s="1"/>
  <c r="O62" i="22"/>
  <c r="R62" i="22" s="1"/>
  <c r="S324" i="22"/>
  <c r="O238" i="22"/>
  <c r="R238" i="22" s="1"/>
  <c r="J5" i="22"/>
  <c r="P286" i="22"/>
  <c r="S286" i="22" s="1"/>
  <c r="O270" i="22"/>
  <c r="R270" i="22" s="1"/>
  <c r="R255" i="22"/>
  <c r="O339" i="22"/>
  <c r="R339" i="22" s="1"/>
  <c r="S254" i="22"/>
  <c r="P3" i="22"/>
  <c r="L3" i="22"/>
  <c r="M3" i="22" s="1"/>
  <c r="N3" i="22" s="1"/>
  <c r="R111" i="22"/>
  <c r="O355" i="22"/>
  <c r="R355" i="22" s="1"/>
  <c r="R305" i="22"/>
  <c r="R285" i="22"/>
  <c r="R60" i="22"/>
  <c r="O337" i="22"/>
  <c r="R337" i="22" s="1"/>
  <c r="S284" i="22"/>
  <c r="P268" i="22"/>
  <c r="P251" i="22"/>
  <c r="S251" i="22" s="1"/>
  <c r="R235" i="22"/>
  <c r="O203" i="22"/>
  <c r="R203" i="22" s="1"/>
  <c r="P152" i="22"/>
  <c r="S152" i="22" s="1"/>
  <c r="S203" i="22"/>
  <c r="P282" i="22"/>
  <c r="S282" i="22" s="1"/>
  <c r="R169" i="22"/>
  <c r="R89" i="22"/>
  <c r="S352" i="22"/>
  <c r="S202" i="22"/>
  <c r="P281" i="22"/>
  <c r="S281" i="22" s="1"/>
  <c r="K293" i="22"/>
  <c r="Q293" i="22" s="1"/>
  <c r="P88" i="22"/>
  <c r="S88" i="22" s="1"/>
  <c r="J290" i="22"/>
  <c r="O290" i="22" s="1"/>
  <c r="P124" i="22"/>
  <c r="R318" i="22"/>
  <c r="S280" i="22"/>
  <c r="S300" i="22"/>
  <c r="O70" i="22"/>
  <c r="R70" i="22" s="1"/>
  <c r="P56" i="22"/>
  <c r="S56" i="22" s="1"/>
  <c r="R317" i="22"/>
  <c r="P148" i="22"/>
  <c r="S148" i="22" s="1"/>
  <c r="S199" i="22"/>
  <c r="R332" i="22"/>
  <c r="S182" i="22"/>
  <c r="R147" i="22"/>
  <c r="S262" i="22"/>
  <c r="P32" i="22"/>
  <c r="R278" i="22"/>
  <c r="S121" i="22"/>
  <c r="P53" i="22"/>
  <c r="S53" i="22" s="1"/>
  <c r="R313" i="22"/>
  <c r="S296" i="22"/>
  <c r="P260" i="22"/>
  <c r="P275" i="22"/>
  <c r="S275" i="22" s="1"/>
  <c r="O66" i="22"/>
  <c r="R66" i="22" s="1"/>
  <c r="P329" i="22"/>
  <c r="S312" i="22"/>
  <c r="L51" i="22"/>
  <c r="R161" i="22"/>
  <c r="K99" i="22"/>
  <c r="Q99" i="22" s="1"/>
  <c r="R99" i="22" s="1"/>
  <c r="S243" i="22"/>
  <c r="R137" i="22"/>
  <c r="I99" i="22"/>
  <c r="R160" i="22"/>
  <c r="P159" i="22"/>
  <c r="S159" i="22" s="1"/>
  <c r="J291" i="22"/>
  <c r="O291" i="22" s="1"/>
  <c r="R291" i="22" s="1"/>
  <c r="P27" i="22"/>
  <c r="S27" i="22" s="1"/>
  <c r="P135" i="22"/>
  <c r="S135" i="22" s="1"/>
  <c r="S258" i="22"/>
  <c r="S242" i="22"/>
  <c r="P115" i="22"/>
  <c r="S115" i="22" s="1"/>
  <c r="R176" i="22"/>
  <c r="P192" i="22"/>
  <c r="S192" i="22" s="1"/>
  <c r="O64" i="22"/>
  <c r="P224" i="22"/>
  <c r="O98" i="22"/>
  <c r="R98" i="22" s="1"/>
  <c r="P98" i="22"/>
  <c r="S98" i="22" s="1"/>
  <c r="R310" i="22"/>
  <c r="O242" i="22"/>
  <c r="R242" i="22" s="1"/>
  <c r="S270" i="22"/>
  <c r="P215" i="22"/>
  <c r="S215" i="22" s="1"/>
  <c r="O202" i="22"/>
  <c r="R202" i="22" s="1"/>
  <c r="R177" i="22"/>
  <c r="P147" i="22"/>
  <c r="S147" i="22" s="1"/>
  <c r="R110" i="22"/>
  <c r="P15" i="22"/>
  <c r="S15" i="22" s="1"/>
  <c r="R108" i="22"/>
  <c r="S189" i="22"/>
  <c r="P107" i="22"/>
  <c r="S107" i="22" s="1"/>
  <c r="R282" i="22"/>
  <c r="P228" i="22"/>
  <c r="R124" i="22"/>
  <c r="R298" i="22"/>
  <c r="R107" i="22"/>
  <c r="P45" i="22"/>
  <c r="S45" i="22" s="1"/>
  <c r="R14" i="22"/>
  <c r="R53" i="22"/>
  <c r="R281" i="22"/>
  <c r="S214" i="22"/>
  <c r="P188" i="22"/>
  <c r="R92" i="22"/>
  <c r="O254" i="22"/>
  <c r="R254" i="22" s="1"/>
  <c r="P227" i="22"/>
  <c r="S227" i="22" s="1"/>
  <c r="P200" i="22"/>
  <c r="P106" i="22"/>
  <c r="S106" i="22" s="1"/>
  <c r="P349" i="22"/>
  <c r="S349" i="22" s="1"/>
  <c r="S308" i="22"/>
  <c r="K294" i="22"/>
  <c r="Q294" i="22" s="1"/>
  <c r="R77" i="22"/>
  <c r="S64" i="22"/>
  <c r="P322" i="22"/>
  <c r="S322" i="22" s="1"/>
  <c r="J294" i="22"/>
  <c r="S91" i="22"/>
  <c r="R322" i="22"/>
  <c r="P239" i="22"/>
  <c r="S239" i="22" s="1"/>
  <c r="O226" i="22"/>
  <c r="R226" i="22" s="1"/>
  <c r="R212" i="22"/>
  <c r="R348" i="22"/>
  <c r="R334" i="22"/>
  <c r="S187" i="22"/>
  <c r="P144" i="22"/>
  <c r="S144" i="22" s="1"/>
  <c r="P306" i="22"/>
  <c r="S306" i="22" s="1"/>
  <c r="R144" i="22"/>
  <c r="O75" i="22"/>
  <c r="R75" i="22" s="1"/>
  <c r="P333" i="22"/>
  <c r="S333" i="22" s="1"/>
  <c r="P252" i="22"/>
  <c r="S252" i="22" s="1"/>
  <c r="R173" i="22"/>
  <c r="R306" i="22"/>
  <c r="P278" i="22"/>
  <c r="S278" i="22" s="1"/>
  <c r="S238" i="22"/>
  <c r="S42" i="22"/>
  <c r="P103" i="22"/>
  <c r="S103" i="22" s="1"/>
  <c r="R50" i="22"/>
  <c r="P346" i="22"/>
  <c r="R197" i="22"/>
  <c r="S62" i="22"/>
  <c r="K291" i="22"/>
  <c r="Q291" i="22" s="1"/>
  <c r="R251" i="22"/>
  <c r="S210" i="22"/>
  <c r="R103" i="22"/>
  <c r="P136" i="22"/>
  <c r="P61" i="22"/>
  <c r="S61" i="22" s="1"/>
  <c r="P264" i="22"/>
  <c r="S264" i="22" s="1"/>
  <c r="S223" i="22"/>
  <c r="R345" i="22"/>
  <c r="S304" i="22"/>
  <c r="K290" i="22"/>
  <c r="Q290" i="22" s="1"/>
  <c r="S250" i="22"/>
  <c r="P209" i="22"/>
  <c r="S209" i="22" s="1"/>
  <c r="S277" i="22"/>
  <c r="S41" i="22"/>
  <c r="R49" i="22"/>
  <c r="P184" i="22"/>
  <c r="S184" i="22" s="1"/>
  <c r="R156" i="22"/>
  <c r="R61" i="22"/>
  <c r="P276" i="22"/>
  <c r="S276" i="22" s="1"/>
  <c r="R40" i="22"/>
  <c r="O331" i="22"/>
  <c r="R331" i="22" s="1"/>
  <c r="P72" i="22"/>
  <c r="S72" i="22" s="1"/>
  <c r="P60" i="22"/>
  <c r="S60" i="22" s="1"/>
  <c r="R276" i="22"/>
  <c r="P235" i="22"/>
  <c r="S235" i="22" s="1"/>
  <c r="O222" i="22"/>
  <c r="R222" i="22" s="1"/>
  <c r="R209" i="22"/>
  <c r="P195" i="22"/>
  <c r="S195" i="22" s="1"/>
  <c r="P39" i="22"/>
  <c r="S39" i="22" s="1"/>
  <c r="S331" i="22"/>
  <c r="R6" i="22"/>
  <c r="R358" i="22"/>
  <c r="P38" i="22"/>
  <c r="S38" i="22" s="1"/>
  <c r="P59" i="22"/>
  <c r="S59" i="22" s="1"/>
  <c r="O234" i="22"/>
  <c r="R234" i="22" s="1"/>
  <c r="R100" i="22"/>
  <c r="R85" i="22"/>
  <c r="R153" i="22"/>
  <c r="P114" i="22"/>
  <c r="S114" i="22" s="1"/>
  <c r="O357" i="22"/>
  <c r="R357" i="22" s="1"/>
  <c r="R302" i="22"/>
  <c r="S247" i="22"/>
  <c r="R247" i="22"/>
  <c r="S207" i="22"/>
  <c r="R168" i="22"/>
  <c r="R152" i="22"/>
  <c r="P314" i="22"/>
  <c r="S314" i="22" s="1"/>
  <c r="S274" i="22"/>
  <c r="S37" i="22"/>
  <c r="O341" i="22"/>
  <c r="O246" i="22"/>
  <c r="R246" i="22" s="1"/>
  <c r="S206" i="22"/>
  <c r="P151" i="22"/>
  <c r="S151" i="22" s="1"/>
  <c r="R314" i="22"/>
  <c r="S219" i="22"/>
  <c r="S246" i="22"/>
  <c r="P57" i="22"/>
  <c r="S57" i="22" s="1"/>
  <c r="S273" i="22"/>
  <c r="R36" i="22"/>
  <c r="R112" i="22"/>
  <c r="R286" i="22"/>
  <c r="R205" i="22"/>
  <c r="R35" i="22"/>
  <c r="S83" i="22"/>
  <c r="R180" i="22"/>
  <c r="O18" i="22"/>
  <c r="R18" i="22" s="1"/>
  <c r="R129" i="22"/>
  <c r="P68" i="22"/>
  <c r="S68" i="22" s="1"/>
  <c r="O258" i="22"/>
  <c r="R258" i="22" s="1"/>
  <c r="P231" i="22"/>
  <c r="S231" i="22" s="1"/>
  <c r="P34" i="22"/>
  <c r="S34" i="22" s="1"/>
  <c r="P111" i="22"/>
  <c r="S111" i="22" s="1"/>
  <c r="O82" i="22"/>
  <c r="S218" i="22"/>
  <c r="P204" i="22"/>
  <c r="P191" i="22"/>
  <c r="S191" i="22" s="1"/>
  <c r="R272" i="22"/>
  <c r="P48" i="22"/>
  <c r="S48" i="22" s="1"/>
  <c r="P95" i="22"/>
  <c r="S95" i="22" s="1"/>
  <c r="P271" i="22"/>
  <c r="S271" i="22" s="1"/>
  <c r="P164" i="22"/>
  <c r="S164" i="22" s="1"/>
  <c r="R326" i="22"/>
  <c r="R48" i="22"/>
  <c r="R95" i="22"/>
  <c r="R164" i="22"/>
  <c r="N219" i="12"/>
  <c r="S67" i="22"/>
  <c r="P325" i="22"/>
  <c r="S325" i="22" s="1"/>
  <c r="S230" i="22"/>
  <c r="P216" i="22"/>
  <c r="P163" i="22"/>
  <c r="R47" i="22"/>
  <c r="R148" i="22"/>
  <c r="N213" i="12"/>
  <c r="P201" i="12"/>
  <c r="S201" i="12" s="1"/>
  <c r="O201" i="12"/>
  <c r="R201" i="12" s="1"/>
  <c r="P258" i="12"/>
  <c r="S258" i="12" s="1"/>
  <c r="O258" i="12"/>
  <c r="R258" i="12" s="1"/>
  <c r="L261" i="12"/>
  <c r="M261" i="12" s="1"/>
  <c r="N261" i="12" s="1"/>
  <c r="M260" i="12"/>
  <c r="P218" i="12"/>
  <c r="S218" i="12" s="1"/>
  <c r="O218" i="12"/>
  <c r="R218" i="12" s="1"/>
  <c r="L195" i="12"/>
  <c r="M194" i="12"/>
  <c r="N167" i="12"/>
  <c r="P155" i="12"/>
  <c r="S155" i="12" s="1"/>
  <c r="O155" i="12"/>
  <c r="R155" i="12" s="1"/>
  <c r="L176" i="12"/>
  <c r="M176" i="12" s="1"/>
  <c r="N176" i="12" s="1"/>
  <c r="M175" i="12"/>
  <c r="L17" i="12"/>
  <c r="M16" i="12"/>
  <c r="P192" i="12"/>
  <c r="S192" i="12" s="1"/>
  <c r="O192" i="12"/>
  <c r="R192" i="12" s="1"/>
  <c r="P208" i="12"/>
  <c r="S208" i="12" s="1"/>
  <c r="O208" i="12"/>
  <c r="R208" i="12" s="1"/>
  <c r="P187" i="12"/>
  <c r="S187" i="12" s="1"/>
  <c r="O187" i="12"/>
  <c r="R187" i="12" s="1"/>
  <c r="L72" i="12"/>
  <c r="M72" i="12" s="1"/>
  <c r="N72" i="12" s="1"/>
  <c r="M71" i="12"/>
  <c r="N150" i="12"/>
  <c r="L228" i="12"/>
  <c r="M228" i="12" s="1"/>
  <c r="N228" i="12" s="1"/>
  <c r="M227" i="12"/>
  <c r="P260" i="12"/>
  <c r="S260" i="12" s="1"/>
  <c r="O260" i="12"/>
  <c r="R260" i="12" s="1"/>
  <c r="P189" i="12"/>
  <c r="S189" i="12" s="1"/>
  <c r="O189" i="12"/>
  <c r="R189" i="12" s="1"/>
  <c r="P198" i="12"/>
  <c r="S198" i="12" s="1"/>
  <c r="O198" i="12"/>
  <c r="R198" i="12" s="1"/>
  <c r="L82" i="12"/>
  <c r="L115" i="12"/>
  <c r="M115" i="12" s="1"/>
  <c r="N115" i="12" s="1"/>
  <c r="P174" i="12"/>
  <c r="S174" i="12" s="1"/>
  <c r="O174" i="12"/>
  <c r="R174" i="12" s="1"/>
  <c r="L88" i="12"/>
  <c r="M87" i="12"/>
  <c r="L97" i="12"/>
  <c r="L242" i="12"/>
  <c r="M242" i="12" s="1"/>
  <c r="N242" i="12" s="1"/>
  <c r="M241" i="12"/>
  <c r="P175" i="12"/>
  <c r="S175" i="12" s="1"/>
  <c r="O175" i="12"/>
  <c r="R175" i="12" s="1"/>
  <c r="P232" i="12"/>
  <c r="S232" i="12" s="1"/>
  <c r="O232" i="12"/>
  <c r="R232" i="12" s="1"/>
  <c r="P211" i="12"/>
  <c r="S211" i="12" s="1"/>
  <c r="O211" i="12"/>
  <c r="R211" i="12" s="1"/>
  <c r="L29" i="12"/>
  <c r="M28" i="12"/>
  <c r="P227" i="12"/>
  <c r="S227" i="12" s="1"/>
  <c r="O227" i="12"/>
  <c r="R227" i="12" s="1"/>
  <c r="L66" i="12"/>
  <c r="M65" i="12"/>
  <c r="L5" i="12"/>
  <c r="M4" i="12"/>
  <c r="P166" i="12"/>
  <c r="S166" i="12" s="1"/>
  <c r="O166" i="12"/>
  <c r="R166" i="12" s="1"/>
  <c r="N205" i="12"/>
  <c r="P206" i="12"/>
  <c r="S206" i="12" s="1"/>
  <c r="O206" i="12"/>
  <c r="R206" i="12" s="1"/>
  <c r="L209" i="12"/>
  <c r="M208" i="12"/>
  <c r="N147" i="12"/>
  <c r="P217" i="12"/>
  <c r="S217" i="12" s="1"/>
  <c r="O217" i="12"/>
  <c r="R217" i="12" s="1"/>
  <c r="P148" i="12"/>
  <c r="S148" i="12" s="1"/>
  <c r="O148" i="12"/>
  <c r="R148" i="12" s="1"/>
  <c r="P195" i="12"/>
  <c r="S195" i="12" s="1"/>
  <c r="O195" i="12"/>
  <c r="R195" i="12" s="1"/>
  <c r="N257" i="12"/>
  <c r="P223" i="12"/>
  <c r="S223" i="12" s="1"/>
  <c r="O223" i="12"/>
  <c r="R223" i="12" s="1"/>
  <c r="P190" i="12"/>
  <c r="S190" i="12" s="1"/>
  <c r="O190" i="12"/>
  <c r="R190" i="12" s="1"/>
  <c r="M37" i="12"/>
  <c r="L38" i="12"/>
  <c r="L364" i="3"/>
  <c r="M363" i="3"/>
  <c r="L552" i="3"/>
  <c r="M552" i="3" s="1"/>
  <c r="N552" i="3" s="1"/>
  <c r="L643" i="3"/>
  <c r="M643" i="3" s="1"/>
  <c r="N643" i="3" s="1"/>
  <c r="M677" i="3"/>
  <c r="L961" i="3"/>
  <c r="M961" i="3" s="1"/>
  <c r="L928" i="3"/>
  <c r="M928" i="3" s="1"/>
  <c r="L867" i="3"/>
  <c r="L868" i="3" s="1"/>
  <c r="L869" i="3" s="1"/>
  <c r="L855" i="3"/>
  <c r="M855" i="3" s="1"/>
  <c r="M984" i="3"/>
  <c r="M910" i="3"/>
  <c r="M926" i="3"/>
  <c r="M985" i="3"/>
  <c r="M385" i="3"/>
  <c r="L386" i="3"/>
  <c r="L87" i="3"/>
  <c r="L88" i="3" s="1"/>
  <c r="L448" i="3"/>
  <c r="M448" i="3" s="1"/>
  <c r="N448" i="3" s="1"/>
  <c r="M34" i="3"/>
  <c r="L1207" i="2"/>
  <c r="M1207" i="2" s="1"/>
  <c r="M1292" i="2"/>
  <c r="M1240" i="2"/>
  <c r="M1234" i="2"/>
  <c r="M488" i="2"/>
  <c r="M222" i="2"/>
  <c r="L890" i="2"/>
  <c r="M890" i="2" s="1"/>
  <c r="M984" i="2"/>
  <c r="L622" i="2"/>
  <c r="L623" i="2" s="1"/>
  <c r="M623" i="2" s="1"/>
  <c r="L485" i="2"/>
  <c r="L486" i="2" s="1"/>
  <c r="P24" i="2"/>
  <c r="L116" i="2"/>
  <c r="L117" i="2" s="1"/>
  <c r="M698" i="2"/>
  <c r="L69" i="2"/>
  <c r="L70" i="2" s="1"/>
  <c r="M80" i="2"/>
  <c r="L1063" i="2"/>
  <c r="L1064" i="2" s="1"/>
  <c r="M1064" i="2" s="1"/>
  <c r="L594" i="2"/>
  <c r="M594" i="2" s="1"/>
  <c r="L411" i="2"/>
  <c r="M411" i="2" s="1"/>
  <c r="L262" i="2"/>
  <c r="M262" i="2" s="1"/>
  <c r="L159" i="2"/>
  <c r="M159" i="2" s="1"/>
  <c r="M340" i="2"/>
  <c r="M893" i="2"/>
  <c r="L717" i="2"/>
  <c r="M717" i="2" s="1"/>
  <c r="M1226" i="2"/>
  <c r="L477" i="2"/>
  <c r="L478" i="2" s="1"/>
  <c r="M478" i="2" s="1"/>
  <c r="L418" i="2"/>
  <c r="M418" i="2" s="1"/>
  <c r="L625" i="2"/>
  <c r="M625" i="2" s="1"/>
  <c r="N756" i="1"/>
  <c r="M864" i="1"/>
  <c r="L865" i="1"/>
  <c r="M865" i="1" s="1"/>
  <c r="N865" i="1" s="1"/>
  <c r="L877" i="1"/>
  <c r="M877" i="1" s="1"/>
  <c r="N877" i="1" s="1"/>
  <c r="M868" i="1"/>
  <c r="L869" i="1"/>
  <c r="M912" i="2"/>
  <c r="L875" i="2"/>
  <c r="M945" i="2"/>
  <c r="M1266" i="2"/>
  <c r="L1015" i="2"/>
  <c r="M1015" i="2" s="1"/>
  <c r="M1250" i="2"/>
  <c r="M1157" i="2"/>
  <c r="M1312" i="2"/>
  <c r="L1275" i="2"/>
  <c r="M1275" i="2" s="1"/>
  <c r="M1036" i="2"/>
  <c r="L1287" i="2"/>
  <c r="L1288" i="2" s="1"/>
  <c r="M1288" i="2" s="1"/>
  <c r="L1095" i="2"/>
  <c r="M1095" i="2" s="1"/>
  <c r="L1299" i="2"/>
  <c r="L1300" i="2" s="1"/>
  <c r="M1300" i="2" s="1"/>
  <c r="L1202" i="2"/>
  <c r="M1202" i="2" s="1"/>
  <c r="M809" i="1"/>
  <c r="M250" i="2"/>
  <c r="L251" i="2"/>
  <c r="M251" i="2" s="1"/>
  <c r="M1184" i="2"/>
  <c r="L1078" i="2"/>
  <c r="M1078" i="2" s="1"/>
  <c r="M109" i="2"/>
  <c r="L950" i="2"/>
  <c r="L606" i="2"/>
  <c r="L459" i="2"/>
  <c r="L460" i="2" s="1"/>
  <c r="M460" i="2" s="1"/>
  <c r="L1277" i="2"/>
  <c r="M1277" i="2" s="1"/>
  <c r="M996" i="2"/>
  <c r="L447" i="2"/>
  <c r="L448" i="2" s="1"/>
  <c r="M74" i="2"/>
  <c r="L926" i="2"/>
  <c r="M926" i="2" s="1"/>
  <c r="M694" i="2"/>
  <c r="M1100" i="2"/>
  <c r="L254" i="2"/>
  <c r="M1052" i="2"/>
  <c r="M658" i="2"/>
  <c r="L729" i="2"/>
  <c r="M729" i="2" s="1"/>
  <c r="L219" i="2"/>
  <c r="M219" i="2" s="1"/>
  <c r="L994" i="2"/>
  <c r="M994" i="2" s="1"/>
  <c r="M853" i="2"/>
  <c r="L376" i="2"/>
  <c r="M376" i="2" s="1"/>
  <c r="M980" i="2"/>
  <c r="M750" i="2"/>
  <c r="M151" i="2"/>
  <c r="M1144" i="2"/>
  <c r="M170" i="2"/>
  <c r="L1026" i="2"/>
  <c r="M1026" i="2" s="1"/>
  <c r="L465" i="2"/>
  <c r="L466" i="2" s="1"/>
  <c r="M466" i="2" s="1"/>
  <c r="M1189" i="2"/>
  <c r="L351" i="2"/>
  <c r="M193" i="2"/>
  <c r="L1131" i="2"/>
  <c r="M1131" i="2" s="1"/>
  <c r="L758" i="2"/>
  <c r="L1119" i="2"/>
  <c r="L1120" i="2" s="1"/>
  <c r="M1120" i="2" s="1"/>
  <c r="L1083" i="2"/>
  <c r="M1083" i="2" s="1"/>
  <c r="M897" i="2"/>
  <c r="L838" i="2"/>
  <c r="M838" i="2" s="1"/>
  <c r="L748" i="2"/>
  <c r="L180" i="2"/>
  <c r="M180" i="2" s="1"/>
  <c r="M587" i="2"/>
  <c r="L294" i="2"/>
  <c r="M294" i="2" s="1"/>
  <c r="M214" i="2"/>
  <c r="M988" i="2"/>
  <c r="L31" i="2"/>
  <c r="M675" i="2"/>
  <c r="M20" i="2"/>
  <c r="L1034" i="2"/>
  <c r="L883" i="2"/>
  <c r="M883" i="2" s="1"/>
  <c r="M1068" i="2"/>
  <c r="L709" i="2"/>
  <c r="M709" i="2" s="1"/>
  <c r="L697" i="2"/>
  <c r="M697" i="2" s="1"/>
  <c r="L1219" i="2"/>
  <c r="L963" i="2"/>
  <c r="L964" i="2" s="1"/>
  <c r="M964" i="2" s="1"/>
  <c r="L1187" i="2"/>
  <c r="M1187" i="2" s="1"/>
  <c r="L1253" i="2"/>
  <c r="M1253" i="2" s="1"/>
  <c r="N1253" i="2" s="1"/>
  <c r="M1185" i="2"/>
  <c r="L745" i="2"/>
  <c r="M745" i="2" s="1"/>
  <c r="M41" i="2"/>
  <c r="M29" i="2"/>
  <c r="L1091" i="2"/>
  <c r="M1091" i="2" s="1"/>
  <c r="M256" i="2"/>
  <c r="L381" i="2"/>
  <c r="L382" i="2" s="1"/>
  <c r="M382" i="2" s="1"/>
  <c r="L928" i="2"/>
  <c r="M928" i="2" s="1"/>
  <c r="M595" i="2"/>
  <c r="M369" i="2"/>
  <c r="M798" i="2"/>
  <c r="L799" i="2"/>
  <c r="M799" i="2" s="1"/>
  <c r="L153" i="2"/>
  <c r="M152" i="2"/>
  <c r="M946" i="2"/>
  <c r="L947" i="2"/>
  <c r="M947" i="2" s="1"/>
  <c r="M171" i="2"/>
  <c r="L172" i="2"/>
  <c r="L173" i="2" s="1"/>
  <c r="M341" i="2"/>
  <c r="L342" i="2"/>
  <c r="M342" i="2" s="1"/>
  <c r="M898" i="2"/>
  <c r="L899" i="2"/>
  <c r="M225" i="2"/>
  <c r="M17" i="2"/>
  <c r="L1138" i="2"/>
  <c r="M797" i="2"/>
  <c r="L1259" i="2"/>
  <c r="M1259" i="2" s="1"/>
  <c r="L1224" i="2"/>
  <c r="M1224" i="2" s="1"/>
  <c r="L923" i="2"/>
  <c r="L924" i="2" s="1"/>
  <c r="M924" i="2" s="1"/>
  <c r="M1181" i="2"/>
  <c r="L554" i="2"/>
  <c r="M554" i="2" s="1"/>
  <c r="L246" i="2"/>
  <c r="M246" i="2" s="1"/>
  <c r="L128" i="2"/>
  <c r="M128" i="2" s="1"/>
  <c r="M1213" i="2"/>
  <c r="L565" i="2"/>
  <c r="L278" i="2"/>
  <c r="L234" i="2"/>
  <c r="M1180" i="2"/>
  <c r="L364" i="2"/>
  <c r="L365" i="2" s="1"/>
  <c r="L866" i="2"/>
  <c r="M288" i="2"/>
  <c r="L104" i="2"/>
  <c r="L105" i="2" s="1"/>
  <c r="L48" i="2"/>
  <c r="L1212" i="2"/>
  <c r="M1212" i="2" s="1"/>
  <c r="L1147" i="2"/>
  <c r="M1147" i="2" s="1"/>
  <c r="L910" i="2"/>
  <c r="M93" i="2"/>
  <c r="L774" i="2"/>
  <c r="M774" i="2" s="1"/>
  <c r="L1066" i="2"/>
  <c r="M1066" i="2" s="1"/>
  <c r="M201" i="2"/>
  <c r="L1135" i="2"/>
  <c r="M1112" i="2"/>
  <c r="M1020" i="2"/>
  <c r="L887" i="2"/>
  <c r="M887" i="2" s="1"/>
  <c r="L1231" i="2"/>
  <c r="L1232" i="2" s="1"/>
  <c r="L1233" i="2" s="1"/>
  <c r="M1233" i="2" s="1"/>
  <c r="L585" i="2"/>
  <c r="L243" i="2"/>
  <c r="M243" i="2" s="1"/>
  <c r="L1167" i="2"/>
  <c r="M1167" i="2" s="1"/>
  <c r="L974" i="2"/>
  <c r="L930" i="2"/>
  <c r="M930" i="2" s="1"/>
  <c r="L407" i="2"/>
  <c r="M407" i="2" s="1"/>
  <c r="M804" i="2"/>
  <c r="L741" i="2"/>
  <c r="L742" i="2" s="1"/>
  <c r="M840" i="2"/>
  <c r="L648" i="2"/>
  <c r="M648" i="2" s="1"/>
  <c r="L550" i="2"/>
  <c r="L551" i="2" s="1"/>
  <c r="M551" i="2" s="1"/>
  <c r="L112" i="2"/>
  <c r="M112" i="2" s="1"/>
  <c r="L1176" i="2"/>
  <c r="L1177" i="2" s="1"/>
  <c r="M1177" i="2" s="1"/>
  <c r="L1074" i="2"/>
  <c r="M1074" i="2" s="1"/>
  <c r="L815" i="2"/>
  <c r="M815" i="2" s="1"/>
  <c r="M771" i="2"/>
  <c r="L319" i="2"/>
  <c r="L199" i="2"/>
  <c r="M284" i="2"/>
  <c r="L230" i="2"/>
  <c r="M230" i="2" s="1"/>
  <c r="M209" i="2"/>
  <c r="L983" i="2"/>
  <c r="M983" i="2" s="1"/>
  <c r="L582" i="2"/>
  <c r="M582" i="2" s="1"/>
  <c r="L570" i="2"/>
  <c r="M570" i="2" s="1"/>
  <c r="M21" i="2"/>
  <c r="M1164" i="2"/>
  <c r="M1096" i="2"/>
  <c r="M714" i="2"/>
  <c r="M272" i="2"/>
  <c r="L655" i="2"/>
  <c r="M655" i="2" s="1"/>
  <c r="L915" i="2"/>
  <c r="M915" i="2" s="1"/>
  <c r="L207" i="2"/>
  <c r="M217" i="2"/>
  <c r="L184" i="2"/>
  <c r="M184" i="2" s="1"/>
  <c r="L1071" i="2"/>
  <c r="M1071" i="2" s="1"/>
  <c r="L958" i="2"/>
  <c r="L892" i="2"/>
  <c r="M892" i="2" s="1"/>
  <c r="L1216" i="2"/>
  <c r="L469" i="2"/>
  <c r="M469" i="2" s="1"/>
  <c r="L1194" i="2"/>
  <c r="M1194" i="2" s="1"/>
  <c r="L1162" i="2"/>
  <c r="L991" i="2"/>
  <c r="L992" i="2" s="1"/>
  <c r="M992" i="2" s="1"/>
  <c r="M767" i="2"/>
  <c r="L1183" i="2"/>
  <c r="M1183" i="2" s="1"/>
  <c r="M1172" i="2"/>
  <c r="M236" i="2"/>
  <c r="M40" i="2"/>
  <c r="L457" i="2"/>
  <c r="M457" i="2" s="1"/>
  <c r="M28" i="2"/>
  <c r="L1047" i="2"/>
  <c r="M1047" i="2" s="1"/>
  <c r="L935" i="2"/>
  <c r="M913" i="2"/>
  <c r="M869" i="2"/>
  <c r="L345" i="2"/>
  <c r="M205" i="2"/>
  <c r="M653" i="2"/>
  <c r="M555" i="2"/>
  <c r="L1111" i="3"/>
  <c r="M1111" i="3" s="1"/>
  <c r="L813" i="3"/>
  <c r="M813" i="3" s="1"/>
  <c r="N813" i="3" s="1"/>
  <c r="L1147" i="3"/>
  <c r="M1147" i="3" s="1"/>
  <c r="M815" i="3"/>
  <c r="L816" i="3"/>
  <c r="M816" i="3" s="1"/>
  <c r="N816" i="3" s="1"/>
  <c r="L783" i="3"/>
  <c r="L784" i="3" s="1"/>
  <c r="M689" i="3"/>
  <c r="L788" i="3"/>
  <c r="M788" i="3" s="1"/>
  <c r="N788" i="3" s="1"/>
  <c r="L1120" i="3"/>
  <c r="M1120" i="3" s="1"/>
  <c r="L1044" i="3"/>
  <c r="M1044" i="3" s="1"/>
  <c r="L971" i="3"/>
  <c r="M971" i="3" s="1"/>
  <c r="L1164" i="3"/>
  <c r="L1165" i="3" s="1"/>
  <c r="L719" i="3"/>
  <c r="M719" i="3" s="1"/>
  <c r="N719" i="3" s="1"/>
  <c r="M734" i="3"/>
  <c r="L735" i="3"/>
  <c r="L1072" i="3"/>
  <c r="M1072" i="3" s="1"/>
  <c r="L1132" i="3"/>
  <c r="M1132" i="3" s="1"/>
  <c r="L1144" i="3"/>
  <c r="M1144" i="3" s="1"/>
  <c r="L749" i="3"/>
  <c r="M749" i="3" s="1"/>
  <c r="N749" i="3" s="1"/>
  <c r="L1156" i="3"/>
  <c r="M1156" i="3" s="1"/>
  <c r="L753" i="3"/>
  <c r="M753" i="3" s="1"/>
  <c r="N753" i="3" s="1"/>
  <c r="L1192" i="3"/>
  <c r="M1192" i="3" s="1"/>
  <c r="M998" i="3"/>
  <c r="L999" i="3"/>
  <c r="L655" i="3"/>
  <c r="M655" i="3" s="1"/>
  <c r="L626" i="3"/>
  <c r="M626" i="3" s="1"/>
  <c r="M818" i="3"/>
  <c r="L819" i="3"/>
  <c r="M819" i="3" s="1"/>
  <c r="N819" i="3" s="1"/>
  <c r="M523" i="3"/>
  <c r="L524" i="3"/>
  <c r="M614" i="3"/>
  <c r="L615" i="3"/>
  <c r="M547" i="3"/>
  <c r="L548" i="3"/>
  <c r="M548" i="3" s="1"/>
  <c r="N548" i="3" s="1"/>
  <c r="M605" i="3"/>
  <c r="L606" i="3"/>
  <c r="L585" i="3"/>
  <c r="M585" i="3" s="1"/>
  <c r="N585" i="3" s="1"/>
  <c r="L831" i="3"/>
  <c r="M831" i="3" s="1"/>
  <c r="N831" i="3" s="1"/>
  <c r="L577" i="3"/>
  <c r="L578" i="3" s="1"/>
  <c r="M578" i="3" s="1"/>
  <c r="N578" i="3" s="1"/>
  <c r="L528" i="3"/>
  <c r="M459" i="3"/>
  <c r="L1123" i="3"/>
  <c r="L1052" i="3"/>
  <c r="M1052" i="3" s="1"/>
  <c r="M875" i="3"/>
  <c r="M791" i="3"/>
  <c r="L792" i="3"/>
  <c r="L1108" i="3"/>
  <c r="M1108" i="3" s="1"/>
  <c r="M824" i="3"/>
  <c r="M715" i="3"/>
  <c r="L716" i="3"/>
  <c r="M716" i="3" s="1"/>
  <c r="N716" i="3" s="1"/>
  <c r="L518" i="3"/>
  <c r="M517" i="3"/>
  <c r="M1090" i="3"/>
  <c r="L1091" i="3"/>
  <c r="M1091" i="3" s="1"/>
  <c r="N1091" i="3" s="1"/>
  <c r="M838" i="3"/>
  <c r="L839" i="3"/>
  <c r="M839" i="3" s="1"/>
  <c r="N839" i="3" s="1"/>
  <c r="M770" i="3"/>
  <c r="L771" i="3"/>
  <c r="M771" i="3" s="1"/>
  <c r="N771" i="3" s="1"/>
  <c r="L992" i="3"/>
  <c r="M991" i="3"/>
  <c r="M758" i="3"/>
  <c r="L759" i="3"/>
  <c r="M759" i="3" s="1"/>
  <c r="N759" i="3" s="1"/>
  <c r="L496" i="3"/>
  <c r="L497" i="3" s="1"/>
  <c r="M497" i="3" s="1"/>
  <c r="N497" i="3" s="1"/>
  <c r="M610" i="3"/>
  <c r="L611" i="3"/>
  <c r="M611" i="3" s="1"/>
  <c r="N611" i="3" s="1"/>
  <c r="M634" i="3"/>
  <c r="L635" i="3"/>
  <c r="M976" i="3"/>
  <c r="L600" i="3"/>
  <c r="M600" i="3" s="1"/>
  <c r="N600" i="3" s="1"/>
  <c r="M516" i="3"/>
  <c r="L1008" i="3"/>
  <c r="M1008" i="3" s="1"/>
  <c r="M723" i="3"/>
  <c r="L724" i="3"/>
  <c r="L1028" i="3"/>
  <c r="M1028" i="3" s="1"/>
  <c r="M646" i="3"/>
  <c r="L647" i="3"/>
  <c r="O135" i="23"/>
  <c r="R135" i="23" s="1"/>
  <c r="O238" i="23"/>
  <c r="R238" i="23" s="1"/>
  <c r="P236" i="23"/>
  <c r="S236" i="23" s="1"/>
  <c r="O269" i="23"/>
  <c r="P128" i="22"/>
  <c r="S128" i="22" s="1"/>
  <c r="M419" i="22"/>
  <c r="L146" i="22"/>
  <c r="M146" i="22" s="1"/>
  <c r="R123" i="22"/>
  <c r="P122" i="22"/>
  <c r="S122" i="22" s="1"/>
  <c r="M370" i="22"/>
  <c r="O211" i="22"/>
  <c r="R211" i="22" s="1"/>
  <c r="L392" i="22"/>
  <c r="M391" i="22"/>
  <c r="P318" i="22"/>
  <c r="S318" i="22" s="1"/>
  <c r="M378" i="22"/>
  <c r="L379" i="22"/>
  <c r="L439" i="22"/>
  <c r="M438" i="22"/>
  <c r="M416" i="22"/>
  <c r="L417" i="22"/>
  <c r="M417" i="22" s="1"/>
  <c r="N417" i="22" s="1"/>
  <c r="M445" i="22"/>
  <c r="L446" i="22"/>
  <c r="L372" i="22"/>
  <c r="M371" i="22"/>
  <c r="L368" i="22"/>
  <c r="M368" i="22" s="1"/>
  <c r="N368" i="22" s="1"/>
  <c r="M367" i="22"/>
  <c r="L401" i="22"/>
  <c r="M400" i="22"/>
  <c r="L421" i="22"/>
  <c r="M420" i="22"/>
  <c r="L428" i="22"/>
  <c r="M427" i="22"/>
  <c r="L436" i="22"/>
  <c r="M436" i="22" s="1"/>
  <c r="N436" i="22" s="1"/>
  <c r="M435" i="22"/>
  <c r="R349" i="22"/>
  <c r="P348" i="22"/>
  <c r="S348" i="22" s="1"/>
  <c r="O352" i="22"/>
  <c r="R352" i="22" s="1"/>
  <c r="R342" i="22"/>
  <c r="R336" i="22"/>
  <c r="S357" i="22"/>
  <c r="R356" i="22"/>
  <c r="P345" i="22"/>
  <c r="S345" i="22" s="1"/>
  <c r="P342" i="22"/>
  <c r="S342" i="22" s="1"/>
  <c r="S341" i="22"/>
  <c r="S335" i="22"/>
  <c r="P334" i="22"/>
  <c r="S334" i="22" s="1"/>
  <c r="S359" i="22"/>
  <c r="O351" i="22"/>
  <c r="R351" i="22" s="1"/>
  <c r="O347" i="22"/>
  <c r="R347" i="22" s="1"/>
  <c r="P344" i="22"/>
  <c r="S344" i="22" s="1"/>
  <c r="S339" i="22"/>
  <c r="P338" i="22"/>
  <c r="S338" i="22" s="1"/>
  <c r="O335" i="22"/>
  <c r="R335" i="22" s="1"/>
  <c r="L192" i="21"/>
  <c r="M192" i="21" s="1"/>
  <c r="N192" i="21" s="1"/>
  <c r="P56" i="21"/>
  <c r="S56" i="21" s="1"/>
  <c r="M209" i="21"/>
  <c r="M193" i="21"/>
  <c r="L130" i="21"/>
  <c r="L126" i="21"/>
  <c r="M120" i="21"/>
  <c r="M117" i="21"/>
  <c r="L99" i="21"/>
  <c r="M99" i="21" s="1"/>
  <c r="N99" i="21" s="1"/>
  <c r="M85" i="21"/>
  <c r="M61" i="21"/>
  <c r="M65" i="21"/>
  <c r="M194" i="21"/>
  <c r="L195" i="21"/>
  <c r="M195" i="21" s="1"/>
  <c r="N195" i="21" s="1"/>
  <c r="M118" i="21"/>
  <c r="L119" i="21"/>
  <c r="M119" i="21" s="1"/>
  <c r="N119" i="21" s="1"/>
  <c r="P75" i="21"/>
  <c r="S75" i="21" s="1"/>
  <c r="M106" i="21"/>
  <c r="L92" i="21"/>
  <c r="M205" i="21"/>
  <c r="L190" i="21"/>
  <c r="M190" i="21" s="1"/>
  <c r="N190" i="21" s="1"/>
  <c r="L188" i="21"/>
  <c r="M188" i="21" s="1"/>
  <c r="N188" i="21" s="1"/>
  <c r="L134" i="21"/>
  <c r="M134" i="21" s="1"/>
  <c r="M123" i="21"/>
  <c r="L115" i="21"/>
  <c r="P76" i="21"/>
  <c r="S76" i="21" s="1"/>
  <c r="M201" i="21"/>
  <c r="L166" i="21"/>
  <c r="L163" i="21"/>
  <c r="L159" i="21"/>
  <c r="M159" i="21" s="1"/>
  <c r="L142" i="21"/>
  <c r="M139" i="21"/>
  <c r="M105" i="21"/>
  <c r="L80" i="21"/>
  <c r="L284" i="21"/>
  <c r="M284" i="21" s="1"/>
  <c r="N284" i="21" s="1"/>
  <c r="L237" i="21"/>
  <c r="M237" i="21" s="1"/>
  <c r="N237" i="21" s="1"/>
  <c r="M240" i="21"/>
  <c r="L241" i="21"/>
  <c r="M241" i="21" s="1"/>
  <c r="N241" i="21" s="1"/>
  <c r="M245" i="21"/>
  <c r="L246" i="21"/>
  <c r="M266" i="21"/>
  <c r="L219" i="21"/>
  <c r="M218" i="21"/>
  <c r="L258" i="21"/>
  <c r="M257" i="21"/>
  <c r="L228" i="21"/>
  <c r="M228" i="21" s="1"/>
  <c r="N228" i="21" s="1"/>
  <c r="M227" i="21"/>
  <c r="M202" i="21"/>
  <c r="L203" i="21"/>
  <c r="M203" i="21" s="1"/>
  <c r="N203" i="21" s="1"/>
  <c r="P199" i="21"/>
  <c r="S199" i="21" s="1"/>
  <c r="P195" i="21"/>
  <c r="S195" i="21" s="1"/>
  <c r="R196" i="21"/>
  <c r="O210" i="21"/>
  <c r="R210" i="21" s="1"/>
  <c r="O206" i="21"/>
  <c r="R206" i="21" s="1"/>
  <c r="P200" i="21"/>
  <c r="S200" i="21" s="1"/>
  <c r="P196" i="21"/>
  <c r="S196" i="21" s="1"/>
  <c r="P208" i="21"/>
  <c r="S208" i="21" s="1"/>
  <c r="N206" i="21"/>
  <c r="S203" i="21"/>
  <c r="L200" i="21"/>
  <c r="M200" i="21" s="1"/>
  <c r="N200" i="21" s="1"/>
  <c r="L98" i="20"/>
  <c r="L99" i="20" s="1"/>
  <c r="M95" i="20"/>
  <c r="N95" i="20" s="1"/>
  <c r="P90" i="20"/>
  <c r="S90" i="20" s="1"/>
  <c r="N104" i="20"/>
  <c r="L105" i="20"/>
  <c r="M105" i="20" s="1"/>
  <c r="N105" i="20" s="1"/>
  <c r="M103" i="20"/>
  <c r="N103" i="20" s="1"/>
  <c r="O101" i="20"/>
  <c r="R101" i="20" s="1"/>
  <c r="M102" i="20"/>
  <c r="N102" i="20" s="1"/>
  <c r="O117" i="20"/>
  <c r="R117" i="20" s="1"/>
  <c r="N112" i="20"/>
  <c r="O116" i="20"/>
  <c r="R116" i="20" s="1"/>
  <c r="P113" i="20"/>
  <c r="S113" i="20" s="1"/>
  <c r="O112" i="20"/>
  <c r="S112" i="20"/>
  <c r="M115" i="20"/>
  <c r="N115" i="20" s="1"/>
  <c r="M111" i="20"/>
  <c r="N111" i="20" s="1"/>
  <c r="L113" i="20"/>
  <c r="P127" i="20"/>
  <c r="S127" i="20" s="1"/>
  <c r="P123" i="20"/>
  <c r="S123" i="20" s="1"/>
  <c r="R123" i="20"/>
  <c r="O121" i="20"/>
  <c r="R121" i="20" s="1"/>
  <c r="S122" i="20"/>
  <c r="P165" i="20"/>
  <c r="S165" i="20" s="1"/>
  <c r="O364" i="20"/>
  <c r="R364" i="20" s="1"/>
  <c r="P364" i="20"/>
  <c r="O248" i="20"/>
  <c r="R248" i="20" s="1"/>
  <c r="L294" i="3"/>
  <c r="M293" i="3"/>
  <c r="L359" i="3"/>
  <c r="M358" i="3"/>
  <c r="L918" i="3"/>
  <c r="M917" i="3"/>
  <c r="L742" i="3"/>
  <c r="M742" i="3" s="1"/>
  <c r="N742" i="3" s="1"/>
  <c r="M741" i="3"/>
  <c r="L774" i="3"/>
  <c r="M773" i="3"/>
  <c r="L184" i="3"/>
  <c r="M183" i="3"/>
  <c r="L290" i="3"/>
  <c r="M289" i="3"/>
  <c r="L274" i="3"/>
  <c r="M274" i="3" s="1"/>
  <c r="N274" i="3" s="1"/>
  <c r="M273" i="3"/>
  <c r="L407" i="3"/>
  <c r="M407" i="3" s="1"/>
  <c r="N407" i="3" s="1"/>
  <c r="M406" i="3"/>
  <c r="L419" i="3"/>
  <c r="M419" i="3" s="1"/>
  <c r="N419" i="3" s="1"/>
  <c r="M418" i="3"/>
  <c r="L513" i="3"/>
  <c r="M512" i="3"/>
  <c r="L746" i="3"/>
  <c r="M746" i="3" s="1"/>
  <c r="N746" i="3" s="1"/>
  <c r="M745" i="3"/>
  <c r="L762" i="3"/>
  <c r="M761" i="3"/>
  <c r="M887" i="3"/>
  <c r="L888" i="3"/>
  <c r="L877" i="3"/>
  <c r="M876" i="3"/>
  <c r="L679" i="3"/>
  <c r="M678" i="3"/>
  <c r="L898" i="3"/>
  <c r="M897" i="3"/>
  <c r="L954" i="3"/>
  <c r="M953" i="3"/>
  <c r="L1021" i="3"/>
  <c r="M1021" i="3" s="1"/>
  <c r="M1020" i="3"/>
  <c r="M1040" i="3"/>
  <c r="L1041" i="3"/>
  <c r="M1041" i="3" s="1"/>
  <c r="L1209" i="3"/>
  <c r="M1209" i="3" s="1"/>
  <c r="M1208" i="3"/>
  <c r="L1187" i="3"/>
  <c r="M1186" i="3"/>
  <c r="M240" i="3"/>
  <c r="L241" i="3"/>
  <c r="M432" i="3"/>
  <c r="L433" i="3"/>
  <c r="M433" i="3" s="1"/>
  <c r="N433" i="3" s="1"/>
  <c r="L822" i="3"/>
  <c r="M822" i="3" s="1"/>
  <c r="N822" i="3" s="1"/>
  <c r="M821" i="3"/>
  <c r="L687" i="3"/>
  <c r="M687" i="3" s="1"/>
  <c r="N687" i="3" s="1"/>
  <c r="M686" i="3"/>
  <c r="M943" i="3"/>
  <c r="L944" i="3"/>
  <c r="M1100" i="3"/>
  <c r="L1101" i="3"/>
  <c r="M1172" i="3"/>
  <c r="L1173" i="3"/>
  <c r="L1205" i="3"/>
  <c r="M1205" i="3" s="1"/>
  <c r="M1204" i="3"/>
  <c r="L180" i="3"/>
  <c r="M180" i="3" s="1"/>
  <c r="N180" i="3" s="1"/>
  <c r="M179" i="3"/>
  <c r="M199" i="3"/>
  <c r="L200" i="3"/>
  <c r="M200" i="3" s="1"/>
  <c r="N200" i="3" s="1"/>
  <c r="M304" i="3"/>
  <c r="L305" i="3"/>
  <c r="M378" i="3"/>
  <c r="L379" i="3"/>
  <c r="M379" i="3" s="1"/>
  <c r="N379" i="3" s="1"/>
  <c r="M572" i="3"/>
  <c r="L573" i="3"/>
  <c r="M573" i="3" s="1"/>
  <c r="N573" i="3" s="1"/>
  <c r="M562" i="3"/>
  <c r="L563" i="3"/>
  <c r="M563" i="3" s="1"/>
  <c r="N563" i="3" s="1"/>
  <c r="L710" i="3"/>
  <c r="M710" i="3" s="1"/>
  <c r="N710" i="3" s="1"/>
  <c r="M709" i="3"/>
  <c r="M690" i="3"/>
  <c r="L691" i="3"/>
  <c r="L810" i="3"/>
  <c r="M810" i="3" s="1"/>
  <c r="N810" i="3" s="1"/>
  <c r="M809" i="3"/>
  <c r="L914" i="3"/>
  <c r="M913" i="3"/>
  <c r="L846" i="3"/>
  <c r="M845" i="3"/>
  <c r="M933" i="3"/>
  <c r="L934" i="3"/>
  <c r="M934" i="3" s="1"/>
  <c r="N934" i="3" s="1"/>
  <c r="M1068" i="3"/>
  <c r="L1069" i="3"/>
  <c r="M1069" i="3" s="1"/>
  <c r="N1069" i="3" s="1"/>
  <c r="L1117" i="3"/>
  <c r="M1117" i="3" s="1"/>
  <c r="M1116" i="3"/>
  <c r="L1197" i="3"/>
  <c r="M1197" i="3" s="1"/>
  <c r="M1196" i="3"/>
  <c r="L176" i="3"/>
  <c r="M176" i="3" s="1"/>
  <c r="N176" i="3" s="1"/>
  <c r="M175" i="3"/>
  <c r="L1063" i="3"/>
  <c r="M1063" i="3" s="1"/>
  <c r="M1062" i="3"/>
  <c r="L233" i="3"/>
  <c r="M233" i="3" s="1"/>
  <c r="N233" i="3" s="1"/>
  <c r="M232" i="3"/>
  <c r="L247" i="3"/>
  <c r="M246" i="3"/>
  <c r="L339" i="3"/>
  <c r="M338" i="3"/>
  <c r="L423" i="3"/>
  <c r="M422" i="3"/>
  <c r="L469" i="3"/>
  <c r="M468" i="3"/>
  <c r="L683" i="3"/>
  <c r="M683" i="3" s="1"/>
  <c r="N683" i="3" s="1"/>
  <c r="M682" i="3"/>
  <c r="L864" i="3"/>
  <c r="M864" i="3" s="1"/>
  <c r="N864" i="3" s="1"/>
  <c r="M863" i="3"/>
  <c r="L966" i="3"/>
  <c r="M965" i="3"/>
  <c r="L251" i="3"/>
  <c r="M250" i="3"/>
  <c r="M311" i="3"/>
  <c r="L312" i="3"/>
  <c r="M348" i="3"/>
  <c r="L349" i="3"/>
  <c r="L355" i="3"/>
  <c r="M355" i="3" s="1"/>
  <c r="N355" i="3" s="1"/>
  <c r="M354" i="3"/>
  <c r="L590" i="3"/>
  <c r="M589" i="3"/>
  <c r="M440" i="3"/>
  <c r="L441" i="3"/>
  <c r="M441" i="3" s="1"/>
  <c r="N441" i="3" s="1"/>
  <c r="L461" i="3"/>
  <c r="M460" i="3"/>
  <c r="M566" i="3"/>
  <c r="L567" i="3"/>
  <c r="L806" i="3"/>
  <c r="M806" i="3" s="1"/>
  <c r="N806" i="3" s="1"/>
  <c r="M805" i="3"/>
  <c r="L798" i="3"/>
  <c r="M798" i="3" s="1"/>
  <c r="N798" i="3" s="1"/>
  <c r="M797" i="3"/>
  <c r="L978" i="3"/>
  <c r="M977" i="3"/>
  <c r="L1049" i="3"/>
  <c r="M1049" i="3" s="1"/>
  <c r="M1048" i="3"/>
  <c r="M1140" i="3"/>
  <c r="L1141" i="3"/>
  <c r="M1141" i="3" s="1"/>
  <c r="L1201" i="3"/>
  <c r="M1200" i="3"/>
  <c r="M78" i="3"/>
  <c r="L79" i="3"/>
  <c r="M35" i="3"/>
  <c r="L36" i="3"/>
  <c r="M36" i="3" s="1"/>
  <c r="N36" i="3" s="1"/>
  <c r="M62" i="3"/>
  <c r="L63" i="3"/>
  <c r="M63" i="3" s="1"/>
  <c r="N63" i="3" s="1"/>
  <c r="L172" i="3"/>
  <c r="M172" i="3" s="1"/>
  <c r="N172" i="3" s="1"/>
  <c r="M166" i="3"/>
  <c r="L167" i="3"/>
  <c r="M66" i="3"/>
  <c r="L67" i="3"/>
  <c r="M67" i="3" s="1"/>
  <c r="N67" i="3" s="1"/>
  <c r="O1322" i="2"/>
  <c r="O1314" i="2"/>
  <c r="O1254" i="2"/>
  <c r="L73" i="3"/>
  <c r="M72" i="3"/>
  <c r="L127" i="3"/>
  <c r="M127" i="3" s="1"/>
  <c r="N127" i="3" s="1"/>
  <c r="M126" i="3"/>
  <c r="L6" i="3"/>
  <c r="M5" i="3"/>
  <c r="L22" i="3"/>
  <c r="M21" i="3"/>
  <c r="M98" i="3"/>
  <c r="L99" i="3"/>
  <c r="M99" i="3" s="1"/>
  <c r="N99" i="3" s="1"/>
  <c r="M87" i="3"/>
  <c r="M146" i="3"/>
  <c r="L147" i="3"/>
  <c r="L18" i="3"/>
  <c r="M18" i="3" s="1"/>
  <c r="N18" i="3" s="1"/>
  <c r="M17" i="3"/>
  <c r="M106" i="3"/>
  <c r="M132" i="3"/>
  <c r="L133" i="3"/>
  <c r="L49" i="3"/>
  <c r="M48" i="3"/>
  <c r="L57" i="3"/>
  <c r="M56" i="3"/>
  <c r="L14" i="3"/>
  <c r="M13" i="3"/>
  <c r="M138" i="3"/>
  <c r="L139" i="3"/>
  <c r="M117" i="3"/>
  <c r="L118" i="3"/>
  <c r="L123" i="3"/>
  <c r="M122" i="3"/>
  <c r="M893" i="1"/>
  <c r="L894" i="1"/>
  <c r="M894" i="1" s="1"/>
  <c r="N894" i="1" s="1"/>
  <c r="L874" i="1"/>
  <c r="M874" i="1" s="1"/>
  <c r="N874" i="1" s="1"/>
  <c r="M873" i="1"/>
  <c r="L890" i="1"/>
  <c r="M890" i="1" s="1"/>
  <c r="N890" i="1" s="1"/>
  <c r="M889" i="1"/>
  <c r="L886" i="1"/>
  <c r="M885" i="1"/>
  <c r="M851" i="1"/>
  <c r="L852" i="1"/>
  <c r="M836" i="1"/>
  <c r="L837" i="1"/>
  <c r="M828" i="1"/>
  <c r="L829" i="1"/>
  <c r="M844" i="1"/>
  <c r="L845" i="1"/>
  <c r="P175" i="1"/>
  <c r="O175" i="1"/>
  <c r="P172" i="1"/>
  <c r="P168" i="1"/>
  <c r="O168" i="1"/>
  <c r="O164" i="1"/>
  <c r="O152" i="1"/>
  <c r="P152" i="1"/>
  <c r="P148" i="1"/>
  <c r="O140" i="1"/>
  <c r="P140" i="1"/>
  <c r="O136" i="1"/>
  <c r="P136" i="1"/>
  <c r="P128" i="1"/>
  <c r="O128" i="1"/>
  <c r="P124" i="1"/>
  <c r="O124" i="1"/>
  <c r="I173" i="1"/>
  <c r="N173" i="1" s="1"/>
  <c r="K173" i="1"/>
  <c r="Q173" i="1" s="1"/>
  <c r="K169" i="1"/>
  <c r="Q169" i="1" s="1"/>
  <c r="I169" i="1"/>
  <c r="N169" i="1" s="1"/>
  <c r="I165" i="1"/>
  <c r="K165" i="1"/>
  <c r="Q165" i="1" s="1"/>
  <c r="K161" i="1"/>
  <c r="Q161" i="1" s="1"/>
  <c r="K157" i="1"/>
  <c r="Q157" i="1" s="1"/>
  <c r="K153" i="1"/>
  <c r="Q153" i="1" s="1"/>
  <c r="K149" i="1"/>
  <c r="Q149" i="1" s="1"/>
  <c r="R149" i="1" s="1"/>
  <c r="K145" i="1"/>
  <c r="Q145" i="1" s="1"/>
  <c r="K141" i="1"/>
  <c r="Q141" i="1" s="1"/>
  <c r="K137" i="1"/>
  <c r="Q137" i="1" s="1"/>
  <c r="I133" i="1"/>
  <c r="K133" i="1"/>
  <c r="Q133" i="1" s="1"/>
  <c r="K129" i="1"/>
  <c r="Q129" i="1" s="1"/>
  <c r="K125" i="1"/>
  <c r="Q125" i="1" s="1"/>
  <c r="P153" i="1"/>
  <c r="S153" i="1" s="1"/>
  <c r="O171" i="1"/>
  <c r="P156" i="1"/>
  <c r="R799" i="1"/>
  <c r="O751" i="1"/>
  <c r="R751" i="1" s="1"/>
  <c r="P751" i="1"/>
  <c r="S751" i="1" s="1"/>
  <c r="S612" i="1"/>
  <c r="R502" i="1"/>
  <c r="S514" i="1"/>
  <c r="O220" i="1"/>
  <c r="R220" i="1" s="1"/>
  <c r="P220" i="1"/>
  <c r="S220" i="1" s="1"/>
  <c r="O244" i="1"/>
  <c r="R244" i="1" s="1"/>
  <c r="P244" i="1"/>
  <c r="S244" i="1" s="1"/>
  <c r="R601" i="1"/>
  <c r="R609" i="1"/>
  <c r="R625" i="1"/>
  <c r="R559" i="1"/>
  <c r="R483" i="1"/>
  <c r="S371" i="1"/>
  <c r="S355" i="1"/>
  <c r="R328" i="1"/>
  <c r="R340" i="1"/>
  <c r="R348" i="1"/>
  <c r="R368" i="1"/>
  <c r="R380" i="1"/>
  <c r="R388" i="1"/>
  <c r="P221" i="1"/>
  <c r="S221" i="1" s="1"/>
  <c r="O221" i="1"/>
  <c r="R221" i="1" s="1"/>
  <c r="P241" i="1"/>
  <c r="S241" i="1" s="1"/>
  <c r="O241" i="1"/>
  <c r="R241" i="1" s="1"/>
  <c r="M713" i="1"/>
  <c r="L714" i="1"/>
  <c r="M714" i="1" s="1"/>
  <c r="N714" i="1" s="1"/>
  <c r="O734" i="1"/>
  <c r="R734" i="1" s="1"/>
  <c r="P734" i="1"/>
  <c r="S734" i="1" s="1"/>
  <c r="S681" i="1"/>
  <c r="R634" i="1"/>
  <c r="S650" i="1"/>
  <c r="S662" i="1"/>
  <c r="S577" i="1"/>
  <c r="S589" i="1"/>
  <c r="S484" i="1"/>
  <c r="S492" i="1"/>
  <c r="O468" i="1"/>
  <c r="R468" i="1" s="1"/>
  <c r="P468" i="1"/>
  <c r="S468" i="1" s="1"/>
  <c r="S415" i="1"/>
  <c r="S447" i="1"/>
  <c r="S405" i="1"/>
  <c r="R366" i="1"/>
  <c r="O210" i="1"/>
  <c r="R210" i="1" s="1"/>
  <c r="P210" i="1"/>
  <c r="S210" i="1" s="1"/>
  <c r="O238" i="1"/>
  <c r="R238" i="1" s="1"/>
  <c r="P238" i="1"/>
  <c r="S238" i="1" s="1"/>
  <c r="O258" i="1"/>
  <c r="R258" i="1" s="1"/>
  <c r="P258" i="1"/>
  <c r="S258" i="1" s="1"/>
  <c r="P176" i="1"/>
  <c r="S176" i="1" s="1"/>
  <c r="O176" i="1"/>
  <c r="R176" i="1" s="1"/>
  <c r="S690" i="1"/>
  <c r="O574" i="1"/>
  <c r="R574" i="1" s="1"/>
  <c r="P574" i="1"/>
  <c r="S574" i="1" s="1"/>
  <c r="R533" i="1"/>
  <c r="R557" i="1"/>
  <c r="S505" i="1"/>
  <c r="S402" i="1"/>
  <c r="S434" i="1"/>
  <c r="R446" i="1"/>
  <c r="S362" i="1"/>
  <c r="S390" i="1"/>
  <c r="S324" i="1"/>
  <c r="S308" i="1"/>
  <c r="S292" i="1"/>
  <c r="S276" i="1"/>
  <c r="P203" i="1"/>
  <c r="S203" i="1" s="1"/>
  <c r="O203" i="1"/>
  <c r="R203" i="1" s="1"/>
  <c r="P239" i="1"/>
  <c r="S239" i="1" s="1"/>
  <c r="O239" i="1"/>
  <c r="R239" i="1" s="1"/>
  <c r="P255" i="1"/>
  <c r="S255" i="1" s="1"/>
  <c r="O255" i="1"/>
  <c r="R255" i="1" s="1"/>
  <c r="P181" i="1"/>
  <c r="S181" i="1" s="1"/>
  <c r="O181" i="1"/>
  <c r="R181" i="1" s="1"/>
  <c r="R701" i="1"/>
  <c r="P151" i="1"/>
  <c r="O151" i="1"/>
  <c r="P143" i="1"/>
  <c r="O143" i="1"/>
  <c r="O131" i="1"/>
  <c r="P131" i="1"/>
  <c r="K172" i="1"/>
  <c r="Q172" i="1" s="1"/>
  <c r="K168" i="1"/>
  <c r="Q168" i="1" s="1"/>
  <c r="K164" i="1"/>
  <c r="Q164" i="1" s="1"/>
  <c r="I160" i="1"/>
  <c r="K160" i="1"/>
  <c r="Q160" i="1" s="1"/>
  <c r="R160" i="1" s="1"/>
  <c r="K156" i="1"/>
  <c r="Q156" i="1" s="1"/>
  <c r="R156" i="1" s="1"/>
  <c r="K152" i="1"/>
  <c r="Q152" i="1" s="1"/>
  <c r="K148" i="1"/>
  <c r="Q148" i="1" s="1"/>
  <c r="K144" i="1"/>
  <c r="Q144" i="1" s="1"/>
  <c r="K140" i="1"/>
  <c r="Q140" i="1" s="1"/>
  <c r="K136" i="1"/>
  <c r="Q136" i="1" s="1"/>
  <c r="K132" i="1"/>
  <c r="Q132" i="1" s="1"/>
  <c r="K128" i="1"/>
  <c r="Q128" i="1" s="1"/>
  <c r="S128" i="1" s="1"/>
  <c r="K124" i="1"/>
  <c r="Q124" i="1" s="1"/>
  <c r="P155" i="1"/>
  <c r="P167" i="1"/>
  <c r="P790" i="1"/>
  <c r="S790" i="1" s="1"/>
  <c r="O790" i="1"/>
  <c r="R790" i="1" s="1"/>
  <c r="P768" i="1"/>
  <c r="S768" i="1" s="1"/>
  <c r="O768" i="1"/>
  <c r="R768" i="1" s="1"/>
  <c r="L77" i="1"/>
  <c r="M77" i="1" s="1"/>
  <c r="M76" i="1"/>
  <c r="O755" i="1"/>
  <c r="R755" i="1" s="1"/>
  <c r="P755" i="1"/>
  <c r="S755" i="1" s="1"/>
  <c r="M95" i="1"/>
  <c r="L96" i="1"/>
  <c r="M96" i="1" s="1"/>
  <c r="O600" i="1"/>
  <c r="R600" i="1" s="1"/>
  <c r="P600" i="1"/>
  <c r="S600" i="1" s="1"/>
  <c r="S628" i="1"/>
  <c r="S644" i="1"/>
  <c r="O335" i="1"/>
  <c r="R335" i="1" s="1"/>
  <c r="P335" i="1"/>
  <c r="S335" i="1" s="1"/>
  <c r="O224" i="1"/>
  <c r="R224" i="1" s="1"/>
  <c r="P224" i="1"/>
  <c r="S224" i="1" s="1"/>
  <c r="O248" i="1"/>
  <c r="R248" i="1" s="1"/>
  <c r="P248" i="1"/>
  <c r="S248" i="1" s="1"/>
  <c r="P191" i="1"/>
  <c r="S191" i="1" s="1"/>
  <c r="O191" i="1"/>
  <c r="R191" i="1" s="1"/>
  <c r="S653" i="1"/>
  <c r="S601" i="1"/>
  <c r="S609" i="1"/>
  <c r="S625" i="1"/>
  <c r="R653" i="1"/>
  <c r="O531" i="1"/>
  <c r="R531" i="1" s="1"/>
  <c r="P531" i="1"/>
  <c r="S531" i="1" s="1"/>
  <c r="R491" i="1"/>
  <c r="S383" i="1"/>
  <c r="S367" i="1"/>
  <c r="S336" i="1"/>
  <c r="S344" i="1"/>
  <c r="S356" i="1"/>
  <c r="S372" i="1"/>
  <c r="S384" i="1"/>
  <c r="S392" i="1"/>
  <c r="S319" i="1"/>
  <c r="S303" i="1"/>
  <c r="S275" i="1"/>
  <c r="O209" i="1"/>
  <c r="R209" i="1" s="1"/>
  <c r="P209" i="1"/>
  <c r="S209" i="1" s="1"/>
  <c r="P225" i="1"/>
  <c r="S225" i="1" s="1"/>
  <c r="O225" i="1"/>
  <c r="R225" i="1" s="1"/>
  <c r="P249" i="1"/>
  <c r="S249" i="1" s="1"/>
  <c r="O249" i="1"/>
  <c r="R249" i="1" s="1"/>
  <c r="R606" i="1"/>
  <c r="R618" i="1"/>
  <c r="S634" i="1"/>
  <c r="R650" i="1"/>
  <c r="R662" i="1"/>
  <c r="S583" i="1"/>
  <c r="R581" i="1"/>
  <c r="S476" i="1"/>
  <c r="R454" i="1"/>
  <c r="S419" i="1"/>
  <c r="R413" i="1"/>
  <c r="R425" i="1"/>
  <c r="R270" i="1"/>
  <c r="O214" i="1"/>
  <c r="R214" i="1" s="1"/>
  <c r="P214" i="1"/>
  <c r="S214" i="1" s="1"/>
  <c r="O246" i="1"/>
  <c r="R246" i="1" s="1"/>
  <c r="P246" i="1"/>
  <c r="S246" i="1" s="1"/>
  <c r="O184" i="1"/>
  <c r="R184" i="1" s="1"/>
  <c r="P184" i="1"/>
  <c r="S184" i="1" s="1"/>
  <c r="O586" i="1"/>
  <c r="R586" i="1" s="1"/>
  <c r="P586" i="1"/>
  <c r="S586" i="1" s="1"/>
  <c r="S533" i="1"/>
  <c r="S557" i="1"/>
  <c r="S489" i="1"/>
  <c r="S501" i="1"/>
  <c r="R529" i="1"/>
  <c r="R444" i="1"/>
  <c r="R402" i="1"/>
  <c r="R410" i="1"/>
  <c r="R422" i="1"/>
  <c r="R434" i="1"/>
  <c r="S446" i="1"/>
  <c r="R362" i="1"/>
  <c r="R378" i="1"/>
  <c r="R390" i="1"/>
  <c r="R324" i="1"/>
  <c r="R308" i="1"/>
  <c r="R292" i="1"/>
  <c r="S284" i="1"/>
  <c r="P207" i="1"/>
  <c r="S207" i="1" s="1"/>
  <c r="O207" i="1"/>
  <c r="R207" i="1" s="1"/>
  <c r="O243" i="1"/>
  <c r="R243" i="1" s="1"/>
  <c r="P243" i="1"/>
  <c r="S243" i="1" s="1"/>
  <c r="R195" i="1"/>
  <c r="O185" i="1"/>
  <c r="R185" i="1" s="1"/>
  <c r="P185" i="1"/>
  <c r="S185" i="1" s="1"/>
  <c r="S706" i="1"/>
  <c r="O170" i="1"/>
  <c r="P170" i="1"/>
  <c r="O154" i="1"/>
  <c r="P154" i="1"/>
  <c r="O134" i="1"/>
  <c r="P126" i="1"/>
  <c r="O126" i="1"/>
  <c r="K175" i="1"/>
  <c r="Q175" i="1" s="1"/>
  <c r="K171" i="1"/>
  <c r="Q171" i="1" s="1"/>
  <c r="S171" i="1" s="1"/>
  <c r="K167" i="1"/>
  <c r="Q167" i="1" s="1"/>
  <c r="K163" i="1"/>
  <c r="Q163" i="1" s="1"/>
  <c r="K159" i="1"/>
  <c r="Q159" i="1" s="1"/>
  <c r="R159" i="1" s="1"/>
  <c r="K155" i="1"/>
  <c r="Q155" i="1" s="1"/>
  <c r="R155" i="1" s="1"/>
  <c r="K151" i="1"/>
  <c r="Q151" i="1" s="1"/>
  <c r="I147" i="1"/>
  <c r="K147" i="1"/>
  <c r="Q147" i="1" s="1"/>
  <c r="K143" i="1"/>
  <c r="Q143" i="1" s="1"/>
  <c r="I139" i="1"/>
  <c r="N139" i="1" s="1"/>
  <c r="K139" i="1"/>
  <c r="Q139" i="1" s="1"/>
  <c r="K135" i="1"/>
  <c r="Q135" i="1" s="1"/>
  <c r="I135" i="1"/>
  <c r="N135" i="1" s="1"/>
  <c r="K131" i="1"/>
  <c r="Q131" i="1" s="1"/>
  <c r="K127" i="1"/>
  <c r="Q127" i="1" s="1"/>
  <c r="R127" i="1" s="1"/>
  <c r="I127" i="1"/>
  <c r="P149" i="1"/>
  <c r="P159" i="1"/>
  <c r="P739" i="1"/>
  <c r="S739" i="1" s="1"/>
  <c r="O739" i="1"/>
  <c r="R739" i="1" s="1"/>
  <c r="O763" i="1"/>
  <c r="R763" i="1" s="1"/>
  <c r="P763" i="1"/>
  <c r="S763" i="1" s="1"/>
  <c r="M681" i="1"/>
  <c r="L682" i="1"/>
  <c r="M682" i="1" s="1"/>
  <c r="N682" i="1" s="1"/>
  <c r="S608" i="1"/>
  <c r="S620" i="1"/>
  <c r="R498" i="1"/>
  <c r="S522" i="1"/>
  <c r="P327" i="1"/>
  <c r="S327" i="1" s="1"/>
  <c r="O327" i="1"/>
  <c r="R327" i="1" s="1"/>
  <c r="O232" i="1"/>
  <c r="R232" i="1" s="1"/>
  <c r="P232" i="1"/>
  <c r="S232" i="1" s="1"/>
  <c r="R547" i="1"/>
  <c r="R621" i="1"/>
  <c r="P471" i="1"/>
  <c r="S471" i="1" s="1"/>
  <c r="O471" i="1"/>
  <c r="R471" i="1" s="1"/>
  <c r="S491" i="1"/>
  <c r="S391" i="1"/>
  <c r="S363" i="1"/>
  <c r="R336" i="1"/>
  <c r="R344" i="1"/>
  <c r="R356" i="1"/>
  <c r="R372" i="1"/>
  <c r="R384" i="1"/>
  <c r="R392" i="1"/>
  <c r="P213" i="1"/>
  <c r="S213" i="1" s="1"/>
  <c r="O213" i="1"/>
  <c r="R213" i="1" s="1"/>
  <c r="P229" i="1"/>
  <c r="S229" i="1" s="1"/>
  <c r="O229" i="1"/>
  <c r="R229" i="1" s="1"/>
  <c r="O670" i="1"/>
  <c r="R670" i="1" s="1"/>
  <c r="P670" i="1"/>
  <c r="S670" i="1" s="1"/>
  <c r="S622" i="1"/>
  <c r="R638" i="1"/>
  <c r="S575" i="1"/>
  <c r="S581" i="1"/>
  <c r="S593" i="1"/>
  <c r="S431" i="1"/>
  <c r="S413" i="1"/>
  <c r="S425" i="1"/>
  <c r="O222" i="1"/>
  <c r="R222" i="1" s="1"/>
  <c r="P222" i="1"/>
  <c r="S222" i="1" s="1"/>
  <c r="O250" i="1"/>
  <c r="R250" i="1" s="1"/>
  <c r="P250" i="1"/>
  <c r="S250" i="1" s="1"/>
  <c r="P188" i="1"/>
  <c r="S188" i="1" s="1"/>
  <c r="O188" i="1"/>
  <c r="R188" i="1" s="1"/>
  <c r="O590" i="1"/>
  <c r="R590" i="1" s="1"/>
  <c r="P590" i="1"/>
  <c r="S590" i="1" s="1"/>
  <c r="R545" i="1"/>
  <c r="S463" i="1"/>
  <c r="S406" i="1"/>
  <c r="S418" i="1"/>
  <c r="S430" i="1"/>
  <c r="R438" i="1"/>
  <c r="S374" i="1"/>
  <c r="S382" i="1"/>
  <c r="S312" i="1"/>
  <c r="S300" i="1"/>
  <c r="S288" i="1"/>
  <c r="S280" i="1"/>
  <c r="O231" i="1"/>
  <c r="R231" i="1" s="1"/>
  <c r="P231" i="1"/>
  <c r="S231" i="1" s="1"/>
  <c r="P247" i="1"/>
  <c r="S247" i="1" s="1"/>
  <c r="O247" i="1"/>
  <c r="R247" i="1" s="1"/>
  <c r="R196" i="1"/>
  <c r="R706" i="1"/>
  <c r="P161" i="1"/>
  <c r="O161" i="1"/>
  <c r="R161" i="1" s="1"/>
  <c r="O157" i="1"/>
  <c r="R157" i="1" s="1"/>
  <c r="P157" i="1"/>
  <c r="O141" i="1"/>
  <c r="P141" i="1"/>
  <c r="O137" i="1"/>
  <c r="P137" i="1"/>
  <c r="S137" i="1" s="1"/>
  <c r="O129" i="1"/>
  <c r="P129" i="1"/>
  <c r="O125" i="1"/>
  <c r="R125" i="1" s="1"/>
  <c r="P125" i="1"/>
  <c r="S125" i="1" s="1"/>
  <c r="K174" i="1"/>
  <c r="Q174" i="1" s="1"/>
  <c r="I174" i="1"/>
  <c r="N174" i="1" s="1"/>
  <c r="K170" i="1"/>
  <c r="Q170" i="1" s="1"/>
  <c r="K166" i="1"/>
  <c r="Q166" i="1" s="1"/>
  <c r="I166" i="1"/>
  <c r="N166" i="1" s="1"/>
  <c r="K162" i="1"/>
  <c r="Q162" i="1" s="1"/>
  <c r="R162" i="1" s="1"/>
  <c r="I162" i="1"/>
  <c r="N162" i="1" s="1"/>
  <c r="K158" i="1"/>
  <c r="Q158" i="1" s="1"/>
  <c r="K154" i="1"/>
  <c r="Q154" i="1" s="1"/>
  <c r="I150" i="1"/>
  <c r="K150" i="1"/>
  <c r="Q150" i="1" s="1"/>
  <c r="K146" i="1"/>
  <c r="Q146" i="1" s="1"/>
  <c r="K142" i="1"/>
  <c r="Q142" i="1" s="1"/>
  <c r="S142" i="1" s="1"/>
  <c r="I142" i="1"/>
  <c r="N142" i="1" s="1"/>
  <c r="K138" i="1"/>
  <c r="Q138" i="1" s="1"/>
  <c r="S138" i="1" s="1"/>
  <c r="I138" i="1"/>
  <c r="N138" i="1" s="1"/>
  <c r="K134" i="1"/>
  <c r="Q134" i="1" s="1"/>
  <c r="I130" i="1"/>
  <c r="K130" i="1"/>
  <c r="Q130" i="1" s="1"/>
  <c r="K126" i="1"/>
  <c r="Q126" i="1" s="1"/>
  <c r="P163" i="1"/>
  <c r="P796" i="1"/>
  <c r="S796" i="1" s="1"/>
  <c r="O796" i="1"/>
  <c r="R796" i="1" s="1"/>
  <c r="P798" i="1"/>
  <c r="S798" i="1" s="1"/>
  <c r="O798" i="1"/>
  <c r="R798" i="1" s="1"/>
  <c r="S799" i="1"/>
  <c r="L73" i="1"/>
  <c r="M72" i="1"/>
  <c r="P747" i="1"/>
  <c r="S747" i="1" s="1"/>
  <c r="O747" i="1"/>
  <c r="R747" i="1" s="1"/>
  <c r="M164" i="1"/>
  <c r="L165" i="1"/>
  <c r="M165" i="1" s="1"/>
  <c r="M468" i="1"/>
  <c r="L469" i="1"/>
  <c r="S616" i="1"/>
  <c r="R608" i="1"/>
  <c r="R620" i="1"/>
  <c r="S632" i="1"/>
  <c r="R522" i="1"/>
  <c r="P204" i="1"/>
  <c r="S204" i="1" s="1"/>
  <c r="O204" i="1"/>
  <c r="R204" i="1" s="1"/>
  <c r="O236" i="1"/>
  <c r="R236" i="1" s="1"/>
  <c r="P236" i="1"/>
  <c r="S236" i="1" s="1"/>
  <c r="S621" i="1"/>
  <c r="R527" i="1"/>
  <c r="S375" i="1"/>
  <c r="S328" i="1"/>
  <c r="S340" i="1"/>
  <c r="S348" i="1"/>
  <c r="S368" i="1"/>
  <c r="S380" i="1"/>
  <c r="S388" i="1"/>
  <c r="S311" i="1"/>
  <c r="P217" i="1"/>
  <c r="S217" i="1" s="1"/>
  <c r="O217" i="1"/>
  <c r="R217" i="1" s="1"/>
  <c r="P233" i="1"/>
  <c r="S233" i="1" s="1"/>
  <c r="O233" i="1"/>
  <c r="R233" i="1" s="1"/>
  <c r="S677" i="1"/>
  <c r="R622" i="1"/>
  <c r="S630" i="1"/>
  <c r="S638" i="1"/>
  <c r="S646" i="1"/>
  <c r="R658" i="1"/>
  <c r="S591" i="1"/>
  <c r="R589" i="1"/>
  <c r="S472" i="1"/>
  <c r="R488" i="1"/>
  <c r="R504" i="1"/>
  <c r="S403" i="1"/>
  <c r="R405" i="1"/>
  <c r="S290" i="1"/>
  <c r="O226" i="1"/>
  <c r="R226" i="1" s="1"/>
  <c r="P226" i="1"/>
  <c r="S226" i="1" s="1"/>
  <c r="P254" i="1"/>
  <c r="S254" i="1" s="1"/>
  <c r="O254" i="1"/>
  <c r="R254" i="1" s="1"/>
  <c r="R685" i="1"/>
  <c r="S545" i="1"/>
  <c r="O469" i="1"/>
  <c r="R469" i="1" s="1"/>
  <c r="P469" i="1"/>
  <c r="S469" i="1" s="1"/>
  <c r="R406" i="1"/>
  <c r="R418" i="1"/>
  <c r="R430" i="1"/>
  <c r="S438" i="1"/>
  <c r="S365" i="1"/>
  <c r="R374" i="1"/>
  <c r="R382" i="1"/>
  <c r="R312" i="1"/>
  <c r="R300" i="1"/>
  <c r="R288" i="1"/>
  <c r="R280" i="1"/>
  <c r="P199" i="1"/>
  <c r="S199" i="1" s="1"/>
  <c r="O199" i="1"/>
  <c r="R199" i="1" s="1"/>
  <c r="P235" i="1"/>
  <c r="S235" i="1" s="1"/>
  <c r="O235" i="1"/>
  <c r="R235" i="1" s="1"/>
  <c r="O251" i="1"/>
  <c r="R251" i="1" s="1"/>
  <c r="P251" i="1"/>
  <c r="S251" i="1" s="1"/>
  <c r="S196" i="1"/>
  <c r="R180" i="1"/>
  <c r="S180" i="1"/>
  <c r="L777" i="1"/>
  <c r="M767" i="1"/>
  <c r="N767" i="1" s="1"/>
  <c r="L768" i="1"/>
  <c r="L741" i="1"/>
  <c r="M741" i="1" s="1"/>
  <c r="N741" i="1" s="1"/>
  <c r="L753" i="1"/>
  <c r="M753" i="1" s="1"/>
  <c r="N753" i="1" s="1"/>
  <c r="M752" i="1"/>
  <c r="L746" i="1"/>
  <c r="M746" i="1" s="1"/>
  <c r="N746" i="1" s="1"/>
  <c r="M745" i="1"/>
  <c r="M247" i="1"/>
  <c r="L248" i="1"/>
  <c r="M239" i="1"/>
  <c r="L240" i="1"/>
  <c r="M240" i="1" s="1"/>
  <c r="N240" i="1" s="1"/>
  <c r="L641" i="1"/>
  <c r="M641" i="1" s="1"/>
  <c r="N641" i="1" s="1"/>
  <c r="M640" i="1"/>
  <c r="L614" i="1"/>
  <c r="M613" i="1"/>
  <c r="M118" i="1"/>
  <c r="L119" i="1"/>
  <c r="L65" i="1"/>
  <c r="M65" i="1" s="1"/>
  <c r="M64" i="1"/>
  <c r="M144" i="1"/>
  <c r="L145" i="1"/>
  <c r="L69" i="1"/>
  <c r="M68" i="1"/>
  <c r="M255" i="1"/>
  <c r="L256" i="1"/>
  <c r="L265" i="1"/>
  <c r="M264" i="1"/>
  <c r="M369" i="1"/>
  <c r="L370" i="1"/>
  <c r="M370" i="1" s="1"/>
  <c r="N370" i="1" s="1"/>
  <c r="M379" i="1"/>
  <c r="L380" i="1"/>
  <c r="M431" i="1"/>
  <c r="L432" i="1"/>
  <c r="M432" i="1" s="1"/>
  <c r="N432" i="1" s="1"/>
  <c r="M630" i="1"/>
  <c r="L631" i="1"/>
  <c r="M631" i="1" s="1"/>
  <c r="N631" i="1" s="1"/>
  <c r="M675" i="1"/>
  <c r="L676" i="1"/>
  <c r="M676" i="1" s="1"/>
  <c r="N676" i="1" s="1"/>
  <c r="M731" i="1"/>
  <c r="L732" i="1"/>
  <c r="M732" i="1" s="1"/>
  <c r="N732" i="1" s="1"/>
  <c r="M90" i="1"/>
  <c r="L91" i="1"/>
  <c r="L153" i="1"/>
  <c r="M152" i="1"/>
  <c r="L234" i="1"/>
  <c r="M234" i="1" s="1"/>
  <c r="N234" i="1" s="1"/>
  <c r="M233" i="1"/>
  <c r="L183" i="1"/>
  <c r="M183" i="1" s="1"/>
  <c r="N183" i="1" s="1"/>
  <c r="M182" i="1"/>
  <c r="L462" i="1"/>
  <c r="M462" i="1" s="1"/>
  <c r="N462" i="1" s="1"/>
  <c r="M461" i="1"/>
  <c r="L588" i="1"/>
  <c r="M587" i="1"/>
  <c r="M625" i="1"/>
  <c r="L626" i="1"/>
  <c r="L708" i="1"/>
  <c r="M707" i="1"/>
  <c r="M132" i="1"/>
  <c r="L133" i="1"/>
  <c r="M133" i="1" s="1"/>
  <c r="L115" i="1"/>
  <c r="M115" i="1" s="1"/>
  <c r="M114" i="1"/>
  <c r="L127" i="1"/>
  <c r="M127" i="1" s="1"/>
  <c r="N127" i="1" s="1"/>
  <c r="M126" i="1"/>
  <c r="L211" i="1"/>
  <c r="M211" i="1" s="1"/>
  <c r="N211" i="1" s="1"/>
  <c r="M210" i="1"/>
  <c r="L222" i="1"/>
  <c r="M221" i="1"/>
  <c r="L269" i="1"/>
  <c r="M268" i="1"/>
  <c r="M401" i="1"/>
  <c r="L402" i="1"/>
  <c r="M419" i="1"/>
  <c r="L420" i="1"/>
  <c r="M420" i="1" s="1"/>
  <c r="N420" i="1" s="1"/>
  <c r="L350" i="1"/>
  <c r="M350" i="1" s="1"/>
  <c r="N350" i="1" s="1"/>
  <c r="M349" i="1"/>
  <c r="L482" i="1"/>
  <c r="M482" i="1" s="1"/>
  <c r="N482" i="1" s="1"/>
  <c r="M481" i="1"/>
  <c r="L528" i="1"/>
  <c r="M528" i="1" s="1"/>
  <c r="N528" i="1" s="1"/>
  <c r="M527" i="1"/>
  <c r="L610" i="1"/>
  <c r="M610" i="1" s="1"/>
  <c r="N610" i="1" s="1"/>
  <c r="M609" i="1"/>
  <c r="L478" i="1"/>
  <c r="M477" i="1"/>
  <c r="L576" i="1"/>
  <c r="M575" i="1"/>
  <c r="L582" i="1"/>
  <c r="M582" i="1" s="1"/>
  <c r="N582" i="1" s="1"/>
  <c r="M581" i="1"/>
  <c r="M634" i="1"/>
  <c r="L635" i="1"/>
  <c r="M635" i="1" s="1"/>
  <c r="N635" i="1" s="1"/>
  <c r="M363" i="1"/>
  <c r="L364" i="1"/>
  <c r="M364" i="1" s="1"/>
  <c r="N364" i="1" s="1"/>
  <c r="L602" i="1"/>
  <c r="M601" i="1"/>
  <c r="L664" i="1"/>
  <c r="M664" i="1" s="1"/>
  <c r="N664" i="1" s="1"/>
  <c r="M663" i="1"/>
  <c r="L102" i="1"/>
  <c r="M101" i="1"/>
  <c r="L215" i="1"/>
  <c r="M215" i="1" s="1"/>
  <c r="N215" i="1" s="1"/>
  <c r="M214" i="1"/>
  <c r="L226" i="1"/>
  <c r="M225" i="1"/>
  <c r="M389" i="1"/>
  <c r="L390" i="1"/>
  <c r="L374" i="1"/>
  <c r="M373" i="1"/>
  <c r="L414" i="1"/>
  <c r="M414" i="1" s="1"/>
  <c r="N414" i="1" s="1"/>
  <c r="M413" i="1"/>
  <c r="M621" i="1"/>
  <c r="L622" i="1"/>
  <c r="L494" i="1"/>
  <c r="M494" i="1" s="1"/>
  <c r="N494" i="1" s="1"/>
  <c r="M493" i="1"/>
  <c r="M506" i="1"/>
  <c r="L507" i="1"/>
  <c r="L556" i="1"/>
  <c r="M556" i="1" s="1"/>
  <c r="N556" i="1" s="1"/>
  <c r="M555" i="1"/>
  <c r="L672" i="1"/>
  <c r="M672" i="1" s="1"/>
  <c r="N672" i="1" s="1"/>
  <c r="M671" i="1"/>
  <c r="M336" i="1"/>
  <c r="L337" i="1"/>
  <c r="L426" i="1"/>
  <c r="M426" i="1" s="1"/>
  <c r="N426" i="1" s="1"/>
  <c r="M425" i="1"/>
  <c r="K520" i="2"/>
  <c r="Q520" i="2" s="1"/>
  <c r="N1258" i="2"/>
  <c r="M1304" i="2"/>
  <c r="L1305" i="2"/>
  <c r="L1281" i="2"/>
  <c r="M1281" i="2" s="1"/>
  <c r="M1280" i="2"/>
  <c r="M1324" i="2"/>
  <c r="L1325" i="2"/>
  <c r="M1325" i="2" s="1"/>
  <c r="M1284" i="2"/>
  <c r="L1285" i="2"/>
  <c r="M1285" i="2" s="1"/>
  <c r="M1256" i="2"/>
  <c r="L1257" i="2"/>
  <c r="M1257" i="2" s="1"/>
  <c r="L1249" i="2"/>
  <c r="M1249" i="2" s="1"/>
  <c r="M1248" i="2"/>
  <c r="M1107" i="2"/>
  <c r="L1108" i="2"/>
  <c r="M1027" i="2"/>
  <c r="L1028" i="2"/>
  <c r="L616" i="2"/>
  <c r="M615" i="2"/>
  <c r="O409" i="2"/>
  <c r="P409" i="2"/>
  <c r="M1323" i="2"/>
  <c r="L1322" i="2"/>
  <c r="M1322" i="2" s="1"/>
  <c r="M1319" i="2"/>
  <c r="L1314" i="2"/>
  <c r="L1310" i="2"/>
  <c r="M1307" i="2"/>
  <c r="M1303" i="2"/>
  <c r="M1295" i="2"/>
  <c r="L1294" i="2"/>
  <c r="M1294" i="2" s="1"/>
  <c r="L1290" i="2"/>
  <c r="M1283" i="2"/>
  <c r="M1279" i="2"/>
  <c r="L1270" i="2"/>
  <c r="M1267" i="2"/>
  <c r="L1262" i="2"/>
  <c r="M1255" i="2"/>
  <c r="M1247" i="2"/>
  <c r="L1246" i="2"/>
  <c r="M1246" i="2" s="1"/>
  <c r="M1243" i="2"/>
  <c r="L1242" i="2"/>
  <c r="M1242" i="2" s="1"/>
  <c r="L1238" i="2"/>
  <c r="M1235" i="2"/>
  <c r="O1217" i="2"/>
  <c r="P1217" i="2"/>
  <c r="O1214" i="2"/>
  <c r="L1200" i="2"/>
  <c r="M1200" i="2" s="1"/>
  <c r="L1196" i="2"/>
  <c r="O1177" i="2"/>
  <c r="P1177" i="2"/>
  <c r="O1121" i="2"/>
  <c r="P1121" i="2"/>
  <c r="O1113" i="2"/>
  <c r="P1113" i="2"/>
  <c r="O1089" i="2"/>
  <c r="P1089" i="2"/>
  <c r="O1069" i="2"/>
  <c r="P1069" i="2"/>
  <c r="O1061" i="2"/>
  <c r="P1061" i="2"/>
  <c r="O1057" i="2"/>
  <c r="P1057" i="2"/>
  <c r="O1053" i="2"/>
  <c r="P1053" i="2"/>
  <c r="O1045" i="2"/>
  <c r="P1045" i="2"/>
  <c r="M1031" i="2"/>
  <c r="L1032" i="2"/>
  <c r="M1032" i="2" s="1"/>
  <c r="L986" i="2"/>
  <c r="M986" i="2" s="1"/>
  <c r="M985" i="2"/>
  <c r="M931" i="2"/>
  <c r="L932" i="2"/>
  <c r="P906" i="2"/>
  <c r="O906" i="2"/>
  <c r="O715" i="2"/>
  <c r="P715" i="2"/>
  <c r="O604" i="2"/>
  <c r="P604" i="2"/>
  <c r="O1190" i="2"/>
  <c r="O1129" i="2"/>
  <c r="P1129" i="2"/>
  <c r="O1117" i="2"/>
  <c r="P1117" i="2"/>
  <c r="O1041" i="2"/>
  <c r="P1041" i="2"/>
  <c r="O961" i="2"/>
  <c r="P961" i="2"/>
  <c r="L858" i="2"/>
  <c r="M857" i="2"/>
  <c r="M843" i="2"/>
  <c r="L844" i="2"/>
  <c r="P1311" i="2"/>
  <c r="P1291" i="2"/>
  <c r="P1275" i="2"/>
  <c r="P1259" i="2"/>
  <c r="P1251" i="2"/>
  <c r="P1239" i="2"/>
  <c r="O1205" i="2"/>
  <c r="P1205" i="2"/>
  <c r="O1173" i="2"/>
  <c r="P1173" i="2"/>
  <c r="O1133" i="2"/>
  <c r="P1133" i="2"/>
  <c r="M1127" i="2"/>
  <c r="L1128" i="2"/>
  <c r="M1128" i="2" s="1"/>
  <c r="O1125" i="2"/>
  <c r="P1125" i="2"/>
  <c r="O1105" i="2"/>
  <c r="P1105" i="2"/>
  <c r="L1102" i="2"/>
  <c r="M1102" i="2" s="1"/>
  <c r="M1101" i="2"/>
  <c r="O1081" i="2"/>
  <c r="P1081" i="2"/>
  <c r="M1039" i="2"/>
  <c r="L1040" i="2"/>
  <c r="M1040" i="2" s="1"/>
  <c r="M1023" i="2"/>
  <c r="L1024" i="2"/>
  <c r="M1024" i="2" s="1"/>
  <c r="M999" i="2"/>
  <c r="L1000" i="2"/>
  <c r="O981" i="2"/>
  <c r="P981" i="2"/>
  <c r="O933" i="2"/>
  <c r="P933" i="2"/>
  <c r="M823" i="2"/>
  <c r="L824" i="2"/>
  <c r="M733" i="2"/>
  <c r="L734" i="2"/>
  <c r="O1202" i="2"/>
  <c r="O1142" i="2"/>
  <c r="M1103" i="2"/>
  <c r="L1104" i="2"/>
  <c r="O1093" i="2"/>
  <c r="P1093" i="2"/>
  <c r="L1038" i="2"/>
  <c r="M1038" i="2" s="1"/>
  <c r="M1037" i="2"/>
  <c r="L1022" i="2"/>
  <c r="M1022" i="2" s="1"/>
  <c r="M1021" i="2"/>
  <c r="O1013" i="2"/>
  <c r="P1013" i="2"/>
  <c r="L998" i="2"/>
  <c r="M998" i="2" s="1"/>
  <c r="M997" i="2"/>
  <c r="O989" i="2"/>
  <c r="P989" i="2"/>
  <c r="M104" i="2"/>
  <c r="O1222" i="2"/>
  <c r="L1204" i="2"/>
  <c r="O1141" i="2"/>
  <c r="P1141" i="2"/>
  <c r="M1140" i="2"/>
  <c r="L1098" i="2"/>
  <c r="M1097" i="2"/>
  <c r="M1075" i="2"/>
  <c r="L1076" i="2"/>
  <c r="M1076" i="2" s="1"/>
  <c r="M1059" i="2"/>
  <c r="L1060" i="2"/>
  <c r="M1055" i="2"/>
  <c r="L1056" i="2"/>
  <c r="M971" i="2"/>
  <c r="L972" i="2"/>
  <c r="M972" i="2" s="1"/>
  <c r="M705" i="2"/>
  <c r="L706" i="2"/>
  <c r="M622" i="2"/>
  <c r="O548" i="2"/>
  <c r="P548" i="2"/>
  <c r="O921" i="2"/>
  <c r="P921" i="2"/>
  <c r="O877" i="2"/>
  <c r="P877" i="2"/>
  <c r="M847" i="2"/>
  <c r="L848" i="2"/>
  <c r="M831" i="2"/>
  <c r="L832" i="2"/>
  <c r="M807" i="2"/>
  <c r="L808" i="2"/>
  <c r="M782" i="2"/>
  <c r="O768" i="2"/>
  <c r="P768" i="2"/>
  <c r="M737" i="2"/>
  <c r="L738" i="2"/>
  <c r="L700" i="2"/>
  <c r="M700" i="2" s="1"/>
  <c r="M699" i="2"/>
  <c r="O691" i="2"/>
  <c r="P691" i="2"/>
  <c r="M665" i="2"/>
  <c r="L666" i="2"/>
  <c r="O657" i="2"/>
  <c r="P657" i="2"/>
  <c r="M651" i="2"/>
  <c r="L652" i="2"/>
  <c r="M652" i="2" s="1"/>
  <c r="O642" i="2"/>
  <c r="P642" i="2"/>
  <c r="P620" i="2"/>
  <c r="O620" i="2"/>
  <c r="O576" i="2"/>
  <c r="P576" i="2"/>
  <c r="M558" i="2"/>
  <c r="L559" i="2"/>
  <c r="M461" i="2"/>
  <c r="L462" i="2"/>
  <c r="M438" i="2"/>
  <c r="L439" i="2"/>
  <c r="M439" i="2" s="1"/>
  <c r="M430" i="2"/>
  <c r="L431" i="2"/>
  <c r="M948" i="2"/>
  <c r="L896" i="2"/>
  <c r="M896" i="2" s="1"/>
  <c r="O885" i="2"/>
  <c r="P885" i="2"/>
  <c r="O873" i="2"/>
  <c r="P873" i="2"/>
  <c r="L871" i="2"/>
  <c r="M868" i="2"/>
  <c r="O817" i="2"/>
  <c r="P817" i="2"/>
  <c r="M751" i="2"/>
  <c r="O743" i="2"/>
  <c r="P743" i="2"/>
  <c r="M731" i="2"/>
  <c r="O707" i="2"/>
  <c r="P707" i="2"/>
  <c r="O695" i="2"/>
  <c r="P695" i="2"/>
  <c r="P650" i="2"/>
  <c r="O650" i="2"/>
  <c r="O634" i="2"/>
  <c r="P634" i="2"/>
  <c r="L612" i="2"/>
  <c r="M611" i="2"/>
  <c r="M598" i="2"/>
  <c r="L599" i="2"/>
  <c r="M599" i="2" s="1"/>
  <c r="M578" i="2"/>
  <c r="L579" i="2"/>
  <c r="O881" i="2"/>
  <c r="P881" i="2"/>
  <c r="O841" i="2"/>
  <c r="P841" i="2"/>
  <c r="L820" i="2"/>
  <c r="O813" i="2"/>
  <c r="P813" i="2"/>
  <c r="L806" i="2"/>
  <c r="M806" i="2" s="1"/>
  <c r="M805" i="2"/>
  <c r="O772" i="2"/>
  <c r="P772" i="2"/>
  <c r="O739" i="2"/>
  <c r="P739" i="2"/>
  <c r="O727" i="2"/>
  <c r="P727" i="2"/>
  <c r="M701" i="2"/>
  <c r="L702" i="2"/>
  <c r="M689" i="2"/>
  <c r="L690" i="2"/>
  <c r="M690" i="2" s="1"/>
  <c r="M677" i="2"/>
  <c r="L678" i="2"/>
  <c r="P617" i="2"/>
  <c r="O617" i="2"/>
  <c r="P609" i="2"/>
  <c r="O609" i="2"/>
  <c r="O592" i="2"/>
  <c r="P592" i="2"/>
  <c r="O487" i="2"/>
  <c r="P487" i="2"/>
  <c r="L332" i="2"/>
  <c r="M331" i="2"/>
  <c r="M299" i="2"/>
  <c r="L300" i="2"/>
  <c r="L664" i="2"/>
  <c r="M664" i="2" s="1"/>
  <c r="L660" i="2"/>
  <c r="L657" i="2"/>
  <c r="M657" i="2" s="1"/>
  <c r="O638" i="2"/>
  <c r="P638" i="2"/>
  <c r="L628" i="2"/>
  <c r="M628" i="2" s="1"/>
  <c r="M602" i="2"/>
  <c r="L603" i="2"/>
  <c r="L597" i="2"/>
  <c r="M597" i="2" s="1"/>
  <c r="M596" i="2"/>
  <c r="L589" i="2"/>
  <c r="M589" i="2" s="1"/>
  <c r="M588" i="2"/>
  <c r="O580" i="2"/>
  <c r="P580" i="2"/>
  <c r="L557" i="2"/>
  <c r="M557" i="2" s="1"/>
  <c r="M556" i="2"/>
  <c r="L539" i="2"/>
  <c r="M434" i="2"/>
  <c r="L435" i="2"/>
  <c r="M426" i="2"/>
  <c r="L427" i="2"/>
  <c r="O623" i="2"/>
  <c r="P623" i="2"/>
  <c r="L524" i="2"/>
  <c r="M523" i="2"/>
  <c r="M473" i="2"/>
  <c r="L474" i="2"/>
  <c r="M414" i="2"/>
  <c r="L415" i="2"/>
  <c r="M415" i="2" s="1"/>
  <c r="M489" i="2"/>
  <c r="L490" i="2"/>
  <c r="M481" i="2"/>
  <c r="L482" i="2"/>
  <c r="O475" i="2"/>
  <c r="P475" i="2"/>
  <c r="O463" i="2"/>
  <c r="P463" i="2"/>
  <c r="O362" i="2"/>
  <c r="P362" i="2"/>
  <c r="M543" i="2"/>
  <c r="M501" i="2"/>
  <c r="L502" i="2"/>
  <c r="O499" i="2"/>
  <c r="P499" i="2"/>
  <c r="O483" i="2"/>
  <c r="P483" i="2"/>
  <c r="M453" i="2"/>
  <c r="L454" i="2"/>
  <c r="M454" i="2" s="1"/>
  <c r="M422" i="2"/>
  <c r="L423" i="2"/>
  <c r="O383" i="2"/>
  <c r="O378" i="2"/>
  <c r="P378" i="2"/>
  <c r="M239" i="2"/>
  <c r="L240" i="2"/>
  <c r="L545" i="2"/>
  <c r="M517" i="2"/>
  <c r="L518" i="2"/>
  <c r="L508" i="2"/>
  <c r="M507" i="2"/>
  <c r="O424" i="2"/>
  <c r="P424" i="2"/>
  <c r="M479" i="2"/>
  <c r="M471" i="2"/>
  <c r="M467" i="2"/>
  <c r="M455" i="2"/>
  <c r="M440" i="2"/>
  <c r="M420" i="2"/>
  <c r="M416" i="2"/>
  <c r="M412" i="2"/>
  <c r="M405" i="2"/>
  <c r="M402" i="2"/>
  <c r="O398" i="2"/>
  <c r="P398" i="2"/>
  <c r="M397" i="2"/>
  <c r="O374" i="2"/>
  <c r="P374" i="2"/>
  <c r="L372" i="2"/>
  <c r="M364" i="2"/>
  <c r="O257" i="2"/>
  <c r="P257" i="2"/>
  <c r="O213" i="2"/>
  <c r="P213" i="2"/>
  <c r="M211" i="2"/>
  <c r="L212" i="2"/>
  <c r="O394" i="2"/>
  <c r="P394" i="2"/>
  <c r="M360" i="2"/>
  <c r="L361" i="2"/>
  <c r="L393" i="2"/>
  <c r="L385" i="2"/>
  <c r="O382" i="2"/>
  <c r="P382" i="2"/>
  <c r="M370" i="2"/>
  <c r="O366" i="2"/>
  <c r="P366" i="2"/>
  <c r="L325" i="2"/>
  <c r="M324" i="2"/>
  <c r="M303" i="2"/>
  <c r="L304" i="2"/>
  <c r="M267" i="2"/>
  <c r="L268" i="2"/>
  <c r="M247" i="2"/>
  <c r="L248" i="2"/>
  <c r="M248" i="2" s="1"/>
  <c r="L238" i="2"/>
  <c r="M238" i="2" s="1"/>
  <c r="M237" i="2"/>
  <c r="L203" i="2"/>
  <c r="M202" i="2"/>
  <c r="M343" i="2"/>
  <c r="M291" i="2"/>
  <c r="L292" i="2"/>
  <c r="M292" i="2" s="1"/>
  <c r="L274" i="2"/>
  <c r="M273" i="2"/>
  <c r="M259" i="2"/>
  <c r="L260" i="2"/>
  <c r="M260" i="2" s="1"/>
  <c r="O241" i="2"/>
  <c r="P241" i="2"/>
  <c r="M227" i="2"/>
  <c r="L228" i="2"/>
  <c r="M228" i="2" s="1"/>
  <c r="M188" i="2"/>
  <c r="L189" i="2"/>
  <c r="O182" i="2"/>
  <c r="P182" i="2"/>
  <c r="L290" i="2"/>
  <c r="M290" i="2" s="1"/>
  <c r="M289" i="2"/>
  <c r="L286" i="2"/>
  <c r="M286" i="2" s="1"/>
  <c r="M285" i="2"/>
  <c r="O281" i="2"/>
  <c r="P281" i="2"/>
  <c r="P292" i="2"/>
  <c r="P280" i="2"/>
  <c r="P276" i="2"/>
  <c r="P264" i="2"/>
  <c r="P260" i="2"/>
  <c r="P252" i="2"/>
  <c r="P248" i="2"/>
  <c r="P244" i="2"/>
  <c r="P232" i="2"/>
  <c r="P228" i="2"/>
  <c r="P224" i="2"/>
  <c r="O194" i="2"/>
  <c r="P194" i="2"/>
  <c r="O178" i="2"/>
  <c r="P178" i="2"/>
  <c r="L167" i="2"/>
  <c r="M167" i="2" s="1"/>
  <c r="M166" i="2"/>
  <c r="M51" i="2"/>
  <c r="L52" i="2"/>
  <c r="P221" i="2"/>
  <c r="L216" i="2"/>
  <c r="M216" i="2" s="1"/>
  <c r="O210" i="2"/>
  <c r="O174" i="2"/>
  <c r="P174" i="2"/>
  <c r="O114" i="2"/>
  <c r="P114" i="2"/>
  <c r="O186" i="2"/>
  <c r="P186" i="2"/>
  <c r="M176" i="2"/>
  <c r="L177" i="2"/>
  <c r="O122" i="2"/>
  <c r="P122" i="2"/>
  <c r="O98" i="2"/>
  <c r="P98" i="2"/>
  <c r="P197" i="2"/>
  <c r="P169" i="2"/>
  <c r="L143" i="2"/>
  <c r="M142" i="2"/>
  <c r="O106" i="2"/>
  <c r="P106" i="2"/>
  <c r="M100" i="2"/>
  <c r="L101" i="2"/>
  <c r="M101" i="2" s="1"/>
  <c r="P83" i="2"/>
  <c r="P156" i="2"/>
  <c r="M140" i="2"/>
  <c r="L141" i="2"/>
  <c r="M141" i="2" s="1"/>
  <c r="O126" i="2"/>
  <c r="P126" i="2"/>
  <c r="O118" i="2"/>
  <c r="P118" i="2"/>
  <c r="O73" i="2"/>
  <c r="P73" i="2"/>
  <c r="M55" i="2"/>
  <c r="L56" i="2"/>
  <c r="M132" i="2"/>
  <c r="L133" i="2"/>
  <c r="M120" i="2"/>
  <c r="L121" i="2"/>
  <c r="O110" i="2"/>
  <c r="P110" i="2"/>
  <c r="M96" i="2"/>
  <c r="L97" i="2"/>
  <c r="L83" i="2"/>
  <c r="M83" i="2" s="1"/>
  <c r="M82" i="2"/>
  <c r="P18" i="2"/>
  <c r="O18" i="2"/>
  <c r="M138" i="2"/>
  <c r="M102" i="2"/>
  <c r="L89" i="2"/>
  <c r="M75" i="2"/>
  <c r="L76" i="2"/>
  <c r="P46" i="2"/>
  <c r="O46" i="2"/>
  <c r="M11" i="2"/>
  <c r="L12" i="2"/>
  <c r="L86" i="2"/>
  <c r="M85" i="2"/>
  <c r="L10" i="2"/>
  <c r="M10" i="2" s="1"/>
  <c r="M9" i="2"/>
  <c r="M81" i="2"/>
  <c r="P4" i="2"/>
  <c r="J3" i="23"/>
  <c r="P282" i="23"/>
  <c r="S282" i="23" s="1"/>
  <c r="O297" i="23"/>
  <c r="O293" i="23"/>
  <c r="R293" i="23" s="1"/>
  <c r="O289" i="23"/>
  <c r="R289" i="23" s="1"/>
  <c r="O285" i="23"/>
  <c r="O281" i="23"/>
  <c r="R281" i="23" s="1"/>
  <c r="O277" i="23"/>
  <c r="R277" i="23" s="1"/>
  <c r="S295" i="23"/>
  <c r="S291" i="23"/>
  <c r="S287" i="23"/>
  <c r="S283" i="23"/>
  <c r="S279" i="23"/>
  <c r="S275" i="23"/>
  <c r="S267" i="23"/>
  <c r="S263" i="23"/>
  <c r="S259" i="23"/>
  <c r="S255" i="23"/>
  <c r="O250" i="23"/>
  <c r="R250" i="23" s="1"/>
  <c r="P244" i="23"/>
  <c r="S244" i="23" s="1"/>
  <c r="P243" i="23"/>
  <c r="S243" i="23" s="1"/>
  <c r="O234" i="23"/>
  <c r="R234" i="23" s="1"/>
  <c r="P228" i="23"/>
  <c r="S228" i="23" s="1"/>
  <c r="P227" i="23"/>
  <c r="S227" i="23" s="1"/>
  <c r="R254" i="23"/>
  <c r="P252" i="23"/>
  <c r="S252" i="23" s="1"/>
  <c r="S251" i="23"/>
  <c r="P240" i="23"/>
  <c r="S240" i="23" s="1"/>
  <c r="P187" i="23"/>
  <c r="S187" i="23" s="1"/>
  <c r="O173" i="23"/>
  <c r="R173" i="23" s="1"/>
  <c r="O166" i="23"/>
  <c r="R166" i="23" s="1"/>
  <c r="P163" i="23"/>
  <c r="S163" i="23" s="1"/>
  <c r="O161" i="23"/>
  <c r="R161" i="23" s="1"/>
  <c r="S157" i="23"/>
  <c r="P151" i="23"/>
  <c r="S151" i="23" s="1"/>
  <c r="O146" i="23"/>
  <c r="R146" i="23" s="1"/>
  <c r="O141" i="23"/>
  <c r="R141" i="23" s="1"/>
  <c r="S149" i="23"/>
  <c r="P143" i="23"/>
  <c r="S143" i="23" s="1"/>
  <c r="S141" i="23"/>
  <c r="S117" i="23"/>
  <c r="O117" i="23"/>
  <c r="R117" i="23" s="1"/>
  <c r="P113" i="23"/>
  <c r="S113" i="23" s="1"/>
  <c r="O103" i="23"/>
  <c r="R103" i="23" s="1"/>
  <c r="O96" i="23"/>
  <c r="R96" i="23" s="1"/>
  <c r="P112" i="23"/>
  <c r="S112" i="23" s="1"/>
  <c r="P104" i="23"/>
  <c r="S104" i="23" s="1"/>
  <c r="O100" i="23"/>
  <c r="R100" i="23" s="1"/>
  <c r="P110" i="23"/>
  <c r="S110" i="23" s="1"/>
  <c r="P97" i="23"/>
  <c r="S97" i="23" s="1"/>
  <c r="P109" i="23"/>
  <c r="S109" i="23" s="1"/>
  <c r="P105" i="23"/>
  <c r="S105" i="23" s="1"/>
  <c r="P101" i="23"/>
  <c r="S101" i="23" s="1"/>
  <c r="O99" i="23"/>
  <c r="R99" i="23" s="1"/>
  <c r="O107" i="23"/>
  <c r="R107" i="23" s="1"/>
  <c r="S99" i="23"/>
  <c r="P82" i="23"/>
  <c r="P79" i="23"/>
  <c r="S79" i="23" s="1"/>
  <c r="O47" i="23"/>
  <c r="R47" i="23" s="1"/>
  <c r="O81" i="23"/>
  <c r="P75" i="23"/>
  <c r="S75" i="23" s="1"/>
  <c r="P71" i="23"/>
  <c r="S71" i="23" s="1"/>
  <c r="P67" i="23"/>
  <c r="S67" i="23" s="1"/>
  <c r="P63" i="23"/>
  <c r="S63" i="23" s="1"/>
  <c r="P59" i="23"/>
  <c r="S59" i="23" s="1"/>
  <c r="P55" i="23"/>
  <c r="S55" i="23" s="1"/>
  <c r="P51" i="23"/>
  <c r="S51" i="23" s="1"/>
  <c r="S81" i="23"/>
  <c r="O77" i="23"/>
  <c r="R77" i="23" s="1"/>
  <c r="P74" i="23"/>
  <c r="S74" i="23" s="1"/>
  <c r="P70" i="23"/>
  <c r="S70" i="23" s="1"/>
  <c r="P66" i="23"/>
  <c r="S66" i="23" s="1"/>
  <c r="P62" i="23"/>
  <c r="S62" i="23" s="1"/>
  <c r="P58" i="23"/>
  <c r="S58" i="23" s="1"/>
  <c r="P54" i="23"/>
  <c r="S54" i="23" s="1"/>
  <c r="P50" i="23"/>
  <c r="S50" i="23" s="1"/>
  <c r="S47" i="23"/>
  <c r="O43" i="23"/>
  <c r="S43" i="23"/>
  <c r="O40" i="23"/>
  <c r="R40" i="23" s="1"/>
  <c r="P32" i="23"/>
  <c r="O31" i="23"/>
  <c r="R31" i="23" s="1"/>
  <c r="S25" i="23"/>
  <c r="R298" i="23"/>
  <c r="S297" i="23"/>
  <c r="R294" i="23"/>
  <c r="S293" i="23"/>
  <c r="R290" i="23"/>
  <c r="S289" i="23"/>
  <c r="R286" i="23"/>
  <c r="S285" i="23"/>
  <c r="R282" i="23"/>
  <c r="S281" i="23"/>
  <c r="R278" i="23"/>
  <c r="S277" i="23"/>
  <c r="R274" i="23"/>
  <c r="S273" i="23"/>
  <c r="R270" i="23"/>
  <c r="S269" i="23"/>
  <c r="R266" i="23"/>
  <c r="S265" i="23"/>
  <c r="R262" i="23"/>
  <c r="S261" i="23"/>
  <c r="R258" i="23"/>
  <c r="S257" i="23"/>
  <c r="S298" i="23"/>
  <c r="S294" i="23"/>
  <c r="S290" i="23"/>
  <c r="S286" i="23"/>
  <c r="S278" i="23"/>
  <c r="S274" i="23"/>
  <c r="S270" i="23"/>
  <c r="S266" i="23"/>
  <c r="S262" i="23"/>
  <c r="S258" i="23"/>
  <c r="S254" i="23"/>
  <c r="R297" i="23"/>
  <c r="R285" i="23"/>
  <c r="R273" i="23"/>
  <c r="R269" i="23"/>
  <c r="R265" i="23"/>
  <c r="R261" i="23"/>
  <c r="R257" i="23"/>
  <c r="M4" i="23"/>
  <c r="L5" i="23"/>
  <c r="M5" i="23" s="1"/>
  <c r="N5" i="23" s="1"/>
  <c r="S248" i="23"/>
  <c r="R248" i="23"/>
  <c r="R244" i="23"/>
  <c r="R240" i="23"/>
  <c r="R236" i="23"/>
  <c r="S232" i="23"/>
  <c r="R232" i="23"/>
  <c r="S224" i="23"/>
  <c r="S220" i="23"/>
  <c r="S212" i="23"/>
  <c r="S208" i="23"/>
  <c r="S204" i="23"/>
  <c r="S200" i="23"/>
  <c r="S196" i="23"/>
  <c r="S192" i="23"/>
  <c r="O185" i="23"/>
  <c r="R185" i="23" s="1"/>
  <c r="S183" i="23"/>
  <c r="S178" i="23"/>
  <c r="S170" i="23"/>
  <c r="S154" i="23"/>
  <c r="S138" i="23"/>
  <c r="S122" i="23"/>
  <c r="P296" i="23"/>
  <c r="S296" i="23" s="1"/>
  <c r="P292" i="23"/>
  <c r="S292" i="23" s="1"/>
  <c r="P288" i="23"/>
  <c r="S288" i="23" s="1"/>
  <c r="P284" i="23"/>
  <c r="S284" i="23" s="1"/>
  <c r="P280" i="23"/>
  <c r="S280" i="23" s="1"/>
  <c r="P276" i="23"/>
  <c r="S276" i="23" s="1"/>
  <c r="P272" i="23"/>
  <c r="S272" i="23" s="1"/>
  <c r="P268" i="23"/>
  <c r="S268" i="23" s="1"/>
  <c r="P264" i="23"/>
  <c r="S264" i="23" s="1"/>
  <c r="P260" i="23"/>
  <c r="S260" i="23" s="1"/>
  <c r="P256" i="23"/>
  <c r="S256" i="23" s="1"/>
  <c r="O249" i="23"/>
  <c r="R249" i="23" s="1"/>
  <c r="P249" i="23"/>
  <c r="S249" i="23" s="1"/>
  <c r="O245" i="23"/>
  <c r="R245" i="23" s="1"/>
  <c r="P245" i="23"/>
  <c r="S245" i="23" s="1"/>
  <c r="O241" i="23"/>
  <c r="R241" i="23" s="1"/>
  <c r="P241" i="23"/>
  <c r="S241" i="23" s="1"/>
  <c r="O237" i="23"/>
  <c r="R237" i="23" s="1"/>
  <c r="P237" i="23"/>
  <c r="S237" i="23" s="1"/>
  <c r="O233" i="23"/>
  <c r="R233" i="23" s="1"/>
  <c r="P233" i="23"/>
  <c r="S233" i="23" s="1"/>
  <c r="O229" i="23"/>
  <c r="R229" i="23" s="1"/>
  <c r="P229" i="23"/>
  <c r="S229" i="23" s="1"/>
  <c r="O225" i="23"/>
  <c r="R225" i="23" s="1"/>
  <c r="P225" i="23"/>
  <c r="S225" i="23" s="1"/>
  <c r="O221" i="23"/>
  <c r="R221" i="23" s="1"/>
  <c r="P221" i="23"/>
  <c r="S221" i="23" s="1"/>
  <c r="O217" i="23"/>
  <c r="R217" i="23" s="1"/>
  <c r="P217" i="23"/>
  <c r="S217" i="23" s="1"/>
  <c r="O213" i="23"/>
  <c r="R213" i="23" s="1"/>
  <c r="P213" i="23"/>
  <c r="S213" i="23" s="1"/>
  <c r="O209" i="23"/>
  <c r="R209" i="23" s="1"/>
  <c r="P209" i="23"/>
  <c r="S209" i="23" s="1"/>
  <c r="O205" i="23"/>
  <c r="R205" i="23" s="1"/>
  <c r="P205" i="23"/>
  <c r="S205" i="23" s="1"/>
  <c r="O201" i="23"/>
  <c r="R201" i="23" s="1"/>
  <c r="P201" i="23"/>
  <c r="S201" i="23" s="1"/>
  <c r="O197" i="23"/>
  <c r="R197" i="23" s="1"/>
  <c r="P197" i="23"/>
  <c r="S197" i="23" s="1"/>
  <c r="O193" i="23"/>
  <c r="R193" i="23" s="1"/>
  <c r="P193" i="23"/>
  <c r="S193" i="23" s="1"/>
  <c r="O189" i="23"/>
  <c r="R189" i="23" s="1"/>
  <c r="P189" i="23"/>
  <c r="S189" i="23" s="1"/>
  <c r="P177" i="23"/>
  <c r="S177" i="23" s="1"/>
  <c r="O177" i="23"/>
  <c r="R177" i="23" s="1"/>
  <c r="O98" i="23"/>
  <c r="R98" i="23" s="1"/>
  <c r="P98" i="23"/>
  <c r="S98" i="23" s="1"/>
  <c r="R227" i="23"/>
  <c r="R223" i="23"/>
  <c r="R219" i="23"/>
  <c r="R215" i="23"/>
  <c r="R211" i="23"/>
  <c r="R207" i="23"/>
  <c r="R203" i="23"/>
  <c r="R199" i="23"/>
  <c r="R195" i="23"/>
  <c r="R191" i="23"/>
  <c r="S162" i="23"/>
  <c r="S146" i="23"/>
  <c r="S130" i="23"/>
  <c r="O180" i="23"/>
  <c r="R180" i="23" s="1"/>
  <c r="P180" i="23"/>
  <c r="S180" i="23" s="1"/>
  <c r="R178" i="23"/>
  <c r="O172" i="23"/>
  <c r="R172" i="23" s="1"/>
  <c r="P172" i="23"/>
  <c r="S172" i="23" s="1"/>
  <c r="R170" i="23"/>
  <c r="O168" i="23"/>
  <c r="R168" i="23" s="1"/>
  <c r="P168" i="23"/>
  <c r="S168" i="23" s="1"/>
  <c r="R162" i="23"/>
  <c r="O160" i="23"/>
  <c r="R160" i="23" s="1"/>
  <c r="P160" i="23"/>
  <c r="S160" i="23" s="1"/>
  <c r="R154" i="23"/>
  <c r="O152" i="23"/>
  <c r="R152" i="23" s="1"/>
  <c r="P152" i="23"/>
  <c r="S152" i="23" s="1"/>
  <c r="O144" i="23"/>
  <c r="R144" i="23" s="1"/>
  <c r="P144" i="23"/>
  <c r="S144" i="23" s="1"/>
  <c r="R138" i="23"/>
  <c r="O136" i="23"/>
  <c r="R136" i="23" s="1"/>
  <c r="P136" i="23"/>
  <c r="S136" i="23" s="1"/>
  <c r="R130" i="23"/>
  <c r="O128" i="23"/>
  <c r="R128" i="23" s="1"/>
  <c r="P128" i="23"/>
  <c r="S128" i="23" s="1"/>
  <c r="R122" i="23"/>
  <c r="O120" i="23"/>
  <c r="R120" i="23" s="1"/>
  <c r="P120" i="23"/>
  <c r="S120" i="23" s="1"/>
  <c r="O106" i="23"/>
  <c r="R106" i="23" s="1"/>
  <c r="P106" i="23"/>
  <c r="S106" i="23" s="1"/>
  <c r="O95" i="23"/>
  <c r="R95" i="23" s="1"/>
  <c r="P95" i="23"/>
  <c r="S95" i="23" s="1"/>
  <c r="R187" i="23"/>
  <c r="R183" i="23"/>
  <c r="S175" i="23"/>
  <c r="R165" i="23"/>
  <c r="R157" i="23"/>
  <c r="S155" i="23"/>
  <c r="R149" i="23"/>
  <c r="S147" i="23"/>
  <c r="S139" i="23"/>
  <c r="R133" i="23"/>
  <c r="S131" i="23"/>
  <c r="R125" i="23"/>
  <c r="S123" i="23"/>
  <c r="S115" i="23"/>
  <c r="O111" i="23"/>
  <c r="R111" i="23" s="1"/>
  <c r="O91" i="23"/>
  <c r="R91" i="23" s="1"/>
  <c r="P91" i="23"/>
  <c r="S91" i="23" s="1"/>
  <c r="O176" i="23"/>
  <c r="R176" i="23" s="1"/>
  <c r="P176" i="23"/>
  <c r="S176" i="23" s="1"/>
  <c r="R175" i="23"/>
  <c r="O164" i="23"/>
  <c r="R164" i="23" s="1"/>
  <c r="P164" i="23"/>
  <c r="S164" i="23" s="1"/>
  <c r="R163" i="23"/>
  <c r="O156" i="23"/>
  <c r="R156" i="23" s="1"/>
  <c r="P156" i="23"/>
  <c r="S156" i="23" s="1"/>
  <c r="R155" i="23"/>
  <c r="O148" i="23"/>
  <c r="R148" i="23" s="1"/>
  <c r="P148" i="23"/>
  <c r="S148" i="23" s="1"/>
  <c r="R147" i="23"/>
  <c r="O140" i="23"/>
  <c r="R140" i="23" s="1"/>
  <c r="P140" i="23"/>
  <c r="S140" i="23" s="1"/>
  <c r="R139" i="23"/>
  <c r="O132" i="23"/>
  <c r="R132" i="23" s="1"/>
  <c r="P132" i="23"/>
  <c r="S132" i="23" s="1"/>
  <c r="R131" i="23"/>
  <c r="O124" i="23"/>
  <c r="R124" i="23" s="1"/>
  <c r="P124" i="23"/>
  <c r="S124" i="23" s="1"/>
  <c r="R123" i="23"/>
  <c r="O116" i="23"/>
  <c r="R116" i="23" s="1"/>
  <c r="P116" i="23"/>
  <c r="S116" i="23" s="1"/>
  <c r="R115" i="23"/>
  <c r="O87" i="23"/>
  <c r="R87" i="23" s="1"/>
  <c r="P87" i="23"/>
  <c r="S87" i="23" s="1"/>
  <c r="R94" i="23"/>
  <c r="R90" i="23"/>
  <c r="R86" i="23"/>
  <c r="S73" i="23"/>
  <c r="S57" i="23"/>
  <c r="R113" i="23"/>
  <c r="R109" i="23"/>
  <c r="R108" i="23"/>
  <c r="O102" i="23"/>
  <c r="R102" i="23" s="1"/>
  <c r="P102" i="23"/>
  <c r="S102" i="23" s="1"/>
  <c r="R101" i="23"/>
  <c r="S53" i="23"/>
  <c r="P78" i="23"/>
  <c r="S78" i="23" s="1"/>
  <c r="S65" i="23"/>
  <c r="S49" i="23"/>
  <c r="O30" i="23"/>
  <c r="R30" i="23" s="1"/>
  <c r="P30" i="23"/>
  <c r="S30" i="23" s="1"/>
  <c r="P94" i="23"/>
  <c r="S94" i="23" s="1"/>
  <c r="P90" i="23"/>
  <c r="S90" i="23" s="1"/>
  <c r="P86" i="23"/>
  <c r="S86" i="23" s="1"/>
  <c r="O26" i="23"/>
  <c r="R26" i="23" s="1"/>
  <c r="P26" i="23"/>
  <c r="S26" i="23" s="1"/>
  <c r="S82" i="23"/>
  <c r="R81" i="23"/>
  <c r="R79" i="23"/>
  <c r="R43" i="23"/>
  <c r="R39" i="23"/>
  <c r="O38" i="23"/>
  <c r="R38" i="23" s="1"/>
  <c r="P38" i="23"/>
  <c r="S38" i="23" s="1"/>
  <c r="O22" i="23"/>
  <c r="R22" i="23" s="1"/>
  <c r="P22" i="23"/>
  <c r="S22" i="23" s="1"/>
  <c r="R73" i="23"/>
  <c r="O72" i="23"/>
  <c r="R72" i="23" s="1"/>
  <c r="P72" i="23"/>
  <c r="S72" i="23" s="1"/>
  <c r="R69" i="23"/>
  <c r="O68" i="23"/>
  <c r="R68" i="23" s="1"/>
  <c r="P68" i="23"/>
  <c r="S68" i="23" s="1"/>
  <c r="R65" i="23"/>
  <c r="O64" i="23"/>
  <c r="R64" i="23" s="1"/>
  <c r="P64" i="23"/>
  <c r="S64" i="23" s="1"/>
  <c r="R61" i="23"/>
  <c r="O60" i="23"/>
  <c r="R60" i="23" s="1"/>
  <c r="P60" i="23"/>
  <c r="S60" i="23" s="1"/>
  <c r="R57" i="23"/>
  <c r="O56" i="23"/>
  <c r="R56" i="23" s="1"/>
  <c r="P56" i="23"/>
  <c r="S56" i="23" s="1"/>
  <c r="R53" i="23"/>
  <c r="O52" i="23"/>
  <c r="R52" i="23" s="1"/>
  <c r="P52" i="23"/>
  <c r="S52" i="23" s="1"/>
  <c r="R49" i="23"/>
  <c r="O48" i="23"/>
  <c r="R48" i="23" s="1"/>
  <c r="P48" i="23"/>
  <c r="S48" i="23" s="1"/>
  <c r="R46" i="23"/>
  <c r="R42" i="23"/>
  <c r="O34" i="23"/>
  <c r="R34" i="23" s="1"/>
  <c r="P34" i="23"/>
  <c r="S34" i="23" s="1"/>
  <c r="P46" i="23"/>
  <c r="S46" i="23" s="1"/>
  <c r="P42" i="23"/>
  <c r="S42" i="23" s="1"/>
  <c r="S36" i="23"/>
  <c r="R36" i="23"/>
  <c r="S32" i="23"/>
  <c r="R32" i="23"/>
  <c r="S28" i="23"/>
  <c r="R28" i="23"/>
  <c r="S24" i="23"/>
  <c r="R24" i="23"/>
  <c r="S20" i="23"/>
  <c r="R20" i="23"/>
  <c r="M12" i="23"/>
  <c r="L13" i="23"/>
  <c r="O6" i="23"/>
  <c r="R6" i="23" s="1"/>
  <c r="P6" i="23"/>
  <c r="S6" i="23" s="1"/>
  <c r="O18" i="23"/>
  <c r="R18" i="23" s="1"/>
  <c r="P18" i="23"/>
  <c r="S18" i="23" s="1"/>
  <c r="R17" i="23"/>
  <c r="O14" i="23"/>
  <c r="R14" i="23" s="1"/>
  <c r="P14" i="23"/>
  <c r="S14" i="23" s="1"/>
  <c r="R13" i="23"/>
  <c r="O10" i="23"/>
  <c r="R10" i="23" s="1"/>
  <c r="P10" i="23"/>
  <c r="S10" i="23" s="1"/>
  <c r="R9" i="23"/>
  <c r="R45" i="23"/>
  <c r="R41" i="23"/>
  <c r="M20" i="23"/>
  <c r="L21" i="23"/>
  <c r="S16" i="23"/>
  <c r="R16" i="23"/>
  <c r="S12" i="23"/>
  <c r="R12" i="23"/>
  <c r="S8" i="23"/>
  <c r="R8" i="23"/>
  <c r="S5" i="23"/>
  <c r="K2" i="23"/>
  <c r="Q2" i="23" s="1"/>
  <c r="J2" i="23"/>
  <c r="O359" i="22"/>
  <c r="R359" i="22" s="1"/>
  <c r="P358" i="22"/>
  <c r="S358" i="22" s="1"/>
  <c r="R354" i="22"/>
  <c r="P354" i="22"/>
  <c r="S354" i="22" s="1"/>
  <c r="R346" i="22"/>
  <c r="S337" i="22"/>
  <c r="S329" i="22"/>
  <c r="P326" i="22"/>
  <c r="S326" i="22" s="1"/>
  <c r="P317" i="22"/>
  <c r="S317" i="22" s="1"/>
  <c r="S316" i="22"/>
  <c r="P310" i="22"/>
  <c r="S310" i="22" s="1"/>
  <c r="P301" i="22"/>
  <c r="S301" i="22" s="1"/>
  <c r="P298" i="22"/>
  <c r="S298" i="22" s="1"/>
  <c r="O280" i="22"/>
  <c r="R280" i="22" s="1"/>
  <c r="O277" i="22"/>
  <c r="R277" i="22" s="1"/>
  <c r="P263" i="22"/>
  <c r="S263" i="22" s="1"/>
  <c r="R263" i="22"/>
  <c r="O262" i="22"/>
  <c r="R262" i="22" s="1"/>
  <c r="P248" i="22"/>
  <c r="S248" i="22" s="1"/>
  <c r="P244" i="22"/>
  <c r="S244" i="22" s="1"/>
  <c r="P240" i="22"/>
  <c r="S240" i="22" s="1"/>
  <c r="O218" i="22"/>
  <c r="R218" i="22" s="1"/>
  <c r="O206" i="22"/>
  <c r="R206" i="22" s="1"/>
  <c r="O207" i="22"/>
  <c r="R207" i="22" s="1"/>
  <c r="P205" i="22"/>
  <c r="S205" i="22" s="1"/>
  <c r="P201" i="22"/>
  <c r="S201" i="22" s="1"/>
  <c r="O199" i="22"/>
  <c r="R199" i="22" s="1"/>
  <c r="P197" i="22"/>
  <c r="S197" i="22" s="1"/>
  <c r="P180" i="22"/>
  <c r="S180" i="22" s="1"/>
  <c r="P176" i="22"/>
  <c r="S176" i="22" s="1"/>
  <c r="P169" i="22"/>
  <c r="S169" i="22" s="1"/>
  <c r="P167" i="22"/>
  <c r="S167" i="22" s="1"/>
  <c r="S163" i="22"/>
  <c r="P160" i="22"/>
  <c r="S160" i="22" s="1"/>
  <c r="O155" i="22"/>
  <c r="R155" i="22" s="1"/>
  <c r="S155" i="22"/>
  <c r="R145" i="22"/>
  <c r="R333" i="22"/>
  <c r="P328" i="22"/>
  <c r="S328" i="22" s="1"/>
  <c r="O328" i="22"/>
  <c r="R328" i="22" s="1"/>
  <c r="R340" i="22"/>
  <c r="R329" i="22"/>
  <c r="S355" i="22"/>
  <c r="S351" i="22"/>
  <c r="S350" i="22"/>
  <c r="S347" i="22"/>
  <c r="S346" i="22"/>
  <c r="S343" i="22"/>
  <c r="R341" i="22"/>
  <c r="P198" i="22"/>
  <c r="S198" i="22" s="1"/>
  <c r="O198" i="22"/>
  <c r="R198" i="22" s="1"/>
  <c r="O327" i="22"/>
  <c r="R327" i="22" s="1"/>
  <c r="P327" i="22"/>
  <c r="S327" i="22" s="1"/>
  <c r="O323" i="22"/>
  <c r="R323" i="22" s="1"/>
  <c r="P323" i="22"/>
  <c r="S323" i="22" s="1"/>
  <c r="O319" i="22"/>
  <c r="R319" i="22" s="1"/>
  <c r="P319" i="22"/>
  <c r="S319" i="22" s="1"/>
  <c r="O315" i="22"/>
  <c r="R315" i="22" s="1"/>
  <c r="P315" i="22"/>
  <c r="S315" i="22" s="1"/>
  <c r="O311" i="22"/>
  <c r="R311" i="22" s="1"/>
  <c r="P311" i="22"/>
  <c r="S311" i="22" s="1"/>
  <c r="O307" i="22"/>
  <c r="R307" i="22" s="1"/>
  <c r="P307" i="22"/>
  <c r="S307" i="22" s="1"/>
  <c r="O303" i="22"/>
  <c r="R303" i="22" s="1"/>
  <c r="P303" i="22"/>
  <c r="S303" i="22" s="1"/>
  <c r="O299" i="22"/>
  <c r="R299" i="22" s="1"/>
  <c r="P299" i="22"/>
  <c r="S299" i="22" s="1"/>
  <c r="O295" i="22"/>
  <c r="P295" i="22"/>
  <c r="P291" i="22"/>
  <c r="S291" i="22" s="1"/>
  <c r="O287" i="22"/>
  <c r="R287" i="22" s="1"/>
  <c r="P287" i="22"/>
  <c r="S287" i="22" s="1"/>
  <c r="O283" i="22"/>
  <c r="R283" i="22" s="1"/>
  <c r="P283" i="22"/>
  <c r="S283" i="22" s="1"/>
  <c r="O279" i="22"/>
  <c r="R279" i="22" s="1"/>
  <c r="P279" i="22"/>
  <c r="S279" i="22" s="1"/>
  <c r="S268" i="22"/>
  <c r="R264" i="22"/>
  <c r="S260" i="22"/>
  <c r="R256" i="22"/>
  <c r="R248" i="22"/>
  <c r="R240" i="22"/>
  <c r="S236" i="22"/>
  <c r="R232" i="22"/>
  <c r="S228" i="22"/>
  <c r="R224" i="22"/>
  <c r="S220" i="22"/>
  <c r="R216" i="22"/>
  <c r="S212" i="22"/>
  <c r="O210" i="22"/>
  <c r="R210" i="22" s="1"/>
  <c r="S200" i="22"/>
  <c r="O324" i="22"/>
  <c r="R324" i="22" s="1"/>
  <c r="O320" i="22"/>
  <c r="R320" i="22" s="1"/>
  <c r="O316" i="22"/>
  <c r="R316" i="22" s="1"/>
  <c r="O312" i="22"/>
  <c r="R312" i="22" s="1"/>
  <c r="O308" i="22"/>
  <c r="R308" i="22" s="1"/>
  <c r="O304" i="22"/>
  <c r="R304" i="22" s="1"/>
  <c r="O300" i="22"/>
  <c r="R300" i="22" s="1"/>
  <c r="O296" i="22"/>
  <c r="R296" i="22" s="1"/>
  <c r="O292" i="22"/>
  <c r="R292" i="22" s="1"/>
  <c r="O288" i="22"/>
  <c r="R288" i="22" s="1"/>
  <c r="O284" i="22"/>
  <c r="R284" i="22" s="1"/>
  <c r="R268" i="22"/>
  <c r="R260" i="22"/>
  <c r="R252" i="22"/>
  <c r="R244" i="22"/>
  <c r="R236" i="22"/>
  <c r="S232" i="22"/>
  <c r="R228" i="22"/>
  <c r="S224" i="22"/>
  <c r="R220" i="22"/>
  <c r="S216" i="22"/>
  <c r="S204" i="22"/>
  <c r="P194" i="22"/>
  <c r="S194" i="22" s="1"/>
  <c r="O194" i="22"/>
  <c r="R194" i="22" s="1"/>
  <c r="R275" i="22"/>
  <c r="O269" i="22"/>
  <c r="R269" i="22" s="1"/>
  <c r="P269" i="22"/>
  <c r="S269" i="22" s="1"/>
  <c r="O265" i="22"/>
  <c r="R265" i="22" s="1"/>
  <c r="P265" i="22"/>
  <c r="S265" i="22" s="1"/>
  <c r="O261" i="22"/>
  <c r="R261" i="22" s="1"/>
  <c r="P261" i="22"/>
  <c r="S261" i="22" s="1"/>
  <c r="O257" i="22"/>
  <c r="R257" i="22" s="1"/>
  <c r="P257" i="22"/>
  <c r="S257" i="22" s="1"/>
  <c r="O253" i="22"/>
  <c r="R253" i="22" s="1"/>
  <c r="P253" i="22"/>
  <c r="S253" i="22" s="1"/>
  <c r="O249" i="22"/>
  <c r="R249" i="22" s="1"/>
  <c r="P249" i="22"/>
  <c r="S249" i="22" s="1"/>
  <c r="O245" i="22"/>
  <c r="R245" i="22" s="1"/>
  <c r="P245" i="22"/>
  <c r="S245" i="22" s="1"/>
  <c r="O241" i="22"/>
  <c r="R241" i="22" s="1"/>
  <c r="P241" i="22"/>
  <c r="S241" i="22" s="1"/>
  <c r="O237" i="22"/>
  <c r="R237" i="22" s="1"/>
  <c r="P237" i="22"/>
  <c r="S237" i="22" s="1"/>
  <c r="O233" i="22"/>
  <c r="R233" i="22" s="1"/>
  <c r="P233" i="22"/>
  <c r="S233" i="22" s="1"/>
  <c r="O229" i="22"/>
  <c r="R229" i="22" s="1"/>
  <c r="P229" i="22"/>
  <c r="S229" i="22" s="1"/>
  <c r="O225" i="22"/>
  <c r="R225" i="22" s="1"/>
  <c r="P225" i="22"/>
  <c r="S225" i="22" s="1"/>
  <c r="O221" i="22"/>
  <c r="R221" i="22" s="1"/>
  <c r="P221" i="22"/>
  <c r="S221" i="22" s="1"/>
  <c r="O217" i="22"/>
  <c r="R217" i="22" s="1"/>
  <c r="P217" i="22"/>
  <c r="S217" i="22" s="1"/>
  <c r="O213" i="22"/>
  <c r="R213" i="22" s="1"/>
  <c r="P213" i="22"/>
  <c r="S213" i="22" s="1"/>
  <c r="S188" i="22"/>
  <c r="P181" i="22"/>
  <c r="S181" i="22" s="1"/>
  <c r="O181" i="22"/>
  <c r="R181" i="22" s="1"/>
  <c r="O178" i="22"/>
  <c r="R178" i="22" s="1"/>
  <c r="P178" i="22"/>
  <c r="S178" i="22" s="1"/>
  <c r="O174" i="22"/>
  <c r="R174" i="22" s="1"/>
  <c r="P174" i="22"/>
  <c r="S174" i="22" s="1"/>
  <c r="O170" i="22"/>
  <c r="R170" i="22" s="1"/>
  <c r="P170" i="22"/>
  <c r="S170" i="22" s="1"/>
  <c r="R188" i="22"/>
  <c r="P185" i="22"/>
  <c r="S185" i="22" s="1"/>
  <c r="O185" i="22"/>
  <c r="R185" i="22" s="1"/>
  <c r="R208" i="22"/>
  <c r="R204" i="22"/>
  <c r="R200" i="22"/>
  <c r="R196" i="22"/>
  <c r="O193" i="22"/>
  <c r="R193" i="22" s="1"/>
  <c r="P193" i="22"/>
  <c r="S193" i="22" s="1"/>
  <c r="R192" i="22"/>
  <c r="R191" i="22"/>
  <c r="O186" i="22"/>
  <c r="R186" i="22" s="1"/>
  <c r="P186" i="22"/>
  <c r="S186" i="22" s="1"/>
  <c r="O162" i="22"/>
  <c r="R162" i="22" s="1"/>
  <c r="P162" i="22"/>
  <c r="S162" i="22" s="1"/>
  <c r="O154" i="22"/>
  <c r="R154" i="22" s="1"/>
  <c r="P154" i="22"/>
  <c r="S154" i="22" s="1"/>
  <c r="O166" i="22"/>
  <c r="R166" i="22" s="1"/>
  <c r="P166" i="22"/>
  <c r="S166" i="22" s="1"/>
  <c r="O158" i="22"/>
  <c r="R158" i="22" s="1"/>
  <c r="P158" i="22"/>
  <c r="S158" i="22" s="1"/>
  <c r="O150" i="22"/>
  <c r="R150" i="22" s="1"/>
  <c r="P150" i="22"/>
  <c r="S150" i="22" s="1"/>
  <c r="O146" i="22"/>
  <c r="R146" i="22" s="1"/>
  <c r="P146" i="22"/>
  <c r="S146" i="22" s="1"/>
  <c r="R183" i="22"/>
  <c r="O175" i="22"/>
  <c r="R175" i="22" s="1"/>
  <c r="O171" i="22"/>
  <c r="R171" i="22" s="1"/>
  <c r="R167" i="22"/>
  <c r="R165" i="22"/>
  <c r="R159" i="22"/>
  <c r="R157" i="22"/>
  <c r="R151" i="22"/>
  <c r="R149" i="22"/>
  <c r="L149" i="22"/>
  <c r="P165" i="22"/>
  <c r="S165" i="22" s="1"/>
  <c r="P161" i="22"/>
  <c r="S161" i="22" s="1"/>
  <c r="P157" i="22"/>
  <c r="S157" i="22" s="1"/>
  <c r="P153" i="22"/>
  <c r="S153" i="22" s="1"/>
  <c r="P149" i="22"/>
  <c r="S149" i="22" s="1"/>
  <c r="P145" i="22"/>
  <c r="S145" i="22" s="1"/>
  <c r="P120" i="22"/>
  <c r="S120" i="22" s="1"/>
  <c r="O120" i="22"/>
  <c r="R120" i="22" s="1"/>
  <c r="O139" i="22"/>
  <c r="R139" i="22" s="1"/>
  <c r="P139" i="22"/>
  <c r="S139" i="22" s="1"/>
  <c r="O131" i="22"/>
  <c r="R131" i="22" s="1"/>
  <c r="P131" i="22"/>
  <c r="S131" i="22" s="1"/>
  <c r="O140" i="22"/>
  <c r="R140" i="22" s="1"/>
  <c r="P140" i="22"/>
  <c r="S140" i="22" s="1"/>
  <c r="O117" i="22"/>
  <c r="R117" i="22" s="1"/>
  <c r="P117" i="22"/>
  <c r="S117" i="22" s="1"/>
  <c r="R136" i="22"/>
  <c r="R128" i="22"/>
  <c r="S124" i="22"/>
  <c r="R119" i="22"/>
  <c r="S136" i="22"/>
  <c r="R132" i="22"/>
  <c r="O121" i="22"/>
  <c r="R121" i="22" s="1"/>
  <c r="S118" i="22"/>
  <c r="S113" i="22"/>
  <c r="P132" i="22"/>
  <c r="S132" i="22" s="1"/>
  <c r="O118" i="22"/>
  <c r="R118" i="22" s="1"/>
  <c r="P110" i="22"/>
  <c r="S110" i="22" s="1"/>
  <c r="P102" i="22"/>
  <c r="S102" i="22" s="1"/>
  <c r="P99" i="22"/>
  <c r="S99" i="22" s="1"/>
  <c r="O91" i="22"/>
  <c r="R91" i="22" s="1"/>
  <c r="P80" i="22"/>
  <c r="S80" i="22" s="1"/>
  <c r="P76" i="22"/>
  <c r="S76" i="22" s="1"/>
  <c r="O74" i="22"/>
  <c r="R74" i="22" s="1"/>
  <c r="R73" i="22"/>
  <c r="S66" i="22"/>
  <c r="O142" i="22"/>
  <c r="R142" i="22" s="1"/>
  <c r="P142" i="22"/>
  <c r="S142" i="22" s="1"/>
  <c r="O134" i="22"/>
  <c r="R134" i="22" s="1"/>
  <c r="P134" i="22"/>
  <c r="S134" i="22" s="1"/>
  <c r="O126" i="22"/>
  <c r="R126" i="22" s="1"/>
  <c r="P126" i="22"/>
  <c r="S126" i="22" s="1"/>
  <c r="R82" i="22"/>
  <c r="S82" i="22"/>
  <c r="R143" i="22"/>
  <c r="R141" i="22"/>
  <c r="R135" i="22"/>
  <c r="R133" i="22"/>
  <c r="R127" i="22"/>
  <c r="R125" i="22"/>
  <c r="P71" i="22"/>
  <c r="S71" i="22" s="1"/>
  <c r="O71" i="22"/>
  <c r="R71" i="22" s="1"/>
  <c r="O138" i="22"/>
  <c r="R138" i="22" s="1"/>
  <c r="P138" i="22"/>
  <c r="S138" i="22" s="1"/>
  <c r="O130" i="22"/>
  <c r="R130" i="22" s="1"/>
  <c r="P130" i="22"/>
  <c r="S130" i="22" s="1"/>
  <c r="P87" i="22"/>
  <c r="S87" i="22" s="1"/>
  <c r="O87" i="22"/>
  <c r="R87" i="22" s="1"/>
  <c r="R78" i="22"/>
  <c r="S78" i="22"/>
  <c r="P141" i="22"/>
  <c r="S141" i="22" s="1"/>
  <c r="P137" i="22"/>
  <c r="S137" i="22" s="1"/>
  <c r="P133" i="22"/>
  <c r="S133" i="22" s="1"/>
  <c r="P129" i="22"/>
  <c r="S129" i="22" s="1"/>
  <c r="P125" i="22"/>
  <c r="S125" i="22" s="1"/>
  <c r="P123" i="22"/>
  <c r="S123" i="22" s="1"/>
  <c r="P119" i="22"/>
  <c r="S119" i="22" s="1"/>
  <c r="R115" i="22"/>
  <c r="R114" i="22"/>
  <c r="O105" i="22"/>
  <c r="R105" i="22" s="1"/>
  <c r="P105" i="22"/>
  <c r="S105" i="22" s="1"/>
  <c r="O97" i="22"/>
  <c r="R97" i="22" s="1"/>
  <c r="P97" i="22"/>
  <c r="S97" i="22" s="1"/>
  <c r="O116" i="22"/>
  <c r="R116" i="22" s="1"/>
  <c r="P116" i="22"/>
  <c r="S116" i="22" s="1"/>
  <c r="R106" i="22"/>
  <c r="R104" i="22"/>
  <c r="R96" i="22"/>
  <c r="R86" i="22"/>
  <c r="S86" i="22"/>
  <c r="S70" i="22"/>
  <c r="R122" i="22"/>
  <c r="O109" i="22"/>
  <c r="R109" i="22" s="1"/>
  <c r="P109" i="22"/>
  <c r="S109" i="22" s="1"/>
  <c r="O101" i="22"/>
  <c r="R101" i="22" s="1"/>
  <c r="P101" i="22"/>
  <c r="S101" i="22" s="1"/>
  <c r="O93" i="22"/>
  <c r="R93" i="22" s="1"/>
  <c r="P93" i="22"/>
  <c r="S93" i="22" s="1"/>
  <c r="R90" i="22"/>
  <c r="S90" i="22"/>
  <c r="O79" i="22"/>
  <c r="R79" i="22" s="1"/>
  <c r="S74" i="22"/>
  <c r="P112" i="22"/>
  <c r="S112" i="22" s="1"/>
  <c r="P108" i="22"/>
  <c r="S108" i="22" s="1"/>
  <c r="P104" i="22"/>
  <c r="S104" i="22" s="1"/>
  <c r="P100" i="22"/>
  <c r="S100" i="22" s="1"/>
  <c r="P96" i="22"/>
  <c r="S96" i="22" s="1"/>
  <c r="P92" i="22"/>
  <c r="S92" i="22" s="1"/>
  <c r="P89" i="22"/>
  <c r="S89" i="22" s="1"/>
  <c r="P85" i="22"/>
  <c r="S85" i="22" s="1"/>
  <c r="P81" i="22"/>
  <c r="S81" i="22" s="1"/>
  <c r="P77" i="22"/>
  <c r="S77" i="22" s="1"/>
  <c r="P73" i="22"/>
  <c r="S73" i="22" s="1"/>
  <c r="P69" i="22"/>
  <c r="S69" i="22" s="1"/>
  <c r="R52" i="22"/>
  <c r="R64" i="22"/>
  <c r="R58" i="22"/>
  <c r="R56" i="22"/>
  <c r="O55" i="22"/>
  <c r="R55" i="22" s="1"/>
  <c r="P55" i="22"/>
  <c r="S55" i="22" s="1"/>
  <c r="O51" i="22"/>
  <c r="R51" i="22" s="1"/>
  <c r="P51" i="22"/>
  <c r="S51" i="22" s="1"/>
  <c r="R88" i="22"/>
  <c r="R84" i="22"/>
  <c r="R80" i="22"/>
  <c r="R76" i="22"/>
  <c r="R72" i="22"/>
  <c r="R68" i="22"/>
  <c r="R54" i="22"/>
  <c r="P54" i="22"/>
  <c r="S54" i="22" s="1"/>
  <c r="P50" i="22"/>
  <c r="S50" i="22" s="1"/>
  <c r="R44" i="22"/>
  <c r="O42" i="22"/>
  <c r="R42" i="22" s="1"/>
  <c r="O41" i="22"/>
  <c r="R41" i="22" s="1"/>
  <c r="R34" i="22"/>
  <c r="P31" i="22"/>
  <c r="S31" i="22" s="1"/>
  <c r="P24" i="22"/>
  <c r="S24" i="22" s="1"/>
  <c r="S18" i="22"/>
  <c r="P7" i="22"/>
  <c r="S7" i="22" s="1"/>
  <c r="P6" i="22"/>
  <c r="S6" i="22" s="1"/>
  <c r="R11" i="22"/>
  <c r="R4" i="22"/>
  <c r="R38" i="22"/>
  <c r="P35" i="22"/>
  <c r="S35" i="22" s="1"/>
  <c r="S19" i="22"/>
  <c r="R15" i="22"/>
  <c r="S14" i="22"/>
  <c r="P11" i="22"/>
  <c r="S11" i="22" s="1"/>
  <c r="R3" i="22"/>
  <c r="R12" i="22"/>
  <c r="R7" i="22"/>
  <c r="R45" i="22"/>
  <c r="P28" i="22"/>
  <c r="S28" i="22" s="1"/>
  <c r="P23" i="22"/>
  <c r="S23" i="22" s="1"/>
  <c r="P20" i="22"/>
  <c r="S20" i="22" s="1"/>
  <c r="L4" i="22"/>
  <c r="P30" i="22"/>
  <c r="S30" i="22" s="1"/>
  <c r="O30" i="22"/>
  <c r="R30" i="22" s="1"/>
  <c r="P22" i="22"/>
  <c r="S22" i="22" s="1"/>
  <c r="O22" i="22"/>
  <c r="R22" i="22" s="1"/>
  <c r="R39" i="22"/>
  <c r="O46" i="22"/>
  <c r="R46" i="22" s="1"/>
  <c r="P46" i="22"/>
  <c r="S46" i="22" s="1"/>
  <c r="P26" i="22"/>
  <c r="S26" i="22" s="1"/>
  <c r="O26" i="22"/>
  <c r="R26" i="22" s="1"/>
  <c r="O17" i="22"/>
  <c r="R17" i="22" s="1"/>
  <c r="P17" i="22"/>
  <c r="S17" i="22" s="1"/>
  <c r="O9" i="22"/>
  <c r="R9" i="22" s="1"/>
  <c r="P9" i="22"/>
  <c r="S9" i="22" s="1"/>
  <c r="P44" i="22"/>
  <c r="S44" i="22" s="1"/>
  <c r="P40" i="22"/>
  <c r="S40" i="22" s="1"/>
  <c r="P36" i="22"/>
  <c r="S36" i="22" s="1"/>
  <c r="S32" i="22"/>
  <c r="R32" i="22"/>
  <c r="R31" i="22"/>
  <c r="R28" i="22"/>
  <c r="R27" i="22"/>
  <c r="R24" i="22"/>
  <c r="R23" i="22"/>
  <c r="R20" i="22"/>
  <c r="R19" i="22"/>
  <c r="R16" i="22"/>
  <c r="R10" i="22"/>
  <c r="R8" i="22"/>
  <c r="O33" i="22"/>
  <c r="R33" i="22" s="1"/>
  <c r="P33" i="22"/>
  <c r="S33" i="22" s="1"/>
  <c r="O29" i="22"/>
  <c r="R29" i="22" s="1"/>
  <c r="P29" i="22"/>
  <c r="S29" i="22" s="1"/>
  <c r="O25" i="22"/>
  <c r="R25" i="22" s="1"/>
  <c r="P25" i="22"/>
  <c r="S25" i="22" s="1"/>
  <c r="O21" i="22"/>
  <c r="R21" i="22" s="1"/>
  <c r="P21" i="22"/>
  <c r="S21" i="22" s="1"/>
  <c r="O13" i="22"/>
  <c r="R13" i="22" s="1"/>
  <c r="P13" i="22"/>
  <c r="S13" i="22" s="1"/>
  <c r="O5" i="22"/>
  <c r="R5" i="22" s="1"/>
  <c r="P5" i="22"/>
  <c r="S5" i="22" s="1"/>
  <c r="P16" i="22"/>
  <c r="S16" i="22" s="1"/>
  <c r="P12" i="22"/>
  <c r="S12" i="22" s="1"/>
  <c r="P8" i="22"/>
  <c r="S8" i="22" s="1"/>
  <c r="J2" i="22"/>
  <c r="O2" i="22" s="1"/>
  <c r="K2" i="22"/>
  <c r="Q2" i="22" s="1"/>
  <c r="R176" i="21"/>
  <c r="S176" i="21"/>
  <c r="R168" i="21"/>
  <c r="S168" i="21"/>
  <c r="L212" i="21"/>
  <c r="L213" i="21" s="1"/>
  <c r="R208" i="21"/>
  <c r="R207" i="21"/>
  <c r="S204" i="21"/>
  <c r="R204" i="21"/>
  <c r="R203" i="21"/>
  <c r="R195" i="21"/>
  <c r="R189" i="21"/>
  <c r="R185" i="21"/>
  <c r="M184" i="21"/>
  <c r="L185" i="21"/>
  <c r="M185" i="21" s="1"/>
  <c r="N185" i="21" s="1"/>
  <c r="R179" i="21"/>
  <c r="S156" i="21"/>
  <c r="L156" i="21"/>
  <c r="M156" i="21" s="1"/>
  <c r="N156" i="21" s="1"/>
  <c r="M155" i="21"/>
  <c r="O140" i="21"/>
  <c r="R140" i="21" s="1"/>
  <c r="P140" i="21"/>
  <c r="S140" i="21" s="1"/>
  <c r="O78" i="21"/>
  <c r="R78" i="21" s="1"/>
  <c r="P78" i="21"/>
  <c r="S78" i="21" s="1"/>
  <c r="O66" i="21"/>
  <c r="R66" i="21" s="1"/>
  <c r="P66" i="21"/>
  <c r="S66" i="21" s="1"/>
  <c r="L67" i="21"/>
  <c r="M66" i="21"/>
  <c r="O186" i="21"/>
  <c r="R186" i="21" s="1"/>
  <c r="P186" i="21"/>
  <c r="S186" i="21" s="1"/>
  <c r="L176" i="21"/>
  <c r="M175" i="21"/>
  <c r="S172" i="21"/>
  <c r="R164" i="21"/>
  <c r="S164" i="21"/>
  <c r="O157" i="21"/>
  <c r="R157" i="21" s="1"/>
  <c r="P145" i="21"/>
  <c r="S145" i="21" s="1"/>
  <c r="O145" i="21"/>
  <c r="R145" i="21" s="1"/>
  <c r="R141" i="21"/>
  <c r="O209" i="21"/>
  <c r="R209" i="21" s="1"/>
  <c r="P209" i="21"/>
  <c r="S209" i="21" s="1"/>
  <c r="O205" i="21"/>
  <c r="R205" i="21" s="1"/>
  <c r="P205" i="21"/>
  <c r="S205" i="21" s="1"/>
  <c r="R200" i="21"/>
  <c r="R199" i="21"/>
  <c r="O198" i="21"/>
  <c r="R198" i="21" s="1"/>
  <c r="P198" i="21"/>
  <c r="S198" i="21" s="1"/>
  <c r="O194" i="21"/>
  <c r="R194" i="21" s="1"/>
  <c r="P194" i="21"/>
  <c r="S194" i="21" s="1"/>
  <c r="R191" i="21"/>
  <c r="O182" i="21"/>
  <c r="R182" i="21" s="1"/>
  <c r="P182" i="21"/>
  <c r="S182" i="21" s="1"/>
  <c r="L164" i="21"/>
  <c r="M164" i="21" s="1"/>
  <c r="N164" i="21" s="1"/>
  <c r="M163" i="21"/>
  <c r="M126" i="21"/>
  <c r="L127" i="21"/>
  <c r="M127" i="21" s="1"/>
  <c r="N127" i="21" s="1"/>
  <c r="O202" i="21"/>
  <c r="R202" i="21" s="1"/>
  <c r="O201" i="21"/>
  <c r="R201" i="21" s="1"/>
  <c r="P201" i="21"/>
  <c r="S201" i="21" s="1"/>
  <c r="R193" i="21"/>
  <c r="R114" i="21"/>
  <c r="O50" i="21"/>
  <c r="R50" i="21" s="1"/>
  <c r="P50" i="21"/>
  <c r="S50" i="21" s="1"/>
  <c r="L208" i="21"/>
  <c r="M208" i="21" s="1"/>
  <c r="N208" i="21" s="1"/>
  <c r="R197" i="21"/>
  <c r="M196" i="21"/>
  <c r="L197" i="21"/>
  <c r="O190" i="21"/>
  <c r="R190" i="21" s="1"/>
  <c r="P190" i="21"/>
  <c r="S190" i="21" s="1"/>
  <c r="R183" i="21"/>
  <c r="R181" i="21"/>
  <c r="M180" i="21"/>
  <c r="L181" i="21"/>
  <c r="O173" i="21"/>
  <c r="R173" i="21" s="1"/>
  <c r="L172" i="21"/>
  <c r="M171" i="21"/>
  <c r="S160" i="21"/>
  <c r="L160" i="21"/>
  <c r="O128" i="21"/>
  <c r="R128" i="21" s="1"/>
  <c r="P128" i="21"/>
  <c r="S128" i="21" s="1"/>
  <c r="P197" i="21"/>
  <c r="S197" i="21" s="1"/>
  <c r="P193" i="21"/>
  <c r="S193" i="21" s="1"/>
  <c r="P189" i="21"/>
  <c r="S189" i="21" s="1"/>
  <c r="P185" i="21"/>
  <c r="S185" i="21" s="1"/>
  <c r="P181" i="21"/>
  <c r="S181" i="21" s="1"/>
  <c r="P175" i="21"/>
  <c r="S175" i="21" s="1"/>
  <c r="P171" i="21"/>
  <c r="S171" i="21" s="1"/>
  <c r="P167" i="21"/>
  <c r="S167" i="21" s="1"/>
  <c r="P163" i="21"/>
  <c r="S163" i="21" s="1"/>
  <c r="S159" i="21"/>
  <c r="S155" i="21"/>
  <c r="O152" i="21"/>
  <c r="R152" i="21" s="1"/>
  <c r="P152" i="21"/>
  <c r="S152" i="21" s="1"/>
  <c r="O136" i="21"/>
  <c r="R136" i="21" s="1"/>
  <c r="P136" i="21"/>
  <c r="S136" i="21" s="1"/>
  <c r="S131" i="21"/>
  <c r="R131" i="21"/>
  <c r="R130" i="21"/>
  <c r="O124" i="21"/>
  <c r="R124" i="21" s="1"/>
  <c r="P124" i="21"/>
  <c r="S124" i="21" s="1"/>
  <c r="O121" i="21"/>
  <c r="R121" i="21" s="1"/>
  <c r="P121" i="21"/>
  <c r="S121" i="21" s="1"/>
  <c r="R108" i="21"/>
  <c r="R104" i="21"/>
  <c r="O101" i="21"/>
  <c r="R101" i="21" s="1"/>
  <c r="P101" i="21"/>
  <c r="S101" i="21" s="1"/>
  <c r="R85" i="21"/>
  <c r="O74" i="21"/>
  <c r="R74" i="21" s="1"/>
  <c r="P74" i="21"/>
  <c r="S74" i="21" s="1"/>
  <c r="L75" i="21"/>
  <c r="M74" i="21"/>
  <c r="M43" i="21"/>
  <c r="L44" i="21"/>
  <c r="S147" i="21"/>
  <c r="R147" i="21"/>
  <c r="R146" i="21"/>
  <c r="S143" i="21"/>
  <c r="R143" i="21"/>
  <c r="R142" i="21"/>
  <c r="O132" i="21"/>
  <c r="R132" i="21" s="1"/>
  <c r="P132" i="21"/>
  <c r="S132" i="21" s="1"/>
  <c r="S116" i="21"/>
  <c r="R116" i="21"/>
  <c r="R115" i="21"/>
  <c r="S107" i="21"/>
  <c r="O97" i="21"/>
  <c r="R97" i="21" s="1"/>
  <c r="P97" i="21"/>
  <c r="S97" i="21" s="1"/>
  <c r="R174" i="21"/>
  <c r="R170" i="21"/>
  <c r="R166" i="21"/>
  <c r="O148" i="21"/>
  <c r="R148" i="21" s="1"/>
  <c r="P148" i="21"/>
  <c r="S148" i="21" s="1"/>
  <c r="N147" i="21"/>
  <c r="O144" i="21"/>
  <c r="R144" i="21" s="1"/>
  <c r="P144" i="21"/>
  <c r="S144" i="21" s="1"/>
  <c r="N138" i="21"/>
  <c r="O117" i="21"/>
  <c r="R117" i="21" s="1"/>
  <c r="P117" i="21"/>
  <c r="S117" i="21" s="1"/>
  <c r="R112" i="21"/>
  <c r="O70" i="21"/>
  <c r="R70" i="21" s="1"/>
  <c r="P70" i="21"/>
  <c r="S70" i="21" s="1"/>
  <c r="R53" i="21"/>
  <c r="P113" i="21"/>
  <c r="S113" i="21" s="1"/>
  <c r="L109" i="21"/>
  <c r="R100" i="21"/>
  <c r="M97" i="21"/>
  <c r="R96" i="21"/>
  <c r="M80" i="21"/>
  <c r="L81" i="21"/>
  <c r="R77" i="21"/>
  <c r="R71" i="21"/>
  <c r="R69" i="21"/>
  <c r="R63" i="21"/>
  <c r="O62" i="21"/>
  <c r="R62" i="21" s="1"/>
  <c r="P62" i="21"/>
  <c r="S62" i="21" s="1"/>
  <c r="L63" i="21"/>
  <c r="M62" i="21"/>
  <c r="R49" i="21"/>
  <c r="O45" i="21"/>
  <c r="R45" i="21" s="1"/>
  <c r="P45" i="21"/>
  <c r="S45" i="21" s="1"/>
  <c r="L112" i="21"/>
  <c r="P109" i="21"/>
  <c r="S109" i="21" s="1"/>
  <c r="P105" i="21"/>
  <c r="S105" i="21" s="1"/>
  <c r="L104" i="21"/>
  <c r="M104" i="21" s="1"/>
  <c r="N104" i="21" s="1"/>
  <c r="O102" i="21"/>
  <c r="R102" i="21" s="1"/>
  <c r="L101" i="21"/>
  <c r="M101" i="21" s="1"/>
  <c r="N101" i="21" s="1"/>
  <c r="R87" i="21"/>
  <c r="O86" i="21"/>
  <c r="R86" i="21" s="1"/>
  <c r="P86" i="21"/>
  <c r="S86" i="21" s="1"/>
  <c r="L87" i="21"/>
  <c r="M86" i="21"/>
  <c r="R73" i="21"/>
  <c r="R65" i="21"/>
  <c r="R59" i="21"/>
  <c r="O58" i="21"/>
  <c r="R58" i="21" s="1"/>
  <c r="P58" i="21"/>
  <c r="S58" i="21" s="1"/>
  <c r="R55" i="21"/>
  <c r="O54" i="21"/>
  <c r="R54" i="21" s="1"/>
  <c r="P54" i="21"/>
  <c r="S54" i="21" s="1"/>
  <c r="L55" i="21"/>
  <c r="M54" i="21"/>
  <c r="M48" i="21"/>
  <c r="L49" i="21"/>
  <c r="M39" i="21"/>
  <c r="L40" i="21"/>
  <c r="R89" i="21"/>
  <c r="O82" i="21"/>
  <c r="R82" i="21" s="1"/>
  <c r="P82" i="21"/>
  <c r="S82" i="21" s="1"/>
  <c r="R61" i="21"/>
  <c r="R57" i="21"/>
  <c r="O41" i="21"/>
  <c r="R41" i="21" s="1"/>
  <c r="P41" i="21"/>
  <c r="S41" i="21" s="1"/>
  <c r="O37" i="21"/>
  <c r="R37" i="21" s="1"/>
  <c r="P37" i="21"/>
  <c r="S37" i="21" s="1"/>
  <c r="P89" i="21"/>
  <c r="S89" i="21" s="1"/>
  <c r="P85" i="21"/>
  <c r="S85" i="21" s="1"/>
  <c r="P81" i="21"/>
  <c r="S81" i="21" s="1"/>
  <c r="P77" i="21"/>
  <c r="S77" i="21" s="1"/>
  <c r="P73" i="21"/>
  <c r="S73" i="21" s="1"/>
  <c r="P69" i="21"/>
  <c r="S69" i="21" s="1"/>
  <c r="P65" i="21"/>
  <c r="S65" i="21" s="1"/>
  <c r="P61" i="21"/>
  <c r="S61" i="21" s="1"/>
  <c r="P57" i="21"/>
  <c r="S57" i="21" s="1"/>
  <c r="P53" i="21"/>
  <c r="S53" i="21" s="1"/>
  <c r="P49" i="21"/>
  <c r="S49" i="21" s="1"/>
  <c r="O33" i="21"/>
  <c r="R33" i="21" s="1"/>
  <c r="P33" i="21"/>
  <c r="S33" i="21" s="1"/>
  <c r="O25" i="21"/>
  <c r="R25" i="21" s="1"/>
  <c r="P25" i="21"/>
  <c r="S25" i="21" s="1"/>
  <c r="O21" i="21"/>
  <c r="R21" i="21" s="1"/>
  <c r="P21" i="21"/>
  <c r="S21" i="21" s="1"/>
  <c r="M20" i="21"/>
  <c r="R16" i="21"/>
  <c r="M15" i="21"/>
  <c r="L16" i="21"/>
  <c r="S12" i="21"/>
  <c r="R12" i="21"/>
  <c r="R6" i="21"/>
  <c r="R47" i="21"/>
  <c r="O46" i="21"/>
  <c r="R46" i="21" s="1"/>
  <c r="O42" i="21"/>
  <c r="R42" i="21" s="1"/>
  <c r="O38" i="21"/>
  <c r="R38" i="21" s="1"/>
  <c r="R28" i="21"/>
  <c r="R27" i="21"/>
  <c r="R18" i="21"/>
  <c r="R14" i="21"/>
  <c r="O13" i="21"/>
  <c r="R13" i="21" s="1"/>
  <c r="P13" i="21"/>
  <c r="S13" i="21" s="1"/>
  <c r="O9" i="21"/>
  <c r="R9" i="21" s="1"/>
  <c r="P9" i="21"/>
  <c r="S9" i="21" s="1"/>
  <c r="O5" i="21"/>
  <c r="R5" i="21" s="1"/>
  <c r="P5" i="21"/>
  <c r="S5" i="21" s="1"/>
  <c r="O29" i="21"/>
  <c r="R29" i="21" s="1"/>
  <c r="P29" i="21"/>
  <c r="S29" i="21" s="1"/>
  <c r="O17" i="21"/>
  <c r="R17" i="21" s="1"/>
  <c r="P17" i="21"/>
  <c r="S17" i="21" s="1"/>
  <c r="L14" i="21"/>
  <c r="M14" i="21" s="1"/>
  <c r="N14" i="21" s="1"/>
  <c r="M13" i="21"/>
  <c r="R8" i="21"/>
  <c r="M7" i="21"/>
  <c r="L8" i="21"/>
  <c r="M8" i="21" s="1"/>
  <c r="N8" i="21" s="1"/>
  <c r="P8" i="21"/>
  <c r="S8" i="21" s="1"/>
  <c r="P4" i="21"/>
  <c r="S4" i="21" s="1"/>
  <c r="R2" i="21"/>
  <c r="S2" i="21"/>
  <c r="P401" i="20"/>
  <c r="S401" i="20" s="1"/>
  <c r="P396" i="20"/>
  <c r="S396" i="20" s="1"/>
  <c r="P383" i="20"/>
  <c r="S383" i="20" s="1"/>
  <c r="O377" i="20"/>
  <c r="R377" i="20" s="1"/>
  <c r="O373" i="20"/>
  <c r="R373" i="20" s="1"/>
  <c r="P370" i="20"/>
  <c r="S370" i="20" s="1"/>
  <c r="O369" i="20"/>
  <c r="R369" i="20" s="1"/>
  <c r="O363" i="20"/>
  <c r="R363" i="20" s="1"/>
  <c r="O317" i="20"/>
  <c r="P306" i="20"/>
  <c r="S306" i="20" s="1"/>
  <c r="O299" i="20"/>
  <c r="R299" i="20" s="1"/>
  <c r="O291" i="20"/>
  <c r="R291" i="20" s="1"/>
  <c r="O287" i="20"/>
  <c r="R287" i="20" s="1"/>
  <c r="P281" i="20"/>
  <c r="S281" i="20" s="1"/>
  <c r="P273" i="20"/>
  <c r="S273" i="20" s="1"/>
  <c r="P264" i="20"/>
  <c r="S264" i="20" s="1"/>
  <c r="P265" i="20"/>
  <c r="S265" i="20" s="1"/>
  <c r="O246" i="20"/>
  <c r="R246" i="20" s="1"/>
  <c r="R243" i="20"/>
  <c r="P237" i="20"/>
  <c r="S237" i="20" s="1"/>
  <c r="P225" i="20"/>
  <c r="S225" i="20" s="1"/>
  <c r="P224" i="20"/>
  <c r="S224" i="20" s="1"/>
  <c r="P222" i="20"/>
  <c r="S222" i="20" s="1"/>
  <c r="O226" i="20"/>
  <c r="R226" i="20" s="1"/>
  <c r="R224" i="20"/>
  <c r="O223" i="20"/>
  <c r="R223" i="20" s="1"/>
  <c r="P218" i="20"/>
  <c r="S218" i="20" s="1"/>
  <c r="P217" i="20"/>
  <c r="S217" i="20" s="1"/>
  <c r="P206" i="20"/>
  <c r="S206" i="20" s="1"/>
  <c r="P205" i="20"/>
  <c r="S205" i="20" s="1"/>
  <c r="O204" i="20"/>
  <c r="R204" i="20" s="1"/>
  <c r="P194" i="20"/>
  <c r="S194" i="20" s="1"/>
  <c r="P193" i="20"/>
  <c r="S193" i="20" s="1"/>
  <c r="O192" i="20"/>
  <c r="R192" i="20" s="1"/>
  <c r="P189" i="20"/>
  <c r="S189" i="20" s="1"/>
  <c r="R189" i="20"/>
  <c r="P185" i="20"/>
  <c r="S185" i="20" s="1"/>
  <c r="P182" i="20"/>
  <c r="S182" i="20" s="1"/>
  <c r="P177" i="20"/>
  <c r="S177" i="20" s="1"/>
  <c r="P174" i="20"/>
  <c r="S174" i="20" s="1"/>
  <c r="P170" i="20"/>
  <c r="S170" i="20" s="1"/>
  <c r="P166" i="20"/>
  <c r="S166" i="20" s="1"/>
  <c r="O161" i="20"/>
  <c r="R161" i="20" s="1"/>
  <c r="R152" i="20"/>
  <c r="P151" i="20"/>
  <c r="S151" i="20" s="1"/>
  <c r="O149" i="20"/>
  <c r="R149" i="20" s="1"/>
  <c r="O146" i="20"/>
  <c r="R146" i="20" s="1"/>
  <c r="O142" i="20"/>
  <c r="R142" i="20" s="1"/>
  <c r="P136" i="20"/>
  <c r="S136" i="20" s="1"/>
  <c r="P132" i="20"/>
  <c r="S132" i="20" s="1"/>
  <c r="O128" i="20"/>
  <c r="R128" i="20" s="1"/>
  <c r="R127" i="20"/>
  <c r="S126" i="20"/>
  <c r="S371" i="20"/>
  <c r="R357" i="20"/>
  <c r="O324" i="20"/>
  <c r="R324" i="20" s="1"/>
  <c r="P324" i="20"/>
  <c r="S324" i="20" s="1"/>
  <c r="P125" i="20"/>
  <c r="S125" i="20" s="1"/>
  <c r="O125" i="20"/>
  <c r="R125" i="20" s="1"/>
  <c r="P402" i="20"/>
  <c r="S402" i="20" s="1"/>
  <c r="P398" i="20"/>
  <c r="S398" i="20" s="1"/>
  <c r="P394" i="20"/>
  <c r="S394" i="20" s="1"/>
  <c r="P390" i="20"/>
  <c r="S390" i="20" s="1"/>
  <c r="P386" i="20"/>
  <c r="S386" i="20" s="1"/>
  <c r="R383" i="20"/>
  <c r="R379" i="20"/>
  <c r="R375" i="20"/>
  <c r="R371" i="20"/>
  <c r="R367" i="20"/>
  <c r="R359" i="20"/>
  <c r="O356" i="20"/>
  <c r="R356" i="20" s="1"/>
  <c r="P356" i="20"/>
  <c r="S356" i="20" s="1"/>
  <c r="R355" i="20"/>
  <c r="R354" i="20"/>
  <c r="O353" i="20"/>
  <c r="R353" i="20" s="1"/>
  <c r="O348" i="20"/>
  <c r="R348" i="20" s="1"/>
  <c r="P348" i="20"/>
  <c r="S348" i="20" s="1"/>
  <c r="R347" i="20"/>
  <c r="R346" i="20"/>
  <c r="O345" i="20"/>
  <c r="R345" i="20" s="1"/>
  <c r="R337" i="20"/>
  <c r="S335" i="20"/>
  <c r="R329" i="20"/>
  <c r="S327" i="20"/>
  <c r="R321" i="20"/>
  <c r="O311" i="20"/>
  <c r="R311" i="20" s="1"/>
  <c r="S309" i="20"/>
  <c r="O298" i="20"/>
  <c r="R298" i="20" s="1"/>
  <c r="P298" i="20"/>
  <c r="S298" i="20" s="1"/>
  <c r="O290" i="20"/>
  <c r="R290" i="20" s="1"/>
  <c r="P290" i="20"/>
  <c r="S290" i="20" s="1"/>
  <c r="O87" i="20"/>
  <c r="R87" i="20" s="1"/>
  <c r="P87" i="20"/>
  <c r="S87" i="20" s="1"/>
  <c r="P403" i="20"/>
  <c r="S403" i="20" s="1"/>
  <c r="P399" i="20"/>
  <c r="S399" i="20" s="1"/>
  <c r="P395" i="20"/>
  <c r="S395" i="20" s="1"/>
  <c r="P391" i="20"/>
  <c r="S391" i="20" s="1"/>
  <c r="P387" i="20"/>
  <c r="S387" i="20" s="1"/>
  <c r="S351" i="20"/>
  <c r="S343" i="20"/>
  <c r="R338" i="20"/>
  <c r="O336" i="20"/>
  <c r="R336" i="20" s="1"/>
  <c r="P336" i="20"/>
  <c r="S336" i="20" s="1"/>
  <c r="R335" i="20"/>
  <c r="R330" i="20"/>
  <c r="O328" i="20"/>
  <c r="R328" i="20" s="1"/>
  <c r="P328" i="20"/>
  <c r="S328" i="20" s="1"/>
  <c r="R327" i="20"/>
  <c r="R322" i="20"/>
  <c r="O315" i="20"/>
  <c r="R315" i="20" s="1"/>
  <c r="S313" i="20"/>
  <c r="O303" i="20"/>
  <c r="R303" i="20" s="1"/>
  <c r="S301" i="20"/>
  <c r="R275" i="20"/>
  <c r="R274" i="20"/>
  <c r="O340" i="20"/>
  <c r="R340" i="20" s="1"/>
  <c r="P340" i="20"/>
  <c r="S340" i="20" s="1"/>
  <c r="O332" i="20"/>
  <c r="R332" i="20" s="1"/>
  <c r="P332" i="20"/>
  <c r="S332" i="20" s="1"/>
  <c r="P384" i="20"/>
  <c r="S384" i="20" s="1"/>
  <c r="P380" i="20"/>
  <c r="S380" i="20" s="1"/>
  <c r="P376" i="20"/>
  <c r="S376" i="20" s="1"/>
  <c r="P372" i="20"/>
  <c r="S372" i="20" s="1"/>
  <c r="P368" i="20"/>
  <c r="S368" i="20" s="1"/>
  <c r="S364" i="20"/>
  <c r="P360" i="20"/>
  <c r="S360" i="20" s="1"/>
  <c r="O352" i="20"/>
  <c r="R352" i="20" s="1"/>
  <c r="P352" i="20"/>
  <c r="S352" i="20" s="1"/>
  <c r="O344" i="20"/>
  <c r="R344" i="20" s="1"/>
  <c r="P344" i="20"/>
  <c r="S344" i="20" s="1"/>
  <c r="O282" i="20"/>
  <c r="R282" i="20" s="1"/>
  <c r="P282" i="20"/>
  <c r="S282" i="20" s="1"/>
  <c r="S293" i="20"/>
  <c r="S285" i="20"/>
  <c r="R317" i="20"/>
  <c r="R313" i="20"/>
  <c r="R309" i="20"/>
  <c r="R305" i="20"/>
  <c r="R301" i="20"/>
  <c r="O294" i="20"/>
  <c r="R294" i="20" s="1"/>
  <c r="P294" i="20"/>
  <c r="S294" i="20" s="1"/>
  <c r="R293" i="20"/>
  <c r="O286" i="20"/>
  <c r="R286" i="20" s="1"/>
  <c r="P286" i="20"/>
  <c r="S286" i="20" s="1"/>
  <c r="R285" i="20"/>
  <c r="O278" i="20"/>
  <c r="R278" i="20" s="1"/>
  <c r="P278" i="20"/>
  <c r="S278" i="20" s="1"/>
  <c r="R277" i="20"/>
  <c r="R153" i="20"/>
  <c r="S153" i="20"/>
  <c r="S297" i="20"/>
  <c r="S289" i="20"/>
  <c r="R272" i="20"/>
  <c r="O271" i="20"/>
  <c r="R271" i="20" s="1"/>
  <c r="P271" i="20"/>
  <c r="S271" i="20" s="1"/>
  <c r="R268" i="20"/>
  <c r="O267" i="20"/>
  <c r="R267" i="20" s="1"/>
  <c r="P267" i="20"/>
  <c r="S267" i="20" s="1"/>
  <c r="R264" i="20"/>
  <c r="O263" i="20"/>
  <c r="R263" i="20" s="1"/>
  <c r="P263" i="20"/>
  <c r="S263" i="20" s="1"/>
  <c r="R260" i="20"/>
  <c r="O259" i="20"/>
  <c r="R259" i="20" s="1"/>
  <c r="P259" i="20"/>
  <c r="S259" i="20" s="1"/>
  <c r="R256" i="20"/>
  <c r="O255" i="20"/>
  <c r="R255" i="20" s="1"/>
  <c r="P255" i="20"/>
  <c r="S255" i="20" s="1"/>
  <c r="R252" i="20"/>
  <c r="O251" i="20"/>
  <c r="R251" i="20" s="1"/>
  <c r="P251" i="20"/>
  <c r="S251" i="20" s="1"/>
  <c r="S248" i="20"/>
  <c r="P274" i="20"/>
  <c r="S274" i="20" s="1"/>
  <c r="P270" i="20"/>
  <c r="S270" i="20" s="1"/>
  <c r="P266" i="20"/>
  <c r="S266" i="20" s="1"/>
  <c r="P262" i="20"/>
  <c r="S262" i="20" s="1"/>
  <c r="P258" i="20"/>
  <c r="S258" i="20" s="1"/>
  <c r="P254" i="20"/>
  <c r="S254" i="20" s="1"/>
  <c r="R225" i="20"/>
  <c r="S221" i="20"/>
  <c r="R216" i="20"/>
  <c r="P249" i="20"/>
  <c r="S249" i="20" s="1"/>
  <c r="P245" i="20"/>
  <c r="S245" i="20" s="1"/>
  <c r="R240" i="20"/>
  <c r="S235" i="20"/>
  <c r="R234" i="20"/>
  <c r="R232" i="20"/>
  <c r="S227" i="20"/>
  <c r="R221" i="20"/>
  <c r="O219" i="20"/>
  <c r="R219" i="20" s="1"/>
  <c r="P219" i="20"/>
  <c r="S219" i="20" s="1"/>
  <c r="O215" i="20"/>
  <c r="R215" i="20" s="1"/>
  <c r="P215" i="20"/>
  <c r="S215" i="20" s="1"/>
  <c r="P150" i="20"/>
  <c r="S150" i="20" s="1"/>
  <c r="O150" i="20"/>
  <c r="R150" i="20" s="1"/>
  <c r="R218" i="20"/>
  <c r="S214" i="20"/>
  <c r="R214" i="20"/>
  <c r="R210" i="20"/>
  <c r="R206" i="20"/>
  <c r="S202" i="20"/>
  <c r="R202" i="20"/>
  <c r="S198" i="20"/>
  <c r="R198" i="20"/>
  <c r="R194" i="20"/>
  <c r="S190" i="20"/>
  <c r="R190" i="20"/>
  <c r="O188" i="20"/>
  <c r="R188" i="20" s="1"/>
  <c r="P188" i="20"/>
  <c r="S188" i="20" s="1"/>
  <c r="O180" i="20"/>
  <c r="R180" i="20" s="1"/>
  <c r="P180" i="20"/>
  <c r="S180" i="20" s="1"/>
  <c r="O172" i="20"/>
  <c r="R172" i="20" s="1"/>
  <c r="P172" i="20"/>
  <c r="S172" i="20" s="1"/>
  <c r="O164" i="20"/>
  <c r="R164" i="20" s="1"/>
  <c r="S164" i="20"/>
  <c r="O211" i="20"/>
  <c r="R211" i="20" s="1"/>
  <c r="P211" i="20"/>
  <c r="S211" i="20" s="1"/>
  <c r="O207" i="20"/>
  <c r="R207" i="20" s="1"/>
  <c r="P207" i="20"/>
  <c r="S207" i="20" s="1"/>
  <c r="O203" i="20"/>
  <c r="R203" i="20" s="1"/>
  <c r="P203" i="20"/>
  <c r="S203" i="20" s="1"/>
  <c r="O199" i="20"/>
  <c r="R199" i="20" s="1"/>
  <c r="P199" i="20"/>
  <c r="S199" i="20" s="1"/>
  <c r="O195" i="20"/>
  <c r="R195" i="20" s="1"/>
  <c r="P195" i="20"/>
  <c r="S195" i="20" s="1"/>
  <c r="O191" i="20"/>
  <c r="R191" i="20" s="1"/>
  <c r="P191" i="20"/>
  <c r="S191" i="20" s="1"/>
  <c r="S149" i="20"/>
  <c r="O184" i="20"/>
  <c r="R184" i="20" s="1"/>
  <c r="P184" i="20"/>
  <c r="S184" i="20" s="1"/>
  <c r="O176" i="20"/>
  <c r="R176" i="20" s="1"/>
  <c r="P176" i="20"/>
  <c r="S176" i="20" s="1"/>
  <c r="O168" i="20"/>
  <c r="R168" i="20" s="1"/>
  <c r="P168" i="20"/>
  <c r="S168" i="20" s="1"/>
  <c r="O160" i="20"/>
  <c r="R160" i="20" s="1"/>
  <c r="P160" i="20"/>
  <c r="S160" i="20" s="1"/>
  <c r="L107" i="20"/>
  <c r="M106" i="20"/>
  <c r="P187" i="20"/>
  <c r="S187" i="20" s="1"/>
  <c r="P183" i="20"/>
  <c r="S183" i="20" s="1"/>
  <c r="P179" i="20"/>
  <c r="S179" i="20" s="1"/>
  <c r="P175" i="20"/>
  <c r="S175" i="20" s="1"/>
  <c r="P171" i="20"/>
  <c r="S171" i="20" s="1"/>
  <c r="P167" i="20"/>
  <c r="S167" i="20" s="1"/>
  <c r="P163" i="20"/>
  <c r="S163" i="20" s="1"/>
  <c r="P159" i="20"/>
  <c r="S159" i="20" s="1"/>
  <c r="P156" i="20"/>
  <c r="S156" i="20" s="1"/>
  <c r="P152" i="20"/>
  <c r="S152" i="20" s="1"/>
  <c r="P148" i="20"/>
  <c r="S148" i="20" s="1"/>
  <c r="O145" i="20"/>
  <c r="R145" i="20" s="1"/>
  <c r="P145" i="20"/>
  <c r="S145" i="20" s="1"/>
  <c r="O141" i="20"/>
  <c r="R141" i="20" s="1"/>
  <c r="P141" i="20"/>
  <c r="S141" i="20" s="1"/>
  <c r="O137" i="20"/>
  <c r="R137" i="20" s="1"/>
  <c r="P137" i="20"/>
  <c r="S137" i="20" s="1"/>
  <c r="O133" i="20"/>
  <c r="R133" i="20" s="1"/>
  <c r="P133" i="20"/>
  <c r="S133" i="20" s="1"/>
  <c r="O129" i="20"/>
  <c r="R129" i="20" s="1"/>
  <c r="P129" i="20"/>
  <c r="S129" i="20" s="1"/>
  <c r="S120" i="20"/>
  <c r="M116" i="20"/>
  <c r="N116" i="20" s="1"/>
  <c r="L117" i="20"/>
  <c r="O95" i="20"/>
  <c r="R95" i="20" s="1"/>
  <c r="P95" i="20"/>
  <c r="S95" i="20" s="1"/>
  <c r="S124" i="20"/>
  <c r="R120" i="20"/>
  <c r="O119" i="20"/>
  <c r="R119" i="20" s="1"/>
  <c r="P119" i="20"/>
  <c r="S119" i="20" s="1"/>
  <c r="R112" i="20"/>
  <c r="P104" i="20"/>
  <c r="S104" i="20" s="1"/>
  <c r="O104" i="20"/>
  <c r="R104" i="20" s="1"/>
  <c r="P96" i="20"/>
  <c r="S96" i="20" s="1"/>
  <c r="O96" i="20"/>
  <c r="R96" i="20" s="1"/>
  <c r="R155" i="20"/>
  <c r="R151" i="20"/>
  <c r="R147" i="20"/>
  <c r="S128" i="20"/>
  <c r="O111" i="20"/>
  <c r="R111" i="20" s="1"/>
  <c r="P111" i="20"/>
  <c r="S111" i="20" s="1"/>
  <c r="S114" i="20"/>
  <c r="M110" i="20"/>
  <c r="N110" i="20" s="1"/>
  <c r="S106" i="20"/>
  <c r="O99" i="20"/>
  <c r="R99" i="20" s="1"/>
  <c r="P99" i="20"/>
  <c r="S99" i="20" s="1"/>
  <c r="R98" i="20"/>
  <c r="R97" i="20"/>
  <c r="R92" i="20"/>
  <c r="R126" i="20"/>
  <c r="R122" i="20"/>
  <c r="O115" i="20"/>
  <c r="R115" i="20" s="1"/>
  <c r="P115" i="20"/>
  <c r="S115" i="20" s="1"/>
  <c r="R114" i="20"/>
  <c r="O107" i="20"/>
  <c r="R107" i="20" s="1"/>
  <c r="P107" i="20"/>
  <c r="S107" i="20" s="1"/>
  <c r="R106" i="20"/>
  <c r="R105" i="20"/>
  <c r="O91" i="20"/>
  <c r="R91" i="20" s="1"/>
  <c r="P91" i="20"/>
  <c r="S91" i="20" s="1"/>
  <c r="R90" i="20"/>
  <c r="M89" i="20"/>
  <c r="N89" i="20" s="1"/>
  <c r="L90" i="20"/>
  <c r="R86" i="20"/>
  <c r="O103" i="20"/>
  <c r="R103" i="20" s="1"/>
  <c r="P103" i="20"/>
  <c r="S103" i="20" s="1"/>
  <c r="P86" i="20"/>
  <c r="S86" i="20" s="1"/>
  <c r="R84" i="20"/>
  <c r="P82" i="20"/>
  <c r="S82" i="20" s="1"/>
  <c r="S71" i="20"/>
  <c r="O69" i="20"/>
  <c r="R69" i="20" s="1"/>
  <c r="S69" i="20"/>
  <c r="P65" i="20"/>
  <c r="S65" i="20" s="1"/>
  <c r="O63" i="20"/>
  <c r="R63" i="20" s="1"/>
  <c r="P61" i="20"/>
  <c r="S61" i="20" s="1"/>
  <c r="O46" i="20"/>
  <c r="R46" i="20" s="1"/>
  <c r="O43" i="20"/>
  <c r="R43" i="20" s="1"/>
  <c r="O39" i="20"/>
  <c r="R39" i="20" s="1"/>
  <c r="P35" i="20"/>
  <c r="S35" i="20" s="1"/>
  <c r="S84" i="20"/>
  <c r="P72" i="20"/>
  <c r="S72" i="20" s="1"/>
  <c r="O64" i="20"/>
  <c r="R64" i="20" s="1"/>
  <c r="P64" i="20"/>
  <c r="S64" i="20" s="1"/>
  <c r="O60" i="20"/>
  <c r="R60" i="20" s="1"/>
  <c r="P60" i="20"/>
  <c r="S60" i="20" s="1"/>
  <c r="O56" i="20"/>
  <c r="R56" i="20" s="1"/>
  <c r="P56" i="20"/>
  <c r="S56" i="20" s="1"/>
  <c r="R75" i="20"/>
  <c r="R73" i="20"/>
  <c r="R67" i="20"/>
  <c r="R65" i="20"/>
  <c r="S63" i="20"/>
  <c r="S59" i="20"/>
  <c r="S55" i="20"/>
  <c r="R47" i="20"/>
  <c r="P44" i="20"/>
  <c r="S44" i="20" s="1"/>
  <c r="P24" i="20"/>
  <c r="S24" i="20" s="1"/>
  <c r="P23" i="20"/>
  <c r="S23" i="20" s="1"/>
  <c r="O14" i="20"/>
  <c r="R14" i="20" s="1"/>
  <c r="P7" i="20"/>
  <c r="S7" i="20" s="1"/>
  <c r="P6" i="20"/>
  <c r="S6" i="20" s="1"/>
  <c r="P36" i="20"/>
  <c r="S36" i="20" s="1"/>
  <c r="P32" i="20"/>
  <c r="S32" i="20" s="1"/>
  <c r="P20" i="20"/>
  <c r="S20" i="20" s="1"/>
  <c r="P47" i="20"/>
  <c r="S47" i="20" s="1"/>
  <c r="O38" i="20"/>
  <c r="R38" i="20" s="1"/>
  <c r="O22" i="20"/>
  <c r="R22" i="20" s="1"/>
  <c r="R49" i="20"/>
  <c r="R51" i="20"/>
  <c r="R52" i="20"/>
  <c r="O29" i="20"/>
  <c r="R29" i="20" s="1"/>
  <c r="P29" i="20"/>
  <c r="S29" i="20" s="1"/>
  <c r="R36" i="20"/>
  <c r="R35" i="20"/>
  <c r="O34" i="20"/>
  <c r="R34" i="20" s="1"/>
  <c r="R32" i="20"/>
  <c r="R27" i="20"/>
  <c r="O25" i="20"/>
  <c r="R25" i="20" s="1"/>
  <c r="P25" i="20"/>
  <c r="S25" i="20" s="1"/>
  <c r="O21" i="20"/>
  <c r="R21" i="20" s="1"/>
  <c r="P21" i="20"/>
  <c r="S21" i="20" s="1"/>
  <c r="S19" i="20"/>
  <c r="O17" i="20"/>
  <c r="R17" i="20" s="1"/>
  <c r="P17" i="20"/>
  <c r="S17" i="20" s="1"/>
  <c r="S15" i="20"/>
  <c r="O13" i="20"/>
  <c r="R13" i="20" s="1"/>
  <c r="P13" i="20"/>
  <c r="S13" i="20" s="1"/>
  <c r="S11" i="20"/>
  <c r="R10" i="20"/>
  <c r="O9" i="20"/>
  <c r="R9" i="20" s="1"/>
  <c r="P9" i="20"/>
  <c r="S9" i="20" s="1"/>
  <c r="P51" i="20"/>
  <c r="S51" i="20" s="1"/>
  <c r="P48" i="20"/>
  <c r="S48" i="20" s="1"/>
  <c r="O45" i="20"/>
  <c r="R45" i="20" s="1"/>
  <c r="P45" i="20"/>
  <c r="S45" i="20" s="1"/>
  <c r="R44" i="20"/>
  <c r="O42" i="20"/>
  <c r="R42" i="20" s="1"/>
  <c r="O37" i="20"/>
  <c r="R37" i="20" s="1"/>
  <c r="P37" i="20"/>
  <c r="S37" i="20" s="1"/>
  <c r="R28" i="20"/>
  <c r="R23" i="20"/>
  <c r="R19" i="20"/>
  <c r="R15" i="20"/>
  <c r="R11" i="20"/>
  <c r="R8" i="20"/>
  <c r="O41" i="20"/>
  <c r="R41" i="20" s="1"/>
  <c r="P41" i="20"/>
  <c r="S41" i="20" s="1"/>
  <c r="O33" i="20"/>
  <c r="R33" i="20" s="1"/>
  <c r="P33" i="20"/>
  <c r="S33" i="20" s="1"/>
  <c r="R24" i="20"/>
  <c r="R20" i="20"/>
  <c r="R16" i="20"/>
  <c r="R12" i="20"/>
  <c r="O5" i="20"/>
  <c r="R5" i="20" s="1"/>
  <c r="P5" i="20"/>
  <c r="S5" i="20" s="1"/>
  <c r="P8" i="20"/>
  <c r="S8" i="20" s="1"/>
  <c r="P4" i="20"/>
  <c r="S4" i="20" s="1"/>
  <c r="L2" i="20"/>
  <c r="I2" i="20"/>
  <c r="H2" i="20"/>
  <c r="J2" i="20" s="1"/>
  <c r="O2" i="20" s="1"/>
  <c r="F2" i="20"/>
  <c r="H302" i="19"/>
  <c r="I302" i="19" s="1"/>
  <c r="H303" i="19"/>
  <c r="H304" i="19"/>
  <c r="J303" i="19" s="1"/>
  <c r="H305" i="19"/>
  <c r="H306" i="19"/>
  <c r="I306" i="19" s="1"/>
  <c r="F302" i="19"/>
  <c r="F303" i="19"/>
  <c r="K303" i="19" s="1"/>
  <c r="Q303" i="19" s="1"/>
  <c r="F304" i="19"/>
  <c r="F305" i="19"/>
  <c r="F306" i="19"/>
  <c r="H301" i="19"/>
  <c r="J301" i="19" s="1"/>
  <c r="F301" i="19"/>
  <c r="H199" i="19"/>
  <c r="K199" i="19" s="1"/>
  <c r="Q199" i="19" s="1"/>
  <c r="H200" i="19"/>
  <c r="H201" i="19"/>
  <c r="K201" i="19" s="1"/>
  <c r="Q201" i="19" s="1"/>
  <c r="H202" i="19"/>
  <c r="I202" i="19" s="1"/>
  <c r="H203" i="19"/>
  <c r="H204" i="19"/>
  <c r="K204" i="19" s="1"/>
  <c r="Q204" i="19" s="1"/>
  <c r="H198" i="19"/>
  <c r="J197" i="19" s="1"/>
  <c r="H83" i="19"/>
  <c r="K83" i="19" s="1"/>
  <c r="Q83" i="19" s="1"/>
  <c r="H84" i="19"/>
  <c r="K84" i="19" s="1"/>
  <c r="Q84" i="19" s="1"/>
  <c r="H85" i="19"/>
  <c r="I85" i="19" s="1"/>
  <c r="H82" i="19"/>
  <c r="F83" i="19"/>
  <c r="F84" i="19"/>
  <c r="F85" i="19"/>
  <c r="F82" i="19"/>
  <c r="I173" i="19"/>
  <c r="N173" i="19" s="1"/>
  <c r="J173" i="19"/>
  <c r="K173" i="19"/>
  <c r="Q173" i="19" s="1"/>
  <c r="L173" i="19"/>
  <c r="I174" i="19"/>
  <c r="N174" i="19" s="1"/>
  <c r="J174" i="19"/>
  <c r="O174" i="19" s="1"/>
  <c r="K174" i="19"/>
  <c r="Q174" i="19" s="1"/>
  <c r="I175" i="19"/>
  <c r="J175" i="19"/>
  <c r="K175" i="19"/>
  <c r="Q175" i="19" s="1"/>
  <c r="I176" i="19"/>
  <c r="N176" i="19" s="1"/>
  <c r="J176" i="19"/>
  <c r="P176" i="19" s="1"/>
  <c r="K176" i="19"/>
  <c r="Q176" i="19" s="1"/>
  <c r="S176" i="19" s="1"/>
  <c r="L176" i="19"/>
  <c r="M176" i="19" s="1"/>
  <c r="O176" i="19"/>
  <c r="I177" i="19"/>
  <c r="J177" i="19"/>
  <c r="O177" i="19" s="1"/>
  <c r="R177" i="19" s="1"/>
  <c r="K177" i="19"/>
  <c r="Q177" i="19" s="1"/>
  <c r="I178" i="19"/>
  <c r="N178" i="19" s="1"/>
  <c r="J178" i="19"/>
  <c r="O178" i="19" s="1"/>
  <c r="K178" i="19"/>
  <c r="Q178" i="19"/>
  <c r="I179" i="19"/>
  <c r="J179" i="19"/>
  <c r="K179" i="19"/>
  <c r="Q179" i="19" s="1"/>
  <c r="I180" i="19"/>
  <c r="J180" i="19"/>
  <c r="O180" i="19" s="1"/>
  <c r="K180" i="19"/>
  <c r="Q180" i="19" s="1"/>
  <c r="I181" i="19"/>
  <c r="J181" i="19"/>
  <c r="O181" i="19" s="1"/>
  <c r="K181" i="19"/>
  <c r="Q181" i="19" s="1"/>
  <c r="I182" i="19"/>
  <c r="N182" i="19" s="1"/>
  <c r="J182" i="19"/>
  <c r="O182" i="19" s="1"/>
  <c r="K182" i="19"/>
  <c r="Q182" i="19" s="1"/>
  <c r="I183" i="19"/>
  <c r="J183" i="19"/>
  <c r="K183" i="19"/>
  <c r="Q183" i="19" s="1"/>
  <c r="I184" i="19"/>
  <c r="N184" i="19" s="1"/>
  <c r="J184" i="19"/>
  <c r="O184" i="19" s="1"/>
  <c r="K184" i="19"/>
  <c r="Q184" i="19" s="1"/>
  <c r="I185" i="19"/>
  <c r="N185" i="19" s="1"/>
  <c r="J185" i="19"/>
  <c r="P185" i="19" s="1"/>
  <c r="S185" i="19" s="1"/>
  <c r="K185" i="19"/>
  <c r="Q185" i="19" s="1"/>
  <c r="O185" i="19"/>
  <c r="R185" i="19" s="1"/>
  <c r="I186" i="19"/>
  <c r="J186" i="19"/>
  <c r="O186" i="19" s="1"/>
  <c r="K186" i="19"/>
  <c r="Q186" i="19" s="1"/>
  <c r="I187" i="19"/>
  <c r="N187" i="19" s="1"/>
  <c r="J187" i="19"/>
  <c r="K187" i="19"/>
  <c r="Q187" i="19" s="1"/>
  <c r="I188" i="19"/>
  <c r="N188" i="19" s="1"/>
  <c r="J188" i="19"/>
  <c r="P188" i="19" s="1"/>
  <c r="K188" i="19"/>
  <c r="Q188" i="19" s="1"/>
  <c r="O188" i="19"/>
  <c r="I189" i="19"/>
  <c r="N189" i="19" s="1"/>
  <c r="J189" i="19"/>
  <c r="O189" i="19" s="1"/>
  <c r="K189" i="19"/>
  <c r="Q189" i="19" s="1"/>
  <c r="I190" i="19"/>
  <c r="N190" i="19" s="1"/>
  <c r="J190" i="19"/>
  <c r="O190" i="19" s="1"/>
  <c r="K190" i="19"/>
  <c r="Q190" i="19" s="1"/>
  <c r="I191" i="19"/>
  <c r="N191" i="19" s="1"/>
  <c r="J191" i="19"/>
  <c r="K191" i="19"/>
  <c r="Q191" i="19"/>
  <c r="I192" i="19"/>
  <c r="J192" i="19"/>
  <c r="P192" i="19" s="1"/>
  <c r="S192" i="19" s="1"/>
  <c r="K192" i="19"/>
  <c r="Q192" i="19" s="1"/>
  <c r="I193" i="19"/>
  <c r="N193" i="19" s="1"/>
  <c r="J193" i="19"/>
  <c r="P193" i="19" s="1"/>
  <c r="K193" i="19"/>
  <c r="Q193" i="19" s="1"/>
  <c r="I194" i="19"/>
  <c r="N194" i="19" s="1"/>
  <c r="J194" i="19"/>
  <c r="O194" i="19" s="1"/>
  <c r="K194" i="19"/>
  <c r="Q194" i="19" s="1"/>
  <c r="I195" i="19"/>
  <c r="J195" i="19"/>
  <c r="K195" i="19"/>
  <c r="Q195" i="19" s="1"/>
  <c r="I196" i="19"/>
  <c r="N196" i="19" s="1"/>
  <c r="J196" i="19"/>
  <c r="P196" i="19" s="1"/>
  <c r="K196" i="19"/>
  <c r="Q196" i="19" s="1"/>
  <c r="O196" i="19"/>
  <c r="I197" i="19"/>
  <c r="N197" i="19" s="1"/>
  <c r="K197" i="19"/>
  <c r="Q197" i="19" s="1"/>
  <c r="J198" i="19"/>
  <c r="O198" i="19" s="1"/>
  <c r="I199" i="19"/>
  <c r="N199" i="19" s="1"/>
  <c r="J200" i="19"/>
  <c r="P200" i="19" s="1"/>
  <c r="I201" i="19"/>
  <c r="N201" i="19" s="1"/>
  <c r="J202" i="19"/>
  <c r="I203" i="19"/>
  <c r="N203" i="19" s="1"/>
  <c r="J203" i="19"/>
  <c r="P203" i="19" s="1"/>
  <c r="K203" i="19"/>
  <c r="Q203" i="19" s="1"/>
  <c r="J204" i="19"/>
  <c r="P204" i="19" s="1"/>
  <c r="I205" i="19"/>
  <c r="N205" i="19" s="1"/>
  <c r="J205" i="19"/>
  <c r="O205" i="19" s="1"/>
  <c r="K205" i="19"/>
  <c r="Q205" i="19" s="1"/>
  <c r="I206" i="19"/>
  <c r="J206" i="19"/>
  <c r="K206" i="19"/>
  <c r="Q206" i="19" s="1"/>
  <c r="N206" i="19"/>
  <c r="I207" i="19"/>
  <c r="J207" i="19"/>
  <c r="P207" i="19" s="1"/>
  <c r="K207" i="19"/>
  <c r="Q207" i="19" s="1"/>
  <c r="I208" i="19"/>
  <c r="N208" i="19" s="1"/>
  <c r="J208" i="19"/>
  <c r="P208" i="19" s="1"/>
  <c r="K208" i="19"/>
  <c r="Q208" i="19" s="1"/>
  <c r="I209" i="19"/>
  <c r="N209" i="19" s="1"/>
  <c r="J209" i="19"/>
  <c r="K209" i="19"/>
  <c r="O209" i="19"/>
  <c r="P209" i="19"/>
  <c r="Q209" i="19"/>
  <c r="I210" i="19"/>
  <c r="N210" i="19" s="1"/>
  <c r="J210" i="19"/>
  <c r="O210" i="19" s="1"/>
  <c r="K210" i="19"/>
  <c r="Q210" i="19" s="1"/>
  <c r="I211" i="19"/>
  <c r="N211" i="19" s="1"/>
  <c r="J211" i="19"/>
  <c r="K211" i="19"/>
  <c r="Q211" i="19" s="1"/>
  <c r="I212" i="19"/>
  <c r="N212" i="19" s="1"/>
  <c r="J212" i="19"/>
  <c r="P212" i="19" s="1"/>
  <c r="K212" i="19"/>
  <c r="Q212" i="19" s="1"/>
  <c r="I213" i="19"/>
  <c r="J213" i="19"/>
  <c r="P213" i="19" s="1"/>
  <c r="K213" i="19"/>
  <c r="Q213" i="19" s="1"/>
  <c r="I214" i="19"/>
  <c r="N214" i="19" s="1"/>
  <c r="J214" i="19"/>
  <c r="O214" i="19" s="1"/>
  <c r="K214" i="19"/>
  <c r="Q214" i="19" s="1"/>
  <c r="I215" i="19"/>
  <c r="J215" i="19"/>
  <c r="K215" i="19"/>
  <c r="Q215" i="19" s="1"/>
  <c r="I216" i="19"/>
  <c r="N216" i="19" s="1"/>
  <c r="J216" i="19"/>
  <c r="O216" i="19" s="1"/>
  <c r="K216" i="19"/>
  <c r="Q216" i="19" s="1"/>
  <c r="I217" i="19"/>
  <c r="N217" i="19" s="1"/>
  <c r="J217" i="19"/>
  <c r="O217" i="19" s="1"/>
  <c r="K217" i="19"/>
  <c r="Q217" i="19" s="1"/>
  <c r="I218" i="19"/>
  <c r="N218" i="19" s="1"/>
  <c r="J218" i="19"/>
  <c r="K218" i="19"/>
  <c r="Q218" i="19" s="1"/>
  <c r="I219" i="19"/>
  <c r="N219" i="19" s="1"/>
  <c r="J219" i="19"/>
  <c r="K219" i="19"/>
  <c r="Q219" i="19" s="1"/>
  <c r="I220" i="19"/>
  <c r="N220" i="19" s="1"/>
  <c r="J220" i="19"/>
  <c r="O220" i="19" s="1"/>
  <c r="K220" i="19"/>
  <c r="Q220" i="19" s="1"/>
  <c r="I221" i="19"/>
  <c r="N221" i="19" s="1"/>
  <c r="J221" i="19"/>
  <c r="O221" i="19" s="1"/>
  <c r="K221" i="19"/>
  <c r="Q221" i="19" s="1"/>
  <c r="P221" i="19"/>
  <c r="I222" i="19"/>
  <c r="J222" i="19"/>
  <c r="K222" i="19"/>
  <c r="Q222" i="19" s="1"/>
  <c r="N222" i="19"/>
  <c r="I223" i="19"/>
  <c r="J223" i="19"/>
  <c r="K223" i="19"/>
  <c r="Q223" i="19" s="1"/>
  <c r="I224" i="19"/>
  <c r="N224" i="19" s="1"/>
  <c r="J224" i="19"/>
  <c r="O224" i="19" s="1"/>
  <c r="K224" i="19"/>
  <c r="Q224" i="19" s="1"/>
  <c r="I225" i="19"/>
  <c r="N225" i="19" s="1"/>
  <c r="J225" i="19"/>
  <c r="O225" i="19" s="1"/>
  <c r="K225" i="19"/>
  <c r="Q225" i="19" s="1"/>
  <c r="I226" i="19"/>
  <c r="J226" i="19"/>
  <c r="P226" i="19" s="1"/>
  <c r="K226" i="19"/>
  <c r="Q226" i="19" s="1"/>
  <c r="I227" i="19"/>
  <c r="N227" i="19" s="1"/>
  <c r="J227" i="19"/>
  <c r="O227" i="19" s="1"/>
  <c r="K227" i="19"/>
  <c r="Q227" i="19" s="1"/>
  <c r="I228" i="19"/>
  <c r="N228" i="19" s="1"/>
  <c r="J228" i="19"/>
  <c r="O228" i="19" s="1"/>
  <c r="K228" i="19"/>
  <c r="Q228" i="19" s="1"/>
  <c r="I229" i="19"/>
  <c r="N229" i="19" s="1"/>
  <c r="J229" i="19"/>
  <c r="O229" i="19" s="1"/>
  <c r="R229" i="19" s="1"/>
  <c r="K229" i="19"/>
  <c r="Q229" i="19" s="1"/>
  <c r="I230" i="19"/>
  <c r="J230" i="19"/>
  <c r="P230" i="19" s="1"/>
  <c r="K230" i="19"/>
  <c r="Q230" i="19" s="1"/>
  <c r="I231" i="19"/>
  <c r="N231" i="19" s="1"/>
  <c r="J231" i="19"/>
  <c r="O231" i="19" s="1"/>
  <c r="K231" i="19"/>
  <c r="Q231" i="19" s="1"/>
  <c r="I232" i="19"/>
  <c r="N232" i="19" s="1"/>
  <c r="J232" i="19"/>
  <c r="O232" i="19" s="1"/>
  <c r="K232" i="19"/>
  <c r="Q232" i="19" s="1"/>
  <c r="I233" i="19"/>
  <c r="J233" i="19"/>
  <c r="O233" i="19" s="1"/>
  <c r="K233" i="19"/>
  <c r="Q233" i="19" s="1"/>
  <c r="I234" i="19"/>
  <c r="N234" i="19" s="1"/>
  <c r="J234" i="19"/>
  <c r="K234" i="19"/>
  <c r="Q234" i="19" s="1"/>
  <c r="I235" i="19"/>
  <c r="J235" i="19"/>
  <c r="K235" i="19"/>
  <c r="Q235" i="19" s="1"/>
  <c r="N235" i="19"/>
  <c r="O235" i="19"/>
  <c r="P235" i="19"/>
  <c r="I236" i="19"/>
  <c r="J236" i="19"/>
  <c r="K236" i="19"/>
  <c r="Q236" i="19" s="1"/>
  <c r="O236" i="19"/>
  <c r="P236" i="19"/>
  <c r="S236" i="19" s="1"/>
  <c r="I237" i="19"/>
  <c r="N237" i="19" s="1"/>
  <c r="J237" i="19"/>
  <c r="O237" i="19" s="1"/>
  <c r="K237" i="19"/>
  <c r="Q237" i="19" s="1"/>
  <c r="I238" i="19"/>
  <c r="J238" i="19"/>
  <c r="P238" i="19" s="1"/>
  <c r="K238" i="19"/>
  <c r="Q238" i="19" s="1"/>
  <c r="I239" i="19"/>
  <c r="N239" i="19" s="1"/>
  <c r="J239" i="19"/>
  <c r="K239" i="19"/>
  <c r="Q239" i="19" s="1"/>
  <c r="I240" i="19"/>
  <c r="N240" i="19" s="1"/>
  <c r="J240" i="19"/>
  <c r="P240" i="19" s="1"/>
  <c r="K240" i="19"/>
  <c r="Q240" i="19" s="1"/>
  <c r="I241" i="19"/>
  <c r="N241" i="19" s="1"/>
  <c r="J241" i="19"/>
  <c r="K241" i="19"/>
  <c r="Q241" i="19"/>
  <c r="I242" i="19"/>
  <c r="N242" i="19" s="1"/>
  <c r="J242" i="19"/>
  <c r="O242" i="19" s="1"/>
  <c r="K242" i="19"/>
  <c r="Q242" i="19" s="1"/>
  <c r="I243" i="19"/>
  <c r="J243" i="19"/>
  <c r="K243" i="19"/>
  <c r="Q243" i="19" s="1"/>
  <c r="I244" i="19"/>
  <c r="N244" i="19" s="1"/>
  <c r="J244" i="19"/>
  <c r="O244" i="19" s="1"/>
  <c r="K244" i="19"/>
  <c r="Q244" i="19" s="1"/>
  <c r="I245" i="19"/>
  <c r="N245" i="19" s="1"/>
  <c r="J245" i="19"/>
  <c r="K245" i="19"/>
  <c r="Q245" i="19"/>
  <c r="I246" i="19"/>
  <c r="J246" i="19"/>
  <c r="O246" i="19" s="1"/>
  <c r="K246" i="19"/>
  <c r="Q246" i="19"/>
  <c r="I247" i="19"/>
  <c r="N247" i="19" s="1"/>
  <c r="J247" i="19"/>
  <c r="K247" i="19"/>
  <c r="Q247" i="19" s="1"/>
  <c r="I248" i="19"/>
  <c r="N248" i="19" s="1"/>
  <c r="J248" i="19"/>
  <c r="O248" i="19" s="1"/>
  <c r="K248" i="19"/>
  <c r="Q248" i="19" s="1"/>
  <c r="I249" i="19"/>
  <c r="J249" i="19"/>
  <c r="O249" i="19" s="1"/>
  <c r="K249" i="19"/>
  <c r="Q249" i="19" s="1"/>
  <c r="I250" i="19"/>
  <c r="J250" i="19"/>
  <c r="O250" i="19" s="1"/>
  <c r="K250" i="19"/>
  <c r="Q250" i="19"/>
  <c r="I251" i="19"/>
  <c r="N251" i="19" s="1"/>
  <c r="J251" i="19"/>
  <c r="K251" i="19"/>
  <c r="Q251" i="19" s="1"/>
  <c r="I252" i="19"/>
  <c r="J252" i="19"/>
  <c r="O252" i="19" s="1"/>
  <c r="K252" i="19"/>
  <c r="Q252" i="19" s="1"/>
  <c r="I253" i="19"/>
  <c r="N253" i="19" s="1"/>
  <c r="J253" i="19"/>
  <c r="O253" i="19" s="1"/>
  <c r="K253" i="19"/>
  <c r="Q253" i="19" s="1"/>
  <c r="I254" i="19"/>
  <c r="N254" i="19" s="1"/>
  <c r="J254" i="19"/>
  <c r="O254" i="19" s="1"/>
  <c r="K254" i="19"/>
  <c r="Q254" i="19" s="1"/>
  <c r="I255" i="19"/>
  <c r="N255" i="19" s="1"/>
  <c r="J255" i="19"/>
  <c r="K255" i="19"/>
  <c r="Q255" i="19" s="1"/>
  <c r="I256" i="19"/>
  <c r="N256" i="19" s="1"/>
  <c r="J256" i="19"/>
  <c r="P256" i="19" s="1"/>
  <c r="K256" i="19"/>
  <c r="Q256" i="19" s="1"/>
  <c r="O256" i="19"/>
  <c r="I257" i="19"/>
  <c r="N257" i="19" s="1"/>
  <c r="J257" i="19"/>
  <c r="O257" i="19" s="1"/>
  <c r="K257" i="19"/>
  <c r="Q257" i="19" s="1"/>
  <c r="I258" i="19"/>
  <c r="N258" i="19" s="1"/>
  <c r="J258" i="19"/>
  <c r="O258" i="19" s="1"/>
  <c r="K258" i="19"/>
  <c r="Q258" i="19" s="1"/>
  <c r="I259" i="19"/>
  <c r="N259" i="19" s="1"/>
  <c r="J259" i="19"/>
  <c r="K259" i="19"/>
  <c r="Q259" i="19" s="1"/>
  <c r="I260" i="19"/>
  <c r="N260" i="19" s="1"/>
  <c r="J260" i="19"/>
  <c r="O260" i="19" s="1"/>
  <c r="K260" i="19"/>
  <c r="Q260" i="19" s="1"/>
  <c r="I261" i="19"/>
  <c r="N261" i="19" s="1"/>
  <c r="J261" i="19"/>
  <c r="O261" i="19" s="1"/>
  <c r="K261" i="19"/>
  <c r="Q261" i="19" s="1"/>
  <c r="I262" i="19"/>
  <c r="J262" i="19"/>
  <c r="O262" i="19" s="1"/>
  <c r="K262" i="19"/>
  <c r="Q262" i="19" s="1"/>
  <c r="I263" i="19"/>
  <c r="J263" i="19"/>
  <c r="K263" i="19"/>
  <c r="Q263" i="19" s="1"/>
  <c r="N263" i="19"/>
  <c r="I264" i="19"/>
  <c r="J264" i="19"/>
  <c r="K264" i="19"/>
  <c r="Q264" i="19" s="1"/>
  <c r="O264" i="19"/>
  <c r="P264" i="19"/>
  <c r="S264" i="19" s="1"/>
  <c r="I265" i="19"/>
  <c r="N265" i="19" s="1"/>
  <c r="J265" i="19"/>
  <c r="O265" i="19" s="1"/>
  <c r="K265" i="19"/>
  <c r="Q265" i="19" s="1"/>
  <c r="I266" i="19"/>
  <c r="J266" i="19"/>
  <c r="O266" i="19" s="1"/>
  <c r="K266" i="19"/>
  <c r="Q266" i="19"/>
  <c r="I267" i="19"/>
  <c r="N267" i="19" s="1"/>
  <c r="J267" i="19"/>
  <c r="K267" i="19"/>
  <c r="Q267" i="19" s="1"/>
  <c r="I268" i="19"/>
  <c r="J268" i="19"/>
  <c r="P268" i="19" s="1"/>
  <c r="K268" i="19"/>
  <c r="Q268" i="19" s="1"/>
  <c r="I269" i="19"/>
  <c r="N269" i="19" s="1"/>
  <c r="J269" i="19"/>
  <c r="O269" i="19" s="1"/>
  <c r="K269" i="19"/>
  <c r="Q269" i="19" s="1"/>
  <c r="I270" i="19"/>
  <c r="J270" i="19"/>
  <c r="O270" i="19" s="1"/>
  <c r="K270" i="19"/>
  <c r="Q270" i="19" s="1"/>
  <c r="I271" i="19"/>
  <c r="N271" i="19" s="1"/>
  <c r="J271" i="19"/>
  <c r="K271" i="19"/>
  <c r="Q271" i="19" s="1"/>
  <c r="I272" i="19"/>
  <c r="N272" i="19" s="1"/>
  <c r="J272" i="19"/>
  <c r="O272" i="19" s="1"/>
  <c r="K272" i="19"/>
  <c r="Q272" i="19" s="1"/>
  <c r="I273" i="19"/>
  <c r="N273" i="19" s="1"/>
  <c r="J273" i="19"/>
  <c r="O273" i="19" s="1"/>
  <c r="K273" i="19"/>
  <c r="Q273" i="19" s="1"/>
  <c r="P273" i="19"/>
  <c r="I274" i="19"/>
  <c r="J274" i="19"/>
  <c r="K274" i="19"/>
  <c r="Q274" i="19" s="1"/>
  <c r="N274" i="19"/>
  <c r="I275" i="19"/>
  <c r="N275" i="19" s="1"/>
  <c r="J275" i="19"/>
  <c r="K275" i="19"/>
  <c r="Q275" i="19" s="1"/>
  <c r="I276" i="19"/>
  <c r="N276" i="19" s="1"/>
  <c r="J276" i="19"/>
  <c r="O276" i="19" s="1"/>
  <c r="K276" i="19"/>
  <c r="Q276" i="19" s="1"/>
  <c r="P276" i="19"/>
  <c r="I277" i="19"/>
  <c r="N277" i="19" s="1"/>
  <c r="J277" i="19"/>
  <c r="K277" i="19"/>
  <c r="Q277" i="19" s="1"/>
  <c r="I278" i="19"/>
  <c r="N278" i="19" s="1"/>
  <c r="J278" i="19"/>
  <c r="K278" i="19"/>
  <c r="Q278" i="19" s="1"/>
  <c r="I279" i="19"/>
  <c r="J279" i="19"/>
  <c r="K279" i="19"/>
  <c r="Q279" i="19" s="1"/>
  <c r="I280" i="19"/>
  <c r="N280" i="19" s="1"/>
  <c r="J280" i="19"/>
  <c r="O280" i="19" s="1"/>
  <c r="K280" i="19"/>
  <c r="Q280" i="19" s="1"/>
  <c r="I281" i="19"/>
  <c r="N281" i="19" s="1"/>
  <c r="J281" i="19"/>
  <c r="O281" i="19" s="1"/>
  <c r="K281" i="19"/>
  <c r="Q281" i="19" s="1"/>
  <c r="I282" i="19"/>
  <c r="J282" i="19"/>
  <c r="K282" i="19"/>
  <c r="Q282" i="19" s="1"/>
  <c r="I283" i="19"/>
  <c r="N283" i="19" s="1"/>
  <c r="J283" i="19"/>
  <c r="K283" i="19"/>
  <c r="Q283" i="19" s="1"/>
  <c r="I284" i="19"/>
  <c r="J284" i="19"/>
  <c r="O284" i="19" s="1"/>
  <c r="K284" i="19"/>
  <c r="Q284" i="19" s="1"/>
  <c r="I285" i="19"/>
  <c r="N285" i="19" s="1"/>
  <c r="J285" i="19"/>
  <c r="O285" i="19" s="1"/>
  <c r="K285" i="19"/>
  <c r="Q285" i="19" s="1"/>
  <c r="P285" i="19"/>
  <c r="I286" i="19"/>
  <c r="J286" i="19"/>
  <c r="K286" i="19"/>
  <c r="Q286" i="19" s="1"/>
  <c r="N286" i="19"/>
  <c r="I287" i="19"/>
  <c r="J287" i="19"/>
  <c r="K287" i="19"/>
  <c r="Q287" i="19" s="1"/>
  <c r="I288" i="19"/>
  <c r="N288" i="19" s="1"/>
  <c r="J288" i="19"/>
  <c r="P288" i="19" s="1"/>
  <c r="K288" i="19"/>
  <c r="Q288" i="19" s="1"/>
  <c r="I289" i="19"/>
  <c r="J289" i="19"/>
  <c r="K289" i="19"/>
  <c r="Q289" i="19" s="1"/>
  <c r="I290" i="19"/>
  <c r="N290" i="19" s="1"/>
  <c r="J290" i="19"/>
  <c r="K290" i="19"/>
  <c r="Q290" i="19" s="1"/>
  <c r="I291" i="19"/>
  <c r="J291" i="19"/>
  <c r="K291" i="19"/>
  <c r="Q291" i="19" s="1"/>
  <c r="I292" i="19"/>
  <c r="N292" i="19" s="1"/>
  <c r="J292" i="19"/>
  <c r="O292" i="19" s="1"/>
  <c r="K292" i="19"/>
  <c r="Q292" i="19" s="1"/>
  <c r="I293" i="19"/>
  <c r="N293" i="19" s="1"/>
  <c r="J293" i="19"/>
  <c r="O293" i="19" s="1"/>
  <c r="K293" i="19"/>
  <c r="Q293" i="19" s="1"/>
  <c r="P293" i="19"/>
  <c r="I294" i="19"/>
  <c r="N294" i="19" s="1"/>
  <c r="J294" i="19"/>
  <c r="K294" i="19"/>
  <c r="Q294" i="19"/>
  <c r="I295" i="19"/>
  <c r="J295" i="19"/>
  <c r="K295" i="19"/>
  <c r="Q295" i="19" s="1"/>
  <c r="N295" i="19"/>
  <c r="I296" i="19"/>
  <c r="N296" i="19" s="1"/>
  <c r="J296" i="19"/>
  <c r="K296" i="19"/>
  <c r="Q296" i="19" s="1"/>
  <c r="O296" i="19"/>
  <c r="P296" i="19"/>
  <c r="I297" i="19"/>
  <c r="J297" i="19"/>
  <c r="O297" i="19" s="1"/>
  <c r="K297" i="19"/>
  <c r="Q297" i="19" s="1"/>
  <c r="P297" i="19"/>
  <c r="I298" i="19"/>
  <c r="N298" i="19" s="1"/>
  <c r="J298" i="19"/>
  <c r="K298" i="19"/>
  <c r="Q298" i="19" s="1"/>
  <c r="I299" i="19"/>
  <c r="J299" i="19"/>
  <c r="K299" i="19"/>
  <c r="Q299" i="19" s="1"/>
  <c r="I300" i="19"/>
  <c r="N300" i="19" s="1"/>
  <c r="K300" i="19"/>
  <c r="Q300" i="19" s="1"/>
  <c r="I301" i="19"/>
  <c r="N301" i="19" s="1"/>
  <c r="J302" i="19"/>
  <c r="I303" i="19"/>
  <c r="N303" i="19" s="1"/>
  <c r="J304" i="19"/>
  <c r="O304" i="19" s="1"/>
  <c r="I305" i="19"/>
  <c r="N305" i="19" s="1"/>
  <c r="J306" i="19"/>
  <c r="I307" i="19"/>
  <c r="N307" i="19" s="1"/>
  <c r="J307" i="19"/>
  <c r="K307" i="19"/>
  <c r="Q307" i="19" s="1"/>
  <c r="I308" i="19"/>
  <c r="N308" i="19" s="1"/>
  <c r="J308" i="19"/>
  <c r="P308" i="19" s="1"/>
  <c r="K308" i="19"/>
  <c r="Q308" i="19" s="1"/>
  <c r="I309" i="19"/>
  <c r="N309" i="19" s="1"/>
  <c r="J309" i="19"/>
  <c r="O309" i="19" s="1"/>
  <c r="K309" i="19"/>
  <c r="Q309" i="19" s="1"/>
  <c r="I310" i="19"/>
  <c r="J310" i="19"/>
  <c r="P310" i="19" s="1"/>
  <c r="K310" i="19"/>
  <c r="Q310" i="19" s="1"/>
  <c r="S310" i="19" s="1"/>
  <c r="N310" i="19"/>
  <c r="O310" i="19"/>
  <c r="I311" i="19"/>
  <c r="N311" i="19" s="1"/>
  <c r="J311" i="19"/>
  <c r="K311" i="19"/>
  <c r="Q311" i="19" s="1"/>
  <c r="O311" i="19"/>
  <c r="R311" i="19" s="1"/>
  <c r="P311" i="19"/>
  <c r="I312" i="19"/>
  <c r="N312" i="19" s="1"/>
  <c r="J312" i="19"/>
  <c r="O312" i="19" s="1"/>
  <c r="K312" i="19"/>
  <c r="Q312" i="19" s="1"/>
  <c r="P312" i="19"/>
  <c r="I313" i="19"/>
  <c r="N313" i="19" s="1"/>
  <c r="J313" i="19"/>
  <c r="K313" i="19"/>
  <c r="Q313" i="19" s="1"/>
  <c r="I314" i="19"/>
  <c r="N314" i="19" s="1"/>
  <c r="J314" i="19"/>
  <c r="K314" i="19"/>
  <c r="Q314" i="19" s="1"/>
  <c r="I315" i="19"/>
  <c r="N315" i="19" s="1"/>
  <c r="J315" i="19"/>
  <c r="K315" i="19"/>
  <c r="Q315" i="19" s="1"/>
  <c r="I316" i="19"/>
  <c r="N316" i="19" s="1"/>
  <c r="J316" i="19"/>
  <c r="P316" i="19" s="1"/>
  <c r="K316" i="19"/>
  <c r="Q316" i="19" s="1"/>
  <c r="I317" i="19"/>
  <c r="N317" i="19" s="1"/>
  <c r="J317" i="19"/>
  <c r="O317" i="19" s="1"/>
  <c r="K317" i="19"/>
  <c r="Q317" i="19" s="1"/>
  <c r="I318" i="19"/>
  <c r="N318" i="19" s="1"/>
  <c r="J318" i="19"/>
  <c r="K318" i="19"/>
  <c r="Q318" i="19" s="1"/>
  <c r="I319" i="19"/>
  <c r="N319" i="19" s="1"/>
  <c r="J319" i="19"/>
  <c r="P319" i="19" s="1"/>
  <c r="S319" i="19" s="1"/>
  <c r="K319" i="19"/>
  <c r="Q319" i="19" s="1"/>
  <c r="I320" i="19"/>
  <c r="N320" i="19" s="1"/>
  <c r="J320" i="19"/>
  <c r="P320" i="19" s="1"/>
  <c r="K320" i="19"/>
  <c r="Q320" i="19" s="1"/>
  <c r="I321" i="19"/>
  <c r="N321" i="19" s="1"/>
  <c r="J321" i="19"/>
  <c r="O321" i="19" s="1"/>
  <c r="K321" i="19"/>
  <c r="Q321" i="19" s="1"/>
  <c r="I322" i="19"/>
  <c r="J322" i="19"/>
  <c r="K322" i="19"/>
  <c r="Q322" i="19" s="1"/>
  <c r="N322" i="19"/>
  <c r="I323" i="19"/>
  <c r="N323" i="19" s="1"/>
  <c r="J323" i="19"/>
  <c r="K323" i="19"/>
  <c r="Q323" i="19" s="1"/>
  <c r="O323" i="19"/>
  <c r="P323" i="19"/>
  <c r="I324" i="19"/>
  <c r="N324" i="19" s="1"/>
  <c r="J324" i="19"/>
  <c r="O324" i="19" s="1"/>
  <c r="K324" i="19"/>
  <c r="Q324" i="19" s="1"/>
  <c r="I325" i="19"/>
  <c r="N325" i="19" s="1"/>
  <c r="J325" i="19"/>
  <c r="O325" i="19" s="1"/>
  <c r="K325" i="19"/>
  <c r="Q325" i="19"/>
  <c r="I326" i="19"/>
  <c r="N326" i="19" s="1"/>
  <c r="J326" i="19"/>
  <c r="K326" i="19"/>
  <c r="Q326" i="19" s="1"/>
  <c r="I327" i="19"/>
  <c r="N327" i="19" s="1"/>
  <c r="J327" i="19"/>
  <c r="P327" i="19" s="1"/>
  <c r="K327" i="19"/>
  <c r="Q327" i="19" s="1"/>
  <c r="I328" i="19"/>
  <c r="N328" i="19" s="1"/>
  <c r="J328" i="19"/>
  <c r="P328" i="19" s="1"/>
  <c r="S328" i="19" s="1"/>
  <c r="K328" i="19"/>
  <c r="O328" i="19"/>
  <c r="R328" i="19" s="1"/>
  <c r="Q328" i="19"/>
  <c r="I329" i="19"/>
  <c r="N329" i="19" s="1"/>
  <c r="J329" i="19"/>
  <c r="O329" i="19" s="1"/>
  <c r="K329" i="19"/>
  <c r="Q329" i="19" s="1"/>
  <c r="I330" i="19"/>
  <c r="N330" i="19" s="1"/>
  <c r="J330" i="19"/>
  <c r="K330" i="19"/>
  <c r="Q330" i="19" s="1"/>
  <c r="I331" i="19"/>
  <c r="N331" i="19" s="1"/>
  <c r="J331" i="19"/>
  <c r="O331" i="19" s="1"/>
  <c r="R331" i="19" s="1"/>
  <c r="K331" i="19"/>
  <c r="Q331" i="19" s="1"/>
  <c r="I332" i="19"/>
  <c r="N332" i="19" s="1"/>
  <c r="J332" i="19"/>
  <c r="O332" i="19" s="1"/>
  <c r="K332" i="19"/>
  <c r="Q332" i="19" s="1"/>
  <c r="I333" i="19"/>
  <c r="J333" i="19"/>
  <c r="O333" i="19" s="1"/>
  <c r="K333" i="19"/>
  <c r="Q333" i="19" s="1"/>
  <c r="I334" i="19"/>
  <c r="N334" i="19" s="1"/>
  <c r="J334" i="19"/>
  <c r="K334" i="19"/>
  <c r="Q334" i="19" s="1"/>
  <c r="I335" i="19"/>
  <c r="J335" i="19"/>
  <c r="O335" i="19" s="1"/>
  <c r="R335" i="19" s="1"/>
  <c r="K335" i="19"/>
  <c r="Q335" i="19" s="1"/>
  <c r="I336" i="19"/>
  <c r="N336" i="19" s="1"/>
  <c r="J336" i="19"/>
  <c r="O336" i="19" s="1"/>
  <c r="K336" i="19"/>
  <c r="Q336" i="19" s="1"/>
  <c r="I337" i="19"/>
  <c r="J337" i="19"/>
  <c r="O337" i="19" s="1"/>
  <c r="K337" i="19"/>
  <c r="Q337" i="19" s="1"/>
  <c r="I338" i="19"/>
  <c r="J338" i="19"/>
  <c r="K338" i="19"/>
  <c r="Q338" i="19" s="1"/>
  <c r="N338" i="19"/>
  <c r="I339" i="19"/>
  <c r="J339" i="19"/>
  <c r="P339" i="19" s="1"/>
  <c r="K339" i="19"/>
  <c r="Q339" i="19" s="1"/>
  <c r="O339" i="19"/>
  <c r="I340" i="19"/>
  <c r="N340" i="19" s="1"/>
  <c r="J340" i="19"/>
  <c r="P340" i="19" s="1"/>
  <c r="K340" i="19"/>
  <c r="Q340" i="19" s="1"/>
  <c r="I341" i="19"/>
  <c r="N341" i="19" s="1"/>
  <c r="J341" i="19"/>
  <c r="O341" i="19" s="1"/>
  <c r="K341" i="19"/>
  <c r="Q341" i="19"/>
  <c r="I342" i="19"/>
  <c r="N342" i="19" s="1"/>
  <c r="J342" i="19"/>
  <c r="K342" i="19"/>
  <c r="Q342" i="19" s="1"/>
  <c r="I343" i="19"/>
  <c r="J343" i="19"/>
  <c r="O343" i="19" s="1"/>
  <c r="K343" i="19"/>
  <c r="Q343" i="19" s="1"/>
  <c r="S343" i="19" s="1"/>
  <c r="N343" i="19"/>
  <c r="P343" i="19"/>
  <c r="I344" i="19"/>
  <c r="N344" i="19" s="1"/>
  <c r="J344" i="19"/>
  <c r="P344" i="19" s="1"/>
  <c r="S344" i="19" s="1"/>
  <c r="K344" i="19"/>
  <c r="Q344" i="19" s="1"/>
  <c r="I345" i="19"/>
  <c r="J345" i="19"/>
  <c r="O345" i="19" s="1"/>
  <c r="K345" i="19"/>
  <c r="Q345" i="19"/>
  <c r="I346" i="19"/>
  <c r="N346" i="19" s="1"/>
  <c r="J346" i="19"/>
  <c r="P346" i="19" s="1"/>
  <c r="K346" i="19"/>
  <c r="Q346" i="19" s="1"/>
  <c r="I347" i="19"/>
  <c r="J347" i="19"/>
  <c r="O347" i="19" s="1"/>
  <c r="K347" i="19"/>
  <c r="Q347" i="19" s="1"/>
  <c r="I348" i="19"/>
  <c r="N348" i="19" s="1"/>
  <c r="J348" i="19"/>
  <c r="O348" i="19" s="1"/>
  <c r="K348" i="19"/>
  <c r="Q348" i="19" s="1"/>
  <c r="I349" i="19"/>
  <c r="J349" i="19"/>
  <c r="K349" i="19"/>
  <c r="Q349" i="19"/>
  <c r="J3" i="19"/>
  <c r="O3" i="19" s="1"/>
  <c r="I4" i="19"/>
  <c r="N4" i="19" s="1"/>
  <c r="J4" i="19"/>
  <c r="O4" i="19" s="1"/>
  <c r="K4" i="19"/>
  <c r="Q4" i="19" s="1"/>
  <c r="I5" i="19"/>
  <c r="J5" i="19"/>
  <c r="K5" i="19"/>
  <c r="Q5" i="19" s="1"/>
  <c r="I6" i="19"/>
  <c r="N6" i="19" s="1"/>
  <c r="J6" i="19"/>
  <c r="K6" i="19"/>
  <c r="Q6" i="19" s="1"/>
  <c r="I7" i="19"/>
  <c r="J7" i="19"/>
  <c r="O7" i="19" s="1"/>
  <c r="K7" i="19"/>
  <c r="Q7" i="19" s="1"/>
  <c r="I8" i="19"/>
  <c r="N8" i="19" s="1"/>
  <c r="J8" i="19"/>
  <c r="O8" i="19" s="1"/>
  <c r="K8" i="19"/>
  <c r="Q8" i="19" s="1"/>
  <c r="I9" i="19"/>
  <c r="J9" i="19"/>
  <c r="K9" i="19"/>
  <c r="Q9" i="19" s="1"/>
  <c r="I10" i="19"/>
  <c r="N10" i="19" s="1"/>
  <c r="J10" i="19"/>
  <c r="O10" i="19" s="1"/>
  <c r="K10" i="19"/>
  <c r="Q10" i="19" s="1"/>
  <c r="P10" i="19"/>
  <c r="I11" i="19"/>
  <c r="J11" i="19"/>
  <c r="O11" i="19" s="1"/>
  <c r="K11" i="19"/>
  <c r="Q11" i="19" s="1"/>
  <c r="I12" i="19"/>
  <c r="N12" i="19" s="1"/>
  <c r="J12" i="19"/>
  <c r="O12" i="19" s="1"/>
  <c r="K12" i="19"/>
  <c r="Q12" i="19" s="1"/>
  <c r="I13" i="19"/>
  <c r="N13" i="19" s="1"/>
  <c r="J13" i="19"/>
  <c r="K13" i="19"/>
  <c r="Q13" i="19" s="1"/>
  <c r="I14" i="19"/>
  <c r="J14" i="19"/>
  <c r="P14" i="19" s="1"/>
  <c r="K14" i="19"/>
  <c r="Q14" i="19" s="1"/>
  <c r="S14" i="19" s="1"/>
  <c r="N14" i="19"/>
  <c r="I15" i="19"/>
  <c r="N15" i="19" s="1"/>
  <c r="J15" i="19"/>
  <c r="O15" i="19" s="1"/>
  <c r="R15" i="19" s="1"/>
  <c r="K15" i="19"/>
  <c r="Q15" i="19" s="1"/>
  <c r="I16" i="19"/>
  <c r="J16" i="19"/>
  <c r="O16" i="19" s="1"/>
  <c r="K16" i="19"/>
  <c r="Q16" i="19" s="1"/>
  <c r="I17" i="19"/>
  <c r="J17" i="19"/>
  <c r="K17" i="19"/>
  <c r="Q17" i="19" s="1"/>
  <c r="N17" i="19"/>
  <c r="I18" i="19"/>
  <c r="J18" i="19"/>
  <c r="P18" i="19" s="1"/>
  <c r="S18" i="19" s="1"/>
  <c r="K18" i="19"/>
  <c r="Q18" i="19" s="1"/>
  <c r="O18" i="19"/>
  <c r="R18" i="19" s="1"/>
  <c r="I19" i="19"/>
  <c r="N19" i="19" s="1"/>
  <c r="J19" i="19"/>
  <c r="O19" i="19" s="1"/>
  <c r="K19" i="19"/>
  <c r="Q19" i="19"/>
  <c r="I20" i="19"/>
  <c r="N20" i="19" s="1"/>
  <c r="J20" i="19"/>
  <c r="O20" i="19" s="1"/>
  <c r="K20" i="19"/>
  <c r="Q20" i="19" s="1"/>
  <c r="I21" i="19"/>
  <c r="N21" i="19" s="1"/>
  <c r="J21" i="19"/>
  <c r="K21" i="19"/>
  <c r="Q21" i="19" s="1"/>
  <c r="I22" i="19"/>
  <c r="J22" i="19"/>
  <c r="O22" i="19" s="1"/>
  <c r="R22" i="19" s="1"/>
  <c r="K22" i="19"/>
  <c r="Q22" i="19" s="1"/>
  <c r="I23" i="19"/>
  <c r="N23" i="19" s="1"/>
  <c r="J23" i="19"/>
  <c r="O23" i="19" s="1"/>
  <c r="K23" i="19"/>
  <c r="Q23" i="19" s="1"/>
  <c r="I24" i="19"/>
  <c r="N24" i="19" s="1"/>
  <c r="J24" i="19"/>
  <c r="O24" i="19" s="1"/>
  <c r="K24" i="19"/>
  <c r="Q24" i="19" s="1"/>
  <c r="I25" i="19"/>
  <c r="J25" i="19"/>
  <c r="K25" i="19"/>
  <c r="Q25" i="19" s="1"/>
  <c r="I26" i="19"/>
  <c r="N26" i="19" s="1"/>
  <c r="J26" i="19"/>
  <c r="O26" i="19" s="1"/>
  <c r="K26" i="19"/>
  <c r="Q26" i="19" s="1"/>
  <c r="P26" i="19"/>
  <c r="I27" i="19"/>
  <c r="N27" i="19" s="1"/>
  <c r="J27" i="19"/>
  <c r="O27" i="19" s="1"/>
  <c r="K27" i="19"/>
  <c r="Q27" i="19"/>
  <c r="I28" i="19"/>
  <c r="N28" i="19" s="1"/>
  <c r="J28" i="19"/>
  <c r="O28" i="19" s="1"/>
  <c r="K28" i="19"/>
  <c r="Q28" i="19" s="1"/>
  <c r="I29" i="19"/>
  <c r="N29" i="19" s="1"/>
  <c r="J29" i="19"/>
  <c r="P29" i="19" s="1"/>
  <c r="K29" i="19"/>
  <c r="Q29" i="19" s="1"/>
  <c r="O29" i="19"/>
  <c r="R29" i="19" s="1"/>
  <c r="I30" i="19"/>
  <c r="N30" i="19" s="1"/>
  <c r="J30" i="19"/>
  <c r="P30" i="19" s="1"/>
  <c r="S30" i="19" s="1"/>
  <c r="K30" i="19"/>
  <c r="Q30" i="19" s="1"/>
  <c r="I31" i="19"/>
  <c r="N31" i="19" s="1"/>
  <c r="J31" i="19"/>
  <c r="O31" i="19" s="1"/>
  <c r="K31" i="19"/>
  <c r="Q31" i="19" s="1"/>
  <c r="I32" i="19"/>
  <c r="J32" i="19"/>
  <c r="K32" i="19"/>
  <c r="Q32" i="19" s="1"/>
  <c r="N32" i="19"/>
  <c r="I33" i="19"/>
  <c r="N33" i="19" s="1"/>
  <c r="J33" i="19"/>
  <c r="P33" i="19" s="1"/>
  <c r="K33" i="19"/>
  <c r="Q33" i="19" s="1"/>
  <c r="I34" i="19"/>
  <c r="J34" i="19"/>
  <c r="O34" i="19" s="1"/>
  <c r="K34" i="19"/>
  <c r="Q34" i="19" s="1"/>
  <c r="P34" i="19"/>
  <c r="I35" i="19"/>
  <c r="N35" i="19" s="1"/>
  <c r="J35" i="19"/>
  <c r="P35" i="19" s="1"/>
  <c r="K35" i="19"/>
  <c r="Q35" i="19" s="1"/>
  <c r="I36" i="19"/>
  <c r="N36" i="19" s="1"/>
  <c r="J36" i="19"/>
  <c r="K36" i="19"/>
  <c r="Q36" i="19" s="1"/>
  <c r="I37" i="19"/>
  <c r="N37" i="19" s="1"/>
  <c r="J37" i="19"/>
  <c r="P37" i="19" s="1"/>
  <c r="S37" i="19" s="1"/>
  <c r="K37" i="19"/>
  <c r="Q37" i="19" s="1"/>
  <c r="I38" i="19"/>
  <c r="N38" i="19" s="1"/>
  <c r="J38" i="19"/>
  <c r="P38" i="19" s="1"/>
  <c r="K38" i="19"/>
  <c r="Q38" i="19" s="1"/>
  <c r="I39" i="19"/>
  <c r="N39" i="19" s="1"/>
  <c r="J39" i="19"/>
  <c r="O39" i="19" s="1"/>
  <c r="R39" i="19" s="1"/>
  <c r="K39" i="19"/>
  <c r="Q39" i="19" s="1"/>
  <c r="P39" i="19"/>
  <c r="I40" i="19"/>
  <c r="N40" i="19" s="1"/>
  <c r="J40" i="19"/>
  <c r="K40" i="19"/>
  <c r="Q40" i="19"/>
  <c r="I41" i="19"/>
  <c r="N41" i="19" s="1"/>
  <c r="J41" i="19"/>
  <c r="P41" i="19" s="1"/>
  <c r="K41" i="19"/>
  <c r="Q41" i="19" s="1"/>
  <c r="S41" i="19" s="1"/>
  <c r="I42" i="19"/>
  <c r="N42" i="19" s="1"/>
  <c r="J42" i="19"/>
  <c r="O42" i="19" s="1"/>
  <c r="R42" i="19" s="1"/>
  <c r="K42" i="19"/>
  <c r="Q42" i="19" s="1"/>
  <c r="P42" i="19"/>
  <c r="S42" i="19" s="1"/>
  <c r="I43" i="19"/>
  <c r="N43" i="19" s="1"/>
  <c r="J43" i="19"/>
  <c r="P43" i="19" s="1"/>
  <c r="K43" i="19"/>
  <c r="Q43" i="19" s="1"/>
  <c r="O43" i="19"/>
  <c r="I44" i="19"/>
  <c r="N44" i="19" s="1"/>
  <c r="J44" i="19"/>
  <c r="K44" i="19"/>
  <c r="Q44" i="19" s="1"/>
  <c r="I45" i="19"/>
  <c r="J45" i="19"/>
  <c r="P45" i="19" s="1"/>
  <c r="K45" i="19"/>
  <c r="Q45" i="19" s="1"/>
  <c r="O45" i="19"/>
  <c r="I46" i="19"/>
  <c r="J46" i="19"/>
  <c r="O46" i="19" s="1"/>
  <c r="K46" i="19"/>
  <c r="Q46" i="19" s="1"/>
  <c r="N46" i="19"/>
  <c r="I47" i="19"/>
  <c r="J47" i="19"/>
  <c r="O47" i="19" s="1"/>
  <c r="K47" i="19"/>
  <c r="Q47" i="19" s="1"/>
  <c r="P47" i="19"/>
  <c r="I48" i="19"/>
  <c r="N48" i="19" s="1"/>
  <c r="J48" i="19"/>
  <c r="O48" i="19" s="1"/>
  <c r="K48" i="19"/>
  <c r="Q48" i="19"/>
  <c r="I49" i="19"/>
  <c r="N49" i="19" s="1"/>
  <c r="J49" i="19"/>
  <c r="K49" i="19"/>
  <c r="Q49" i="19" s="1"/>
  <c r="I50" i="19"/>
  <c r="J50" i="19"/>
  <c r="P50" i="19" s="1"/>
  <c r="S50" i="19" s="1"/>
  <c r="K50" i="19"/>
  <c r="Q50" i="19" s="1"/>
  <c r="N50" i="19"/>
  <c r="I51" i="19"/>
  <c r="J51" i="19"/>
  <c r="P51" i="19" s="1"/>
  <c r="K51" i="19"/>
  <c r="O51" i="19"/>
  <c r="Q51" i="19"/>
  <c r="I52" i="19"/>
  <c r="N52" i="19" s="1"/>
  <c r="J52" i="19"/>
  <c r="O52" i="19" s="1"/>
  <c r="K52" i="19"/>
  <c r="Q52" i="19" s="1"/>
  <c r="I53" i="19"/>
  <c r="N53" i="19" s="1"/>
  <c r="J53" i="19"/>
  <c r="K53" i="19"/>
  <c r="Q53" i="19" s="1"/>
  <c r="I54" i="19"/>
  <c r="N54" i="19" s="1"/>
  <c r="J54" i="19"/>
  <c r="P54" i="19" s="1"/>
  <c r="K54" i="19"/>
  <c r="Q54" i="19" s="1"/>
  <c r="I55" i="19"/>
  <c r="J55" i="19"/>
  <c r="P55" i="19" s="1"/>
  <c r="K55" i="19"/>
  <c r="Q55" i="19" s="1"/>
  <c r="I56" i="19"/>
  <c r="N56" i="19" s="1"/>
  <c r="J56" i="19"/>
  <c r="O56" i="19" s="1"/>
  <c r="K56" i="19"/>
  <c r="Q56" i="19" s="1"/>
  <c r="I57" i="19"/>
  <c r="N57" i="19" s="1"/>
  <c r="J57" i="19"/>
  <c r="K57" i="19"/>
  <c r="Q57" i="19" s="1"/>
  <c r="I58" i="19"/>
  <c r="N58" i="19" s="1"/>
  <c r="J58" i="19"/>
  <c r="O58" i="19" s="1"/>
  <c r="K58" i="19"/>
  <c r="Q58" i="19" s="1"/>
  <c r="P58" i="19"/>
  <c r="S58" i="19" s="1"/>
  <c r="I59" i="19"/>
  <c r="J59" i="19"/>
  <c r="K59" i="19"/>
  <c r="Q59" i="19" s="1"/>
  <c r="I60" i="19"/>
  <c r="N60" i="19" s="1"/>
  <c r="J60" i="19"/>
  <c r="O60" i="19" s="1"/>
  <c r="K60" i="19"/>
  <c r="Q60" i="19" s="1"/>
  <c r="I61" i="19"/>
  <c r="N61" i="19" s="1"/>
  <c r="J61" i="19"/>
  <c r="K61" i="19"/>
  <c r="Q61" i="19" s="1"/>
  <c r="I62" i="19"/>
  <c r="J62" i="19"/>
  <c r="P62" i="19" s="1"/>
  <c r="K62" i="19"/>
  <c r="Q62" i="19" s="1"/>
  <c r="N62" i="19"/>
  <c r="O62" i="19"/>
  <c r="R62" i="19" s="1"/>
  <c r="I63" i="19"/>
  <c r="N63" i="19" s="1"/>
  <c r="J63" i="19"/>
  <c r="O63" i="19" s="1"/>
  <c r="K63" i="19"/>
  <c r="Q63" i="19" s="1"/>
  <c r="I64" i="19"/>
  <c r="N64" i="19" s="1"/>
  <c r="J64" i="19"/>
  <c r="O64" i="19" s="1"/>
  <c r="K64" i="19"/>
  <c r="Q64" i="19"/>
  <c r="I65" i="19"/>
  <c r="J65" i="19"/>
  <c r="K65" i="19"/>
  <c r="Q65" i="19" s="1"/>
  <c r="I66" i="19"/>
  <c r="N66" i="19" s="1"/>
  <c r="J66" i="19"/>
  <c r="O66" i="19" s="1"/>
  <c r="R66" i="19" s="1"/>
  <c r="K66" i="19"/>
  <c r="Q66" i="19" s="1"/>
  <c r="I67" i="19"/>
  <c r="N67" i="19" s="1"/>
  <c r="J67" i="19"/>
  <c r="P67" i="19" s="1"/>
  <c r="K67" i="19"/>
  <c r="Q67" i="19" s="1"/>
  <c r="I68" i="19"/>
  <c r="N68" i="19" s="1"/>
  <c r="J68" i="19"/>
  <c r="O68" i="19" s="1"/>
  <c r="K68" i="19"/>
  <c r="Q68" i="19" s="1"/>
  <c r="I69" i="19"/>
  <c r="N69" i="19" s="1"/>
  <c r="J69" i="19"/>
  <c r="K69" i="19"/>
  <c r="Q69" i="19" s="1"/>
  <c r="I70" i="19"/>
  <c r="J70" i="19"/>
  <c r="P70" i="19" s="1"/>
  <c r="K70" i="19"/>
  <c r="Q70" i="19" s="1"/>
  <c r="O70" i="19"/>
  <c r="I71" i="19"/>
  <c r="N71" i="19" s="1"/>
  <c r="J71" i="19"/>
  <c r="O71" i="19" s="1"/>
  <c r="K71" i="19"/>
  <c r="Q71" i="19" s="1"/>
  <c r="I72" i="19"/>
  <c r="J72" i="19"/>
  <c r="O72" i="19" s="1"/>
  <c r="K72" i="19"/>
  <c r="Q72" i="19" s="1"/>
  <c r="N72" i="19"/>
  <c r="I73" i="19"/>
  <c r="J73" i="19"/>
  <c r="P73" i="19" s="1"/>
  <c r="S73" i="19" s="1"/>
  <c r="K73" i="19"/>
  <c r="Q73" i="19" s="1"/>
  <c r="N73" i="19"/>
  <c r="I74" i="19"/>
  <c r="J74" i="19"/>
  <c r="O74" i="19" s="1"/>
  <c r="R74" i="19" s="1"/>
  <c r="K74" i="19"/>
  <c r="Q74" i="19" s="1"/>
  <c r="P74" i="19"/>
  <c r="S74" i="19" s="1"/>
  <c r="I75" i="19"/>
  <c r="J75" i="19"/>
  <c r="O75" i="19" s="1"/>
  <c r="K75" i="19"/>
  <c r="P75" i="19"/>
  <c r="Q75" i="19"/>
  <c r="I76" i="19"/>
  <c r="N76" i="19" s="1"/>
  <c r="J76" i="19"/>
  <c r="K76" i="19"/>
  <c r="Q76" i="19" s="1"/>
  <c r="I77" i="19"/>
  <c r="J77" i="19"/>
  <c r="K77" i="19"/>
  <c r="Q77" i="19" s="1"/>
  <c r="I78" i="19"/>
  <c r="J78" i="19"/>
  <c r="P78" i="19" s="1"/>
  <c r="S78" i="19" s="1"/>
  <c r="K78" i="19"/>
  <c r="Q78" i="19" s="1"/>
  <c r="I79" i="19"/>
  <c r="N79" i="19" s="1"/>
  <c r="J79" i="19"/>
  <c r="P79" i="19" s="1"/>
  <c r="K79" i="19"/>
  <c r="Q79" i="19" s="1"/>
  <c r="O79" i="19"/>
  <c r="I80" i="19"/>
  <c r="N80" i="19" s="1"/>
  <c r="J80" i="19"/>
  <c r="K80" i="19"/>
  <c r="Q80" i="19"/>
  <c r="I81" i="19"/>
  <c r="J81" i="19"/>
  <c r="P81" i="19" s="1"/>
  <c r="K81" i="19"/>
  <c r="Q81" i="19" s="1"/>
  <c r="I82" i="19"/>
  <c r="N82" i="19" s="1"/>
  <c r="K82" i="19"/>
  <c r="Q82" i="19" s="1"/>
  <c r="I83" i="19"/>
  <c r="N83" i="19" s="1"/>
  <c r="J83" i="19"/>
  <c r="O83" i="19" s="1"/>
  <c r="I84" i="19"/>
  <c r="N84" i="19" s="1"/>
  <c r="J84" i="19"/>
  <c r="J85" i="19"/>
  <c r="K85" i="19"/>
  <c r="Q85" i="19" s="1"/>
  <c r="I86" i="19"/>
  <c r="N86" i="19" s="1"/>
  <c r="J86" i="19"/>
  <c r="O86" i="19" s="1"/>
  <c r="K86" i="19"/>
  <c r="Q86" i="19" s="1"/>
  <c r="I87" i="19"/>
  <c r="N87" i="19" s="1"/>
  <c r="J87" i="19"/>
  <c r="K87" i="19"/>
  <c r="Q87" i="19" s="1"/>
  <c r="I88" i="19"/>
  <c r="N88" i="19" s="1"/>
  <c r="J88" i="19"/>
  <c r="K88" i="19"/>
  <c r="Q88" i="19" s="1"/>
  <c r="I89" i="19"/>
  <c r="J89" i="19"/>
  <c r="K89" i="19"/>
  <c r="Q89" i="19" s="1"/>
  <c r="N89" i="19"/>
  <c r="I90" i="19"/>
  <c r="J90" i="19"/>
  <c r="O90" i="19" s="1"/>
  <c r="K90" i="19"/>
  <c r="Q90" i="19" s="1"/>
  <c r="I91" i="19"/>
  <c r="N91" i="19" s="1"/>
  <c r="J91" i="19"/>
  <c r="K91" i="19"/>
  <c r="Q91" i="19" s="1"/>
  <c r="O91" i="19"/>
  <c r="P91" i="19"/>
  <c r="I92" i="19"/>
  <c r="N92" i="19" s="1"/>
  <c r="J92" i="19"/>
  <c r="K92" i="19"/>
  <c r="Q92" i="19" s="1"/>
  <c r="I93" i="19"/>
  <c r="J93" i="19"/>
  <c r="K93" i="19"/>
  <c r="Q93" i="19" s="1"/>
  <c r="N93" i="19"/>
  <c r="I94" i="19"/>
  <c r="N94" i="19" s="1"/>
  <c r="J94" i="19"/>
  <c r="P94" i="19" s="1"/>
  <c r="K94" i="19"/>
  <c r="Q94" i="19" s="1"/>
  <c r="I95" i="19"/>
  <c r="N95" i="19" s="1"/>
  <c r="J95" i="19"/>
  <c r="O95" i="19" s="1"/>
  <c r="K95" i="19"/>
  <c r="Q95" i="19" s="1"/>
  <c r="I96" i="19"/>
  <c r="J96" i="19"/>
  <c r="O96" i="19" s="1"/>
  <c r="K96" i="19"/>
  <c r="Q96" i="19" s="1"/>
  <c r="I97" i="19"/>
  <c r="J97" i="19"/>
  <c r="P97" i="19" s="1"/>
  <c r="K97" i="19"/>
  <c r="Q97" i="19" s="1"/>
  <c r="I98" i="19"/>
  <c r="J98" i="19"/>
  <c r="K98" i="19"/>
  <c r="Q98" i="19" s="1"/>
  <c r="N98" i="19"/>
  <c r="I99" i="19"/>
  <c r="N99" i="19" s="1"/>
  <c r="J99" i="19"/>
  <c r="P99" i="19" s="1"/>
  <c r="S99" i="19" s="1"/>
  <c r="K99" i="19"/>
  <c r="Q99" i="19" s="1"/>
  <c r="O99" i="19"/>
  <c r="I100" i="19"/>
  <c r="N100" i="19" s="1"/>
  <c r="J100" i="19"/>
  <c r="O100" i="19" s="1"/>
  <c r="K100" i="19"/>
  <c r="Q100" i="19" s="1"/>
  <c r="R100" i="19" s="1"/>
  <c r="I101" i="19"/>
  <c r="N101" i="19" s="1"/>
  <c r="J101" i="19"/>
  <c r="P101" i="19" s="1"/>
  <c r="K101" i="19"/>
  <c r="Q101" i="19" s="1"/>
  <c r="O101" i="19"/>
  <c r="I102" i="19"/>
  <c r="J102" i="19"/>
  <c r="P102" i="19" s="1"/>
  <c r="S102" i="19" s="1"/>
  <c r="K102" i="19"/>
  <c r="Q102" i="19" s="1"/>
  <c r="I103" i="19"/>
  <c r="J103" i="19"/>
  <c r="O103" i="19" s="1"/>
  <c r="K103" i="19"/>
  <c r="Q103" i="19" s="1"/>
  <c r="I104" i="19"/>
  <c r="N104" i="19" s="1"/>
  <c r="J104" i="19"/>
  <c r="O104" i="19" s="1"/>
  <c r="K104" i="19"/>
  <c r="Q104" i="19"/>
  <c r="I105" i="19"/>
  <c r="J105" i="19"/>
  <c r="P105" i="19" s="1"/>
  <c r="K105" i="19"/>
  <c r="N105" i="19"/>
  <c r="O105" i="19"/>
  <c r="Q105" i="19"/>
  <c r="I106" i="19"/>
  <c r="J106" i="19"/>
  <c r="P106" i="19" s="1"/>
  <c r="K106" i="19"/>
  <c r="Q106" i="19" s="1"/>
  <c r="I107" i="19"/>
  <c r="N107" i="19" s="1"/>
  <c r="J107" i="19"/>
  <c r="O107" i="19" s="1"/>
  <c r="K107" i="19"/>
  <c r="Q107" i="19" s="1"/>
  <c r="P107" i="19"/>
  <c r="I108" i="19"/>
  <c r="N108" i="19" s="1"/>
  <c r="J108" i="19"/>
  <c r="O108" i="19" s="1"/>
  <c r="K108" i="19"/>
  <c r="Q108" i="19" s="1"/>
  <c r="I109" i="19"/>
  <c r="J109" i="19"/>
  <c r="P109" i="19" s="1"/>
  <c r="K109" i="19"/>
  <c r="Q109" i="19" s="1"/>
  <c r="I110" i="19"/>
  <c r="N110" i="19" s="1"/>
  <c r="J110" i="19"/>
  <c r="P110" i="19" s="1"/>
  <c r="S110" i="19" s="1"/>
  <c r="K110" i="19"/>
  <c r="Q110" i="19" s="1"/>
  <c r="I111" i="19"/>
  <c r="N111" i="19" s="1"/>
  <c r="J111" i="19"/>
  <c r="K111" i="19"/>
  <c r="Q111" i="19" s="1"/>
  <c r="O111" i="19"/>
  <c r="P111" i="19"/>
  <c r="S111" i="19" s="1"/>
  <c r="I112" i="19"/>
  <c r="J112" i="19"/>
  <c r="O112" i="19" s="1"/>
  <c r="K112" i="19"/>
  <c r="Q112" i="19" s="1"/>
  <c r="I113" i="19"/>
  <c r="N113" i="19" s="1"/>
  <c r="J113" i="19"/>
  <c r="P113" i="19" s="1"/>
  <c r="K113" i="19"/>
  <c r="Q113" i="19" s="1"/>
  <c r="I114" i="19"/>
  <c r="N114" i="19" s="1"/>
  <c r="J114" i="19"/>
  <c r="K114" i="19"/>
  <c r="Q114" i="19" s="1"/>
  <c r="I115" i="19"/>
  <c r="J115" i="19"/>
  <c r="O115" i="19" s="1"/>
  <c r="K115" i="19"/>
  <c r="Q115" i="19" s="1"/>
  <c r="I116" i="19"/>
  <c r="J116" i="19"/>
  <c r="K116" i="19"/>
  <c r="Q116" i="19" s="1"/>
  <c r="L116" i="19"/>
  <c r="L117" i="19" s="1"/>
  <c r="M117" i="19" s="1"/>
  <c r="N116" i="19"/>
  <c r="I117" i="19"/>
  <c r="N117" i="19" s="1"/>
  <c r="J117" i="19"/>
  <c r="P117" i="19" s="1"/>
  <c r="K117" i="19"/>
  <c r="Q117" i="19" s="1"/>
  <c r="I118" i="19"/>
  <c r="J118" i="19"/>
  <c r="O118" i="19" s="1"/>
  <c r="K118" i="19"/>
  <c r="Q118" i="19" s="1"/>
  <c r="I119" i="19"/>
  <c r="N119" i="19" s="1"/>
  <c r="J119" i="19"/>
  <c r="O119" i="19" s="1"/>
  <c r="K119" i="19"/>
  <c r="L119" i="19"/>
  <c r="L120" i="19" s="1"/>
  <c r="Q119" i="19"/>
  <c r="I120" i="19"/>
  <c r="N120" i="19" s="1"/>
  <c r="J120" i="19"/>
  <c r="K120" i="19"/>
  <c r="Q120" i="19" s="1"/>
  <c r="I121" i="19"/>
  <c r="J121" i="19"/>
  <c r="K121" i="19"/>
  <c r="Q121" i="19" s="1"/>
  <c r="O121" i="19"/>
  <c r="P121" i="19"/>
  <c r="I122" i="19"/>
  <c r="N122" i="19" s="1"/>
  <c r="J122" i="19"/>
  <c r="O122" i="19" s="1"/>
  <c r="K122" i="19"/>
  <c r="Q122" i="19" s="1"/>
  <c r="L122" i="19"/>
  <c r="I123" i="19"/>
  <c r="J123" i="19"/>
  <c r="O123" i="19" s="1"/>
  <c r="K123" i="19"/>
  <c r="Q123" i="19" s="1"/>
  <c r="I124" i="19"/>
  <c r="J124" i="19"/>
  <c r="K124" i="19"/>
  <c r="Q124" i="19" s="1"/>
  <c r="L124" i="19"/>
  <c r="M124" i="19" s="1"/>
  <c r="N124" i="19"/>
  <c r="I125" i="19"/>
  <c r="N125" i="19" s="1"/>
  <c r="J125" i="19"/>
  <c r="O125" i="19" s="1"/>
  <c r="K125" i="19"/>
  <c r="Q125" i="19" s="1"/>
  <c r="I126" i="19"/>
  <c r="J126" i="19"/>
  <c r="O126" i="19" s="1"/>
  <c r="K126" i="19"/>
  <c r="Q126" i="19" s="1"/>
  <c r="I127" i="19"/>
  <c r="N127" i="19" s="1"/>
  <c r="J127" i="19"/>
  <c r="O127" i="19" s="1"/>
  <c r="K127" i="19"/>
  <c r="L127" i="19"/>
  <c r="M127" i="19" s="1"/>
  <c r="Q127" i="19"/>
  <c r="I128" i="19"/>
  <c r="N128" i="19" s="1"/>
  <c r="J128" i="19"/>
  <c r="K128" i="19"/>
  <c r="Q128" i="19" s="1"/>
  <c r="I129" i="19"/>
  <c r="J129" i="19"/>
  <c r="O129" i="19" s="1"/>
  <c r="K129" i="19"/>
  <c r="Q129" i="19" s="1"/>
  <c r="I130" i="19"/>
  <c r="J130" i="19"/>
  <c r="K130" i="19"/>
  <c r="Q130" i="19" s="1"/>
  <c r="L130" i="19"/>
  <c r="M130" i="19" s="1"/>
  <c r="I131" i="19"/>
  <c r="N131" i="19" s="1"/>
  <c r="J131" i="19"/>
  <c r="O131" i="19" s="1"/>
  <c r="K131" i="19"/>
  <c r="Q131" i="19" s="1"/>
  <c r="L131" i="19"/>
  <c r="M131" i="19" s="1"/>
  <c r="I132" i="19"/>
  <c r="N132" i="19" s="1"/>
  <c r="J132" i="19"/>
  <c r="K132" i="19"/>
  <c r="Q132" i="19" s="1"/>
  <c r="I133" i="19"/>
  <c r="N133" i="19" s="1"/>
  <c r="J133" i="19"/>
  <c r="K133" i="19"/>
  <c r="Q133" i="19" s="1"/>
  <c r="I134" i="19"/>
  <c r="N134" i="19" s="1"/>
  <c r="J134" i="19"/>
  <c r="O134" i="19" s="1"/>
  <c r="K134" i="19"/>
  <c r="Q134" i="19" s="1"/>
  <c r="P134" i="19"/>
  <c r="I135" i="19"/>
  <c r="J135" i="19"/>
  <c r="O135" i="19" s="1"/>
  <c r="K135" i="19"/>
  <c r="Q135" i="19" s="1"/>
  <c r="I136" i="19"/>
  <c r="J136" i="19"/>
  <c r="P136" i="19" s="1"/>
  <c r="K136" i="19"/>
  <c r="Q136" i="19" s="1"/>
  <c r="L136" i="19"/>
  <c r="M136" i="19" s="1"/>
  <c r="N136" i="19"/>
  <c r="I137" i="19"/>
  <c r="N137" i="19" s="1"/>
  <c r="J137" i="19"/>
  <c r="P137" i="19" s="1"/>
  <c r="K137" i="19"/>
  <c r="Q137" i="19" s="1"/>
  <c r="O137" i="19"/>
  <c r="I138" i="19"/>
  <c r="J138" i="19"/>
  <c r="O138" i="19" s="1"/>
  <c r="K138" i="19"/>
  <c r="Q138" i="19" s="1"/>
  <c r="I139" i="19"/>
  <c r="N139" i="19" s="1"/>
  <c r="J139" i="19"/>
  <c r="K139" i="19"/>
  <c r="Q139" i="19" s="1"/>
  <c r="I140" i="19"/>
  <c r="N140" i="19" s="1"/>
  <c r="J140" i="19"/>
  <c r="P140" i="19" s="1"/>
  <c r="K140" i="19"/>
  <c r="Q140" i="19" s="1"/>
  <c r="I141" i="19"/>
  <c r="J141" i="19"/>
  <c r="O141" i="19" s="1"/>
  <c r="K141" i="19"/>
  <c r="Q141" i="19" s="1"/>
  <c r="I142" i="19"/>
  <c r="N142" i="19" s="1"/>
  <c r="J142" i="19"/>
  <c r="O142" i="19" s="1"/>
  <c r="K142" i="19"/>
  <c r="Q142" i="19" s="1"/>
  <c r="I143" i="19"/>
  <c r="J143" i="19"/>
  <c r="P143" i="19" s="1"/>
  <c r="K143" i="19"/>
  <c r="Q143" i="19" s="1"/>
  <c r="I144" i="19"/>
  <c r="N144" i="19" s="1"/>
  <c r="J144" i="19"/>
  <c r="P144" i="19" s="1"/>
  <c r="S144" i="19" s="1"/>
  <c r="K144" i="19"/>
  <c r="Q144" i="19" s="1"/>
  <c r="I145" i="19"/>
  <c r="N145" i="19" s="1"/>
  <c r="J145" i="19"/>
  <c r="O145" i="19" s="1"/>
  <c r="K145" i="19"/>
  <c r="Q145" i="19"/>
  <c r="I146" i="19"/>
  <c r="N146" i="19" s="1"/>
  <c r="J146" i="19"/>
  <c r="O146" i="19" s="1"/>
  <c r="K146" i="19"/>
  <c r="Q146" i="19" s="1"/>
  <c r="I147" i="19"/>
  <c r="N147" i="19" s="1"/>
  <c r="J147" i="19"/>
  <c r="P147" i="19" s="1"/>
  <c r="K147" i="19"/>
  <c r="Q147" i="19"/>
  <c r="I148" i="19"/>
  <c r="N148" i="19" s="1"/>
  <c r="J148" i="19"/>
  <c r="P148" i="19" s="1"/>
  <c r="K148" i="19"/>
  <c r="Q148" i="19" s="1"/>
  <c r="I149" i="19"/>
  <c r="J149" i="19"/>
  <c r="P149" i="19" s="1"/>
  <c r="K149" i="19"/>
  <c r="Q149" i="19" s="1"/>
  <c r="I150" i="19"/>
  <c r="N150" i="19" s="1"/>
  <c r="J150" i="19"/>
  <c r="O150" i="19" s="1"/>
  <c r="K150" i="19"/>
  <c r="Q150" i="19" s="1"/>
  <c r="I151" i="19"/>
  <c r="N151" i="19" s="1"/>
  <c r="J151" i="19"/>
  <c r="K151" i="19"/>
  <c r="Q151" i="19" s="1"/>
  <c r="I152" i="19"/>
  <c r="J152" i="19"/>
  <c r="P152" i="19" s="1"/>
  <c r="S152" i="19" s="1"/>
  <c r="K152" i="19"/>
  <c r="Q152" i="19" s="1"/>
  <c r="I153" i="19"/>
  <c r="N153" i="19" s="1"/>
  <c r="J153" i="19"/>
  <c r="O153" i="19" s="1"/>
  <c r="K153" i="19"/>
  <c r="Q153" i="19" s="1"/>
  <c r="I154" i="19"/>
  <c r="N154" i="19" s="1"/>
  <c r="J154" i="19"/>
  <c r="O154" i="19" s="1"/>
  <c r="K154" i="19"/>
  <c r="Q154" i="19" s="1"/>
  <c r="I155" i="19"/>
  <c r="N155" i="19" s="1"/>
  <c r="J155" i="19"/>
  <c r="P155" i="19" s="1"/>
  <c r="K155" i="19"/>
  <c r="O155" i="19"/>
  <c r="Q155" i="19"/>
  <c r="I156" i="19"/>
  <c r="N156" i="19" s="1"/>
  <c r="J156" i="19"/>
  <c r="P156" i="19" s="1"/>
  <c r="K156" i="19"/>
  <c r="Q156" i="19" s="1"/>
  <c r="I157" i="19"/>
  <c r="J157" i="19"/>
  <c r="O157" i="19" s="1"/>
  <c r="K157" i="19"/>
  <c r="P157" i="19"/>
  <c r="Q157" i="19"/>
  <c r="I158" i="19"/>
  <c r="N158" i="19" s="1"/>
  <c r="J158" i="19"/>
  <c r="O158" i="19" s="1"/>
  <c r="K158" i="19"/>
  <c r="Q158" i="19" s="1"/>
  <c r="I159" i="19"/>
  <c r="N159" i="19" s="1"/>
  <c r="J159" i="19"/>
  <c r="P159" i="19" s="1"/>
  <c r="K159" i="19"/>
  <c r="Q159" i="19" s="1"/>
  <c r="I160" i="19"/>
  <c r="N160" i="19" s="1"/>
  <c r="J160" i="19"/>
  <c r="P160" i="19" s="1"/>
  <c r="S160" i="19" s="1"/>
  <c r="K160" i="19"/>
  <c r="Q160" i="19" s="1"/>
  <c r="I161" i="19"/>
  <c r="N161" i="19" s="1"/>
  <c r="J161" i="19"/>
  <c r="O161" i="19" s="1"/>
  <c r="K161" i="19"/>
  <c r="Q161" i="19" s="1"/>
  <c r="P161" i="19"/>
  <c r="I162" i="19"/>
  <c r="N162" i="19" s="1"/>
  <c r="J162" i="19"/>
  <c r="O162" i="19" s="1"/>
  <c r="K162" i="19"/>
  <c r="Q162" i="19" s="1"/>
  <c r="P162" i="19"/>
  <c r="I163" i="19"/>
  <c r="J163" i="19"/>
  <c r="P163" i="19" s="1"/>
  <c r="K163" i="19"/>
  <c r="Q163" i="19" s="1"/>
  <c r="I164" i="19"/>
  <c r="N164" i="19" s="1"/>
  <c r="J164" i="19"/>
  <c r="P164" i="19" s="1"/>
  <c r="S164" i="19" s="1"/>
  <c r="K164" i="19"/>
  <c r="Q164" i="19" s="1"/>
  <c r="I165" i="19"/>
  <c r="J165" i="19"/>
  <c r="P165" i="19" s="1"/>
  <c r="K165" i="19"/>
  <c r="Q165" i="19" s="1"/>
  <c r="O165" i="19"/>
  <c r="I166" i="19"/>
  <c r="N166" i="19" s="1"/>
  <c r="J166" i="19"/>
  <c r="O166" i="19" s="1"/>
  <c r="K166" i="19"/>
  <c r="Q166" i="19" s="1"/>
  <c r="I167" i="19"/>
  <c r="N167" i="19" s="1"/>
  <c r="J167" i="19"/>
  <c r="K167" i="19"/>
  <c r="Q167" i="19" s="1"/>
  <c r="I168" i="19"/>
  <c r="N168" i="19" s="1"/>
  <c r="J168" i="19"/>
  <c r="O168" i="19" s="1"/>
  <c r="K168" i="19"/>
  <c r="Q168" i="19" s="1"/>
  <c r="I169" i="19"/>
  <c r="N169" i="19" s="1"/>
  <c r="J169" i="19"/>
  <c r="K169" i="19"/>
  <c r="Q169" i="19" s="1"/>
  <c r="I170" i="19"/>
  <c r="N170" i="19" s="1"/>
  <c r="J170" i="19"/>
  <c r="P170" i="19" s="1"/>
  <c r="K170" i="19"/>
  <c r="Q170" i="19" s="1"/>
  <c r="I171" i="19"/>
  <c r="N171" i="19" s="1"/>
  <c r="J171" i="19"/>
  <c r="K171" i="19"/>
  <c r="Q171" i="19" s="1"/>
  <c r="I172" i="19"/>
  <c r="J172" i="19"/>
  <c r="O172" i="19" s="1"/>
  <c r="K172" i="19"/>
  <c r="Q172" i="19" s="1"/>
  <c r="H3" i="19"/>
  <c r="I3" i="19" s="1"/>
  <c r="F3" i="19"/>
  <c r="L2" i="19"/>
  <c r="M2" i="19" s="1"/>
  <c r="H2" i="19"/>
  <c r="F2" i="19"/>
  <c r="I293" i="18"/>
  <c r="J293" i="18"/>
  <c r="O293" i="18" s="1"/>
  <c r="K293" i="18"/>
  <c r="Q293" i="18" s="1"/>
  <c r="I294" i="18"/>
  <c r="N294" i="18" s="1"/>
  <c r="J294" i="18"/>
  <c r="O294" i="18" s="1"/>
  <c r="K294" i="18"/>
  <c r="Q294" i="18" s="1"/>
  <c r="I295" i="18"/>
  <c r="N295" i="18" s="1"/>
  <c r="J295" i="18"/>
  <c r="K295" i="18"/>
  <c r="Q295" i="18" s="1"/>
  <c r="I296" i="18"/>
  <c r="N296" i="18" s="1"/>
  <c r="J296" i="18"/>
  <c r="P296" i="18" s="1"/>
  <c r="S296" i="18" s="1"/>
  <c r="K296" i="18"/>
  <c r="Q296" i="18" s="1"/>
  <c r="I297" i="18"/>
  <c r="J297" i="18"/>
  <c r="O297" i="18" s="1"/>
  <c r="K297" i="18"/>
  <c r="Q297" i="18" s="1"/>
  <c r="I298" i="18"/>
  <c r="J298" i="18"/>
  <c r="O298" i="18" s="1"/>
  <c r="K298" i="18"/>
  <c r="Q298" i="18" s="1"/>
  <c r="I299" i="18"/>
  <c r="N299" i="18" s="1"/>
  <c r="J299" i="18"/>
  <c r="K299" i="18"/>
  <c r="Q299" i="18" s="1"/>
  <c r="I300" i="18"/>
  <c r="N300" i="18" s="1"/>
  <c r="J300" i="18"/>
  <c r="P300" i="18" s="1"/>
  <c r="K300" i="18"/>
  <c r="Q300" i="18" s="1"/>
  <c r="I301" i="18"/>
  <c r="N301" i="18" s="1"/>
  <c r="J301" i="18"/>
  <c r="O301" i="18" s="1"/>
  <c r="K301" i="18"/>
  <c r="Q301" i="18" s="1"/>
  <c r="I302" i="18"/>
  <c r="N302" i="18" s="1"/>
  <c r="J302" i="18"/>
  <c r="O302" i="18" s="1"/>
  <c r="K302" i="18"/>
  <c r="Q302" i="18" s="1"/>
  <c r="I303" i="18"/>
  <c r="N303" i="18" s="1"/>
  <c r="J303" i="18"/>
  <c r="K303" i="18"/>
  <c r="Q303" i="18" s="1"/>
  <c r="I304" i="18"/>
  <c r="N304" i="18" s="1"/>
  <c r="J304" i="18"/>
  <c r="P304" i="18" s="1"/>
  <c r="K304" i="18"/>
  <c r="Q304" i="18" s="1"/>
  <c r="S304" i="18"/>
  <c r="I305" i="18"/>
  <c r="N305" i="18" s="1"/>
  <c r="J305" i="18"/>
  <c r="O305" i="18" s="1"/>
  <c r="R305" i="18" s="1"/>
  <c r="K305" i="18"/>
  <c r="Q305" i="18"/>
  <c r="I306" i="18"/>
  <c r="J306" i="18"/>
  <c r="K306" i="18"/>
  <c r="Q306" i="18" s="1"/>
  <c r="N306" i="18"/>
  <c r="O306" i="18"/>
  <c r="P306" i="18"/>
  <c r="I307" i="18"/>
  <c r="J307" i="18"/>
  <c r="K307" i="18"/>
  <c r="Q307" i="18" s="1"/>
  <c r="I308" i="18"/>
  <c r="N308" i="18" s="1"/>
  <c r="J308" i="18"/>
  <c r="K308" i="18"/>
  <c r="Q308" i="18" s="1"/>
  <c r="I309" i="18"/>
  <c r="N309" i="18" s="1"/>
  <c r="J309" i="18"/>
  <c r="O309" i="18" s="1"/>
  <c r="K309" i="18"/>
  <c r="Q309" i="18" s="1"/>
  <c r="I310" i="18"/>
  <c r="N310" i="18" s="1"/>
  <c r="J310" i="18"/>
  <c r="K310" i="18"/>
  <c r="Q310" i="18" s="1"/>
  <c r="I311" i="18"/>
  <c r="N311" i="18" s="1"/>
  <c r="J311" i="18"/>
  <c r="P311" i="18" s="1"/>
  <c r="S311" i="18" s="1"/>
  <c r="K311" i="18"/>
  <c r="Q311" i="18" s="1"/>
  <c r="I312" i="18"/>
  <c r="J312" i="18"/>
  <c r="P312" i="18" s="1"/>
  <c r="S312" i="18" s="1"/>
  <c r="K312" i="18"/>
  <c r="Q312" i="18" s="1"/>
  <c r="N312" i="18"/>
  <c r="I313" i="18"/>
  <c r="J313" i="18"/>
  <c r="O313" i="18" s="1"/>
  <c r="K313" i="18"/>
  <c r="Q313" i="18" s="1"/>
  <c r="I314" i="18"/>
  <c r="J314" i="18"/>
  <c r="K314" i="18"/>
  <c r="Q314" i="18" s="1"/>
  <c r="N314" i="18"/>
  <c r="I315" i="18"/>
  <c r="J315" i="18"/>
  <c r="K315" i="18"/>
  <c r="Q315" i="18" s="1"/>
  <c r="I316" i="18"/>
  <c r="N316" i="18" s="1"/>
  <c r="J316" i="18"/>
  <c r="O316" i="18" s="1"/>
  <c r="K316" i="18"/>
  <c r="Q316" i="18" s="1"/>
  <c r="I317" i="18"/>
  <c r="J317" i="18"/>
  <c r="O317" i="18" s="1"/>
  <c r="K317" i="18"/>
  <c r="Q317" i="18" s="1"/>
  <c r="I318" i="18"/>
  <c r="N318" i="18" s="1"/>
  <c r="J318" i="18"/>
  <c r="K318" i="18"/>
  <c r="Q318" i="18"/>
  <c r="I319" i="18"/>
  <c r="N319" i="18" s="1"/>
  <c r="J319" i="18"/>
  <c r="P319" i="18" s="1"/>
  <c r="K319" i="18"/>
  <c r="Q319" i="18" s="1"/>
  <c r="I320" i="18"/>
  <c r="N320" i="18" s="1"/>
  <c r="J320" i="18"/>
  <c r="O320" i="18" s="1"/>
  <c r="K320" i="18"/>
  <c r="Q320" i="18" s="1"/>
  <c r="I321" i="18"/>
  <c r="J321" i="18"/>
  <c r="O321" i="18" s="1"/>
  <c r="K321" i="18"/>
  <c r="Q321" i="18" s="1"/>
  <c r="I322" i="18"/>
  <c r="N322" i="18" s="1"/>
  <c r="J322" i="18"/>
  <c r="K322" i="18"/>
  <c r="Q322" i="18" s="1"/>
  <c r="I323" i="18"/>
  <c r="N323" i="18" s="1"/>
  <c r="J323" i="18"/>
  <c r="K323" i="18"/>
  <c r="Q323" i="18" s="1"/>
  <c r="I324" i="18"/>
  <c r="J324" i="18"/>
  <c r="O324" i="18" s="1"/>
  <c r="K324" i="18"/>
  <c r="Q324" i="18" s="1"/>
  <c r="N324" i="18"/>
  <c r="I325" i="18"/>
  <c r="N325" i="18" s="1"/>
  <c r="J325" i="18"/>
  <c r="O325" i="18" s="1"/>
  <c r="K325" i="18"/>
  <c r="P325" i="18"/>
  <c r="S325" i="18" s="1"/>
  <c r="Q325" i="18"/>
  <c r="I326" i="18"/>
  <c r="N326" i="18" s="1"/>
  <c r="J326" i="18"/>
  <c r="K326" i="18"/>
  <c r="Q326" i="18" s="1"/>
  <c r="I327" i="18"/>
  <c r="N327" i="18" s="1"/>
  <c r="J327" i="18"/>
  <c r="P327" i="18" s="1"/>
  <c r="K327" i="18"/>
  <c r="Q327" i="18" s="1"/>
  <c r="I328" i="18"/>
  <c r="J328" i="18"/>
  <c r="P328" i="18" s="1"/>
  <c r="K328" i="18"/>
  <c r="Q328" i="18" s="1"/>
  <c r="N328" i="18"/>
  <c r="I329" i="18"/>
  <c r="N329" i="18" s="1"/>
  <c r="J329" i="18"/>
  <c r="O329" i="18" s="1"/>
  <c r="K329" i="18"/>
  <c r="P329" i="18"/>
  <c r="Q329" i="18"/>
  <c r="I330" i="18"/>
  <c r="N330" i="18" s="1"/>
  <c r="J330" i="18"/>
  <c r="K330" i="18"/>
  <c r="Q330" i="18" s="1"/>
  <c r="I331" i="18"/>
  <c r="N331" i="18" s="1"/>
  <c r="J331" i="18"/>
  <c r="K331" i="18"/>
  <c r="Q331" i="18" s="1"/>
  <c r="I332" i="18"/>
  <c r="J332" i="18"/>
  <c r="O332" i="18" s="1"/>
  <c r="K332" i="18"/>
  <c r="Q332" i="18" s="1"/>
  <c r="I333" i="18"/>
  <c r="N333" i="18" s="1"/>
  <c r="J333" i="18"/>
  <c r="P333" i="18" s="1"/>
  <c r="K333" i="18"/>
  <c r="Q333" i="18" s="1"/>
  <c r="O333" i="18"/>
  <c r="I334" i="18"/>
  <c r="N334" i="18" s="1"/>
  <c r="J334" i="18"/>
  <c r="O334" i="18" s="1"/>
  <c r="K334" i="18"/>
  <c r="Q334" i="18" s="1"/>
  <c r="R334" i="18" s="1"/>
  <c r="P334" i="18"/>
  <c r="I335" i="18"/>
  <c r="J335" i="18"/>
  <c r="K335" i="18"/>
  <c r="Q335" i="18" s="1"/>
  <c r="I336" i="18"/>
  <c r="N336" i="18" s="1"/>
  <c r="J336" i="18"/>
  <c r="O336" i="18" s="1"/>
  <c r="R336" i="18" s="1"/>
  <c r="K336" i="18"/>
  <c r="Q336" i="18" s="1"/>
  <c r="I337" i="18"/>
  <c r="N337" i="18" s="1"/>
  <c r="J337" i="18"/>
  <c r="P337" i="18" s="1"/>
  <c r="K337" i="18"/>
  <c r="Q337" i="18" s="1"/>
  <c r="I338" i="18"/>
  <c r="N338" i="18" s="1"/>
  <c r="J338" i="18"/>
  <c r="O338" i="18" s="1"/>
  <c r="K338" i="18"/>
  <c r="Q338" i="18" s="1"/>
  <c r="P338" i="18"/>
  <c r="I339" i="18"/>
  <c r="N339" i="18" s="1"/>
  <c r="J339" i="18"/>
  <c r="P339" i="18" s="1"/>
  <c r="K339" i="18"/>
  <c r="Q339" i="18"/>
  <c r="I340" i="18"/>
  <c r="N340" i="18" s="1"/>
  <c r="J340" i="18"/>
  <c r="K340" i="18"/>
  <c r="Q340" i="18" s="1"/>
  <c r="I341" i="18"/>
  <c r="N341" i="18" s="1"/>
  <c r="J341" i="18"/>
  <c r="P341" i="18" s="1"/>
  <c r="S341" i="18" s="1"/>
  <c r="K341" i="18"/>
  <c r="Q341" i="18" s="1"/>
  <c r="I342" i="18"/>
  <c r="N342" i="18" s="1"/>
  <c r="J342" i="18"/>
  <c r="O342" i="18" s="1"/>
  <c r="K342" i="18"/>
  <c r="Q342" i="18" s="1"/>
  <c r="I343" i="18"/>
  <c r="N343" i="18" s="1"/>
  <c r="J343" i="18"/>
  <c r="P343" i="18" s="1"/>
  <c r="K343" i="18"/>
  <c r="Q343" i="18" s="1"/>
  <c r="I344" i="18"/>
  <c r="N344" i="18" s="1"/>
  <c r="J344" i="18"/>
  <c r="K344" i="18"/>
  <c r="Q344" i="18" s="1"/>
  <c r="I345" i="18"/>
  <c r="N345" i="18" s="1"/>
  <c r="J345" i="18"/>
  <c r="P345" i="18" s="1"/>
  <c r="K345" i="18"/>
  <c r="Q345" i="18" s="1"/>
  <c r="I346" i="18"/>
  <c r="N346" i="18" s="1"/>
  <c r="J346" i="18"/>
  <c r="O346" i="18" s="1"/>
  <c r="K346" i="18"/>
  <c r="Q346" i="18" s="1"/>
  <c r="I347" i="18"/>
  <c r="N347" i="18" s="1"/>
  <c r="J347" i="18"/>
  <c r="P347" i="18" s="1"/>
  <c r="K347" i="18"/>
  <c r="Q347" i="18" s="1"/>
  <c r="I348" i="18"/>
  <c r="N348" i="18" s="1"/>
  <c r="J348" i="18"/>
  <c r="K348" i="18"/>
  <c r="Q348" i="18" s="1"/>
  <c r="I349" i="18"/>
  <c r="N349" i="18" s="1"/>
  <c r="J349" i="18"/>
  <c r="P349" i="18" s="1"/>
  <c r="K349" i="18"/>
  <c r="Q349" i="18" s="1"/>
  <c r="O349" i="18"/>
  <c r="I350" i="18"/>
  <c r="N350" i="18" s="1"/>
  <c r="J350" i="18"/>
  <c r="K350" i="18"/>
  <c r="Q350" i="18" s="1"/>
  <c r="I351" i="18"/>
  <c r="N351" i="18" s="1"/>
  <c r="J351" i="18"/>
  <c r="K351" i="18"/>
  <c r="Q351" i="18" s="1"/>
  <c r="I352" i="18"/>
  <c r="J352" i="18"/>
  <c r="K352" i="18"/>
  <c r="Q352" i="18" s="1"/>
  <c r="I353" i="18"/>
  <c r="N353" i="18" s="1"/>
  <c r="J353" i="18"/>
  <c r="P353" i="18" s="1"/>
  <c r="K353" i="18"/>
  <c r="Q353" i="18" s="1"/>
  <c r="O353" i="18"/>
  <c r="I354" i="18"/>
  <c r="N354" i="18" s="1"/>
  <c r="J354" i="18"/>
  <c r="O354" i="18" s="1"/>
  <c r="K354" i="18"/>
  <c r="Q354" i="18" s="1"/>
  <c r="P354" i="18"/>
  <c r="I355" i="18"/>
  <c r="N355" i="18" s="1"/>
  <c r="J355" i="18"/>
  <c r="P355" i="18" s="1"/>
  <c r="K355" i="18"/>
  <c r="Q355" i="18" s="1"/>
  <c r="I356" i="18"/>
  <c r="N356" i="18" s="1"/>
  <c r="J356" i="18"/>
  <c r="O356" i="18" s="1"/>
  <c r="K356" i="18"/>
  <c r="Q356" i="18" s="1"/>
  <c r="I357" i="18"/>
  <c r="J357" i="18"/>
  <c r="K357" i="18"/>
  <c r="Q357" i="18"/>
  <c r="I358" i="18"/>
  <c r="N358" i="18" s="1"/>
  <c r="J358" i="18"/>
  <c r="O358" i="18" s="1"/>
  <c r="K358" i="18"/>
  <c r="Q358" i="18"/>
  <c r="I359" i="18"/>
  <c r="N359" i="18" s="1"/>
  <c r="J359" i="18"/>
  <c r="P359" i="18" s="1"/>
  <c r="K359" i="18"/>
  <c r="Q359" i="18" s="1"/>
  <c r="I360" i="18"/>
  <c r="N360" i="18" s="1"/>
  <c r="J360" i="18"/>
  <c r="O360" i="18" s="1"/>
  <c r="K360" i="18"/>
  <c r="Q360" i="18" s="1"/>
  <c r="I361" i="18"/>
  <c r="J361" i="18"/>
  <c r="O361" i="18" s="1"/>
  <c r="K361" i="18"/>
  <c r="Q361" i="18" s="1"/>
  <c r="P361" i="18"/>
  <c r="I362" i="18"/>
  <c r="N362" i="18" s="1"/>
  <c r="J362" i="18"/>
  <c r="K362" i="18"/>
  <c r="Q362" i="18" s="1"/>
  <c r="I363" i="18"/>
  <c r="N363" i="18" s="1"/>
  <c r="J363" i="18"/>
  <c r="P363" i="18" s="1"/>
  <c r="K363" i="18"/>
  <c r="Q363" i="18" s="1"/>
  <c r="I364" i="18"/>
  <c r="N364" i="18" s="1"/>
  <c r="J364" i="18"/>
  <c r="K364" i="18"/>
  <c r="Q364" i="18" s="1"/>
  <c r="I365" i="18"/>
  <c r="N365" i="18" s="1"/>
  <c r="J365" i="18"/>
  <c r="P365" i="18" s="1"/>
  <c r="S365" i="18" s="1"/>
  <c r="K365" i="18"/>
  <c r="Q365" i="18" s="1"/>
  <c r="I366" i="18"/>
  <c r="J366" i="18"/>
  <c r="O366" i="18" s="1"/>
  <c r="R366" i="18" s="1"/>
  <c r="K366" i="18"/>
  <c r="Q366" i="18" s="1"/>
  <c r="N366" i="18"/>
  <c r="P366" i="18"/>
  <c r="S366" i="18" s="1"/>
  <c r="I367" i="18"/>
  <c r="N367" i="18" s="1"/>
  <c r="J367" i="18"/>
  <c r="O367" i="18" s="1"/>
  <c r="K367" i="18"/>
  <c r="Q367" i="18" s="1"/>
  <c r="I368" i="18"/>
  <c r="J368" i="18"/>
  <c r="K368" i="18"/>
  <c r="Q368" i="18" s="1"/>
  <c r="N368" i="18"/>
  <c r="I369" i="18"/>
  <c r="N369" i="18" s="1"/>
  <c r="J369" i="18"/>
  <c r="K369" i="18"/>
  <c r="Q369" i="18" s="1"/>
  <c r="I370" i="18"/>
  <c r="N370" i="18" s="1"/>
  <c r="J370" i="18"/>
  <c r="O370" i="18" s="1"/>
  <c r="K370" i="18"/>
  <c r="Q370" i="18" s="1"/>
  <c r="P370" i="18"/>
  <c r="S370" i="18" s="1"/>
  <c r="I371" i="18"/>
  <c r="N371" i="18" s="1"/>
  <c r="J371" i="18"/>
  <c r="P371" i="18" s="1"/>
  <c r="K371" i="18"/>
  <c r="Q371" i="18" s="1"/>
  <c r="I372" i="18"/>
  <c r="J372" i="18"/>
  <c r="K372" i="18"/>
  <c r="Q372" i="18" s="1"/>
  <c r="N372" i="18"/>
  <c r="I373" i="18"/>
  <c r="J373" i="18"/>
  <c r="P373" i="18" s="1"/>
  <c r="K373" i="18"/>
  <c r="Q373" i="18" s="1"/>
  <c r="S373" i="18" s="1"/>
  <c r="N373" i="18"/>
  <c r="I374" i="18"/>
  <c r="J374" i="18"/>
  <c r="O374" i="18" s="1"/>
  <c r="R374" i="18" s="1"/>
  <c r="K374" i="18"/>
  <c r="Q374" i="18" s="1"/>
  <c r="I375" i="18"/>
  <c r="N375" i="18" s="1"/>
  <c r="J375" i="18"/>
  <c r="P375" i="18" s="1"/>
  <c r="K375" i="18"/>
  <c r="Q375" i="18" s="1"/>
  <c r="I376" i="18"/>
  <c r="N376" i="18" s="1"/>
  <c r="J376" i="18"/>
  <c r="K376" i="18"/>
  <c r="Q376" i="18"/>
  <c r="I377" i="18"/>
  <c r="J377" i="18"/>
  <c r="P377" i="18" s="1"/>
  <c r="K377" i="18"/>
  <c r="Q377" i="18" s="1"/>
  <c r="I378" i="18"/>
  <c r="N378" i="18" s="1"/>
  <c r="J378" i="18"/>
  <c r="O378" i="18" s="1"/>
  <c r="R378" i="18" s="1"/>
  <c r="K378" i="18"/>
  <c r="Q378" i="18" s="1"/>
  <c r="P378" i="18"/>
  <c r="S378" i="18" s="1"/>
  <c r="I379" i="18"/>
  <c r="J379" i="18"/>
  <c r="K379" i="18"/>
  <c r="Q379" i="18"/>
  <c r="I380" i="18"/>
  <c r="J380" i="18"/>
  <c r="K380" i="18"/>
  <c r="Q380" i="18"/>
  <c r="I381" i="18"/>
  <c r="N381" i="18" s="1"/>
  <c r="J381" i="18"/>
  <c r="P381" i="18" s="1"/>
  <c r="K381" i="18"/>
  <c r="Q381" i="18" s="1"/>
  <c r="S381" i="18" s="1"/>
  <c r="I382" i="18"/>
  <c r="J382" i="18"/>
  <c r="P382" i="18" s="1"/>
  <c r="S382" i="18" s="1"/>
  <c r="K382" i="18"/>
  <c r="Q382" i="18" s="1"/>
  <c r="O382" i="18"/>
  <c r="I383" i="18"/>
  <c r="N383" i="18" s="1"/>
  <c r="J383" i="18"/>
  <c r="P383" i="18" s="1"/>
  <c r="K383" i="18"/>
  <c r="Q383" i="18" s="1"/>
  <c r="I384" i="18"/>
  <c r="N384" i="18" s="1"/>
  <c r="J384" i="18"/>
  <c r="K384" i="18"/>
  <c r="Q384" i="18" s="1"/>
  <c r="I385" i="18"/>
  <c r="N385" i="18" s="1"/>
  <c r="J385" i="18"/>
  <c r="P385" i="18" s="1"/>
  <c r="K385" i="18"/>
  <c r="Q385" i="18" s="1"/>
  <c r="S385" i="18" s="1"/>
  <c r="O385" i="18"/>
  <c r="I386" i="18"/>
  <c r="J386" i="18"/>
  <c r="O386" i="18" s="1"/>
  <c r="R386" i="18" s="1"/>
  <c r="K386" i="18"/>
  <c r="Q386" i="18" s="1"/>
  <c r="N386" i="18"/>
  <c r="P386" i="18"/>
  <c r="S386" i="18" s="1"/>
  <c r="I387" i="18"/>
  <c r="N387" i="18" s="1"/>
  <c r="J387" i="18"/>
  <c r="P387" i="18" s="1"/>
  <c r="K387" i="18"/>
  <c r="Q387" i="18" s="1"/>
  <c r="I388" i="18"/>
  <c r="N388" i="18" s="1"/>
  <c r="J388" i="18"/>
  <c r="K388" i="18"/>
  <c r="Q388" i="18" s="1"/>
  <c r="I389" i="18"/>
  <c r="N389" i="18" s="1"/>
  <c r="J389" i="18"/>
  <c r="K389" i="18"/>
  <c r="Q389" i="18" s="1"/>
  <c r="I390" i="18"/>
  <c r="J390" i="18"/>
  <c r="O390" i="18" s="1"/>
  <c r="K390" i="18"/>
  <c r="Q390" i="18" s="1"/>
  <c r="I391" i="18"/>
  <c r="N391" i="18" s="1"/>
  <c r="J391" i="18"/>
  <c r="P391" i="18" s="1"/>
  <c r="K391" i="18"/>
  <c r="Q391" i="18" s="1"/>
  <c r="I392" i="18"/>
  <c r="J392" i="18"/>
  <c r="K392" i="18"/>
  <c r="Q392" i="18" s="1"/>
  <c r="N392" i="18"/>
  <c r="I393" i="18"/>
  <c r="N393" i="18" s="1"/>
  <c r="J393" i="18"/>
  <c r="P393" i="18" s="1"/>
  <c r="K393" i="18"/>
  <c r="O393" i="18"/>
  <c r="Q393" i="18"/>
  <c r="I394" i="18"/>
  <c r="J394" i="18"/>
  <c r="P394" i="18" s="1"/>
  <c r="S394" i="18" s="1"/>
  <c r="K394" i="18"/>
  <c r="Q394" i="18" s="1"/>
  <c r="I395" i="18"/>
  <c r="N395" i="18" s="1"/>
  <c r="J395" i="18"/>
  <c r="O395" i="18" s="1"/>
  <c r="K395" i="18"/>
  <c r="Q395" i="18" s="1"/>
  <c r="I396" i="18"/>
  <c r="N396" i="18" s="1"/>
  <c r="J396" i="18"/>
  <c r="K396" i="18"/>
  <c r="Q396" i="18" s="1"/>
  <c r="I397" i="18"/>
  <c r="J397" i="18"/>
  <c r="P397" i="18" s="1"/>
  <c r="S397" i="18" s="1"/>
  <c r="K397" i="18"/>
  <c r="Q397" i="18" s="1"/>
  <c r="N397" i="18"/>
  <c r="I398" i="18"/>
  <c r="N398" i="18" s="1"/>
  <c r="J398" i="18"/>
  <c r="K398" i="18"/>
  <c r="Q398" i="18" s="1"/>
  <c r="I399" i="18"/>
  <c r="N399" i="18" s="1"/>
  <c r="J399" i="18"/>
  <c r="O399" i="18" s="1"/>
  <c r="K399" i="18"/>
  <c r="Q399" i="18" s="1"/>
  <c r="I400" i="18"/>
  <c r="N400" i="18" s="1"/>
  <c r="J400" i="18"/>
  <c r="K400" i="18"/>
  <c r="Q400" i="18" s="1"/>
  <c r="I401" i="18"/>
  <c r="N401" i="18" s="1"/>
  <c r="J401" i="18"/>
  <c r="P401" i="18" s="1"/>
  <c r="K401" i="18"/>
  <c r="Q401" i="18" s="1"/>
  <c r="I402" i="18"/>
  <c r="N402" i="18" s="1"/>
  <c r="J402" i="18"/>
  <c r="O402" i="18" s="1"/>
  <c r="R402" i="18" s="1"/>
  <c r="K402" i="18"/>
  <c r="Q402" i="18" s="1"/>
  <c r="I403" i="18"/>
  <c r="N403" i="18" s="1"/>
  <c r="J403" i="18"/>
  <c r="O403" i="18" s="1"/>
  <c r="R403" i="18" s="1"/>
  <c r="K403" i="18"/>
  <c r="P403" i="18"/>
  <c r="S403" i="18" s="1"/>
  <c r="Q403" i="18"/>
  <c r="I404" i="18"/>
  <c r="N404" i="18" s="1"/>
  <c r="J404" i="18"/>
  <c r="K404" i="18"/>
  <c r="Q404" i="18" s="1"/>
  <c r="I405" i="18"/>
  <c r="N405" i="18" s="1"/>
  <c r="J405" i="18"/>
  <c r="P405" i="18" s="1"/>
  <c r="K405" i="18"/>
  <c r="Q405" i="18" s="1"/>
  <c r="I406" i="18"/>
  <c r="N406" i="18" s="1"/>
  <c r="J406" i="18"/>
  <c r="O406" i="18" s="1"/>
  <c r="K406" i="18"/>
  <c r="Q406" i="18" s="1"/>
  <c r="P406" i="18"/>
  <c r="I407" i="18"/>
  <c r="N407" i="18" s="1"/>
  <c r="J407" i="18"/>
  <c r="O407" i="18" s="1"/>
  <c r="K407" i="18"/>
  <c r="Q407" i="18" s="1"/>
  <c r="P407" i="18"/>
  <c r="I408" i="18"/>
  <c r="J408" i="18"/>
  <c r="K408" i="18"/>
  <c r="N408" i="18"/>
  <c r="Q408" i="18"/>
  <c r="I409" i="18"/>
  <c r="N409" i="18" s="1"/>
  <c r="J409" i="18"/>
  <c r="P409" i="18" s="1"/>
  <c r="K409" i="18"/>
  <c r="Q409" i="18" s="1"/>
  <c r="I410" i="18"/>
  <c r="J410" i="18"/>
  <c r="O410" i="18" s="1"/>
  <c r="K410" i="18"/>
  <c r="Q410" i="18" s="1"/>
  <c r="P410" i="18"/>
  <c r="I411" i="18"/>
  <c r="N411" i="18" s="1"/>
  <c r="J411" i="18"/>
  <c r="O411" i="18" s="1"/>
  <c r="K411" i="18"/>
  <c r="Q411" i="18" s="1"/>
  <c r="I412" i="18"/>
  <c r="J412" i="18"/>
  <c r="K412" i="18"/>
  <c r="N412" i="18"/>
  <c r="Q412" i="18"/>
  <c r="I413" i="18"/>
  <c r="N413" i="18" s="1"/>
  <c r="J413" i="18"/>
  <c r="P413" i="18" s="1"/>
  <c r="K413" i="18"/>
  <c r="Q413" i="18" s="1"/>
  <c r="I414" i="18"/>
  <c r="J414" i="18"/>
  <c r="K414" i="18"/>
  <c r="Q414" i="18" s="1"/>
  <c r="I415" i="18"/>
  <c r="N415" i="18" s="1"/>
  <c r="J415" i="18"/>
  <c r="O415" i="18" s="1"/>
  <c r="K415" i="18"/>
  <c r="Q415" i="18" s="1"/>
  <c r="I416" i="18"/>
  <c r="J416" i="18"/>
  <c r="K416" i="18"/>
  <c r="Q416" i="18" s="1"/>
  <c r="I417" i="18"/>
  <c r="N417" i="18" s="1"/>
  <c r="J417" i="18"/>
  <c r="P417" i="18" s="1"/>
  <c r="K417" i="18"/>
  <c r="Q417" i="18" s="1"/>
  <c r="I418" i="18"/>
  <c r="J418" i="18"/>
  <c r="O418" i="18" s="1"/>
  <c r="K418" i="18"/>
  <c r="Q418" i="18" s="1"/>
  <c r="I419" i="18"/>
  <c r="N419" i="18" s="1"/>
  <c r="J419" i="18"/>
  <c r="O419" i="18" s="1"/>
  <c r="K419" i="18"/>
  <c r="Q419" i="18" s="1"/>
  <c r="I420" i="18"/>
  <c r="J420" i="18"/>
  <c r="K420" i="18"/>
  <c r="Q420" i="18" s="1"/>
  <c r="N420" i="18"/>
  <c r="I421" i="18"/>
  <c r="N421" i="18" s="1"/>
  <c r="J421" i="18"/>
  <c r="P421" i="18" s="1"/>
  <c r="K421" i="18"/>
  <c r="Q421" i="18" s="1"/>
  <c r="I422" i="18"/>
  <c r="J422" i="18"/>
  <c r="O422" i="18" s="1"/>
  <c r="K422" i="18"/>
  <c r="Q422" i="18" s="1"/>
  <c r="I423" i="18"/>
  <c r="J423" i="18"/>
  <c r="O423" i="18" s="1"/>
  <c r="K423" i="18"/>
  <c r="Q423" i="18"/>
  <c r="I424" i="18"/>
  <c r="J424" i="18"/>
  <c r="K424" i="18"/>
  <c r="Q424" i="18" s="1"/>
  <c r="N424" i="18"/>
  <c r="I425" i="18"/>
  <c r="N425" i="18" s="1"/>
  <c r="J425" i="18"/>
  <c r="P425" i="18" s="1"/>
  <c r="K425" i="18"/>
  <c r="Q425" i="18" s="1"/>
  <c r="I426" i="18"/>
  <c r="J426" i="18"/>
  <c r="O426" i="18" s="1"/>
  <c r="K426" i="18"/>
  <c r="Q426" i="18" s="1"/>
  <c r="I427" i="18"/>
  <c r="N427" i="18" s="1"/>
  <c r="J427" i="18"/>
  <c r="O427" i="18" s="1"/>
  <c r="K427" i="18"/>
  <c r="P427" i="18"/>
  <c r="Q427" i="18"/>
  <c r="I428" i="18"/>
  <c r="N428" i="18" s="1"/>
  <c r="J428" i="18"/>
  <c r="K428" i="18"/>
  <c r="Q428" i="18"/>
  <c r="I429" i="18"/>
  <c r="N429" i="18" s="1"/>
  <c r="J429" i="18"/>
  <c r="P429" i="18" s="1"/>
  <c r="K429" i="18"/>
  <c r="Q429" i="18" s="1"/>
  <c r="I430" i="18"/>
  <c r="N430" i="18" s="1"/>
  <c r="J430" i="18"/>
  <c r="O430" i="18" s="1"/>
  <c r="K430" i="18"/>
  <c r="Q430" i="18" s="1"/>
  <c r="I431" i="18"/>
  <c r="N431" i="18" s="1"/>
  <c r="J431" i="18"/>
  <c r="O431" i="18" s="1"/>
  <c r="K431" i="18"/>
  <c r="Q431" i="18" s="1"/>
  <c r="P431" i="18"/>
  <c r="I432" i="18"/>
  <c r="J432" i="18"/>
  <c r="K432" i="18"/>
  <c r="Q432" i="18" s="1"/>
  <c r="I433" i="18"/>
  <c r="N433" i="18" s="1"/>
  <c r="J433" i="18"/>
  <c r="P433" i="18" s="1"/>
  <c r="K433" i="18"/>
  <c r="Q433" i="18" s="1"/>
  <c r="I434" i="18"/>
  <c r="N434" i="18" s="1"/>
  <c r="J434" i="18"/>
  <c r="O434" i="18" s="1"/>
  <c r="R434" i="18" s="1"/>
  <c r="K434" i="18"/>
  <c r="Q434" i="18" s="1"/>
  <c r="P434" i="18"/>
  <c r="S434" i="18" s="1"/>
  <c r="I435" i="18"/>
  <c r="N435" i="18" s="1"/>
  <c r="J435" i="18"/>
  <c r="O435" i="18" s="1"/>
  <c r="K435" i="18"/>
  <c r="P435" i="18"/>
  <c r="S435" i="18" s="1"/>
  <c r="Q435" i="18"/>
  <c r="I436" i="18"/>
  <c r="N436" i="18" s="1"/>
  <c r="J436" i="18"/>
  <c r="K436" i="18"/>
  <c r="Q436" i="18" s="1"/>
  <c r="I437" i="18"/>
  <c r="J437" i="18"/>
  <c r="P437" i="18" s="1"/>
  <c r="S437" i="18" s="1"/>
  <c r="K437" i="18"/>
  <c r="Q437" i="18" s="1"/>
  <c r="N437" i="18"/>
  <c r="I438" i="18"/>
  <c r="J438" i="18"/>
  <c r="O438" i="18" s="1"/>
  <c r="K438" i="18"/>
  <c r="Q438" i="18" s="1"/>
  <c r="I439" i="18"/>
  <c r="N439" i="18" s="1"/>
  <c r="J439" i="18"/>
  <c r="O439" i="18" s="1"/>
  <c r="K439" i="18"/>
  <c r="P439" i="18"/>
  <c r="Q439" i="18"/>
  <c r="I440" i="18"/>
  <c r="N440" i="18" s="1"/>
  <c r="J440" i="18"/>
  <c r="K440" i="18"/>
  <c r="Q440" i="18" s="1"/>
  <c r="I441" i="18"/>
  <c r="N441" i="18" s="1"/>
  <c r="J441" i="18"/>
  <c r="P441" i="18" s="1"/>
  <c r="K441" i="18"/>
  <c r="Q441" i="18" s="1"/>
  <c r="I442" i="18"/>
  <c r="N442" i="18" s="1"/>
  <c r="J442" i="18"/>
  <c r="O442" i="18" s="1"/>
  <c r="R442" i="18" s="1"/>
  <c r="K442" i="18"/>
  <c r="Q442" i="18" s="1"/>
  <c r="I443" i="18"/>
  <c r="N443" i="18" s="1"/>
  <c r="J443" i="18"/>
  <c r="O443" i="18" s="1"/>
  <c r="K443" i="18"/>
  <c r="Q443" i="18"/>
  <c r="I444" i="18"/>
  <c r="N444" i="18" s="1"/>
  <c r="J444" i="18"/>
  <c r="K444" i="18"/>
  <c r="Q444" i="18" s="1"/>
  <c r="I445" i="18"/>
  <c r="N445" i="18" s="1"/>
  <c r="J445" i="18"/>
  <c r="P445" i="18" s="1"/>
  <c r="K445" i="18"/>
  <c r="Q445" i="18" s="1"/>
  <c r="I446" i="18"/>
  <c r="N446" i="18" s="1"/>
  <c r="J446" i="18"/>
  <c r="O446" i="18" s="1"/>
  <c r="R446" i="18" s="1"/>
  <c r="K446" i="18"/>
  <c r="Q446" i="18" s="1"/>
  <c r="I447" i="18"/>
  <c r="N447" i="18" s="1"/>
  <c r="J447" i="18"/>
  <c r="O447" i="18" s="1"/>
  <c r="K447" i="18"/>
  <c r="Q447" i="18"/>
  <c r="I448" i="18"/>
  <c r="N448" i="18" s="1"/>
  <c r="J448" i="18"/>
  <c r="K448" i="18"/>
  <c r="Q448" i="18" s="1"/>
  <c r="I449" i="18"/>
  <c r="N449" i="18" s="1"/>
  <c r="J449" i="18"/>
  <c r="P449" i="18" s="1"/>
  <c r="K449" i="18"/>
  <c r="Q449" i="18" s="1"/>
  <c r="I450" i="18"/>
  <c r="N450" i="18" s="1"/>
  <c r="J450" i="18"/>
  <c r="P450" i="18" s="1"/>
  <c r="K450" i="18"/>
  <c r="Q450" i="18" s="1"/>
  <c r="O450" i="18"/>
  <c r="R450" i="18" s="1"/>
  <c r="I451" i="18"/>
  <c r="N451" i="18" s="1"/>
  <c r="J451" i="18"/>
  <c r="O451" i="18" s="1"/>
  <c r="K451" i="18"/>
  <c r="Q451" i="18" s="1"/>
  <c r="I452" i="18"/>
  <c r="N452" i="18" s="1"/>
  <c r="J452" i="18"/>
  <c r="K452" i="18"/>
  <c r="Q452" i="18" s="1"/>
  <c r="I453" i="18"/>
  <c r="N453" i="18" s="1"/>
  <c r="J453" i="18"/>
  <c r="P453" i="18" s="1"/>
  <c r="S453" i="18" s="1"/>
  <c r="K453" i="18"/>
  <c r="Q453" i="18" s="1"/>
  <c r="I454" i="18"/>
  <c r="N454" i="18" s="1"/>
  <c r="J454" i="18"/>
  <c r="P454" i="18" s="1"/>
  <c r="K454" i="18"/>
  <c r="Q454" i="18" s="1"/>
  <c r="I455" i="18"/>
  <c r="N455" i="18" s="1"/>
  <c r="J455" i="18"/>
  <c r="O455" i="18" s="1"/>
  <c r="K455" i="18"/>
  <c r="Q455" i="18" s="1"/>
  <c r="I456" i="18"/>
  <c r="N456" i="18" s="1"/>
  <c r="J456" i="18"/>
  <c r="K456" i="18"/>
  <c r="Q456" i="18"/>
  <c r="I457" i="18"/>
  <c r="N457" i="18" s="1"/>
  <c r="J457" i="18"/>
  <c r="P457" i="18" s="1"/>
  <c r="K457" i="18"/>
  <c r="Q457" i="18" s="1"/>
  <c r="I458" i="18"/>
  <c r="N458" i="18" s="1"/>
  <c r="J458" i="18"/>
  <c r="O458" i="18" s="1"/>
  <c r="R458" i="18" s="1"/>
  <c r="K458" i="18"/>
  <c r="Q458" i="18" s="1"/>
  <c r="I459" i="18"/>
  <c r="N459" i="18" s="1"/>
  <c r="J459" i="18"/>
  <c r="O459" i="18" s="1"/>
  <c r="K459" i="18"/>
  <c r="Q459" i="18"/>
  <c r="I460" i="18"/>
  <c r="N460" i="18" s="1"/>
  <c r="J460" i="18"/>
  <c r="K460" i="18"/>
  <c r="Q460" i="18"/>
  <c r="I461" i="18"/>
  <c r="J461" i="18"/>
  <c r="P461" i="18" s="1"/>
  <c r="K461" i="18"/>
  <c r="Q461" i="18" s="1"/>
  <c r="N461" i="18"/>
  <c r="I462" i="18"/>
  <c r="N462" i="18" s="1"/>
  <c r="J462" i="18"/>
  <c r="O462" i="18" s="1"/>
  <c r="R462" i="18" s="1"/>
  <c r="K462" i="18"/>
  <c r="Q462" i="18" s="1"/>
  <c r="P462" i="18"/>
  <c r="S462" i="18" s="1"/>
  <c r="I463" i="18"/>
  <c r="N463" i="18" s="1"/>
  <c r="J463" i="18"/>
  <c r="O463" i="18" s="1"/>
  <c r="K463" i="18"/>
  <c r="Q463" i="18"/>
  <c r="I464" i="18"/>
  <c r="J464" i="18"/>
  <c r="K464" i="18"/>
  <c r="Q464" i="18" s="1"/>
  <c r="I465" i="18"/>
  <c r="N465" i="18" s="1"/>
  <c r="J465" i="18"/>
  <c r="P465" i="18" s="1"/>
  <c r="K465" i="18"/>
  <c r="Q465" i="18" s="1"/>
  <c r="I466" i="18"/>
  <c r="N466" i="18" s="1"/>
  <c r="J466" i="18"/>
  <c r="K466" i="18"/>
  <c r="Q466" i="18" s="1"/>
  <c r="I467" i="18"/>
  <c r="N467" i="18" s="1"/>
  <c r="J467" i="18"/>
  <c r="O467" i="18" s="1"/>
  <c r="K467" i="18"/>
  <c r="Q467" i="18" s="1"/>
  <c r="I468" i="18"/>
  <c r="J468" i="18"/>
  <c r="P468" i="18" s="1"/>
  <c r="K468" i="18"/>
  <c r="Q468" i="18" s="1"/>
  <c r="N468" i="18"/>
  <c r="I469" i="18"/>
  <c r="N469" i="18" s="1"/>
  <c r="J469" i="18"/>
  <c r="P469" i="18" s="1"/>
  <c r="K469" i="18"/>
  <c r="Q469" i="18" s="1"/>
  <c r="I470" i="18"/>
  <c r="N470" i="18" s="1"/>
  <c r="J470" i="18"/>
  <c r="P470" i="18" s="1"/>
  <c r="S470" i="18" s="1"/>
  <c r="K470" i="18"/>
  <c r="Q470" i="18" s="1"/>
  <c r="O470" i="18"/>
  <c r="I471" i="18"/>
  <c r="J471" i="18"/>
  <c r="K471" i="18"/>
  <c r="Q471" i="18" s="1"/>
  <c r="I472" i="18"/>
  <c r="N472" i="18" s="1"/>
  <c r="J472" i="18"/>
  <c r="O472" i="18" s="1"/>
  <c r="K472" i="18"/>
  <c r="Q472" i="18"/>
  <c r="I473" i="18"/>
  <c r="N473" i="18" s="1"/>
  <c r="J473" i="18"/>
  <c r="P473" i="18" s="1"/>
  <c r="K473" i="18"/>
  <c r="O473" i="18"/>
  <c r="Q473" i="18"/>
  <c r="I474" i="18"/>
  <c r="N474" i="18" s="1"/>
  <c r="J474" i="18"/>
  <c r="O474" i="18" s="1"/>
  <c r="K474" i="18"/>
  <c r="Q474" i="18" s="1"/>
  <c r="R474" i="18" s="1"/>
  <c r="I475" i="18"/>
  <c r="N475" i="18" s="1"/>
  <c r="J475" i="18"/>
  <c r="O475" i="18" s="1"/>
  <c r="K475" i="18"/>
  <c r="Q475" i="18" s="1"/>
  <c r="I476" i="18"/>
  <c r="N476" i="18" s="1"/>
  <c r="J476" i="18"/>
  <c r="O476" i="18" s="1"/>
  <c r="K476" i="18"/>
  <c r="Q476" i="18" s="1"/>
  <c r="R476" i="18" s="1"/>
  <c r="P476" i="18"/>
  <c r="I477" i="18"/>
  <c r="N477" i="18" s="1"/>
  <c r="J477" i="18"/>
  <c r="P477" i="18" s="1"/>
  <c r="K477" i="18"/>
  <c r="Q477" i="18" s="1"/>
  <c r="I478" i="18"/>
  <c r="J478" i="18"/>
  <c r="K478" i="18"/>
  <c r="Q478" i="18" s="1"/>
  <c r="N478" i="18"/>
  <c r="I479" i="18"/>
  <c r="N479" i="18" s="1"/>
  <c r="J479" i="18"/>
  <c r="P479" i="18" s="1"/>
  <c r="K479" i="18"/>
  <c r="Q479" i="18" s="1"/>
  <c r="O479" i="18"/>
  <c r="I480" i="18"/>
  <c r="N480" i="18" s="1"/>
  <c r="J480" i="18"/>
  <c r="O480" i="18" s="1"/>
  <c r="K480" i="18"/>
  <c r="Q480" i="18" s="1"/>
  <c r="I481" i="18"/>
  <c r="J481" i="18"/>
  <c r="P481" i="18" s="1"/>
  <c r="K481" i="18"/>
  <c r="Q481" i="18"/>
  <c r="I482" i="18"/>
  <c r="J482" i="18"/>
  <c r="O482" i="18" s="1"/>
  <c r="K482" i="18"/>
  <c r="Q482" i="18" s="1"/>
  <c r="N482" i="18"/>
  <c r="I483" i="18"/>
  <c r="N483" i="18" s="1"/>
  <c r="J483" i="18"/>
  <c r="O483" i="18" s="1"/>
  <c r="K483" i="18"/>
  <c r="Q483" i="18"/>
  <c r="I484" i="18"/>
  <c r="N484" i="18" s="1"/>
  <c r="J484" i="18"/>
  <c r="O484" i="18" s="1"/>
  <c r="K484" i="18"/>
  <c r="Q484" i="18" s="1"/>
  <c r="I485" i="18"/>
  <c r="J485" i="18"/>
  <c r="P485" i="18" s="1"/>
  <c r="K485" i="18"/>
  <c r="Q485" i="18" s="1"/>
  <c r="S485" i="18" s="1"/>
  <c r="I486" i="18"/>
  <c r="J486" i="18"/>
  <c r="O486" i="18" s="1"/>
  <c r="K486" i="18"/>
  <c r="Q486" i="18" s="1"/>
  <c r="I487" i="18"/>
  <c r="N487" i="18" s="1"/>
  <c r="J487" i="18"/>
  <c r="O487" i="18" s="1"/>
  <c r="K487" i="18"/>
  <c r="Q487" i="18" s="1"/>
  <c r="P487" i="18"/>
  <c r="I488" i="18"/>
  <c r="N488" i="18" s="1"/>
  <c r="J488" i="18"/>
  <c r="O488" i="18" s="1"/>
  <c r="K488" i="18"/>
  <c r="Q488" i="18"/>
  <c r="I489" i="18"/>
  <c r="J489" i="18"/>
  <c r="P489" i="18" s="1"/>
  <c r="K489" i="18"/>
  <c r="Q489" i="18" s="1"/>
  <c r="I490" i="18"/>
  <c r="J490" i="18"/>
  <c r="O490" i="18" s="1"/>
  <c r="R490" i="18" s="1"/>
  <c r="K490" i="18"/>
  <c r="Q490" i="18" s="1"/>
  <c r="N490" i="18"/>
  <c r="I491" i="18"/>
  <c r="N491" i="18" s="1"/>
  <c r="J491" i="18"/>
  <c r="O491" i="18" s="1"/>
  <c r="K491" i="18"/>
  <c r="Q491" i="18" s="1"/>
  <c r="I492" i="18"/>
  <c r="N492" i="18" s="1"/>
  <c r="J492" i="18"/>
  <c r="O492" i="18" s="1"/>
  <c r="K492" i="18"/>
  <c r="Q492" i="18"/>
  <c r="R492" i="18"/>
  <c r="I493" i="18"/>
  <c r="N493" i="18" s="1"/>
  <c r="J493" i="18"/>
  <c r="K493" i="18"/>
  <c r="Q493" i="18" s="1"/>
  <c r="I494" i="18"/>
  <c r="N494" i="18" s="1"/>
  <c r="J494" i="18"/>
  <c r="O494" i="18" s="1"/>
  <c r="K494" i="18"/>
  <c r="Q494" i="18" s="1"/>
  <c r="I495" i="18"/>
  <c r="N495" i="18" s="1"/>
  <c r="J495" i="18"/>
  <c r="P495" i="18" s="1"/>
  <c r="K495" i="18"/>
  <c r="Q495" i="18" s="1"/>
  <c r="O495" i="18"/>
  <c r="I496" i="18"/>
  <c r="N496" i="18" s="1"/>
  <c r="J496" i="18"/>
  <c r="O496" i="18" s="1"/>
  <c r="K496" i="18"/>
  <c r="Q496" i="18" s="1"/>
  <c r="R496" i="18" s="1"/>
  <c r="I497" i="18"/>
  <c r="J497" i="18"/>
  <c r="P497" i="18" s="1"/>
  <c r="K497" i="18"/>
  <c r="Q497" i="18" s="1"/>
  <c r="N497" i="18"/>
  <c r="O497" i="18"/>
  <c r="I498" i="18"/>
  <c r="N498" i="18" s="1"/>
  <c r="J498" i="18"/>
  <c r="O498" i="18" s="1"/>
  <c r="K498" i="18"/>
  <c r="Q498" i="18" s="1"/>
  <c r="I499" i="18"/>
  <c r="N499" i="18" s="1"/>
  <c r="J499" i="18"/>
  <c r="O499" i="18" s="1"/>
  <c r="K499" i="18"/>
  <c r="Q499" i="18" s="1"/>
  <c r="I500" i="18"/>
  <c r="N500" i="18" s="1"/>
  <c r="J500" i="18"/>
  <c r="O500" i="18" s="1"/>
  <c r="K500" i="18"/>
  <c r="Q500" i="18" s="1"/>
  <c r="R500" i="18" s="1"/>
  <c r="I501" i="18"/>
  <c r="N501" i="18" s="1"/>
  <c r="J501" i="18"/>
  <c r="P501" i="18" s="1"/>
  <c r="K501" i="18"/>
  <c r="Q501" i="18"/>
  <c r="I502" i="18"/>
  <c r="N502" i="18" s="1"/>
  <c r="J502" i="18"/>
  <c r="P502" i="18" s="1"/>
  <c r="S502" i="18" s="1"/>
  <c r="K502" i="18"/>
  <c r="Q502" i="18" s="1"/>
  <c r="O502" i="18"/>
  <c r="R502" i="18" s="1"/>
  <c r="I503" i="18"/>
  <c r="N503" i="18" s="1"/>
  <c r="J503" i="18"/>
  <c r="O503" i="18" s="1"/>
  <c r="R503" i="18" s="1"/>
  <c r="K503" i="18"/>
  <c r="Q503" i="18" s="1"/>
  <c r="I504" i="18"/>
  <c r="N504" i="18" s="1"/>
  <c r="J504" i="18"/>
  <c r="O504" i="18" s="1"/>
  <c r="K504" i="18"/>
  <c r="Q504" i="18" s="1"/>
  <c r="I505" i="18"/>
  <c r="J505" i="18"/>
  <c r="P505" i="18" s="1"/>
  <c r="K505" i="18"/>
  <c r="N505" i="18"/>
  <c r="Q505" i="18"/>
  <c r="I506" i="18"/>
  <c r="N506" i="18" s="1"/>
  <c r="J506" i="18"/>
  <c r="O506" i="18" s="1"/>
  <c r="R506" i="18" s="1"/>
  <c r="K506" i="18"/>
  <c r="Q506" i="18" s="1"/>
  <c r="I507" i="18"/>
  <c r="N507" i="18" s="1"/>
  <c r="J507" i="18"/>
  <c r="O507" i="18" s="1"/>
  <c r="K507" i="18"/>
  <c r="Q507" i="18" s="1"/>
  <c r="I508" i="18"/>
  <c r="J508" i="18"/>
  <c r="O508" i="18" s="1"/>
  <c r="K508" i="18"/>
  <c r="Q508" i="18" s="1"/>
  <c r="R508" i="18" s="1"/>
  <c r="I509" i="18"/>
  <c r="N509" i="18" s="1"/>
  <c r="J509" i="18"/>
  <c r="P509" i="18" s="1"/>
  <c r="K509" i="18"/>
  <c r="Q509" i="18" s="1"/>
  <c r="I510" i="18"/>
  <c r="J510" i="18"/>
  <c r="O510" i="18" s="1"/>
  <c r="K510" i="18"/>
  <c r="Q510" i="18" s="1"/>
  <c r="N510" i="18"/>
  <c r="P510" i="18"/>
  <c r="I511" i="18"/>
  <c r="N511" i="18" s="1"/>
  <c r="J511" i="18"/>
  <c r="P511" i="18" s="1"/>
  <c r="K511" i="18"/>
  <c r="Q511" i="18" s="1"/>
  <c r="O511" i="18"/>
  <c r="R511" i="18" s="1"/>
  <c r="I512" i="18"/>
  <c r="N512" i="18" s="1"/>
  <c r="J512" i="18"/>
  <c r="O512" i="18" s="1"/>
  <c r="K512" i="18"/>
  <c r="Q512" i="18" s="1"/>
  <c r="I513" i="18"/>
  <c r="J513" i="18"/>
  <c r="P513" i="18" s="1"/>
  <c r="K513" i="18"/>
  <c r="Q513" i="18"/>
  <c r="I514" i="18"/>
  <c r="N514" i="18" s="1"/>
  <c r="J514" i="18"/>
  <c r="O514" i="18" s="1"/>
  <c r="K514" i="18"/>
  <c r="Q514" i="18" s="1"/>
  <c r="P514" i="18"/>
  <c r="I515" i="18"/>
  <c r="N515" i="18" s="1"/>
  <c r="J515" i="18"/>
  <c r="P515" i="18" s="1"/>
  <c r="K515" i="18"/>
  <c r="Q515" i="18" s="1"/>
  <c r="I516" i="18"/>
  <c r="N516" i="18" s="1"/>
  <c r="J516" i="18"/>
  <c r="O516" i="18" s="1"/>
  <c r="K516" i="18"/>
  <c r="Q516" i="18" s="1"/>
  <c r="I517" i="18"/>
  <c r="J517" i="18"/>
  <c r="P517" i="18" s="1"/>
  <c r="K517" i="18"/>
  <c r="Q517" i="18" s="1"/>
  <c r="N517" i="18"/>
  <c r="O517" i="18"/>
  <c r="I518" i="18"/>
  <c r="N518" i="18" s="1"/>
  <c r="J518" i="18"/>
  <c r="O518" i="18" s="1"/>
  <c r="K518" i="18"/>
  <c r="Q518" i="18" s="1"/>
  <c r="I519" i="18"/>
  <c r="N519" i="18" s="1"/>
  <c r="J519" i="18"/>
  <c r="O519" i="18" s="1"/>
  <c r="K519" i="18"/>
  <c r="Q519" i="18" s="1"/>
  <c r="I520" i="18"/>
  <c r="N520" i="18" s="1"/>
  <c r="J520" i="18"/>
  <c r="O520" i="18" s="1"/>
  <c r="K520" i="18"/>
  <c r="Q520" i="18"/>
  <c r="I521" i="18"/>
  <c r="N521" i="18" s="1"/>
  <c r="J521" i="18"/>
  <c r="P521" i="18" s="1"/>
  <c r="K521" i="18"/>
  <c r="Q521" i="18" s="1"/>
  <c r="I522" i="18"/>
  <c r="J522" i="18"/>
  <c r="O522" i="18" s="1"/>
  <c r="K522" i="18"/>
  <c r="Q522" i="18" s="1"/>
  <c r="N522" i="18"/>
  <c r="I523" i="18"/>
  <c r="N523" i="18" s="1"/>
  <c r="J523" i="18"/>
  <c r="O523" i="18" s="1"/>
  <c r="K523" i="18"/>
  <c r="Q523" i="18" s="1"/>
  <c r="I524" i="18"/>
  <c r="N524" i="18" s="1"/>
  <c r="J524" i="18"/>
  <c r="O524" i="18" s="1"/>
  <c r="K524" i="18"/>
  <c r="Q524" i="18" s="1"/>
  <c r="R524" i="18" s="1"/>
  <c r="I525" i="18"/>
  <c r="J525" i="18"/>
  <c r="P525" i="18" s="1"/>
  <c r="K525" i="18"/>
  <c r="Q525" i="18" s="1"/>
  <c r="S525" i="18" s="1"/>
  <c r="N525" i="18"/>
  <c r="I526" i="18"/>
  <c r="N526" i="18" s="1"/>
  <c r="J526" i="18"/>
  <c r="O526" i="18" s="1"/>
  <c r="K526" i="18"/>
  <c r="Q526" i="18" s="1"/>
  <c r="I527" i="18"/>
  <c r="N527" i="18" s="1"/>
  <c r="J527" i="18"/>
  <c r="P527" i="18" s="1"/>
  <c r="S527" i="18" s="1"/>
  <c r="K527" i="18"/>
  <c r="Q527" i="18" s="1"/>
  <c r="I528" i="18"/>
  <c r="N528" i="18" s="1"/>
  <c r="J528" i="18"/>
  <c r="O528" i="18" s="1"/>
  <c r="K528" i="18"/>
  <c r="Q528" i="18" s="1"/>
  <c r="I529" i="18"/>
  <c r="N529" i="18" s="1"/>
  <c r="J529" i="18"/>
  <c r="P529" i="18" s="1"/>
  <c r="K529" i="18"/>
  <c r="Q529" i="18"/>
  <c r="I530" i="18"/>
  <c r="N530" i="18" s="1"/>
  <c r="J530" i="18"/>
  <c r="P530" i="18" s="1"/>
  <c r="S530" i="18" s="1"/>
  <c r="K530" i="18"/>
  <c r="Q530" i="18" s="1"/>
  <c r="I531" i="18"/>
  <c r="N531" i="18" s="1"/>
  <c r="J531" i="18"/>
  <c r="K531" i="18"/>
  <c r="Q531" i="18" s="1"/>
  <c r="O531" i="18"/>
  <c r="P531" i="18"/>
  <c r="I532" i="18"/>
  <c r="N532" i="18" s="1"/>
  <c r="J532" i="18"/>
  <c r="O532" i="18" s="1"/>
  <c r="K532" i="18"/>
  <c r="Q532" i="18" s="1"/>
  <c r="I533" i="18"/>
  <c r="N533" i="18" s="1"/>
  <c r="J533" i="18"/>
  <c r="O533" i="18" s="1"/>
  <c r="K533" i="18"/>
  <c r="Q533" i="18" s="1"/>
  <c r="I534" i="18"/>
  <c r="J534" i="18"/>
  <c r="K534" i="18"/>
  <c r="Q534" i="18" s="1"/>
  <c r="N534" i="18"/>
  <c r="I535" i="18"/>
  <c r="J535" i="18"/>
  <c r="P535" i="18" s="1"/>
  <c r="S535" i="18" s="1"/>
  <c r="K535" i="18"/>
  <c r="Q535" i="18" s="1"/>
  <c r="N535" i="18"/>
  <c r="O535" i="18"/>
  <c r="I536" i="18"/>
  <c r="N536" i="18" s="1"/>
  <c r="J536" i="18"/>
  <c r="K536" i="18"/>
  <c r="Q536" i="18" s="1"/>
  <c r="O536" i="18"/>
  <c r="P536" i="18"/>
  <c r="I537" i="18"/>
  <c r="N537" i="18" s="1"/>
  <c r="J537" i="18"/>
  <c r="O537" i="18" s="1"/>
  <c r="K537" i="18"/>
  <c r="Q537" i="18" s="1"/>
  <c r="I538" i="18"/>
  <c r="J538" i="18"/>
  <c r="K538" i="18"/>
  <c r="Q538" i="18" s="1"/>
  <c r="I539" i="18"/>
  <c r="N539" i="18" s="1"/>
  <c r="J539" i="18"/>
  <c r="O539" i="18" s="1"/>
  <c r="K539" i="18"/>
  <c r="Q539" i="18" s="1"/>
  <c r="P539" i="18"/>
  <c r="S539" i="18" s="1"/>
  <c r="I540" i="18"/>
  <c r="N540" i="18" s="1"/>
  <c r="J540" i="18"/>
  <c r="K540" i="18"/>
  <c r="Q540" i="18" s="1"/>
  <c r="I541" i="18"/>
  <c r="J541" i="18"/>
  <c r="O541" i="18" s="1"/>
  <c r="K541" i="18"/>
  <c r="Q541" i="18"/>
  <c r="I542" i="18"/>
  <c r="J542" i="18"/>
  <c r="K542" i="18"/>
  <c r="Q542" i="18" s="1"/>
  <c r="N542" i="18"/>
  <c r="I543" i="18"/>
  <c r="N543" i="18" s="1"/>
  <c r="J543" i="18"/>
  <c r="P543" i="18" s="1"/>
  <c r="K543" i="18"/>
  <c r="Q543" i="18" s="1"/>
  <c r="O543" i="18"/>
  <c r="I544" i="18"/>
  <c r="N544" i="18" s="1"/>
  <c r="J544" i="18"/>
  <c r="O544" i="18" s="1"/>
  <c r="K544" i="18"/>
  <c r="Q544" i="18" s="1"/>
  <c r="I545" i="18"/>
  <c r="N545" i="18" s="1"/>
  <c r="J545" i="18"/>
  <c r="O545" i="18" s="1"/>
  <c r="K545" i="18"/>
  <c r="Q545" i="18"/>
  <c r="I546" i="18"/>
  <c r="J546" i="18"/>
  <c r="K546" i="18"/>
  <c r="Q546" i="18" s="1"/>
  <c r="I547" i="18"/>
  <c r="N547" i="18" s="1"/>
  <c r="J547" i="18"/>
  <c r="O547" i="18" s="1"/>
  <c r="K547" i="18"/>
  <c r="Q547" i="18" s="1"/>
  <c r="I548" i="18"/>
  <c r="N548" i="18" s="1"/>
  <c r="J548" i="18"/>
  <c r="O548" i="18" s="1"/>
  <c r="K548" i="18"/>
  <c r="Q548" i="18" s="1"/>
  <c r="P548" i="18"/>
  <c r="I549" i="18"/>
  <c r="J549" i="18"/>
  <c r="O549" i="18" s="1"/>
  <c r="K549" i="18"/>
  <c r="Q549" i="18" s="1"/>
  <c r="I550" i="18"/>
  <c r="N550" i="18" s="1"/>
  <c r="J550" i="18"/>
  <c r="K550" i="18"/>
  <c r="Q550" i="18" s="1"/>
  <c r="I551" i="18"/>
  <c r="N551" i="18" s="1"/>
  <c r="J551" i="18"/>
  <c r="P551" i="18" s="1"/>
  <c r="S551" i="18" s="1"/>
  <c r="K551" i="18"/>
  <c r="Q551" i="18" s="1"/>
  <c r="I552" i="18"/>
  <c r="N552" i="18" s="1"/>
  <c r="J552" i="18"/>
  <c r="O552" i="18" s="1"/>
  <c r="K552" i="18"/>
  <c r="Q552" i="18"/>
  <c r="I553" i="18"/>
  <c r="J553" i="18"/>
  <c r="O553" i="18" s="1"/>
  <c r="R553" i="18" s="1"/>
  <c r="K553" i="18"/>
  <c r="Q553" i="18"/>
  <c r="I554" i="18"/>
  <c r="N554" i="18" s="1"/>
  <c r="J554" i="18"/>
  <c r="K554" i="18"/>
  <c r="Q554" i="18" s="1"/>
  <c r="I555" i="18"/>
  <c r="J555" i="18"/>
  <c r="O555" i="18" s="1"/>
  <c r="K555" i="18"/>
  <c r="Q555" i="18" s="1"/>
  <c r="I556" i="18"/>
  <c r="N556" i="18" s="1"/>
  <c r="J556" i="18"/>
  <c r="O556" i="18" s="1"/>
  <c r="K556" i="18"/>
  <c r="Q556" i="18"/>
  <c r="I557" i="18"/>
  <c r="N557" i="18" s="1"/>
  <c r="J557" i="18"/>
  <c r="O557" i="18" s="1"/>
  <c r="K557" i="18"/>
  <c r="Q557" i="18" s="1"/>
  <c r="I558" i="18"/>
  <c r="J558" i="18"/>
  <c r="K558" i="18"/>
  <c r="Q558" i="18" s="1"/>
  <c r="N558" i="18"/>
  <c r="I559" i="18"/>
  <c r="N559" i="18" s="1"/>
  <c r="J559" i="18"/>
  <c r="O559" i="18" s="1"/>
  <c r="K559" i="18"/>
  <c r="Q559" i="18" s="1"/>
  <c r="I560" i="18"/>
  <c r="N560" i="18" s="1"/>
  <c r="J560" i="18"/>
  <c r="O560" i="18" s="1"/>
  <c r="K560" i="18"/>
  <c r="Q560" i="18" s="1"/>
  <c r="I561" i="18"/>
  <c r="N561" i="18" s="1"/>
  <c r="J561" i="18"/>
  <c r="O561" i="18" s="1"/>
  <c r="K561" i="18"/>
  <c r="Q561" i="18" s="1"/>
  <c r="I562" i="18"/>
  <c r="N562" i="18" s="1"/>
  <c r="J562" i="18"/>
  <c r="K562" i="18"/>
  <c r="Q562" i="18" s="1"/>
  <c r="I563" i="18"/>
  <c r="N563" i="18" s="1"/>
  <c r="J563" i="18"/>
  <c r="K563" i="18"/>
  <c r="Q563" i="18" s="1"/>
  <c r="O563" i="18"/>
  <c r="P563" i="18"/>
  <c r="S563" i="18" s="1"/>
  <c r="I564" i="18"/>
  <c r="N564" i="18" s="1"/>
  <c r="J564" i="18"/>
  <c r="O564" i="18" s="1"/>
  <c r="K564" i="18"/>
  <c r="P564" i="18"/>
  <c r="S564" i="18" s="1"/>
  <c r="Q564" i="18"/>
  <c r="I565" i="18"/>
  <c r="N565" i="18" s="1"/>
  <c r="J565" i="18"/>
  <c r="O565" i="18" s="1"/>
  <c r="K565" i="18"/>
  <c r="Q565" i="18"/>
  <c r="I566" i="18"/>
  <c r="N566" i="18" s="1"/>
  <c r="J566" i="18"/>
  <c r="K566" i="18"/>
  <c r="Q566" i="18" s="1"/>
  <c r="I567" i="18"/>
  <c r="J567" i="18"/>
  <c r="O567" i="18" s="1"/>
  <c r="K567" i="18"/>
  <c r="Q567" i="18" s="1"/>
  <c r="I568" i="18"/>
  <c r="N568" i="18" s="1"/>
  <c r="J568" i="18"/>
  <c r="P568" i="18" s="1"/>
  <c r="K568" i="18"/>
  <c r="Q568" i="18" s="1"/>
  <c r="I569" i="18"/>
  <c r="J569" i="18"/>
  <c r="O569" i="18" s="1"/>
  <c r="K569" i="18"/>
  <c r="Q569" i="18" s="1"/>
  <c r="I570" i="18"/>
  <c r="N570" i="18" s="1"/>
  <c r="J570" i="18"/>
  <c r="K570" i="18"/>
  <c r="Q570" i="18" s="1"/>
  <c r="I571" i="18"/>
  <c r="N571" i="18" s="1"/>
  <c r="J571" i="18"/>
  <c r="O571" i="18" s="1"/>
  <c r="K571" i="18"/>
  <c r="Q571" i="18" s="1"/>
  <c r="I572" i="18"/>
  <c r="J572" i="18"/>
  <c r="O572" i="18" s="1"/>
  <c r="K572" i="18"/>
  <c r="Q572" i="18" s="1"/>
  <c r="P572" i="18"/>
  <c r="I573" i="18"/>
  <c r="N573" i="18" s="1"/>
  <c r="J573" i="18"/>
  <c r="O573" i="18" s="1"/>
  <c r="K573" i="18"/>
  <c r="Q573" i="18" s="1"/>
  <c r="I574" i="18"/>
  <c r="J574" i="18"/>
  <c r="K574" i="18"/>
  <c r="Q574" i="18" s="1"/>
  <c r="N574" i="18"/>
  <c r="I575" i="18"/>
  <c r="N575" i="18" s="1"/>
  <c r="J575" i="18"/>
  <c r="O575" i="18" s="1"/>
  <c r="K575" i="18"/>
  <c r="Q575" i="18" s="1"/>
  <c r="I576" i="18"/>
  <c r="N576" i="18" s="1"/>
  <c r="J576" i="18"/>
  <c r="O576" i="18" s="1"/>
  <c r="K576" i="18"/>
  <c r="Q576" i="18" s="1"/>
  <c r="I577" i="18"/>
  <c r="N577" i="18" s="1"/>
  <c r="J577" i="18"/>
  <c r="O577" i="18" s="1"/>
  <c r="K577" i="18"/>
  <c r="Q577" i="18" s="1"/>
  <c r="I578" i="18"/>
  <c r="J578" i="18"/>
  <c r="K578" i="18"/>
  <c r="Q578" i="18" s="1"/>
  <c r="I579" i="18"/>
  <c r="N579" i="18" s="1"/>
  <c r="J579" i="18"/>
  <c r="O579" i="18" s="1"/>
  <c r="K579" i="18"/>
  <c r="Q579" i="18" s="1"/>
  <c r="I580" i="18"/>
  <c r="J580" i="18"/>
  <c r="K580" i="18"/>
  <c r="Q580" i="18" s="1"/>
  <c r="O580" i="18"/>
  <c r="P580" i="18"/>
  <c r="S580" i="18" s="1"/>
  <c r="I289" i="18"/>
  <c r="J289" i="18"/>
  <c r="O289" i="18" s="1"/>
  <c r="K289" i="18"/>
  <c r="Q289" i="18" s="1"/>
  <c r="I290" i="18"/>
  <c r="N290" i="18" s="1"/>
  <c r="J290" i="18"/>
  <c r="O290" i="18" s="1"/>
  <c r="R290" i="18" s="1"/>
  <c r="K290" i="18"/>
  <c r="Q290" i="18" s="1"/>
  <c r="L290" i="18"/>
  <c r="L291" i="18" s="1"/>
  <c r="M291" i="18" s="1"/>
  <c r="I291" i="18"/>
  <c r="J291" i="18"/>
  <c r="O291" i="18" s="1"/>
  <c r="K291" i="18"/>
  <c r="Q291" i="18" s="1"/>
  <c r="N291" i="18"/>
  <c r="I292" i="18"/>
  <c r="N292" i="18" s="1"/>
  <c r="J292" i="18"/>
  <c r="O292" i="18" s="1"/>
  <c r="K292" i="18"/>
  <c r="Q292" i="18" s="1"/>
  <c r="I142" i="18"/>
  <c r="N142" i="18" s="1"/>
  <c r="J142" i="18"/>
  <c r="O142" i="18" s="1"/>
  <c r="K142" i="18"/>
  <c r="P142" i="18"/>
  <c r="S142" i="18" s="1"/>
  <c r="Q142" i="18"/>
  <c r="I143" i="18"/>
  <c r="J143" i="18"/>
  <c r="P143" i="18" s="1"/>
  <c r="K143" i="18"/>
  <c r="Q143" i="18" s="1"/>
  <c r="I144" i="18"/>
  <c r="N144" i="18" s="1"/>
  <c r="J144" i="18"/>
  <c r="K144" i="18"/>
  <c r="Q144" i="18" s="1"/>
  <c r="I145" i="18"/>
  <c r="N145" i="18" s="1"/>
  <c r="J145" i="18"/>
  <c r="O145" i="18" s="1"/>
  <c r="K145" i="18"/>
  <c r="Q145" i="18" s="1"/>
  <c r="I146" i="18"/>
  <c r="N146" i="18" s="1"/>
  <c r="J146" i="18"/>
  <c r="O146" i="18" s="1"/>
  <c r="K146" i="18"/>
  <c r="Q146" i="18" s="1"/>
  <c r="I147" i="18"/>
  <c r="N147" i="18" s="1"/>
  <c r="J147" i="18"/>
  <c r="P147" i="18" s="1"/>
  <c r="K147" i="18"/>
  <c r="Q147" i="18" s="1"/>
  <c r="I148" i="18"/>
  <c r="N148" i="18" s="1"/>
  <c r="J148" i="18"/>
  <c r="K148" i="18"/>
  <c r="Q148" i="18" s="1"/>
  <c r="I149" i="18"/>
  <c r="N149" i="18" s="1"/>
  <c r="J149" i="18"/>
  <c r="P149" i="18" s="1"/>
  <c r="K149" i="18"/>
  <c r="Q149" i="18" s="1"/>
  <c r="I150" i="18"/>
  <c r="N150" i="18" s="1"/>
  <c r="J150" i="18"/>
  <c r="K150" i="18"/>
  <c r="Q150" i="18" s="1"/>
  <c r="I151" i="18"/>
  <c r="N151" i="18" s="1"/>
  <c r="J151" i="18"/>
  <c r="K151" i="18"/>
  <c r="Q151" i="18" s="1"/>
  <c r="I152" i="18"/>
  <c r="N152" i="18" s="1"/>
  <c r="J152" i="18"/>
  <c r="K152" i="18"/>
  <c r="Q152" i="18" s="1"/>
  <c r="I153" i="18"/>
  <c r="N153" i="18" s="1"/>
  <c r="J153" i="18"/>
  <c r="O153" i="18" s="1"/>
  <c r="K153" i="18"/>
  <c r="Q153" i="18" s="1"/>
  <c r="I154" i="18"/>
  <c r="N154" i="18" s="1"/>
  <c r="J154" i="18"/>
  <c r="O154" i="18" s="1"/>
  <c r="K154" i="18"/>
  <c r="Q154" i="18" s="1"/>
  <c r="I155" i="18"/>
  <c r="N155" i="18" s="1"/>
  <c r="J155" i="18"/>
  <c r="K155" i="18"/>
  <c r="Q155" i="18" s="1"/>
  <c r="I156" i="18"/>
  <c r="J156" i="18"/>
  <c r="K156" i="18"/>
  <c r="Q156" i="18" s="1"/>
  <c r="N156" i="18"/>
  <c r="I157" i="18"/>
  <c r="N157" i="18" s="1"/>
  <c r="J157" i="18"/>
  <c r="K157" i="18"/>
  <c r="Q157" i="18" s="1"/>
  <c r="O157" i="18"/>
  <c r="P157" i="18"/>
  <c r="S157" i="18" s="1"/>
  <c r="I158" i="18"/>
  <c r="J158" i="18"/>
  <c r="O158" i="18" s="1"/>
  <c r="K158" i="18"/>
  <c r="Q158" i="18" s="1"/>
  <c r="I159" i="18"/>
  <c r="N159" i="18" s="1"/>
  <c r="J159" i="18"/>
  <c r="K159" i="18"/>
  <c r="Q159" i="18" s="1"/>
  <c r="I160" i="18"/>
  <c r="J160" i="18"/>
  <c r="K160" i="18"/>
  <c r="Q160" i="18" s="1"/>
  <c r="N160" i="18"/>
  <c r="I161" i="18"/>
  <c r="N161" i="18" s="1"/>
  <c r="J161" i="18"/>
  <c r="O161" i="18" s="1"/>
  <c r="K161" i="18"/>
  <c r="Q161" i="18" s="1"/>
  <c r="I162" i="18"/>
  <c r="N162" i="18" s="1"/>
  <c r="J162" i="18"/>
  <c r="K162" i="18"/>
  <c r="Q162" i="18" s="1"/>
  <c r="I163" i="18"/>
  <c r="N163" i="18" s="1"/>
  <c r="J163" i="18"/>
  <c r="K163" i="18"/>
  <c r="Q163" i="18" s="1"/>
  <c r="I164" i="18"/>
  <c r="N164" i="18" s="1"/>
  <c r="J164" i="18"/>
  <c r="K164" i="18"/>
  <c r="Q164" i="18" s="1"/>
  <c r="I165" i="18"/>
  <c r="N165" i="18" s="1"/>
  <c r="J165" i="18"/>
  <c r="P165" i="18" s="1"/>
  <c r="S165" i="18" s="1"/>
  <c r="K165" i="18"/>
  <c r="Q165" i="18" s="1"/>
  <c r="I166" i="18"/>
  <c r="N166" i="18" s="1"/>
  <c r="J166" i="18"/>
  <c r="K166" i="18"/>
  <c r="Q166" i="18" s="1"/>
  <c r="I167" i="18"/>
  <c r="J167" i="18"/>
  <c r="K167" i="18"/>
  <c r="N167" i="18"/>
  <c r="Q167" i="18"/>
  <c r="I168" i="18"/>
  <c r="N168" i="18" s="1"/>
  <c r="J168" i="18"/>
  <c r="K168" i="18"/>
  <c r="Q168" i="18" s="1"/>
  <c r="I169" i="18"/>
  <c r="N169" i="18" s="1"/>
  <c r="J169" i="18"/>
  <c r="P169" i="18" s="1"/>
  <c r="K169" i="18"/>
  <c r="Q169" i="18" s="1"/>
  <c r="O169" i="18"/>
  <c r="I170" i="18"/>
  <c r="N170" i="18" s="1"/>
  <c r="J170" i="18"/>
  <c r="K170" i="18"/>
  <c r="Q170" i="18"/>
  <c r="I171" i="18"/>
  <c r="N171" i="18" s="1"/>
  <c r="J171" i="18"/>
  <c r="K171" i="18"/>
  <c r="Q171" i="18" s="1"/>
  <c r="I172" i="18"/>
  <c r="J172" i="18"/>
  <c r="K172" i="18"/>
  <c r="Q172" i="18" s="1"/>
  <c r="N172" i="18"/>
  <c r="I173" i="18"/>
  <c r="J173" i="18"/>
  <c r="O173" i="18" s="1"/>
  <c r="K173" i="18"/>
  <c r="Q173" i="18" s="1"/>
  <c r="P173" i="18"/>
  <c r="I174" i="18"/>
  <c r="N174" i="18" s="1"/>
  <c r="J174" i="18"/>
  <c r="O174" i="18" s="1"/>
  <c r="K174" i="18"/>
  <c r="Q174" i="18" s="1"/>
  <c r="I175" i="18"/>
  <c r="J175" i="18"/>
  <c r="K175" i="18"/>
  <c r="Q175" i="18" s="1"/>
  <c r="I176" i="18"/>
  <c r="N176" i="18" s="1"/>
  <c r="J176" i="18"/>
  <c r="K176" i="18"/>
  <c r="Q176" i="18" s="1"/>
  <c r="I177" i="18"/>
  <c r="J177" i="18"/>
  <c r="K177" i="18"/>
  <c r="Q177" i="18" s="1"/>
  <c r="I178" i="18"/>
  <c r="N178" i="18" s="1"/>
  <c r="J178" i="18"/>
  <c r="O178" i="18" s="1"/>
  <c r="K178" i="18"/>
  <c r="Q178" i="18" s="1"/>
  <c r="I179" i="18"/>
  <c r="N179" i="18" s="1"/>
  <c r="J179" i="18"/>
  <c r="K179" i="18"/>
  <c r="Q179" i="18" s="1"/>
  <c r="I180" i="18"/>
  <c r="N180" i="18" s="1"/>
  <c r="J180" i="18"/>
  <c r="K180" i="18"/>
  <c r="Q180" i="18" s="1"/>
  <c r="I181" i="18"/>
  <c r="N181" i="18" s="1"/>
  <c r="J181" i="18"/>
  <c r="O181" i="18" s="1"/>
  <c r="K181" i="18"/>
  <c r="Q181" i="18" s="1"/>
  <c r="P181" i="18"/>
  <c r="S181" i="18" s="1"/>
  <c r="I182" i="18"/>
  <c r="J182" i="18"/>
  <c r="K182" i="18"/>
  <c r="Q182" i="18" s="1"/>
  <c r="I183" i="18"/>
  <c r="N183" i="18" s="1"/>
  <c r="J183" i="18"/>
  <c r="P183" i="18" s="1"/>
  <c r="K183" i="18"/>
  <c r="Q183" i="18"/>
  <c r="I184" i="18"/>
  <c r="N184" i="18" s="1"/>
  <c r="J184" i="18"/>
  <c r="P184" i="18" s="1"/>
  <c r="K184" i="18"/>
  <c r="Q184" i="18" s="1"/>
  <c r="S184" i="18" s="1"/>
  <c r="I185" i="18"/>
  <c r="N185" i="18" s="1"/>
  <c r="J185" i="18"/>
  <c r="K185" i="18"/>
  <c r="Q185" i="18" s="1"/>
  <c r="I186" i="18"/>
  <c r="N186" i="18" s="1"/>
  <c r="J186" i="18"/>
  <c r="O186" i="18" s="1"/>
  <c r="K186" i="18"/>
  <c r="Q186" i="18" s="1"/>
  <c r="I187" i="18"/>
  <c r="N187" i="18" s="1"/>
  <c r="J187" i="18"/>
  <c r="K187" i="18"/>
  <c r="Q187" i="18" s="1"/>
  <c r="I188" i="18"/>
  <c r="N188" i="18" s="1"/>
  <c r="J188" i="18"/>
  <c r="K188" i="18"/>
  <c r="Q188" i="18" s="1"/>
  <c r="I189" i="18"/>
  <c r="N189" i="18" s="1"/>
  <c r="J189" i="18"/>
  <c r="O189" i="18" s="1"/>
  <c r="K189" i="18"/>
  <c r="Q189" i="18" s="1"/>
  <c r="I190" i="18"/>
  <c r="N190" i="18" s="1"/>
  <c r="J190" i="18"/>
  <c r="O190" i="18" s="1"/>
  <c r="R190" i="18" s="1"/>
  <c r="K190" i="18"/>
  <c r="Q190" i="18" s="1"/>
  <c r="I191" i="18"/>
  <c r="N191" i="18" s="1"/>
  <c r="J191" i="18"/>
  <c r="K191" i="18"/>
  <c r="Q191" i="18" s="1"/>
  <c r="I192" i="18"/>
  <c r="N192" i="18" s="1"/>
  <c r="J192" i="18"/>
  <c r="K192" i="18"/>
  <c r="Q192" i="18" s="1"/>
  <c r="I193" i="18"/>
  <c r="N193" i="18" s="1"/>
  <c r="J193" i="18"/>
  <c r="O193" i="18" s="1"/>
  <c r="K193" i="18"/>
  <c r="Q193" i="18" s="1"/>
  <c r="I194" i="18"/>
  <c r="N194" i="18" s="1"/>
  <c r="J194" i="18"/>
  <c r="O194" i="18" s="1"/>
  <c r="K194" i="18"/>
  <c r="Q194" i="18" s="1"/>
  <c r="I195" i="18"/>
  <c r="J195" i="18"/>
  <c r="K195" i="18"/>
  <c r="Q195" i="18" s="1"/>
  <c r="I196" i="18"/>
  <c r="N196" i="18" s="1"/>
  <c r="J196" i="18"/>
  <c r="P196" i="18" s="1"/>
  <c r="K196" i="18"/>
  <c r="Q196" i="18" s="1"/>
  <c r="I197" i="18"/>
  <c r="N197" i="18" s="1"/>
  <c r="J197" i="18"/>
  <c r="K197" i="18"/>
  <c r="Q197" i="18" s="1"/>
  <c r="I198" i="18"/>
  <c r="J198" i="18"/>
  <c r="O198" i="18" s="1"/>
  <c r="K198" i="18"/>
  <c r="Q198" i="18" s="1"/>
  <c r="I199" i="18"/>
  <c r="N199" i="18" s="1"/>
  <c r="J199" i="18"/>
  <c r="K199" i="18"/>
  <c r="Q199" i="18" s="1"/>
  <c r="I200" i="18"/>
  <c r="J200" i="18"/>
  <c r="O200" i="18" s="1"/>
  <c r="K200" i="18"/>
  <c r="Q200" i="18" s="1"/>
  <c r="I201" i="18"/>
  <c r="N201" i="18" s="1"/>
  <c r="J201" i="18"/>
  <c r="K201" i="18"/>
  <c r="Q201" i="18"/>
  <c r="I202" i="18"/>
  <c r="J202" i="18"/>
  <c r="O202" i="18" s="1"/>
  <c r="K202" i="18"/>
  <c r="Q202" i="18" s="1"/>
  <c r="I203" i="18"/>
  <c r="N203" i="18" s="1"/>
  <c r="J203" i="18"/>
  <c r="K203" i="18"/>
  <c r="Q203" i="18" s="1"/>
  <c r="I204" i="18"/>
  <c r="N204" i="18" s="1"/>
  <c r="J204" i="18"/>
  <c r="O204" i="18" s="1"/>
  <c r="K204" i="18"/>
  <c r="Q204" i="18" s="1"/>
  <c r="I205" i="18"/>
  <c r="N205" i="18" s="1"/>
  <c r="J205" i="18"/>
  <c r="K205" i="18"/>
  <c r="Q205" i="18" s="1"/>
  <c r="I206" i="18"/>
  <c r="N206" i="18" s="1"/>
  <c r="J206" i="18"/>
  <c r="O206" i="18" s="1"/>
  <c r="K206" i="18"/>
  <c r="Q206" i="18" s="1"/>
  <c r="I207" i="18"/>
  <c r="N207" i="18" s="1"/>
  <c r="J207" i="18"/>
  <c r="K207" i="18"/>
  <c r="Q207" i="18" s="1"/>
  <c r="I208" i="18"/>
  <c r="N208" i="18" s="1"/>
  <c r="J208" i="18"/>
  <c r="O208" i="18" s="1"/>
  <c r="K208" i="18"/>
  <c r="Q208" i="18" s="1"/>
  <c r="I209" i="18"/>
  <c r="J209" i="18"/>
  <c r="O209" i="18" s="1"/>
  <c r="K209" i="18"/>
  <c r="Q209" i="18" s="1"/>
  <c r="I210" i="18"/>
  <c r="N210" i="18" s="1"/>
  <c r="J210" i="18"/>
  <c r="K210" i="18"/>
  <c r="Q210" i="18" s="1"/>
  <c r="I211" i="18"/>
  <c r="N211" i="18" s="1"/>
  <c r="J211" i="18"/>
  <c r="P211" i="18" s="1"/>
  <c r="K211" i="18"/>
  <c r="Q211" i="18" s="1"/>
  <c r="I212" i="18"/>
  <c r="N212" i="18" s="1"/>
  <c r="J212" i="18"/>
  <c r="K212" i="18"/>
  <c r="Q212" i="18" s="1"/>
  <c r="I213" i="18"/>
  <c r="N213" i="18" s="1"/>
  <c r="J213" i="18"/>
  <c r="O213" i="18" s="1"/>
  <c r="K213" i="18"/>
  <c r="Q213" i="18"/>
  <c r="I214" i="18"/>
  <c r="J214" i="18"/>
  <c r="K214" i="18"/>
  <c r="Q214" i="18"/>
  <c r="I215" i="18"/>
  <c r="J215" i="18"/>
  <c r="O215" i="18" s="1"/>
  <c r="K215" i="18"/>
  <c r="Q215" i="18" s="1"/>
  <c r="N215" i="18"/>
  <c r="P215" i="18"/>
  <c r="I216" i="18"/>
  <c r="N216" i="18" s="1"/>
  <c r="J216" i="18"/>
  <c r="O216" i="18" s="1"/>
  <c r="K216" i="18"/>
  <c r="P216" i="18"/>
  <c r="Q216" i="18"/>
  <c r="I217" i="18"/>
  <c r="N217" i="18" s="1"/>
  <c r="J217" i="18"/>
  <c r="O217" i="18" s="1"/>
  <c r="K217" i="18"/>
  <c r="Q217" i="18" s="1"/>
  <c r="I218" i="18"/>
  <c r="N218" i="18" s="1"/>
  <c r="J218" i="18"/>
  <c r="K218" i="18"/>
  <c r="Q218" i="18"/>
  <c r="I219" i="18"/>
  <c r="N219" i="18" s="1"/>
  <c r="J219" i="18"/>
  <c r="O219" i="18" s="1"/>
  <c r="R219" i="18" s="1"/>
  <c r="K219" i="18"/>
  <c r="Q219" i="18" s="1"/>
  <c r="I220" i="18"/>
  <c r="N220" i="18" s="1"/>
  <c r="J220" i="18"/>
  <c r="O220" i="18" s="1"/>
  <c r="K220" i="18"/>
  <c r="Q220" i="18" s="1"/>
  <c r="I221" i="18"/>
  <c r="N221" i="18" s="1"/>
  <c r="J221" i="18"/>
  <c r="K221" i="18"/>
  <c r="Q221" i="18" s="1"/>
  <c r="I222" i="18"/>
  <c r="N222" i="18" s="1"/>
  <c r="J222" i="18"/>
  <c r="P222" i="18" s="1"/>
  <c r="K222" i="18"/>
  <c r="Q222" i="18" s="1"/>
  <c r="I223" i="18"/>
  <c r="N223" i="18" s="1"/>
  <c r="J223" i="18"/>
  <c r="K223" i="18"/>
  <c r="Q223" i="18" s="1"/>
  <c r="O223" i="18"/>
  <c r="P223" i="18"/>
  <c r="I224" i="18"/>
  <c r="N224" i="18" s="1"/>
  <c r="J224" i="18"/>
  <c r="K224" i="18"/>
  <c r="Q224" i="18"/>
  <c r="I225" i="18"/>
  <c r="J225" i="18"/>
  <c r="P225" i="18" s="1"/>
  <c r="K225" i="18"/>
  <c r="Q225" i="18" s="1"/>
  <c r="I226" i="18"/>
  <c r="N226" i="18" s="1"/>
  <c r="J226" i="18"/>
  <c r="O226" i="18" s="1"/>
  <c r="K226" i="18"/>
  <c r="Q226" i="18" s="1"/>
  <c r="I227" i="18"/>
  <c r="N227" i="18" s="1"/>
  <c r="J227" i="18"/>
  <c r="O227" i="18" s="1"/>
  <c r="K227" i="18"/>
  <c r="Q227" i="18" s="1"/>
  <c r="I228" i="18"/>
  <c r="N228" i="18" s="1"/>
  <c r="J228" i="18"/>
  <c r="K228" i="18"/>
  <c r="Q228" i="18" s="1"/>
  <c r="I229" i="18"/>
  <c r="J229" i="18"/>
  <c r="K229" i="18"/>
  <c r="Q229" i="18" s="1"/>
  <c r="I230" i="18"/>
  <c r="N230" i="18" s="1"/>
  <c r="J230" i="18"/>
  <c r="O230" i="18" s="1"/>
  <c r="K230" i="18"/>
  <c r="Q230" i="18" s="1"/>
  <c r="P230" i="18"/>
  <c r="I231" i="18"/>
  <c r="J231" i="18"/>
  <c r="K231" i="18"/>
  <c r="Q231" i="18" s="1"/>
  <c r="I232" i="18"/>
  <c r="N232" i="18" s="1"/>
  <c r="J232" i="18"/>
  <c r="K232" i="18"/>
  <c r="Q232" i="18" s="1"/>
  <c r="I233" i="18"/>
  <c r="N233" i="18" s="1"/>
  <c r="J233" i="18"/>
  <c r="K233" i="18"/>
  <c r="Q233" i="18" s="1"/>
  <c r="I234" i="18"/>
  <c r="N234" i="18" s="1"/>
  <c r="J234" i="18"/>
  <c r="K234" i="18"/>
  <c r="Q234" i="18" s="1"/>
  <c r="I235" i="18"/>
  <c r="N235" i="18" s="1"/>
  <c r="J235" i="18"/>
  <c r="K235" i="18"/>
  <c r="Q235" i="18" s="1"/>
  <c r="I236" i="18"/>
  <c r="N236" i="18" s="1"/>
  <c r="J236" i="18"/>
  <c r="K236" i="18"/>
  <c r="Q236" i="18" s="1"/>
  <c r="I237" i="18"/>
  <c r="N237" i="18" s="1"/>
  <c r="J237" i="18"/>
  <c r="P237" i="18" s="1"/>
  <c r="K237" i="18"/>
  <c r="Q237" i="18" s="1"/>
  <c r="S237" i="18" s="1"/>
  <c r="O237" i="18"/>
  <c r="I238" i="18"/>
  <c r="J238" i="18"/>
  <c r="O238" i="18" s="1"/>
  <c r="K238" i="18"/>
  <c r="Q238" i="18" s="1"/>
  <c r="I239" i="18"/>
  <c r="N239" i="18" s="1"/>
  <c r="J239" i="18"/>
  <c r="P239" i="18" s="1"/>
  <c r="K239" i="18"/>
  <c r="Q239" i="18" s="1"/>
  <c r="O239" i="18"/>
  <c r="I240" i="18"/>
  <c r="J240" i="18"/>
  <c r="K240" i="18"/>
  <c r="Q240" i="18" s="1"/>
  <c r="I241" i="18"/>
  <c r="N241" i="18" s="1"/>
  <c r="J241" i="18"/>
  <c r="K241" i="18"/>
  <c r="Q241" i="18" s="1"/>
  <c r="I242" i="18"/>
  <c r="N242" i="18" s="1"/>
  <c r="J242" i="18"/>
  <c r="O242" i="18" s="1"/>
  <c r="K242" i="18"/>
  <c r="Q242" i="18" s="1"/>
  <c r="I243" i="18"/>
  <c r="N243" i="18" s="1"/>
  <c r="J243" i="18"/>
  <c r="O243" i="18" s="1"/>
  <c r="K243" i="18"/>
  <c r="Q243" i="18" s="1"/>
  <c r="P243" i="18"/>
  <c r="I244" i="18"/>
  <c r="J244" i="18"/>
  <c r="K244" i="18"/>
  <c r="Q244" i="18" s="1"/>
  <c r="N244" i="18"/>
  <c r="I245" i="18"/>
  <c r="J245" i="18"/>
  <c r="P245" i="18" s="1"/>
  <c r="K245" i="18"/>
  <c r="Q245" i="18" s="1"/>
  <c r="I246" i="18"/>
  <c r="N246" i="18" s="1"/>
  <c r="J246" i="18"/>
  <c r="O246" i="18" s="1"/>
  <c r="K246" i="18"/>
  <c r="Q246" i="18" s="1"/>
  <c r="I247" i="18"/>
  <c r="N247" i="18" s="1"/>
  <c r="J247" i="18"/>
  <c r="K247" i="18"/>
  <c r="Q247" i="18" s="1"/>
  <c r="I248" i="18"/>
  <c r="J248" i="18"/>
  <c r="K248" i="18"/>
  <c r="Q248" i="18" s="1"/>
  <c r="I249" i="18"/>
  <c r="N249" i="18" s="1"/>
  <c r="J249" i="18"/>
  <c r="P249" i="18" s="1"/>
  <c r="K249" i="18"/>
  <c r="Q249" i="18" s="1"/>
  <c r="I250" i="18"/>
  <c r="J250" i="18"/>
  <c r="O250" i="18" s="1"/>
  <c r="K250" i="18"/>
  <c r="Q250" i="18" s="1"/>
  <c r="I251" i="18"/>
  <c r="N251" i="18" s="1"/>
  <c r="J251" i="18"/>
  <c r="O251" i="18" s="1"/>
  <c r="K251" i="18"/>
  <c r="Q251" i="18" s="1"/>
  <c r="I252" i="18"/>
  <c r="N252" i="18" s="1"/>
  <c r="J252" i="18"/>
  <c r="O252" i="18" s="1"/>
  <c r="K252" i="18"/>
  <c r="Q252" i="18" s="1"/>
  <c r="P252" i="18"/>
  <c r="S252" i="18" s="1"/>
  <c r="I253" i="18"/>
  <c r="J253" i="18"/>
  <c r="P253" i="18" s="1"/>
  <c r="K253" i="18"/>
  <c r="Q253" i="18" s="1"/>
  <c r="N253" i="18"/>
  <c r="I254" i="18"/>
  <c r="J254" i="18"/>
  <c r="K254" i="18"/>
  <c r="Q254" i="18" s="1"/>
  <c r="I255" i="18"/>
  <c r="N255" i="18" s="1"/>
  <c r="J255" i="18"/>
  <c r="O255" i="18" s="1"/>
  <c r="K255" i="18"/>
  <c r="Q255" i="18" s="1"/>
  <c r="I256" i="18"/>
  <c r="N256" i="18" s="1"/>
  <c r="J256" i="18"/>
  <c r="O256" i="18" s="1"/>
  <c r="K256" i="18"/>
  <c r="Q256" i="18"/>
  <c r="I257" i="18"/>
  <c r="N257" i="18" s="1"/>
  <c r="J257" i="18"/>
  <c r="P257" i="18" s="1"/>
  <c r="K257" i="18"/>
  <c r="Q257" i="18" s="1"/>
  <c r="I258" i="18"/>
  <c r="N258" i="18" s="1"/>
  <c r="J258" i="18"/>
  <c r="K258" i="18"/>
  <c r="Q258" i="18"/>
  <c r="I259" i="18"/>
  <c r="J259" i="18"/>
  <c r="K259" i="18"/>
  <c r="Q259" i="18" s="1"/>
  <c r="I260" i="18"/>
  <c r="N260" i="18" s="1"/>
  <c r="J260" i="18"/>
  <c r="K260" i="18"/>
  <c r="Q260" i="18" s="1"/>
  <c r="I261" i="18"/>
  <c r="J261" i="18"/>
  <c r="O261" i="18" s="1"/>
  <c r="K261" i="18"/>
  <c r="Q261" i="18"/>
  <c r="I262" i="18"/>
  <c r="N262" i="18" s="1"/>
  <c r="J262" i="18"/>
  <c r="K262" i="18"/>
  <c r="Q262" i="18"/>
  <c r="I263" i="18"/>
  <c r="J263" i="18"/>
  <c r="K263" i="18"/>
  <c r="Q263" i="18" s="1"/>
  <c r="I264" i="18"/>
  <c r="J264" i="18"/>
  <c r="O264" i="18" s="1"/>
  <c r="K264" i="18"/>
  <c r="Q264" i="18" s="1"/>
  <c r="N264" i="18"/>
  <c r="P264" i="18"/>
  <c r="I265" i="18"/>
  <c r="J265" i="18"/>
  <c r="O265" i="18" s="1"/>
  <c r="K265" i="18"/>
  <c r="Q265" i="18" s="1"/>
  <c r="I266" i="18"/>
  <c r="N266" i="18" s="1"/>
  <c r="J266" i="18"/>
  <c r="K266" i="18"/>
  <c r="Q266" i="18" s="1"/>
  <c r="I267" i="18"/>
  <c r="J267" i="18"/>
  <c r="P267" i="18" s="1"/>
  <c r="K267" i="18"/>
  <c r="Q267" i="18" s="1"/>
  <c r="I268" i="18"/>
  <c r="N268" i="18" s="1"/>
  <c r="J268" i="18"/>
  <c r="O268" i="18" s="1"/>
  <c r="K268" i="18"/>
  <c r="Q268" i="18" s="1"/>
  <c r="I269" i="18"/>
  <c r="J269" i="18"/>
  <c r="K269" i="18"/>
  <c r="Q269" i="18" s="1"/>
  <c r="I270" i="18"/>
  <c r="N270" i="18" s="1"/>
  <c r="J270" i="18"/>
  <c r="K270" i="18"/>
  <c r="Q270" i="18" s="1"/>
  <c r="I271" i="18"/>
  <c r="J271" i="18"/>
  <c r="P271" i="18" s="1"/>
  <c r="K271" i="18"/>
  <c r="Q271" i="18" s="1"/>
  <c r="O271" i="18"/>
  <c r="I272" i="18"/>
  <c r="J272" i="18"/>
  <c r="K272" i="18"/>
  <c r="Q272" i="18" s="1"/>
  <c r="N272" i="18"/>
  <c r="I273" i="18"/>
  <c r="N273" i="18" s="1"/>
  <c r="J273" i="18"/>
  <c r="O273" i="18" s="1"/>
  <c r="K273" i="18"/>
  <c r="Q273" i="18" s="1"/>
  <c r="I274" i="18"/>
  <c r="J274" i="18"/>
  <c r="K274" i="18"/>
  <c r="Q274" i="18" s="1"/>
  <c r="I275" i="18"/>
  <c r="N275" i="18" s="1"/>
  <c r="J275" i="18"/>
  <c r="P275" i="18" s="1"/>
  <c r="K275" i="18"/>
  <c r="Q275" i="18" s="1"/>
  <c r="I276" i="18"/>
  <c r="N276" i="18" s="1"/>
  <c r="J276" i="18"/>
  <c r="O276" i="18" s="1"/>
  <c r="K276" i="18"/>
  <c r="Q276" i="18" s="1"/>
  <c r="I277" i="18"/>
  <c r="N277" i="18" s="1"/>
  <c r="J277" i="18"/>
  <c r="K277" i="18"/>
  <c r="Q277" i="18" s="1"/>
  <c r="O277" i="18"/>
  <c r="P277" i="18"/>
  <c r="I278" i="18"/>
  <c r="J278" i="18"/>
  <c r="K278" i="18"/>
  <c r="Q278" i="18" s="1"/>
  <c r="I279" i="18"/>
  <c r="N279" i="18" s="1"/>
  <c r="J279" i="18"/>
  <c r="K279" i="18"/>
  <c r="Q279" i="18" s="1"/>
  <c r="I280" i="18"/>
  <c r="J280" i="18"/>
  <c r="O280" i="18" s="1"/>
  <c r="K280" i="18"/>
  <c r="Q280" i="18" s="1"/>
  <c r="I281" i="18"/>
  <c r="N281" i="18" s="1"/>
  <c r="J281" i="18"/>
  <c r="K281" i="18"/>
  <c r="Q281" i="18"/>
  <c r="I282" i="18"/>
  <c r="J282" i="18"/>
  <c r="K282" i="18"/>
  <c r="Q282" i="18" s="1"/>
  <c r="N282" i="18"/>
  <c r="I283" i="18"/>
  <c r="J283" i="18"/>
  <c r="K283" i="18"/>
  <c r="Q283" i="18" s="1"/>
  <c r="I284" i="18"/>
  <c r="N284" i="18" s="1"/>
  <c r="J284" i="18"/>
  <c r="O284" i="18" s="1"/>
  <c r="R284" i="18" s="1"/>
  <c r="K284" i="18"/>
  <c r="Q284" i="18" s="1"/>
  <c r="P284" i="18"/>
  <c r="S284" i="18" s="1"/>
  <c r="I285" i="18"/>
  <c r="J285" i="18"/>
  <c r="O285" i="18" s="1"/>
  <c r="K285" i="18"/>
  <c r="Q285" i="18" s="1"/>
  <c r="I286" i="18"/>
  <c r="N286" i="18" s="1"/>
  <c r="J286" i="18"/>
  <c r="K286" i="18"/>
  <c r="Q286" i="18" s="1"/>
  <c r="I287" i="18"/>
  <c r="N287" i="18" s="1"/>
  <c r="J287" i="18"/>
  <c r="K287" i="18"/>
  <c r="Q287" i="18" s="1"/>
  <c r="I288" i="18"/>
  <c r="N288" i="18" s="1"/>
  <c r="J288" i="18"/>
  <c r="K288" i="18"/>
  <c r="Q288" i="18" s="1"/>
  <c r="I3" i="18"/>
  <c r="N3" i="18" s="1"/>
  <c r="J3" i="18"/>
  <c r="O3" i="18" s="1"/>
  <c r="K3" i="18"/>
  <c r="Q3" i="18" s="1"/>
  <c r="I4" i="18"/>
  <c r="J4" i="18"/>
  <c r="P4" i="18" s="1"/>
  <c r="K4" i="18"/>
  <c r="Q4" i="18" s="1"/>
  <c r="I5" i="18"/>
  <c r="N5" i="18" s="1"/>
  <c r="J5" i="18"/>
  <c r="K5" i="18"/>
  <c r="Q5" i="18" s="1"/>
  <c r="L5" i="18"/>
  <c r="L6" i="18" s="1"/>
  <c r="I6" i="18"/>
  <c r="N6" i="18" s="1"/>
  <c r="J6" i="18"/>
  <c r="K6" i="18"/>
  <c r="Q6" i="18" s="1"/>
  <c r="I7" i="18"/>
  <c r="N7" i="18" s="1"/>
  <c r="J7" i="18"/>
  <c r="O7" i="18" s="1"/>
  <c r="K7" i="18"/>
  <c r="Q7" i="18" s="1"/>
  <c r="I8" i="18"/>
  <c r="N8" i="18" s="1"/>
  <c r="J8" i="18"/>
  <c r="P8" i="18" s="1"/>
  <c r="K8" i="18"/>
  <c r="Q8" i="18" s="1"/>
  <c r="I9" i="18"/>
  <c r="N9" i="18" s="1"/>
  <c r="J9" i="18"/>
  <c r="K9" i="18"/>
  <c r="Q9" i="18" s="1"/>
  <c r="I10" i="18"/>
  <c r="N10" i="18" s="1"/>
  <c r="J10" i="18"/>
  <c r="K10" i="18"/>
  <c r="Q10" i="18" s="1"/>
  <c r="I11" i="18"/>
  <c r="N11" i="18" s="1"/>
  <c r="J11" i="18"/>
  <c r="O11" i="18" s="1"/>
  <c r="K11" i="18"/>
  <c r="Q11" i="18" s="1"/>
  <c r="I12" i="18"/>
  <c r="N12" i="18" s="1"/>
  <c r="J12" i="18"/>
  <c r="K12" i="18"/>
  <c r="Q12" i="18" s="1"/>
  <c r="I13" i="18"/>
  <c r="N13" i="18" s="1"/>
  <c r="J13" i="18"/>
  <c r="K13" i="18"/>
  <c r="Q13" i="18" s="1"/>
  <c r="I14" i="18"/>
  <c r="N14" i="18" s="1"/>
  <c r="J14" i="18"/>
  <c r="K14" i="18"/>
  <c r="Q14" i="18" s="1"/>
  <c r="I15" i="18"/>
  <c r="N15" i="18" s="1"/>
  <c r="J15" i="18"/>
  <c r="O15" i="18" s="1"/>
  <c r="K15" i="18"/>
  <c r="Q15" i="18" s="1"/>
  <c r="I16" i="18"/>
  <c r="N16" i="18" s="1"/>
  <c r="J16" i="18"/>
  <c r="K16" i="18"/>
  <c r="Q16" i="18" s="1"/>
  <c r="I17" i="18"/>
  <c r="N17" i="18" s="1"/>
  <c r="J17" i="18"/>
  <c r="K17" i="18"/>
  <c r="Q17" i="18" s="1"/>
  <c r="I18" i="18"/>
  <c r="N18" i="18" s="1"/>
  <c r="J18" i="18"/>
  <c r="O18" i="18" s="1"/>
  <c r="R18" i="18" s="1"/>
  <c r="K18" i="18"/>
  <c r="Q18" i="18" s="1"/>
  <c r="I19" i="18"/>
  <c r="J19" i="18"/>
  <c r="K19" i="18"/>
  <c r="Q19" i="18" s="1"/>
  <c r="I20" i="18"/>
  <c r="N20" i="18" s="1"/>
  <c r="J20" i="18"/>
  <c r="P20" i="18" s="1"/>
  <c r="K20" i="18"/>
  <c r="Q20" i="18" s="1"/>
  <c r="L20" i="18"/>
  <c r="I21" i="18"/>
  <c r="J21" i="18"/>
  <c r="K21" i="18"/>
  <c r="Q21" i="18" s="1"/>
  <c r="N21" i="18"/>
  <c r="I22" i="18"/>
  <c r="N22" i="18" s="1"/>
  <c r="J22" i="18"/>
  <c r="K22" i="18"/>
  <c r="Q22" i="18" s="1"/>
  <c r="O22" i="18"/>
  <c r="P22" i="18"/>
  <c r="I23" i="18"/>
  <c r="N23" i="18" s="1"/>
  <c r="J23" i="18"/>
  <c r="O23" i="18" s="1"/>
  <c r="K23" i="18"/>
  <c r="Q23" i="18" s="1"/>
  <c r="I24" i="18"/>
  <c r="N24" i="18" s="1"/>
  <c r="J24" i="18"/>
  <c r="P24" i="18" s="1"/>
  <c r="K24" i="18"/>
  <c r="Q24" i="18" s="1"/>
  <c r="O24" i="18"/>
  <c r="I25" i="18"/>
  <c r="N25" i="18" s="1"/>
  <c r="J25" i="18"/>
  <c r="K25" i="18"/>
  <c r="Q25" i="18" s="1"/>
  <c r="I26" i="18"/>
  <c r="N26" i="18" s="1"/>
  <c r="J26" i="18"/>
  <c r="O26" i="18" s="1"/>
  <c r="K26" i="18"/>
  <c r="Q26" i="18" s="1"/>
  <c r="I27" i="18"/>
  <c r="N27" i="18" s="1"/>
  <c r="J27" i="18"/>
  <c r="K27" i="18"/>
  <c r="Q27" i="18" s="1"/>
  <c r="I28" i="18"/>
  <c r="N28" i="18" s="1"/>
  <c r="J28" i="18"/>
  <c r="K28" i="18"/>
  <c r="Q28" i="18" s="1"/>
  <c r="I29" i="18"/>
  <c r="J29" i="18"/>
  <c r="K29" i="18"/>
  <c r="Q29" i="18" s="1"/>
  <c r="N29" i="18"/>
  <c r="I30" i="18"/>
  <c r="N30" i="18" s="1"/>
  <c r="J30" i="18"/>
  <c r="O30" i="18" s="1"/>
  <c r="K30" i="18"/>
  <c r="Q30" i="18" s="1"/>
  <c r="I31" i="18"/>
  <c r="N31" i="18" s="1"/>
  <c r="J31" i="18"/>
  <c r="O31" i="18" s="1"/>
  <c r="K31" i="18"/>
  <c r="Q31" i="18" s="1"/>
  <c r="I32" i="18"/>
  <c r="N32" i="18" s="1"/>
  <c r="J32" i="18"/>
  <c r="P32" i="18" s="1"/>
  <c r="K32" i="18"/>
  <c r="Q32" i="18" s="1"/>
  <c r="I33" i="18"/>
  <c r="N33" i="18" s="1"/>
  <c r="J33" i="18"/>
  <c r="K33" i="18"/>
  <c r="Q33" i="18" s="1"/>
  <c r="I34" i="18"/>
  <c r="N34" i="18" s="1"/>
  <c r="J34" i="18"/>
  <c r="K34" i="18"/>
  <c r="Q34" i="18" s="1"/>
  <c r="I35" i="18"/>
  <c r="J35" i="18"/>
  <c r="O35" i="18" s="1"/>
  <c r="K35" i="18"/>
  <c r="Q35" i="18" s="1"/>
  <c r="I36" i="18"/>
  <c r="N36" i="18" s="1"/>
  <c r="J36" i="18"/>
  <c r="P36" i="18" s="1"/>
  <c r="K36" i="18"/>
  <c r="Q36" i="18" s="1"/>
  <c r="I37" i="18"/>
  <c r="N37" i="18" s="1"/>
  <c r="J37" i="18"/>
  <c r="O37" i="18" s="1"/>
  <c r="K37" i="18"/>
  <c r="Q37" i="18" s="1"/>
  <c r="I38" i="18"/>
  <c r="N38" i="18" s="1"/>
  <c r="J38" i="18"/>
  <c r="K38" i="18"/>
  <c r="Q38" i="18" s="1"/>
  <c r="I39" i="18"/>
  <c r="N39" i="18" s="1"/>
  <c r="J39" i="18"/>
  <c r="O39" i="18" s="1"/>
  <c r="K39" i="18"/>
  <c r="Q39" i="18" s="1"/>
  <c r="I40" i="18"/>
  <c r="N40" i="18" s="1"/>
  <c r="J40" i="18"/>
  <c r="K40" i="18"/>
  <c r="Q40" i="18" s="1"/>
  <c r="I41" i="18"/>
  <c r="N41" i="18" s="1"/>
  <c r="J41" i="18"/>
  <c r="O41" i="18" s="1"/>
  <c r="K41" i="18"/>
  <c r="Q41" i="18" s="1"/>
  <c r="I42" i="18"/>
  <c r="N42" i="18" s="1"/>
  <c r="J42" i="18"/>
  <c r="P42" i="18" s="1"/>
  <c r="K42" i="18"/>
  <c r="Q42" i="18" s="1"/>
  <c r="O42" i="18"/>
  <c r="R42" i="18" s="1"/>
  <c r="I43" i="18"/>
  <c r="N43" i="18" s="1"/>
  <c r="J43" i="18"/>
  <c r="O43" i="18" s="1"/>
  <c r="K43" i="18"/>
  <c r="Q43" i="18" s="1"/>
  <c r="I44" i="18"/>
  <c r="N44" i="18" s="1"/>
  <c r="J44" i="18"/>
  <c r="K44" i="18"/>
  <c r="Q44" i="18" s="1"/>
  <c r="I45" i="18"/>
  <c r="N45" i="18" s="1"/>
  <c r="J45" i="18"/>
  <c r="K45" i="18"/>
  <c r="Q45" i="18" s="1"/>
  <c r="I46" i="18"/>
  <c r="N46" i="18" s="1"/>
  <c r="J46" i="18"/>
  <c r="K46" i="18"/>
  <c r="Q46" i="18" s="1"/>
  <c r="I47" i="18"/>
  <c r="N47" i="18" s="1"/>
  <c r="J47" i="18"/>
  <c r="P47" i="18" s="1"/>
  <c r="K47" i="18"/>
  <c r="Q47" i="18" s="1"/>
  <c r="I48" i="18"/>
  <c r="N48" i="18" s="1"/>
  <c r="J48" i="18"/>
  <c r="K48" i="18"/>
  <c r="Q48" i="18" s="1"/>
  <c r="I49" i="18"/>
  <c r="N49" i="18" s="1"/>
  <c r="J49" i="18"/>
  <c r="K49" i="18"/>
  <c r="Q49" i="18" s="1"/>
  <c r="I50" i="18"/>
  <c r="N50" i="18" s="1"/>
  <c r="J50" i="18"/>
  <c r="K50" i="18"/>
  <c r="Q50" i="18" s="1"/>
  <c r="I51" i="18"/>
  <c r="N51" i="18" s="1"/>
  <c r="J51" i="18"/>
  <c r="K51" i="18"/>
  <c r="Q51" i="18" s="1"/>
  <c r="I52" i="18"/>
  <c r="N52" i="18" s="1"/>
  <c r="J52" i="18"/>
  <c r="K52" i="18"/>
  <c r="Q52" i="18" s="1"/>
  <c r="I53" i="18"/>
  <c r="J53" i="18"/>
  <c r="O53" i="18" s="1"/>
  <c r="K53" i="18"/>
  <c r="Q53" i="18" s="1"/>
  <c r="I54" i="18"/>
  <c r="N54" i="18" s="1"/>
  <c r="J54" i="18"/>
  <c r="K54" i="18"/>
  <c r="Q54" i="18" s="1"/>
  <c r="I55" i="18"/>
  <c r="N55" i="18" s="1"/>
  <c r="J55" i="18"/>
  <c r="K55" i="18"/>
  <c r="Q55" i="18" s="1"/>
  <c r="I56" i="18"/>
  <c r="J56" i="18"/>
  <c r="O56" i="18" s="1"/>
  <c r="K56" i="18"/>
  <c r="Q56" i="18" s="1"/>
  <c r="P56" i="18"/>
  <c r="I57" i="18"/>
  <c r="N57" i="18" s="1"/>
  <c r="J57" i="18"/>
  <c r="P57" i="18" s="1"/>
  <c r="K57" i="18"/>
  <c r="Q57" i="18" s="1"/>
  <c r="I58" i="18"/>
  <c r="N58" i="18" s="1"/>
  <c r="J58" i="18"/>
  <c r="K58" i="18"/>
  <c r="Q58" i="18" s="1"/>
  <c r="I59" i="18"/>
  <c r="J59" i="18"/>
  <c r="P59" i="18" s="1"/>
  <c r="K59" i="18"/>
  <c r="Q59" i="18" s="1"/>
  <c r="I60" i="18"/>
  <c r="N60" i="18" s="1"/>
  <c r="J60" i="18"/>
  <c r="O60" i="18" s="1"/>
  <c r="K60" i="18"/>
  <c r="Q60" i="18" s="1"/>
  <c r="I61" i="18"/>
  <c r="J61" i="18"/>
  <c r="O61" i="18" s="1"/>
  <c r="K61" i="18"/>
  <c r="Q61" i="18" s="1"/>
  <c r="I62" i="18"/>
  <c r="J62" i="18"/>
  <c r="K62" i="18"/>
  <c r="Q62" i="18"/>
  <c r="I63" i="18"/>
  <c r="N63" i="18" s="1"/>
  <c r="J63" i="18"/>
  <c r="K63" i="18"/>
  <c r="Q63" i="18" s="1"/>
  <c r="I64" i="18"/>
  <c r="N64" i="18" s="1"/>
  <c r="J64" i="18"/>
  <c r="O64" i="18" s="1"/>
  <c r="K64" i="18"/>
  <c r="Q64" i="18" s="1"/>
  <c r="I65" i="18"/>
  <c r="N65" i="18" s="1"/>
  <c r="J65" i="18"/>
  <c r="O65" i="18" s="1"/>
  <c r="K65" i="18"/>
  <c r="Q65" i="18" s="1"/>
  <c r="P65" i="18"/>
  <c r="I66" i="18"/>
  <c r="N66" i="18" s="1"/>
  <c r="J66" i="18"/>
  <c r="K66" i="18"/>
  <c r="Q66" i="18" s="1"/>
  <c r="I67" i="18"/>
  <c r="N67" i="18" s="1"/>
  <c r="J67" i="18"/>
  <c r="K67" i="18"/>
  <c r="Q67" i="18" s="1"/>
  <c r="I68" i="18"/>
  <c r="N68" i="18" s="1"/>
  <c r="J68" i="18"/>
  <c r="O68" i="18" s="1"/>
  <c r="K68" i="18"/>
  <c r="Q68" i="18" s="1"/>
  <c r="P68" i="18"/>
  <c r="I69" i="18"/>
  <c r="N69" i="18" s="1"/>
  <c r="J69" i="18"/>
  <c r="O69" i="18" s="1"/>
  <c r="K69" i="18"/>
  <c r="Q69" i="18" s="1"/>
  <c r="I70" i="18"/>
  <c r="N70" i="18" s="1"/>
  <c r="J70" i="18"/>
  <c r="K70" i="18"/>
  <c r="Q70" i="18"/>
  <c r="I71" i="18"/>
  <c r="J71" i="18"/>
  <c r="P71" i="18" s="1"/>
  <c r="K71" i="18"/>
  <c r="Q71" i="18" s="1"/>
  <c r="S71" i="18" s="1"/>
  <c r="N71" i="18"/>
  <c r="I72" i="18"/>
  <c r="N72" i="18" s="1"/>
  <c r="J72" i="18"/>
  <c r="O72" i="18" s="1"/>
  <c r="K72" i="18"/>
  <c r="Q72" i="18" s="1"/>
  <c r="I73" i="18"/>
  <c r="J73" i="18"/>
  <c r="O73" i="18" s="1"/>
  <c r="K73" i="18"/>
  <c r="Q73" i="18" s="1"/>
  <c r="I74" i="18"/>
  <c r="N74" i="18" s="1"/>
  <c r="J74" i="18"/>
  <c r="K74" i="18"/>
  <c r="Q74" i="18" s="1"/>
  <c r="I75" i="18"/>
  <c r="N75" i="18" s="1"/>
  <c r="J75" i="18"/>
  <c r="K75" i="18"/>
  <c r="Q75" i="18" s="1"/>
  <c r="I76" i="18"/>
  <c r="N76" i="18" s="1"/>
  <c r="J76" i="18"/>
  <c r="O76" i="18" s="1"/>
  <c r="K76" i="18"/>
  <c r="Q76" i="18" s="1"/>
  <c r="I77" i="18"/>
  <c r="N77" i="18" s="1"/>
  <c r="J77" i="18"/>
  <c r="P77" i="18" s="1"/>
  <c r="K77" i="18"/>
  <c r="Q77" i="18" s="1"/>
  <c r="I78" i="18"/>
  <c r="N78" i="18" s="1"/>
  <c r="J78" i="18"/>
  <c r="O78" i="18" s="1"/>
  <c r="K78" i="18"/>
  <c r="Q78" i="18" s="1"/>
  <c r="I79" i="18"/>
  <c r="N79" i="18" s="1"/>
  <c r="J79" i="18"/>
  <c r="K79" i="18"/>
  <c r="Q79" i="18" s="1"/>
  <c r="I80" i="18"/>
  <c r="N80" i="18" s="1"/>
  <c r="J80" i="18"/>
  <c r="O80" i="18" s="1"/>
  <c r="R80" i="18" s="1"/>
  <c r="K80" i="18"/>
  <c r="Q80" i="18" s="1"/>
  <c r="P80" i="18"/>
  <c r="I81" i="18"/>
  <c r="N81" i="18" s="1"/>
  <c r="J81" i="18"/>
  <c r="O81" i="18" s="1"/>
  <c r="K81" i="18"/>
  <c r="Q81" i="18" s="1"/>
  <c r="I82" i="18"/>
  <c r="N82" i="18" s="1"/>
  <c r="J82" i="18"/>
  <c r="K82" i="18"/>
  <c r="Q82" i="18" s="1"/>
  <c r="I83" i="18"/>
  <c r="N83" i="18" s="1"/>
  <c r="J83" i="18"/>
  <c r="K83" i="18"/>
  <c r="Q83" i="18" s="1"/>
  <c r="I84" i="18"/>
  <c r="N84" i="18" s="1"/>
  <c r="J84" i="18"/>
  <c r="O84" i="18" s="1"/>
  <c r="K84" i="18"/>
  <c r="Q84" i="18" s="1"/>
  <c r="I85" i="18"/>
  <c r="N85" i="18" s="1"/>
  <c r="J85" i="18"/>
  <c r="K85" i="18"/>
  <c r="Q85" i="18" s="1"/>
  <c r="I86" i="18"/>
  <c r="J86" i="18"/>
  <c r="K86" i="18"/>
  <c r="Q86" i="18"/>
  <c r="I87" i="18"/>
  <c r="N87" i="18" s="1"/>
  <c r="J87" i="18"/>
  <c r="K87" i="18"/>
  <c r="Q87" i="18" s="1"/>
  <c r="L87" i="18"/>
  <c r="M87" i="18" s="1"/>
  <c r="I88" i="18"/>
  <c r="J88" i="18"/>
  <c r="O88" i="18" s="1"/>
  <c r="K88" i="18"/>
  <c r="Q88" i="18" s="1"/>
  <c r="I89" i="18"/>
  <c r="N89" i="18" s="1"/>
  <c r="J89" i="18"/>
  <c r="K89" i="18"/>
  <c r="Q89" i="18" s="1"/>
  <c r="L89" i="18"/>
  <c r="L90" i="18" s="1"/>
  <c r="I90" i="18"/>
  <c r="N90" i="18" s="1"/>
  <c r="J90" i="18"/>
  <c r="K90" i="18"/>
  <c r="Q90" i="18" s="1"/>
  <c r="I91" i="18"/>
  <c r="J91" i="18"/>
  <c r="P91" i="18" s="1"/>
  <c r="K91" i="18"/>
  <c r="Q91" i="18" s="1"/>
  <c r="I92" i="18"/>
  <c r="N92" i="18" s="1"/>
  <c r="J92" i="18"/>
  <c r="O92" i="18" s="1"/>
  <c r="K92" i="18"/>
  <c r="Q92" i="18" s="1"/>
  <c r="L92" i="18"/>
  <c r="P92" i="18"/>
  <c r="I93" i="18"/>
  <c r="N93" i="18" s="1"/>
  <c r="J93" i="18"/>
  <c r="O93" i="18" s="1"/>
  <c r="K93" i="18"/>
  <c r="Q93" i="18" s="1"/>
  <c r="P93" i="18"/>
  <c r="I94" i="18"/>
  <c r="N94" i="18" s="1"/>
  <c r="J94" i="18"/>
  <c r="K94" i="18"/>
  <c r="Q94" i="18" s="1"/>
  <c r="I95" i="18"/>
  <c r="N95" i="18" s="1"/>
  <c r="J95" i="18"/>
  <c r="P95" i="18" s="1"/>
  <c r="K95" i="18"/>
  <c r="Q95" i="18" s="1"/>
  <c r="I96" i="18"/>
  <c r="N96" i="18" s="1"/>
  <c r="J96" i="18"/>
  <c r="O96" i="18" s="1"/>
  <c r="K96" i="18"/>
  <c r="Q96" i="18" s="1"/>
  <c r="I97" i="18"/>
  <c r="N97" i="18" s="1"/>
  <c r="J97" i="18"/>
  <c r="O97" i="18" s="1"/>
  <c r="K97" i="18"/>
  <c r="Q97" i="18" s="1"/>
  <c r="P97" i="18"/>
  <c r="I98" i="18"/>
  <c r="N98" i="18" s="1"/>
  <c r="J98" i="18"/>
  <c r="K98" i="18"/>
  <c r="Q98" i="18" s="1"/>
  <c r="I99" i="18"/>
  <c r="N99" i="18" s="1"/>
  <c r="J99" i="18"/>
  <c r="K99" i="18"/>
  <c r="Q99" i="18" s="1"/>
  <c r="I100" i="18"/>
  <c r="N100" i="18" s="1"/>
  <c r="J100" i="18"/>
  <c r="O100" i="18" s="1"/>
  <c r="K100" i="18"/>
  <c r="Q100" i="18" s="1"/>
  <c r="I101" i="18"/>
  <c r="N101" i="18" s="1"/>
  <c r="J101" i="18"/>
  <c r="K101" i="18"/>
  <c r="Q101" i="18" s="1"/>
  <c r="I102" i="18"/>
  <c r="J102" i="18"/>
  <c r="K102" i="18"/>
  <c r="Q102" i="18" s="1"/>
  <c r="I103" i="18"/>
  <c r="N103" i="18" s="1"/>
  <c r="J103" i="18"/>
  <c r="P103" i="18" s="1"/>
  <c r="K103" i="18"/>
  <c r="Q103" i="18" s="1"/>
  <c r="L103" i="18"/>
  <c r="M103" i="18" s="1"/>
  <c r="I104" i="18"/>
  <c r="N104" i="18" s="1"/>
  <c r="J104" i="18"/>
  <c r="K104" i="18"/>
  <c r="Q104" i="18" s="1"/>
  <c r="O104" i="18"/>
  <c r="R104" i="18" s="1"/>
  <c r="P104" i="18"/>
  <c r="I105" i="18"/>
  <c r="N105" i="18" s="1"/>
  <c r="J105" i="18"/>
  <c r="O105" i="18" s="1"/>
  <c r="K105" i="18"/>
  <c r="Q105" i="18" s="1"/>
  <c r="I106" i="18"/>
  <c r="N106" i="18" s="1"/>
  <c r="J106" i="18"/>
  <c r="K106" i="18"/>
  <c r="Q106" i="18" s="1"/>
  <c r="I107" i="18"/>
  <c r="J107" i="18"/>
  <c r="P107" i="18" s="1"/>
  <c r="K107" i="18"/>
  <c r="Q107" i="18" s="1"/>
  <c r="I108" i="18"/>
  <c r="N108" i="18" s="1"/>
  <c r="J108" i="18"/>
  <c r="P108" i="18" s="1"/>
  <c r="K108" i="18"/>
  <c r="Q108" i="18" s="1"/>
  <c r="L108" i="18"/>
  <c r="M108" i="18" s="1"/>
  <c r="I109" i="18"/>
  <c r="J109" i="18"/>
  <c r="O109" i="18" s="1"/>
  <c r="K109" i="18"/>
  <c r="Q109" i="18" s="1"/>
  <c r="I110" i="18"/>
  <c r="N110" i="18" s="1"/>
  <c r="J110" i="18"/>
  <c r="K110" i="18"/>
  <c r="Q110" i="18" s="1"/>
  <c r="L110" i="18"/>
  <c r="L111" i="18" s="1"/>
  <c r="M111" i="18" s="1"/>
  <c r="I111" i="18"/>
  <c r="J111" i="18"/>
  <c r="P111" i="18" s="1"/>
  <c r="K111" i="18"/>
  <c r="Q111" i="18" s="1"/>
  <c r="S111" i="18" s="1"/>
  <c r="I112" i="18"/>
  <c r="J112" i="18"/>
  <c r="O112" i="18" s="1"/>
  <c r="K112" i="18"/>
  <c r="Q112" i="18" s="1"/>
  <c r="L112" i="18"/>
  <c r="M112" i="18" s="1"/>
  <c r="N112" i="18"/>
  <c r="I113" i="18"/>
  <c r="J113" i="18"/>
  <c r="O113" i="18" s="1"/>
  <c r="K113" i="18"/>
  <c r="Q113" i="18" s="1"/>
  <c r="I114" i="18"/>
  <c r="J114" i="18"/>
  <c r="K114" i="18"/>
  <c r="Q114" i="18" s="1"/>
  <c r="L114" i="18"/>
  <c r="M114" i="18" s="1"/>
  <c r="I115" i="18"/>
  <c r="N115" i="18" s="1"/>
  <c r="J115" i="18"/>
  <c r="P115" i="18" s="1"/>
  <c r="K115" i="18"/>
  <c r="Q115" i="18" s="1"/>
  <c r="L115" i="18"/>
  <c r="M115" i="18" s="1"/>
  <c r="I116" i="18"/>
  <c r="N116" i="18" s="1"/>
  <c r="J116" i="18"/>
  <c r="O116" i="18" s="1"/>
  <c r="K116" i="18"/>
  <c r="Q116" i="18" s="1"/>
  <c r="I117" i="18"/>
  <c r="N117" i="18" s="1"/>
  <c r="J117" i="18"/>
  <c r="O117" i="18" s="1"/>
  <c r="K117" i="18"/>
  <c r="Q117" i="18" s="1"/>
  <c r="I118" i="18"/>
  <c r="N118" i="18" s="1"/>
  <c r="J118" i="18"/>
  <c r="O118" i="18" s="1"/>
  <c r="K118" i="18"/>
  <c r="Q118" i="18" s="1"/>
  <c r="I119" i="18"/>
  <c r="J119" i="18"/>
  <c r="P119" i="18" s="1"/>
  <c r="K119" i="18"/>
  <c r="Q119" i="18" s="1"/>
  <c r="I120" i="18"/>
  <c r="N120" i="18" s="1"/>
  <c r="J120" i="18"/>
  <c r="P120" i="18" s="1"/>
  <c r="K120" i="18"/>
  <c r="Q120" i="18" s="1"/>
  <c r="I121" i="18"/>
  <c r="N121" i="18" s="1"/>
  <c r="J121" i="18"/>
  <c r="K121" i="18"/>
  <c r="Q121" i="18" s="1"/>
  <c r="I122" i="18"/>
  <c r="N122" i="18" s="1"/>
  <c r="J122" i="18"/>
  <c r="O122" i="18" s="1"/>
  <c r="K122" i="18"/>
  <c r="Q122" i="18" s="1"/>
  <c r="I123" i="18"/>
  <c r="N123" i="18" s="1"/>
  <c r="J123" i="18"/>
  <c r="P123" i="18" s="1"/>
  <c r="K123" i="18"/>
  <c r="Q123" i="18" s="1"/>
  <c r="I124" i="18"/>
  <c r="N124" i="18" s="1"/>
  <c r="J124" i="18"/>
  <c r="K124" i="18"/>
  <c r="Q124" i="18" s="1"/>
  <c r="I125" i="18"/>
  <c r="J125" i="18"/>
  <c r="O125" i="18" s="1"/>
  <c r="K125" i="18"/>
  <c r="Q125" i="18" s="1"/>
  <c r="I126" i="18"/>
  <c r="N126" i="18" s="1"/>
  <c r="J126" i="18"/>
  <c r="K126" i="18"/>
  <c r="Q126" i="18" s="1"/>
  <c r="L126" i="18"/>
  <c r="L127" i="18" s="1"/>
  <c r="M127" i="18" s="1"/>
  <c r="I127" i="18"/>
  <c r="N127" i="18" s="1"/>
  <c r="J127" i="18"/>
  <c r="K127" i="18"/>
  <c r="Q127" i="18" s="1"/>
  <c r="I128" i="18"/>
  <c r="J128" i="18"/>
  <c r="K128" i="18"/>
  <c r="Q128" i="18" s="1"/>
  <c r="I129" i="18"/>
  <c r="N129" i="18" s="1"/>
  <c r="J129" i="18"/>
  <c r="P129" i="18" s="1"/>
  <c r="K129" i="18"/>
  <c r="Q129" i="18" s="1"/>
  <c r="I130" i="18"/>
  <c r="N130" i="18" s="1"/>
  <c r="J130" i="18"/>
  <c r="K130" i="18"/>
  <c r="Q130" i="18" s="1"/>
  <c r="I131" i="18"/>
  <c r="N131" i="18" s="1"/>
  <c r="J131" i="18"/>
  <c r="O131" i="18" s="1"/>
  <c r="K131" i="18"/>
  <c r="Q131" i="18" s="1"/>
  <c r="I132" i="18"/>
  <c r="J132" i="18"/>
  <c r="O132" i="18" s="1"/>
  <c r="K132" i="18"/>
  <c r="Q132" i="18" s="1"/>
  <c r="I133" i="18"/>
  <c r="J133" i="18"/>
  <c r="P133" i="18" s="1"/>
  <c r="S133" i="18" s="1"/>
  <c r="K133" i="18"/>
  <c r="Q133" i="18" s="1"/>
  <c r="I134" i="18"/>
  <c r="N134" i="18" s="1"/>
  <c r="J134" i="18"/>
  <c r="K134" i="18"/>
  <c r="Q134" i="18" s="1"/>
  <c r="I135" i="18"/>
  <c r="N135" i="18" s="1"/>
  <c r="J135" i="18"/>
  <c r="K135" i="18"/>
  <c r="Q135" i="18" s="1"/>
  <c r="I136" i="18"/>
  <c r="J136" i="18"/>
  <c r="K136" i="18"/>
  <c r="Q136" i="18"/>
  <c r="I137" i="18"/>
  <c r="N137" i="18" s="1"/>
  <c r="J137" i="18"/>
  <c r="K137" i="18"/>
  <c r="Q137" i="18" s="1"/>
  <c r="I138" i="18"/>
  <c r="J138" i="18"/>
  <c r="K138" i="18"/>
  <c r="Q138" i="18" s="1"/>
  <c r="N138" i="18"/>
  <c r="I139" i="18"/>
  <c r="N139" i="18" s="1"/>
  <c r="J139" i="18"/>
  <c r="O139" i="18" s="1"/>
  <c r="K139" i="18"/>
  <c r="Q139" i="18" s="1"/>
  <c r="I140" i="18"/>
  <c r="N140" i="18" s="1"/>
  <c r="J140" i="18"/>
  <c r="K140" i="18"/>
  <c r="Q140" i="18" s="1"/>
  <c r="I141" i="18"/>
  <c r="N141" i="18" s="1"/>
  <c r="J141" i="18"/>
  <c r="P141" i="18" s="1"/>
  <c r="K141" i="18"/>
  <c r="Q141" i="18" s="1"/>
  <c r="K22" i="17"/>
  <c r="Q22" i="17" s="1"/>
  <c r="K23" i="17"/>
  <c r="Q23" i="17" s="1"/>
  <c r="K24" i="17"/>
  <c r="Q24" i="17" s="1"/>
  <c r="K25" i="17"/>
  <c r="Q25" i="17" s="1"/>
  <c r="K26" i="17"/>
  <c r="K27" i="17"/>
  <c r="K28" i="17"/>
  <c r="Q28" i="17" s="1"/>
  <c r="K29" i="17"/>
  <c r="Q29" i="17" s="1"/>
  <c r="K30" i="17"/>
  <c r="Q30" i="17" s="1"/>
  <c r="K31" i="17"/>
  <c r="Q31" i="17" s="1"/>
  <c r="K32" i="17"/>
  <c r="K33" i="17"/>
  <c r="Q33" i="17" s="1"/>
  <c r="K34" i="17"/>
  <c r="Q34" i="17" s="1"/>
  <c r="K35" i="17"/>
  <c r="Q35" i="17" s="1"/>
  <c r="K36" i="17"/>
  <c r="Q36" i="17" s="1"/>
  <c r="K37" i="17"/>
  <c r="Q37" i="17" s="1"/>
  <c r="K38" i="17"/>
  <c r="K39" i="17"/>
  <c r="Q39" i="17" s="1"/>
  <c r="K40" i="17"/>
  <c r="Q40" i="17" s="1"/>
  <c r="S40" i="17" s="1"/>
  <c r="K41" i="17"/>
  <c r="Q41" i="17" s="1"/>
  <c r="K42" i="17"/>
  <c r="K43" i="17"/>
  <c r="Q43" i="17" s="1"/>
  <c r="K44" i="17"/>
  <c r="Q44" i="17" s="1"/>
  <c r="K45" i="17"/>
  <c r="K46" i="17"/>
  <c r="Q46" i="17" s="1"/>
  <c r="K47" i="17"/>
  <c r="Q47" i="17" s="1"/>
  <c r="K48" i="17"/>
  <c r="Q48" i="17" s="1"/>
  <c r="K49" i="17"/>
  <c r="Q49" i="17" s="1"/>
  <c r="K50" i="17"/>
  <c r="Q50" i="17" s="1"/>
  <c r="K51" i="17"/>
  <c r="Q51" i="17" s="1"/>
  <c r="K52" i="17"/>
  <c r="Q52" i="17" s="1"/>
  <c r="K53" i="17"/>
  <c r="Q53" i="17" s="1"/>
  <c r="K54" i="17"/>
  <c r="Q54" i="17" s="1"/>
  <c r="K55" i="17"/>
  <c r="K56" i="17"/>
  <c r="Q56" i="17" s="1"/>
  <c r="K57" i="17"/>
  <c r="Q57" i="17" s="1"/>
  <c r="K58" i="17"/>
  <c r="K59" i="17"/>
  <c r="K60" i="17"/>
  <c r="Q60" i="17" s="1"/>
  <c r="R60" i="17" s="1"/>
  <c r="K61" i="17"/>
  <c r="Q61" i="17" s="1"/>
  <c r="K62" i="17"/>
  <c r="Q62" i="17" s="1"/>
  <c r="K63" i="17"/>
  <c r="Q63" i="17" s="1"/>
  <c r="K64" i="17"/>
  <c r="Q64" i="17" s="1"/>
  <c r="K65" i="17"/>
  <c r="Q65" i="17" s="1"/>
  <c r="S65" i="17" s="1"/>
  <c r="K66" i="17"/>
  <c r="Q66" i="17" s="1"/>
  <c r="K67" i="17"/>
  <c r="Q67" i="17" s="1"/>
  <c r="K68" i="17"/>
  <c r="Q68" i="17" s="1"/>
  <c r="R68" i="17" s="1"/>
  <c r="K69" i="17"/>
  <c r="Q69" i="17" s="1"/>
  <c r="K70" i="17"/>
  <c r="K71" i="17"/>
  <c r="Q71" i="17" s="1"/>
  <c r="K72" i="17"/>
  <c r="K73" i="17"/>
  <c r="Q73" i="17" s="1"/>
  <c r="K74" i="17"/>
  <c r="K75" i="17"/>
  <c r="Q75" i="17" s="1"/>
  <c r="K76" i="17"/>
  <c r="Q76" i="17" s="1"/>
  <c r="K77" i="17"/>
  <c r="Q77" i="17" s="1"/>
  <c r="K78" i="17"/>
  <c r="Q78" i="17" s="1"/>
  <c r="K79" i="17"/>
  <c r="Q79" i="17" s="1"/>
  <c r="S79" i="17" s="1"/>
  <c r="K80" i="17"/>
  <c r="Q80" i="17" s="1"/>
  <c r="K81" i="17"/>
  <c r="Q81" i="17" s="1"/>
  <c r="K82" i="17"/>
  <c r="Q82" i="17" s="1"/>
  <c r="K83" i="17"/>
  <c r="K84" i="17"/>
  <c r="K85" i="17"/>
  <c r="Q85" i="17" s="1"/>
  <c r="K86" i="17"/>
  <c r="K87" i="17"/>
  <c r="Q87" i="17" s="1"/>
  <c r="K88" i="17"/>
  <c r="Q88" i="17" s="1"/>
  <c r="K89" i="17"/>
  <c r="Q89" i="17" s="1"/>
  <c r="K90" i="17"/>
  <c r="Q90" i="17" s="1"/>
  <c r="K91" i="17"/>
  <c r="K92" i="17"/>
  <c r="Q92" i="17" s="1"/>
  <c r="K93" i="17"/>
  <c r="K94" i="17"/>
  <c r="Q94" i="17" s="1"/>
  <c r="K95" i="17"/>
  <c r="K96" i="17"/>
  <c r="K97" i="17"/>
  <c r="Q97" i="17" s="1"/>
  <c r="K98" i="17"/>
  <c r="Q98" i="17" s="1"/>
  <c r="K99" i="17"/>
  <c r="Q99" i="17" s="1"/>
  <c r="K100" i="17"/>
  <c r="K101" i="17"/>
  <c r="Q101" i="17" s="1"/>
  <c r="K102" i="17"/>
  <c r="K103" i="17"/>
  <c r="Q103" i="17" s="1"/>
  <c r="K104" i="17"/>
  <c r="Q104" i="17" s="1"/>
  <c r="K105" i="17"/>
  <c r="Q105" i="17" s="1"/>
  <c r="K106" i="17"/>
  <c r="Q106" i="17" s="1"/>
  <c r="K107" i="17"/>
  <c r="K108" i="17"/>
  <c r="Q108" i="17" s="1"/>
  <c r="K109" i="17"/>
  <c r="Q109" i="17" s="1"/>
  <c r="K115" i="17"/>
  <c r="Q115" i="17" s="1"/>
  <c r="K116" i="17"/>
  <c r="Q116" i="17" s="1"/>
  <c r="K117" i="17"/>
  <c r="Q117" i="17" s="1"/>
  <c r="K125" i="17"/>
  <c r="Q125" i="17" s="1"/>
  <c r="K126" i="17"/>
  <c r="K127" i="17"/>
  <c r="Q127" i="17" s="1"/>
  <c r="K128" i="17"/>
  <c r="Q128" i="17" s="1"/>
  <c r="K129" i="17"/>
  <c r="Q129" i="17" s="1"/>
  <c r="K130" i="17"/>
  <c r="Q130" i="17" s="1"/>
  <c r="K131" i="17"/>
  <c r="Q131" i="17" s="1"/>
  <c r="K132" i="17"/>
  <c r="K133" i="17"/>
  <c r="Q133" i="17" s="1"/>
  <c r="K134" i="17"/>
  <c r="Q134" i="17" s="1"/>
  <c r="K135" i="17"/>
  <c r="Q135" i="17" s="1"/>
  <c r="K136" i="17"/>
  <c r="K137" i="17"/>
  <c r="Q137" i="17" s="1"/>
  <c r="K138" i="17"/>
  <c r="Q138" i="17" s="1"/>
  <c r="K139" i="17"/>
  <c r="Q139" i="17" s="1"/>
  <c r="K140" i="17"/>
  <c r="Q140" i="17" s="1"/>
  <c r="K141" i="17"/>
  <c r="Q141" i="17" s="1"/>
  <c r="K142" i="17"/>
  <c r="Q142" i="17" s="1"/>
  <c r="K143" i="17"/>
  <c r="Q143" i="17" s="1"/>
  <c r="K144" i="17"/>
  <c r="Q144" i="17" s="1"/>
  <c r="K145" i="17"/>
  <c r="Q145" i="17" s="1"/>
  <c r="K146" i="17"/>
  <c r="Q146" i="17" s="1"/>
  <c r="K147" i="17"/>
  <c r="Q147" i="17" s="1"/>
  <c r="K148" i="17"/>
  <c r="K149" i="17"/>
  <c r="Q149" i="17" s="1"/>
  <c r="K150" i="17"/>
  <c r="K151" i="17"/>
  <c r="Q151" i="17" s="1"/>
  <c r="K152" i="17"/>
  <c r="K153" i="17"/>
  <c r="K154" i="17"/>
  <c r="K155" i="17"/>
  <c r="K156" i="17"/>
  <c r="Q156" i="17" s="1"/>
  <c r="K157" i="17"/>
  <c r="Q157" i="17" s="1"/>
  <c r="K158" i="17"/>
  <c r="Q158" i="17" s="1"/>
  <c r="K159" i="17"/>
  <c r="Q159" i="17" s="1"/>
  <c r="L2" i="18"/>
  <c r="M2" i="18" s="1"/>
  <c r="I2" i="18"/>
  <c r="N2" i="18" s="1"/>
  <c r="H2" i="18"/>
  <c r="K2" i="18" s="1"/>
  <c r="Q2" i="18" s="1"/>
  <c r="F2" i="18"/>
  <c r="J74" i="17"/>
  <c r="O74" i="17" s="1"/>
  <c r="I3" i="17"/>
  <c r="J3" i="17"/>
  <c r="O3" i="17" s="1"/>
  <c r="K3" i="17"/>
  <c r="Q3" i="17" s="1"/>
  <c r="N3" i="17"/>
  <c r="I4" i="17"/>
  <c r="J4" i="17"/>
  <c r="P4" i="17" s="1"/>
  <c r="K4" i="17"/>
  <c r="Q4" i="17"/>
  <c r="I5" i="17"/>
  <c r="N5" i="17" s="1"/>
  <c r="J5" i="17"/>
  <c r="K5" i="17"/>
  <c r="Q5" i="17"/>
  <c r="I6" i="17"/>
  <c r="N6" i="17" s="1"/>
  <c r="J6" i="17"/>
  <c r="P6" i="17" s="1"/>
  <c r="K6" i="17"/>
  <c r="Q6" i="17" s="1"/>
  <c r="I7" i="17"/>
  <c r="J7" i="17"/>
  <c r="O7" i="17" s="1"/>
  <c r="K7" i="17"/>
  <c r="Q7" i="17" s="1"/>
  <c r="I8" i="17"/>
  <c r="N8" i="17" s="1"/>
  <c r="J8" i="17"/>
  <c r="P8" i="17" s="1"/>
  <c r="K8" i="17"/>
  <c r="Q8" i="17" s="1"/>
  <c r="I9" i="17"/>
  <c r="N9" i="17" s="1"/>
  <c r="J9" i="17"/>
  <c r="K9" i="17"/>
  <c r="Q9" i="17" s="1"/>
  <c r="I10" i="17"/>
  <c r="N10" i="17" s="1"/>
  <c r="J10" i="17"/>
  <c r="P10" i="17" s="1"/>
  <c r="S10" i="17" s="1"/>
  <c r="K10" i="17"/>
  <c r="Q10" i="17" s="1"/>
  <c r="I11" i="17"/>
  <c r="J11" i="17"/>
  <c r="O11" i="17" s="1"/>
  <c r="K11" i="17"/>
  <c r="Q11" i="17" s="1"/>
  <c r="I12" i="17"/>
  <c r="N12" i="17" s="1"/>
  <c r="J12" i="17"/>
  <c r="P12" i="17" s="1"/>
  <c r="K12" i="17"/>
  <c r="Q12" i="17" s="1"/>
  <c r="I13" i="17"/>
  <c r="J13" i="17"/>
  <c r="K13" i="17"/>
  <c r="Q13" i="17" s="1"/>
  <c r="I14" i="17"/>
  <c r="N14" i="17" s="1"/>
  <c r="J14" i="17"/>
  <c r="P14" i="17" s="1"/>
  <c r="K14" i="17"/>
  <c r="Q14" i="17" s="1"/>
  <c r="O14" i="17"/>
  <c r="I15" i="17"/>
  <c r="J15" i="17"/>
  <c r="O15" i="17" s="1"/>
  <c r="K15" i="17"/>
  <c r="Q15" i="17" s="1"/>
  <c r="I16" i="17"/>
  <c r="N16" i="17" s="1"/>
  <c r="J16" i="17"/>
  <c r="P16" i="17" s="1"/>
  <c r="K16" i="17"/>
  <c r="Q16" i="17" s="1"/>
  <c r="I17" i="17"/>
  <c r="N17" i="17" s="1"/>
  <c r="J17" i="17"/>
  <c r="K17" i="17"/>
  <c r="Q17" i="17" s="1"/>
  <c r="I18" i="17"/>
  <c r="J18" i="17"/>
  <c r="P18" i="17" s="1"/>
  <c r="K18" i="17"/>
  <c r="Q18" i="17" s="1"/>
  <c r="I19" i="17"/>
  <c r="N19" i="17" s="1"/>
  <c r="J19" i="17"/>
  <c r="O19" i="17" s="1"/>
  <c r="K19" i="17"/>
  <c r="P19" i="17"/>
  <c r="Q19" i="17"/>
  <c r="I20" i="17"/>
  <c r="N20" i="17" s="1"/>
  <c r="J20" i="17"/>
  <c r="P20" i="17" s="1"/>
  <c r="K20" i="17"/>
  <c r="O20" i="17"/>
  <c r="Q20" i="17"/>
  <c r="I21" i="17"/>
  <c r="J21" i="17"/>
  <c r="K21" i="17"/>
  <c r="Q21" i="17" s="1"/>
  <c r="I22" i="17"/>
  <c r="J22" i="17"/>
  <c r="P22" i="17" s="1"/>
  <c r="I23" i="17"/>
  <c r="N23" i="17" s="1"/>
  <c r="J23" i="17"/>
  <c r="O23" i="17" s="1"/>
  <c r="I24" i="17"/>
  <c r="N24" i="17" s="1"/>
  <c r="J24" i="17"/>
  <c r="P24" i="17" s="1"/>
  <c r="I25" i="17"/>
  <c r="N25" i="17" s="1"/>
  <c r="J25" i="17"/>
  <c r="I26" i="17"/>
  <c r="N26" i="17" s="1"/>
  <c r="J26" i="17"/>
  <c r="P26" i="17" s="1"/>
  <c r="Q26" i="17"/>
  <c r="S26" i="17" s="1"/>
  <c r="I27" i="17"/>
  <c r="J27" i="17"/>
  <c r="O27" i="17" s="1"/>
  <c r="Q27" i="17"/>
  <c r="I28" i="17"/>
  <c r="N28" i="17" s="1"/>
  <c r="J28" i="17"/>
  <c r="P28" i="17" s="1"/>
  <c r="I29" i="17"/>
  <c r="N29" i="17" s="1"/>
  <c r="J29" i="17"/>
  <c r="I30" i="17"/>
  <c r="N30" i="17" s="1"/>
  <c r="J30" i="17"/>
  <c r="P30" i="17" s="1"/>
  <c r="O30" i="17"/>
  <c r="I31" i="17"/>
  <c r="N31" i="17" s="1"/>
  <c r="J31" i="17"/>
  <c r="O31" i="17" s="1"/>
  <c r="I32" i="17"/>
  <c r="N32" i="17" s="1"/>
  <c r="J32" i="17"/>
  <c r="P32" i="17" s="1"/>
  <c r="Q32" i="17"/>
  <c r="I33" i="17"/>
  <c r="J33" i="17"/>
  <c r="O33" i="17" s="1"/>
  <c r="N33" i="17"/>
  <c r="I34" i="17"/>
  <c r="J34" i="17"/>
  <c r="P34" i="17" s="1"/>
  <c r="I35" i="17"/>
  <c r="J35" i="17"/>
  <c r="O35" i="17" s="1"/>
  <c r="N35" i="17"/>
  <c r="I36" i="17"/>
  <c r="N36" i="17" s="1"/>
  <c r="J36" i="17"/>
  <c r="P36" i="17" s="1"/>
  <c r="I37" i="17"/>
  <c r="J37" i="17"/>
  <c r="O37" i="17" s="1"/>
  <c r="N37" i="17"/>
  <c r="I38" i="17"/>
  <c r="J38" i="17"/>
  <c r="P38" i="17" s="1"/>
  <c r="Q38" i="17"/>
  <c r="I39" i="17"/>
  <c r="N39" i="17" s="1"/>
  <c r="J39" i="17"/>
  <c r="I40" i="17"/>
  <c r="N40" i="17" s="1"/>
  <c r="J40" i="17"/>
  <c r="P40" i="17" s="1"/>
  <c r="O40" i="17"/>
  <c r="I41" i="17"/>
  <c r="N41" i="17" s="1"/>
  <c r="J41" i="17"/>
  <c r="O41" i="17" s="1"/>
  <c r="I42" i="17"/>
  <c r="J42" i="17"/>
  <c r="P42" i="17" s="1"/>
  <c r="Q42" i="17"/>
  <c r="S42" i="17" s="1"/>
  <c r="I43" i="17"/>
  <c r="J43" i="17"/>
  <c r="O43" i="17" s="1"/>
  <c r="I44" i="17"/>
  <c r="N44" i="17" s="1"/>
  <c r="J44" i="17"/>
  <c r="P44" i="17" s="1"/>
  <c r="O44" i="17"/>
  <c r="I45" i="17"/>
  <c r="N45" i="17" s="1"/>
  <c r="J45" i="17"/>
  <c r="O45" i="17" s="1"/>
  <c r="Q45" i="17"/>
  <c r="R45" i="17" s="1"/>
  <c r="I46" i="17"/>
  <c r="N46" i="17" s="1"/>
  <c r="J46" i="17"/>
  <c r="P46" i="17" s="1"/>
  <c r="I47" i="17"/>
  <c r="J47" i="17"/>
  <c r="P47" i="17" s="1"/>
  <c r="I48" i="17"/>
  <c r="N48" i="17" s="1"/>
  <c r="J48" i="17"/>
  <c r="O48" i="17" s="1"/>
  <c r="I49" i="17"/>
  <c r="N49" i="17" s="1"/>
  <c r="J49" i="17"/>
  <c r="P49" i="17" s="1"/>
  <c r="O49" i="17"/>
  <c r="I50" i="17"/>
  <c r="N50" i="17" s="1"/>
  <c r="J50" i="17"/>
  <c r="O50" i="17" s="1"/>
  <c r="I51" i="17"/>
  <c r="N51" i="17" s="1"/>
  <c r="J51" i="17"/>
  <c r="P51" i="17" s="1"/>
  <c r="I52" i="17"/>
  <c r="J52" i="17"/>
  <c r="O52" i="17" s="1"/>
  <c r="I53" i="17"/>
  <c r="J53" i="17"/>
  <c r="O53" i="17" s="1"/>
  <c r="I54" i="17"/>
  <c r="J54" i="17"/>
  <c r="O54" i="17" s="1"/>
  <c r="I55" i="17"/>
  <c r="J55" i="17"/>
  <c r="P55" i="17" s="1"/>
  <c r="Q55" i="17"/>
  <c r="I56" i="17"/>
  <c r="N56" i="17" s="1"/>
  <c r="J56" i="17"/>
  <c r="O56" i="17" s="1"/>
  <c r="I57" i="17"/>
  <c r="N57" i="17" s="1"/>
  <c r="J57" i="17"/>
  <c r="O57" i="17" s="1"/>
  <c r="I58" i="17"/>
  <c r="N58" i="17" s="1"/>
  <c r="J58" i="17"/>
  <c r="O58" i="17" s="1"/>
  <c r="Q58" i="17"/>
  <c r="I59" i="17"/>
  <c r="N59" i="17" s="1"/>
  <c r="J59" i="17"/>
  <c r="P59" i="17" s="1"/>
  <c r="Q59" i="17"/>
  <c r="I60" i="17"/>
  <c r="J60" i="17"/>
  <c r="O60" i="17" s="1"/>
  <c r="N60" i="17"/>
  <c r="P60" i="17"/>
  <c r="I61" i="17"/>
  <c r="J61" i="17"/>
  <c r="O61" i="17" s="1"/>
  <c r="I62" i="17"/>
  <c r="N62" i="17" s="1"/>
  <c r="J62" i="17"/>
  <c r="O62" i="17" s="1"/>
  <c r="I63" i="17"/>
  <c r="N63" i="17" s="1"/>
  <c r="J63" i="17"/>
  <c r="P63" i="17" s="1"/>
  <c r="O63" i="17"/>
  <c r="I64" i="17"/>
  <c r="J64" i="17"/>
  <c r="O64" i="17" s="1"/>
  <c r="N64" i="17"/>
  <c r="I65" i="17"/>
  <c r="N65" i="17" s="1"/>
  <c r="J65" i="17"/>
  <c r="P65" i="17" s="1"/>
  <c r="O65" i="17"/>
  <c r="I66" i="17"/>
  <c r="J66" i="17"/>
  <c r="O66" i="17" s="1"/>
  <c r="I67" i="17"/>
  <c r="N67" i="17" s="1"/>
  <c r="J67" i="17"/>
  <c r="P67" i="17" s="1"/>
  <c r="O67" i="17"/>
  <c r="I68" i="17"/>
  <c r="N68" i="17" s="1"/>
  <c r="J68" i="17"/>
  <c r="O68" i="17" s="1"/>
  <c r="P68" i="17"/>
  <c r="I69" i="17"/>
  <c r="J69" i="17"/>
  <c r="O69" i="17" s="1"/>
  <c r="I70" i="17"/>
  <c r="J70" i="17"/>
  <c r="O70" i="17" s="1"/>
  <c r="Q70" i="17"/>
  <c r="R70" i="17" s="1"/>
  <c r="I71" i="17"/>
  <c r="N71" i="17" s="1"/>
  <c r="J71" i="17"/>
  <c r="P71" i="17" s="1"/>
  <c r="I72" i="17"/>
  <c r="N72" i="17" s="1"/>
  <c r="J72" i="17"/>
  <c r="Q72" i="17"/>
  <c r="I73" i="17"/>
  <c r="J73" i="17"/>
  <c r="I74" i="17"/>
  <c r="N74" i="17" s="1"/>
  <c r="Q74" i="17"/>
  <c r="I75" i="17"/>
  <c r="J75" i="17"/>
  <c r="P75" i="17" s="1"/>
  <c r="I76" i="17"/>
  <c r="N76" i="17" s="1"/>
  <c r="J76" i="17"/>
  <c r="I77" i="17"/>
  <c r="J77" i="17"/>
  <c r="P77" i="17" s="1"/>
  <c r="O77" i="17"/>
  <c r="I78" i="17"/>
  <c r="N78" i="17" s="1"/>
  <c r="J78" i="17"/>
  <c r="I79" i="17"/>
  <c r="N79" i="17" s="1"/>
  <c r="J79" i="17"/>
  <c r="P79" i="17" s="1"/>
  <c r="I80" i="17"/>
  <c r="N80" i="17" s="1"/>
  <c r="J80" i="17"/>
  <c r="O80" i="17" s="1"/>
  <c r="P80" i="17"/>
  <c r="I81" i="17"/>
  <c r="J81" i="17"/>
  <c r="P81" i="17" s="1"/>
  <c r="I82" i="17"/>
  <c r="J82" i="17"/>
  <c r="N82" i="17"/>
  <c r="I83" i="17"/>
  <c r="N83" i="17" s="1"/>
  <c r="J83" i="17"/>
  <c r="O83" i="17" s="1"/>
  <c r="Q83" i="17"/>
  <c r="I84" i="17"/>
  <c r="N84" i="17" s="1"/>
  <c r="J84" i="17"/>
  <c r="O84" i="17" s="1"/>
  <c r="Q84" i="17"/>
  <c r="I85" i="17"/>
  <c r="N85" i="17" s="1"/>
  <c r="J85" i="17"/>
  <c r="I86" i="17"/>
  <c r="J86" i="17"/>
  <c r="Q86" i="17"/>
  <c r="I87" i="17"/>
  <c r="N87" i="17" s="1"/>
  <c r="J87" i="17"/>
  <c r="O87" i="17" s="1"/>
  <c r="R87" i="17" s="1"/>
  <c r="I88" i="17"/>
  <c r="N88" i="17" s="1"/>
  <c r="J88" i="17"/>
  <c r="I89" i="17"/>
  <c r="N89" i="17" s="1"/>
  <c r="J89" i="17"/>
  <c r="P89" i="17" s="1"/>
  <c r="I90" i="17"/>
  <c r="J90" i="17"/>
  <c r="I91" i="17"/>
  <c r="N91" i="17" s="1"/>
  <c r="J91" i="17"/>
  <c r="O91" i="17" s="1"/>
  <c r="Q91" i="17"/>
  <c r="I92" i="17"/>
  <c r="N92" i="17" s="1"/>
  <c r="J92" i="17"/>
  <c r="O92" i="17" s="1"/>
  <c r="P92" i="17"/>
  <c r="I93" i="17"/>
  <c r="J93" i="17"/>
  <c r="P93" i="17" s="1"/>
  <c r="Q93" i="17"/>
  <c r="I94" i="17"/>
  <c r="N94" i="17" s="1"/>
  <c r="J94" i="17"/>
  <c r="I95" i="17"/>
  <c r="N95" i="17" s="1"/>
  <c r="J95" i="17"/>
  <c r="P95" i="17" s="1"/>
  <c r="Q95" i="17"/>
  <c r="O95" i="17"/>
  <c r="I96" i="17"/>
  <c r="J96" i="17"/>
  <c r="O96" i="17" s="1"/>
  <c r="Q96" i="17"/>
  <c r="I97" i="17"/>
  <c r="N97" i="17" s="1"/>
  <c r="J97" i="17"/>
  <c r="P97" i="17" s="1"/>
  <c r="I98" i="17"/>
  <c r="N98" i="17" s="1"/>
  <c r="J98" i="17"/>
  <c r="I99" i="17"/>
  <c r="J99" i="17"/>
  <c r="P99" i="17" s="1"/>
  <c r="I100" i="17"/>
  <c r="J100" i="17"/>
  <c r="O100" i="17" s="1"/>
  <c r="N100" i="17"/>
  <c r="Q100" i="17"/>
  <c r="I101" i="17"/>
  <c r="N101" i="17" s="1"/>
  <c r="J101" i="17"/>
  <c r="I102" i="17"/>
  <c r="J102" i="17"/>
  <c r="Q102" i="17"/>
  <c r="I103" i="17"/>
  <c r="N103" i="17" s="1"/>
  <c r="J103" i="17"/>
  <c r="O103" i="17" s="1"/>
  <c r="I104" i="17"/>
  <c r="N104" i="17" s="1"/>
  <c r="J104" i="17"/>
  <c r="O104" i="17" s="1"/>
  <c r="I105" i="17"/>
  <c r="J105" i="17"/>
  <c r="P105" i="17" s="1"/>
  <c r="I106" i="17"/>
  <c r="N106" i="17" s="1"/>
  <c r="J106" i="17"/>
  <c r="I107" i="17"/>
  <c r="N107" i="17" s="1"/>
  <c r="J107" i="17"/>
  <c r="O107" i="17" s="1"/>
  <c r="Q107" i="17"/>
  <c r="I108" i="17"/>
  <c r="J108" i="17"/>
  <c r="O108" i="17" s="1"/>
  <c r="I109" i="17"/>
  <c r="N109" i="17" s="1"/>
  <c r="I110" i="17"/>
  <c r="N110" i="17"/>
  <c r="J111" i="17"/>
  <c r="O111" i="17" s="1"/>
  <c r="I112" i="17"/>
  <c r="N112" i="17" s="1"/>
  <c r="I113" i="17"/>
  <c r="N113" i="17" s="1"/>
  <c r="I114" i="17"/>
  <c r="N114" i="17" s="1"/>
  <c r="I115" i="17"/>
  <c r="N115" i="17" s="1"/>
  <c r="I116" i="17"/>
  <c r="J116" i="17"/>
  <c r="O116" i="17" s="1"/>
  <c r="I117" i="17"/>
  <c r="J117" i="17"/>
  <c r="P117" i="17" s="1"/>
  <c r="I118" i="17"/>
  <c r="N118" i="17" s="1"/>
  <c r="J119" i="17"/>
  <c r="O119" i="17" s="1"/>
  <c r="I120" i="17"/>
  <c r="N120" i="17" s="1"/>
  <c r="I121" i="17"/>
  <c r="N121" i="17" s="1"/>
  <c r="J121" i="17"/>
  <c r="I122" i="17"/>
  <c r="N122" i="17"/>
  <c r="I123" i="17"/>
  <c r="N123" i="17" s="1"/>
  <c r="I124" i="17"/>
  <c r="J124" i="17"/>
  <c r="O124" i="17" s="1"/>
  <c r="P124" i="17"/>
  <c r="I125" i="17"/>
  <c r="N125" i="17" s="1"/>
  <c r="J125" i="17"/>
  <c r="P125" i="17" s="1"/>
  <c r="I126" i="17"/>
  <c r="J126" i="17"/>
  <c r="O126" i="17" s="1"/>
  <c r="Q126" i="17"/>
  <c r="R126" i="17" s="1"/>
  <c r="P126" i="17"/>
  <c r="I127" i="17"/>
  <c r="N127" i="17" s="1"/>
  <c r="J127" i="17"/>
  <c r="I128" i="17"/>
  <c r="N128" i="17" s="1"/>
  <c r="J128" i="17"/>
  <c r="O128" i="17" s="1"/>
  <c r="I129" i="17"/>
  <c r="J129" i="17"/>
  <c r="P129" i="17" s="1"/>
  <c r="I130" i="17"/>
  <c r="J130" i="17"/>
  <c r="O130" i="17" s="1"/>
  <c r="N130" i="17"/>
  <c r="I131" i="17"/>
  <c r="N131" i="17" s="1"/>
  <c r="J131" i="17"/>
  <c r="P131" i="17" s="1"/>
  <c r="I132" i="17"/>
  <c r="J132" i="17"/>
  <c r="O132" i="17" s="1"/>
  <c r="Q132" i="17"/>
  <c r="R132" i="17" s="1"/>
  <c r="I133" i="17"/>
  <c r="N133" i="17" s="1"/>
  <c r="J133" i="17"/>
  <c r="P133" i="17" s="1"/>
  <c r="O133" i="17"/>
  <c r="I134" i="17"/>
  <c r="N134" i="17" s="1"/>
  <c r="J134" i="17"/>
  <c r="I135" i="17"/>
  <c r="J135" i="17"/>
  <c r="O135" i="17" s="1"/>
  <c r="I136" i="17"/>
  <c r="N136" i="17" s="1"/>
  <c r="J136" i="17"/>
  <c r="O136" i="17" s="1"/>
  <c r="Q136" i="17"/>
  <c r="I137" i="17"/>
  <c r="J137" i="17"/>
  <c r="P137" i="17" s="1"/>
  <c r="I138" i="17"/>
  <c r="J138" i="17"/>
  <c r="O138" i="17" s="1"/>
  <c r="I139" i="17"/>
  <c r="N139" i="17" s="1"/>
  <c r="J139" i="17"/>
  <c r="P139" i="17" s="1"/>
  <c r="I140" i="17"/>
  <c r="J140" i="17"/>
  <c r="O140" i="17" s="1"/>
  <c r="I141" i="17"/>
  <c r="J141" i="17"/>
  <c r="P141" i="17" s="1"/>
  <c r="I142" i="17"/>
  <c r="J142" i="17"/>
  <c r="O142" i="17" s="1"/>
  <c r="I143" i="17"/>
  <c r="J143" i="17"/>
  <c r="O143" i="17" s="1"/>
  <c r="I144" i="17"/>
  <c r="N144" i="17" s="1"/>
  <c r="J144" i="17"/>
  <c r="O144" i="17" s="1"/>
  <c r="I145" i="17"/>
  <c r="J145" i="17"/>
  <c r="P145" i="17" s="1"/>
  <c r="N145" i="17"/>
  <c r="O145" i="17"/>
  <c r="I146" i="17"/>
  <c r="N146" i="17" s="1"/>
  <c r="J146" i="17"/>
  <c r="O146" i="17" s="1"/>
  <c r="I147" i="17"/>
  <c r="J147" i="17"/>
  <c r="P147" i="17" s="1"/>
  <c r="I148" i="17"/>
  <c r="N148" i="17" s="1"/>
  <c r="J148" i="17"/>
  <c r="O148" i="17" s="1"/>
  <c r="Q148" i="17"/>
  <c r="I149" i="17"/>
  <c r="J149" i="17"/>
  <c r="P149" i="17" s="1"/>
  <c r="I150" i="17"/>
  <c r="N150" i="17" s="1"/>
  <c r="J150" i="17"/>
  <c r="P150" i="17" s="1"/>
  <c r="Q150" i="17"/>
  <c r="I151" i="17"/>
  <c r="N151" i="17" s="1"/>
  <c r="J151" i="17"/>
  <c r="O151" i="17" s="1"/>
  <c r="I152" i="17"/>
  <c r="N152" i="17" s="1"/>
  <c r="J152" i="17"/>
  <c r="P152" i="17" s="1"/>
  <c r="Q152" i="17"/>
  <c r="I153" i="17"/>
  <c r="N153" i="17" s="1"/>
  <c r="J153" i="17"/>
  <c r="O153" i="17" s="1"/>
  <c r="Q153" i="17"/>
  <c r="I154" i="17"/>
  <c r="N154" i="17" s="1"/>
  <c r="J154" i="17"/>
  <c r="P154" i="17" s="1"/>
  <c r="Q154" i="17"/>
  <c r="I155" i="17"/>
  <c r="J155" i="17"/>
  <c r="O155" i="17" s="1"/>
  <c r="Q155" i="17"/>
  <c r="P155" i="17"/>
  <c r="I156" i="17"/>
  <c r="N156" i="17" s="1"/>
  <c r="J156" i="17"/>
  <c r="P156" i="17" s="1"/>
  <c r="I157" i="17"/>
  <c r="J157" i="17"/>
  <c r="O157" i="17" s="1"/>
  <c r="I158" i="17"/>
  <c r="J158" i="17"/>
  <c r="P158" i="17" s="1"/>
  <c r="I159" i="17"/>
  <c r="J159" i="17"/>
  <c r="O159" i="17" s="1"/>
  <c r="L2" i="17"/>
  <c r="M2" i="17" s="1"/>
  <c r="I2" i="17"/>
  <c r="N2" i="17" s="1"/>
  <c r="K5" i="16"/>
  <c r="Q5" i="16" s="1"/>
  <c r="H111" i="17"/>
  <c r="I111" i="17" s="1"/>
  <c r="H112" i="17"/>
  <c r="H113" i="17"/>
  <c r="H114" i="17"/>
  <c r="J113" i="17" s="1"/>
  <c r="H115" i="17"/>
  <c r="H116" i="17"/>
  <c r="H117" i="17"/>
  <c r="H118" i="17"/>
  <c r="H119" i="17"/>
  <c r="J118" i="17" s="1"/>
  <c r="H120" i="17"/>
  <c r="J120" i="17" s="1"/>
  <c r="O120" i="17" s="1"/>
  <c r="H121" i="17"/>
  <c r="H122" i="17"/>
  <c r="H123" i="17"/>
  <c r="K123" i="17" s="1"/>
  <c r="Q123" i="17" s="1"/>
  <c r="H124" i="17"/>
  <c r="K124" i="17" s="1"/>
  <c r="Q124" i="17" s="1"/>
  <c r="F111" i="17"/>
  <c r="F112" i="17"/>
  <c r="F113" i="17"/>
  <c r="K113" i="17" s="1"/>
  <c r="Q113" i="17" s="1"/>
  <c r="F114" i="17"/>
  <c r="F115" i="17"/>
  <c r="F116" i="17"/>
  <c r="F117" i="17"/>
  <c r="F118" i="17"/>
  <c r="K118" i="17" s="1"/>
  <c r="Q118" i="17" s="1"/>
  <c r="F119" i="17"/>
  <c r="F120" i="17"/>
  <c r="K120" i="17" s="1"/>
  <c r="Q120" i="17" s="1"/>
  <c r="F121" i="17"/>
  <c r="F122" i="17"/>
  <c r="F123" i="17"/>
  <c r="F124" i="17"/>
  <c r="H110" i="17"/>
  <c r="F110" i="17"/>
  <c r="H2" i="17"/>
  <c r="F2" i="17"/>
  <c r="I210" i="16"/>
  <c r="N210" i="16" s="1"/>
  <c r="I211" i="16"/>
  <c r="J211" i="16"/>
  <c r="P211" i="16" s="1"/>
  <c r="K211" i="16"/>
  <c r="Q211" i="16" s="1"/>
  <c r="I212" i="16"/>
  <c r="N212" i="16" s="1"/>
  <c r="J212" i="16"/>
  <c r="O212" i="16" s="1"/>
  <c r="K212" i="16"/>
  <c r="Q212" i="16" s="1"/>
  <c r="L212" i="16"/>
  <c r="L213" i="16" s="1"/>
  <c r="I213" i="16"/>
  <c r="N213" i="16" s="1"/>
  <c r="K213" i="16"/>
  <c r="Q213" i="16" s="1"/>
  <c r="J214" i="16"/>
  <c r="O214" i="16" s="1"/>
  <c r="P214" i="16"/>
  <c r="I215" i="16"/>
  <c r="N215" i="16" s="1"/>
  <c r="L215" i="16"/>
  <c r="L216" i="16" s="1"/>
  <c r="M216" i="16" s="1"/>
  <c r="I216" i="16"/>
  <c r="J216" i="16"/>
  <c r="O216" i="16" s="1"/>
  <c r="I217" i="16"/>
  <c r="N217" i="16" s="1"/>
  <c r="L217" i="16"/>
  <c r="M217" i="16" s="1"/>
  <c r="J218" i="16"/>
  <c r="I219" i="16"/>
  <c r="N219" i="16" s="1"/>
  <c r="L219" i="16"/>
  <c r="I220" i="16"/>
  <c r="J220" i="16"/>
  <c r="O220" i="16" s="1"/>
  <c r="K220" i="16"/>
  <c r="Q220" i="16" s="1"/>
  <c r="I221" i="16"/>
  <c r="N221" i="16" s="1"/>
  <c r="L221" i="16"/>
  <c r="M221" i="16" s="1"/>
  <c r="I222" i="16"/>
  <c r="N222" i="16" s="1"/>
  <c r="I223" i="16"/>
  <c r="N223" i="16" s="1"/>
  <c r="I224" i="16"/>
  <c r="N224" i="16" s="1"/>
  <c r="J224" i="16"/>
  <c r="O224" i="16" s="1"/>
  <c r="I225" i="16"/>
  <c r="N225" i="16" s="1"/>
  <c r="I226" i="16"/>
  <c r="N226" i="16" s="1"/>
  <c r="I227" i="16"/>
  <c r="N227" i="16" s="1"/>
  <c r="I228" i="16"/>
  <c r="J228" i="16"/>
  <c r="O228" i="16" s="1"/>
  <c r="H215" i="16"/>
  <c r="K215" i="16" s="1"/>
  <c r="Q215" i="16" s="1"/>
  <c r="H216" i="16"/>
  <c r="H217" i="16"/>
  <c r="K217" i="16" s="1"/>
  <c r="Q217" i="16" s="1"/>
  <c r="H218" i="16"/>
  <c r="H219" i="16"/>
  <c r="H220" i="16"/>
  <c r="J219" i="16" s="1"/>
  <c r="P219" i="16" s="1"/>
  <c r="H221" i="16"/>
  <c r="H222" i="16"/>
  <c r="H223" i="16"/>
  <c r="J222" i="16" s="1"/>
  <c r="H224" i="16"/>
  <c r="H225" i="16"/>
  <c r="H226" i="16"/>
  <c r="H227" i="16"/>
  <c r="J226" i="16" s="1"/>
  <c r="O226" i="16" s="1"/>
  <c r="H228" i="16"/>
  <c r="F215" i="16"/>
  <c r="F216" i="16"/>
  <c r="F217" i="16"/>
  <c r="F218" i="16"/>
  <c r="F219" i="16"/>
  <c r="F220" i="16"/>
  <c r="F221" i="16"/>
  <c r="K221" i="16" s="1"/>
  <c r="Q221" i="16" s="1"/>
  <c r="F222" i="16"/>
  <c r="F223" i="16"/>
  <c r="F224" i="16"/>
  <c r="F225" i="16"/>
  <c r="F226" i="16"/>
  <c r="K226" i="16" s="1"/>
  <c r="Q226" i="16" s="1"/>
  <c r="F227" i="16"/>
  <c r="F228" i="16"/>
  <c r="H214" i="16"/>
  <c r="J213" i="16" s="1"/>
  <c r="F214" i="16"/>
  <c r="I148" i="16"/>
  <c r="J148" i="16"/>
  <c r="K148" i="16"/>
  <c r="Q148" i="16" s="1"/>
  <c r="I149" i="16"/>
  <c r="N149" i="16" s="1"/>
  <c r="J149" i="16"/>
  <c r="O149" i="16" s="1"/>
  <c r="K149" i="16"/>
  <c r="Q149" i="16" s="1"/>
  <c r="L149" i="16"/>
  <c r="M149" i="16" s="1"/>
  <c r="I150" i="16"/>
  <c r="N150" i="16" s="1"/>
  <c r="J150" i="16"/>
  <c r="K150" i="16"/>
  <c r="Q150" i="16" s="1"/>
  <c r="L150" i="16"/>
  <c r="M150" i="16" s="1"/>
  <c r="I151" i="16"/>
  <c r="N151" i="16" s="1"/>
  <c r="J151" i="16"/>
  <c r="K151" i="16"/>
  <c r="Q151" i="16" s="1"/>
  <c r="I152" i="16"/>
  <c r="J152" i="16"/>
  <c r="O152" i="16" s="1"/>
  <c r="K152" i="16"/>
  <c r="Q152" i="16"/>
  <c r="I153" i="16"/>
  <c r="N153" i="16" s="1"/>
  <c r="K153" i="16"/>
  <c r="Q153" i="16" s="1"/>
  <c r="I154" i="16"/>
  <c r="N154" i="16" s="1"/>
  <c r="J155" i="16"/>
  <c r="O155" i="16" s="1"/>
  <c r="I156" i="16"/>
  <c r="N156" i="16" s="1"/>
  <c r="I157" i="16"/>
  <c r="N157" i="16" s="1"/>
  <c r="J158" i="16"/>
  <c r="I159" i="16"/>
  <c r="N159" i="16" s="1"/>
  <c r="I160" i="16"/>
  <c r="N160" i="16" s="1"/>
  <c r="J161" i="16"/>
  <c r="O161" i="16" s="1"/>
  <c r="I162" i="16"/>
  <c r="N162" i="16" s="1"/>
  <c r="J162" i="16"/>
  <c r="I163" i="16"/>
  <c r="N163" i="16" s="1"/>
  <c r="J164" i="16"/>
  <c r="O164" i="16" s="1"/>
  <c r="I165" i="16"/>
  <c r="N165" i="16" s="1"/>
  <c r="J165" i="16"/>
  <c r="O165" i="16" s="1"/>
  <c r="I166" i="16"/>
  <c r="J166" i="16"/>
  <c r="I167" i="16"/>
  <c r="N167" i="16" s="1"/>
  <c r="I168" i="16"/>
  <c r="N168" i="16" s="1"/>
  <c r="J169" i="16"/>
  <c r="O169" i="16" s="1"/>
  <c r="I170" i="16"/>
  <c r="N170" i="16" s="1"/>
  <c r="I171" i="16"/>
  <c r="N171" i="16" s="1"/>
  <c r="J172" i="16"/>
  <c r="P172" i="16" s="1"/>
  <c r="I173" i="16"/>
  <c r="N173" i="16" s="1"/>
  <c r="I174" i="16"/>
  <c r="N174" i="16" s="1"/>
  <c r="I175" i="16"/>
  <c r="N175" i="16"/>
  <c r="I176" i="16"/>
  <c r="N176" i="16" s="1"/>
  <c r="I177" i="16"/>
  <c r="N177" i="16" s="1"/>
  <c r="I178" i="16"/>
  <c r="N178" i="16" s="1"/>
  <c r="I179" i="16"/>
  <c r="N179" i="16" s="1"/>
  <c r="I180" i="16"/>
  <c r="N180" i="16" s="1"/>
  <c r="J181" i="16"/>
  <c r="I182" i="16"/>
  <c r="N182" i="16" s="1"/>
  <c r="I183" i="16"/>
  <c r="N183" i="16" s="1"/>
  <c r="J183" i="16"/>
  <c r="P183" i="16" s="1"/>
  <c r="I184" i="16"/>
  <c r="N184" i="16" s="1"/>
  <c r="J184" i="16"/>
  <c r="J185" i="16"/>
  <c r="I186" i="16"/>
  <c r="N186" i="16" s="1"/>
  <c r="J187" i="16"/>
  <c r="P187" i="16" s="1"/>
  <c r="I188" i="16"/>
  <c r="N188" i="16" s="1"/>
  <c r="K188" i="16"/>
  <c r="Q188" i="16" s="1"/>
  <c r="I189" i="16"/>
  <c r="N189" i="16" s="1"/>
  <c r="J190" i="16"/>
  <c r="P190" i="16" s="1"/>
  <c r="I191" i="16"/>
  <c r="N191" i="16" s="1"/>
  <c r="I192" i="16"/>
  <c r="N192" i="16" s="1"/>
  <c r="K192" i="16"/>
  <c r="Q192" i="16" s="1"/>
  <c r="J193" i="16"/>
  <c r="I194" i="16"/>
  <c r="N194" i="16" s="1"/>
  <c r="K194" i="16"/>
  <c r="Q194" i="16" s="1"/>
  <c r="J195" i="16"/>
  <c r="O195" i="16" s="1"/>
  <c r="I196" i="16"/>
  <c r="N196" i="16" s="1"/>
  <c r="I197" i="16"/>
  <c r="N197" i="16" s="1"/>
  <c r="I198" i="16"/>
  <c r="N198" i="16" s="1"/>
  <c r="K198" i="16"/>
  <c r="Q198" i="16" s="1"/>
  <c r="I199" i="16"/>
  <c r="N199" i="16" s="1"/>
  <c r="I200" i="16"/>
  <c r="N200" i="16" s="1"/>
  <c r="I201" i="16"/>
  <c r="N201" i="16" s="1"/>
  <c r="I202" i="16"/>
  <c r="N202" i="16" s="1"/>
  <c r="J203" i="16"/>
  <c r="O203" i="16" s="1"/>
  <c r="I204" i="16"/>
  <c r="N204" i="16" s="1"/>
  <c r="K204" i="16"/>
  <c r="Q204" i="16" s="1"/>
  <c r="I205" i="16"/>
  <c r="N205" i="16" s="1"/>
  <c r="J206" i="16"/>
  <c r="O206" i="16" s="1"/>
  <c r="K206" i="16"/>
  <c r="Q206" i="16" s="1"/>
  <c r="I207" i="16"/>
  <c r="N207" i="16" s="1"/>
  <c r="I208" i="16"/>
  <c r="N208" i="16" s="1"/>
  <c r="I209" i="16"/>
  <c r="N209" i="16" s="1"/>
  <c r="H210" i="16"/>
  <c r="J210" i="16" s="1"/>
  <c r="H154" i="16"/>
  <c r="J153" i="16" s="1"/>
  <c r="O153" i="16" s="1"/>
  <c r="H155" i="16"/>
  <c r="H156" i="16"/>
  <c r="H157" i="16"/>
  <c r="H158" i="16"/>
  <c r="I158" i="16" s="1"/>
  <c r="H159" i="16"/>
  <c r="H160" i="16"/>
  <c r="J159" i="16" s="1"/>
  <c r="H161" i="16"/>
  <c r="I161" i="16" s="1"/>
  <c r="H162" i="16"/>
  <c r="H163" i="16"/>
  <c r="H164" i="16"/>
  <c r="J163" i="16" s="1"/>
  <c r="O163" i="16" s="1"/>
  <c r="H165" i="16"/>
  <c r="H166" i="16"/>
  <c r="H167" i="16"/>
  <c r="K167" i="16" s="1"/>
  <c r="Q167" i="16" s="1"/>
  <c r="H168" i="16"/>
  <c r="H169" i="16"/>
  <c r="H170" i="16"/>
  <c r="K170" i="16" s="1"/>
  <c r="Q170" i="16" s="1"/>
  <c r="H171" i="16"/>
  <c r="J170" i="16" s="1"/>
  <c r="H172" i="16"/>
  <c r="H173" i="16"/>
  <c r="H174" i="16"/>
  <c r="H175" i="16"/>
  <c r="H176" i="16"/>
  <c r="J175" i="16" s="1"/>
  <c r="O175" i="16" s="1"/>
  <c r="H177" i="16"/>
  <c r="J176" i="16" s="1"/>
  <c r="H178" i="16"/>
  <c r="J177" i="16" s="1"/>
  <c r="H179" i="16"/>
  <c r="H180" i="16"/>
  <c r="H181" i="16"/>
  <c r="I181" i="16" s="1"/>
  <c r="H182" i="16"/>
  <c r="K182" i="16" s="1"/>
  <c r="Q182" i="16" s="1"/>
  <c r="H183" i="16"/>
  <c r="J182" i="16" s="1"/>
  <c r="P182" i="16" s="1"/>
  <c r="S182" i="16" s="1"/>
  <c r="H184" i="16"/>
  <c r="K184" i="16" s="1"/>
  <c r="Q184" i="16" s="1"/>
  <c r="H185" i="16"/>
  <c r="I185" i="16" s="1"/>
  <c r="H186" i="16"/>
  <c r="H187" i="16"/>
  <c r="I187" i="16" s="1"/>
  <c r="H188" i="16"/>
  <c r="H189" i="16"/>
  <c r="J189" i="16" s="1"/>
  <c r="O189" i="16" s="1"/>
  <c r="H190" i="16"/>
  <c r="H191" i="16"/>
  <c r="K191" i="16" s="1"/>
  <c r="Q191" i="16" s="1"/>
  <c r="H192" i="16"/>
  <c r="J191" i="16" s="1"/>
  <c r="O191" i="16" s="1"/>
  <c r="H193" i="16"/>
  <c r="J192" i="16" s="1"/>
  <c r="H194" i="16"/>
  <c r="H195" i="16"/>
  <c r="J194" i="16" s="1"/>
  <c r="O194" i="16" s="1"/>
  <c r="H196" i="16"/>
  <c r="K196" i="16" s="1"/>
  <c r="Q196" i="16" s="1"/>
  <c r="H197" i="16"/>
  <c r="J196" i="16" s="1"/>
  <c r="H198" i="16"/>
  <c r="H199" i="16"/>
  <c r="H200" i="16"/>
  <c r="H201" i="16"/>
  <c r="H202" i="16"/>
  <c r="H203" i="16"/>
  <c r="J202" i="16" s="1"/>
  <c r="O202" i="16" s="1"/>
  <c r="H204" i="16"/>
  <c r="H205" i="16"/>
  <c r="J204" i="16" s="1"/>
  <c r="P204" i="16" s="1"/>
  <c r="H206" i="16"/>
  <c r="H207" i="16"/>
  <c r="H208" i="16"/>
  <c r="K208" i="16" s="1"/>
  <c r="Q208" i="16" s="1"/>
  <c r="H209" i="16"/>
  <c r="F154" i="16"/>
  <c r="F155" i="16"/>
  <c r="F156" i="16"/>
  <c r="F157" i="16"/>
  <c r="F158" i="16"/>
  <c r="F159" i="16"/>
  <c r="F160" i="16"/>
  <c r="F161" i="16"/>
  <c r="F162" i="16"/>
  <c r="K162" i="16" s="1"/>
  <c r="Q162" i="16" s="1"/>
  <c r="F163" i="16"/>
  <c r="F164" i="16"/>
  <c r="F165" i="16"/>
  <c r="F166" i="16"/>
  <c r="F167" i="16"/>
  <c r="F168" i="16"/>
  <c r="F169" i="16"/>
  <c r="F170" i="16"/>
  <c r="F171" i="16"/>
  <c r="F172" i="16"/>
  <c r="F173" i="16"/>
  <c r="F174" i="16"/>
  <c r="F175" i="16"/>
  <c r="K175" i="16" s="1"/>
  <c r="Q175" i="16" s="1"/>
  <c r="F176" i="16"/>
  <c r="F177" i="16"/>
  <c r="K177" i="16" s="1"/>
  <c r="Q177" i="16" s="1"/>
  <c r="F178" i="16"/>
  <c r="F179" i="16"/>
  <c r="F180" i="16"/>
  <c r="K180" i="16" s="1"/>
  <c r="Q180" i="16" s="1"/>
  <c r="F181" i="16"/>
  <c r="F182" i="16"/>
  <c r="F183" i="16"/>
  <c r="F184" i="16"/>
  <c r="F185" i="16"/>
  <c r="F186" i="16"/>
  <c r="F187" i="16"/>
  <c r="F188" i="16"/>
  <c r="F189" i="16"/>
  <c r="F190" i="16"/>
  <c r="F191" i="16"/>
  <c r="F192" i="16"/>
  <c r="F193" i="16"/>
  <c r="F194" i="16"/>
  <c r="F195" i="16"/>
  <c r="F196" i="16"/>
  <c r="F197" i="16"/>
  <c r="F198" i="16"/>
  <c r="F199" i="16"/>
  <c r="F200" i="16"/>
  <c r="F201" i="16"/>
  <c r="F202" i="16"/>
  <c r="F203" i="16"/>
  <c r="F204" i="16"/>
  <c r="F205" i="16"/>
  <c r="F206" i="16"/>
  <c r="F207" i="16"/>
  <c r="F208" i="16"/>
  <c r="F209" i="16"/>
  <c r="F210" i="16"/>
  <c r="H153" i="16"/>
  <c r="F153" i="16"/>
  <c r="F88" i="16"/>
  <c r="I88" i="16"/>
  <c r="J88" i="16"/>
  <c r="O88" i="16" s="1"/>
  <c r="K88" i="16"/>
  <c r="Q88" i="16" s="1"/>
  <c r="I89" i="16"/>
  <c r="J89" i="16"/>
  <c r="O89" i="16" s="1"/>
  <c r="K89" i="16"/>
  <c r="Q89" i="16" s="1"/>
  <c r="I90" i="16"/>
  <c r="J90" i="16"/>
  <c r="K90" i="16"/>
  <c r="Q90" i="16" s="1"/>
  <c r="N90" i="16"/>
  <c r="I91" i="16"/>
  <c r="N91" i="16" s="1"/>
  <c r="J91" i="16"/>
  <c r="O91" i="16" s="1"/>
  <c r="K91" i="16"/>
  <c r="Q91" i="16" s="1"/>
  <c r="I92" i="16"/>
  <c r="J92" i="16"/>
  <c r="O92" i="16" s="1"/>
  <c r="K92" i="16"/>
  <c r="Q92" i="16" s="1"/>
  <c r="I93" i="16"/>
  <c r="N93" i="16" s="1"/>
  <c r="J93" i="16"/>
  <c r="O93" i="16" s="1"/>
  <c r="K93" i="16"/>
  <c r="Q93" i="16"/>
  <c r="I94" i="16"/>
  <c r="N94" i="16" s="1"/>
  <c r="J94" i="16"/>
  <c r="K94" i="16"/>
  <c r="Q94" i="16" s="1"/>
  <c r="I95" i="16"/>
  <c r="N95" i="16" s="1"/>
  <c r="J95" i="16"/>
  <c r="K95" i="16"/>
  <c r="Q95" i="16" s="1"/>
  <c r="I96" i="16"/>
  <c r="N96" i="16" s="1"/>
  <c r="J96" i="16"/>
  <c r="O96" i="16" s="1"/>
  <c r="K96" i="16"/>
  <c r="Q96" i="16" s="1"/>
  <c r="I97" i="16"/>
  <c r="N97" i="16" s="1"/>
  <c r="J97" i="16"/>
  <c r="O97" i="16" s="1"/>
  <c r="K97" i="16"/>
  <c r="Q97" i="16" s="1"/>
  <c r="I98" i="16"/>
  <c r="J98" i="16"/>
  <c r="K98" i="16"/>
  <c r="Q98" i="16" s="1"/>
  <c r="N98" i="16"/>
  <c r="I99" i="16"/>
  <c r="N99" i="16" s="1"/>
  <c r="J99" i="16"/>
  <c r="P99" i="16" s="1"/>
  <c r="K99" i="16"/>
  <c r="Q99" i="16" s="1"/>
  <c r="I100" i="16"/>
  <c r="N100" i="16" s="1"/>
  <c r="J100" i="16"/>
  <c r="P100" i="16" s="1"/>
  <c r="K100" i="16"/>
  <c r="Q100" i="16" s="1"/>
  <c r="I101" i="16"/>
  <c r="N101" i="16" s="1"/>
  <c r="J101" i="16"/>
  <c r="O101" i="16" s="1"/>
  <c r="K101" i="16"/>
  <c r="Q101" i="16" s="1"/>
  <c r="I102" i="16"/>
  <c r="J102" i="16"/>
  <c r="K102" i="16"/>
  <c r="Q102" i="16" s="1"/>
  <c r="I103" i="16"/>
  <c r="N103" i="16" s="1"/>
  <c r="J103" i="16"/>
  <c r="P103" i="16" s="1"/>
  <c r="S103" i="16" s="1"/>
  <c r="K103" i="16"/>
  <c r="Q103" i="16" s="1"/>
  <c r="I104" i="16"/>
  <c r="J104" i="16"/>
  <c r="O104" i="16" s="1"/>
  <c r="K104" i="16"/>
  <c r="Q104" i="16" s="1"/>
  <c r="I105" i="16"/>
  <c r="N105" i="16" s="1"/>
  <c r="J105" i="16"/>
  <c r="O105" i="16" s="1"/>
  <c r="K105" i="16"/>
  <c r="Q105" i="16" s="1"/>
  <c r="I106" i="16"/>
  <c r="N106" i="16" s="1"/>
  <c r="J106" i="16"/>
  <c r="K106" i="16"/>
  <c r="Q106" i="16"/>
  <c r="I107" i="16"/>
  <c r="J107" i="16"/>
  <c r="P107" i="16" s="1"/>
  <c r="K107" i="16"/>
  <c r="Q107" i="16" s="1"/>
  <c r="I108" i="16"/>
  <c r="N108" i="16" s="1"/>
  <c r="J108" i="16"/>
  <c r="P108" i="16" s="1"/>
  <c r="K108" i="16"/>
  <c r="Q108" i="16" s="1"/>
  <c r="I109" i="16"/>
  <c r="N109" i="16" s="1"/>
  <c r="J109" i="16"/>
  <c r="O109" i="16" s="1"/>
  <c r="K109" i="16"/>
  <c r="Q109" i="16"/>
  <c r="I110" i="16"/>
  <c r="J110" i="16"/>
  <c r="K110" i="16"/>
  <c r="Q110" i="16" s="1"/>
  <c r="I111" i="16"/>
  <c r="N111" i="16" s="1"/>
  <c r="J111" i="16"/>
  <c r="K111" i="16"/>
  <c r="Q111" i="16" s="1"/>
  <c r="I112" i="16"/>
  <c r="J112" i="16"/>
  <c r="O112" i="16" s="1"/>
  <c r="K112" i="16"/>
  <c r="Q112" i="16" s="1"/>
  <c r="I113" i="16"/>
  <c r="N113" i="16" s="1"/>
  <c r="J113" i="16"/>
  <c r="O113" i="16" s="1"/>
  <c r="K113" i="16"/>
  <c r="Q113" i="16" s="1"/>
  <c r="I114" i="16"/>
  <c r="J114" i="16"/>
  <c r="K114" i="16"/>
  <c r="Q114" i="16" s="1"/>
  <c r="I115" i="16"/>
  <c r="J115" i="16"/>
  <c r="K115" i="16"/>
  <c r="Q115" i="16" s="1"/>
  <c r="N115" i="16"/>
  <c r="I116" i="16"/>
  <c r="J116" i="16"/>
  <c r="O116" i="16" s="1"/>
  <c r="R116" i="16" s="1"/>
  <c r="K116" i="16"/>
  <c r="Q116" i="16" s="1"/>
  <c r="I117" i="16"/>
  <c r="N117" i="16" s="1"/>
  <c r="J117" i="16"/>
  <c r="O117" i="16" s="1"/>
  <c r="K117" i="16"/>
  <c r="Q117" i="16"/>
  <c r="I118" i="16"/>
  <c r="J118" i="16"/>
  <c r="P118" i="16" s="1"/>
  <c r="K118" i="16"/>
  <c r="Q118" i="16" s="1"/>
  <c r="S118" i="16" s="1"/>
  <c r="I119" i="16"/>
  <c r="J119" i="16"/>
  <c r="K119" i="16"/>
  <c r="Q119" i="16" s="1"/>
  <c r="N119" i="16"/>
  <c r="I120" i="16"/>
  <c r="N120" i="16" s="1"/>
  <c r="J120" i="16"/>
  <c r="O120" i="16" s="1"/>
  <c r="K120" i="16"/>
  <c r="Q120" i="16" s="1"/>
  <c r="I121" i="16"/>
  <c r="J121" i="16"/>
  <c r="O121" i="16" s="1"/>
  <c r="K121" i="16"/>
  <c r="Q121" i="16" s="1"/>
  <c r="I122" i="16"/>
  <c r="N122" i="16" s="1"/>
  <c r="J122" i="16"/>
  <c r="P122" i="16" s="1"/>
  <c r="K122" i="16"/>
  <c r="Q122" i="16" s="1"/>
  <c r="I123" i="16"/>
  <c r="J123" i="16"/>
  <c r="P123" i="16" s="1"/>
  <c r="K123" i="16"/>
  <c r="Q123" i="16" s="1"/>
  <c r="O123" i="16"/>
  <c r="R123" i="16" s="1"/>
  <c r="I124" i="16"/>
  <c r="N124" i="16" s="1"/>
  <c r="J124" i="16"/>
  <c r="P124" i="16" s="1"/>
  <c r="K124" i="16"/>
  <c r="Q124" i="16" s="1"/>
  <c r="I125" i="16"/>
  <c r="J125" i="16"/>
  <c r="O125" i="16" s="1"/>
  <c r="K125" i="16"/>
  <c r="Q125" i="16"/>
  <c r="I126" i="16"/>
  <c r="N126" i="16" s="1"/>
  <c r="J126" i="16"/>
  <c r="P126" i="16" s="1"/>
  <c r="K126" i="16"/>
  <c r="Q126" i="16" s="1"/>
  <c r="I127" i="16"/>
  <c r="N127" i="16" s="1"/>
  <c r="J127" i="16"/>
  <c r="P127" i="16" s="1"/>
  <c r="K127" i="16"/>
  <c r="Q127" i="16" s="1"/>
  <c r="I128" i="16"/>
  <c r="J128" i="16"/>
  <c r="P128" i="16" s="1"/>
  <c r="K128" i="16"/>
  <c r="Q128" i="16" s="1"/>
  <c r="I129" i="16"/>
  <c r="J129" i="16"/>
  <c r="O129" i="16" s="1"/>
  <c r="K129" i="16"/>
  <c r="Q129" i="16" s="1"/>
  <c r="I130" i="16"/>
  <c r="N130" i="16" s="1"/>
  <c r="J130" i="16"/>
  <c r="P130" i="16" s="1"/>
  <c r="S130" i="16" s="1"/>
  <c r="K130" i="16"/>
  <c r="Q130" i="16" s="1"/>
  <c r="I131" i="16"/>
  <c r="N131" i="16" s="1"/>
  <c r="J131" i="16"/>
  <c r="O131" i="16" s="1"/>
  <c r="K131" i="16"/>
  <c r="Q131" i="16" s="1"/>
  <c r="I132" i="16"/>
  <c r="J132" i="16"/>
  <c r="O132" i="16" s="1"/>
  <c r="K132" i="16"/>
  <c r="Q132" i="16" s="1"/>
  <c r="I133" i="16"/>
  <c r="J133" i="16"/>
  <c r="O133" i="16" s="1"/>
  <c r="K133" i="16"/>
  <c r="Q133" i="16"/>
  <c r="I134" i="16"/>
  <c r="J134" i="16"/>
  <c r="O134" i="16" s="1"/>
  <c r="K134" i="16"/>
  <c r="Q134" i="16" s="1"/>
  <c r="N134" i="16"/>
  <c r="I135" i="16"/>
  <c r="N135" i="16" s="1"/>
  <c r="J135" i="16"/>
  <c r="P135" i="16" s="1"/>
  <c r="K135" i="16"/>
  <c r="Q135" i="16" s="1"/>
  <c r="O135" i="16"/>
  <c r="I136" i="16"/>
  <c r="J136" i="16"/>
  <c r="O136" i="16" s="1"/>
  <c r="K136" i="16"/>
  <c r="Q136" i="16" s="1"/>
  <c r="I137" i="16"/>
  <c r="N137" i="16" s="1"/>
  <c r="J137" i="16"/>
  <c r="O137" i="16" s="1"/>
  <c r="K137" i="16"/>
  <c r="Q137" i="16" s="1"/>
  <c r="I138" i="16"/>
  <c r="J138" i="16"/>
  <c r="O138" i="16" s="1"/>
  <c r="R138" i="16" s="1"/>
  <c r="K138" i="16"/>
  <c r="Q138" i="16" s="1"/>
  <c r="I139" i="16"/>
  <c r="N139" i="16" s="1"/>
  <c r="J139" i="16"/>
  <c r="O139" i="16" s="1"/>
  <c r="K139" i="16"/>
  <c r="Q139" i="16" s="1"/>
  <c r="I140" i="16"/>
  <c r="N140" i="16" s="1"/>
  <c r="J140" i="16"/>
  <c r="O140" i="16" s="1"/>
  <c r="K140" i="16"/>
  <c r="Q140" i="16" s="1"/>
  <c r="I141" i="16"/>
  <c r="J141" i="16"/>
  <c r="O141" i="16" s="1"/>
  <c r="K141" i="16"/>
  <c r="Q141" i="16"/>
  <c r="I142" i="16"/>
  <c r="N142" i="16" s="1"/>
  <c r="J142" i="16"/>
  <c r="O142" i="16" s="1"/>
  <c r="K142" i="16"/>
  <c r="Q142" i="16" s="1"/>
  <c r="I143" i="16"/>
  <c r="N143" i="16" s="1"/>
  <c r="J143" i="16"/>
  <c r="P143" i="16" s="1"/>
  <c r="K143" i="16"/>
  <c r="Q143" i="16" s="1"/>
  <c r="I144" i="16"/>
  <c r="N144" i="16" s="1"/>
  <c r="J144" i="16"/>
  <c r="O144" i="16" s="1"/>
  <c r="K144" i="16"/>
  <c r="Q144" i="16"/>
  <c r="I145" i="16"/>
  <c r="J145" i="16"/>
  <c r="O145" i="16" s="1"/>
  <c r="K145" i="16"/>
  <c r="Q145" i="16" s="1"/>
  <c r="I146" i="16"/>
  <c r="N146" i="16" s="1"/>
  <c r="J146" i="16"/>
  <c r="O146" i="16" s="1"/>
  <c r="K146" i="16"/>
  <c r="Q146" i="16" s="1"/>
  <c r="I147" i="16"/>
  <c r="N147" i="16" s="1"/>
  <c r="J147" i="16"/>
  <c r="O147" i="16" s="1"/>
  <c r="K147" i="16"/>
  <c r="Q147" i="16" s="1"/>
  <c r="I3" i="16"/>
  <c r="J3" i="16"/>
  <c r="O3" i="16" s="1"/>
  <c r="K3" i="16"/>
  <c r="L3" i="16"/>
  <c r="M3" i="16" s="1"/>
  <c r="P3" i="16"/>
  <c r="Q3" i="16"/>
  <c r="I4" i="16"/>
  <c r="N4" i="16" s="1"/>
  <c r="J4" i="16"/>
  <c r="K4" i="16"/>
  <c r="Q4" i="16" s="1"/>
  <c r="L4" i="16"/>
  <c r="L5" i="16" s="1"/>
  <c r="M5" i="16" s="1"/>
  <c r="I5" i="16"/>
  <c r="J5" i="16"/>
  <c r="P5" i="16" s="1"/>
  <c r="S5" i="16" s="1"/>
  <c r="I6" i="16"/>
  <c r="N6" i="16" s="1"/>
  <c r="J6" i="16"/>
  <c r="P6" i="16" s="1"/>
  <c r="K6" i="16"/>
  <c r="Q6" i="16" s="1"/>
  <c r="L6" i="16"/>
  <c r="M6" i="16" s="1"/>
  <c r="O6" i="16"/>
  <c r="I7" i="16"/>
  <c r="J7" i="16"/>
  <c r="O7" i="16" s="1"/>
  <c r="K7" i="16"/>
  <c r="Q7" i="16" s="1"/>
  <c r="P7" i="16"/>
  <c r="I8" i="16"/>
  <c r="N8" i="16" s="1"/>
  <c r="J8" i="16"/>
  <c r="K8" i="16"/>
  <c r="Q8" i="16" s="1"/>
  <c r="L8" i="16"/>
  <c r="M8" i="16" s="1"/>
  <c r="I9" i="16"/>
  <c r="J9" i="16"/>
  <c r="P9" i="16" s="1"/>
  <c r="S9" i="16" s="1"/>
  <c r="K9" i="16"/>
  <c r="Q9" i="16" s="1"/>
  <c r="I10" i="16"/>
  <c r="J10" i="16"/>
  <c r="K10" i="16"/>
  <c r="Q10" i="16" s="1"/>
  <c r="L10" i="16"/>
  <c r="M10" i="16" s="1"/>
  <c r="I11" i="16"/>
  <c r="J11" i="16"/>
  <c r="O11" i="16" s="1"/>
  <c r="K11" i="16"/>
  <c r="Q11" i="16" s="1"/>
  <c r="L11" i="16"/>
  <c r="M11" i="16" s="1"/>
  <c r="P11" i="16"/>
  <c r="I12" i="16"/>
  <c r="J12" i="16"/>
  <c r="K12" i="16"/>
  <c r="Q12" i="16" s="1"/>
  <c r="L12" i="16"/>
  <c r="M12" i="16" s="1"/>
  <c r="I13" i="16"/>
  <c r="J13" i="16"/>
  <c r="P13" i="16" s="1"/>
  <c r="K13" i="16"/>
  <c r="Q13" i="16" s="1"/>
  <c r="L13" i="16"/>
  <c r="M13" i="16" s="1"/>
  <c r="N13" i="16"/>
  <c r="I14" i="16"/>
  <c r="N14" i="16" s="1"/>
  <c r="J14" i="16"/>
  <c r="O14" i="16" s="1"/>
  <c r="K14" i="16"/>
  <c r="Q14" i="16" s="1"/>
  <c r="I15" i="16"/>
  <c r="N15" i="16" s="1"/>
  <c r="J15" i="16"/>
  <c r="K15" i="16"/>
  <c r="Q15" i="16"/>
  <c r="I16" i="16"/>
  <c r="N16" i="16" s="1"/>
  <c r="J16" i="16"/>
  <c r="K16" i="16"/>
  <c r="Q16" i="16" s="1"/>
  <c r="I17" i="16"/>
  <c r="N17" i="16" s="1"/>
  <c r="J17" i="16"/>
  <c r="P17" i="16" s="1"/>
  <c r="K17" i="16"/>
  <c r="Q17" i="16" s="1"/>
  <c r="I18" i="16"/>
  <c r="N18" i="16" s="1"/>
  <c r="J18" i="16"/>
  <c r="O18" i="16" s="1"/>
  <c r="K18" i="16"/>
  <c r="Q18" i="16" s="1"/>
  <c r="S18" i="16" s="1"/>
  <c r="P18" i="16"/>
  <c r="I19" i="16"/>
  <c r="N19" i="16" s="1"/>
  <c r="J19" i="16"/>
  <c r="O19" i="16" s="1"/>
  <c r="K19" i="16"/>
  <c r="Q19" i="16" s="1"/>
  <c r="P19" i="16"/>
  <c r="I20" i="16"/>
  <c r="N20" i="16" s="1"/>
  <c r="J20" i="16"/>
  <c r="K20" i="16"/>
  <c r="Q20" i="16" s="1"/>
  <c r="I21" i="16"/>
  <c r="N21" i="16" s="1"/>
  <c r="J21" i="16"/>
  <c r="K21" i="16"/>
  <c r="Q21" i="16" s="1"/>
  <c r="I22" i="16"/>
  <c r="N22" i="16" s="1"/>
  <c r="J22" i="16"/>
  <c r="O22" i="16" s="1"/>
  <c r="K22" i="16"/>
  <c r="Q22" i="16" s="1"/>
  <c r="P22" i="16"/>
  <c r="I23" i="16"/>
  <c r="J23" i="16"/>
  <c r="O23" i="16" s="1"/>
  <c r="K23" i="16"/>
  <c r="Q23" i="16" s="1"/>
  <c r="I24" i="16"/>
  <c r="J24" i="16"/>
  <c r="K24" i="16"/>
  <c r="Q24" i="16" s="1"/>
  <c r="L24" i="16"/>
  <c r="M24" i="16" s="1"/>
  <c r="I25" i="16"/>
  <c r="J25" i="16"/>
  <c r="P25" i="16" s="1"/>
  <c r="K25" i="16"/>
  <c r="Q25" i="16" s="1"/>
  <c r="L25" i="16"/>
  <c r="M25" i="16" s="1"/>
  <c r="I26" i="16"/>
  <c r="N26" i="16" s="1"/>
  <c r="J26" i="16"/>
  <c r="O26" i="16" s="1"/>
  <c r="K26" i="16"/>
  <c r="Q26" i="16" s="1"/>
  <c r="L26" i="16"/>
  <c r="P26" i="16"/>
  <c r="S26" i="16" s="1"/>
  <c r="I27" i="16"/>
  <c r="N27" i="16" s="1"/>
  <c r="J27" i="16"/>
  <c r="K27" i="16"/>
  <c r="Q27" i="16"/>
  <c r="I28" i="16"/>
  <c r="K28" i="16"/>
  <c r="Q28" i="16" s="1"/>
  <c r="N28" i="16"/>
  <c r="I29" i="16"/>
  <c r="N29" i="16" s="1"/>
  <c r="J30" i="16"/>
  <c r="O30" i="16" s="1"/>
  <c r="P30" i="16"/>
  <c r="I31" i="16"/>
  <c r="N31" i="16" s="1"/>
  <c r="I32" i="16"/>
  <c r="N32" i="16" s="1"/>
  <c r="J33" i="16"/>
  <c r="P33" i="16" s="1"/>
  <c r="I34" i="16"/>
  <c r="N34" i="16"/>
  <c r="I35" i="16"/>
  <c r="N35" i="16" s="1"/>
  <c r="I36" i="16"/>
  <c r="N36" i="16"/>
  <c r="I37" i="16"/>
  <c r="J37" i="16"/>
  <c r="P37" i="16" s="1"/>
  <c r="I38" i="16"/>
  <c r="N38" i="16" s="1"/>
  <c r="I39" i="16"/>
  <c r="N39" i="16" s="1"/>
  <c r="I40" i="16"/>
  <c r="N40" i="16" s="1"/>
  <c r="I41" i="16"/>
  <c r="N41" i="16" s="1"/>
  <c r="I42" i="16"/>
  <c r="N42" i="16" s="1"/>
  <c r="I43" i="16"/>
  <c r="N43" i="16" s="1"/>
  <c r="I44" i="16"/>
  <c r="N44" i="16" s="1"/>
  <c r="I45" i="16"/>
  <c r="J45" i="16"/>
  <c r="P45" i="16" s="1"/>
  <c r="I46" i="16"/>
  <c r="N46" i="16" s="1"/>
  <c r="K46" i="16"/>
  <c r="Q46" i="16" s="1"/>
  <c r="I47" i="16"/>
  <c r="N47" i="16" s="1"/>
  <c r="I48" i="16"/>
  <c r="J48" i="16"/>
  <c r="I49" i="16"/>
  <c r="N49" i="16" s="1"/>
  <c r="I50" i="16"/>
  <c r="N50" i="16" s="1"/>
  <c r="I51" i="16"/>
  <c r="N51" i="16" s="1"/>
  <c r="I52" i="16"/>
  <c r="N52" i="16" s="1"/>
  <c r="K52" i="16"/>
  <c r="Q52" i="16" s="1"/>
  <c r="I53" i="16"/>
  <c r="N53" i="16"/>
  <c r="I54" i="16"/>
  <c r="J54" i="16"/>
  <c r="I55" i="16"/>
  <c r="N55" i="16" s="1"/>
  <c r="I56" i="16"/>
  <c r="N56" i="16" s="1"/>
  <c r="I57" i="16"/>
  <c r="N57" i="16" s="1"/>
  <c r="J58" i="16"/>
  <c r="O58" i="16" s="1"/>
  <c r="I59" i="16"/>
  <c r="N59" i="16" s="1"/>
  <c r="I60" i="16"/>
  <c r="N60" i="16"/>
  <c r="I61" i="16"/>
  <c r="J61" i="16"/>
  <c r="P61" i="16" s="1"/>
  <c r="I62" i="16"/>
  <c r="N62" i="16"/>
  <c r="I63" i="16"/>
  <c r="N63" i="16" s="1"/>
  <c r="J64" i="16"/>
  <c r="I65" i="16"/>
  <c r="N65" i="16" s="1"/>
  <c r="I66" i="16"/>
  <c r="N66" i="16" s="1"/>
  <c r="I67" i="16"/>
  <c r="N67" i="16" s="1"/>
  <c r="J67" i="16"/>
  <c r="P67" i="16" s="1"/>
  <c r="J68" i="16"/>
  <c r="I69" i="16"/>
  <c r="N69" i="16" s="1"/>
  <c r="I70" i="16"/>
  <c r="N70" i="16" s="1"/>
  <c r="I71" i="16"/>
  <c r="N71" i="16" s="1"/>
  <c r="I72" i="16"/>
  <c r="N72" i="16" s="1"/>
  <c r="J73" i="16"/>
  <c r="I74" i="16"/>
  <c r="N74" i="16" s="1"/>
  <c r="J75" i="16"/>
  <c r="O75" i="16" s="1"/>
  <c r="I76" i="16"/>
  <c r="N76" i="16" s="1"/>
  <c r="I77" i="16"/>
  <c r="N77" i="16" s="1"/>
  <c r="J78" i="16"/>
  <c r="I79" i="16"/>
  <c r="N79" i="16" s="1"/>
  <c r="J79" i="16"/>
  <c r="O79" i="16" s="1"/>
  <c r="J80" i="16"/>
  <c r="I81" i="16"/>
  <c r="N81" i="16" s="1"/>
  <c r="I82" i="16"/>
  <c r="N82" i="16"/>
  <c r="I83" i="16"/>
  <c r="J83" i="16"/>
  <c r="O83" i="16" s="1"/>
  <c r="I84" i="16"/>
  <c r="N84" i="16" s="1"/>
  <c r="J85" i="16"/>
  <c r="P85" i="16" s="1"/>
  <c r="I86" i="16"/>
  <c r="N86" i="16" s="1"/>
  <c r="I87" i="16"/>
  <c r="N87" i="16" s="1"/>
  <c r="H29" i="16"/>
  <c r="H30" i="16"/>
  <c r="H31" i="16"/>
  <c r="J31" i="16" s="1"/>
  <c r="H32" i="16"/>
  <c r="H33" i="16"/>
  <c r="H34" i="16"/>
  <c r="H35" i="16"/>
  <c r="J35" i="16" s="1"/>
  <c r="H36" i="16"/>
  <c r="K36" i="16" s="1"/>
  <c r="Q36" i="16" s="1"/>
  <c r="H37" i="16"/>
  <c r="H38" i="16"/>
  <c r="K38" i="16" s="1"/>
  <c r="Q38" i="16" s="1"/>
  <c r="H39" i="16"/>
  <c r="H40" i="16"/>
  <c r="H41" i="16"/>
  <c r="H42" i="16"/>
  <c r="H43" i="16"/>
  <c r="H44" i="16"/>
  <c r="H45" i="16"/>
  <c r="J44" i="16" s="1"/>
  <c r="H46" i="16"/>
  <c r="H47" i="16"/>
  <c r="J46" i="16" s="1"/>
  <c r="H48" i="16"/>
  <c r="H49" i="16"/>
  <c r="H50" i="16"/>
  <c r="H51" i="16"/>
  <c r="J51" i="16" s="1"/>
  <c r="H52" i="16"/>
  <c r="H53" i="16"/>
  <c r="H54" i="16"/>
  <c r="K54" i="16" s="1"/>
  <c r="Q54" i="16" s="1"/>
  <c r="H55" i="16"/>
  <c r="H56" i="16"/>
  <c r="K56" i="16" s="1"/>
  <c r="Q56" i="16" s="1"/>
  <c r="H57" i="16"/>
  <c r="H58" i="16"/>
  <c r="I58" i="16" s="1"/>
  <c r="H59" i="16"/>
  <c r="H60" i="16"/>
  <c r="H61" i="16"/>
  <c r="H62" i="16"/>
  <c r="H63" i="16"/>
  <c r="J62" i="16" s="1"/>
  <c r="H64" i="16"/>
  <c r="H65" i="16"/>
  <c r="K65" i="16" s="1"/>
  <c r="Q65" i="16" s="1"/>
  <c r="H66" i="16"/>
  <c r="H67" i="16"/>
  <c r="H68" i="16"/>
  <c r="I68" i="16" s="1"/>
  <c r="H69" i="16"/>
  <c r="J69" i="16" s="1"/>
  <c r="P69" i="16" s="1"/>
  <c r="H70" i="16"/>
  <c r="K70" i="16" s="1"/>
  <c r="Q70" i="16" s="1"/>
  <c r="H71" i="16"/>
  <c r="J70" i="16" s="1"/>
  <c r="P70" i="16" s="1"/>
  <c r="S70" i="16" s="1"/>
  <c r="H72" i="16"/>
  <c r="J71" i="16" s="1"/>
  <c r="O71" i="16" s="1"/>
  <c r="H73" i="16"/>
  <c r="H74" i="16"/>
  <c r="H75" i="16"/>
  <c r="J74" i="16" s="1"/>
  <c r="H76" i="16"/>
  <c r="K76" i="16" s="1"/>
  <c r="Q76" i="16" s="1"/>
  <c r="H77" i="16"/>
  <c r="H78" i="16"/>
  <c r="H79" i="16"/>
  <c r="H80" i="16"/>
  <c r="K80" i="16" s="1"/>
  <c r="Q80" i="16" s="1"/>
  <c r="H81" i="16"/>
  <c r="H82" i="16"/>
  <c r="K82" i="16" s="1"/>
  <c r="Q82" i="16" s="1"/>
  <c r="H83" i="16"/>
  <c r="H84" i="16"/>
  <c r="H85" i="16"/>
  <c r="H86" i="16"/>
  <c r="K86" i="16" s="1"/>
  <c r="Q86" i="16" s="1"/>
  <c r="H87" i="16"/>
  <c r="H88" i="16"/>
  <c r="H28" i="16"/>
  <c r="F29" i="16"/>
  <c r="F30" i="16"/>
  <c r="F31" i="16"/>
  <c r="F32" i="16"/>
  <c r="F33" i="16"/>
  <c r="K33" i="16" s="1"/>
  <c r="Q33" i="16" s="1"/>
  <c r="F34" i="16"/>
  <c r="K34" i="16" s="1"/>
  <c r="Q34" i="16" s="1"/>
  <c r="F35" i="16"/>
  <c r="F36" i="16"/>
  <c r="F37" i="16"/>
  <c r="F38" i="16"/>
  <c r="F39" i="16"/>
  <c r="F40" i="16"/>
  <c r="F41" i="16"/>
  <c r="F42" i="16"/>
  <c r="K42" i="16" s="1"/>
  <c r="Q42" i="16" s="1"/>
  <c r="F43" i="16"/>
  <c r="F44" i="16"/>
  <c r="K44" i="16" s="1"/>
  <c r="Q44" i="16" s="1"/>
  <c r="F45" i="16"/>
  <c r="F46" i="16"/>
  <c r="F47" i="16"/>
  <c r="F48" i="16"/>
  <c r="F49" i="16"/>
  <c r="K49" i="16" s="1"/>
  <c r="Q49" i="16" s="1"/>
  <c r="F50" i="16"/>
  <c r="F51" i="16"/>
  <c r="F52" i="16"/>
  <c r="F53" i="16"/>
  <c r="F54" i="16"/>
  <c r="F55" i="16"/>
  <c r="K55" i="16" s="1"/>
  <c r="Q55" i="16" s="1"/>
  <c r="F56" i="16"/>
  <c r="F57" i="16"/>
  <c r="F58" i="16"/>
  <c r="F59" i="16"/>
  <c r="K59" i="16" s="1"/>
  <c r="Q59" i="16" s="1"/>
  <c r="F60" i="16"/>
  <c r="F61" i="16"/>
  <c r="F62" i="16"/>
  <c r="K62" i="16" s="1"/>
  <c r="Q62" i="16" s="1"/>
  <c r="F63" i="16"/>
  <c r="K63" i="16" s="1"/>
  <c r="Q63" i="16" s="1"/>
  <c r="F64" i="16"/>
  <c r="F65" i="16"/>
  <c r="F66" i="16"/>
  <c r="F67" i="16"/>
  <c r="K67" i="16" s="1"/>
  <c r="Q67" i="16" s="1"/>
  <c r="F68" i="16"/>
  <c r="K68" i="16" s="1"/>
  <c r="Q68" i="16" s="1"/>
  <c r="F69" i="16"/>
  <c r="F70" i="16"/>
  <c r="F71" i="16"/>
  <c r="F72" i="16"/>
  <c r="F73" i="16"/>
  <c r="F74" i="16"/>
  <c r="F75" i="16"/>
  <c r="K75" i="16" s="1"/>
  <c r="Q75" i="16" s="1"/>
  <c r="F76" i="16"/>
  <c r="F77" i="16"/>
  <c r="K77" i="16" s="1"/>
  <c r="Q77" i="16" s="1"/>
  <c r="F78" i="16"/>
  <c r="F79" i="16"/>
  <c r="F80" i="16"/>
  <c r="F81" i="16"/>
  <c r="K81" i="16" s="1"/>
  <c r="Q81" i="16" s="1"/>
  <c r="F82" i="16"/>
  <c r="F83" i="16"/>
  <c r="F84" i="16"/>
  <c r="F85" i="16"/>
  <c r="F86" i="16"/>
  <c r="F87" i="16"/>
  <c r="F28" i="16"/>
  <c r="F2" i="16"/>
  <c r="L2" i="16"/>
  <c r="M2" i="16" s="1"/>
  <c r="H2" i="16"/>
  <c r="I2" i="16" s="1"/>
  <c r="I3" i="15"/>
  <c r="N3" i="15" s="1"/>
  <c r="J3" i="15"/>
  <c r="O3" i="15" s="1"/>
  <c r="K3" i="15"/>
  <c r="L3" i="15"/>
  <c r="Q3" i="15"/>
  <c r="I4" i="15"/>
  <c r="J4" i="15"/>
  <c r="O4" i="15" s="1"/>
  <c r="K4" i="15"/>
  <c r="Q4" i="15" s="1"/>
  <c r="I5" i="15"/>
  <c r="J5" i="15"/>
  <c r="K5" i="15"/>
  <c r="Q5" i="15" s="1"/>
  <c r="L5" i="15"/>
  <c r="M5" i="15" s="1"/>
  <c r="N5" i="15"/>
  <c r="I6" i="15"/>
  <c r="N6" i="15" s="1"/>
  <c r="J6" i="15"/>
  <c r="O6" i="15" s="1"/>
  <c r="K6" i="15"/>
  <c r="Q6" i="15" s="1"/>
  <c r="I7" i="15"/>
  <c r="J7" i="15"/>
  <c r="O7" i="15" s="1"/>
  <c r="K7" i="15"/>
  <c r="Q7" i="15" s="1"/>
  <c r="I8" i="15"/>
  <c r="N8" i="15" s="1"/>
  <c r="J8" i="15"/>
  <c r="O8" i="15" s="1"/>
  <c r="K8" i="15"/>
  <c r="L8" i="15"/>
  <c r="L9" i="15" s="1"/>
  <c r="M8" i="15"/>
  <c r="Q8" i="15"/>
  <c r="I9" i="15"/>
  <c r="J9" i="15"/>
  <c r="K9" i="15"/>
  <c r="Q9" i="15" s="1"/>
  <c r="N9" i="15"/>
  <c r="I10" i="15"/>
  <c r="J10" i="15"/>
  <c r="P10" i="15" s="1"/>
  <c r="S10" i="15" s="1"/>
  <c r="K10" i="15"/>
  <c r="Q10" i="15" s="1"/>
  <c r="I11" i="15"/>
  <c r="N11" i="15" s="1"/>
  <c r="J11" i="15"/>
  <c r="K11" i="15"/>
  <c r="Q11" i="15" s="1"/>
  <c r="L11" i="15"/>
  <c r="I12" i="15"/>
  <c r="N12" i="15" s="1"/>
  <c r="J12" i="15"/>
  <c r="O12" i="15" s="1"/>
  <c r="K12" i="15"/>
  <c r="Q12" i="15" s="1"/>
  <c r="I13" i="15"/>
  <c r="N13" i="15" s="1"/>
  <c r="J13" i="15"/>
  <c r="K13" i="15"/>
  <c r="Q13" i="15" s="1"/>
  <c r="I14" i="15"/>
  <c r="N14" i="15" s="1"/>
  <c r="J14" i="15"/>
  <c r="K14" i="15"/>
  <c r="Q14" i="15" s="1"/>
  <c r="I15" i="15"/>
  <c r="N15" i="15" s="1"/>
  <c r="J15" i="15"/>
  <c r="O15" i="15" s="1"/>
  <c r="K15" i="15"/>
  <c r="Q15" i="15" s="1"/>
  <c r="P15" i="15"/>
  <c r="I16" i="15"/>
  <c r="J16" i="15"/>
  <c r="O16" i="15" s="1"/>
  <c r="R16" i="15" s="1"/>
  <c r="K16" i="15"/>
  <c r="Q16" i="15"/>
  <c r="I17" i="15"/>
  <c r="N17" i="15" s="1"/>
  <c r="J17" i="15"/>
  <c r="K17" i="15"/>
  <c r="Q17" i="15" s="1"/>
  <c r="L17" i="15"/>
  <c r="M17" i="15" s="1"/>
  <c r="I18" i="15"/>
  <c r="N18" i="15" s="1"/>
  <c r="J18" i="15"/>
  <c r="O18" i="15" s="1"/>
  <c r="K18" i="15"/>
  <c r="Q18" i="15" s="1"/>
  <c r="I19" i="15"/>
  <c r="J19" i="15"/>
  <c r="O19" i="15" s="1"/>
  <c r="K19" i="15"/>
  <c r="Q19" i="15" s="1"/>
  <c r="I20" i="15"/>
  <c r="N20" i="15" s="1"/>
  <c r="J20" i="15"/>
  <c r="O20" i="15" s="1"/>
  <c r="K20" i="15"/>
  <c r="L20" i="15"/>
  <c r="L21" i="15" s="1"/>
  <c r="Q20" i="15"/>
  <c r="I21" i="15"/>
  <c r="J21" i="15"/>
  <c r="K21" i="15"/>
  <c r="Q21" i="15" s="1"/>
  <c r="N21" i="15"/>
  <c r="I22" i="15"/>
  <c r="N22" i="15" s="1"/>
  <c r="J22" i="15"/>
  <c r="P22" i="15" s="1"/>
  <c r="S22" i="15" s="1"/>
  <c r="K22" i="15"/>
  <c r="Q22" i="15" s="1"/>
  <c r="O22" i="15"/>
  <c r="I23" i="15"/>
  <c r="J23" i="15"/>
  <c r="K23" i="15"/>
  <c r="Q23" i="15"/>
  <c r="I24" i="15"/>
  <c r="N24" i="15" s="1"/>
  <c r="J24" i="15"/>
  <c r="K24" i="15"/>
  <c r="Q24" i="15" s="1"/>
  <c r="L24" i="15"/>
  <c r="L25" i="15" s="1"/>
  <c r="M25" i="15" s="1"/>
  <c r="N25" i="15" s="1"/>
  <c r="I25" i="15"/>
  <c r="J25" i="15"/>
  <c r="K25" i="15"/>
  <c r="Q25" i="15" s="1"/>
  <c r="I26" i="15"/>
  <c r="N26" i="15" s="1"/>
  <c r="J26" i="15"/>
  <c r="P26" i="15" s="1"/>
  <c r="K26" i="15"/>
  <c r="Q26" i="15" s="1"/>
  <c r="S26" i="15" s="1"/>
  <c r="L26" i="15"/>
  <c r="M26" i="15" s="1"/>
  <c r="I27" i="15"/>
  <c r="J27" i="15"/>
  <c r="O27" i="15" s="1"/>
  <c r="K27" i="15"/>
  <c r="Q27" i="15" s="1"/>
  <c r="L27" i="15"/>
  <c r="P27" i="15"/>
  <c r="S27" i="15" s="1"/>
  <c r="I28" i="15"/>
  <c r="N28" i="15" s="1"/>
  <c r="J28" i="15"/>
  <c r="K28" i="15"/>
  <c r="Q28" i="15" s="1"/>
  <c r="I29" i="15"/>
  <c r="N29" i="15" s="1"/>
  <c r="J29" i="15"/>
  <c r="K29" i="15"/>
  <c r="Q29" i="15" s="1"/>
  <c r="I30" i="15"/>
  <c r="N30" i="15" s="1"/>
  <c r="J30" i="15"/>
  <c r="P30" i="15" s="1"/>
  <c r="K30" i="15"/>
  <c r="Q30" i="15" s="1"/>
  <c r="I31" i="15"/>
  <c r="N31" i="15" s="1"/>
  <c r="J31" i="15"/>
  <c r="O31" i="15" s="1"/>
  <c r="K31" i="15"/>
  <c r="Q31" i="15" s="1"/>
  <c r="I32" i="15"/>
  <c r="J32" i="15"/>
  <c r="O32" i="15" s="1"/>
  <c r="K32" i="15"/>
  <c r="Q32" i="15" s="1"/>
  <c r="I33" i="15"/>
  <c r="N33" i="15" s="1"/>
  <c r="J33" i="15"/>
  <c r="K33" i="15"/>
  <c r="Q33" i="15"/>
  <c r="I34" i="15"/>
  <c r="J34" i="15"/>
  <c r="P34" i="15" s="1"/>
  <c r="K34" i="15"/>
  <c r="Q34" i="15" s="1"/>
  <c r="N34" i="15"/>
  <c r="S34" i="15"/>
  <c r="I35" i="15"/>
  <c r="N35" i="15" s="1"/>
  <c r="J35" i="15"/>
  <c r="O35" i="15" s="1"/>
  <c r="K35" i="15"/>
  <c r="Q35" i="15" s="1"/>
  <c r="P35" i="15"/>
  <c r="I36" i="15"/>
  <c r="J36" i="15"/>
  <c r="O36" i="15" s="1"/>
  <c r="K36" i="15"/>
  <c r="Q36" i="15" s="1"/>
  <c r="I37" i="15"/>
  <c r="N37" i="15" s="1"/>
  <c r="J37" i="15"/>
  <c r="K37" i="15"/>
  <c r="Q37" i="15" s="1"/>
  <c r="I38" i="15"/>
  <c r="N38" i="15" s="1"/>
  <c r="J38" i="15"/>
  <c r="P38" i="15" s="1"/>
  <c r="K38" i="15"/>
  <c r="Q38" i="15" s="1"/>
  <c r="S38" i="15" s="1"/>
  <c r="I39" i="15"/>
  <c r="N39" i="15" s="1"/>
  <c r="J39" i="15"/>
  <c r="P39" i="15" s="1"/>
  <c r="K39" i="15"/>
  <c r="Q39" i="15" s="1"/>
  <c r="O39" i="15"/>
  <c r="I40" i="15"/>
  <c r="J40" i="15"/>
  <c r="O40" i="15" s="1"/>
  <c r="K40" i="15"/>
  <c r="Q40" i="15" s="1"/>
  <c r="I41" i="15"/>
  <c r="N41" i="15" s="1"/>
  <c r="J41" i="15"/>
  <c r="K41" i="15"/>
  <c r="Q41" i="15" s="1"/>
  <c r="I42" i="15"/>
  <c r="J42" i="15"/>
  <c r="P42" i="15" s="1"/>
  <c r="K42" i="15"/>
  <c r="Q42" i="15" s="1"/>
  <c r="I43" i="15"/>
  <c r="N43" i="15" s="1"/>
  <c r="J43" i="15"/>
  <c r="O43" i="15" s="1"/>
  <c r="K43" i="15"/>
  <c r="Q43" i="15" s="1"/>
  <c r="I44" i="15"/>
  <c r="N44" i="15" s="1"/>
  <c r="J44" i="15"/>
  <c r="O44" i="15" s="1"/>
  <c r="K44" i="15"/>
  <c r="Q44" i="15" s="1"/>
  <c r="I45" i="15"/>
  <c r="J45" i="15"/>
  <c r="K45" i="15"/>
  <c r="Q45" i="15"/>
  <c r="I46" i="15"/>
  <c r="N46" i="15" s="1"/>
  <c r="J46" i="15"/>
  <c r="O46" i="15" s="1"/>
  <c r="R46" i="15" s="1"/>
  <c r="K46" i="15"/>
  <c r="Q46" i="15" s="1"/>
  <c r="I47" i="15"/>
  <c r="J47" i="15"/>
  <c r="O47" i="15" s="1"/>
  <c r="R47" i="15" s="1"/>
  <c r="K47" i="15"/>
  <c r="Q47" i="15" s="1"/>
  <c r="I48" i="15"/>
  <c r="N48" i="15" s="1"/>
  <c r="J48" i="15"/>
  <c r="O48" i="15" s="1"/>
  <c r="K48" i="15"/>
  <c r="Q48" i="15" s="1"/>
  <c r="P48" i="15"/>
  <c r="I49" i="15"/>
  <c r="J49" i="15"/>
  <c r="K49" i="15"/>
  <c r="Q49" i="15" s="1"/>
  <c r="N49" i="15"/>
  <c r="I50" i="15"/>
  <c r="J50" i="15"/>
  <c r="K50" i="15"/>
  <c r="Q50" i="15" s="1"/>
  <c r="N50" i="15"/>
  <c r="I51" i="15"/>
  <c r="J51" i="15"/>
  <c r="P51" i="15" s="1"/>
  <c r="K51" i="15"/>
  <c r="Q51" i="15" s="1"/>
  <c r="I52" i="15"/>
  <c r="N52" i="15" s="1"/>
  <c r="J52" i="15"/>
  <c r="O52" i="15" s="1"/>
  <c r="K52" i="15"/>
  <c r="Q52" i="15" s="1"/>
  <c r="I53" i="15"/>
  <c r="J53" i="15"/>
  <c r="K53" i="15"/>
  <c r="N53" i="15"/>
  <c r="Q53" i="15"/>
  <c r="I54" i="15"/>
  <c r="J54" i="15"/>
  <c r="P54" i="15" s="1"/>
  <c r="K54" i="15"/>
  <c r="Q54" i="15" s="1"/>
  <c r="I55" i="15"/>
  <c r="N55" i="15" s="1"/>
  <c r="J55" i="15"/>
  <c r="O55" i="15" s="1"/>
  <c r="K55" i="15"/>
  <c r="Q55" i="15" s="1"/>
  <c r="I56" i="15"/>
  <c r="N56" i="15" s="1"/>
  <c r="J56" i="15"/>
  <c r="K56" i="15"/>
  <c r="Q56" i="15"/>
  <c r="I57" i="15"/>
  <c r="J57" i="15"/>
  <c r="K57" i="15"/>
  <c r="Q57" i="15" s="1"/>
  <c r="I58" i="15"/>
  <c r="N58" i="15" s="1"/>
  <c r="J58" i="15"/>
  <c r="P58" i="15" s="1"/>
  <c r="K58" i="15"/>
  <c r="Q58" i="15" s="1"/>
  <c r="I59" i="15"/>
  <c r="J59" i="15"/>
  <c r="P59" i="15" s="1"/>
  <c r="K59" i="15"/>
  <c r="Q59" i="15" s="1"/>
  <c r="I60" i="15"/>
  <c r="N60" i="15" s="1"/>
  <c r="J60" i="15"/>
  <c r="O60" i="15" s="1"/>
  <c r="K60" i="15"/>
  <c r="Q60" i="15" s="1"/>
  <c r="I61" i="15"/>
  <c r="J61" i="15"/>
  <c r="K61" i="15"/>
  <c r="Q61" i="15" s="1"/>
  <c r="N61" i="15"/>
  <c r="I62" i="15"/>
  <c r="J62" i="15"/>
  <c r="P62" i="15" s="1"/>
  <c r="S62" i="15" s="1"/>
  <c r="K62" i="15"/>
  <c r="Q62" i="15" s="1"/>
  <c r="I63" i="15"/>
  <c r="N63" i="15" s="1"/>
  <c r="J63" i="15"/>
  <c r="O63" i="15" s="1"/>
  <c r="K63" i="15"/>
  <c r="Q63" i="15" s="1"/>
  <c r="I64" i="15"/>
  <c r="J64" i="15"/>
  <c r="O64" i="15" s="1"/>
  <c r="K64" i="15"/>
  <c r="Q64" i="15" s="1"/>
  <c r="I65" i="15"/>
  <c r="J65" i="15"/>
  <c r="K65" i="15"/>
  <c r="N65" i="15"/>
  <c r="Q65" i="15"/>
  <c r="I66" i="15"/>
  <c r="J66" i="15"/>
  <c r="P66" i="15" s="1"/>
  <c r="S66" i="15" s="1"/>
  <c r="K66" i="15"/>
  <c r="Q66" i="15" s="1"/>
  <c r="I67" i="15"/>
  <c r="N67" i="15" s="1"/>
  <c r="J67" i="15"/>
  <c r="O67" i="15" s="1"/>
  <c r="K67" i="15"/>
  <c r="Q67" i="15" s="1"/>
  <c r="I68" i="15"/>
  <c r="N68" i="15" s="1"/>
  <c r="J68" i="15"/>
  <c r="K68" i="15"/>
  <c r="Q68" i="15"/>
  <c r="I69" i="15"/>
  <c r="J69" i="15"/>
  <c r="K69" i="15"/>
  <c r="Q69" i="15" s="1"/>
  <c r="I70" i="15"/>
  <c r="N70" i="15" s="1"/>
  <c r="J70" i="15"/>
  <c r="P70" i="15" s="1"/>
  <c r="K70" i="15"/>
  <c r="Q70" i="15" s="1"/>
  <c r="I71" i="15"/>
  <c r="N71" i="15" s="1"/>
  <c r="J71" i="15"/>
  <c r="O71" i="15" s="1"/>
  <c r="R71" i="15" s="1"/>
  <c r="K71" i="15"/>
  <c r="Q71" i="15" s="1"/>
  <c r="I72" i="15"/>
  <c r="J72" i="15"/>
  <c r="O72" i="15" s="1"/>
  <c r="K72" i="15"/>
  <c r="Q72" i="15" s="1"/>
  <c r="I73" i="15"/>
  <c r="J73" i="15"/>
  <c r="K73" i="15"/>
  <c r="Q73" i="15" s="1"/>
  <c r="N73" i="15"/>
  <c r="I74" i="15"/>
  <c r="J74" i="15"/>
  <c r="P74" i="15" s="1"/>
  <c r="K74" i="15"/>
  <c r="Q74" i="15" s="1"/>
  <c r="I75" i="15"/>
  <c r="N75" i="15" s="1"/>
  <c r="J75" i="15"/>
  <c r="K75" i="15"/>
  <c r="Q75" i="15" s="1"/>
  <c r="I76" i="15"/>
  <c r="N76" i="15" s="1"/>
  <c r="J76" i="15"/>
  <c r="K76" i="15"/>
  <c r="Q76" i="15" s="1"/>
  <c r="I77" i="15"/>
  <c r="J77" i="15"/>
  <c r="K77" i="15"/>
  <c r="Q77" i="15"/>
  <c r="I78" i="15"/>
  <c r="N78" i="15" s="1"/>
  <c r="J78" i="15"/>
  <c r="P78" i="15" s="1"/>
  <c r="K78" i="15"/>
  <c r="Q78" i="15" s="1"/>
  <c r="I79" i="15"/>
  <c r="N79" i="15" s="1"/>
  <c r="J79" i="15"/>
  <c r="O79" i="15" s="1"/>
  <c r="K79" i="15"/>
  <c r="Q79" i="15" s="1"/>
  <c r="P79" i="15"/>
  <c r="S79" i="15" s="1"/>
  <c r="I80" i="15"/>
  <c r="J80" i="15"/>
  <c r="O80" i="15" s="1"/>
  <c r="K80" i="15"/>
  <c r="Q80" i="15" s="1"/>
  <c r="I81" i="15"/>
  <c r="N81" i="15" s="1"/>
  <c r="J81" i="15"/>
  <c r="K81" i="15"/>
  <c r="Q81" i="15" s="1"/>
  <c r="I82" i="15"/>
  <c r="J82" i="15"/>
  <c r="K82" i="15"/>
  <c r="Q82" i="15" s="1"/>
  <c r="N82" i="15"/>
  <c r="I83" i="15"/>
  <c r="J83" i="15"/>
  <c r="P83" i="15" s="1"/>
  <c r="S83" i="15" s="1"/>
  <c r="K83" i="15"/>
  <c r="Q83" i="15" s="1"/>
  <c r="O83" i="15"/>
  <c r="I84" i="15"/>
  <c r="J84" i="15"/>
  <c r="O84" i="15" s="1"/>
  <c r="K84" i="15"/>
  <c r="Q84" i="15" s="1"/>
  <c r="N84" i="15"/>
  <c r="I85" i="15"/>
  <c r="J85" i="15"/>
  <c r="P85" i="15" s="1"/>
  <c r="K85" i="15"/>
  <c r="Q85" i="15" s="1"/>
  <c r="S85" i="15" s="1"/>
  <c r="N85" i="15"/>
  <c r="O85" i="15"/>
  <c r="I86" i="15"/>
  <c r="J86" i="15"/>
  <c r="P86" i="15" s="1"/>
  <c r="K86" i="15"/>
  <c r="Q86" i="15" s="1"/>
  <c r="I87" i="15"/>
  <c r="N87" i="15" s="1"/>
  <c r="J87" i="15"/>
  <c r="P87" i="15" s="1"/>
  <c r="K87" i="15"/>
  <c r="Q87" i="15" s="1"/>
  <c r="I88" i="15"/>
  <c r="J88" i="15"/>
  <c r="O88" i="15" s="1"/>
  <c r="K88" i="15"/>
  <c r="Q88" i="15" s="1"/>
  <c r="N88" i="15"/>
  <c r="I89" i="15"/>
  <c r="N89" i="15" s="1"/>
  <c r="J89" i="15"/>
  <c r="P89" i="15" s="1"/>
  <c r="K89" i="15"/>
  <c r="Q89" i="15" s="1"/>
  <c r="O89" i="15"/>
  <c r="I90" i="15"/>
  <c r="J90" i="15"/>
  <c r="P90" i="15" s="1"/>
  <c r="K90" i="15"/>
  <c r="Q90" i="15" s="1"/>
  <c r="I91" i="15"/>
  <c r="N91" i="15" s="1"/>
  <c r="J91" i="15"/>
  <c r="O91" i="15" s="1"/>
  <c r="K91" i="15"/>
  <c r="Q91" i="15" s="1"/>
  <c r="I92" i="15"/>
  <c r="N92" i="15" s="1"/>
  <c r="J92" i="15"/>
  <c r="O92" i="15" s="1"/>
  <c r="K92" i="15"/>
  <c r="Q92" i="15" s="1"/>
  <c r="I93" i="15"/>
  <c r="N93" i="15" s="1"/>
  <c r="J93" i="15"/>
  <c r="K93" i="15"/>
  <c r="Q93" i="15" s="1"/>
  <c r="I94" i="15"/>
  <c r="J94" i="15"/>
  <c r="P94" i="15" s="1"/>
  <c r="S94" i="15" s="1"/>
  <c r="K94" i="15"/>
  <c r="Q94" i="15" s="1"/>
  <c r="I95" i="15"/>
  <c r="N95" i="15" s="1"/>
  <c r="J95" i="15"/>
  <c r="P95" i="15" s="1"/>
  <c r="S95" i="15" s="1"/>
  <c r="K95" i="15"/>
  <c r="Q95" i="15" s="1"/>
  <c r="I96" i="15"/>
  <c r="N96" i="15" s="1"/>
  <c r="J96" i="15"/>
  <c r="O96" i="15" s="1"/>
  <c r="K96" i="15"/>
  <c r="Q96" i="15"/>
  <c r="I97" i="15"/>
  <c r="J97" i="15"/>
  <c r="P97" i="15" s="1"/>
  <c r="K97" i="15"/>
  <c r="Q97" i="15" s="1"/>
  <c r="S97" i="15" s="1"/>
  <c r="N97" i="15"/>
  <c r="O97" i="15"/>
  <c r="I98" i="15"/>
  <c r="J98" i="15"/>
  <c r="P98" i="15" s="1"/>
  <c r="S98" i="15" s="1"/>
  <c r="K98" i="15"/>
  <c r="Q98" i="15" s="1"/>
  <c r="O98" i="15"/>
  <c r="R98" i="15" s="1"/>
  <c r="I99" i="15"/>
  <c r="N99" i="15" s="1"/>
  <c r="J99" i="15"/>
  <c r="P99" i="15" s="1"/>
  <c r="K99" i="15"/>
  <c r="Q99" i="15" s="1"/>
  <c r="I100" i="15"/>
  <c r="J100" i="15"/>
  <c r="O100" i="15" s="1"/>
  <c r="K100" i="15"/>
  <c r="Q100" i="15" s="1"/>
  <c r="I101" i="15"/>
  <c r="N101" i="15" s="1"/>
  <c r="J101" i="15"/>
  <c r="P101" i="15" s="1"/>
  <c r="K101" i="15"/>
  <c r="Q101" i="15" s="1"/>
  <c r="I102" i="15"/>
  <c r="J102" i="15"/>
  <c r="P102" i="15" s="1"/>
  <c r="K102" i="15"/>
  <c r="Q102" i="15" s="1"/>
  <c r="I103" i="15"/>
  <c r="J103" i="15"/>
  <c r="P103" i="15" s="1"/>
  <c r="K103" i="15"/>
  <c r="Q103" i="15" s="1"/>
  <c r="O103" i="15"/>
  <c r="I104" i="15"/>
  <c r="J104" i="15"/>
  <c r="K104" i="15"/>
  <c r="N104" i="15"/>
  <c r="Q104" i="15"/>
  <c r="I105" i="15"/>
  <c r="J105" i="15"/>
  <c r="P105" i="15" s="1"/>
  <c r="K105" i="15"/>
  <c r="Q105" i="15" s="1"/>
  <c r="I106" i="15"/>
  <c r="N106" i="15" s="1"/>
  <c r="J106" i="15"/>
  <c r="O106" i="15" s="1"/>
  <c r="K106" i="15"/>
  <c r="Q106" i="15" s="1"/>
  <c r="I107" i="15"/>
  <c r="N107" i="15" s="1"/>
  <c r="J107" i="15"/>
  <c r="P107" i="15" s="1"/>
  <c r="K107" i="15"/>
  <c r="Q107" i="15"/>
  <c r="I108" i="15"/>
  <c r="N108" i="15" s="1"/>
  <c r="J108" i="15"/>
  <c r="K108" i="15"/>
  <c r="Q108" i="15" s="1"/>
  <c r="I109" i="15"/>
  <c r="J109" i="15"/>
  <c r="P109" i="15" s="1"/>
  <c r="K109" i="15"/>
  <c r="Q109" i="15" s="1"/>
  <c r="I110" i="15"/>
  <c r="N110" i="15" s="1"/>
  <c r="J110" i="15"/>
  <c r="O110" i="15" s="1"/>
  <c r="R110" i="15" s="1"/>
  <c r="K110" i="15"/>
  <c r="Q110" i="15" s="1"/>
  <c r="I111" i="15"/>
  <c r="N111" i="15" s="1"/>
  <c r="J111" i="15"/>
  <c r="P111" i="15" s="1"/>
  <c r="K111" i="15"/>
  <c r="Q111" i="15" s="1"/>
  <c r="I112" i="15"/>
  <c r="N112" i="15" s="1"/>
  <c r="J112" i="15"/>
  <c r="K112" i="15"/>
  <c r="Q112" i="15" s="1"/>
  <c r="I113" i="15"/>
  <c r="J113" i="15"/>
  <c r="P113" i="15" s="1"/>
  <c r="K113" i="15"/>
  <c r="Q113" i="15" s="1"/>
  <c r="I114" i="15"/>
  <c r="N114" i="15" s="1"/>
  <c r="J114" i="15"/>
  <c r="O114" i="15" s="1"/>
  <c r="K114" i="15"/>
  <c r="Q114" i="15" s="1"/>
  <c r="I115" i="15"/>
  <c r="J115" i="15"/>
  <c r="O115" i="15" s="1"/>
  <c r="K115" i="15"/>
  <c r="Q115" i="15" s="1"/>
  <c r="I116" i="15"/>
  <c r="N116" i="15" s="1"/>
  <c r="J116" i="15"/>
  <c r="O116" i="15" s="1"/>
  <c r="K116" i="15"/>
  <c r="Q116" i="15" s="1"/>
  <c r="P116" i="15"/>
  <c r="S116" i="15" s="1"/>
  <c r="I117" i="15"/>
  <c r="J117" i="15"/>
  <c r="P117" i="15" s="1"/>
  <c r="K117" i="15"/>
  <c r="Q117" i="15" s="1"/>
  <c r="I118" i="15"/>
  <c r="N118" i="15" s="1"/>
  <c r="J118" i="15"/>
  <c r="O118" i="15" s="1"/>
  <c r="K118" i="15"/>
  <c r="Q118" i="15" s="1"/>
  <c r="I119" i="15"/>
  <c r="J119" i="15"/>
  <c r="K119" i="15"/>
  <c r="Q119" i="15" s="1"/>
  <c r="I120" i="15"/>
  <c r="J120" i="15"/>
  <c r="O120" i="15" s="1"/>
  <c r="K120" i="15"/>
  <c r="N120" i="15"/>
  <c r="Q120" i="15"/>
  <c r="I121" i="15"/>
  <c r="N121" i="15" s="1"/>
  <c r="J121" i="15"/>
  <c r="P121" i="15" s="1"/>
  <c r="K121" i="15"/>
  <c r="Q121" i="15" s="1"/>
  <c r="I122" i="15"/>
  <c r="J122" i="15"/>
  <c r="O122" i="15" s="1"/>
  <c r="K122" i="15"/>
  <c r="Q122" i="15" s="1"/>
  <c r="I123" i="15"/>
  <c r="N123" i="15" s="1"/>
  <c r="J123" i="15"/>
  <c r="O123" i="15" s="1"/>
  <c r="K123" i="15"/>
  <c r="Q123" i="15" s="1"/>
  <c r="I124" i="15"/>
  <c r="N124" i="15" s="1"/>
  <c r="J124" i="15"/>
  <c r="O124" i="15" s="1"/>
  <c r="K124" i="15"/>
  <c r="Q124" i="15"/>
  <c r="I125" i="15"/>
  <c r="J125" i="15"/>
  <c r="P125" i="15" s="1"/>
  <c r="K125" i="15"/>
  <c r="Q125" i="15" s="1"/>
  <c r="I126" i="15"/>
  <c r="J126" i="15"/>
  <c r="K126" i="15"/>
  <c r="Q126" i="15" s="1"/>
  <c r="I127" i="15"/>
  <c r="J127" i="15"/>
  <c r="O127" i="15" s="1"/>
  <c r="K127" i="15"/>
  <c r="Q127" i="15" s="1"/>
  <c r="I128" i="15"/>
  <c r="J128" i="15"/>
  <c r="O128" i="15" s="1"/>
  <c r="K128" i="15"/>
  <c r="Q128" i="15" s="1"/>
  <c r="R128" i="15" s="1"/>
  <c r="I129" i="15"/>
  <c r="J129" i="15"/>
  <c r="P129" i="15" s="1"/>
  <c r="K129" i="15"/>
  <c r="Q129" i="15"/>
  <c r="I130" i="15"/>
  <c r="J130" i="15"/>
  <c r="O130" i="15" s="1"/>
  <c r="K130" i="15"/>
  <c r="Q130" i="15" s="1"/>
  <c r="L2" i="15"/>
  <c r="M2" i="15" s="1"/>
  <c r="J2" i="15"/>
  <c r="O2" i="15" s="1"/>
  <c r="H2" i="15"/>
  <c r="F2" i="15"/>
  <c r="J219" i="14"/>
  <c r="O219" i="14" s="1"/>
  <c r="I220" i="14"/>
  <c r="N220" i="14" s="1"/>
  <c r="I221" i="14"/>
  <c r="N221" i="14" s="1"/>
  <c r="I222" i="14"/>
  <c r="N222" i="14" s="1"/>
  <c r="J223" i="14"/>
  <c r="O223" i="14" s="1"/>
  <c r="I224" i="14"/>
  <c r="N224" i="14" s="1"/>
  <c r="I225" i="14"/>
  <c r="N225" i="14" s="1"/>
  <c r="I226" i="14"/>
  <c r="J226" i="14"/>
  <c r="P226" i="14" s="1"/>
  <c r="I227" i="14"/>
  <c r="N227" i="14" s="1"/>
  <c r="I228" i="14"/>
  <c r="N228" i="14" s="1"/>
  <c r="J228" i="14"/>
  <c r="P228" i="14" s="1"/>
  <c r="J229" i="14"/>
  <c r="I230" i="14"/>
  <c r="N230" i="14" s="1"/>
  <c r="I231" i="14"/>
  <c r="N231" i="14" s="1"/>
  <c r="I232" i="14"/>
  <c r="N232" i="14" s="1"/>
  <c r="J233" i="14"/>
  <c r="I234" i="14"/>
  <c r="N234" i="14" s="1"/>
  <c r="J235" i="14"/>
  <c r="O235" i="14" s="1"/>
  <c r="I236" i="14"/>
  <c r="N236" i="14" s="1"/>
  <c r="I237" i="14"/>
  <c r="N237" i="14"/>
  <c r="I238" i="14"/>
  <c r="N238" i="14" s="1"/>
  <c r="I239" i="14"/>
  <c r="N239" i="14" s="1"/>
  <c r="I240" i="14"/>
  <c r="N240" i="14" s="1"/>
  <c r="K240" i="14"/>
  <c r="Q240" i="14" s="1"/>
  <c r="I241" i="14"/>
  <c r="J241" i="14"/>
  <c r="I242" i="14"/>
  <c r="N242" i="14" s="1"/>
  <c r="I243" i="14"/>
  <c r="N243" i="14" s="1"/>
  <c r="I244" i="14"/>
  <c r="N244" i="14" s="1"/>
  <c r="J244" i="14"/>
  <c r="P244" i="14" s="1"/>
  <c r="I245" i="14"/>
  <c r="N245" i="14"/>
  <c r="I246" i="14"/>
  <c r="N246" i="14" s="1"/>
  <c r="K246" i="14"/>
  <c r="Q246" i="14" s="1"/>
  <c r="I247" i="14"/>
  <c r="N247" i="14" s="1"/>
  <c r="J247" i="14"/>
  <c r="O247" i="14" s="1"/>
  <c r="I248" i="14"/>
  <c r="N248" i="14" s="1"/>
  <c r="K248" i="14"/>
  <c r="Q248" i="14" s="1"/>
  <c r="J249" i="14"/>
  <c r="O249" i="14" s="1"/>
  <c r="I250" i="14"/>
  <c r="N250" i="14"/>
  <c r="I251" i="14"/>
  <c r="N251" i="14" s="1"/>
  <c r="K251" i="14"/>
  <c r="Q251" i="14" s="1"/>
  <c r="I252" i="14"/>
  <c r="N252" i="14" s="1"/>
  <c r="I253" i="14"/>
  <c r="N253" i="14"/>
  <c r="I254" i="14"/>
  <c r="N254" i="14" s="1"/>
  <c r="I255" i="14"/>
  <c r="N255" i="14" s="1"/>
  <c r="J255" i="14"/>
  <c r="O255" i="14" s="1"/>
  <c r="I256" i="14"/>
  <c r="N256" i="14" s="1"/>
  <c r="I257" i="14"/>
  <c r="N257" i="14" s="1"/>
  <c r="I258" i="14"/>
  <c r="N258" i="14" s="1"/>
  <c r="I259" i="14"/>
  <c r="N259" i="14" s="1"/>
  <c r="J260" i="14"/>
  <c r="P260" i="14" s="1"/>
  <c r="O260" i="14"/>
  <c r="I261" i="14"/>
  <c r="N261" i="14" s="1"/>
  <c r="I262" i="14"/>
  <c r="N262" i="14"/>
  <c r="I263" i="14"/>
  <c r="N263" i="14" s="1"/>
  <c r="J264" i="14"/>
  <c r="O264" i="14" s="1"/>
  <c r="J265" i="14"/>
  <c r="P265" i="14" s="1"/>
  <c r="K265" i="14"/>
  <c r="Q265" i="14" s="1"/>
  <c r="H265" i="14"/>
  <c r="I265" i="14" s="1"/>
  <c r="H264" i="14"/>
  <c r="I264" i="14" s="1"/>
  <c r="H263" i="14"/>
  <c r="K263" i="14" s="1"/>
  <c r="Q263" i="14" s="1"/>
  <c r="H262" i="14"/>
  <c r="H261" i="14"/>
  <c r="K261" i="14" s="1"/>
  <c r="Q261" i="14" s="1"/>
  <c r="H260" i="14"/>
  <c r="K260" i="14" s="1"/>
  <c r="Q260" i="14" s="1"/>
  <c r="H259" i="14"/>
  <c r="H258" i="14"/>
  <c r="K258" i="14" s="1"/>
  <c r="Q258" i="14" s="1"/>
  <c r="H257" i="14"/>
  <c r="H256" i="14"/>
  <c r="K256" i="14" s="1"/>
  <c r="Q256" i="14" s="1"/>
  <c r="H255" i="14"/>
  <c r="K255" i="14" s="1"/>
  <c r="Q255" i="14" s="1"/>
  <c r="H254" i="14"/>
  <c r="H253" i="14"/>
  <c r="H252" i="14"/>
  <c r="H251" i="14"/>
  <c r="H250" i="14"/>
  <c r="K250" i="14" s="1"/>
  <c r="Q250" i="14" s="1"/>
  <c r="H249" i="14"/>
  <c r="I249" i="14" s="1"/>
  <c r="H248" i="14"/>
  <c r="H247" i="14"/>
  <c r="H246" i="14"/>
  <c r="H245" i="14"/>
  <c r="H244" i="14"/>
  <c r="K244" i="14" s="1"/>
  <c r="Q244" i="14" s="1"/>
  <c r="H243" i="14"/>
  <c r="H242" i="14"/>
  <c r="H241" i="14"/>
  <c r="K241" i="14" s="1"/>
  <c r="Q241" i="14" s="1"/>
  <c r="H240" i="14"/>
  <c r="H239" i="14"/>
  <c r="H238" i="14"/>
  <c r="H237" i="14"/>
  <c r="J237" i="14" s="1"/>
  <c r="H236" i="14"/>
  <c r="K236" i="14" s="1"/>
  <c r="Q236" i="14" s="1"/>
  <c r="H235" i="14"/>
  <c r="I235" i="14" s="1"/>
  <c r="H234" i="14"/>
  <c r="H233" i="14"/>
  <c r="I233" i="14" s="1"/>
  <c r="H232" i="14"/>
  <c r="K232" i="14" s="1"/>
  <c r="Q232" i="14" s="1"/>
  <c r="H231" i="14"/>
  <c r="H230" i="14"/>
  <c r="H229" i="14"/>
  <c r="H228" i="14"/>
  <c r="H227" i="14"/>
  <c r="K227" i="14" s="1"/>
  <c r="Q227" i="14" s="1"/>
  <c r="H226" i="14"/>
  <c r="H225" i="14"/>
  <c r="K225" i="14" s="1"/>
  <c r="Q225" i="14" s="1"/>
  <c r="H224" i="14"/>
  <c r="H223" i="14"/>
  <c r="I223" i="14" s="1"/>
  <c r="H222" i="14"/>
  <c r="K222" i="14" s="1"/>
  <c r="Q222" i="14" s="1"/>
  <c r="H221" i="14"/>
  <c r="J221" i="14" s="1"/>
  <c r="H220" i="14"/>
  <c r="H219" i="14"/>
  <c r="F265" i="14"/>
  <c r="F264" i="14"/>
  <c r="F263" i="14"/>
  <c r="F262" i="14"/>
  <c r="F261" i="14"/>
  <c r="F260" i="14"/>
  <c r="F259" i="14"/>
  <c r="F258" i="14"/>
  <c r="J257" i="14" s="1"/>
  <c r="F257" i="14"/>
  <c r="F256" i="14"/>
  <c r="F255" i="14"/>
  <c r="J254" i="14" s="1"/>
  <c r="P254" i="14" s="1"/>
  <c r="F254" i="14"/>
  <c r="K254" i="14" s="1"/>
  <c r="Q254" i="14" s="1"/>
  <c r="F253" i="14"/>
  <c r="J252" i="14" s="1"/>
  <c r="P252" i="14" s="1"/>
  <c r="F252" i="14"/>
  <c r="J251" i="14" s="1"/>
  <c r="F251" i="14"/>
  <c r="F250" i="14"/>
  <c r="F249" i="14"/>
  <c r="F248" i="14"/>
  <c r="F247" i="14"/>
  <c r="J246" i="14" s="1"/>
  <c r="P246" i="14" s="1"/>
  <c r="F246" i="14"/>
  <c r="F245" i="14"/>
  <c r="F244" i="14"/>
  <c r="J243" i="14" s="1"/>
  <c r="F243" i="14"/>
  <c r="J242" i="14" s="1"/>
  <c r="P242" i="14" s="1"/>
  <c r="F242" i="14"/>
  <c r="F241" i="14"/>
  <c r="J240" i="14" s="1"/>
  <c r="F240" i="14"/>
  <c r="J239" i="14" s="1"/>
  <c r="F239" i="14"/>
  <c r="F238" i="14"/>
  <c r="F237" i="14"/>
  <c r="F236" i="14"/>
  <c r="F235" i="14"/>
  <c r="F234" i="14"/>
  <c r="F233" i="14"/>
  <c r="J232" i="14" s="1"/>
  <c r="P232" i="14" s="1"/>
  <c r="F232" i="14"/>
  <c r="F231" i="14"/>
  <c r="F230" i="14"/>
  <c r="F229" i="14"/>
  <c r="F228" i="14"/>
  <c r="J227" i="14" s="1"/>
  <c r="O227" i="14" s="1"/>
  <c r="F227" i="14"/>
  <c r="F226" i="14"/>
  <c r="J225" i="14" s="1"/>
  <c r="F225" i="14"/>
  <c r="J224" i="14" s="1"/>
  <c r="P224" i="14" s="1"/>
  <c r="F224" i="14"/>
  <c r="F223" i="14"/>
  <c r="F222" i="14"/>
  <c r="F221" i="14"/>
  <c r="J220" i="14" s="1"/>
  <c r="P220" i="14" s="1"/>
  <c r="F220" i="14"/>
  <c r="K220" i="14" s="1"/>
  <c r="Q220" i="14" s="1"/>
  <c r="F219" i="14"/>
  <c r="I157" i="14"/>
  <c r="N157" i="14" s="1"/>
  <c r="L157" i="14"/>
  <c r="I158" i="14"/>
  <c r="J158" i="14"/>
  <c r="O158" i="14" s="1"/>
  <c r="I159" i="14"/>
  <c r="N159" i="14"/>
  <c r="J160" i="14"/>
  <c r="P160" i="14" s="1"/>
  <c r="I161" i="14"/>
  <c r="N161" i="14" s="1"/>
  <c r="J162" i="14"/>
  <c r="O162" i="14" s="1"/>
  <c r="I163" i="14"/>
  <c r="J163" i="14"/>
  <c r="N163" i="14"/>
  <c r="J164" i="14"/>
  <c r="P164" i="14" s="1"/>
  <c r="K164" i="14"/>
  <c r="Q164" i="14" s="1"/>
  <c r="I165" i="14"/>
  <c r="N165" i="14" s="1"/>
  <c r="K165" i="14"/>
  <c r="Q165" i="14" s="1"/>
  <c r="J166" i="14"/>
  <c r="O166" i="14" s="1"/>
  <c r="J167" i="14"/>
  <c r="I168" i="14"/>
  <c r="N168" i="14"/>
  <c r="J169" i="14"/>
  <c r="K169" i="14"/>
  <c r="Q169" i="14" s="1"/>
  <c r="I170" i="14"/>
  <c r="N170" i="14" s="1"/>
  <c r="J171" i="14"/>
  <c r="I172" i="14"/>
  <c r="N172" i="14" s="1"/>
  <c r="K172" i="14"/>
  <c r="Q172" i="14" s="1"/>
  <c r="J173" i="14"/>
  <c r="O173" i="14" s="1"/>
  <c r="P173" i="14"/>
  <c r="I174" i="14"/>
  <c r="N174" i="14" s="1"/>
  <c r="J175" i="14"/>
  <c r="I176" i="14"/>
  <c r="N176" i="14" s="1"/>
  <c r="J177" i="14"/>
  <c r="O177" i="14" s="1"/>
  <c r="I178" i="14"/>
  <c r="N178" i="14" s="1"/>
  <c r="I179" i="14"/>
  <c r="N179" i="14" s="1"/>
  <c r="I180" i="14"/>
  <c r="N180" i="14" s="1"/>
  <c r="J181" i="14"/>
  <c r="O181" i="14" s="1"/>
  <c r="I182" i="14"/>
  <c r="N182" i="14" s="1"/>
  <c r="J183" i="14"/>
  <c r="I184" i="14"/>
  <c r="N184" i="14" s="1"/>
  <c r="I185" i="14"/>
  <c r="N185" i="14" s="1"/>
  <c r="K185" i="14"/>
  <c r="Q185" i="14" s="1"/>
  <c r="J186" i="14"/>
  <c r="O186" i="14" s="1"/>
  <c r="I187" i="14"/>
  <c r="N187" i="14" s="1"/>
  <c r="K187" i="14"/>
  <c r="Q187" i="14" s="1"/>
  <c r="I188" i="14"/>
  <c r="N188" i="14"/>
  <c r="I189" i="14"/>
  <c r="N189" i="14" s="1"/>
  <c r="I190" i="14"/>
  <c r="N190" i="14" s="1"/>
  <c r="J191" i="14"/>
  <c r="I192" i="14"/>
  <c r="N192" i="14" s="1"/>
  <c r="I193" i="14"/>
  <c r="N193" i="14" s="1"/>
  <c r="K193" i="14"/>
  <c r="Q193" i="14" s="1"/>
  <c r="I194" i="14"/>
  <c r="N194" i="14" s="1"/>
  <c r="I195" i="14"/>
  <c r="J195" i="14"/>
  <c r="I196" i="14"/>
  <c r="N196" i="14" s="1"/>
  <c r="I197" i="14"/>
  <c r="K197" i="14"/>
  <c r="Q197" i="14" s="1"/>
  <c r="N197" i="14"/>
  <c r="I198" i="14"/>
  <c r="N198" i="14" s="1"/>
  <c r="J198" i="14"/>
  <c r="O198" i="14" s="1"/>
  <c r="J199" i="14"/>
  <c r="O199" i="14" s="1"/>
  <c r="I200" i="14"/>
  <c r="N200" i="14" s="1"/>
  <c r="I201" i="14"/>
  <c r="N201" i="14" s="1"/>
  <c r="I202" i="14"/>
  <c r="J202" i="14"/>
  <c r="O202" i="14" s="1"/>
  <c r="J203" i="14"/>
  <c r="O203" i="14" s="1"/>
  <c r="I204" i="14"/>
  <c r="N204" i="14" s="1"/>
  <c r="J205" i="14"/>
  <c r="O205" i="14" s="1"/>
  <c r="I206" i="14"/>
  <c r="N206" i="14" s="1"/>
  <c r="I207" i="14"/>
  <c r="N207" i="14"/>
  <c r="I208" i="14"/>
  <c r="N208" i="14" s="1"/>
  <c r="J209" i="14"/>
  <c r="O209" i="14" s="1"/>
  <c r="I210" i="14"/>
  <c r="N210" i="14" s="1"/>
  <c r="J211" i="14"/>
  <c r="O211" i="14" s="1"/>
  <c r="I212" i="14"/>
  <c r="J212" i="14"/>
  <c r="P212" i="14" s="1"/>
  <c r="I213" i="14"/>
  <c r="N213" i="14" s="1"/>
  <c r="J213" i="14"/>
  <c r="P213" i="14" s="1"/>
  <c r="I214" i="14"/>
  <c r="N214" i="14" s="1"/>
  <c r="I215" i="14"/>
  <c r="N215" i="14"/>
  <c r="I216" i="14"/>
  <c r="N216" i="14"/>
  <c r="I217" i="14"/>
  <c r="N217" i="14" s="1"/>
  <c r="I218" i="14"/>
  <c r="H218" i="14"/>
  <c r="K218" i="14" s="1"/>
  <c r="Q218" i="14" s="1"/>
  <c r="H217" i="14"/>
  <c r="H216" i="14"/>
  <c r="H215" i="14"/>
  <c r="K215" i="14" s="1"/>
  <c r="Q215" i="14" s="1"/>
  <c r="H214" i="14"/>
  <c r="K214" i="14" s="1"/>
  <c r="Q214" i="14" s="1"/>
  <c r="H213" i="14"/>
  <c r="F218" i="14"/>
  <c r="F217" i="14"/>
  <c r="K217" i="14" s="1"/>
  <c r="Q217" i="14" s="1"/>
  <c r="F216" i="14"/>
  <c r="F215" i="14"/>
  <c r="J214" i="14" s="1"/>
  <c r="F214" i="14"/>
  <c r="F213" i="14"/>
  <c r="K213" i="14" s="1"/>
  <c r="Q213" i="14" s="1"/>
  <c r="H212" i="14"/>
  <c r="H211" i="14"/>
  <c r="H210" i="14"/>
  <c r="H209" i="14"/>
  <c r="I209" i="14" s="1"/>
  <c r="H208" i="14"/>
  <c r="K208" i="14" s="1"/>
  <c r="Q208" i="14" s="1"/>
  <c r="H207" i="14"/>
  <c r="H206" i="14"/>
  <c r="H205" i="14"/>
  <c r="I205" i="14" s="1"/>
  <c r="H204" i="14"/>
  <c r="K204" i="14" s="1"/>
  <c r="Q204" i="14" s="1"/>
  <c r="H203" i="14"/>
  <c r="H202" i="14"/>
  <c r="K202" i="14" s="1"/>
  <c r="Q202" i="14" s="1"/>
  <c r="H201" i="14"/>
  <c r="H200" i="14"/>
  <c r="J200" i="14" s="1"/>
  <c r="P200" i="14" s="1"/>
  <c r="H199" i="14"/>
  <c r="K199" i="14" s="1"/>
  <c r="Q199" i="14" s="1"/>
  <c r="H198" i="14"/>
  <c r="H197" i="14"/>
  <c r="H196" i="14"/>
  <c r="H195" i="14"/>
  <c r="K195" i="14" s="1"/>
  <c r="Q195" i="14" s="1"/>
  <c r="H194" i="14"/>
  <c r="K194" i="14" s="1"/>
  <c r="Q194" i="14" s="1"/>
  <c r="H193" i="14"/>
  <c r="H192" i="14"/>
  <c r="H191" i="14"/>
  <c r="I191" i="14" s="1"/>
  <c r="H190" i="14"/>
  <c r="H189" i="14"/>
  <c r="K189" i="14" s="1"/>
  <c r="Q189" i="14" s="1"/>
  <c r="H188" i="14"/>
  <c r="K188" i="14" s="1"/>
  <c r="Q188" i="14" s="1"/>
  <c r="H187" i="14"/>
  <c r="H186" i="14"/>
  <c r="I186" i="14" s="1"/>
  <c r="H185" i="14"/>
  <c r="H184" i="14"/>
  <c r="H183" i="14"/>
  <c r="I183" i="14" s="1"/>
  <c r="H182" i="14"/>
  <c r="K182" i="14" s="1"/>
  <c r="Q182" i="14" s="1"/>
  <c r="H181" i="14"/>
  <c r="I181" i="14" s="1"/>
  <c r="H180" i="14"/>
  <c r="H179" i="14"/>
  <c r="K179" i="14" s="1"/>
  <c r="Q179" i="14" s="1"/>
  <c r="H178" i="14"/>
  <c r="H177" i="14"/>
  <c r="I177" i="14" s="1"/>
  <c r="H176" i="14"/>
  <c r="K176" i="14" s="1"/>
  <c r="Q176" i="14" s="1"/>
  <c r="H175" i="14"/>
  <c r="H174" i="14"/>
  <c r="K174" i="14" s="1"/>
  <c r="Q174" i="14" s="1"/>
  <c r="H173" i="14"/>
  <c r="I173" i="14" s="1"/>
  <c r="H172" i="14"/>
  <c r="H171" i="14"/>
  <c r="I171" i="14" s="1"/>
  <c r="H170" i="14"/>
  <c r="K170" i="14" s="1"/>
  <c r="Q170" i="14" s="1"/>
  <c r="H169" i="14"/>
  <c r="I169" i="14" s="1"/>
  <c r="H168" i="14"/>
  <c r="K168" i="14" s="1"/>
  <c r="Q168" i="14" s="1"/>
  <c r="H167" i="14"/>
  <c r="I167" i="14" s="1"/>
  <c r="H166" i="14"/>
  <c r="I166" i="14" s="1"/>
  <c r="H165" i="14"/>
  <c r="H164" i="14"/>
  <c r="I164" i="14" s="1"/>
  <c r="H163" i="14"/>
  <c r="K163" i="14" s="1"/>
  <c r="Q163" i="14" s="1"/>
  <c r="H162" i="14"/>
  <c r="H161" i="14"/>
  <c r="K161" i="14" s="1"/>
  <c r="Q161" i="14" s="1"/>
  <c r="H160" i="14"/>
  <c r="H159" i="14"/>
  <c r="J159" i="14" s="1"/>
  <c r="H158" i="14"/>
  <c r="H157" i="14"/>
  <c r="K157" i="14" s="1"/>
  <c r="Q157" i="14" s="1"/>
  <c r="F212" i="14"/>
  <c r="K212" i="14" s="1"/>
  <c r="Q212" i="14" s="1"/>
  <c r="F211" i="14"/>
  <c r="J210" i="14" s="1"/>
  <c r="O210" i="14" s="1"/>
  <c r="F210" i="14"/>
  <c r="F209" i="14"/>
  <c r="J208" i="14" s="1"/>
  <c r="F208" i="14"/>
  <c r="J207" i="14" s="1"/>
  <c r="O207" i="14" s="1"/>
  <c r="F207" i="14"/>
  <c r="F206" i="14"/>
  <c r="F205" i="14"/>
  <c r="J204" i="14" s="1"/>
  <c r="P204" i="14" s="1"/>
  <c r="F204" i="14"/>
  <c r="F203" i="14"/>
  <c r="F202" i="14"/>
  <c r="J201" i="14" s="1"/>
  <c r="O201" i="14" s="1"/>
  <c r="F201" i="14"/>
  <c r="F200" i="14"/>
  <c r="F199" i="14"/>
  <c r="F198" i="14"/>
  <c r="F197" i="14"/>
  <c r="F196" i="14"/>
  <c r="F195" i="14"/>
  <c r="F194" i="14"/>
  <c r="J193" i="14" s="1"/>
  <c r="F193" i="14"/>
  <c r="F192" i="14"/>
  <c r="F191" i="14"/>
  <c r="J190" i="14" s="1"/>
  <c r="F190" i="14"/>
  <c r="J189" i="14" s="1"/>
  <c r="F189" i="14"/>
  <c r="F188" i="14"/>
  <c r="J187" i="14" s="1"/>
  <c r="F187" i="14"/>
  <c r="F186" i="14"/>
  <c r="J185" i="14" s="1"/>
  <c r="F185" i="14"/>
  <c r="J184" i="14" s="1"/>
  <c r="P184" i="14" s="1"/>
  <c r="F184" i="14"/>
  <c r="F183" i="14"/>
  <c r="F182" i="14"/>
  <c r="F181" i="14"/>
  <c r="F180" i="14"/>
  <c r="J179" i="14" s="1"/>
  <c r="F179" i="14"/>
  <c r="J178" i="14" s="1"/>
  <c r="F178" i="14"/>
  <c r="K178" i="14" s="1"/>
  <c r="Q178" i="14" s="1"/>
  <c r="F177" i="14"/>
  <c r="F176" i="14"/>
  <c r="F175" i="14"/>
  <c r="F174" i="14"/>
  <c r="F173" i="14"/>
  <c r="J172" i="14" s="1"/>
  <c r="P172" i="14" s="1"/>
  <c r="F172" i="14"/>
  <c r="F171" i="14"/>
  <c r="K171" i="14" s="1"/>
  <c r="Q171" i="14" s="1"/>
  <c r="F170" i="14"/>
  <c r="F169" i="14"/>
  <c r="F168" i="14"/>
  <c r="F167" i="14"/>
  <c r="F166" i="14"/>
  <c r="J165" i="14" s="1"/>
  <c r="F165" i="14"/>
  <c r="F164" i="14"/>
  <c r="F163" i="14"/>
  <c r="F162" i="14"/>
  <c r="J161" i="14" s="1"/>
  <c r="F161" i="14"/>
  <c r="F160" i="14"/>
  <c r="F159" i="14"/>
  <c r="F158" i="14"/>
  <c r="J157" i="14" s="1"/>
  <c r="O157" i="14" s="1"/>
  <c r="F157" i="14"/>
  <c r="J95" i="14"/>
  <c r="O95" i="14" s="1"/>
  <c r="I96" i="14"/>
  <c r="N96" i="14" s="1"/>
  <c r="I97" i="14"/>
  <c r="N97" i="14"/>
  <c r="J98" i="14"/>
  <c r="O98" i="14" s="1"/>
  <c r="I99" i="14"/>
  <c r="N99" i="14" s="1"/>
  <c r="I100" i="14"/>
  <c r="N100" i="14" s="1"/>
  <c r="J101" i="14"/>
  <c r="I102" i="14"/>
  <c r="N102" i="14" s="1"/>
  <c r="J103" i="14"/>
  <c r="O103" i="14" s="1"/>
  <c r="J104" i="14"/>
  <c r="O104" i="14" s="1"/>
  <c r="I105" i="14"/>
  <c r="N105" i="14"/>
  <c r="I106" i="14"/>
  <c r="J106" i="14"/>
  <c r="O106" i="14" s="1"/>
  <c r="P106" i="14"/>
  <c r="I107" i="14"/>
  <c r="N107" i="14" s="1"/>
  <c r="I108" i="14"/>
  <c r="N108" i="14" s="1"/>
  <c r="I109" i="14"/>
  <c r="N109" i="14" s="1"/>
  <c r="J110" i="14"/>
  <c r="O110" i="14"/>
  <c r="P110" i="14"/>
  <c r="I111" i="14"/>
  <c r="N111" i="14" s="1"/>
  <c r="I112" i="14"/>
  <c r="N112" i="14" s="1"/>
  <c r="P112" i="14"/>
  <c r="I113" i="14"/>
  <c r="N113" i="14" s="1"/>
  <c r="J114" i="14"/>
  <c r="P114" i="14" s="1"/>
  <c r="I115" i="14"/>
  <c r="N115" i="14" s="1"/>
  <c r="I116" i="14"/>
  <c r="N116" i="14" s="1"/>
  <c r="I117" i="14"/>
  <c r="N117" i="14"/>
  <c r="J118" i="14"/>
  <c r="P118" i="14" s="1"/>
  <c r="K118" i="14"/>
  <c r="Q118" i="14" s="1"/>
  <c r="I119" i="14"/>
  <c r="N119" i="14" s="1"/>
  <c r="K119" i="14"/>
  <c r="Q119" i="14" s="1"/>
  <c r="J120" i="14"/>
  <c r="I121" i="14"/>
  <c r="N121" i="14" s="1"/>
  <c r="J122" i="14"/>
  <c r="P122" i="14" s="1"/>
  <c r="I123" i="14"/>
  <c r="N123" i="14" s="1"/>
  <c r="J123" i="14"/>
  <c r="O123" i="14" s="1"/>
  <c r="K123" i="14"/>
  <c r="Q123" i="14" s="1"/>
  <c r="I124" i="14"/>
  <c r="N124" i="14" s="1"/>
  <c r="K124" i="14"/>
  <c r="Q124" i="14" s="1"/>
  <c r="I125" i="14"/>
  <c r="N125" i="14"/>
  <c r="I126" i="14"/>
  <c r="N126" i="14"/>
  <c r="J127" i="14"/>
  <c r="P127" i="14" s="1"/>
  <c r="I128" i="14"/>
  <c r="N128" i="14" s="1"/>
  <c r="J128" i="14"/>
  <c r="O128" i="14" s="1"/>
  <c r="I129" i="14"/>
  <c r="N129" i="14" s="1"/>
  <c r="J130" i="14"/>
  <c r="P130" i="14" s="1"/>
  <c r="I131" i="14"/>
  <c r="N131" i="14" s="1"/>
  <c r="I132" i="14"/>
  <c r="N132" i="14" s="1"/>
  <c r="I133" i="14"/>
  <c r="J133" i="14"/>
  <c r="I134" i="14"/>
  <c r="N134" i="14" s="1"/>
  <c r="I135" i="14"/>
  <c r="N135" i="14" s="1"/>
  <c r="J136" i="14"/>
  <c r="O136" i="14" s="1"/>
  <c r="I137" i="14"/>
  <c r="N137" i="14" s="1"/>
  <c r="I138" i="14"/>
  <c r="N138" i="14" s="1"/>
  <c r="Q138" i="14"/>
  <c r="I139" i="14"/>
  <c r="N139" i="14" s="1"/>
  <c r="I140" i="14"/>
  <c r="J140" i="14"/>
  <c r="P140" i="14" s="1"/>
  <c r="O140" i="14"/>
  <c r="I141" i="14"/>
  <c r="N141" i="14" s="1"/>
  <c r="J142" i="14"/>
  <c r="O142" i="14" s="1"/>
  <c r="I143" i="14"/>
  <c r="N143" i="14" s="1"/>
  <c r="I144" i="14"/>
  <c r="J144" i="14"/>
  <c r="O144" i="14" s="1"/>
  <c r="P144" i="14"/>
  <c r="I145" i="14"/>
  <c r="N145" i="14" s="1"/>
  <c r="I146" i="14"/>
  <c r="N146" i="14" s="1"/>
  <c r="I147" i="14"/>
  <c r="J147" i="14"/>
  <c r="O147" i="14" s="1"/>
  <c r="I148" i="14"/>
  <c r="N148" i="14"/>
  <c r="I149" i="14"/>
  <c r="N149" i="14" s="1"/>
  <c r="J150" i="14"/>
  <c r="O150" i="14" s="1"/>
  <c r="I151" i="14"/>
  <c r="N151" i="14" s="1"/>
  <c r="J151" i="14"/>
  <c r="O151" i="14" s="1"/>
  <c r="J152" i="14"/>
  <c r="P152" i="14" s="1"/>
  <c r="O152" i="14"/>
  <c r="I153" i="14"/>
  <c r="N153" i="14" s="1"/>
  <c r="J153" i="14"/>
  <c r="I154" i="14"/>
  <c r="J154" i="14"/>
  <c r="O154" i="14" s="1"/>
  <c r="Q154" i="14"/>
  <c r="I155" i="14"/>
  <c r="N155" i="14" s="1"/>
  <c r="I156" i="14"/>
  <c r="J156" i="14"/>
  <c r="P156" i="14" s="1"/>
  <c r="K156" i="14"/>
  <c r="Q156" i="14" s="1"/>
  <c r="H156" i="14"/>
  <c r="H155" i="14"/>
  <c r="K155" i="14" s="1"/>
  <c r="Q155" i="14" s="1"/>
  <c r="H154" i="14"/>
  <c r="H153" i="14"/>
  <c r="H152" i="14"/>
  <c r="H151" i="14"/>
  <c r="K151" i="14" s="1"/>
  <c r="Q151" i="14" s="1"/>
  <c r="H150" i="14"/>
  <c r="I150" i="14" s="1"/>
  <c r="H149" i="14"/>
  <c r="K149" i="14" s="1"/>
  <c r="Q149" i="14" s="1"/>
  <c r="H148" i="14"/>
  <c r="K148" i="14" s="1"/>
  <c r="Q148" i="14" s="1"/>
  <c r="H147" i="14"/>
  <c r="H146" i="14"/>
  <c r="K146" i="14" s="1"/>
  <c r="Q146" i="14" s="1"/>
  <c r="H145" i="14"/>
  <c r="J145" i="14" s="1"/>
  <c r="O145" i="14" s="1"/>
  <c r="H144" i="14"/>
  <c r="K144" i="14" s="1"/>
  <c r="Q144" i="14" s="1"/>
  <c r="H143" i="14"/>
  <c r="H142" i="14"/>
  <c r="H141" i="14"/>
  <c r="K141" i="14" s="1"/>
  <c r="Q141" i="14" s="1"/>
  <c r="H140" i="14"/>
  <c r="H139" i="14"/>
  <c r="H138" i="14"/>
  <c r="K138" i="14" s="1"/>
  <c r="H137" i="14"/>
  <c r="J137" i="14" s="1"/>
  <c r="H136" i="14"/>
  <c r="I136" i="14" s="1"/>
  <c r="H135" i="14"/>
  <c r="H134" i="14"/>
  <c r="H133" i="14"/>
  <c r="K133" i="14" s="1"/>
  <c r="Q133" i="14" s="1"/>
  <c r="H132" i="14"/>
  <c r="K132" i="14" s="1"/>
  <c r="Q132" i="14" s="1"/>
  <c r="H131" i="14"/>
  <c r="H130" i="14"/>
  <c r="I130" i="14" s="1"/>
  <c r="H129" i="14"/>
  <c r="K129" i="14" s="1"/>
  <c r="Q129" i="14" s="1"/>
  <c r="H128" i="14"/>
  <c r="H127" i="14"/>
  <c r="I127" i="14" s="1"/>
  <c r="H126" i="14"/>
  <c r="K126" i="14" s="1"/>
  <c r="Q126" i="14" s="1"/>
  <c r="H125" i="14"/>
  <c r="H124" i="14"/>
  <c r="H123" i="14"/>
  <c r="H122" i="14"/>
  <c r="I122" i="14" s="1"/>
  <c r="H121" i="14"/>
  <c r="K121" i="14" s="1"/>
  <c r="Q121" i="14" s="1"/>
  <c r="H120" i="14"/>
  <c r="I120" i="14" s="1"/>
  <c r="H119" i="14"/>
  <c r="H118" i="14"/>
  <c r="I118" i="14" s="1"/>
  <c r="H117" i="14"/>
  <c r="H116" i="14"/>
  <c r="K116" i="14" s="1"/>
  <c r="Q116" i="14" s="1"/>
  <c r="H115" i="14"/>
  <c r="K115" i="14" s="1"/>
  <c r="Q115" i="14" s="1"/>
  <c r="H114" i="14"/>
  <c r="H113" i="14"/>
  <c r="H112" i="14"/>
  <c r="H111" i="14"/>
  <c r="K111" i="14" s="1"/>
  <c r="Q111" i="14" s="1"/>
  <c r="H110" i="14"/>
  <c r="I110" i="14" s="1"/>
  <c r="H109" i="14"/>
  <c r="K109" i="14" s="1"/>
  <c r="Q109" i="14" s="1"/>
  <c r="H108" i="14"/>
  <c r="H107" i="14"/>
  <c r="H106" i="14"/>
  <c r="H105" i="14"/>
  <c r="H104" i="14"/>
  <c r="I104" i="14" s="1"/>
  <c r="H103" i="14"/>
  <c r="H102" i="14"/>
  <c r="K102" i="14" s="1"/>
  <c r="Q102" i="14" s="1"/>
  <c r="H101" i="14"/>
  <c r="I101" i="14" s="1"/>
  <c r="H100" i="14"/>
  <c r="H99" i="14"/>
  <c r="H98" i="14"/>
  <c r="I98" i="14" s="1"/>
  <c r="H97" i="14"/>
  <c r="H96" i="14"/>
  <c r="H95" i="14"/>
  <c r="I95" i="14" s="1"/>
  <c r="F156" i="14"/>
  <c r="J155" i="14" s="1"/>
  <c r="O155" i="14" s="1"/>
  <c r="F155" i="14"/>
  <c r="F154" i="14"/>
  <c r="K154" i="14" s="1"/>
  <c r="F153" i="14"/>
  <c r="F152" i="14"/>
  <c r="F151" i="14"/>
  <c r="F150" i="14"/>
  <c r="F149" i="14"/>
  <c r="J148" i="14" s="1"/>
  <c r="P148" i="14" s="1"/>
  <c r="F148" i="14"/>
  <c r="F147" i="14"/>
  <c r="F146" i="14"/>
  <c r="F145" i="14"/>
  <c r="F144" i="14"/>
  <c r="J143" i="14" s="1"/>
  <c r="O143" i="14" s="1"/>
  <c r="F143" i="14"/>
  <c r="K143" i="14" s="1"/>
  <c r="Q143" i="14" s="1"/>
  <c r="F142" i="14"/>
  <c r="F141" i="14"/>
  <c r="F140" i="14"/>
  <c r="F139" i="14"/>
  <c r="K139" i="14" s="1"/>
  <c r="Q139" i="14" s="1"/>
  <c r="F138" i="14"/>
  <c r="F137" i="14"/>
  <c r="F136" i="14"/>
  <c r="F135" i="14"/>
  <c r="J134" i="14" s="1"/>
  <c r="P134" i="14" s="1"/>
  <c r="F134" i="14"/>
  <c r="F133" i="14"/>
  <c r="F132" i="14"/>
  <c r="F131" i="14"/>
  <c r="F130" i="14"/>
  <c r="F129" i="14"/>
  <c r="F128" i="14"/>
  <c r="K128" i="14" s="1"/>
  <c r="Q128" i="14" s="1"/>
  <c r="F127" i="14"/>
  <c r="J126" i="14" s="1"/>
  <c r="P126" i="14" s="1"/>
  <c r="F126" i="14"/>
  <c r="J125" i="14" s="1"/>
  <c r="F125" i="14"/>
  <c r="K125" i="14" s="1"/>
  <c r="Q125" i="14" s="1"/>
  <c r="F124" i="14"/>
  <c r="F123" i="14"/>
  <c r="F122" i="14"/>
  <c r="J121" i="14" s="1"/>
  <c r="F121" i="14"/>
  <c r="F120" i="14"/>
  <c r="J119" i="14" s="1"/>
  <c r="F119" i="14"/>
  <c r="F118" i="14"/>
  <c r="J117" i="14" s="1"/>
  <c r="F117" i="14"/>
  <c r="K117" i="14" s="1"/>
  <c r="Q117" i="14" s="1"/>
  <c r="F116" i="14"/>
  <c r="F115" i="14"/>
  <c r="F114" i="14"/>
  <c r="J113" i="14" s="1"/>
  <c r="F113" i="14"/>
  <c r="J112" i="14" s="1"/>
  <c r="O112" i="14" s="1"/>
  <c r="F112" i="14"/>
  <c r="F111" i="14"/>
  <c r="F110" i="14"/>
  <c r="F109" i="14"/>
  <c r="F108" i="14"/>
  <c r="F107" i="14"/>
  <c r="F106" i="14"/>
  <c r="J105" i="14" s="1"/>
  <c r="F105" i="14"/>
  <c r="K105" i="14" s="1"/>
  <c r="Q105" i="14" s="1"/>
  <c r="F104" i="14"/>
  <c r="F103" i="14"/>
  <c r="F102" i="14"/>
  <c r="F101" i="14"/>
  <c r="F100" i="14"/>
  <c r="F99" i="14"/>
  <c r="F98" i="14"/>
  <c r="F97" i="14"/>
  <c r="F96" i="14"/>
  <c r="K96" i="14" s="1"/>
  <c r="Q96" i="14" s="1"/>
  <c r="F95" i="14"/>
  <c r="I33" i="14"/>
  <c r="N33" i="14" s="1"/>
  <c r="J34" i="14"/>
  <c r="O34" i="14" s="1"/>
  <c r="I35" i="14"/>
  <c r="N35" i="14" s="1"/>
  <c r="J36" i="14"/>
  <c r="O36" i="14" s="1"/>
  <c r="I37" i="14"/>
  <c r="N37" i="14" s="1"/>
  <c r="J38" i="14"/>
  <c r="O38" i="14" s="1"/>
  <c r="I39" i="14"/>
  <c r="N39" i="14" s="1"/>
  <c r="I40" i="14"/>
  <c r="N40" i="14" s="1"/>
  <c r="I41" i="14"/>
  <c r="N41" i="14" s="1"/>
  <c r="J42" i="14"/>
  <c r="O42" i="14" s="1"/>
  <c r="I43" i="14"/>
  <c r="N43" i="14"/>
  <c r="J44" i="14"/>
  <c r="O44" i="14" s="1"/>
  <c r="I45" i="14"/>
  <c r="N45" i="14" s="1"/>
  <c r="I46" i="14"/>
  <c r="N46" i="14" s="1"/>
  <c r="J47" i="14"/>
  <c r="I48" i="14"/>
  <c r="N48" i="14" s="1"/>
  <c r="J49" i="14"/>
  <c r="O49" i="14" s="1"/>
  <c r="I50" i="14"/>
  <c r="N50" i="14" s="1"/>
  <c r="I51" i="14"/>
  <c r="N51" i="14" s="1"/>
  <c r="I52" i="14"/>
  <c r="N52" i="14" s="1"/>
  <c r="J53" i="14"/>
  <c r="O53" i="14" s="1"/>
  <c r="I54" i="14"/>
  <c r="N54" i="14" s="1"/>
  <c r="J55" i="14"/>
  <c r="I56" i="14"/>
  <c r="N56" i="14" s="1"/>
  <c r="J57" i="14"/>
  <c r="O57" i="14" s="1"/>
  <c r="I58" i="14"/>
  <c r="N58" i="14" s="1"/>
  <c r="J59" i="14"/>
  <c r="I60" i="14"/>
  <c r="N60" i="14" s="1"/>
  <c r="I61" i="14"/>
  <c r="N61" i="14" s="1"/>
  <c r="J62" i="14"/>
  <c r="O62" i="14" s="1"/>
  <c r="I63" i="14"/>
  <c r="N63" i="14" s="1"/>
  <c r="I64" i="14"/>
  <c r="N64" i="14" s="1"/>
  <c r="I65" i="14"/>
  <c r="N65" i="14" s="1"/>
  <c r="I66" i="14"/>
  <c r="N66" i="14" s="1"/>
  <c r="I67" i="14"/>
  <c r="N67" i="14"/>
  <c r="J68" i="14"/>
  <c r="O68" i="14" s="1"/>
  <c r="P68" i="14"/>
  <c r="I69" i="14"/>
  <c r="N69" i="14" s="1"/>
  <c r="J70" i="14"/>
  <c r="O70" i="14" s="1"/>
  <c r="J71" i="14"/>
  <c r="P71" i="14" s="1"/>
  <c r="I72" i="14"/>
  <c r="N72" i="14" s="1"/>
  <c r="I73" i="14"/>
  <c r="N73" i="14" s="1"/>
  <c r="I74" i="14"/>
  <c r="N74" i="14" s="1"/>
  <c r="I75" i="14"/>
  <c r="N75" i="14"/>
  <c r="I76" i="14"/>
  <c r="N76" i="14" s="1"/>
  <c r="J77" i="14"/>
  <c r="P77" i="14" s="1"/>
  <c r="I78" i="14"/>
  <c r="N78" i="14" s="1"/>
  <c r="I79" i="14"/>
  <c r="N79" i="14" s="1"/>
  <c r="I80" i="14"/>
  <c r="N80" i="14" s="1"/>
  <c r="I81" i="14"/>
  <c r="N81" i="14" s="1"/>
  <c r="I82" i="14"/>
  <c r="N82" i="14" s="1"/>
  <c r="I83" i="14"/>
  <c r="N83" i="14" s="1"/>
  <c r="J84" i="14"/>
  <c r="O84" i="14" s="1"/>
  <c r="P84" i="14"/>
  <c r="I85" i="14"/>
  <c r="N85" i="14" s="1"/>
  <c r="I86" i="14"/>
  <c r="N86" i="14" s="1"/>
  <c r="J87" i="14"/>
  <c r="O87" i="14" s="1"/>
  <c r="I88" i="14"/>
  <c r="N88" i="14" s="1"/>
  <c r="J89" i="14"/>
  <c r="P89" i="14" s="1"/>
  <c r="I90" i="14"/>
  <c r="N90" i="14"/>
  <c r="J91" i="14"/>
  <c r="I92" i="14"/>
  <c r="N92" i="14" s="1"/>
  <c r="J93" i="14"/>
  <c r="P93" i="14" s="1"/>
  <c r="H94" i="14"/>
  <c r="I94" i="14" s="1"/>
  <c r="H93" i="14"/>
  <c r="I93" i="14" s="1"/>
  <c r="H92" i="14"/>
  <c r="H91" i="14"/>
  <c r="I91" i="14" s="1"/>
  <c r="H90" i="14"/>
  <c r="H89" i="14"/>
  <c r="I89" i="14" s="1"/>
  <c r="H88" i="14"/>
  <c r="H87" i="14"/>
  <c r="H86" i="14"/>
  <c r="K86" i="14" s="1"/>
  <c r="Q86" i="14" s="1"/>
  <c r="H85" i="14"/>
  <c r="K85" i="14" s="1"/>
  <c r="Q85" i="14" s="1"/>
  <c r="H84" i="14"/>
  <c r="H83" i="14"/>
  <c r="H82" i="14"/>
  <c r="H81" i="14"/>
  <c r="K81" i="14" s="1"/>
  <c r="Q81" i="14" s="1"/>
  <c r="H80" i="14"/>
  <c r="H79" i="14"/>
  <c r="H78" i="14"/>
  <c r="K78" i="14" s="1"/>
  <c r="Q78" i="14" s="1"/>
  <c r="H77" i="14"/>
  <c r="H76" i="14"/>
  <c r="K76" i="14" s="1"/>
  <c r="Q76" i="14" s="1"/>
  <c r="H75" i="14"/>
  <c r="H74" i="14"/>
  <c r="H73" i="14"/>
  <c r="K73" i="14" s="1"/>
  <c r="Q73" i="14" s="1"/>
  <c r="H72" i="14"/>
  <c r="H71" i="14"/>
  <c r="I71" i="14" s="1"/>
  <c r="H70" i="14"/>
  <c r="I70" i="14" s="1"/>
  <c r="H69" i="14"/>
  <c r="K69" i="14" s="1"/>
  <c r="Q69" i="14" s="1"/>
  <c r="H68" i="14"/>
  <c r="H67" i="14"/>
  <c r="H66" i="14"/>
  <c r="H65" i="14"/>
  <c r="H64" i="14"/>
  <c r="H63" i="14"/>
  <c r="K63" i="14" s="1"/>
  <c r="Q63" i="14" s="1"/>
  <c r="H62" i="14"/>
  <c r="I62" i="14" s="1"/>
  <c r="H61" i="14"/>
  <c r="K61" i="14" s="1"/>
  <c r="Q61" i="14" s="1"/>
  <c r="H60" i="14"/>
  <c r="H59" i="14"/>
  <c r="H58" i="14"/>
  <c r="H57" i="14"/>
  <c r="H56" i="14"/>
  <c r="K56" i="14" s="1"/>
  <c r="Q56" i="14" s="1"/>
  <c r="H55" i="14"/>
  <c r="I55" i="14" s="1"/>
  <c r="H54" i="14"/>
  <c r="H53" i="14"/>
  <c r="I53" i="14" s="1"/>
  <c r="H52" i="14"/>
  <c r="H51" i="14"/>
  <c r="K51" i="14" s="1"/>
  <c r="Q51" i="14" s="1"/>
  <c r="H50" i="14"/>
  <c r="K50" i="14" s="1"/>
  <c r="Q50" i="14" s="1"/>
  <c r="H49" i="14"/>
  <c r="I49" i="14" s="1"/>
  <c r="H48" i="14"/>
  <c r="H47" i="14"/>
  <c r="H46" i="14"/>
  <c r="H45" i="14"/>
  <c r="H44" i="14"/>
  <c r="H43" i="14"/>
  <c r="K43" i="14" s="1"/>
  <c r="Q43" i="14" s="1"/>
  <c r="H42" i="14"/>
  <c r="K42" i="14" s="1"/>
  <c r="Q42" i="14" s="1"/>
  <c r="H41" i="14"/>
  <c r="H40" i="14"/>
  <c r="H39" i="14"/>
  <c r="H38" i="14"/>
  <c r="H37" i="14"/>
  <c r="H36" i="14"/>
  <c r="H35" i="14"/>
  <c r="K35" i="14" s="1"/>
  <c r="Q35" i="14" s="1"/>
  <c r="H34" i="14"/>
  <c r="H33" i="14"/>
  <c r="F94" i="14"/>
  <c r="F93" i="14"/>
  <c r="F92" i="14"/>
  <c r="F91" i="14"/>
  <c r="J90" i="14" s="1"/>
  <c r="O90" i="14" s="1"/>
  <c r="F90" i="14"/>
  <c r="F89" i="14"/>
  <c r="J88" i="14" s="1"/>
  <c r="F88" i="14"/>
  <c r="F87" i="14"/>
  <c r="F86" i="14"/>
  <c r="F85" i="14"/>
  <c r="F84" i="14"/>
  <c r="J83" i="14" s="1"/>
  <c r="F83" i="14"/>
  <c r="J82" i="14" s="1"/>
  <c r="O82" i="14" s="1"/>
  <c r="F82" i="14"/>
  <c r="F81" i="14"/>
  <c r="F80" i="14"/>
  <c r="F79" i="14"/>
  <c r="J78" i="14" s="1"/>
  <c r="O78" i="14" s="1"/>
  <c r="F78" i="14"/>
  <c r="F77" i="14"/>
  <c r="F76" i="14"/>
  <c r="F75" i="14"/>
  <c r="J74" i="14" s="1"/>
  <c r="F74" i="14"/>
  <c r="F73" i="14"/>
  <c r="J72" i="14" s="1"/>
  <c r="F72" i="14"/>
  <c r="F71" i="14"/>
  <c r="F70" i="14"/>
  <c r="F69" i="14"/>
  <c r="F68" i="14"/>
  <c r="F67" i="14"/>
  <c r="F66" i="14"/>
  <c r="J65" i="14" s="1"/>
  <c r="F65" i="14"/>
  <c r="J64" i="14" s="1"/>
  <c r="F64" i="14"/>
  <c r="F63" i="14"/>
  <c r="F62" i="14"/>
  <c r="F61" i="14"/>
  <c r="F60" i="14"/>
  <c r="F59" i="14"/>
  <c r="J58" i="14" s="1"/>
  <c r="O58" i="14" s="1"/>
  <c r="F58" i="14"/>
  <c r="F57" i="14"/>
  <c r="F56" i="14"/>
  <c r="F55" i="14"/>
  <c r="F54" i="14"/>
  <c r="F53" i="14"/>
  <c r="F52" i="14"/>
  <c r="F51" i="14"/>
  <c r="F50" i="14"/>
  <c r="F49" i="14"/>
  <c r="J48" i="14" s="1"/>
  <c r="O48" i="14" s="1"/>
  <c r="F48" i="14"/>
  <c r="F47" i="14"/>
  <c r="F46" i="14"/>
  <c r="F45" i="14"/>
  <c r="F44" i="14"/>
  <c r="F43" i="14"/>
  <c r="F42" i="14"/>
  <c r="F41" i="14"/>
  <c r="J40" i="14" s="1"/>
  <c r="F40" i="14"/>
  <c r="F39" i="14"/>
  <c r="F38" i="14"/>
  <c r="F37" i="14"/>
  <c r="F36" i="14"/>
  <c r="F35" i="14"/>
  <c r="F34" i="14"/>
  <c r="F33" i="14"/>
  <c r="I4" i="14"/>
  <c r="N4" i="14" s="1"/>
  <c r="I5" i="14"/>
  <c r="N5" i="14" s="1"/>
  <c r="J6" i="14"/>
  <c r="O6" i="14" s="1"/>
  <c r="J7" i="14"/>
  <c r="O7" i="14" s="1"/>
  <c r="J8" i="14"/>
  <c r="O8" i="14" s="1"/>
  <c r="I9" i="14"/>
  <c r="N9" i="14" s="1"/>
  <c r="I10" i="14"/>
  <c r="N10" i="14" s="1"/>
  <c r="I11" i="14"/>
  <c r="N11" i="14" s="1"/>
  <c r="I12" i="14"/>
  <c r="N12" i="14" s="1"/>
  <c r="I13" i="14"/>
  <c r="N13" i="14" s="1"/>
  <c r="J14" i="14"/>
  <c r="O14" i="14" s="1"/>
  <c r="I15" i="14"/>
  <c r="N15" i="14" s="1"/>
  <c r="I16" i="14"/>
  <c r="N16" i="14" s="1"/>
  <c r="I17" i="14"/>
  <c r="N17" i="14" s="1"/>
  <c r="I18" i="14"/>
  <c r="N18" i="14" s="1"/>
  <c r="J19" i="14"/>
  <c r="P19" i="14" s="1"/>
  <c r="I20" i="14"/>
  <c r="N20" i="14" s="1"/>
  <c r="I21" i="14"/>
  <c r="J21" i="14"/>
  <c r="O21" i="14" s="1"/>
  <c r="I22" i="14"/>
  <c r="N22" i="14" s="1"/>
  <c r="J23" i="14"/>
  <c r="O23" i="14" s="1"/>
  <c r="I24" i="14"/>
  <c r="N24" i="14" s="1"/>
  <c r="I25" i="14"/>
  <c r="N25" i="14" s="1"/>
  <c r="I26" i="14"/>
  <c r="N26" i="14"/>
  <c r="I27" i="14"/>
  <c r="N27" i="14" s="1"/>
  <c r="I28" i="14"/>
  <c r="N28" i="14" s="1"/>
  <c r="I29" i="14"/>
  <c r="N29" i="14" s="1"/>
  <c r="J30" i="14"/>
  <c r="O30" i="14" s="1"/>
  <c r="I31" i="14"/>
  <c r="N31" i="14" s="1"/>
  <c r="I32" i="14"/>
  <c r="H4" i="14"/>
  <c r="H5" i="14"/>
  <c r="H6" i="14"/>
  <c r="I6" i="14" s="1"/>
  <c r="H7" i="14"/>
  <c r="H8" i="14"/>
  <c r="I8" i="14" s="1"/>
  <c r="H9" i="14"/>
  <c r="H10" i="14"/>
  <c r="H11" i="14"/>
  <c r="H12" i="14"/>
  <c r="H13" i="14"/>
  <c r="K13" i="14" s="1"/>
  <c r="Q13" i="14" s="1"/>
  <c r="H14" i="14"/>
  <c r="I14" i="14" s="1"/>
  <c r="H15" i="14"/>
  <c r="H16" i="14"/>
  <c r="H17" i="14"/>
  <c r="H18" i="14"/>
  <c r="K18" i="14" s="1"/>
  <c r="Q18" i="14" s="1"/>
  <c r="H19" i="14"/>
  <c r="I19" i="14" s="1"/>
  <c r="H20" i="14"/>
  <c r="H21" i="14"/>
  <c r="H22" i="14"/>
  <c r="H23" i="14"/>
  <c r="I23" i="14" s="1"/>
  <c r="H24" i="14"/>
  <c r="H25" i="14"/>
  <c r="K25" i="14" s="1"/>
  <c r="Q25" i="14" s="1"/>
  <c r="H26" i="14"/>
  <c r="H27" i="14"/>
  <c r="H28" i="14"/>
  <c r="H29" i="14"/>
  <c r="K29" i="14" s="1"/>
  <c r="Q29" i="14" s="1"/>
  <c r="H30" i="14"/>
  <c r="H31" i="14"/>
  <c r="H32" i="14"/>
  <c r="F4" i="14"/>
  <c r="F5" i="14"/>
  <c r="J4" i="14" s="1"/>
  <c r="F6" i="14"/>
  <c r="F7" i="14"/>
  <c r="F8" i="14"/>
  <c r="F9" i="14"/>
  <c r="K9" i="14" s="1"/>
  <c r="Q9" i="14" s="1"/>
  <c r="F10" i="14"/>
  <c r="J9" i="14" s="1"/>
  <c r="O9" i="14" s="1"/>
  <c r="F11" i="14"/>
  <c r="F12" i="14"/>
  <c r="F13" i="14"/>
  <c r="J12" i="14" s="1"/>
  <c r="O12" i="14" s="1"/>
  <c r="F14" i="14"/>
  <c r="F15" i="14"/>
  <c r="F16" i="14"/>
  <c r="J15" i="14" s="1"/>
  <c r="F17" i="14"/>
  <c r="J16" i="14" s="1"/>
  <c r="F18" i="14"/>
  <c r="J17" i="14" s="1"/>
  <c r="O17" i="14" s="1"/>
  <c r="F19" i="14"/>
  <c r="F20" i="14"/>
  <c r="F21" i="14"/>
  <c r="J20" i="14" s="1"/>
  <c r="O20" i="14" s="1"/>
  <c r="F22" i="14"/>
  <c r="F23" i="14"/>
  <c r="F24" i="14"/>
  <c r="F25" i="14"/>
  <c r="F26" i="14"/>
  <c r="F27" i="14"/>
  <c r="F28" i="14"/>
  <c r="F29" i="14"/>
  <c r="J28" i="14" s="1"/>
  <c r="F30" i="14"/>
  <c r="F31" i="14"/>
  <c r="F32" i="14"/>
  <c r="J31" i="14" s="1"/>
  <c r="O31" i="14" s="1"/>
  <c r="H3" i="14"/>
  <c r="K3" i="14" s="1"/>
  <c r="Q3" i="14" s="1"/>
  <c r="F3" i="14"/>
  <c r="L2" i="14"/>
  <c r="L3" i="14" s="1"/>
  <c r="I2" i="14"/>
  <c r="N2" i="14" s="1"/>
  <c r="H2" i="14"/>
  <c r="F2" i="14"/>
  <c r="H49" i="13"/>
  <c r="I105" i="13"/>
  <c r="N105" i="13" s="1"/>
  <c r="L105" i="13"/>
  <c r="J106" i="13"/>
  <c r="O106" i="13" s="1"/>
  <c r="I107" i="13"/>
  <c r="N107" i="13" s="1"/>
  <c r="L107" i="13"/>
  <c r="L108" i="13" s="1"/>
  <c r="I108" i="13"/>
  <c r="N108" i="13" s="1"/>
  <c r="I109" i="13"/>
  <c r="N109" i="13" s="1"/>
  <c r="I110" i="13"/>
  <c r="N110" i="13" s="1"/>
  <c r="J111" i="13"/>
  <c r="I112" i="13"/>
  <c r="L112" i="13"/>
  <c r="M112" i="13" s="1"/>
  <c r="N112" i="13"/>
  <c r="J113" i="13"/>
  <c r="P113" i="13" s="1"/>
  <c r="L113" i="13"/>
  <c r="M113" i="13" s="1"/>
  <c r="J114" i="13"/>
  <c r="L114" i="13"/>
  <c r="M114" i="13" s="1"/>
  <c r="I115" i="13"/>
  <c r="N115" i="13" s="1"/>
  <c r="L115" i="13"/>
  <c r="M115" i="13" s="1"/>
  <c r="I116" i="13"/>
  <c r="N116" i="13"/>
  <c r="J117" i="13"/>
  <c r="O117" i="13" s="1"/>
  <c r="I118" i="13"/>
  <c r="N118" i="13" s="1"/>
  <c r="L118" i="13"/>
  <c r="L119" i="13" s="1"/>
  <c r="L120" i="13" s="1"/>
  <c r="M120" i="13" s="1"/>
  <c r="I119" i="13"/>
  <c r="N119" i="13" s="1"/>
  <c r="J120" i="13"/>
  <c r="P120" i="13" s="1"/>
  <c r="J121" i="13"/>
  <c r="O121" i="13" s="1"/>
  <c r="L121" i="13"/>
  <c r="M121" i="13" s="1"/>
  <c r="P121" i="13"/>
  <c r="I122" i="13"/>
  <c r="N122" i="13" s="1"/>
  <c r="L122" i="13"/>
  <c r="L123" i="13" s="1"/>
  <c r="M123" i="13" s="1"/>
  <c r="J123" i="13"/>
  <c r="I124" i="13"/>
  <c r="N124" i="13" s="1"/>
  <c r="L124" i="13"/>
  <c r="M124" i="13" s="1"/>
  <c r="I125" i="13"/>
  <c r="N125" i="13" s="1"/>
  <c r="J126" i="13"/>
  <c r="O126" i="13" s="1"/>
  <c r="J127" i="13"/>
  <c r="L127" i="13"/>
  <c r="M127" i="13" s="1"/>
  <c r="I128" i="13"/>
  <c r="N128" i="13" s="1"/>
  <c r="L128" i="13"/>
  <c r="M128" i="13" s="1"/>
  <c r="J129" i="13"/>
  <c r="O129" i="13" s="1"/>
  <c r="I130" i="13"/>
  <c r="N130" i="13" s="1"/>
  <c r="L130" i="13"/>
  <c r="L131" i="13" s="1"/>
  <c r="M131" i="13" s="1"/>
  <c r="J131" i="13"/>
  <c r="I132" i="13"/>
  <c r="N132" i="13" s="1"/>
  <c r="L132" i="13"/>
  <c r="M132" i="13" s="1"/>
  <c r="J133" i="13"/>
  <c r="O133" i="13" s="1"/>
  <c r="P133" i="13"/>
  <c r="I134" i="13"/>
  <c r="N134" i="13" s="1"/>
  <c r="L134" i="13"/>
  <c r="L135" i="13" s="1"/>
  <c r="L136" i="13" s="1"/>
  <c r="M136" i="13" s="1"/>
  <c r="I135" i="13"/>
  <c r="N135" i="13" s="1"/>
  <c r="I136" i="13"/>
  <c r="N136" i="13" s="1"/>
  <c r="I137" i="13"/>
  <c r="N137" i="13" s="1"/>
  <c r="I138" i="13"/>
  <c r="N138" i="13" s="1"/>
  <c r="I139" i="13"/>
  <c r="N139" i="13" s="1"/>
  <c r="I140" i="13"/>
  <c r="N140" i="13" s="1"/>
  <c r="I141" i="13"/>
  <c r="N141" i="13" s="1"/>
  <c r="I142" i="13"/>
  <c r="N142" i="13" s="1"/>
  <c r="I143" i="13"/>
  <c r="N143" i="13" s="1"/>
  <c r="I144" i="13"/>
  <c r="N144" i="13" s="1"/>
  <c r="I145" i="13"/>
  <c r="N145" i="13" s="1"/>
  <c r="I146" i="13"/>
  <c r="N146" i="13" s="1"/>
  <c r="J147" i="13"/>
  <c r="P147" i="13" s="1"/>
  <c r="I148" i="13"/>
  <c r="N148" i="13" s="1"/>
  <c r="L148" i="13"/>
  <c r="M148" i="13" s="1"/>
  <c r="I149" i="13"/>
  <c r="N149" i="13" s="1"/>
  <c r="L149" i="13"/>
  <c r="L150" i="13" s="1"/>
  <c r="M150" i="13" s="1"/>
  <c r="J150" i="13"/>
  <c r="O150" i="13" s="1"/>
  <c r="P150" i="13"/>
  <c r="H150" i="13"/>
  <c r="H149" i="13"/>
  <c r="K149" i="13" s="1"/>
  <c r="Q149" i="13" s="1"/>
  <c r="H148" i="13"/>
  <c r="K148" i="13" s="1"/>
  <c r="Q148" i="13" s="1"/>
  <c r="H147" i="13"/>
  <c r="I147" i="13" s="1"/>
  <c r="H146" i="13"/>
  <c r="H145" i="13"/>
  <c r="H144" i="13"/>
  <c r="K144" i="13" s="1"/>
  <c r="Q144" i="13" s="1"/>
  <c r="H143" i="13"/>
  <c r="H142" i="13"/>
  <c r="K142" i="13" s="1"/>
  <c r="Q142" i="13" s="1"/>
  <c r="H141" i="13"/>
  <c r="H140" i="13"/>
  <c r="H139" i="13"/>
  <c r="K139" i="13" s="1"/>
  <c r="Q139" i="13" s="1"/>
  <c r="H138" i="13"/>
  <c r="H137" i="13"/>
  <c r="K137" i="13" s="1"/>
  <c r="Q137" i="13" s="1"/>
  <c r="H136" i="13"/>
  <c r="H135" i="13"/>
  <c r="H134" i="13"/>
  <c r="H133" i="13"/>
  <c r="I133" i="13" s="1"/>
  <c r="H132" i="13"/>
  <c r="H131" i="13"/>
  <c r="I131" i="13" s="1"/>
  <c r="H130" i="13"/>
  <c r="H129" i="13"/>
  <c r="I129" i="13" s="1"/>
  <c r="H128" i="13"/>
  <c r="H127" i="13"/>
  <c r="I127" i="13" s="1"/>
  <c r="H126" i="13"/>
  <c r="H125" i="13"/>
  <c r="H124" i="13"/>
  <c r="H123" i="13"/>
  <c r="H122" i="13"/>
  <c r="H121" i="13"/>
  <c r="H120" i="13"/>
  <c r="K120" i="13" s="1"/>
  <c r="Q120" i="13" s="1"/>
  <c r="H119" i="13"/>
  <c r="H118" i="13"/>
  <c r="K118" i="13" s="1"/>
  <c r="Q118" i="13" s="1"/>
  <c r="H117" i="13"/>
  <c r="H116" i="13"/>
  <c r="H115" i="13"/>
  <c r="H114" i="13"/>
  <c r="H113" i="13"/>
  <c r="I113" i="13" s="1"/>
  <c r="H112" i="13"/>
  <c r="H111" i="13"/>
  <c r="I111" i="13" s="1"/>
  <c r="H110" i="13"/>
  <c r="K110" i="13" s="1"/>
  <c r="Q110" i="13" s="1"/>
  <c r="H109" i="13"/>
  <c r="H108" i="13"/>
  <c r="H107" i="13"/>
  <c r="H106" i="13"/>
  <c r="F150" i="13"/>
  <c r="F149" i="13"/>
  <c r="F148" i="13"/>
  <c r="F147" i="13"/>
  <c r="F146" i="13"/>
  <c r="J145" i="13" s="1"/>
  <c r="F145" i="13"/>
  <c r="F144" i="13"/>
  <c r="F143" i="13"/>
  <c r="F142" i="13"/>
  <c r="F141" i="13"/>
  <c r="F140" i="13"/>
  <c r="F139" i="13"/>
  <c r="F138" i="13"/>
  <c r="F137" i="13"/>
  <c r="F136" i="13"/>
  <c r="F135" i="13"/>
  <c r="F134" i="13"/>
  <c r="F133" i="13"/>
  <c r="F132" i="13"/>
  <c r="F131" i="13"/>
  <c r="F130" i="13"/>
  <c r="F129" i="13"/>
  <c r="F128" i="13"/>
  <c r="F127" i="13"/>
  <c r="F126" i="13"/>
  <c r="J125" i="13" s="1"/>
  <c r="F125" i="13"/>
  <c r="J124" i="13" s="1"/>
  <c r="F124" i="13"/>
  <c r="F123" i="13"/>
  <c r="J122" i="13" s="1"/>
  <c r="F122" i="13"/>
  <c r="F121" i="13"/>
  <c r="F120" i="13"/>
  <c r="F119" i="13"/>
  <c r="F118" i="13"/>
  <c r="F117" i="13"/>
  <c r="F116" i="13"/>
  <c r="F115" i="13"/>
  <c r="F114" i="13"/>
  <c r="F113" i="13"/>
  <c r="F112" i="13"/>
  <c r="F111" i="13"/>
  <c r="F110" i="13"/>
  <c r="F109" i="13"/>
  <c r="J108" i="13" s="1"/>
  <c r="F108" i="13"/>
  <c r="J107" i="13" s="1"/>
  <c r="F107" i="13"/>
  <c r="F106" i="13"/>
  <c r="I41" i="13"/>
  <c r="N41" i="13" s="1"/>
  <c r="L41" i="13"/>
  <c r="J42" i="13"/>
  <c r="O42" i="13" s="1"/>
  <c r="I43" i="13"/>
  <c r="L43" i="13"/>
  <c r="M43" i="13" s="1"/>
  <c r="N43" i="13"/>
  <c r="I44" i="13"/>
  <c r="N44" i="13" s="1"/>
  <c r="I45" i="13"/>
  <c r="N45" i="13" s="1"/>
  <c r="J46" i="13"/>
  <c r="O46" i="13" s="1"/>
  <c r="I47" i="13"/>
  <c r="N47" i="13" s="1"/>
  <c r="L47" i="13"/>
  <c r="M47" i="13" s="1"/>
  <c r="I48" i="13"/>
  <c r="N48" i="13" s="1"/>
  <c r="I49" i="13"/>
  <c r="N49" i="13" s="1"/>
  <c r="J50" i="13"/>
  <c r="O50" i="13" s="1"/>
  <c r="I51" i="13"/>
  <c r="N51" i="13" s="1"/>
  <c r="L51" i="13"/>
  <c r="M51" i="13" s="1"/>
  <c r="I52" i="13"/>
  <c r="N52" i="13" s="1"/>
  <c r="I53" i="13"/>
  <c r="N53" i="13" s="1"/>
  <c r="J54" i="13"/>
  <c r="O54" i="13" s="1"/>
  <c r="I55" i="13"/>
  <c r="N55" i="13" s="1"/>
  <c r="L55" i="13"/>
  <c r="M55" i="13" s="1"/>
  <c r="I56" i="13"/>
  <c r="N56" i="13" s="1"/>
  <c r="L56" i="13"/>
  <c r="M56" i="13" s="1"/>
  <c r="I57" i="13"/>
  <c r="N57" i="13" s="1"/>
  <c r="J58" i="13"/>
  <c r="O58" i="13" s="1"/>
  <c r="I59" i="13"/>
  <c r="L59" i="13"/>
  <c r="M59" i="13" s="1"/>
  <c r="N59" i="13"/>
  <c r="J60" i="13"/>
  <c r="L60" i="13"/>
  <c r="M60" i="13" s="1"/>
  <c r="I61" i="13"/>
  <c r="N61" i="13" s="1"/>
  <c r="L61" i="13"/>
  <c r="J62" i="13"/>
  <c r="O62" i="13" s="1"/>
  <c r="I63" i="13"/>
  <c r="N63" i="13" s="1"/>
  <c r="L63" i="13"/>
  <c r="M63" i="13" s="1"/>
  <c r="J64" i="13"/>
  <c r="O64" i="13" s="1"/>
  <c r="I65" i="13"/>
  <c r="N65" i="13" s="1"/>
  <c r="L65" i="13"/>
  <c r="I66" i="13"/>
  <c r="N66" i="13" s="1"/>
  <c r="I67" i="13"/>
  <c r="N67" i="13"/>
  <c r="I68" i="13"/>
  <c r="N68" i="13"/>
  <c r="J69" i="13"/>
  <c r="O69" i="13" s="1"/>
  <c r="I70" i="13"/>
  <c r="N70" i="13" s="1"/>
  <c r="L70" i="13"/>
  <c r="L71" i="13" s="1"/>
  <c r="M71" i="13" s="1"/>
  <c r="J71" i="13"/>
  <c r="I72" i="13"/>
  <c r="N72" i="13" s="1"/>
  <c r="L72" i="13"/>
  <c r="M72" i="13" s="1"/>
  <c r="J73" i="13"/>
  <c r="O73" i="13" s="1"/>
  <c r="I74" i="13"/>
  <c r="N74" i="13" s="1"/>
  <c r="L74" i="13"/>
  <c r="L75" i="13" s="1"/>
  <c r="I75" i="13"/>
  <c r="N75" i="13" s="1"/>
  <c r="I76" i="13"/>
  <c r="N76" i="13" s="1"/>
  <c r="I77" i="13"/>
  <c r="N77" i="13" s="1"/>
  <c r="I78" i="13"/>
  <c r="N78" i="13" s="1"/>
  <c r="J79" i="13"/>
  <c r="P79" i="13" s="1"/>
  <c r="I80" i="13"/>
  <c r="N80" i="13" s="1"/>
  <c r="L80" i="13"/>
  <c r="M80" i="13" s="1"/>
  <c r="I81" i="13"/>
  <c r="N81" i="13" s="1"/>
  <c r="J82" i="13"/>
  <c r="O82" i="13" s="1"/>
  <c r="I83" i="13"/>
  <c r="N83" i="13" s="1"/>
  <c r="L83" i="13"/>
  <c r="M83" i="13" s="1"/>
  <c r="J84" i="13"/>
  <c r="P84" i="13" s="1"/>
  <c r="I85" i="13"/>
  <c r="N85" i="13" s="1"/>
  <c r="L85" i="13"/>
  <c r="M85" i="13" s="1"/>
  <c r="J86" i="13"/>
  <c r="O86" i="13" s="1"/>
  <c r="I87" i="13"/>
  <c r="N87" i="13" s="1"/>
  <c r="L87" i="13"/>
  <c r="M87" i="13" s="1"/>
  <c r="J88" i="13"/>
  <c r="O88" i="13" s="1"/>
  <c r="I89" i="13"/>
  <c r="N89" i="13" s="1"/>
  <c r="L89" i="13"/>
  <c r="M89" i="13" s="1"/>
  <c r="J90" i="13"/>
  <c r="O90" i="13"/>
  <c r="P90" i="13"/>
  <c r="I91" i="13"/>
  <c r="N91" i="13" s="1"/>
  <c r="L91" i="13"/>
  <c r="M91" i="13" s="1"/>
  <c r="J92" i="13"/>
  <c r="O92" i="13" s="1"/>
  <c r="I93" i="13"/>
  <c r="N93" i="13" s="1"/>
  <c r="L93" i="13"/>
  <c r="M93" i="13" s="1"/>
  <c r="J94" i="13"/>
  <c r="O94" i="13" s="1"/>
  <c r="I95" i="13"/>
  <c r="N95" i="13" s="1"/>
  <c r="L95" i="13"/>
  <c r="M95" i="13" s="1"/>
  <c r="J96" i="13"/>
  <c r="O96" i="13" s="1"/>
  <c r="I97" i="13"/>
  <c r="N97" i="13" s="1"/>
  <c r="L97" i="13"/>
  <c r="M97" i="13" s="1"/>
  <c r="J98" i="13"/>
  <c r="P98" i="13" s="1"/>
  <c r="O98" i="13"/>
  <c r="I99" i="13"/>
  <c r="N99" i="13" s="1"/>
  <c r="L99" i="13"/>
  <c r="M99" i="13" s="1"/>
  <c r="J100" i="13"/>
  <c r="O100" i="13" s="1"/>
  <c r="I101" i="13"/>
  <c r="L101" i="13"/>
  <c r="M101" i="13" s="1"/>
  <c r="N101" i="13"/>
  <c r="I102" i="13"/>
  <c r="N102" i="13" s="1"/>
  <c r="I103" i="13"/>
  <c r="N103" i="13" s="1"/>
  <c r="J104" i="13"/>
  <c r="O104" i="13" s="1"/>
  <c r="H105" i="13"/>
  <c r="H104" i="13"/>
  <c r="H103" i="13"/>
  <c r="H102" i="13"/>
  <c r="H101" i="13"/>
  <c r="H100" i="13"/>
  <c r="H99" i="13"/>
  <c r="H98" i="13"/>
  <c r="K98" i="13" s="1"/>
  <c r="Q98" i="13" s="1"/>
  <c r="H97" i="13"/>
  <c r="H96" i="13"/>
  <c r="I96" i="13" s="1"/>
  <c r="H95" i="13"/>
  <c r="H94" i="13"/>
  <c r="I94" i="13" s="1"/>
  <c r="H93" i="13"/>
  <c r="H92" i="13"/>
  <c r="I92" i="13" s="1"/>
  <c r="H91" i="13"/>
  <c r="H90" i="13"/>
  <c r="I90" i="13" s="1"/>
  <c r="H89" i="13"/>
  <c r="H88" i="13"/>
  <c r="H87" i="13"/>
  <c r="K87" i="13" s="1"/>
  <c r="Q87" i="13" s="1"/>
  <c r="H86" i="13"/>
  <c r="I86" i="13" s="1"/>
  <c r="H85" i="13"/>
  <c r="K85" i="13" s="1"/>
  <c r="Q85" i="13" s="1"/>
  <c r="H84" i="13"/>
  <c r="I84" i="13" s="1"/>
  <c r="H83" i="13"/>
  <c r="K83" i="13" s="1"/>
  <c r="Q83" i="13" s="1"/>
  <c r="H82" i="13"/>
  <c r="H81" i="13"/>
  <c r="K81" i="13" s="1"/>
  <c r="Q81" i="13" s="1"/>
  <c r="H80" i="13"/>
  <c r="K80" i="13" s="1"/>
  <c r="Q80" i="13" s="1"/>
  <c r="H79" i="13"/>
  <c r="I79" i="13" s="1"/>
  <c r="H78" i="13"/>
  <c r="H77" i="13"/>
  <c r="K77" i="13" s="1"/>
  <c r="Q77" i="13" s="1"/>
  <c r="H76" i="13"/>
  <c r="K76" i="13" s="1"/>
  <c r="Q76" i="13" s="1"/>
  <c r="H75" i="13"/>
  <c r="H74" i="13"/>
  <c r="H73" i="13"/>
  <c r="K73" i="13" s="1"/>
  <c r="Q73" i="13" s="1"/>
  <c r="H72" i="13"/>
  <c r="H71" i="13"/>
  <c r="I71" i="13" s="1"/>
  <c r="H70" i="13"/>
  <c r="H69" i="13"/>
  <c r="I69" i="13" s="1"/>
  <c r="H68" i="13"/>
  <c r="K68" i="13" s="1"/>
  <c r="Q68" i="13" s="1"/>
  <c r="H67" i="13"/>
  <c r="H66" i="13"/>
  <c r="H65" i="13"/>
  <c r="K65" i="13" s="1"/>
  <c r="Q65" i="13" s="1"/>
  <c r="H64" i="13"/>
  <c r="K64" i="13" s="1"/>
  <c r="Q64" i="13" s="1"/>
  <c r="H63" i="13"/>
  <c r="H62" i="13"/>
  <c r="I62" i="13" s="1"/>
  <c r="H61" i="13"/>
  <c r="K61" i="13" s="1"/>
  <c r="Q61" i="13" s="1"/>
  <c r="H60" i="13"/>
  <c r="H59" i="13"/>
  <c r="H58" i="13"/>
  <c r="I58" i="13" s="1"/>
  <c r="H57" i="13"/>
  <c r="H56" i="13"/>
  <c r="H55" i="13"/>
  <c r="H54" i="13"/>
  <c r="I54" i="13" s="1"/>
  <c r="H53" i="13"/>
  <c r="H52" i="13"/>
  <c r="H51" i="13"/>
  <c r="H50" i="13"/>
  <c r="H48" i="13"/>
  <c r="H47" i="13"/>
  <c r="H46" i="13"/>
  <c r="H45" i="13"/>
  <c r="H44" i="13"/>
  <c r="H43" i="13"/>
  <c r="H42" i="13"/>
  <c r="H41" i="13"/>
  <c r="H40" i="13"/>
  <c r="K40" i="13" s="1"/>
  <c r="Q40" i="13" s="1"/>
  <c r="F105" i="13"/>
  <c r="F104" i="13"/>
  <c r="J103" i="13" s="1"/>
  <c r="F103" i="13"/>
  <c r="J102" i="13" s="1"/>
  <c r="F102" i="13"/>
  <c r="J101" i="13" s="1"/>
  <c r="O101" i="13" s="1"/>
  <c r="F101" i="13"/>
  <c r="F100" i="13"/>
  <c r="J99" i="13" s="1"/>
  <c r="F99" i="13"/>
  <c r="F98" i="13"/>
  <c r="J97" i="13" s="1"/>
  <c r="O97" i="13" s="1"/>
  <c r="F97" i="13"/>
  <c r="F96" i="13"/>
  <c r="J95" i="13" s="1"/>
  <c r="F95" i="13"/>
  <c r="F94" i="13"/>
  <c r="J93" i="13" s="1"/>
  <c r="O93" i="13" s="1"/>
  <c r="F93" i="13"/>
  <c r="F92" i="13"/>
  <c r="J91" i="13" s="1"/>
  <c r="F91" i="13"/>
  <c r="F90" i="13"/>
  <c r="J89" i="13" s="1"/>
  <c r="O89" i="13" s="1"/>
  <c r="F89" i="13"/>
  <c r="F88" i="13"/>
  <c r="J87" i="13" s="1"/>
  <c r="F87" i="13"/>
  <c r="F86" i="13"/>
  <c r="J85" i="13" s="1"/>
  <c r="F85" i="13"/>
  <c r="F84" i="13"/>
  <c r="J83" i="13" s="1"/>
  <c r="P83" i="13" s="1"/>
  <c r="F83" i="13"/>
  <c r="F82" i="13"/>
  <c r="J81" i="13" s="1"/>
  <c r="F81" i="13"/>
  <c r="J80" i="13" s="1"/>
  <c r="F80" i="13"/>
  <c r="F79" i="13"/>
  <c r="J78" i="13" s="1"/>
  <c r="F78" i="13"/>
  <c r="F77" i="13"/>
  <c r="J76" i="13" s="1"/>
  <c r="F76" i="13"/>
  <c r="J75" i="13" s="1"/>
  <c r="F75" i="13"/>
  <c r="J74" i="13" s="1"/>
  <c r="F74" i="13"/>
  <c r="F73" i="13"/>
  <c r="J72" i="13" s="1"/>
  <c r="F72" i="13"/>
  <c r="F71" i="13"/>
  <c r="J70" i="13" s="1"/>
  <c r="O70" i="13" s="1"/>
  <c r="F70" i="13"/>
  <c r="F69" i="13"/>
  <c r="J68" i="13" s="1"/>
  <c r="F68" i="13"/>
  <c r="J67" i="13" s="1"/>
  <c r="F67" i="13"/>
  <c r="J66" i="13" s="1"/>
  <c r="O66" i="13" s="1"/>
  <c r="F66" i="13"/>
  <c r="J65" i="13" s="1"/>
  <c r="F65" i="13"/>
  <c r="F64" i="13"/>
  <c r="J63" i="13" s="1"/>
  <c r="F63" i="13"/>
  <c r="F62" i="13"/>
  <c r="J61" i="13" s="1"/>
  <c r="F61" i="13"/>
  <c r="F60" i="13"/>
  <c r="J59" i="13" s="1"/>
  <c r="F59" i="13"/>
  <c r="F58" i="13"/>
  <c r="J57" i="13" s="1"/>
  <c r="F57" i="13"/>
  <c r="J56" i="13" s="1"/>
  <c r="F56" i="13"/>
  <c r="J55" i="13" s="1"/>
  <c r="F55" i="13"/>
  <c r="F54" i="13"/>
  <c r="J53" i="13" s="1"/>
  <c r="F53" i="13"/>
  <c r="J52" i="13" s="1"/>
  <c r="P52" i="13" s="1"/>
  <c r="F52" i="13"/>
  <c r="J51" i="13" s="1"/>
  <c r="F51" i="13"/>
  <c r="F50" i="13"/>
  <c r="J49" i="13" s="1"/>
  <c r="F49" i="13"/>
  <c r="F48" i="13"/>
  <c r="F47" i="13"/>
  <c r="F46" i="13"/>
  <c r="F45" i="13"/>
  <c r="F44" i="13"/>
  <c r="J43" i="13" s="1"/>
  <c r="F43" i="13"/>
  <c r="F42" i="13"/>
  <c r="J41" i="13" s="1"/>
  <c r="F41" i="13"/>
  <c r="F40" i="13"/>
  <c r="I3" i="13"/>
  <c r="N3" i="13" s="1"/>
  <c r="I4" i="13"/>
  <c r="N4" i="13" s="1"/>
  <c r="I5" i="13"/>
  <c r="N5" i="13" s="1"/>
  <c r="I6" i="13"/>
  <c r="N6" i="13" s="1"/>
  <c r="J7" i="13"/>
  <c r="I8" i="13"/>
  <c r="N8" i="13" s="1"/>
  <c r="L8" i="13"/>
  <c r="L9" i="13" s="1"/>
  <c r="L10" i="13" s="1"/>
  <c r="M10" i="13" s="1"/>
  <c r="M8" i="13"/>
  <c r="I9" i="13"/>
  <c r="N9" i="13" s="1"/>
  <c r="J10" i="13"/>
  <c r="O10" i="13" s="1"/>
  <c r="P10" i="13"/>
  <c r="I11" i="13"/>
  <c r="N11" i="13" s="1"/>
  <c r="L11" i="13"/>
  <c r="M11" i="13" s="1"/>
  <c r="I12" i="13"/>
  <c r="N12" i="13" s="1"/>
  <c r="I13" i="13"/>
  <c r="N13" i="13"/>
  <c r="I14" i="13"/>
  <c r="N14" i="13" s="1"/>
  <c r="J15" i="13"/>
  <c r="O15" i="13" s="1"/>
  <c r="I16" i="13"/>
  <c r="N16" i="13" s="1"/>
  <c r="L16" i="13"/>
  <c r="J17" i="13"/>
  <c r="O17" i="13" s="1"/>
  <c r="I18" i="13"/>
  <c r="N18" i="13" s="1"/>
  <c r="L18" i="13"/>
  <c r="L19" i="13" s="1"/>
  <c r="M19" i="13" s="1"/>
  <c r="I19" i="13"/>
  <c r="N19" i="13" s="1"/>
  <c r="J20" i="13"/>
  <c r="J21" i="13"/>
  <c r="O21" i="13" s="1"/>
  <c r="L21" i="13"/>
  <c r="M21" i="13" s="1"/>
  <c r="I22" i="13"/>
  <c r="N22" i="13" s="1"/>
  <c r="L22" i="13"/>
  <c r="L23" i="13" s="1"/>
  <c r="M23" i="13" s="1"/>
  <c r="M22" i="13"/>
  <c r="I23" i="13"/>
  <c r="N23" i="13" s="1"/>
  <c r="J24" i="13"/>
  <c r="P24" i="13" s="1"/>
  <c r="I25" i="13"/>
  <c r="L25" i="13"/>
  <c r="L26" i="13" s="1"/>
  <c r="N25" i="13"/>
  <c r="I26" i="13"/>
  <c r="N26" i="13" s="1"/>
  <c r="J27" i="13"/>
  <c r="O27" i="13" s="1"/>
  <c r="P27" i="13"/>
  <c r="I28" i="13"/>
  <c r="N28" i="13" s="1"/>
  <c r="L28" i="13"/>
  <c r="L29" i="13" s="1"/>
  <c r="M29" i="13" s="1"/>
  <c r="J29" i="13"/>
  <c r="O29" i="13" s="1"/>
  <c r="I30" i="13"/>
  <c r="N30" i="13" s="1"/>
  <c r="L30" i="13"/>
  <c r="L31" i="13" s="1"/>
  <c r="M31" i="13" s="1"/>
  <c r="J31" i="13"/>
  <c r="O31" i="13" s="1"/>
  <c r="I32" i="13"/>
  <c r="N32" i="13" s="1"/>
  <c r="L32" i="13"/>
  <c r="L33" i="13" s="1"/>
  <c r="L34" i="13" s="1"/>
  <c r="M34" i="13" s="1"/>
  <c r="I33" i="13"/>
  <c r="N33" i="13"/>
  <c r="J34" i="13"/>
  <c r="P34" i="13" s="1"/>
  <c r="I35" i="13"/>
  <c r="N35" i="13" s="1"/>
  <c r="L35" i="13"/>
  <c r="M35" i="13" s="1"/>
  <c r="I36" i="13"/>
  <c r="N36" i="13" s="1"/>
  <c r="I37" i="13"/>
  <c r="N37" i="13" s="1"/>
  <c r="I38" i="13"/>
  <c r="J38" i="13"/>
  <c r="P38" i="13" s="1"/>
  <c r="I39" i="13"/>
  <c r="L39" i="13"/>
  <c r="J40" i="13"/>
  <c r="P40" i="13" s="1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I20" i="13" s="1"/>
  <c r="H21" i="13"/>
  <c r="H22" i="13"/>
  <c r="H23" i="13"/>
  <c r="H24" i="13"/>
  <c r="H25" i="13"/>
  <c r="H26" i="13"/>
  <c r="H27" i="13"/>
  <c r="H28" i="13"/>
  <c r="K28" i="13" s="1"/>
  <c r="Q28" i="13" s="1"/>
  <c r="H29" i="13"/>
  <c r="H30" i="13"/>
  <c r="H31" i="13"/>
  <c r="I31" i="13" s="1"/>
  <c r="H32" i="13"/>
  <c r="H33" i="13"/>
  <c r="H34" i="13"/>
  <c r="I34" i="13" s="1"/>
  <c r="H35" i="13"/>
  <c r="K35" i="13" s="1"/>
  <c r="Q35" i="13" s="1"/>
  <c r="H36" i="13"/>
  <c r="K36" i="13" s="1"/>
  <c r="Q36" i="13" s="1"/>
  <c r="H37" i="13"/>
  <c r="H38" i="13"/>
  <c r="H39" i="13"/>
  <c r="F3" i="13"/>
  <c r="J2" i="13" s="1"/>
  <c r="O2" i="13" s="1"/>
  <c r="F4" i="13"/>
  <c r="J3" i="13" s="1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J23" i="13" s="1"/>
  <c r="F25" i="13"/>
  <c r="F26" i="13"/>
  <c r="F27" i="13"/>
  <c r="F28" i="13"/>
  <c r="F29" i="13"/>
  <c r="J28" i="13" s="1"/>
  <c r="F30" i="13"/>
  <c r="F31" i="13"/>
  <c r="F32" i="13"/>
  <c r="F33" i="13"/>
  <c r="F34" i="13"/>
  <c r="F35" i="13"/>
  <c r="F36" i="13"/>
  <c r="F37" i="13"/>
  <c r="F38" i="13"/>
  <c r="F39" i="13"/>
  <c r="H2" i="13"/>
  <c r="F2" i="13"/>
  <c r="F2" i="1"/>
  <c r="L2" i="13"/>
  <c r="F66" i="10"/>
  <c r="F3" i="10"/>
  <c r="J2" i="10" s="1"/>
  <c r="O2" i="10" s="1"/>
  <c r="J167" i="10"/>
  <c r="O167" i="10" s="1"/>
  <c r="L167" i="10"/>
  <c r="M167" i="10" s="1"/>
  <c r="P167" i="10"/>
  <c r="I168" i="10"/>
  <c r="N168" i="10" s="1"/>
  <c r="J169" i="10"/>
  <c r="I170" i="10"/>
  <c r="N170" i="10"/>
  <c r="J171" i="10"/>
  <c r="O171" i="10" s="1"/>
  <c r="I172" i="10"/>
  <c r="N172" i="10" s="1"/>
  <c r="J173" i="10"/>
  <c r="I174" i="10"/>
  <c r="N174" i="10" s="1"/>
  <c r="J175" i="10"/>
  <c r="P175" i="10" s="1"/>
  <c r="O175" i="10"/>
  <c r="I176" i="10"/>
  <c r="N176" i="10" s="1"/>
  <c r="I177" i="10"/>
  <c r="N177" i="10" s="1"/>
  <c r="J178" i="10"/>
  <c r="P178" i="10" s="1"/>
  <c r="J179" i="10"/>
  <c r="P179" i="10" s="1"/>
  <c r="J180" i="10"/>
  <c r="O180" i="10" s="1"/>
  <c r="J181" i="10"/>
  <c r="I182" i="10"/>
  <c r="N182" i="10"/>
  <c r="I183" i="10"/>
  <c r="N183" i="10" s="1"/>
  <c r="I184" i="10"/>
  <c r="N184" i="10" s="1"/>
  <c r="J185" i="10"/>
  <c r="I186" i="10"/>
  <c r="N186" i="10" s="1"/>
  <c r="J187" i="10"/>
  <c r="O187" i="10" s="1"/>
  <c r="I188" i="10"/>
  <c r="N188" i="10" s="1"/>
  <c r="J189" i="10"/>
  <c r="I190" i="10"/>
  <c r="N190" i="10" s="1"/>
  <c r="I191" i="10"/>
  <c r="N191" i="10" s="1"/>
  <c r="J192" i="10"/>
  <c r="O192" i="10" s="1"/>
  <c r="J193" i="10"/>
  <c r="I194" i="10"/>
  <c r="N194" i="10" s="1"/>
  <c r="J195" i="10"/>
  <c r="I196" i="10"/>
  <c r="N196" i="10" s="1"/>
  <c r="J197" i="10"/>
  <c r="I198" i="10"/>
  <c r="N198" i="10" s="1"/>
  <c r="I199" i="10"/>
  <c r="N199" i="10" s="1"/>
  <c r="I200" i="10"/>
  <c r="N200" i="10" s="1"/>
  <c r="I201" i="10"/>
  <c r="N201" i="10" s="1"/>
  <c r="I202" i="10"/>
  <c r="N202" i="10" s="1"/>
  <c r="I203" i="10"/>
  <c r="N203" i="10" s="1"/>
  <c r="I204" i="10"/>
  <c r="N204" i="10" s="1"/>
  <c r="I205" i="10"/>
  <c r="N205" i="10" s="1"/>
  <c r="J206" i="10"/>
  <c r="P206" i="10" s="1"/>
  <c r="I207" i="10"/>
  <c r="N207" i="10" s="1"/>
  <c r="I208" i="10"/>
  <c r="N208" i="10" s="1"/>
  <c r="I209" i="10"/>
  <c r="N209" i="10" s="1"/>
  <c r="J210" i="10"/>
  <c r="P210" i="10" s="1"/>
  <c r="I211" i="10"/>
  <c r="N211" i="10" s="1"/>
  <c r="I212" i="10"/>
  <c r="N212" i="10"/>
  <c r="J213" i="10"/>
  <c r="O213" i="10" s="1"/>
  <c r="P213" i="10"/>
  <c r="H213" i="10"/>
  <c r="H212" i="10"/>
  <c r="H211" i="10"/>
  <c r="H210" i="10"/>
  <c r="I210" i="10" s="1"/>
  <c r="H209" i="10"/>
  <c r="H208" i="10"/>
  <c r="H207" i="10"/>
  <c r="K207" i="10" s="1"/>
  <c r="Q207" i="10" s="1"/>
  <c r="H206" i="10"/>
  <c r="I206" i="10" s="1"/>
  <c r="H205" i="10"/>
  <c r="H204" i="10"/>
  <c r="H203" i="10"/>
  <c r="K203" i="10" s="1"/>
  <c r="Q203" i="10" s="1"/>
  <c r="H202" i="10"/>
  <c r="H201" i="10"/>
  <c r="K201" i="10" s="1"/>
  <c r="Q201" i="10" s="1"/>
  <c r="H200" i="10"/>
  <c r="H199" i="10"/>
  <c r="H198" i="10"/>
  <c r="H197" i="10"/>
  <c r="H196" i="10"/>
  <c r="H195" i="10"/>
  <c r="I195" i="10" s="1"/>
  <c r="H194" i="10"/>
  <c r="H193" i="10"/>
  <c r="I193" i="10" s="1"/>
  <c r="H192" i="10"/>
  <c r="I192" i="10" s="1"/>
  <c r="H191" i="10"/>
  <c r="H190" i="10"/>
  <c r="H189" i="10"/>
  <c r="H188" i="10"/>
  <c r="H187" i="10"/>
  <c r="H186" i="10"/>
  <c r="H185" i="10"/>
  <c r="H184" i="10"/>
  <c r="H183" i="10"/>
  <c r="H182" i="10"/>
  <c r="H181" i="10"/>
  <c r="H180" i="10"/>
  <c r="H179" i="10"/>
  <c r="H178" i="10"/>
  <c r="H177" i="10"/>
  <c r="H176" i="10"/>
  <c r="H175" i="10"/>
  <c r="H174" i="10"/>
  <c r="H173" i="10"/>
  <c r="H172" i="10"/>
  <c r="H171" i="10"/>
  <c r="I171" i="10" s="1"/>
  <c r="H170" i="10"/>
  <c r="H169" i="10"/>
  <c r="H168" i="10"/>
  <c r="H167" i="10"/>
  <c r="I167" i="10" s="1"/>
  <c r="F213" i="10"/>
  <c r="F212" i="10"/>
  <c r="F211" i="10"/>
  <c r="F210" i="10"/>
  <c r="F209" i="10"/>
  <c r="F208" i="10"/>
  <c r="F207" i="10"/>
  <c r="F206" i="10"/>
  <c r="F205" i="10"/>
  <c r="F204" i="10"/>
  <c r="F203" i="10"/>
  <c r="F202" i="10"/>
  <c r="F201" i="10"/>
  <c r="F200" i="10"/>
  <c r="F199" i="10"/>
  <c r="F198" i="10"/>
  <c r="F197" i="10"/>
  <c r="J196" i="10" s="1"/>
  <c r="O196" i="10" s="1"/>
  <c r="F196" i="10"/>
  <c r="F195" i="10"/>
  <c r="F194" i="10"/>
  <c r="F193" i="10"/>
  <c r="F192" i="10"/>
  <c r="F191" i="10"/>
  <c r="F190" i="10"/>
  <c r="F189" i="10"/>
  <c r="J188" i="10" s="1"/>
  <c r="F188" i="10"/>
  <c r="F187" i="10"/>
  <c r="F186" i="10"/>
  <c r="F185" i="10"/>
  <c r="F184" i="10"/>
  <c r="F183" i="10"/>
  <c r="F182" i="10"/>
  <c r="F181" i="10"/>
  <c r="F180" i="10"/>
  <c r="F179" i="10"/>
  <c r="F178" i="10"/>
  <c r="F177" i="10"/>
  <c r="J176" i="10" s="1"/>
  <c r="F176" i="10"/>
  <c r="F175" i="10"/>
  <c r="J174" i="10" s="1"/>
  <c r="F174" i="10"/>
  <c r="F173" i="10"/>
  <c r="F172" i="10"/>
  <c r="F171" i="10"/>
  <c r="F170" i="10"/>
  <c r="F169" i="10"/>
  <c r="F168" i="10"/>
  <c r="H156" i="10"/>
  <c r="I166" i="10"/>
  <c r="I103" i="10"/>
  <c r="N103" i="10" s="1"/>
  <c r="L103" i="10"/>
  <c r="L104" i="10" s="1"/>
  <c r="I104" i="10"/>
  <c r="N104" i="10" s="1"/>
  <c r="J105" i="10"/>
  <c r="O105" i="10" s="1"/>
  <c r="I106" i="10"/>
  <c r="N106" i="10" s="1"/>
  <c r="I107" i="10"/>
  <c r="N107" i="10" s="1"/>
  <c r="J108" i="10"/>
  <c r="O108" i="10" s="1"/>
  <c r="I109" i="10"/>
  <c r="N109" i="10" s="1"/>
  <c r="J110" i="10"/>
  <c r="I111" i="10"/>
  <c r="N111" i="10" s="1"/>
  <c r="I112" i="10"/>
  <c r="N112" i="10" s="1"/>
  <c r="I113" i="10"/>
  <c r="N113" i="10" s="1"/>
  <c r="J114" i="10"/>
  <c r="I115" i="10"/>
  <c r="N115" i="10" s="1"/>
  <c r="I116" i="10"/>
  <c r="N116" i="10" s="1"/>
  <c r="I117" i="10"/>
  <c r="N117" i="10" s="1"/>
  <c r="J118" i="10"/>
  <c r="I119" i="10"/>
  <c r="N119" i="10" s="1"/>
  <c r="J120" i="10"/>
  <c r="P120" i="10" s="1"/>
  <c r="I121" i="10"/>
  <c r="N121" i="10" s="1"/>
  <c r="J122" i="10"/>
  <c r="I124" i="10"/>
  <c r="N124" i="10" s="1"/>
  <c r="J125" i="10"/>
  <c r="O125" i="10" s="1"/>
  <c r="K125" i="10"/>
  <c r="Q125" i="10" s="1"/>
  <c r="I126" i="10"/>
  <c r="N126" i="10" s="1"/>
  <c r="I127" i="10"/>
  <c r="N127" i="10" s="1"/>
  <c r="I128" i="10"/>
  <c r="N128" i="10" s="1"/>
  <c r="I129" i="10"/>
  <c r="N129" i="10" s="1"/>
  <c r="I130" i="10"/>
  <c r="N130" i="10" s="1"/>
  <c r="I131" i="10"/>
  <c r="N131" i="10" s="1"/>
  <c r="K131" i="10"/>
  <c r="Q131" i="10" s="1"/>
  <c r="I132" i="10"/>
  <c r="N132" i="10" s="1"/>
  <c r="J133" i="10"/>
  <c r="O133" i="10" s="1"/>
  <c r="I134" i="10"/>
  <c r="N134" i="10"/>
  <c r="I135" i="10"/>
  <c r="N135" i="10" s="1"/>
  <c r="J136" i="10"/>
  <c r="O136" i="10" s="1"/>
  <c r="I137" i="10"/>
  <c r="N137" i="10" s="1"/>
  <c r="I138" i="10"/>
  <c r="N138" i="10"/>
  <c r="I139" i="10"/>
  <c r="N139" i="10" s="1"/>
  <c r="J140" i="10"/>
  <c r="O140" i="10" s="1"/>
  <c r="I141" i="10"/>
  <c r="N141" i="10" s="1"/>
  <c r="I142" i="10"/>
  <c r="N142" i="10" s="1"/>
  <c r="J143" i="10"/>
  <c r="O143" i="10" s="1"/>
  <c r="I144" i="10"/>
  <c r="N144" i="10" s="1"/>
  <c r="I145" i="10"/>
  <c r="N145" i="10" s="1"/>
  <c r="I146" i="10"/>
  <c r="N146" i="10" s="1"/>
  <c r="I147" i="10"/>
  <c r="J147" i="10"/>
  <c r="P147" i="10" s="1"/>
  <c r="I148" i="10"/>
  <c r="N148" i="10" s="1"/>
  <c r="J149" i="10"/>
  <c r="O149" i="10" s="1"/>
  <c r="I150" i="10"/>
  <c r="N150" i="10" s="1"/>
  <c r="J151" i="10"/>
  <c r="P151" i="10" s="1"/>
  <c r="I152" i="10"/>
  <c r="N152" i="10" s="1"/>
  <c r="J153" i="10"/>
  <c r="O153" i="10" s="1"/>
  <c r="I154" i="10"/>
  <c r="N154" i="10" s="1"/>
  <c r="J155" i="10"/>
  <c r="P155" i="10" s="1"/>
  <c r="I156" i="10"/>
  <c r="N156" i="10" s="1"/>
  <c r="I157" i="10"/>
  <c r="N157" i="10" s="1"/>
  <c r="J158" i="10"/>
  <c r="O158" i="10" s="1"/>
  <c r="I159" i="10"/>
  <c r="N159" i="10" s="1"/>
  <c r="I160" i="10"/>
  <c r="J160" i="10"/>
  <c r="I161" i="10"/>
  <c r="N161" i="10" s="1"/>
  <c r="I162" i="10"/>
  <c r="N162" i="10" s="1"/>
  <c r="I163" i="10"/>
  <c r="N163" i="10" s="1"/>
  <c r="I164" i="10"/>
  <c r="N164" i="10" s="1"/>
  <c r="I165" i="10"/>
  <c r="N165" i="10" s="1"/>
  <c r="H166" i="10"/>
  <c r="H165" i="10"/>
  <c r="H164" i="10"/>
  <c r="H163" i="10"/>
  <c r="H162" i="10"/>
  <c r="H161" i="10"/>
  <c r="K161" i="10" s="1"/>
  <c r="Q161" i="10" s="1"/>
  <c r="H160" i="10"/>
  <c r="H159" i="10"/>
  <c r="H158" i="10"/>
  <c r="H157" i="10"/>
  <c r="H155" i="10"/>
  <c r="K155" i="10" s="1"/>
  <c r="Q155" i="10" s="1"/>
  <c r="H154" i="10"/>
  <c r="K154" i="10" s="1"/>
  <c r="Q154" i="10" s="1"/>
  <c r="H153" i="10"/>
  <c r="I153" i="10" s="1"/>
  <c r="H152" i="10"/>
  <c r="H151" i="10"/>
  <c r="I151" i="10" s="1"/>
  <c r="H150" i="10"/>
  <c r="H149" i="10"/>
  <c r="I149" i="10" s="1"/>
  <c r="H148" i="10"/>
  <c r="H147" i="10"/>
  <c r="H146" i="10"/>
  <c r="K146" i="10" s="1"/>
  <c r="Q146" i="10" s="1"/>
  <c r="H145" i="10"/>
  <c r="H144" i="10"/>
  <c r="H143" i="10"/>
  <c r="H142" i="10"/>
  <c r="H141" i="10"/>
  <c r="H140" i="10"/>
  <c r="I140" i="10" s="1"/>
  <c r="H139" i="10"/>
  <c r="H138" i="10"/>
  <c r="K138" i="10" s="1"/>
  <c r="Q138" i="10" s="1"/>
  <c r="H137" i="10"/>
  <c r="H136" i="10"/>
  <c r="I136" i="10" s="1"/>
  <c r="H135" i="10"/>
  <c r="H134" i="10"/>
  <c r="H133" i="10"/>
  <c r="I133" i="10" s="1"/>
  <c r="H132" i="10"/>
  <c r="K132" i="10" s="1"/>
  <c r="Q132" i="10" s="1"/>
  <c r="H131" i="10"/>
  <c r="H130" i="10"/>
  <c r="H129" i="10"/>
  <c r="H128" i="10"/>
  <c r="H127" i="10"/>
  <c r="K127" i="10" s="1"/>
  <c r="Q127" i="10" s="1"/>
  <c r="H126" i="10"/>
  <c r="H125" i="10"/>
  <c r="I125" i="10" s="1"/>
  <c r="H124" i="10"/>
  <c r="H123" i="10"/>
  <c r="H122" i="10"/>
  <c r="I122" i="10" s="1"/>
  <c r="H121" i="10"/>
  <c r="K121" i="10" s="1"/>
  <c r="Q121" i="10" s="1"/>
  <c r="H120" i="10"/>
  <c r="I120" i="10" s="1"/>
  <c r="H119" i="10"/>
  <c r="H118" i="10"/>
  <c r="I118" i="10" s="1"/>
  <c r="H117" i="10"/>
  <c r="H116" i="10"/>
  <c r="K116" i="10" s="1"/>
  <c r="Q116" i="10" s="1"/>
  <c r="H115" i="10"/>
  <c r="H114" i="10"/>
  <c r="I114" i="10" s="1"/>
  <c r="H113" i="10"/>
  <c r="K113" i="10" s="1"/>
  <c r="Q113" i="10" s="1"/>
  <c r="H112" i="10"/>
  <c r="H111" i="10"/>
  <c r="H110" i="10"/>
  <c r="K110" i="10" s="1"/>
  <c r="Q110" i="10" s="1"/>
  <c r="H109" i="10"/>
  <c r="H108" i="10"/>
  <c r="I108" i="10" s="1"/>
  <c r="H107" i="10"/>
  <c r="H106" i="10"/>
  <c r="H105" i="10"/>
  <c r="I105" i="10" s="1"/>
  <c r="H104" i="10"/>
  <c r="K104" i="10" s="1"/>
  <c r="Q104" i="10" s="1"/>
  <c r="H103" i="10"/>
  <c r="F124" i="10"/>
  <c r="F125" i="10"/>
  <c r="F126" i="10"/>
  <c r="F127" i="10"/>
  <c r="F128" i="10"/>
  <c r="F129" i="10"/>
  <c r="F130" i="10"/>
  <c r="J129" i="10" s="1"/>
  <c r="F131" i="10"/>
  <c r="F132" i="10"/>
  <c r="F133" i="10"/>
  <c r="F134" i="10"/>
  <c r="F135" i="10"/>
  <c r="F136" i="10"/>
  <c r="J135" i="10" s="1"/>
  <c r="F137" i="10"/>
  <c r="F138" i="10"/>
  <c r="F139" i="10"/>
  <c r="F140" i="10"/>
  <c r="F141" i="10"/>
  <c r="F142" i="10"/>
  <c r="J141" i="10" s="1"/>
  <c r="F143" i="10"/>
  <c r="F144" i="10"/>
  <c r="F145" i="10"/>
  <c r="F146" i="10"/>
  <c r="F147" i="10"/>
  <c r="F148" i="10"/>
  <c r="F149" i="10"/>
  <c r="F150" i="10"/>
  <c r="F151" i="10"/>
  <c r="F152" i="10"/>
  <c r="K152" i="10" s="1"/>
  <c r="Q152" i="10" s="1"/>
  <c r="F153" i="10"/>
  <c r="J152" i="10" s="1"/>
  <c r="O152" i="10" s="1"/>
  <c r="F154" i="10"/>
  <c r="F155" i="10"/>
  <c r="F156" i="10"/>
  <c r="F157" i="10"/>
  <c r="F158" i="10"/>
  <c r="F159" i="10"/>
  <c r="F160" i="10"/>
  <c r="F161" i="10"/>
  <c r="F162" i="10"/>
  <c r="F163" i="10"/>
  <c r="J162" i="10" s="1"/>
  <c r="F164" i="10"/>
  <c r="K164" i="10" s="1"/>
  <c r="Q164" i="10" s="1"/>
  <c r="F165" i="10"/>
  <c r="F166" i="10"/>
  <c r="F167" i="10"/>
  <c r="J166" i="10" s="1"/>
  <c r="O166" i="10" s="1"/>
  <c r="F121" i="10"/>
  <c r="F122" i="10"/>
  <c r="J121" i="10" s="1"/>
  <c r="F123" i="10"/>
  <c r="F120" i="10"/>
  <c r="J119" i="10" s="1"/>
  <c r="P119" i="10" s="1"/>
  <c r="F119" i="10"/>
  <c r="F118" i="10"/>
  <c r="J117" i="10" s="1"/>
  <c r="F117" i="10"/>
  <c r="J116" i="10" s="1"/>
  <c r="F116" i="10"/>
  <c r="J115" i="10" s="1"/>
  <c r="P115" i="10" s="1"/>
  <c r="F115" i="10"/>
  <c r="F114" i="10"/>
  <c r="J113" i="10" s="1"/>
  <c r="F113" i="10"/>
  <c r="J112" i="10" s="1"/>
  <c r="F112" i="10"/>
  <c r="J111" i="10" s="1"/>
  <c r="P111" i="10" s="1"/>
  <c r="F111" i="10"/>
  <c r="F110" i="10"/>
  <c r="J109" i="10" s="1"/>
  <c r="F109" i="10"/>
  <c r="F108" i="10"/>
  <c r="J107" i="10" s="1"/>
  <c r="P107" i="10" s="1"/>
  <c r="F107" i="10"/>
  <c r="J106" i="10" s="1"/>
  <c r="F106" i="10"/>
  <c r="F105" i="10"/>
  <c r="J104" i="10" s="1"/>
  <c r="F104" i="10"/>
  <c r="J103" i="10" s="1"/>
  <c r="O103" i="10" s="1"/>
  <c r="F103" i="10"/>
  <c r="J39" i="10"/>
  <c r="O39" i="10" s="1"/>
  <c r="I40" i="10"/>
  <c r="N40" i="10" s="1"/>
  <c r="L40" i="10"/>
  <c r="M40" i="10" s="1"/>
  <c r="I41" i="10"/>
  <c r="N41" i="10"/>
  <c r="J42" i="10"/>
  <c r="O42" i="10" s="1"/>
  <c r="I43" i="10"/>
  <c r="L43" i="10"/>
  <c r="N43" i="10"/>
  <c r="I44" i="10"/>
  <c r="N44" i="10" s="1"/>
  <c r="J45" i="10"/>
  <c r="I46" i="10"/>
  <c r="N46" i="10" s="1"/>
  <c r="L46" i="10"/>
  <c r="L47" i="10" s="1"/>
  <c r="M47" i="10" s="1"/>
  <c r="J47" i="10"/>
  <c r="O47" i="10" s="1"/>
  <c r="I48" i="10"/>
  <c r="N48" i="10" s="1"/>
  <c r="L48" i="10"/>
  <c r="M48" i="10" s="1"/>
  <c r="I49" i="10"/>
  <c r="N49" i="10" s="1"/>
  <c r="L49" i="10"/>
  <c r="M49" i="10" s="1"/>
  <c r="I50" i="10"/>
  <c r="N50" i="10" s="1"/>
  <c r="J51" i="10"/>
  <c r="O51" i="10" s="1"/>
  <c r="I52" i="10"/>
  <c r="N52" i="10" s="1"/>
  <c r="L52" i="10"/>
  <c r="L53" i="10" s="1"/>
  <c r="M53" i="10" s="1"/>
  <c r="J53" i="10"/>
  <c r="I54" i="10"/>
  <c r="N54" i="10" s="1"/>
  <c r="L54" i="10"/>
  <c r="M54" i="10" s="1"/>
  <c r="I55" i="10"/>
  <c r="N55" i="10" s="1"/>
  <c r="I56" i="10"/>
  <c r="N56" i="10" s="1"/>
  <c r="I57" i="10"/>
  <c r="N57" i="10" s="1"/>
  <c r="J58" i="10"/>
  <c r="O58" i="10" s="1"/>
  <c r="I59" i="10"/>
  <c r="N59" i="10" s="1"/>
  <c r="L59" i="10"/>
  <c r="I60" i="10"/>
  <c r="N60" i="10" s="1"/>
  <c r="I61" i="10"/>
  <c r="N61" i="10" s="1"/>
  <c r="J62" i="10"/>
  <c r="O62" i="10" s="1"/>
  <c r="I63" i="10"/>
  <c r="N63" i="10" s="1"/>
  <c r="L63" i="10"/>
  <c r="I64" i="10"/>
  <c r="N64" i="10" s="1"/>
  <c r="I65" i="10"/>
  <c r="N65" i="10" s="1"/>
  <c r="I66" i="10"/>
  <c r="N66" i="10" s="1"/>
  <c r="J67" i="10"/>
  <c r="O67" i="10" s="1"/>
  <c r="I68" i="10"/>
  <c r="N68" i="10" s="1"/>
  <c r="L68" i="10"/>
  <c r="L69" i="10" s="1"/>
  <c r="M69" i="10" s="1"/>
  <c r="J69" i="10"/>
  <c r="J70" i="10"/>
  <c r="O70" i="10" s="1"/>
  <c r="L70" i="10"/>
  <c r="M70" i="10" s="1"/>
  <c r="I71" i="10"/>
  <c r="N71" i="10" s="1"/>
  <c r="L71" i="10"/>
  <c r="I72" i="10"/>
  <c r="N72" i="10" s="1"/>
  <c r="I73" i="10"/>
  <c r="N73" i="10" s="1"/>
  <c r="J74" i="10"/>
  <c r="P74" i="10" s="1"/>
  <c r="I75" i="10"/>
  <c r="N75" i="10" s="1"/>
  <c r="L75" i="10"/>
  <c r="J76" i="10"/>
  <c r="O76" i="10" s="1"/>
  <c r="I77" i="10"/>
  <c r="N77" i="10" s="1"/>
  <c r="L77" i="10"/>
  <c r="M77" i="10" s="1"/>
  <c r="I78" i="10"/>
  <c r="N78" i="10" s="1"/>
  <c r="J79" i="10"/>
  <c r="O79" i="10" s="1"/>
  <c r="I80" i="10"/>
  <c r="N80" i="10" s="1"/>
  <c r="L80" i="10"/>
  <c r="M80" i="10" s="1"/>
  <c r="J81" i="10"/>
  <c r="I82" i="10"/>
  <c r="L82" i="10"/>
  <c r="M82" i="10" s="1"/>
  <c r="N82" i="10"/>
  <c r="I83" i="10"/>
  <c r="N83" i="10" s="1"/>
  <c r="I84" i="10"/>
  <c r="N84" i="10" s="1"/>
  <c r="I85" i="10"/>
  <c r="N85" i="10" s="1"/>
  <c r="J86" i="10"/>
  <c r="P86" i="10" s="1"/>
  <c r="I87" i="10"/>
  <c r="N87" i="10" s="1"/>
  <c r="L87" i="10"/>
  <c r="L88" i="10" s="1"/>
  <c r="I88" i="10"/>
  <c r="N88" i="10"/>
  <c r="I89" i="10"/>
  <c r="N89" i="10"/>
  <c r="J90" i="10"/>
  <c r="O90" i="10" s="1"/>
  <c r="I91" i="10"/>
  <c r="N91" i="10" s="1"/>
  <c r="L91" i="10"/>
  <c r="L92" i="10" s="1"/>
  <c r="I92" i="10"/>
  <c r="N92" i="10"/>
  <c r="J93" i="10"/>
  <c r="P93" i="10" s="1"/>
  <c r="I94" i="10"/>
  <c r="N94" i="10" s="1"/>
  <c r="L94" i="10"/>
  <c r="M94" i="10" s="1"/>
  <c r="I95" i="10"/>
  <c r="N95" i="10" s="1"/>
  <c r="J96" i="10"/>
  <c r="O96" i="10" s="1"/>
  <c r="I97" i="10"/>
  <c r="N97" i="10" s="1"/>
  <c r="L97" i="10"/>
  <c r="M97" i="10" s="1"/>
  <c r="I98" i="10"/>
  <c r="N98" i="10" s="1"/>
  <c r="J99" i="10"/>
  <c r="O99" i="10" s="1"/>
  <c r="I100" i="10"/>
  <c r="N100" i="10" s="1"/>
  <c r="L100" i="10"/>
  <c r="L101" i="10" s="1"/>
  <c r="I101" i="10"/>
  <c r="N101" i="10"/>
  <c r="J102" i="10"/>
  <c r="P102" i="10" s="1"/>
  <c r="H102" i="10"/>
  <c r="I102" i="10" s="1"/>
  <c r="H101" i="10"/>
  <c r="H100" i="10"/>
  <c r="H99" i="10"/>
  <c r="I99" i="10" s="1"/>
  <c r="H98" i="10"/>
  <c r="H97" i="10"/>
  <c r="H96" i="10"/>
  <c r="I96" i="10" s="1"/>
  <c r="H95" i="10"/>
  <c r="H94" i="10"/>
  <c r="H93" i="10"/>
  <c r="I93" i="10" s="1"/>
  <c r="H92" i="10"/>
  <c r="K92" i="10" s="1"/>
  <c r="Q92" i="10" s="1"/>
  <c r="H91" i="10"/>
  <c r="H90" i="10"/>
  <c r="I90" i="10" s="1"/>
  <c r="H89" i="10"/>
  <c r="H88" i="10"/>
  <c r="H87" i="10"/>
  <c r="H86" i="10"/>
  <c r="I86" i="10" s="1"/>
  <c r="H85" i="10"/>
  <c r="H84" i="10"/>
  <c r="H83" i="10"/>
  <c r="H82" i="10"/>
  <c r="H81" i="10"/>
  <c r="I81" i="10" s="1"/>
  <c r="H80" i="10"/>
  <c r="H79" i="10"/>
  <c r="I79" i="10" s="1"/>
  <c r="H78" i="10"/>
  <c r="H77" i="10"/>
  <c r="H76" i="10"/>
  <c r="H75" i="10"/>
  <c r="H74" i="10"/>
  <c r="I74" i="10" s="1"/>
  <c r="H73" i="10"/>
  <c r="H72" i="10"/>
  <c r="K72" i="10" s="1"/>
  <c r="Q72" i="10" s="1"/>
  <c r="H71" i="10"/>
  <c r="H70" i="10"/>
  <c r="I70" i="10" s="1"/>
  <c r="H69" i="10"/>
  <c r="I69" i="10" s="1"/>
  <c r="H68" i="10"/>
  <c r="H67" i="10"/>
  <c r="H66" i="10"/>
  <c r="H65" i="10"/>
  <c r="H64" i="10"/>
  <c r="K64" i="10" s="1"/>
  <c r="Q64" i="10" s="1"/>
  <c r="H63" i="10"/>
  <c r="H62" i="10"/>
  <c r="I62" i="10" s="1"/>
  <c r="H61" i="10"/>
  <c r="H60" i="10"/>
  <c r="H59" i="10"/>
  <c r="H58" i="10"/>
  <c r="H57" i="10"/>
  <c r="H56" i="10"/>
  <c r="H55" i="10"/>
  <c r="K55" i="10" s="1"/>
  <c r="Q55" i="10" s="1"/>
  <c r="H54" i="10"/>
  <c r="H53" i="10"/>
  <c r="I53" i="10" s="1"/>
  <c r="H52" i="10"/>
  <c r="H51" i="10"/>
  <c r="I51" i="10" s="1"/>
  <c r="H50" i="10"/>
  <c r="H49" i="10"/>
  <c r="H48" i="10"/>
  <c r="H47" i="10"/>
  <c r="I47" i="10" s="1"/>
  <c r="H46" i="10"/>
  <c r="H45" i="10"/>
  <c r="K45" i="10" s="1"/>
  <c r="Q45" i="10" s="1"/>
  <c r="H44" i="10"/>
  <c r="K44" i="10" s="1"/>
  <c r="Q44" i="10" s="1"/>
  <c r="H43" i="10"/>
  <c r="H42" i="10"/>
  <c r="H41" i="10"/>
  <c r="H40" i="10"/>
  <c r="H39" i="10"/>
  <c r="K39" i="10" s="1"/>
  <c r="Q39" i="10" s="1"/>
  <c r="F71" i="10"/>
  <c r="F72" i="10"/>
  <c r="F73" i="10"/>
  <c r="F74" i="10"/>
  <c r="F75" i="10"/>
  <c r="K75" i="10" s="1"/>
  <c r="Q75" i="10" s="1"/>
  <c r="F76" i="10"/>
  <c r="J75" i="10" s="1"/>
  <c r="F77" i="10"/>
  <c r="K77" i="10" s="1"/>
  <c r="Q77" i="10" s="1"/>
  <c r="F78" i="10"/>
  <c r="K78" i="10" s="1"/>
  <c r="Q78" i="10" s="1"/>
  <c r="F79" i="10"/>
  <c r="F80" i="10"/>
  <c r="F81" i="10"/>
  <c r="J80" i="10" s="1"/>
  <c r="O80" i="10" s="1"/>
  <c r="F82" i="10"/>
  <c r="F83" i="10"/>
  <c r="F84" i="10"/>
  <c r="J83" i="10" s="1"/>
  <c r="F85" i="10"/>
  <c r="F86" i="10"/>
  <c r="F87" i="10"/>
  <c r="F88" i="10"/>
  <c r="F89" i="10"/>
  <c r="F90" i="10"/>
  <c r="F91" i="10"/>
  <c r="K91" i="10" s="1"/>
  <c r="Q91" i="10" s="1"/>
  <c r="F92" i="10"/>
  <c r="F93" i="10"/>
  <c r="F94" i="10"/>
  <c r="K94" i="10" s="1"/>
  <c r="Q94" i="10" s="1"/>
  <c r="F95" i="10"/>
  <c r="J94" i="10" s="1"/>
  <c r="F96" i="10"/>
  <c r="F97" i="10"/>
  <c r="F98" i="10"/>
  <c r="F99" i="10"/>
  <c r="F100" i="10"/>
  <c r="F101" i="10"/>
  <c r="F102" i="10"/>
  <c r="F70" i="10"/>
  <c r="K70" i="10" s="1"/>
  <c r="Q70" i="10" s="1"/>
  <c r="F69" i="10"/>
  <c r="F68" i="10"/>
  <c r="F67" i="10"/>
  <c r="J66" i="10" s="1"/>
  <c r="F65" i="10"/>
  <c r="F63" i="10"/>
  <c r="F62" i="10"/>
  <c r="F61" i="10"/>
  <c r="F60" i="10"/>
  <c r="J59" i="10" s="1"/>
  <c r="F59" i="10"/>
  <c r="F58" i="10"/>
  <c r="J57" i="10" s="1"/>
  <c r="F57" i="10"/>
  <c r="F56" i="10"/>
  <c r="F55" i="10"/>
  <c r="F54" i="10"/>
  <c r="F53" i="10"/>
  <c r="J52" i="10" s="1"/>
  <c r="O52" i="10" s="1"/>
  <c r="F52" i="10"/>
  <c r="F51" i="10"/>
  <c r="J50" i="10" s="1"/>
  <c r="F50" i="10"/>
  <c r="F49" i="10"/>
  <c r="F48" i="10"/>
  <c r="F47" i="10"/>
  <c r="F46" i="10"/>
  <c r="F45" i="10"/>
  <c r="F44" i="10"/>
  <c r="J43" i="10" s="1"/>
  <c r="F43" i="10"/>
  <c r="F42" i="10"/>
  <c r="J41" i="10" s="1"/>
  <c r="F41" i="10"/>
  <c r="F40" i="10"/>
  <c r="F39" i="10"/>
  <c r="I3" i="10"/>
  <c r="N3" i="10" s="1"/>
  <c r="I4" i="10"/>
  <c r="N4" i="10" s="1"/>
  <c r="I5" i="10"/>
  <c r="N5" i="10" s="1"/>
  <c r="I6" i="10"/>
  <c r="N6" i="10" s="1"/>
  <c r="I7" i="10"/>
  <c r="N7" i="10" s="1"/>
  <c r="I8" i="10"/>
  <c r="N8" i="10" s="1"/>
  <c r="I9" i="10"/>
  <c r="N9" i="10" s="1"/>
  <c r="I10" i="10"/>
  <c r="N10" i="10" s="1"/>
  <c r="J11" i="10"/>
  <c r="P11" i="10" s="1"/>
  <c r="I12" i="10"/>
  <c r="N12" i="10" s="1"/>
  <c r="I13" i="10"/>
  <c r="N13" i="10" s="1"/>
  <c r="I14" i="10"/>
  <c r="N14" i="10" s="1"/>
  <c r="I15" i="10"/>
  <c r="N15" i="10" s="1"/>
  <c r="I16" i="10"/>
  <c r="N16" i="10" s="1"/>
  <c r="I17" i="10"/>
  <c r="N17" i="10" s="1"/>
  <c r="I18" i="10"/>
  <c r="N18" i="10" s="1"/>
  <c r="I19" i="10"/>
  <c r="N19" i="10" s="1"/>
  <c r="J20" i="10"/>
  <c r="O20" i="10" s="1"/>
  <c r="I21" i="10"/>
  <c r="N21" i="10" s="1"/>
  <c r="I22" i="10"/>
  <c r="N22" i="10" s="1"/>
  <c r="I23" i="10"/>
  <c r="N23" i="10" s="1"/>
  <c r="J24" i="10"/>
  <c r="O24" i="10" s="1"/>
  <c r="I25" i="10"/>
  <c r="N25" i="10" s="1"/>
  <c r="J26" i="10"/>
  <c r="O26" i="10" s="1"/>
  <c r="P26" i="10"/>
  <c r="I27" i="10"/>
  <c r="N27" i="10" s="1"/>
  <c r="I28" i="10"/>
  <c r="N28" i="10" s="1"/>
  <c r="I29" i="10"/>
  <c r="N29" i="10" s="1"/>
  <c r="J30" i="10"/>
  <c r="P30" i="10" s="1"/>
  <c r="I31" i="10"/>
  <c r="N31" i="10" s="1"/>
  <c r="I32" i="10"/>
  <c r="N32" i="10" s="1"/>
  <c r="J33" i="10"/>
  <c r="O33" i="10" s="1"/>
  <c r="I34" i="10"/>
  <c r="N34" i="10" s="1"/>
  <c r="I35" i="10"/>
  <c r="N35" i="10" s="1"/>
  <c r="I36" i="10"/>
  <c r="J36" i="10"/>
  <c r="O36" i="10" s="1"/>
  <c r="I37" i="10"/>
  <c r="N37" i="10" s="1"/>
  <c r="I38" i="10"/>
  <c r="H4" i="10"/>
  <c r="H5" i="10"/>
  <c r="K5" i="10" s="1"/>
  <c r="Q5" i="10" s="1"/>
  <c r="H6" i="10"/>
  <c r="H7" i="10"/>
  <c r="H8" i="10"/>
  <c r="H9" i="10"/>
  <c r="K9" i="10" s="1"/>
  <c r="Q9" i="10" s="1"/>
  <c r="H10" i="10"/>
  <c r="H11" i="10"/>
  <c r="I11" i="10" s="1"/>
  <c r="H12" i="10"/>
  <c r="H13" i="10"/>
  <c r="H14" i="10"/>
  <c r="H15" i="10"/>
  <c r="H16" i="10"/>
  <c r="H17" i="10"/>
  <c r="H18" i="10"/>
  <c r="H19" i="10"/>
  <c r="H20" i="10"/>
  <c r="I20" i="10" s="1"/>
  <c r="H21" i="10"/>
  <c r="H22" i="10"/>
  <c r="H23" i="10"/>
  <c r="H24" i="10"/>
  <c r="H25" i="10"/>
  <c r="H26" i="10"/>
  <c r="I26" i="10" s="1"/>
  <c r="H27" i="10"/>
  <c r="H28" i="10"/>
  <c r="H29" i="10"/>
  <c r="H30" i="10"/>
  <c r="I30" i="10" s="1"/>
  <c r="H31" i="10"/>
  <c r="H32" i="10"/>
  <c r="H33" i="10"/>
  <c r="H34" i="10"/>
  <c r="H35" i="10"/>
  <c r="H36" i="10"/>
  <c r="H37" i="10"/>
  <c r="H38" i="10"/>
  <c r="F4" i="10"/>
  <c r="F5" i="10"/>
  <c r="F6" i="10"/>
  <c r="F7" i="10"/>
  <c r="J6" i="10" s="1"/>
  <c r="F8" i="10"/>
  <c r="F9" i="10"/>
  <c r="F10" i="10"/>
  <c r="J9" i="10" s="1"/>
  <c r="O9" i="10" s="1"/>
  <c r="R9" i="10" s="1"/>
  <c r="F11" i="10"/>
  <c r="F12" i="10"/>
  <c r="F13" i="10"/>
  <c r="F14" i="10"/>
  <c r="J13" i="10" s="1"/>
  <c r="O13" i="10" s="1"/>
  <c r="F15" i="10"/>
  <c r="F16" i="10"/>
  <c r="J15" i="10" s="1"/>
  <c r="P15" i="10" s="1"/>
  <c r="F17" i="10"/>
  <c r="F18" i="10"/>
  <c r="F19" i="10"/>
  <c r="J18" i="10" s="1"/>
  <c r="F20" i="10"/>
  <c r="F21" i="10"/>
  <c r="F22" i="10"/>
  <c r="F23" i="10"/>
  <c r="J22" i="10" s="1"/>
  <c r="F24" i="10"/>
  <c r="F25" i="10"/>
  <c r="F26" i="10"/>
  <c r="F27" i="10"/>
  <c r="F28" i="10"/>
  <c r="F29" i="10"/>
  <c r="F30" i="10"/>
  <c r="F31" i="10"/>
  <c r="F32" i="10"/>
  <c r="F33" i="10"/>
  <c r="J32" i="10" s="1"/>
  <c r="O32" i="10" s="1"/>
  <c r="F34" i="10"/>
  <c r="F35" i="10"/>
  <c r="F36" i="10"/>
  <c r="F37" i="10"/>
  <c r="F38" i="10"/>
  <c r="H3" i="10"/>
  <c r="K3" i="10" s="1"/>
  <c r="Q3" i="10" s="1"/>
  <c r="F3" i="2"/>
  <c r="F2" i="2"/>
  <c r="L2" i="10"/>
  <c r="M2" i="10" s="1"/>
  <c r="K2" i="10"/>
  <c r="Q2" i="10" s="1"/>
  <c r="I2" i="10"/>
  <c r="K208" i="9"/>
  <c r="Q208" i="9" s="1"/>
  <c r="I203" i="9"/>
  <c r="N203" i="9" s="1"/>
  <c r="J203" i="9"/>
  <c r="O203" i="9" s="1"/>
  <c r="K203" i="9"/>
  <c r="Q203" i="9" s="1"/>
  <c r="L203" i="9"/>
  <c r="I204" i="9"/>
  <c r="N204" i="9" s="1"/>
  <c r="J204" i="9"/>
  <c r="O204" i="9" s="1"/>
  <c r="K204" i="9"/>
  <c r="Q204" i="9" s="1"/>
  <c r="I205" i="9"/>
  <c r="N205" i="9" s="1"/>
  <c r="J205" i="9"/>
  <c r="K205" i="9"/>
  <c r="Q205" i="9" s="1"/>
  <c r="I206" i="9"/>
  <c r="N206" i="9" s="1"/>
  <c r="J206" i="9"/>
  <c r="K206" i="9"/>
  <c r="Q206" i="9" s="1"/>
  <c r="I207" i="9"/>
  <c r="N207" i="9" s="1"/>
  <c r="J207" i="9"/>
  <c r="O207" i="9" s="1"/>
  <c r="K207" i="9"/>
  <c r="Q207" i="9" s="1"/>
  <c r="I208" i="9"/>
  <c r="N208" i="9" s="1"/>
  <c r="J208" i="9"/>
  <c r="O208" i="9" s="1"/>
  <c r="I209" i="9"/>
  <c r="J209" i="9"/>
  <c r="K209" i="9"/>
  <c r="Q209" i="9" s="1"/>
  <c r="I210" i="9"/>
  <c r="N210" i="9" s="1"/>
  <c r="J210" i="9"/>
  <c r="K210" i="9"/>
  <c r="Q210" i="9" s="1"/>
  <c r="L210" i="9"/>
  <c r="M210" i="9" s="1"/>
  <c r="I211" i="9"/>
  <c r="J211" i="9"/>
  <c r="O211" i="9" s="1"/>
  <c r="K211" i="9"/>
  <c r="Q211" i="9" s="1"/>
  <c r="I212" i="9"/>
  <c r="N212" i="9" s="1"/>
  <c r="J212" i="9"/>
  <c r="K212" i="9"/>
  <c r="Q212" i="9" s="1"/>
  <c r="L212" i="9"/>
  <c r="M212" i="9" s="1"/>
  <c r="I213" i="9"/>
  <c r="N213" i="9" s="1"/>
  <c r="J213" i="9"/>
  <c r="K213" i="9"/>
  <c r="Q213" i="9" s="1"/>
  <c r="I214" i="9"/>
  <c r="J214" i="9"/>
  <c r="K214" i="9"/>
  <c r="Q214" i="9" s="1"/>
  <c r="I215" i="9"/>
  <c r="J215" i="9"/>
  <c r="O215" i="9" s="1"/>
  <c r="K215" i="9"/>
  <c r="Q215" i="9" s="1"/>
  <c r="L215" i="9"/>
  <c r="N215" i="9"/>
  <c r="I216" i="9"/>
  <c r="N216" i="9" s="1"/>
  <c r="J216" i="9"/>
  <c r="O216" i="9" s="1"/>
  <c r="K216" i="9"/>
  <c r="Q216" i="9" s="1"/>
  <c r="I217" i="9"/>
  <c r="J217" i="9"/>
  <c r="K217" i="9"/>
  <c r="Q217" i="9" s="1"/>
  <c r="I218" i="9"/>
  <c r="N218" i="9" s="1"/>
  <c r="J218" i="9"/>
  <c r="K218" i="9"/>
  <c r="Q218" i="9" s="1"/>
  <c r="L218" i="9"/>
  <c r="M218" i="9" s="1"/>
  <c r="I219" i="9"/>
  <c r="J219" i="9"/>
  <c r="O219" i="9" s="1"/>
  <c r="K219" i="9"/>
  <c r="Q219" i="9" s="1"/>
  <c r="N219" i="9"/>
  <c r="I220" i="9"/>
  <c r="N220" i="9" s="1"/>
  <c r="J220" i="9"/>
  <c r="K220" i="9"/>
  <c r="Q220" i="9" s="1"/>
  <c r="I221" i="9"/>
  <c r="N221" i="9" s="1"/>
  <c r="J221" i="9"/>
  <c r="K221" i="9"/>
  <c r="Q221" i="9" s="1"/>
  <c r="I222" i="9"/>
  <c r="N222" i="9" s="1"/>
  <c r="J222" i="9"/>
  <c r="K222" i="9"/>
  <c r="Q222" i="9" s="1"/>
  <c r="I223" i="9"/>
  <c r="N223" i="9" s="1"/>
  <c r="J223" i="9"/>
  <c r="O223" i="9" s="1"/>
  <c r="K223" i="9"/>
  <c r="Q223" i="9" s="1"/>
  <c r="I224" i="9"/>
  <c r="J224" i="9"/>
  <c r="K224" i="9"/>
  <c r="Q224" i="9"/>
  <c r="I225" i="9"/>
  <c r="N225" i="9" s="1"/>
  <c r="J225" i="9"/>
  <c r="K225" i="9"/>
  <c r="Q225" i="9" s="1"/>
  <c r="L225" i="9"/>
  <c r="L226" i="9" s="1"/>
  <c r="M226" i="9" s="1"/>
  <c r="I226" i="9"/>
  <c r="N226" i="9" s="1"/>
  <c r="J226" i="9"/>
  <c r="K226" i="9"/>
  <c r="Q226" i="9" s="1"/>
  <c r="I227" i="9"/>
  <c r="J227" i="9"/>
  <c r="O227" i="9" s="1"/>
  <c r="K227" i="9"/>
  <c r="Q227" i="9" s="1"/>
  <c r="I228" i="9"/>
  <c r="N228" i="9" s="1"/>
  <c r="J228" i="9"/>
  <c r="O228" i="9" s="1"/>
  <c r="K228" i="9"/>
  <c r="Q228" i="9" s="1"/>
  <c r="L228" i="9"/>
  <c r="M228" i="9" s="1"/>
  <c r="I229" i="9"/>
  <c r="J229" i="9"/>
  <c r="K229" i="9"/>
  <c r="Q229" i="9" s="1"/>
  <c r="I230" i="9"/>
  <c r="N230" i="9" s="1"/>
  <c r="J230" i="9"/>
  <c r="K230" i="9"/>
  <c r="Q230" i="9" s="1"/>
  <c r="L230" i="9"/>
  <c r="M230" i="9" s="1"/>
  <c r="I231" i="9"/>
  <c r="J231" i="9"/>
  <c r="O231" i="9" s="1"/>
  <c r="K231" i="9"/>
  <c r="Q231" i="9" s="1"/>
  <c r="N231" i="9"/>
  <c r="I232" i="9"/>
  <c r="N232" i="9" s="1"/>
  <c r="J232" i="9"/>
  <c r="O232" i="9" s="1"/>
  <c r="K232" i="9"/>
  <c r="Q232" i="9" s="1"/>
  <c r="I233" i="9"/>
  <c r="J233" i="9"/>
  <c r="K233" i="9"/>
  <c r="Q233" i="9"/>
  <c r="I234" i="9"/>
  <c r="N234" i="9" s="1"/>
  <c r="J234" i="9"/>
  <c r="S234" i="9" s="1"/>
  <c r="K234" i="9"/>
  <c r="Q234" i="9" s="1"/>
  <c r="L234" i="9"/>
  <c r="M234" i="9" s="1"/>
  <c r="I235" i="9"/>
  <c r="J235" i="9"/>
  <c r="O235" i="9" s="1"/>
  <c r="K235" i="9"/>
  <c r="Q235" i="9" s="1"/>
  <c r="I236" i="9"/>
  <c r="N236" i="9" s="1"/>
  <c r="J236" i="9"/>
  <c r="K236" i="9"/>
  <c r="Q236" i="9" s="1"/>
  <c r="L236" i="9"/>
  <c r="M236" i="9" s="1"/>
  <c r="O236" i="9"/>
  <c r="I237" i="9"/>
  <c r="N237" i="9" s="1"/>
  <c r="J237" i="9"/>
  <c r="O237" i="9" s="1"/>
  <c r="K237" i="9"/>
  <c r="Q237" i="9" s="1"/>
  <c r="I238" i="9"/>
  <c r="J238" i="9"/>
  <c r="K238" i="9"/>
  <c r="Q238" i="9" s="1"/>
  <c r="I239" i="9"/>
  <c r="N239" i="9" s="1"/>
  <c r="J239" i="9"/>
  <c r="O239" i="9" s="1"/>
  <c r="K239" i="9"/>
  <c r="Q239" i="9" s="1"/>
  <c r="L239" i="9"/>
  <c r="I240" i="9"/>
  <c r="N240" i="9" s="1"/>
  <c r="J240" i="9"/>
  <c r="O240" i="9" s="1"/>
  <c r="K240" i="9"/>
  <c r="Q240" i="9" s="1"/>
  <c r="I241" i="9"/>
  <c r="J241" i="9"/>
  <c r="O241" i="9" s="1"/>
  <c r="K241" i="9"/>
  <c r="Q241" i="9" s="1"/>
  <c r="I242" i="9"/>
  <c r="N242" i="9" s="1"/>
  <c r="J242" i="9"/>
  <c r="K242" i="9"/>
  <c r="Q242" i="9" s="1"/>
  <c r="L242" i="9"/>
  <c r="M242" i="9" s="1"/>
  <c r="I243" i="9"/>
  <c r="N243" i="9" s="1"/>
  <c r="J243" i="9"/>
  <c r="O243" i="9" s="1"/>
  <c r="K243" i="9"/>
  <c r="Q243" i="9" s="1"/>
  <c r="I244" i="9"/>
  <c r="N244" i="9" s="1"/>
  <c r="J244" i="9"/>
  <c r="O244" i="9" s="1"/>
  <c r="K244" i="9"/>
  <c r="Q244" i="9" s="1"/>
  <c r="I245" i="9"/>
  <c r="N245" i="9" s="1"/>
  <c r="J245" i="9"/>
  <c r="O245" i="9" s="1"/>
  <c r="K245" i="9"/>
  <c r="Q245" i="9" s="1"/>
  <c r="I246" i="9"/>
  <c r="J246" i="9"/>
  <c r="K246" i="9"/>
  <c r="Q246" i="9" s="1"/>
  <c r="I247" i="9"/>
  <c r="N247" i="9" s="1"/>
  <c r="J247" i="9"/>
  <c r="K247" i="9"/>
  <c r="Q247" i="9" s="1"/>
  <c r="L247" i="9"/>
  <c r="M247" i="9" s="1"/>
  <c r="I248" i="9"/>
  <c r="J248" i="9"/>
  <c r="O248" i="9" s="1"/>
  <c r="K248" i="9"/>
  <c r="Q248" i="9" s="1"/>
  <c r="I249" i="9"/>
  <c r="N249" i="9" s="1"/>
  <c r="J249" i="9"/>
  <c r="O249" i="9" s="1"/>
  <c r="K249" i="9"/>
  <c r="Q249" i="9" s="1"/>
  <c r="L249" i="9"/>
  <c r="L250" i="9" s="1"/>
  <c r="I250" i="9"/>
  <c r="J250" i="9"/>
  <c r="K250" i="9"/>
  <c r="Q250" i="9" s="1"/>
  <c r="N250" i="9"/>
  <c r="I251" i="9"/>
  <c r="N251" i="9" s="1"/>
  <c r="J251" i="9"/>
  <c r="O251" i="9" s="1"/>
  <c r="K251" i="9"/>
  <c r="Q251" i="9" s="1"/>
  <c r="I252" i="9"/>
  <c r="N252" i="9" s="1"/>
  <c r="J252" i="9"/>
  <c r="O252" i="9" s="1"/>
  <c r="K252" i="9"/>
  <c r="Q252" i="9" s="1"/>
  <c r="I253" i="9"/>
  <c r="J253" i="9"/>
  <c r="O253" i="9" s="1"/>
  <c r="K253" i="9"/>
  <c r="Q253" i="9" s="1"/>
  <c r="I254" i="9"/>
  <c r="N254" i="9" s="1"/>
  <c r="J254" i="9"/>
  <c r="K254" i="9"/>
  <c r="Q254" i="9" s="1"/>
  <c r="L254" i="9"/>
  <c r="M254" i="9" s="1"/>
  <c r="I255" i="9"/>
  <c r="J255" i="9"/>
  <c r="O255" i="9" s="1"/>
  <c r="K255" i="9"/>
  <c r="Q255" i="9" s="1"/>
  <c r="I256" i="9"/>
  <c r="N256" i="9" s="1"/>
  <c r="J256" i="9"/>
  <c r="K256" i="9"/>
  <c r="L256" i="9"/>
  <c r="Q256" i="9"/>
  <c r="I258" i="9"/>
  <c r="J258" i="9"/>
  <c r="O258" i="9" s="1"/>
  <c r="K258" i="9"/>
  <c r="Q258" i="9" s="1"/>
  <c r="I259" i="9"/>
  <c r="N259" i="9" s="1"/>
  <c r="J259" i="9"/>
  <c r="K259" i="9"/>
  <c r="Q259" i="9" s="1"/>
  <c r="L259" i="9"/>
  <c r="L260" i="9" s="1"/>
  <c r="M260" i="9" s="1"/>
  <c r="I260" i="9"/>
  <c r="J260" i="9"/>
  <c r="O260" i="9" s="1"/>
  <c r="K260" i="9"/>
  <c r="Q260" i="9" s="1"/>
  <c r="I261" i="9"/>
  <c r="N261" i="9" s="1"/>
  <c r="J261" i="9"/>
  <c r="K261" i="9"/>
  <c r="Q261" i="9" s="1"/>
  <c r="L261" i="9"/>
  <c r="M261" i="9" s="1"/>
  <c r="I262" i="9"/>
  <c r="J262" i="9"/>
  <c r="O262" i="9" s="1"/>
  <c r="K262" i="9"/>
  <c r="Q262" i="9" s="1"/>
  <c r="I163" i="9"/>
  <c r="N163" i="9" s="1"/>
  <c r="J163" i="9"/>
  <c r="O163" i="9" s="1"/>
  <c r="K163" i="9"/>
  <c r="L163" i="9"/>
  <c r="Q163" i="9"/>
  <c r="I164" i="9"/>
  <c r="J164" i="9"/>
  <c r="O164" i="9" s="1"/>
  <c r="K164" i="9"/>
  <c r="Q164" i="9" s="1"/>
  <c r="I165" i="9"/>
  <c r="N165" i="9" s="1"/>
  <c r="J165" i="9"/>
  <c r="K165" i="9"/>
  <c r="Q165" i="9" s="1"/>
  <c r="L165" i="9"/>
  <c r="M165" i="9" s="1"/>
  <c r="I166" i="9"/>
  <c r="J166" i="9"/>
  <c r="O166" i="9" s="1"/>
  <c r="K166" i="9"/>
  <c r="Q166" i="9" s="1"/>
  <c r="I167" i="9"/>
  <c r="N167" i="9" s="1"/>
  <c r="J167" i="9"/>
  <c r="K167" i="9"/>
  <c r="Q167" i="9" s="1"/>
  <c r="L167" i="9"/>
  <c r="O167" i="9"/>
  <c r="I168" i="9"/>
  <c r="N168" i="9" s="1"/>
  <c r="J168" i="9"/>
  <c r="O168" i="9" s="1"/>
  <c r="K168" i="9"/>
  <c r="Q168" i="9" s="1"/>
  <c r="I169" i="9"/>
  <c r="J169" i="9"/>
  <c r="K169" i="9"/>
  <c r="Q169" i="9" s="1"/>
  <c r="I170" i="9"/>
  <c r="N170" i="9" s="1"/>
  <c r="J170" i="9"/>
  <c r="K170" i="9"/>
  <c r="Q170" i="9" s="1"/>
  <c r="L170" i="9"/>
  <c r="M170" i="9" s="1"/>
  <c r="I171" i="9"/>
  <c r="N171" i="9" s="1"/>
  <c r="J171" i="9"/>
  <c r="O171" i="9" s="1"/>
  <c r="K171" i="9"/>
  <c r="Q171" i="9" s="1"/>
  <c r="I172" i="9"/>
  <c r="J172" i="9"/>
  <c r="O172" i="9" s="1"/>
  <c r="K172" i="9"/>
  <c r="Q172" i="9" s="1"/>
  <c r="I173" i="9"/>
  <c r="N173" i="9" s="1"/>
  <c r="J173" i="9"/>
  <c r="K173" i="9"/>
  <c r="Q173" i="9" s="1"/>
  <c r="L173" i="9"/>
  <c r="M173" i="9" s="1"/>
  <c r="I174" i="9"/>
  <c r="J174" i="9"/>
  <c r="K174" i="9"/>
  <c r="Q174" i="9" s="1"/>
  <c r="I175" i="9"/>
  <c r="N175" i="9" s="1"/>
  <c r="J175" i="9"/>
  <c r="K175" i="9"/>
  <c r="Q175" i="9" s="1"/>
  <c r="L175" i="9"/>
  <c r="M175" i="9" s="1"/>
  <c r="I176" i="9"/>
  <c r="N176" i="9" s="1"/>
  <c r="J176" i="9"/>
  <c r="O176" i="9" s="1"/>
  <c r="K176" i="9"/>
  <c r="Q176" i="9" s="1"/>
  <c r="I177" i="9"/>
  <c r="N177" i="9" s="1"/>
  <c r="J177" i="9"/>
  <c r="K177" i="9"/>
  <c r="Q177" i="9" s="1"/>
  <c r="I178" i="9"/>
  <c r="N178" i="9" s="1"/>
  <c r="J178" i="9"/>
  <c r="K178" i="9"/>
  <c r="Q178" i="9" s="1"/>
  <c r="I179" i="9"/>
  <c r="J179" i="9"/>
  <c r="K179" i="9"/>
  <c r="Q179" i="9" s="1"/>
  <c r="O179" i="9"/>
  <c r="I180" i="9"/>
  <c r="N180" i="9" s="1"/>
  <c r="J180" i="9"/>
  <c r="O180" i="9" s="1"/>
  <c r="K180" i="9"/>
  <c r="Q180" i="9" s="1"/>
  <c r="L180" i="9"/>
  <c r="I181" i="9"/>
  <c r="N181" i="9" s="1"/>
  <c r="J181" i="9"/>
  <c r="K181" i="9"/>
  <c r="Q181" i="9" s="1"/>
  <c r="I182" i="9"/>
  <c r="J182" i="9"/>
  <c r="K182" i="9"/>
  <c r="Q182" i="9" s="1"/>
  <c r="I183" i="9"/>
  <c r="N183" i="9" s="1"/>
  <c r="J183" i="9"/>
  <c r="O183" i="9" s="1"/>
  <c r="K183" i="9"/>
  <c r="Q183" i="9" s="1"/>
  <c r="L183" i="9"/>
  <c r="M183" i="9" s="1"/>
  <c r="I184" i="9"/>
  <c r="J184" i="9"/>
  <c r="O184" i="9" s="1"/>
  <c r="K184" i="9"/>
  <c r="Q184" i="9" s="1"/>
  <c r="I185" i="9"/>
  <c r="N185" i="9" s="1"/>
  <c r="J185" i="9"/>
  <c r="K185" i="9"/>
  <c r="Q185" i="9" s="1"/>
  <c r="L185" i="9"/>
  <c r="L186" i="9" s="1"/>
  <c r="I186" i="9"/>
  <c r="N186" i="9" s="1"/>
  <c r="J186" i="9"/>
  <c r="K186" i="9"/>
  <c r="Q186" i="9" s="1"/>
  <c r="I187" i="9"/>
  <c r="J187" i="9"/>
  <c r="O187" i="9" s="1"/>
  <c r="K187" i="9"/>
  <c r="Q187" i="9" s="1"/>
  <c r="I188" i="9"/>
  <c r="N188" i="9" s="1"/>
  <c r="J188" i="9"/>
  <c r="O188" i="9" s="1"/>
  <c r="K188" i="9"/>
  <c r="Q188" i="9" s="1"/>
  <c r="L188" i="9"/>
  <c r="L189" i="9" s="1"/>
  <c r="M189" i="9" s="1"/>
  <c r="I189" i="9"/>
  <c r="J189" i="9"/>
  <c r="K189" i="9"/>
  <c r="Q189" i="9" s="1"/>
  <c r="I190" i="9"/>
  <c r="N190" i="9" s="1"/>
  <c r="J190" i="9"/>
  <c r="K190" i="9"/>
  <c r="Q190" i="9" s="1"/>
  <c r="L190" i="9"/>
  <c r="M190" i="9" s="1"/>
  <c r="I191" i="9"/>
  <c r="J191" i="9"/>
  <c r="K191" i="9"/>
  <c r="Q191" i="9" s="1"/>
  <c r="I192" i="9"/>
  <c r="N192" i="9" s="1"/>
  <c r="J192" i="9"/>
  <c r="O192" i="9" s="1"/>
  <c r="K192" i="9"/>
  <c r="Q192" i="9" s="1"/>
  <c r="L192" i="9"/>
  <c r="L193" i="9" s="1"/>
  <c r="M193" i="9" s="1"/>
  <c r="I193" i="9"/>
  <c r="J193" i="9"/>
  <c r="K193" i="9"/>
  <c r="Q193" i="9" s="1"/>
  <c r="I194" i="9"/>
  <c r="N194" i="9" s="1"/>
  <c r="J194" i="9"/>
  <c r="K194" i="9"/>
  <c r="Q194" i="9" s="1"/>
  <c r="L194" i="9"/>
  <c r="M194" i="9" s="1"/>
  <c r="I195" i="9"/>
  <c r="J195" i="9"/>
  <c r="O195" i="9" s="1"/>
  <c r="K195" i="9"/>
  <c r="Q195" i="9" s="1"/>
  <c r="I196" i="9"/>
  <c r="N196" i="9" s="1"/>
  <c r="J196" i="9"/>
  <c r="O196" i="9" s="1"/>
  <c r="K196" i="9"/>
  <c r="Q196" i="9" s="1"/>
  <c r="L196" i="9"/>
  <c r="I197" i="9"/>
  <c r="N197" i="9" s="1"/>
  <c r="J197" i="9"/>
  <c r="K197" i="9"/>
  <c r="Q197" i="9" s="1"/>
  <c r="I198" i="9"/>
  <c r="N198" i="9" s="1"/>
  <c r="J198" i="9"/>
  <c r="K198" i="9"/>
  <c r="Q198" i="9" s="1"/>
  <c r="I199" i="9"/>
  <c r="J199" i="9"/>
  <c r="O199" i="9" s="1"/>
  <c r="K199" i="9"/>
  <c r="Q199" i="9" s="1"/>
  <c r="I200" i="9"/>
  <c r="N200" i="9" s="1"/>
  <c r="J200" i="9"/>
  <c r="K200" i="9"/>
  <c r="Q200" i="9" s="1"/>
  <c r="L200" i="9"/>
  <c r="L201" i="9" s="1"/>
  <c r="M201" i="9" s="1"/>
  <c r="I201" i="9"/>
  <c r="N201" i="9" s="1"/>
  <c r="J201" i="9"/>
  <c r="K201" i="9"/>
  <c r="Q201" i="9" s="1"/>
  <c r="I202" i="9"/>
  <c r="J202" i="9"/>
  <c r="O202" i="9" s="1"/>
  <c r="K202" i="9"/>
  <c r="Q202" i="9" s="1"/>
  <c r="I3" i="9"/>
  <c r="J3" i="9"/>
  <c r="O3" i="9" s="1"/>
  <c r="K3" i="9"/>
  <c r="Q3" i="9" s="1"/>
  <c r="I4" i="9"/>
  <c r="N4" i="9" s="1"/>
  <c r="J4" i="9"/>
  <c r="K4" i="9"/>
  <c r="Q4" i="9" s="1"/>
  <c r="L4" i="9"/>
  <c r="M4" i="9" s="1"/>
  <c r="I5" i="9"/>
  <c r="N5" i="9" s="1"/>
  <c r="J5" i="9"/>
  <c r="Q5" i="9"/>
  <c r="L5" i="9"/>
  <c r="L6" i="9" s="1"/>
  <c r="M6" i="9" s="1"/>
  <c r="I6" i="9"/>
  <c r="N6" i="9" s="1"/>
  <c r="J6" i="9"/>
  <c r="O6" i="9" s="1"/>
  <c r="K6" i="9"/>
  <c r="Q6" i="9" s="1"/>
  <c r="I7" i="9"/>
  <c r="N7" i="9" s="1"/>
  <c r="J7" i="9"/>
  <c r="O7" i="9" s="1"/>
  <c r="K7" i="9"/>
  <c r="Q7" i="9" s="1"/>
  <c r="I8" i="9"/>
  <c r="J8" i="9"/>
  <c r="K8" i="9"/>
  <c r="Q8" i="9"/>
  <c r="I9" i="9"/>
  <c r="J9" i="9"/>
  <c r="K9" i="9"/>
  <c r="Q9" i="9" s="1"/>
  <c r="L9" i="9"/>
  <c r="M9" i="9" s="1"/>
  <c r="I10" i="9"/>
  <c r="J10" i="9"/>
  <c r="K10" i="9"/>
  <c r="Q10" i="9" s="1"/>
  <c r="L10" i="9"/>
  <c r="M10" i="9" s="1"/>
  <c r="I11" i="9"/>
  <c r="N11" i="9" s="1"/>
  <c r="J11" i="9"/>
  <c r="O11" i="9" s="1"/>
  <c r="K11" i="9"/>
  <c r="Q11" i="9" s="1"/>
  <c r="L11" i="9"/>
  <c r="I12" i="9"/>
  <c r="J12" i="9"/>
  <c r="K12" i="9"/>
  <c r="Q12" i="9" s="1"/>
  <c r="I13" i="9"/>
  <c r="N13" i="9" s="1"/>
  <c r="J13" i="9"/>
  <c r="K13" i="9"/>
  <c r="Q13" i="9" s="1"/>
  <c r="L13" i="9"/>
  <c r="L14" i="9" s="1"/>
  <c r="M14" i="9" s="1"/>
  <c r="I14" i="9"/>
  <c r="N14" i="9" s="1"/>
  <c r="J14" i="9"/>
  <c r="O14" i="9" s="1"/>
  <c r="K14" i="9"/>
  <c r="Q14" i="9" s="1"/>
  <c r="I15" i="9"/>
  <c r="J15" i="9"/>
  <c r="O15" i="9" s="1"/>
  <c r="K15" i="9"/>
  <c r="Q15" i="9" s="1"/>
  <c r="I16" i="9"/>
  <c r="N16" i="9" s="1"/>
  <c r="J16" i="9"/>
  <c r="K16" i="9"/>
  <c r="Q16" i="9" s="1"/>
  <c r="L16" i="9"/>
  <c r="M16" i="9" s="1"/>
  <c r="I17" i="9"/>
  <c r="J17" i="9"/>
  <c r="K17" i="9"/>
  <c r="Q17" i="9" s="1"/>
  <c r="I18" i="9"/>
  <c r="N18" i="9" s="1"/>
  <c r="J18" i="9"/>
  <c r="O18" i="9" s="1"/>
  <c r="K18" i="9"/>
  <c r="Q18" i="9" s="1"/>
  <c r="L18" i="9"/>
  <c r="M18" i="9" s="1"/>
  <c r="I19" i="9"/>
  <c r="N19" i="9" s="1"/>
  <c r="J19" i="9"/>
  <c r="O19" i="9" s="1"/>
  <c r="K19" i="9"/>
  <c r="Q19" i="9" s="1"/>
  <c r="I20" i="9"/>
  <c r="N20" i="9" s="1"/>
  <c r="J20" i="9"/>
  <c r="K20" i="9"/>
  <c r="Q20" i="9" s="1"/>
  <c r="I21" i="9"/>
  <c r="N21" i="9" s="1"/>
  <c r="J21" i="9"/>
  <c r="K21" i="9"/>
  <c r="Q21" i="9" s="1"/>
  <c r="I22" i="9"/>
  <c r="N22" i="9" s="1"/>
  <c r="J22" i="9"/>
  <c r="O22" i="9" s="1"/>
  <c r="K22" i="9"/>
  <c r="Q22" i="9" s="1"/>
  <c r="I23" i="9"/>
  <c r="N23" i="9" s="1"/>
  <c r="J23" i="9"/>
  <c r="O23" i="9" s="1"/>
  <c r="K23" i="9"/>
  <c r="Q23" i="9" s="1"/>
  <c r="I24" i="9"/>
  <c r="N24" i="9" s="1"/>
  <c r="J24" i="9"/>
  <c r="K24" i="9"/>
  <c r="Q24" i="9"/>
  <c r="I25" i="9"/>
  <c r="N25" i="9" s="1"/>
  <c r="J25" i="9"/>
  <c r="K25" i="9"/>
  <c r="Q25" i="9" s="1"/>
  <c r="I26" i="9"/>
  <c r="N26" i="9" s="1"/>
  <c r="J26" i="9"/>
  <c r="K26" i="9"/>
  <c r="Q26" i="9" s="1"/>
  <c r="I27" i="9"/>
  <c r="J27" i="9"/>
  <c r="O27" i="9" s="1"/>
  <c r="K27" i="9"/>
  <c r="Q27" i="9" s="1"/>
  <c r="I28" i="9"/>
  <c r="N28" i="9" s="1"/>
  <c r="J28" i="9"/>
  <c r="K28" i="9"/>
  <c r="Q28" i="9" s="1"/>
  <c r="L28" i="9"/>
  <c r="L29" i="9" s="1"/>
  <c r="M28" i="9"/>
  <c r="I29" i="9"/>
  <c r="J29" i="9"/>
  <c r="K29" i="9"/>
  <c r="Q29" i="9" s="1"/>
  <c r="M29" i="9"/>
  <c r="I30" i="9"/>
  <c r="N30" i="9" s="1"/>
  <c r="J30" i="9"/>
  <c r="K30" i="9"/>
  <c r="Q30" i="9" s="1"/>
  <c r="L30" i="9"/>
  <c r="M30" i="9" s="1"/>
  <c r="I31" i="9"/>
  <c r="J31" i="9"/>
  <c r="O31" i="9" s="1"/>
  <c r="K31" i="9"/>
  <c r="Q31" i="9" s="1"/>
  <c r="I32" i="9"/>
  <c r="N32" i="9" s="1"/>
  <c r="J32" i="9"/>
  <c r="O32" i="9" s="1"/>
  <c r="K32" i="9"/>
  <c r="Q32" i="9" s="1"/>
  <c r="L32" i="9"/>
  <c r="L33" i="9" s="1"/>
  <c r="L34" i="9" s="1"/>
  <c r="M34" i="9" s="1"/>
  <c r="I33" i="9"/>
  <c r="N33" i="9" s="1"/>
  <c r="J33" i="9"/>
  <c r="K33" i="9"/>
  <c r="Q33" i="9" s="1"/>
  <c r="I34" i="9"/>
  <c r="J34" i="9"/>
  <c r="S34" i="9" s="1"/>
  <c r="K34" i="9"/>
  <c r="Q34" i="9" s="1"/>
  <c r="I35" i="9"/>
  <c r="J35" i="9"/>
  <c r="K35" i="9"/>
  <c r="Q35" i="9" s="1"/>
  <c r="L35" i="9"/>
  <c r="M35" i="9" s="1"/>
  <c r="N35" i="9"/>
  <c r="I36" i="9"/>
  <c r="N36" i="9" s="1"/>
  <c r="J36" i="9"/>
  <c r="K36" i="9"/>
  <c r="Q36" i="9" s="1"/>
  <c r="I37" i="9"/>
  <c r="J37" i="9"/>
  <c r="K37" i="9"/>
  <c r="Q37" i="9" s="1"/>
  <c r="I38" i="9"/>
  <c r="N38" i="9" s="1"/>
  <c r="J38" i="9"/>
  <c r="K38" i="9"/>
  <c r="Q38" i="9" s="1"/>
  <c r="L38" i="9"/>
  <c r="M38" i="9" s="1"/>
  <c r="I39" i="9"/>
  <c r="N39" i="9" s="1"/>
  <c r="J39" i="9"/>
  <c r="K39" i="9"/>
  <c r="Q39" i="9" s="1"/>
  <c r="O39" i="9"/>
  <c r="R39" i="9" s="1"/>
  <c r="I40" i="9"/>
  <c r="N40" i="9" s="1"/>
  <c r="J40" i="9"/>
  <c r="O40" i="9" s="1"/>
  <c r="K40" i="9"/>
  <c r="Q40" i="9" s="1"/>
  <c r="I41" i="9"/>
  <c r="J41" i="9"/>
  <c r="O41" i="9" s="1"/>
  <c r="K41" i="9"/>
  <c r="Q41" i="9" s="1"/>
  <c r="I42" i="9"/>
  <c r="N42" i="9" s="1"/>
  <c r="J42" i="9"/>
  <c r="K42" i="9"/>
  <c r="Q42" i="9" s="1"/>
  <c r="L42" i="9"/>
  <c r="M42" i="9" s="1"/>
  <c r="I43" i="9"/>
  <c r="J43" i="9"/>
  <c r="K43" i="9"/>
  <c r="Q43" i="9" s="1"/>
  <c r="N43" i="9"/>
  <c r="I44" i="9"/>
  <c r="J44" i="9"/>
  <c r="O44" i="9" s="1"/>
  <c r="K44" i="9"/>
  <c r="Q44" i="9" s="1"/>
  <c r="I45" i="9"/>
  <c r="N45" i="9" s="1"/>
  <c r="J45" i="9"/>
  <c r="K45" i="9"/>
  <c r="Q45" i="9" s="1"/>
  <c r="L45" i="9"/>
  <c r="L46" i="9" s="1"/>
  <c r="M46" i="9" s="1"/>
  <c r="I46" i="9"/>
  <c r="N46" i="9" s="1"/>
  <c r="J46" i="9"/>
  <c r="K46" i="9"/>
  <c r="Q46" i="9" s="1"/>
  <c r="I47" i="9"/>
  <c r="N47" i="9" s="1"/>
  <c r="J47" i="9"/>
  <c r="K47" i="9"/>
  <c r="Q47" i="9" s="1"/>
  <c r="I48" i="9"/>
  <c r="J48" i="9"/>
  <c r="O48" i="9" s="1"/>
  <c r="K48" i="9"/>
  <c r="Q48" i="9" s="1"/>
  <c r="I49" i="9"/>
  <c r="L49" i="9"/>
  <c r="N49" i="9"/>
  <c r="I50" i="9"/>
  <c r="N50" i="9" s="1"/>
  <c r="I51" i="9"/>
  <c r="N51" i="9" s="1"/>
  <c r="J52" i="9"/>
  <c r="O52" i="9" s="1"/>
  <c r="I53" i="9"/>
  <c r="N53" i="9" s="1"/>
  <c r="L53" i="9"/>
  <c r="I54" i="9"/>
  <c r="N54" i="9"/>
  <c r="I55" i="9"/>
  <c r="N55" i="9" s="1"/>
  <c r="I56" i="9"/>
  <c r="N56" i="9" s="1"/>
  <c r="J57" i="9"/>
  <c r="I58" i="9"/>
  <c r="N58" i="9" s="1"/>
  <c r="L58" i="9"/>
  <c r="I59" i="9"/>
  <c r="N59" i="9" s="1"/>
  <c r="J60" i="9"/>
  <c r="O60" i="9" s="1"/>
  <c r="I61" i="9"/>
  <c r="N61" i="9" s="1"/>
  <c r="L61" i="9"/>
  <c r="M61" i="9" s="1"/>
  <c r="I62" i="9"/>
  <c r="N62" i="9" s="1"/>
  <c r="L62" i="9"/>
  <c r="J63" i="9"/>
  <c r="O63" i="9" s="1"/>
  <c r="I64" i="9"/>
  <c r="N64" i="9" s="1"/>
  <c r="L64" i="9"/>
  <c r="L65" i="9" s="1"/>
  <c r="M65" i="9" s="1"/>
  <c r="I65" i="9"/>
  <c r="N65" i="9" s="1"/>
  <c r="J66" i="9"/>
  <c r="O66" i="9" s="1"/>
  <c r="I67" i="9"/>
  <c r="N67" i="9" s="1"/>
  <c r="L67" i="9"/>
  <c r="M67" i="9" s="1"/>
  <c r="I68" i="9"/>
  <c r="N68" i="9" s="1"/>
  <c r="L68" i="9"/>
  <c r="I69" i="9"/>
  <c r="N69" i="9" s="1"/>
  <c r="I70" i="9"/>
  <c r="N70" i="9" s="1"/>
  <c r="J71" i="9"/>
  <c r="O71" i="9"/>
  <c r="J72" i="9"/>
  <c r="L72" i="9"/>
  <c r="M72" i="9" s="1"/>
  <c r="I73" i="9"/>
  <c r="N73" i="9" s="1"/>
  <c r="L73" i="9"/>
  <c r="M73" i="9" s="1"/>
  <c r="I74" i="9"/>
  <c r="N74" i="9" s="1"/>
  <c r="J75" i="9"/>
  <c r="I76" i="9"/>
  <c r="N76" i="9" s="1"/>
  <c r="L76" i="9"/>
  <c r="L77" i="9" s="1"/>
  <c r="L78" i="9" s="1"/>
  <c r="M78" i="9" s="1"/>
  <c r="I77" i="9"/>
  <c r="N77" i="9" s="1"/>
  <c r="J78" i="9"/>
  <c r="O78" i="9" s="1"/>
  <c r="I79" i="9"/>
  <c r="N79" i="9" s="1"/>
  <c r="L79" i="9"/>
  <c r="I80" i="9"/>
  <c r="N80" i="9" s="1"/>
  <c r="J81" i="9"/>
  <c r="O81" i="9" s="1"/>
  <c r="I82" i="9"/>
  <c r="N82" i="9" s="1"/>
  <c r="L82" i="9"/>
  <c r="L83" i="9" s="1"/>
  <c r="M83" i="9" s="1"/>
  <c r="I83" i="9"/>
  <c r="N83" i="9" s="1"/>
  <c r="J84" i="9"/>
  <c r="I85" i="9"/>
  <c r="N85" i="9" s="1"/>
  <c r="L85" i="9"/>
  <c r="L86" i="9" s="1"/>
  <c r="I86" i="9"/>
  <c r="N86" i="9" s="1"/>
  <c r="I87" i="9"/>
  <c r="N87" i="9" s="1"/>
  <c r="I88" i="9"/>
  <c r="N88" i="9" s="1"/>
  <c r="J89" i="9"/>
  <c r="O89" i="9" s="1"/>
  <c r="I90" i="9"/>
  <c r="N90" i="9" s="1"/>
  <c r="L90" i="9"/>
  <c r="L91" i="9" s="1"/>
  <c r="M91" i="9" s="1"/>
  <c r="J91" i="9"/>
  <c r="O91" i="9"/>
  <c r="J92" i="9"/>
  <c r="O92" i="9" s="1"/>
  <c r="L92" i="9"/>
  <c r="M92" i="9" s="1"/>
  <c r="I93" i="9"/>
  <c r="N93" i="9" s="1"/>
  <c r="L93" i="9"/>
  <c r="L94" i="9" s="1"/>
  <c r="I94" i="9"/>
  <c r="N94" i="9" s="1"/>
  <c r="J95" i="9"/>
  <c r="I96" i="9"/>
  <c r="N96" i="9" s="1"/>
  <c r="L96" i="9"/>
  <c r="I97" i="9"/>
  <c r="N97" i="9" s="1"/>
  <c r="J98" i="9"/>
  <c r="I99" i="9"/>
  <c r="N99" i="9" s="1"/>
  <c r="L99" i="9"/>
  <c r="L100" i="9" s="1"/>
  <c r="I100" i="9"/>
  <c r="N100" i="9" s="1"/>
  <c r="J101" i="9"/>
  <c r="O101" i="9" s="1"/>
  <c r="I102" i="9"/>
  <c r="N102" i="9" s="1"/>
  <c r="L102" i="9"/>
  <c r="I103" i="9"/>
  <c r="N103" i="9" s="1"/>
  <c r="J104" i="9"/>
  <c r="O104" i="9" s="1"/>
  <c r="I105" i="9"/>
  <c r="N105" i="9" s="1"/>
  <c r="L105" i="9"/>
  <c r="L106" i="9" s="1"/>
  <c r="M106" i="9" s="1"/>
  <c r="J106" i="9"/>
  <c r="I107" i="9"/>
  <c r="L107" i="9"/>
  <c r="L108" i="9" s="1"/>
  <c r="N107" i="9"/>
  <c r="I108" i="9"/>
  <c r="N108" i="9" s="1"/>
  <c r="J109" i="9"/>
  <c r="I110" i="9"/>
  <c r="N110" i="9" s="1"/>
  <c r="L110" i="9"/>
  <c r="L111" i="9" s="1"/>
  <c r="M111" i="9" s="1"/>
  <c r="I111" i="9"/>
  <c r="N111" i="9" s="1"/>
  <c r="J112" i="9"/>
  <c r="O112" i="9" s="1"/>
  <c r="I113" i="9"/>
  <c r="N113" i="9" s="1"/>
  <c r="L113" i="9"/>
  <c r="L114" i="9" s="1"/>
  <c r="M114" i="9" s="1"/>
  <c r="J114" i="9"/>
  <c r="I115" i="9"/>
  <c r="N115" i="9" s="1"/>
  <c r="L115" i="9"/>
  <c r="M115" i="9" s="1"/>
  <c r="I116" i="9"/>
  <c r="N116" i="9" s="1"/>
  <c r="I117" i="9"/>
  <c r="N117" i="9" s="1"/>
  <c r="J118" i="9"/>
  <c r="I119" i="9"/>
  <c r="N119" i="9" s="1"/>
  <c r="L119" i="9"/>
  <c r="M119" i="9"/>
  <c r="J120" i="9"/>
  <c r="O120" i="9" s="1"/>
  <c r="L120" i="9"/>
  <c r="M120" i="9" s="1"/>
  <c r="J121" i="9"/>
  <c r="O121" i="9" s="1"/>
  <c r="L121" i="9"/>
  <c r="M121" i="9" s="1"/>
  <c r="I122" i="9"/>
  <c r="N122" i="9" s="1"/>
  <c r="L122" i="9"/>
  <c r="L123" i="9" s="1"/>
  <c r="M123" i="9" s="1"/>
  <c r="I123" i="9"/>
  <c r="N123" i="9" s="1"/>
  <c r="J124" i="9"/>
  <c r="O124" i="9" s="1"/>
  <c r="J125" i="9"/>
  <c r="O125" i="9" s="1"/>
  <c r="L125" i="9"/>
  <c r="M125" i="9" s="1"/>
  <c r="J126" i="9"/>
  <c r="O126" i="9" s="1"/>
  <c r="L126" i="9"/>
  <c r="M126" i="9" s="1"/>
  <c r="J127" i="9"/>
  <c r="L127" i="9"/>
  <c r="M127" i="9" s="1"/>
  <c r="O127" i="9"/>
  <c r="I128" i="9"/>
  <c r="N128" i="9" s="1"/>
  <c r="L128" i="9"/>
  <c r="J129" i="9"/>
  <c r="O129" i="9" s="1"/>
  <c r="I130" i="9"/>
  <c r="N130" i="9" s="1"/>
  <c r="L130" i="9"/>
  <c r="L131" i="9" s="1"/>
  <c r="M131" i="9" s="1"/>
  <c r="I131" i="9"/>
  <c r="N131" i="9" s="1"/>
  <c r="J132" i="9"/>
  <c r="J133" i="9"/>
  <c r="O133" i="9" s="1"/>
  <c r="L133" i="9"/>
  <c r="M133" i="9" s="1"/>
  <c r="I134" i="9"/>
  <c r="N134" i="9" s="1"/>
  <c r="L134" i="9"/>
  <c r="L135" i="9" s="1"/>
  <c r="M135" i="9" s="1"/>
  <c r="J135" i="9"/>
  <c r="J136" i="9"/>
  <c r="L136" i="9"/>
  <c r="M136" i="9" s="1"/>
  <c r="J137" i="9"/>
  <c r="O137" i="9" s="1"/>
  <c r="L137" i="9"/>
  <c r="M137" i="9"/>
  <c r="I138" i="9"/>
  <c r="N138" i="9" s="1"/>
  <c r="L138" i="9"/>
  <c r="L139" i="9" s="1"/>
  <c r="M139" i="9" s="1"/>
  <c r="J139" i="9"/>
  <c r="J140" i="9"/>
  <c r="O140" i="9" s="1"/>
  <c r="L140" i="9"/>
  <c r="M140" i="9" s="1"/>
  <c r="I141" i="9"/>
  <c r="N141" i="9" s="1"/>
  <c r="L141" i="9"/>
  <c r="J142" i="9"/>
  <c r="O142" i="9" s="1"/>
  <c r="I143" i="9"/>
  <c r="N143" i="9" s="1"/>
  <c r="L143" i="9"/>
  <c r="M143" i="9" s="1"/>
  <c r="J144" i="9"/>
  <c r="O144" i="9" s="1"/>
  <c r="I145" i="9"/>
  <c r="N145" i="9" s="1"/>
  <c r="L145" i="9"/>
  <c r="L146" i="9" s="1"/>
  <c r="I146" i="9"/>
  <c r="N146" i="9" s="1"/>
  <c r="J147" i="9"/>
  <c r="I148" i="9"/>
  <c r="L148" i="9"/>
  <c r="M148" i="9" s="1"/>
  <c r="N148" i="9"/>
  <c r="J149" i="9"/>
  <c r="O149" i="9" s="1"/>
  <c r="I150" i="9"/>
  <c r="N150" i="9" s="1"/>
  <c r="L150" i="9"/>
  <c r="L151" i="9" s="1"/>
  <c r="I151" i="9"/>
  <c r="N151" i="9" s="1"/>
  <c r="I152" i="9"/>
  <c r="N152" i="9" s="1"/>
  <c r="I153" i="9"/>
  <c r="N153" i="9" s="1"/>
  <c r="J154" i="9"/>
  <c r="O154" i="9" s="1"/>
  <c r="I155" i="9"/>
  <c r="N155" i="9" s="1"/>
  <c r="L155" i="9"/>
  <c r="M155" i="9" s="1"/>
  <c r="J156" i="9"/>
  <c r="O156" i="9" s="1"/>
  <c r="I157" i="9"/>
  <c r="N157" i="9" s="1"/>
  <c r="L157" i="9"/>
  <c r="L158" i="9" s="1"/>
  <c r="M158" i="9" s="1"/>
  <c r="J158" i="9"/>
  <c r="O158" i="9" s="1"/>
  <c r="I159" i="9"/>
  <c r="L159" i="9"/>
  <c r="L160" i="9" s="1"/>
  <c r="M160" i="9" s="1"/>
  <c r="N159" i="9"/>
  <c r="J160" i="9"/>
  <c r="O160" i="9" s="1"/>
  <c r="I161" i="9"/>
  <c r="N161" i="9" s="1"/>
  <c r="L161" i="9"/>
  <c r="L162" i="9" s="1"/>
  <c r="M162" i="9" s="1"/>
  <c r="J162" i="9"/>
  <c r="O162" i="9" s="1"/>
  <c r="H152" i="9"/>
  <c r="H153" i="9"/>
  <c r="H154" i="9"/>
  <c r="I154" i="9" s="1"/>
  <c r="H155" i="9"/>
  <c r="H156" i="9"/>
  <c r="I156" i="9" s="1"/>
  <c r="H157" i="9"/>
  <c r="H158" i="9"/>
  <c r="I158" i="9" s="1"/>
  <c r="H159" i="9"/>
  <c r="H160" i="9"/>
  <c r="I160" i="9" s="1"/>
  <c r="H161" i="9"/>
  <c r="H162" i="9"/>
  <c r="I162" i="9" s="1"/>
  <c r="H151" i="9"/>
  <c r="H150" i="9"/>
  <c r="H149" i="9"/>
  <c r="I149" i="9" s="1"/>
  <c r="H148" i="9"/>
  <c r="H147" i="9"/>
  <c r="I147" i="9" s="1"/>
  <c r="H146" i="9"/>
  <c r="H145" i="9"/>
  <c r="H144" i="9"/>
  <c r="I144" i="9" s="1"/>
  <c r="H143" i="9"/>
  <c r="H142" i="9"/>
  <c r="I142" i="9" s="1"/>
  <c r="H141" i="9"/>
  <c r="H140" i="9"/>
  <c r="I140" i="9" s="1"/>
  <c r="H139" i="9"/>
  <c r="I139" i="9" s="1"/>
  <c r="H138" i="9"/>
  <c r="H137" i="9"/>
  <c r="I137" i="9" s="1"/>
  <c r="H136" i="9"/>
  <c r="I136" i="9" s="1"/>
  <c r="H135" i="9"/>
  <c r="I135" i="9" s="1"/>
  <c r="H134" i="9"/>
  <c r="H133" i="9"/>
  <c r="I133" i="9" s="1"/>
  <c r="H132" i="9"/>
  <c r="I132" i="9" s="1"/>
  <c r="H131" i="9"/>
  <c r="H130" i="9"/>
  <c r="H129" i="9"/>
  <c r="H128" i="9"/>
  <c r="H127" i="9"/>
  <c r="I127" i="9" s="1"/>
  <c r="H126" i="9"/>
  <c r="H125" i="9"/>
  <c r="I125" i="9" s="1"/>
  <c r="H124" i="9"/>
  <c r="H123" i="9"/>
  <c r="H122" i="9"/>
  <c r="H121" i="9"/>
  <c r="I121" i="9" s="1"/>
  <c r="H120" i="9"/>
  <c r="I120" i="9" s="1"/>
  <c r="H119" i="9"/>
  <c r="H118" i="9"/>
  <c r="I118" i="9" s="1"/>
  <c r="H117" i="9"/>
  <c r="H116" i="9"/>
  <c r="H115" i="9"/>
  <c r="H114" i="9"/>
  <c r="I114" i="9" s="1"/>
  <c r="H113" i="9"/>
  <c r="H112" i="9"/>
  <c r="H111" i="9"/>
  <c r="H110" i="9"/>
  <c r="H109" i="9"/>
  <c r="I109" i="9" s="1"/>
  <c r="H108" i="9"/>
  <c r="H107" i="9"/>
  <c r="H106" i="9"/>
  <c r="H105" i="9"/>
  <c r="H104" i="9"/>
  <c r="I104" i="9" s="1"/>
  <c r="H103" i="9"/>
  <c r="H102" i="9"/>
  <c r="H101" i="9"/>
  <c r="I101" i="9" s="1"/>
  <c r="H100" i="9"/>
  <c r="F150" i="9"/>
  <c r="F151" i="9"/>
  <c r="J150" i="9" s="1"/>
  <c r="O150" i="9" s="1"/>
  <c r="F152" i="9"/>
  <c r="F153" i="9"/>
  <c r="F154" i="9"/>
  <c r="F155" i="9"/>
  <c r="F156" i="9"/>
  <c r="F157" i="9"/>
  <c r="F158" i="9"/>
  <c r="F159" i="9"/>
  <c r="F160" i="9"/>
  <c r="F161" i="9"/>
  <c r="F162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20" i="9"/>
  <c r="F121" i="9"/>
  <c r="F122" i="9"/>
  <c r="F123" i="9"/>
  <c r="F124" i="9"/>
  <c r="F125" i="9"/>
  <c r="F126" i="9"/>
  <c r="F127" i="9"/>
  <c r="F128" i="9"/>
  <c r="F129" i="9"/>
  <c r="F130" i="9"/>
  <c r="F119" i="9"/>
  <c r="F118" i="9"/>
  <c r="J117" i="9" s="1"/>
  <c r="O117" i="9" s="1"/>
  <c r="F117" i="9"/>
  <c r="F116" i="9"/>
  <c r="F115" i="9"/>
  <c r="F114" i="9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95" i="9"/>
  <c r="H50" i="9"/>
  <c r="H51" i="9"/>
  <c r="H52" i="9"/>
  <c r="H53" i="9"/>
  <c r="H54" i="9"/>
  <c r="H55" i="9"/>
  <c r="H56" i="9"/>
  <c r="H57" i="9"/>
  <c r="H58" i="9"/>
  <c r="H59" i="9"/>
  <c r="K59" i="9" s="1"/>
  <c r="Q59" i="9" s="1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I72" i="9" s="1"/>
  <c r="H73" i="9"/>
  <c r="K73" i="9" s="1"/>
  <c r="Q73" i="9" s="1"/>
  <c r="H74" i="9"/>
  <c r="H75" i="9"/>
  <c r="H76" i="9"/>
  <c r="H77" i="9"/>
  <c r="H78" i="9"/>
  <c r="I78" i="9" s="1"/>
  <c r="H79" i="9"/>
  <c r="H80" i="9"/>
  <c r="K80" i="9" s="1"/>
  <c r="Q80" i="9" s="1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I98" i="9" s="1"/>
  <c r="H99" i="9"/>
  <c r="H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6" i="9"/>
  <c r="F97" i="9"/>
  <c r="F98" i="9"/>
  <c r="F99" i="9"/>
  <c r="F49" i="9"/>
  <c r="L2" i="9"/>
  <c r="L3" i="9" s="1"/>
  <c r="M3" i="9" s="1"/>
  <c r="K2" i="9"/>
  <c r="Q2" i="9" s="1"/>
  <c r="J2" i="9"/>
  <c r="O2" i="9" s="1"/>
  <c r="I2" i="9"/>
  <c r="N2" i="9" s="1"/>
  <c r="Q2" i="8"/>
  <c r="L2" i="8"/>
  <c r="M2" i="8" s="1"/>
  <c r="P2" i="8"/>
  <c r="I2" i="8"/>
  <c r="N2" i="8" s="1"/>
  <c r="H2" i="1"/>
  <c r="I164" i="5"/>
  <c r="N164" i="5" s="1"/>
  <c r="J164" i="5"/>
  <c r="O164" i="5" s="1"/>
  <c r="K164" i="5"/>
  <c r="Q164" i="5" s="1"/>
  <c r="L164" i="5"/>
  <c r="I165" i="5"/>
  <c r="N165" i="5" s="1"/>
  <c r="J165" i="5"/>
  <c r="P165" i="5" s="1"/>
  <c r="K165" i="5"/>
  <c r="Q165" i="5" s="1"/>
  <c r="O165" i="5"/>
  <c r="I166" i="5"/>
  <c r="J166" i="5"/>
  <c r="K166" i="5"/>
  <c r="Q166" i="5" s="1"/>
  <c r="I167" i="5"/>
  <c r="N167" i="5" s="1"/>
  <c r="J167" i="5"/>
  <c r="P167" i="5" s="1"/>
  <c r="S167" i="5" s="1"/>
  <c r="K167" i="5"/>
  <c r="Q167" i="5" s="1"/>
  <c r="L167" i="5"/>
  <c r="M167" i="5"/>
  <c r="O167" i="5"/>
  <c r="I168" i="5"/>
  <c r="N168" i="5" s="1"/>
  <c r="J168" i="5"/>
  <c r="O168" i="5" s="1"/>
  <c r="K168" i="5"/>
  <c r="Q168" i="5" s="1"/>
  <c r="L168" i="5"/>
  <c r="I169" i="5"/>
  <c r="N169" i="5" s="1"/>
  <c r="J169" i="5"/>
  <c r="P169" i="5" s="1"/>
  <c r="K169" i="5"/>
  <c r="Q169" i="5" s="1"/>
  <c r="I170" i="5"/>
  <c r="N170" i="5" s="1"/>
  <c r="J170" i="5"/>
  <c r="K170" i="5"/>
  <c r="Q170" i="5" s="1"/>
  <c r="I171" i="5"/>
  <c r="N171" i="5" s="1"/>
  <c r="J171" i="5"/>
  <c r="O171" i="5" s="1"/>
  <c r="K171" i="5"/>
  <c r="Q171" i="5" s="1"/>
  <c r="P171" i="5"/>
  <c r="S171" i="5" s="1"/>
  <c r="I172" i="5"/>
  <c r="N172" i="5" s="1"/>
  <c r="J172" i="5"/>
  <c r="O172" i="5" s="1"/>
  <c r="K172" i="5"/>
  <c r="Q172" i="5" s="1"/>
  <c r="I173" i="5"/>
  <c r="N173" i="5" s="1"/>
  <c r="J173" i="5"/>
  <c r="P173" i="5" s="1"/>
  <c r="K173" i="5"/>
  <c r="Q173" i="5"/>
  <c r="I174" i="5"/>
  <c r="N174" i="5" s="1"/>
  <c r="J174" i="5"/>
  <c r="K174" i="5"/>
  <c r="Q174" i="5" s="1"/>
  <c r="I175" i="5"/>
  <c r="J175" i="5"/>
  <c r="P175" i="5" s="1"/>
  <c r="K175" i="5"/>
  <c r="Q175" i="5" s="1"/>
  <c r="I176" i="5"/>
  <c r="N176" i="5" s="1"/>
  <c r="J176" i="5"/>
  <c r="O176" i="5" s="1"/>
  <c r="K176" i="5"/>
  <c r="Q176" i="5" s="1"/>
  <c r="L176" i="5"/>
  <c r="I177" i="5"/>
  <c r="N177" i="5" s="1"/>
  <c r="J177" i="5"/>
  <c r="P177" i="5" s="1"/>
  <c r="K177" i="5"/>
  <c r="Q177" i="5" s="1"/>
  <c r="I178" i="5"/>
  <c r="N178" i="5" s="1"/>
  <c r="J178" i="5"/>
  <c r="O178" i="5" s="1"/>
  <c r="K178" i="5"/>
  <c r="Q178" i="5" s="1"/>
  <c r="I179" i="5"/>
  <c r="N179" i="5" s="1"/>
  <c r="J179" i="5"/>
  <c r="O179" i="5" s="1"/>
  <c r="K179" i="5"/>
  <c r="Q179" i="5" s="1"/>
  <c r="I180" i="5"/>
  <c r="N180" i="5" s="1"/>
  <c r="J180" i="5"/>
  <c r="O180" i="5" s="1"/>
  <c r="K180" i="5"/>
  <c r="Q180" i="5" s="1"/>
  <c r="I181" i="5"/>
  <c r="J181" i="5"/>
  <c r="P181" i="5" s="1"/>
  <c r="K181" i="5"/>
  <c r="Q181" i="5"/>
  <c r="I182" i="5"/>
  <c r="N182" i="5" s="1"/>
  <c r="J182" i="5"/>
  <c r="O182" i="5" s="1"/>
  <c r="K182" i="5"/>
  <c r="Q182" i="5" s="1"/>
  <c r="L182" i="5"/>
  <c r="I183" i="5"/>
  <c r="N183" i="5" s="1"/>
  <c r="J183" i="5"/>
  <c r="O183" i="5" s="1"/>
  <c r="K183" i="5"/>
  <c r="Q183" i="5" s="1"/>
  <c r="I184" i="5"/>
  <c r="N184" i="5" s="1"/>
  <c r="J184" i="5"/>
  <c r="O184" i="5" s="1"/>
  <c r="K184" i="5"/>
  <c r="Q184" i="5" s="1"/>
  <c r="I185" i="5"/>
  <c r="J185" i="5"/>
  <c r="P185" i="5" s="1"/>
  <c r="K185" i="5"/>
  <c r="Q185" i="5" s="1"/>
  <c r="I186" i="5"/>
  <c r="N186" i="5" s="1"/>
  <c r="J186" i="5"/>
  <c r="O186" i="5" s="1"/>
  <c r="K186" i="5"/>
  <c r="Q186" i="5" s="1"/>
  <c r="L186" i="5"/>
  <c r="I187" i="5"/>
  <c r="N187" i="5" s="1"/>
  <c r="J187" i="5"/>
  <c r="P187" i="5" s="1"/>
  <c r="K187" i="5"/>
  <c r="Q187" i="5" s="1"/>
  <c r="I188" i="5"/>
  <c r="N188" i="5" s="1"/>
  <c r="J188" i="5"/>
  <c r="O188" i="5" s="1"/>
  <c r="K188" i="5"/>
  <c r="Q188" i="5" s="1"/>
  <c r="I189" i="5"/>
  <c r="N189" i="5" s="1"/>
  <c r="J189" i="5"/>
  <c r="P189" i="5" s="1"/>
  <c r="K189" i="5"/>
  <c r="Q189" i="5" s="1"/>
  <c r="I190" i="5"/>
  <c r="N190" i="5" s="1"/>
  <c r="J190" i="5"/>
  <c r="O190" i="5" s="1"/>
  <c r="K190" i="5"/>
  <c r="Q190" i="5" s="1"/>
  <c r="I191" i="5"/>
  <c r="J191" i="5"/>
  <c r="K191" i="5"/>
  <c r="Q191" i="5" s="1"/>
  <c r="O191" i="5"/>
  <c r="P191" i="5"/>
  <c r="I192" i="5"/>
  <c r="J192" i="5"/>
  <c r="O192" i="5" s="1"/>
  <c r="K192" i="5"/>
  <c r="L192" i="5"/>
  <c r="M192" i="5" s="1"/>
  <c r="Q192" i="5"/>
  <c r="I193" i="5"/>
  <c r="J193" i="5"/>
  <c r="P193" i="5" s="1"/>
  <c r="K193" i="5"/>
  <c r="L193" i="5"/>
  <c r="M193" i="5" s="1"/>
  <c r="Q193" i="5"/>
  <c r="I194" i="5"/>
  <c r="J194" i="5"/>
  <c r="P194" i="5" s="1"/>
  <c r="K194" i="5"/>
  <c r="Q194" i="5" s="1"/>
  <c r="L194" i="5"/>
  <c r="M194" i="5" s="1"/>
  <c r="N194" i="5"/>
  <c r="I195" i="5"/>
  <c r="N195" i="5" s="1"/>
  <c r="J195" i="5"/>
  <c r="P195" i="5" s="1"/>
  <c r="K195" i="5"/>
  <c r="Q195" i="5" s="1"/>
  <c r="I196" i="5"/>
  <c r="J196" i="5"/>
  <c r="O196" i="5" s="1"/>
  <c r="K196" i="5"/>
  <c r="Q196" i="5" s="1"/>
  <c r="I197" i="5"/>
  <c r="J197" i="5"/>
  <c r="P197" i="5" s="1"/>
  <c r="K197" i="5"/>
  <c r="Q197" i="5" s="1"/>
  <c r="L197" i="5"/>
  <c r="M197" i="5" s="1"/>
  <c r="I198" i="5"/>
  <c r="N198" i="5" s="1"/>
  <c r="J198" i="5"/>
  <c r="O198" i="5" s="1"/>
  <c r="K198" i="5"/>
  <c r="Q198" i="5" s="1"/>
  <c r="L198" i="5"/>
  <c r="M198" i="5" s="1"/>
  <c r="I199" i="5"/>
  <c r="N199" i="5" s="1"/>
  <c r="J199" i="5"/>
  <c r="O199" i="5" s="1"/>
  <c r="K199" i="5"/>
  <c r="Q199" i="5" s="1"/>
  <c r="I200" i="5"/>
  <c r="J200" i="5"/>
  <c r="O200" i="5" s="1"/>
  <c r="K200" i="5"/>
  <c r="Q200" i="5"/>
  <c r="R200" i="5" s="1"/>
  <c r="I201" i="5"/>
  <c r="N201" i="5" s="1"/>
  <c r="J201" i="5"/>
  <c r="P201" i="5" s="1"/>
  <c r="K201" i="5"/>
  <c r="Q201" i="5" s="1"/>
  <c r="L201" i="5"/>
  <c r="M201" i="5" s="1"/>
  <c r="I202" i="5"/>
  <c r="N202" i="5" s="1"/>
  <c r="J202" i="5"/>
  <c r="P202" i="5" s="1"/>
  <c r="K202" i="5"/>
  <c r="Q202" i="5" s="1"/>
  <c r="O202" i="5"/>
  <c r="R202" i="5" s="1"/>
  <c r="I203" i="5"/>
  <c r="J203" i="5"/>
  <c r="O203" i="5" s="1"/>
  <c r="K203" i="5"/>
  <c r="Q203" i="5" s="1"/>
  <c r="I204" i="5"/>
  <c r="N204" i="5" s="1"/>
  <c r="J204" i="5"/>
  <c r="O204" i="5" s="1"/>
  <c r="K204" i="5"/>
  <c r="Q204" i="5" s="1"/>
  <c r="L204" i="5"/>
  <c r="L205" i="5" s="1"/>
  <c r="M205" i="5" s="1"/>
  <c r="I205" i="5"/>
  <c r="N205" i="5" s="1"/>
  <c r="J205" i="5"/>
  <c r="P205" i="5" s="1"/>
  <c r="K205" i="5"/>
  <c r="Q205" i="5" s="1"/>
  <c r="I206" i="5"/>
  <c r="N206" i="5" s="1"/>
  <c r="J206" i="5"/>
  <c r="P206" i="5" s="1"/>
  <c r="K206" i="5"/>
  <c r="Q206" i="5" s="1"/>
  <c r="I207" i="5"/>
  <c r="J207" i="5"/>
  <c r="O207" i="5" s="1"/>
  <c r="K207" i="5"/>
  <c r="Q207" i="5" s="1"/>
  <c r="I208" i="5"/>
  <c r="N208" i="5" s="1"/>
  <c r="J208" i="5"/>
  <c r="O208" i="5" s="1"/>
  <c r="K208" i="5"/>
  <c r="Q208" i="5" s="1"/>
  <c r="L208" i="5"/>
  <c r="L209" i="5" s="1"/>
  <c r="M209" i="5" s="1"/>
  <c r="I209" i="5"/>
  <c r="J209" i="5"/>
  <c r="P209" i="5" s="1"/>
  <c r="K209" i="5"/>
  <c r="Q209" i="5" s="1"/>
  <c r="I210" i="5"/>
  <c r="N210" i="5" s="1"/>
  <c r="J210" i="5"/>
  <c r="O210" i="5" s="1"/>
  <c r="K210" i="5"/>
  <c r="Q210" i="5" s="1"/>
  <c r="L210" i="5"/>
  <c r="M210" i="5" s="1"/>
  <c r="I211" i="5"/>
  <c r="N211" i="5" s="1"/>
  <c r="J211" i="5"/>
  <c r="P211" i="5" s="1"/>
  <c r="K211" i="5"/>
  <c r="Q211" i="5" s="1"/>
  <c r="I212" i="5"/>
  <c r="N212" i="5" s="1"/>
  <c r="J212" i="5"/>
  <c r="O212" i="5" s="1"/>
  <c r="K212" i="5"/>
  <c r="Q212" i="5" s="1"/>
  <c r="I213" i="5"/>
  <c r="J213" i="5"/>
  <c r="P213" i="5" s="1"/>
  <c r="K213" i="5"/>
  <c r="Q213" i="5" s="1"/>
  <c r="O213" i="5"/>
  <c r="I214" i="5"/>
  <c r="J214" i="5"/>
  <c r="O214" i="5" s="1"/>
  <c r="K214" i="5"/>
  <c r="Q214" i="5" s="1"/>
  <c r="L214" i="5"/>
  <c r="M214" i="5" s="1"/>
  <c r="I215" i="5"/>
  <c r="N215" i="5" s="1"/>
  <c r="J215" i="5"/>
  <c r="O215" i="5" s="1"/>
  <c r="K215" i="5"/>
  <c r="Q215" i="5" s="1"/>
  <c r="L215" i="5"/>
  <c r="M215" i="5" s="1"/>
  <c r="I216" i="5"/>
  <c r="J216" i="5"/>
  <c r="O216" i="5" s="1"/>
  <c r="K216" i="5"/>
  <c r="Q216" i="5" s="1"/>
  <c r="I217" i="5"/>
  <c r="N217" i="5" s="1"/>
  <c r="J217" i="5"/>
  <c r="P217" i="5" s="1"/>
  <c r="K217" i="5"/>
  <c r="Q217" i="5" s="1"/>
  <c r="L217" i="5"/>
  <c r="M217" i="5" s="1"/>
  <c r="I218" i="5"/>
  <c r="N218" i="5" s="1"/>
  <c r="J218" i="5"/>
  <c r="O218" i="5" s="1"/>
  <c r="K218" i="5"/>
  <c r="Q218" i="5" s="1"/>
  <c r="I219" i="5"/>
  <c r="N219" i="5" s="1"/>
  <c r="J219" i="5"/>
  <c r="P219" i="5" s="1"/>
  <c r="K219" i="5"/>
  <c r="Q219" i="5" s="1"/>
  <c r="I220" i="5"/>
  <c r="J220" i="5"/>
  <c r="O220" i="5" s="1"/>
  <c r="K220" i="5"/>
  <c r="Q220" i="5" s="1"/>
  <c r="I221" i="5"/>
  <c r="N221" i="5" s="1"/>
  <c r="J221" i="5"/>
  <c r="P221" i="5" s="1"/>
  <c r="K221" i="5"/>
  <c r="Q221" i="5" s="1"/>
  <c r="L221" i="5"/>
  <c r="L222" i="5" s="1"/>
  <c r="M222" i="5" s="1"/>
  <c r="I222" i="5"/>
  <c r="J222" i="5"/>
  <c r="O222" i="5" s="1"/>
  <c r="K222" i="5"/>
  <c r="Q222" i="5" s="1"/>
  <c r="N222" i="5"/>
  <c r="I223" i="5"/>
  <c r="N223" i="5" s="1"/>
  <c r="J223" i="5"/>
  <c r="O223" i="5" s="1"/>
  <c r="K223" i="5"/>
  <c r="Q223" i="5" s="1"/>
  <c r="I224" i="5"/>
  <c r="J224" i="5"/>
  <c r="O224" i="5" s="1"/>
  <c r="K224" i="5"/>
  <c r="Q224" i="5" s="1"/>
  <c r="I225" i="5"/>
  <c r="J225" i="5"/>
  <c r="P225" i="5" s="1"/>
  <c r="K225" i="5"/>
  <c r="Q225" i="5" s="1"/>
  <c r="L225" i="5"/>
  <c r="M225" i="5" s="1"/>
  <c r="I226" i="5"/>
  <c r="J226" i="5"/>
  <c r="O226" i="5" s="1"/>
  <c r="K226" i="5"/>
  <c r="Q226" i="5" s="1"/>
  <c r="L226" i="5"/>
  <c r="M226" i="5" s="1"/>
  <c r="I3" i="5"/>
  <c r="J3" i="5"/>
  <c r="O3" i="5" s="1"/>
  <c r="K3" i="5"/>
  <c r="Q3" i="5" s="1"/>
  <c r="P3" i="5"/>
  <c r="I4" i="5"/>
  <c r="N4" i="5" s="1"/>
  <c r="J4" i="5"/>
  <c r="P4" i="5" s="1"/>
  <c r="K4" i="5"/>
  <c r="L4" i="5"/>
  <c r="L5" i="5" s="1"/>
  <c r="Q4" i="5"/>
  <c r="I5" i="5"/>
  <c r="N5" i="5" s="1"/>
  <c r="J5" i="5"/>
  <c r="K5" i="5"/>
  <c r="Q5" i="5" s="1"/>
  <c r="I6" i="5"/>
  <c r="N6" i="5" s="1"/>
  <c r="J6" i="5"/>
  <c r="P6" i="5" s="1"/>
  <c r="K6" i="5"/>
  <c r="Q6" i="5" s="1"/>
  <c r="I7" i="5"/>
  <c r="J7" i="5"/>
  <c r="P7" i="5" s="1"/>
  <c r="K7" i="5"/>
  <c r="Q7" i="5" s="1"/>
  <c r="I8" i="5"/>
  <c r="N8" i="5" s="1"/>
  <c r="J8" i="5"/>
  <c r="O8" i="5" s="1"/>
  <c r="K8" i="5"/>
  <c r="Q8" i="5" s="1"/>
  <c r="L8" i="5"/>
  <c r="L9" i="5" s="1"/>
  <c r="I9" i="5"/>
  <c r="N9" i="5" s="1"/>
  <c r="J9" i="5"/>
  <c r="K9" i="5"/>
  <c r="Q9" i="5" s="1"/>
  <c r="I10" i="5"/>
  <c r="N10" i="5" s="1"/>
  <c r="J10" i="5"/>
  <c r="P10" i="5" s="1"/>
  <c r="K10" i="5"/>
  <c r="Q10" i="5" s="1"/>
  <c r="S10" i="5"/>
  <c r="I11" i="5"/>
  <c r="J11" i="5"/>
  <c r="P11" i="5" s="1"/>
  <c r="K11" i="5"/>
  <c r="Q11" i="5" s="1"/>
  <c r="I12" i="5"/>
  <c r="N12" i="5" s="1"/>
  <c r="J12" i="5"/>
  <c r="O12" i="5" s="1"/>
  <c r="K12" i="5"/>
  <c r="Q12" i="5" s="1"/>
  <c r="L12" i="5"/>
  <c r="L13" i="5" s="1"/>
  <c r="I13" i="5"/>
  <c r="N13" i="5" s="1"/>
  <c r="J13" i="5"/>
  <c r="K13" i="5"/>
  <c r="Q13" i="5" s="1"/>
  <c r="I14" i="5"/>
  <c r="J14" i="5"/>
  <c r="P14" i="5" s="1"/>
  <c r="K14" i="5"/>
  <c r="Q14" i="5" s="1"/>
  <c r="I15" i="5"/>
  <c r="J15" i="5"/>
  <c r="P15" i="5" s="1"/>
  <c r="K15" i="5"/>
  <c r="Q15" i="5" s="1"/>
  <c r="L15" i="5"/>
  <c r="M15" i="5" s="1"/>
  <c r="N15" i="5"/>
  <c r="I16" i="5"/>
  <c r="N16" i="5" s="1"/>
  <c r="J16" i="5"/>
  <c r="O16" i="5" s="1"/>
  <c r="K16" i="5"/>
  <c r="Q16" i="5" s="1"/>
  <c r="P16" i="5"/>
  <c r="I17" i="5"/>
  <c r="N17" i="5" s="1"/>
  <c r="J17" i="5"/>
  <c r="K17" i="5"/>
  <c r="Q17" i="5" s="1"/>
  <c r="I18" i="5"/>
  <c r="N18" i="5" s="1"/>
  <c r="J18" i="5"/>
  <c r="P18" i="5" s="1"/>
  <c r="K18" i="5"/>
  <c r="Q18" i="5" s="1"/>
  <c r="I19" i="5"/>
  <c r="N19" i="5" s="1"/>
  <c r="J19" i="5"/>
  <c r="O19" i="5" s="1"/>
  <c r="K19" i="5"/>
  <c r="Q19" i="5" s="1"/>
  <c r="P19" i="5"/>
  <c r="S19" i="5" s="1"/>
  <c r="I20" i="5"/>
  <c r="N20" i="5" s="1"/>
  <c r="J20" i="5"/>
  <c r="P20" i="5" s="1"/>
  <c r="K20" i="5"/>
  <c r="Q20" i="5" s="1"/>
  <c r="I21" i="5"/>
  <c r="N21" i="5" s="1"/>
  <c r="J21" i="5"/>
  <c r="K21" i="5"/>
  <c r="Q21" i="5" s="1"/>
  <c r="I22" i="5"/>
  <c r="N22" i="5" s="1"/>
  <c r="J22" i="5"/>
  <c r="K22" i="5"/>
  <c r="Q22" i="5" s="1"/>
  <c r="I23" i="5"/>
  <c r="J23" i="5"/>
  <c r="P23" i="5" s="1"/>
  <c r="K23" i="5"/>
  <c r="Q23" i="5" s="1"/>
  <c r="I24" i="5"/>
  <c r="N24" i="5" s="1"/>
  <c r="J24" i="5"/>
  <c r="P24" i="5" s="1"/>
  <c r="K24" i="5"/>
  <c r="Q24" i="5" s="1"/>
  <c r="I25" i="5"/>
  <c r="N25" i="5" s="1"/>
  <c r="J25" i="5"/>
  <c r="K25" i="5"/>
  <c r="Q25" i="5" s="1"/>
  <c r="I26" i="5"/>
  <c r="N26" i="5" s="1"/>
  <c r="J26" i="5"/>
  <c r="P26" i="5" s="1"/>
  <c r="K26" i="5"/>
  <c r="Q26" i="5" s="1"/>
  <c r="I27" i="5"/>
  <c r="N27" i="5" s="1"/>
  <c r="J27" i="5"/>
  <c r="O27" i="5" s="1"/>
  <c r="K27" i="5"/>
  <c r="Q27" i="5" s="1"/>
  <c r="P27" i="5"/>
  <c r="I28" i="5"/>
  <c r="J28" i="5"/>
  <c r="O28" i="5" s="1"/>
  <c r="K28" i="5"/>
  <c r="Q28" i="5" s="1"/>
  <c r="I29" i="5"/>
  <c r="N29" i="5" s="1"/>
  <c r="J29" i="5"/>
  <c r="K29" i="5"/>
  <c r="Q29" i="5" s="1"/>
  <c r="I30" i="5"/>
  <c r="N30" i="5" s="1"/>
  <c r="J30" i="5"/>
  <c r="K30" i="5"/>
  <c r="Q30" i="5" s="1"/>
  <c r="I31" i="5"/>
  <c r="J31" i="5"/>
  <c r="O31" i="5" s="1"/>
  <c r="K31" i="5"/>
  <c r="Q31" i="5" s="1"/>
  <c r="I32" i="5"/>
  <c r="N32" i="5" s="1"/>
  <c r="J32" i="5"/>
  <c r="P32" i="5" s="1"/>
  <c r="K32" i="5"/>
  <c r="Q32" i="5" s="1"/>
  <c r="I33" i="5"/>
  <c r="N33" i="5" s="1"/>
  <c r="J33" i="5"/>
  <c r="K33" i="5"/>
  <c r="Q33" i="5" s="1"/>
  <c r="I34" i="5"/>
  <c r="N34" i="5" s="1"/>
  <c r="J34" i="5"/>
  <c r="P34" i="5" s="1"/>
  <c r="K34" i="5"/>
  <c r="Q34" i="5" s="1"/>
  <c r="I35" i="5"/>
  <c r="J35" i="5"/>
  <c r="O35" i="5" s="1"/>
  <c r="K35" i="5"/>
  <c r="Q35" i="5" s="1"/>
  <c r="I36" i="5"/>
  <c r="N36" i="5" s="1"/>
  <c r="J36" i="5"/>
  <c r="P36" i="5" s="1"/>
  <c r="K36" i="5"/>
  <c r="Q36" i="5" s="1"/>
  <c r="O36" i="5"/>
  <c r="I37" i="5"/>
  <c r="J37" i="5"/>
  <c r="K37" i="5"/>
  <c r="Q37" i="5" s="1"/>
  <c r="I38" i="5"/>
  <c r="N38" i="5" s="1"/>
  <c r="J38" i="5"/>
  <c r="K38" i="5"/>
  <c r="Q38" i="5" s="1"/>
  <c r="I39" i="5"/>
  <c r="N39" i="5" s="1"/>
  <c r="J39" i="5"/>
  <c r="O39" i="5" s="1"/>
  <c r="K39" i="5"/>
  <c r="Q39" i="5" s="1"/>
  <c r="I40" i="5"/>
  <c r="J40" i="5"/>
  <c r="O40" i="5" s="1"/>
  <c r="K40" i="5"/>
  <c r="Q40" i="5" s="1"/>
  <c r="P40" i="5"/>
  <c r="I41" i="5"/>
  <c r="N41" i="5" s="1"/>
  <c r="J41" i="5"/>
  <c r="O41" i="5" s="1"/>
  <c r="K41" i="5"/>
  <c r="Q41" i="5" s="1"/>
  <c r="I42" i="5"/>
  <c r="N42" i="5" s="1"/>
  <c r="J42" i="5"/>
  <c r="P42" i="5" s="1"/>
  <c r="K42" i="5"/>
  <c r="Q42" i="5" s="1"/>
  <c r="I43" i="5"/>
  <c r="J43" i="5"/>
  <c r="O43" i="5" s="1"/>
  <c r="K43" i="5"/>
  <c r="Q43" i="5" s="1"/>
  <c r="P43" i="5"/>
  <c r="S43" i="5" s="1"/>
  <c r="I44" i="5"/>
  <c r="N44" i="5" s="1"/>
  <c r="J44" i="5"/>
  <c r="P44" i="5" s="1"/>
  <c r="K44" i="5"/>
  <c r="Q44" i="5" s="1"/>
  <c r="I45" i="5"/>
  <c r="J45" i="5"/>
  <c r="O45" i="5" s="1"/>
  <c r="K45" i="5"/>
  <c r="Q45" i="5" s="1"/>
  <c r="I46" i="5"/>
  <c r="N46" i="5" s="1"/>
  <c r="J46" i="5"/>
  <c r="P46" i="5" s="1"/>
  <c r="K46" i="5"/>
  <c r="Q46" i="5" s="1"/>
  <c r="I47" i="5"/>
  <c r="J47" i="5"/>
  <c r="O47" i="5" s="1"/>
  <c r="K47" i="5"/>
  <c r="Q47" i="5" s="1"/>
  <c r="I48" i="5"/>
  <c r="N48" i="5" s="1"/>
  <c r="J48" i="5"/>
  <c r="P48" i="5" s="1"/>
  <c r="K48" i="5"/>
  <c r="Q48" i="5" s="1"/>
  <c r="I49" i="5"/>
  <c r="N49" i="5" s="1"/>
  <c r="J49" i="5"/>
  <c r="K49" i="5"/>
  <c r="Q49" i="5" s="1"/>
  <c r="I50" i="5"/>
  <c r="J50" i="5"/>
  <c r="P50" i="5" s="1"/>
  <c r="K50" i="5"/>
  <c r="Q50" i="5" s="1"/>
  <c r="I51" i="5"/>
  <c r="N51" i="5" s="1"/>
  <c r="J51" i="5"/>
  <c r="O51" i="5" s="1"/>
  <c r="K51" i="5"/>
  <c r="Q51" i="5" s="1"/>
  <c r="I52" i="5"/>
  <c r="J52" i="5"/>
  <c r="O52" i="5" s="1"/>
  <c r="K52" i="5"/>
  <c r="Q52" i="5" s="1"/>
  <c r="P52" i="5"/>
  <c r="I53" i="5"/>
  <c r="N53" i="5" s="1"/>
  <c r="J53" i="5"/>
  <c r="K53" i="5"/>
  <c r="Q53" i="5" s="1"/>
  <c r="I54" i="5"/>
  <c r="N54" i="5" s="1"/>
  <c r="J54" i="5"/>
  <c r="P54" i="5" s="1"/>
  <c r="K54" i="5"/>
  <c r="Q54" i="5" s="1"/>
  <c r="S54" i="5" s="1"/>
  <c r="I55" i="5"/>
  <c r="J55" i="5"/>
  <c r="O55" i="5" s="1"/>
  <c r="K55" i="5"/>
  <c r="Q55" i="5" s="1"/>
  <c r="I56" i="5"/>
  <c r="N56" i="5" s="1"/>
  <c r="J56" i="5"/>
  <c r="P56" i="5" s="1"/>
  <c r="K56" i="5"/>
  <c r="Q56" i="5" s="1"/>
  <c r="I57" i="5"/>
  <c r="N57" i="5" s="1"/>
  <c r="J57" i="5"/>
  <c r="K57" i="5"/>
  <c r="Q57" i="5" s="1"/>
  <c r="I58" i="5"/>
  <c r="J58" i="5"/>
  <c r="P58" i="5" s="1"/>
  <c r="K58" i="5"/>
  <c r="Q58" i="5" s="1"/>
  <c r="I59" i="5"/>
  <c r="N59" i="5" s="1"/>
  <c r="J59" i="5"/>
  <c r="O59" i="5" s="1"/>
  <c r="K59" i="5"/>
  <c r="Q59" i="5" s="1"/>
  <c r="I60" i="5"/>
  <c r="N60" i="5" s="1"/>
  <c r="J60" i="5"/>
  <c r="O60" i="5" s="1"/>
  <c r="K60" i="5"/>
  <c r="Q60" i="5" s="1"/>
  <c r="P60" i="5"/>
  <c r="I61" i="5"/>
  <c r="N61" i="5" s="1"/>
  <c r="J61" i="5"/>
  <c r="K61" i="5"/>
  <c r="Q61" i="5" s="1"/>
  <c r="I62" i="5"/>
  <c r="J62" i="5"/>
  <c r="P62" i="5" s="1"/>
  <c r="K62" i="5"/>
  <c r="Q62" i="5" s="1"/>
  <c r="I63" i="5"/>
  <c r="N63" i="5" s="1"/>
  <c r="J63" i="5"/>
  <c r="O63" i="5" s="1"/>
  <c r="R63" i="5" s="1"/>
  <c r="K63" i="5"/>
  <c r="Q63" i="5" s="1"/>
  <c r="I64" i="5"/>
  <c r="N64" i="5" s="1"/>
  <c r="J64" i="5"/>
  <c r="O64" i="5" s="1"/>
  <c r="K64" i="5"/>
  <c r="Q64" i="5" s="1"/>
  <c r="I65" i="5"/>
  <c r="J65" i="5"/>
  <c r="K65" i="5"/>
  <c r="Q65" i="5" s="1"/>
  <c r="I66" i="5"/>
  <c r="N66" i="5" s="1"/>
  <c r="J66" i="5"/>
  <c r="P66" i="5" s="1"/>
  <c r="K66" i="5"/>
  <c r="Q66" i="5" s="1"/>
  <c r="I67" i="5"/>
  <c r="N67" i="5" s="1"/>
  <c r="J67" i="5"/>
  <c r="O67" i="5" s="1"/>
  <c r="K67" i="5"/>
  <c r="Q67" i="5" s="1"/>
  <c r="I68" i="5"/>
  <c r="J68" i="5"/>
  <c r="O68" i="5" s="1"/>
  <c r="K68" i="5"/>
  <c r="Q68" i="5" s="1"/>
  <c r="I69" i="5"/>
  <c r="N69" i="5" s="1"/>
  <c r="J69" i="5"/>
  <c r="K69" i="5"/>
  <c r="Q69" i="5" s="1"/>
  <c r="I70" i="5"/>
  <c r="N70" i="5" s="1"/>
  <c r="J70" i="5"/>
  <c r="P70" i="5" s="1"/>
  <c r="K70" i="5"/>
  <c r="Q70" i="5" s="1"/>
  <c r="I71" i="5"/>
  <c r="J71" i="5"/>
  <c r="O71" i="5" s="1"/>
  <c r="K71" i="5"/>
  <c r="Q71" i="5" s="1"/>
  <c r="P71" i="5"/>
  <c r="S71" i="5" s="1"/>
  <c r="I72" i="5"/>
  <c r="N72" i="5" s="1"/>
  <c r="J72" i="5"/>
  <c r="P72" i="5" s="1"/>
  <c r="K72" i="5"/>
  <c r="Q72" i="5"/>
  <c r="I73" i="5"/>
  <c r="N73" i="5" s="1"/>
  <c r="J73" i="5"/>
  <c r="K73" i="5"/>
  <c r="Q73" i="5" s="1"/>
  <c r="I74" i="5"/>
  <c r="N74" i="5" s="1"/>
  <c r="J74" i="5"/>
  <c r="P74" i="5" s="1"/>
  <c r="K74" i="5"/>
  <c r="Q74" i="5" s="1"/>
  <c r="I75" i="5"/>
  <c r="J75" i="5"/>
  <c r="O75" i="5" s="1"/>
  <c r="K75" i="5"/>
  <c r="Q75" i="5" s="1"/>
  <c r="I76" i="5"/>
  <c r="N76" i="5" s="1"/>
  <c r="J76" i="5"/>
  <c r="P76" i="5" s="1"/>
  <c r="K76" i="5"/>
  <c r="Q76" i="5" s="1"/>
  <c r="I77" i="5"/>
  <c r="N77" i="5" s="1"/>
  <c r="J77" i="5"/>
  <c r="K77" i="5"/>
  <c r="Q77" i="5"/>
  <c r="I78" i="5"/>
  <c r="J78" i="5"/>
  <c r="P78" i="5" s="1"/>
  <c r="K78" i="5"/>
  <c r="Q78" i="5" s="1"/>
  <c r="I79" i="5"/>
  <c r="N79" i="5" s="1"/>
  <c r="J79" i="5"/>
  <c r="O79" i="5" s="1"/>
  <c r="K79" i="5"/>
  <c r="Q79" i="5" s="1"/>
  <c r="I80" i="5"/>
  <c r="N80" i="5" s="1"/>
  <c r="J80" i="5"/>
  <c r="O80" i="5" s="1"/>
  <c r="K80" i="5"/>
  <c r="Q80" i="5" s="1"/>
  <c r="I81" i="5"/>
  <c r="J81" i="5"/>
  <c r="O81" i="5" s="1"/>
  <c r="K81" i="5"/>
  <c r="Q81" i="5" s="1"/>
  <c r="I82" i="5"/>
  <c r="N82" i="5" s="1"/>
  <c r="J82" i="5"/>
  <c r="P82" i="5" s="1"/>
  <c r="K82" i="5"/>
  <c r="Q82" i="5" s="1"/>
  <c r="I83" i="5"/>
  <c r="J83" i="5"/>
  <c r="O83" i="5" s="1"/>
  <c r="K83" i="5"/>
  <c r="Q83" i="5" s="1"/>
  <c r="I84" i="5"/>
  <c r="N84" i="5" s="1"/>
  <c r="J84" i="5"/>
  <c r="O84" i="5" s="1"/>
  <c r="K84" i="5"/>
  <c r="Q84" i="5" s="1"/>
  <c r="I85" i="5"/>
  <c r="J85" i="5"/>
  <c r="O85" i="5" s="1"/>
  <c r="K85" i="5"/>
  <c r="Q85" i="5" s="1"/>
  <c r="I86" i="5"/>
  <c r="N86" i="5" s="1"/>
  <c r="J86" i="5"/>
  <c r="P86" i="5" s="1"/>
  <c r="K86" i="5"/>
  <c r="Q86" i="5"/>
  <c r="I87" i="5"/>
  <c r="N87" i="5" s="1"/>
  <c r="J87" i="5"/>
  <c r="K87" i="5"/>
  <c r="Q87" i="5" s="1"/>
  <c r="O87" i="5"/>
  <c r="P87" i="5"/>
  <c r="I88" i="5"/>
  <c r="N88" i="5" s="1"/>
  <c r="J88" i="5"/>
  <c r="P88" i="5" s="1"/>
  <c r="K88" i="5"/>
  <c r="Q88" i="5" s="1"/>
  <c r="I89" i="5"/>
  <c r="J89" i="5"/>
  <c r="P89" i="5" s="1"/>
  <c r="K89" i="5"/>
  <c r="Q89" i="5" s="1"/>
  <c r="I90" i="5"/>
  <c r="N90" i="5" s="1"/>
  <c r="J90" i="5"/>
  <c r="K90" i="5"/>
  <c r="Q90" i="5" s="1"/>
  <c r="I91" i="5"/>
  <c r="N91" i="5" s="1"/>
  <c r="J91" i="5"/>
  <c r="P91" i="5" s="1"/>
  <c r="K91" i="5"/>
  <c r="Q91" i="5" s="1"/>
  <c r="O91" i="5"/>
  <c r="I92" i="5"/>
  <c r="J92" i="5"/>
  <c r="O92" i="5" s="1"/>
  <c r="K92" i="5"/>
  <c r="Q92" i="5" s="1"/>
  <c r="P92" i="5"/>
  <c r="I93" i="5"/>
  <c r="N93" i="5" s="1"/>
  <c r="J93" i="5"/>
  <c r="P93" i="5" s="1"/>
  <c r="K93" i="5"/>
  <c r="Q93" i="5" s="1"/>
  <c r="I94" i="5"/>
  <c r="N94" i="5" s="1"/>
  <c r="J94" i="5"/>
  <c r="K94" i="5"/>
  <c r="Q94" i="5" s="1"/>
  <c r="I95" i="5"/>
  <c r="J95" i="5"/>
  <c r="O95" i="5" s="1"/>
  <c r="K95" i="5"/>
  <c r="Q95" i="5" s="1"/>
  <c r="I96" i="5"/>
  <c r="N96" i="5" s="1"/>
  <c r="J96" i="5"/>
  <c r="O96" i="5" s="1"/>
  <c r="K96" i="5"/>
  <c r="Q96" i="5" s="1"/>
  <c r="I97" i="5"/>
  <c r="J97" i="5"/>
  <c r="P97" i="5" s="1"/>
  <c r="K97" i="5"/>
  <c r="Q97" i="5" s="1"/>
  <c r="I98" i="5"/>
  <c r="N98" i="5" s="1"/>
  <c r="J98" i="5"/>
  <c r="K98" i="5"/>
  <c r="Q98" i="5" s="1"/>
  <c r="I99" i="5"/>
  <c r="N99" i="5" s="1"/>
  <c r="J99" i="5"/>
  <c r="O99" i="5" s="1"/>
  <c r="K99" i="5"/>
  <c r="Q99" i="5" s="1"/>
  <c r="I100" i="5"/>
  <c r="N100" i="5" s="1"/>
  <c r="J100" i="5"/>
  <c r="O100" i="5" s="1"/>
  <c r="K100" i="5"/>
  <c r="Q100" i="5" s="1"/>
  <c r="I101" i="5"/>
  <c r="N101" i="5" s="1"/>
  <c r="J101" i="5"/>
  <c r="P101" i="5" s="1"/>
  <c r="K101" i="5"/>
  <c r="Q101" i="5" s="1"/>
  <c r="I102" i="5"/>
  <c r="N102" i="5" s="1"/>
  <c r="J102" i="5"/>
  <c r="K102" i="5"/>
  <c r="Q102" i="5" s="1"/>
  <c r="I103" i="5"/>
  <c r="N103" i="5" s="1"/>
  <c r="J103" i="5"/>
  <c r="O103" i="5" s="1"/>
  <c r="K103" i="5"/>
  <c r="Q103" i="5" s="1"/>
  <c r="I104" i="5"/>
  <c r="N104" i="5" s="1"/>
  <c r="J104" i="5"/>
  <c r="O104" i="5" s="1"/>
  <c r="K104" i="5"/>
  <c r="Q104" i="5" s="1"/>
  <c r="I105" i="5"/>
  <c r="N105" i="5" s="1"/>
  <c r="J105" i="5"/>
  <c r="P105" i="5" s="1"/>
  <c r="K105" i="5"/>
  <c r="Q105" i="5" s="1"/>
  <c r="I106" i="5"/>
  <c r="N106" i="5" s="1"/>
  <c r="J106" i="5"/>
  <c r="K106" i="5"/>
  <c r="Q106" i="5" s="1"/>
  <c r="I107" i="5"/>
  <c r="N107" i="5" s="1"/>
  <c r="J107" i="5"/>
  <c r="O107" i="5" s="1"/>
  <c r="K107" i="5"/>
  <c r="Q107" i="5" s="1"/>
  <c r="I108" i="5"/>
  <c r="N108" i="5" s="1"/>
  <c r="J108" i="5"/>
  <c r="O108" i="5" s="1"/>
  <c r="K108" i="5"/>
  <c r="Q108" i="5" s="1"/>
  <c r="I109" i="5"/>
  <c r="N109" i="5" s="1"/>
  <c r="J109" i="5"/>
  <c r="P109" i="5" s="1"/>
  <c r="K109" i="5"/>
  <c r="Q109" i="5" s="1"/>
  <c r="I110" i="5"/>
  <c r="N110" i="5" s="1"/>
  <c r="J110" i="5"/>
  <c r="K110" i="5"/>
  <c r="Q110" i="5" s="1"/>
  <c r="I111" i="5"/>
  <c r="N111" i="5" s="1"/>
  <c r="J111" i="5"/>
  <c r="O111" i="5" s="1"/>
  <c r="K111" i="5"/>
  <c r="Q111" i="5" s="1"/>
  <c r="I112" i="5"/>
  <c r="N112" i="5" s="1"/>
  <c r="J112" i="5"/>
  <c r="O112" i="5" s="1"/>
  <c r="K112" i="5"/>
  <c r="Q112" i="5" s="1"/>
  <c r="I113" i="5"/>
  <c r="N113" i="5" s="1"/>
  <c r="J113" i="5"/>
  <c r="P113" i="5" s="1"/>
  <c r="K113" i="5"/>
  <c r="Q113" i="5" s="1"/>
  <c r="I114" i="5"/>
  <c r="N114" i="5" s="1"/>
  <c r="J114" i="5"/>
  <c r="K114" i="5"/>
  <c r="Q114" i="5" s="1"/>
  <c r="I115" i="5"/>
  <c r="J115" i="5"/>
  <c r="O115" i="5" s="1"/>
  <c r="K115" i="5"/>
  <c r="Q115" i="5" s="1"/>
  <c r="I116" i="5"/>
  <c r="N116" i="5" s="1"/>
  <c r="J116" i="5"/>
  <c r="O116" i="5" s="1"/>
  <c r="K116" i="5"/>
  <c r="Q116" i="5" s="1"/>
  <c r="I117" i="5"/>
  <c r="N117" i="5" s="1"/>
  <c r="J117" i="5"/>
  <c r="P117" i="5" s="1"/>
  <c r="K117" i="5"/>
  <c r="Q117" i="5" s="1"/>
  <c r="I118" i="5"/>
  <c r="N118" i="5" s="1"/>
  <c r="J118" i="5"/>
  <c r="K118" i="5"/>
  <c r="Q118" i="5" s="1"/>
  <c r="I119" i="5"/>
  <c r="J119" i="5"/>
  <c r="P119" i="5" s="1"/>
  <c r="K119" i="5"/>
  <c r="Q119" i="5" s="1"/>
  <c r="O119" i="5"/>
  <c r="I120" i="5"/>
  <c r="N120" i="5" s="1"/>
  <c r="J120" i="5"/>
  <c r="O120" i="5" s="1"/>
  <c r="K120" i="5"/>
  <c r="Q120" i="5" s="1"/>
  <c r="I121" i="5"/>
  <c r="N121" i="5" s="1"/>
  <c r="J121" i="5"/>
  <c r="P121" i="5" s="1"/>
  <c r="K121" i="5"/>
  <c r="Q121" i="5" s="1"/>
  <c r="I122" i="5"/>
  <c r="J122" i="5"/>
  <c r="K122" i="5"/>
  <c r="Q122" i="5" s="1"/>
  <c r="I123" i="5"/>
  <c r="N123" i="5" s="1"/>
  <c r="J123" i="5"/>
  <c r="P123" i="5" s="1"/>
  <c r="K123" i="5"/>
  <c r="Q123" i="5" s="1"/>
  <c r="I124" i="5"/>
  <c r="N124" i="5" s="1"/>
  <c r="J124" i="5"/>
  <c r="O124" i="5" s="1"/>
  <c r="K124" i="5"/>
  <c r="Q124" i="5" s="1"/>
  <c r="P124" i="5"/>
  <c r="I125" i="5"/>
  <c r="N125" i="5" s="1"/>
  <c r="J125" i="5"/>
  <c r="P125" i="5" s="1"/>
  <c r="K125" i="5"/>
  <c r="Q125" i="5" s="1"/>
  <c r="I126" i="5"/>
  <c r="J126" i="5"/>
  <c r="K126" i="5"/>
  <c r="Q126" i="5" s="1"/>
  <c r="I127" i="5"/>
  <c r="N127" i="5" s="1"/>
  <c r="J127" i="5"/>
  <c r="O127" i="5" s="1"/>
  <c r="K127" i="5"/>
  <c r="Q127" i="5" s="1"/>
  <c r="I128" i="5"/>
  <c r="N128" i="5" s="1"/>
  <c r="J128" i="5"/>
  <c r="O128" i="5" s="1"/>
  <c r="K128" i="5"/>
  <c r="Q128" i="5" s="1"/>
  <c r="I129" i="5"/>
  <c r="J129" i="5"/>
  <c r="P129" i="5" s="1"/>
  <c r="K129" i="5"/>
  <c r="Q129" i="5" s="1"/>
  <c r="I130" i="5"/>
  <c r="N130" i="5" s="1"/>
  <c r="J130" i="5"/>
  <c r="O130" i="5" s="1"/>
  <c r="K130" i="5"/>
  <c r="Q130" i="5" s="1"/>
  <c r="I131" i="5"/>
  <c r="J131" i="5"/>
  <c r="O131" i="5" s="1"/>
  <c r="K131" i="5"/>
  <c r="Q131" i="5" s="1"/>
  <c r="I132" i="5"/>
  <c r="N132" i="5" s="1"/>
  <c r="J132" i="5"/>
  <c r="O132" i="5" s="1"/>
  <c r="K132" i="5"/>
  <c r="Q132" i="5" s="1"/>
  <c r="I133" i="5"/>
  <c r="N133" i="5" s="1"/>
  <c r="J133" i="5"/>
  <c r="P133" i="5" s="1"/>
  <c r="K133" i="5"/>
  <c r="Q133" i="5" s="1"/>
  <c r="I134" i="5"/>
  <c r="J134" i="5"/>
  <c r="O134" i="5" s="1"/>
  <c r="K134" i="5"/>
  <c r="Q134" i="5" s="1"/>
  <c r="I135" i="5"/>
  <c r="N135" i="5" s="1"/>
  <c r="J135" i="5"/>
  <c r="O135" i="5" s="1"/>
  <c r="K135" i="5"/>
  <c r="Q135" i="5"/>
  <c r="I136" i="5"/>
  <c r="N136" i="5" s="1"/>
  <c r="J136" i="5"/>
  <c r="O136" i="5" s="1"/>
  <c r="K136" i="5"/>
  <c r="Q136" i="5" s="1"/>
  <c r="I137" i="5"/>
  <c r="J137" i="5"/>
  <c r="P137" i="5" s="1"/>
  <c r="K137" i="5"/>
  <c r="Q137" i="5" s="1"/>
  <c r="I138" i="5"/>
  <c r="N138" i="5" s="1"/>
  <c r="J138" i="5"/>
  <c r="O138" i="5" s="1"/>
  <c r="K138" i="5"/>
  <c r="Q138" i="5" s="1"/>
  <c r="I139" i="5"/>
  <c r="N139" i="5" s="1"/>
  <c r="J139" i="5"/>
  <c r="P139" i="5" s="1"/>
  <c r="K139" i="5"/>
  <c r="Q139" i="5" s="1"/>
  <c r="I140" i="5"/>
  <c r="J140" i="5"/>
  <c r="O140" i="5" s="1"/>
  <c r="K140" i="5"/>
  <c r="Q140" i="5" s="1"/>
  <c r="I141" i="5"/>
  <c r="N141" i="5" s="1"/>
  <c r="J141" i="5"/>
  <c r="P141" i="5" s="1"/>
  <c r="K141" i="5"/>
  <c r="Q141" i="5"/>
  <c r="I142" i="5"/>
  <c r="N142" i="5" s="1"/>
  <c r="J142" i="5"/>
  <c r="P142" i="5" s="1"/>
  <c r="K142" i="5"/>
  <c r="Q142" i="5" s="1"/>
  <c r="I143" i="5"/>
  <c r="J143" i="5"/>
  <c r="P143" i="5" s="1"/>
  <c r="K143" i="5"/>
  <c r="Q143" i="5" s="1"/>
  <c r="I144" i="5"/>
  <c r="J144" i="5"/>
  <c r="O144" i="5" s="1"/>
  <c r="K144" i="5"/>
  <c r="Q144" i="5" s="1"/>
  <c r="I145" i="5"/>
  <c r="N145" i="5" s="1"/>
  <c r="J145" i="5"/>
  <c r="P145" i="5" s="1"/>
  <c r="K145" i="5"/>
  <c r="O145" i="5"/>
  <c r="Q145" i="5"/>
  <c r="I146" i="5"/>
  <c r="N146" i="5" s="1"/>
  <c r="J146" i="5"/>
  <c r="P146" i="5" s="1"/>
  <c r="K146" i="5"/>
  <c r="Q146" i="5" s="1"/>
  <c r="I147" i="5"/>
  <c r="N147" i="5" s="1"/>
  <c r="J147" i="5"/>
  <c r="P147" i="5" s="1"/>
  <c r="K147" i="5"/>
  <c r="Q147" i="5" s="1"/>
  <c r="I148" i="5"/>
  <c r="N148" i="5" s="1"/>
  <c r="J148" i="5"/>
  <c r="O148" i="5" s="1"/>
  <c r="K148" i="5"/>
  <c r="Q148" i="5" s="1"/>
  <c r="I149" i="5"/>
  <c r="N149" i="5" s="1"/>
  <c r="J149" i="5"/>
  <c r="P149" i="5" s="1"/>
  <c r="K149" i="5"/>
  <c r="Q149" i="5" s="1"/>
  <c r="I150" i="5"/>
  <c r="N150" i="5" s="1"/>
  <c r="J150" i="5"/>
  <c r="P150" i="5" s="1"/>
  <c r="K150" i="5"/>
  <c r="Q150" i="5" s="1"/>
  <c r="I151" i="5"/>
  <c r="N151" i="5" s="1"/>
  <c r="J151" i="5"/>
  <c r="P151" i="5" s="1"/>
  <c r="K151" i="5"/>
  <c r="Q151" i="5" s="1"/>
  <c r="O151" i="5"/>
  <c r="I152" i="5"/>
  <c r="J152" i="5"/>
  <c r="O152" i="5" s="1"/>
  <c r="K152" i="5"/>
  <c r="Q152" i="5" s="1"/>
  <c r="R152" i="5" s="1"/>
  <c r="I153" i="5"/>
  <c r="N153" i="5" s="1"/>
  <c r="J153" i="5"/>
  <c r="P153" i="5" s="1"/>
  <c r="K153" i="5"/>
  <c r="Q153" i="5" s="1"/>
  <c r="I154" i="5"/>
  <c r="N154" i="5" s="1"/>
  <c r="J154" i="5"/>
  <c r="P154" i="5" s="1"/>
  <c r="K154" i="5"/>
  <c r="Q154" i="5" s="1"/>
  <c r="I155" i="5"/>
  <c r="N155" i="5" s="1"/>
  <c r="J155" i="5"/>
  <c r="O155" i="5" s="1"/>
  <c r="K155" i="5"/>
  <c r="Q155" i="5" s="1"/>
  <c r="I156" i="5"/>
  <c r="J156" i="5"/>
  <c r="O156" i="5" s="1"/>
  <c r="K156" i="5"/>
  <c r="Q156" i="5"/>
  <c r="I157" i="5"/>
  <c r="N157" i="5" s="1"/>
  <c r="J157" i="5"/>
  <c r="K157" i="5"/>
  <c r="Q157" i="5" s="1"/>
  <c r="I158" i="5"/>
  <c r="J158" i="5"/>
  <c r="P158" i="5" s="1"/>
  <c r="K158" i="5"/>
  <c r="Q158" i="5" s="1"/>
  <c r="I159" i="5"/>
  <c r="N159" i="5" s="1"/>
  <c r="J159" i="5"/>
  <c r="O159" i="5" s="1"/>
  <c r="K159" i="5"/>
  <c r="Q159" i="5"/>
  <c r="I160" i="5"/>
  <c r="N160" i="5" s="1"/>
  <c r="J160" i="5"/>
  <c r="O160" i="5" s="1"/>
  <c r="K160" i="5"/>
  <c r="Q160" i="5" s="1"/>
  <c r="I161" i="5"/>
  <c r="J161" i="5"/>
  <c r="K161" i="5"/>
  <c r="Q161" i="5" s="1"/>
  <c r="I162" i="5"/>
  <c r="N162" i="5" s="1"/>
  <c r="J162" i="5"/>
  <c r="O162" i="5" s="1"/>
  <c r="K162" i="5"/>
  <c r="Q162" i="5" s="1"/>
  <c r="I163" i="5"/>
  <c r="J163" i="5"/>
  <c r="O163" i="5" s="1"/>
  <c r="K163" i="5"/>
  <c r="Q163" i="5" s="1"/>
  <c r="J2" i="5"/>
  <c r="P2" i="5" s="1"/>
  <c r="L2" i="5"/>
  <c r="M2" i="5" s="1"/>
  <c r="K2" i="5"/>
  <c r="Q2" i="5" s="1"/>
  <c r="I2" i="5"/>
  <c r="N2" i="5" s="1"/>
  <c r="H367" i="4"/>
  <c r="K367" i="4" s="1"/>
  <c r="Q367" i="4" s="1"/>
  <c r="J300" i="4"/>
  <c r="N365" i="4"/>
  <c r="N366" i="4"/>
  <c r="N367" i="4"/>
  <c r="N368" i="4"/>
  <c r="J369" i="4"/>
  <c r="P369" i="4" s="1"/>
  <c r="K369" i="4"/>
  <c r="Q369" i="4" s="1"/>
  <c r="N369" i="4"/>
  <c r="O369" i="4"/>
  <c r="J370" i="4"/>
  <c r="O370" i="4" s="1"/>
  <c r="K370" i="4"/>
  <c r="Q370" i="4" s="1"/>
  <c r="N370" i="4"/>
  <c r="J371" i="4"/>
  <c r="P371" i="4" s="1"/>
  <c r="K371" i="4"/>
  <c r="Q371" i="4" s="1"/>
  <c r="J372" i="4"/>
  <c r="P372" i="4" s="1"/>
  <c r="S372" i="4" s="1"/>
  <c r="K372" i="4"/>
  <c r="Q372" i="4" s="1"/>
  <c r="L372" i="4"/>
  <c r="L373" i="4" s="1"/>
  <c r="M373" i="4" s="1"/>
  <c r="N373" i="4" s="1"/>
  <c r="N372" i="4"/>
  <c r="J373" i="4"/>
  <c r="O373" i="4" s="1"/>
  <c r="K373" i="4"/>
  <c r="Q373" i="4" s="1"/>
  <c r="J374" i="4"/>
  <c r="P374" i="4" s="1"/>
  <c r="S374" i="4" s="1"/>
  <c r="K374" i="4"/>
  <c r="Q374" i="4" s="1"/>
  <c r="L374" i="4"/>
  <c r="M374" i="4" s="1"/>
  <c r="N374" i="4"/>
  <c r="J375" i="4"/>
  <c r="O375" i="4" s="1"/>
  <c r="K375" i="4"/>
  <c r="Q375" i="4" s="1"/>
  <c r="J376" i="4"/>
  <c r="O376" i="4" s="1"/>
  <c r="K376" i="4"/>
  <c r="Q376" i="4" s="1"/>
  <c r="L376" i="4"/>
  <c r="N376" i="4"/>
  <c r="J377" i="4"/>
  <c r="K377" i="4"/>
  <c r="N377" i="4"/>
  <c r="Q377" i="4"/>
  <c r="J378" i="4"/>
  <c r="O378" i="4" s="1"/>
  <c r="R378" i="4" s="1"/>
  <c r="K378" i="4"/>
  <c r="Q378" i="4" s="1"/>
  <c r="N378" i="4"/>
  <c r="J379" i="4"/>
  <c r="K379" i="4"/>
  <c r="Q379" i="4" s="1"/>
  <c r="N379" i="4"/>
  <c r="J380" i="4"/>
  <c r="O380" i="4" s="1"/>
  <c r="K380" i="4"/>
  <c r="Q380" i="4" s="1"/>
  <c r="N380" i="4"/>
  <c r="J381" i="4"/>
  <c r="K381" i="4"/>
  <c r="Q381" i="4"/>
  <c r="J382" i="4"/>
  <c r="P382" i="4" s="1"/>
  <c r="K382" i="4"/>
  <c r="Q382" i="4" s="1"/>
  <c r="L382" i="4"/>
  <c r="N382" i="4"/>
  <c r="J383" i="4"/>
  <c r="K383" i="4"/>
  <c r="Q383" i="4" s="1"/>
  <c r="N383" i="4"/>
  <c r="J384" i="4"/>
  <c r="O384" i="4" s="1"/>
  <c r="K384" i="4"/>
  <c r="Q384" i="4" s="1"/>
  <c r="N384" i="4"/>
  <c r="J385" i="4"/>
  <c r="K385" i="4"/>
  <c r="Q385" i="4" s="1"/>
  <c r="N385" i="4"/>
  <c r="J386" i="4"/>
  <c r="O386" i="4" s="1"/>
  <c r="K386" i="4"/>
  <c r="Q386" i="4" s="1"/>
  <c r="J387" i="4"/>
  <c r="K387" i="4"/>
  <c r="Q387" i="4" s="1"/>
  <c r="L387" i="4"/>
  <c r="L388" i="4" s="1"/>
  <c r="N387" i="4"/>
  <c r="J388" i="4"/>
  <c r="P388" i="4" s="1"/>
  <c r="K388" i="4"/>
  <c r="Q388" i="4" s="1"/>
  <c r="N388" i="4"/>
  <c r="O388" i="4"/>
  <c r="J389" i="4"/>
  <c r="K389" i="4"/>
  <c r="Q389" i="4" s="1"/>
  <c r="N389" i="4"/>
  <c r="J390" i="4"/>
  <c r="O390" i="4" s="1"/>
  <c r="K390" i="4"/>
  <c r="Q390" i="4" s="1"/>
  <c r="N390" i="4"/>
  <c r="J391" i="4"/>
  <c r="K391" i="4"/>
  <c r="Q391" i="4" s="1"/>
  <c r="N391" i="4"/>
  <c r="J392" i="4"/>
  <c r="O392" i="4" s="1"/>
  <c r="K392" i="4"/>
  <c r="Q392" i="4" s="1"/>
  <c r="N392" i="4"/>
  <c r="J393" i="4"/>
  <c r="O393" i="4" s="1"/>
  <c r="K393" i="4"/>
  <c r="Q393" i="4" s="1"/>
  <c r="N393" i="4"/>
  <c r="J394" i="4"/>
  <c r="P394" i="4" s="1"/>
  <c r="K394" i="4"/>
  <c r="Q394" i="4" s="1"/>
  <c r="N394" i="4"/>
  <c r="J395" i="4"/>
  <c r="O395" i="4" s="1"/>
  <c r="K395" i="4"/>
  <c r="Q395" i="4" s="1"/>
  <c r="N395" i="4"/>
  <c r="J396" i="4"/>
  <c r="P396" i="4" s="1"/>
  <c r="K396" i="4"/>
  <c r="Q396" i="4" s="1"/>
  <c r="N396" i="4"/>
  <c r="J397" i="4"/>
  <c r="O397" i="4" s="1"/>
  <c r="K397" i="4"/>
  <c r="Q397" i="4" s="1"/>
  <c r="N397" i="4"/>
  <c r="J398" i="4"/>
  <c r="P398" i="4" s="1"/>
  <c r="K398" i="4"/>
  <c r="Q398" i="4" s="1"/>
  <c r="N398" i="4"/>
  <c r="J399" i="4"/>
  <c r="O399" i="4" s="1"/>
  <c r="K399" i="4"/>
  <c r="Q399" i="4" s="1"/>
  <c r="J400" i="4"/>
  <c r="P400" i="4" s="1"/>
  <c r="K400" i="4"/>
  <c r="Q400" i="4" s="1"/>
  <c r="L400" i="4"/>
  <c r="M400" i="4" s="1"/>
  <c r="N400" i="4"/>
  <c r="K401" i="4"/>
  <c r="Q401" i="4" s="1"/>
  <c r="N401" i="4"/>
  <c r="J402" i="4"/>
  <c r="P402" i="4" s="1"/>
  <c r="L403" i="4"/>
  <c r="M403" i="4" s="1"/>
  <c r="N403" i="4"/>
  <c r="J404" i="4"/>
  <c r="P404" i="4" s="1"/>
  <c r="L405" i="4"/>
  <c r="L406" i="4" s="1"/>
  <c r="M406" i="4" s="1"/>
  <c r="N406" i="4" s="1"/>
  <c r="N405" i="4"/>
  <c r="J406" i="4"/>
  <c r="P406" i="4" s="1"/>
  <c r="J407" i="4"/>
  <c r="K407" i="4"/>
  <c r="Q407" i="4" s="1"/>
  <c r="L407" i="4"/>
  <c r="M407" i="4" s="1"/>
  <c r="N407" i="4"/>
  <c r="J408" i="4"/>
  <c r="P408" i="4" s="1"/>
  <c r="K408" i="4"/>
  <c r="Q408" i="4" s="1"/>
  <c r="N408" i="4"/>
  <c r="O408" i="4"/>
  <c r="J409" i="4"/>
  <c r="K409" i="4"/>
  <c r="Q409" i="4" s="1"/>
  <c r="J410" i="4"/>
  <c r="P410" i="4" s="1"/>
  <c r="K410" i="4"/>
  <c r="Q410" i="4" s="1"/>
  <c r="L410" i="4"/>
  <c r="M410" i="4" s="1"/>
  <c r="N410" i="4"/>
  <c r="J411" i="4"/>
  <c r="K411" i="4"/>
  <c r="Q411" i="4" s="1"/>
  <c r="L411" i="4"/>
  <c r="L412" i="4" s="1"/>
  <c r="M412" i="4" s="1"/>
  <c r="N412" i="4" s="1"/>
  <c r="N411" i="4"/>
  <c r="J412" i="4"/>
  <c r="P412" i="4" s="1"/>
  <c r="K412" i="4"/>
  <c r="Q412" i="4" s="1"/>
  <c r="O412" i="4"/>
  <c r="J413" i="4"/>
  <c r="K413" i="4"/>
  <c r="Q413" i="4" s="1"/>
  <c r="L413" i="4"/>
  <c r="L414" i="4" s="1"/>
  <c r="N413" i="4"/>
  <c r="J414" i="4"/>
  <c r="P414" i="4" s="1"/>
  <c r="K414" i="4"/>
  <c r="Q414" i="4" s="1"/>
  <c r="N414" i="4"/>
  <c r="J415" i="4"/>
  <c r="K415" i="4"/>
  <c r="Q415" i="4" s="1"/>
  <c r="J416" i="4"/>
  <c r="O416" i="4" s="1"/>
  <c r="K416" i="4"/>
  <c r="Q416" i="4" s="1"/>
  <c r="L416" i="4"/>
  <c r="N416" i="4"/>
  <c r="P416" i="4"/>
  <c r="J417" i="4"/>
  <c r="K417" i="4"/>
  <c r="Q417" i="4" s="1"/>
  <c r="N417" i="4"/>
  <c r="J418" i="4"/>
  <c r="O418" i="4" s="1"/>
  <c r="K418" i="4"/>
  <c r="Q418" i="4" s="1"/>
  <c r="N418" i="4"/>
  <c r="J419" i="4"/>
  <c r="K419" i="4"/>
  <c r="Q419" i="4" s="1"/>
  <c r="J420" i="4"/>
  <c r="O420" i="4" s="1"/>
  <c r="K420" i="4"/>
  <c r="Q420" i="4" s="1"/>
  <c r="L420" i="4"/>
  <c r="N420" i="4"/>
  <c r="J421" i="4"/>
  <c r="K421" i="4"/>
  <c r="Q421" i="4"/>
  <c r="J422" i="4"/>
  <c r="O422" i="4" s="1"/>
  <c r="K422" i="4"/>
  <c r="Q422" i="4" s="1"/>
  <c r="L422" i="4"/>
  <c r="M422" i="4" s="1"/>
  <c r="N422" i="4" s="1"/>
  <c r="J423" i="4"/>
  <c r="K423" i="4"/>
  <c r="Q423" i="4" s="1"/>
  <c r="L423" i="4"/>
  <c r="M423" i="4" s="1"/>
  <c r="N423" i="4"/>
  <c r="J424" i="4"/>
  <c r="O424" i="4" s="1"/>
  <c r="K424" i="4"/>
  <c r="Q424" i="4" s="1"/>
  <c r="N424" i="4"/>
  <c r="J425" i="4"/>
  <c r="K425" i="4"/>
  <c r="Q425" i="4" s="1"/>
  <c r="N425" i="4"/>
  <c r="J426" i="4"/>
  <c r="O426" i="4" s="1"/>
  <c r="K426" i="4"/>
  <c r="Q426" i="4" s="1"/>
  <c r="N426" i="4"/>
  <c r="J427" i="4"/>
  <c r="K427" i="4"/>
  <c r="Q427" i="4" s="1"/>
  <c r="N427" i="4"/>
  <c r="J428" i="4"/>
  <c r="O428" i="4" s="1"/>
  <c r="K428" i="4"/>
  <c r="Q428" i="4" s="1"/>
  <c r="N428" i="4"/>
  <c r="J429" i="4"/>
  <c r="K429" i="4"/>
  <c r="Q429" i="4" s="1"/>
  <c r="N429" i="4"/>
  <c r="J430" i="4"/>
  <c r="O430" i="4" s="1"/>
  <c r="K430" i="4"/>
  <c r="Q430" i="4" s="1"/>
  <c r="N430" i="4"/>
  <c r="J431" i="4"/>
  <c r="K431" i="4"/>
  <c r="Q431" i="4" s="1"/>
  <c r="N431" i="4"/>
  <c r="J432" i="4"/>
  <c r="O432" i="4" s="1"/>
  <c r="K432" i="4"/>
  <c r="Q432" i="4" s="1"/>
  <c r="N432" i="4"/>
  <c r="J433" i="4"/>
  <c r="K433" i="4"/>
  <c r="Q433" i="4" s="1"/>
  <c r="N433" i="4"/>
  <c r="J434" i="4"/>
  <c r="O434" i="4" s="1"/>
  <c r="K434" i="4"/>
  <c r="Q434" i="4" s="1"/>
  <c r="N434" i="4"/>
  <c r="J435" i="4"/>
  <c r="K435" i="4"/>
  <c r="Q435" i="4" s="1"/>
  <c r="N435" i="4"/>
  <c r="J436" i="4"/>
  <c r="O436" i="4" s="1"/>
  <c r="K436" i="4"/>
  <c r="Q436" i="4" s="1"/>
  <c r="H403" i="4"/>
  <c r="F404" i="4"/>
  <c r="F405" i="4"/>
  <c r="F406" i="4"/>
  <c r="F402" i="4"/>
  <c r="F403" i="4"/>
  <c r="H404" i="4"/>
  <c r="H405" i="4"/>
  <c r="K405" i="4" s="1"/>
  <c r="Q405" i="4" s="1"/>
  <c r="H406" i="4"/>
  <c r="H402" i="4"/>
  <c r="J401" i="4" s="1"/>
  <c r="O401" i="4" s="1"/>
  <c r="J303" i="4"/>
  <c r="O303" i="4" s="1"/>
  <c r="K303" i="4"/>
  <c r="Q303" i="4"/>
  <c r="J304" i="4"/>
  <c r="O304" i="4" s="1"/>
  <c r="K304" i="4"/>
  <c r="Q304" i="4" s="1"/>
  <c r="N304" i="4"/>
  <c r="P304" i="4"/>
  <c r="J305" i="4"/>
  <c r="K305" i="4"/>
  <c r="Q305" i="4" s="1"/>
  <c r="J306" i="4"/>
  <c r="O306" i="4" s="1"/>
  <c r="K306" i="4"/>
  <c r="Q306" i="4" s="1"/>
  <c r="N306" i="4"/>
  <c r="J307" i="4"/>
  <c r="K307" i="4"/>
  <c r="Q307" i="4" s="1"/>
  <c r="N307" i="4"/>
  <c r="J308" i="4"/>
  <c r="P308" i="4" s="1"/>
  <c r="K308" i="4"/>
  <c r="Q308" i="4" s="1"/>
  <c r="N308" i="4"/>
  <c r="J309" i="4"/>
  <c r="K309" i="4"/>
  <c r="Q309" i="4" s="1"/>
  <c r="N309" i="4"/>
  <c r="J310" i="4"/>
  <c r="O310" i="4" s="1"/>
  <c r="K310" i="4"/>
  <c r="Q310" i="4" s="1"/>
  <c r="J311" i="4"/>
  <c r="K311" i="4"/>
  <c r="Q311" i="4" s="1"/>
  <c r="J312" i="4"/>
  <c r="P312" i="4" s="1"/>
  <c r="K312" i="4"/>
  <c r="Q312" i="4" s="1"/>
  <c r="N312" i="4"/>
  <c r="J313" i="4"/>
  <c r="K313" i="4"/>
  <c r="Q313" i="4" s="1"/>
  <c r="J314" i="4"/>
  <c r="O314" i="4" s="1"/>
  <c r="K314" i="4"/>
  <c r="Q314" i="4" s="1"/>
  <c r="J315" i="4"/>
  <c r="K315" i="4"/>
  <c r="Q315" i="4" s="1"/>
  <c r="N315" i="4"/>
  <c r="J316" i="4"/>
  <c r="O316" i="4" s="1"/>
  <c r="K316" i="4"/>
  <c r="Q316" i="4" s="1"/>
  <c r="N316" i="4"/>
  <c r="J317" i="4"/>
  <c r="K317" i="4"/>
  <c r="Q317" i="4" s="1"/>
  <c r="N317" i="4"/>
  <c r="J318" i="4"/>
  <c r="O318" i="4" s="1"/>
  <c r="K318" i="4"/>
  <c r="Q318" i="4" s="1"/>
  <c r="J319" i="4"/>
  <c r="K319" i="4"/>
  <c r="Q319" i="4" s="1"/>
  <c r="N319" i="4"/>
  <c r="J320" i="4"/>
  <c r="O320" i="4" s="1"/>
  <c r="K320" i="4"/>
  <c r="Q320" i="4" s="1"/>
  <c r="N320" i="4"/>
  <c r="J321" i="4"/>
  <c r="K321" i="4"/>
  <c r="Q321" i="4" s="1"/>
  <c r="N321" i="4"/>
  <c r="J322" i="4"/>
  <c r="O322" i="4" s="1"/>
  <c r="K322" i="4"/>
  <c r="Q322" i="4" s="1"/>
  <c r="N322" i="4"/>
  <c r="J323" i="4"/>
  <c r="K323" i="4"/>
  <c r="Q323" i="4" s="1"/>
  <c r="N323" i="4"/>
  <c r="J324" i="4"/>
  <c r="O324" i="4" s="1"/>
  <c r="K324" i="4"/>
  <c r="Q324" i="4" s="1"/>
  <c r="J325" i="4"/>
  <c r="O325" i="4" s="1"/>
  <c r="K325" i="4"/>
  <c r="Q325" i="4" s="1"/>
  <c r="J326" i="4"/>
  <c r="P326" i="4" s="1"/>
  <c r="K326" i="4"/>
  <c r="Q326" i="4" s="1"/>
  <c r="N326" i="4"/>
  <c r="J327" i="4"/>
  <c r="O327" i="4" s="1"/>
  <c r="K327" i="4"/>
  <c r="Q327" i="4" s="1"/>
  <c r="N327" i="4"/>
  <c r="J328" i="4"/>
  <c r="P328" i="4" s="1"/>
  <c r="K328" i="4"/>
  <c r="Q328" i="4" s="1"/>
  <c r="J329" i="4"/>
  <c r="O329" i="4" s="1"/>
  <c r="K329" i="4"/>
  <c r="Q329" i="4" s="1"/>
  <c r="N329" i="4"/>
  <c r="J330" i="4"/>
  <c r="P330" i="4" s="1"/>
  <c r="K330" i="4"/>
  <c r="Q330" i="4" s="1"/>
  <c r="K331" i="4"/>
  <c r="Q331" i="4" s="1"/>
  <c r="N331" i="4"/>
  <c r="J332" i="4"/>
  <c r="P332" i="4" s="1"/>
  <c r="N333" i="4"/>
  <c r="N334" i="4"/>
  <c r="N335" i="4"/>
  <c r="N336" i="4"/>
  <c r="N337" i="4"/>
  <c r="N338" i="4"/>
  <c r="N339" i="4"/>
  <c r="N340" i="4"/>
  <c r="N341" i="4"/>
  <c r="N342" i="4"/>
  <c r="N343" i="4"/>
  <c r="N344" i="4"/>
  <c r="J345" i="4"/>
  <c r="O345" i="4" s="1"/>
  <c r="N346" i="4"/>
  <c r="N347" i="4"/>
  <c r="N348" i="4"/>
  <c r="N349" i="4"/>
  <c r="N350" i="4"/>
  <c r="N351" i="4"/>
  <c r="N352" i="4"/>
  <c r="N353" i="4"/>
  <c r="N354" i="4"/>
  <c r="N355" i="4"/>
  <c r="J356" i="4"/>
  <c r="O356" i="4" s="1"/>
  <c r="N356" i="4"/>
  <c r="N357" i="4"/>
  <c r="N358" i="4"/>
  <c r="J359" i="4"/>
  <c r="P359" i="4" s="1"/>
  <c r="N360" i="4"/>
  <c r="N361" i="4"/>
  <c r="N362" i="4"/>
  <c r="N363" i="4"/>
  <c r="N364" i="4"/>
  <c r="H333" i="4"/>
  <c r="K333" i="4" s="1"/>
  <c r="Q333" i="4" s="1"/>
  <c r="H334" i="4"/>
  <c r="K334" i="4" s="1"/>
  <c r="Q334" i="4" s="1"/>
  <c r="H335" i="4"/>
  <c r="H336" i="4"/>
  <c r="H337" i="4"/>
  <c r="K337" i="4" s="1"/>
  <c r="Q337" i="4" s="1"/>
  <c r="H338" i="4"/>
  <c r="K338" i="4" s="1"/>
  <c r="Q338" i="4" s="1"/>
  <c r="H339" i="4"/>
  <c r="H340" i="4"/>
  <c r="H341" i="4"/>
  <c r="K341" i="4" s="1"/>
  <c r="Q341" i="4" s="1"/>
  <c r="H342" i="4"/>
  <c r="K342" i="4" s="1"/>
  <c r="Q342" i="4" s="1"/>
  <c r="H343" i="4"/>
  <c r="H344" i="4"/>
  <c r="H345" i="4"/>
  <c r="K345" i="4" s="1"/>
  <c r="Q345" i="4" s="1"/>
  <c r="H346" i="4"/>
  <c r="K346" i="4" s="1"/>
  <c r="Q346" i="4" s="1"/>
  <c r="H347" i="4"/>
  <c r="H348" i="4"/>
  <c r="H349" i="4"/>
  <c r="K349" i="4" s="1"/>
  <c r="Q349" i="4" s="1"/>
  <c r="H350" i="4"/>
  <c r="K350" i="4" s="1"/>
  <c r="Q350" i="4" s="1"/>
  <c r="H351" i="4"/>
  <c r="H352" i="4"/>
  <c r="H353" i="4"/>
  <c r="K353" i="4" s="1"/>
  <c r="Q353" i="4" s="1"/>
  <c r="H354" i="4"/>
  <c r="K354" i="4" s="1"/>
  <c r="Q354" i="4" s="1"/>
  <c r="H355" i="4"/>
  <c r="H356" i="4"/>
  <c r="H357" i="4"/>
  <c r="K357" i="4" s="1"/>
  <c r="Q357" i="4" s="1"/>
  <c r="H358" i="4"/>
  <c r="K358" i="4" s="1"/>
  <c r="Q358" i="4" s="1"/>
  <c r="H359" i="4"/>
  <c r="H360" i="4"/>
  <c r="H361" i="4"/>
  <c r="K361" i="4" s="1"/>
  <c r="Q361" i="4" s="1"/>
  <c r="H362" i="4"/>
  <c r="K362" i="4" s="1"/>
  <c r="Q362" i="4" s="1"/>
  <c r="H363" i="4"/>
  <c r="H364" i="4"/>
  <c r="K364" i="4" s="1"/>
  <c r="Q364" i="4" s="1"/>
  <c r="H365" i="4"/>
  <c r="K365" i="4" s="1"/>
  <c r="Q365" i="4" s="1"/>
  <c r="H366" i="4"/>
  <c r="J365" i="4" s="1"/>
  <c r="H368" i="4"/>
  <c r="H332" i="4"/>
  <c r="O300" i="4"/>
  <c r="K300" i="4"/>
  <c r="Q300" i="4"/>
  <c r="J301" i="4"/>
  <c r="O301" i="4" s="1"/>
  <c r="K301" i="4"/>
  <c r="Q301" i="4" s="1"/>
  <c r="J302" i="4"/>
  <c r="O302" i="4" s="1"/>
  <c r="K302" i="4"/>
  <c r="Q302" i="4" s="1"/>
  <c r="N302" i="4"/>
  <c r="N139" i="4"/>
  <c r="J139" i="4"/>
  <c r="O139" i="4" s="1"/>
  <c r="K139" i="4"/>
  <c r="Q139" i="4" s="1"/>
  <c r="J140" i="4"/>
  <c r="P140" i="4" s="1"/>
  <c r="K140" i="4"/>
  <c r="Q140" i="4"/>
  <c r="J141" i="4"/>
  <c r="K141" i="4"/>
  <c r="Q141" i="4" s="1"/>
  <c r="N142" i="4"/>
  <c r="J142" i="4"/>
  <c r="O142" i="4" s="1"/>
  <c r="K142" i="4"/>
  <c r="Q142" i="4" s="1"/>
  <c r="N143" i="4"/>
  <c r="J143" i="4"/>
  <c r="K143" i="4"/>
  <c r="Q143" i="4" s="1"/>
  <c r="J144" i="4"/>
  <c r="K144" i="4"/>
  <c r="Q144" i="4"/>
  <c r="J145" i="4"/>
  <c r="K145" i="4"/>
  <c r="Q145" i="4" s="1"/>
  <c r="N146" i="4"/>
  <c r="J146" i="4"/>
  <c r="O146" i="4" s="1"/>
  <c r="K146" i="4"/>
  <c r="Q146" i="4" s="1"/>
  <c r="N147" i="4"/>
  <c r="J147" i="4"/>
  <c r="O147" i="4" s="1"/>
  <c r="K147" i="4"/>
  <c r="Q147" i="4" s="1"/>
  <c r="J148" i="4"/>
  <c r="K148" i="4"/>
  <c r="Q148" i="4" s="1"/>
  <c r="N149" i="4"/>
  <c r="J149" i="4"/>
  <c r="K149" i="4"/>
  <c r="Q149" i="4" s="1"/>
  <c r="N150" i="4"/>
  <c r="J150" i="4"/>
  <c r="O150" i="4" s="1"/>
  <c r="K150" i="4"/>
  <c r="Q150" i="4" s="1"/>
  <c r="P150" i="4"/>
  <c r="S150" i="4" s="1"/>
  <c r="J151" i="4"/>
  <c r="O151" i="4" s="1"/>
  <c r="K151" i="4"/>
  <c r="Q151" i="4" s="1"/>
  <c r="J152" i="4"/>
  <c r="K152" i="4"/>
  <c r="Q152" i="4" s="1"/>
  <c r="N152" i="4"/>
  <c r="N153" i="4"/>
  <c r="J153" i="4"/>
  <c r="K153" i="4"/>
  <c r="Q153" i="4" s="1"/>
  <c r="J154" i="4"/>
  <c r="O154" i="4" s="1"/>
  <c r="K154" i="4"/>
  <c r="Q154" i="4" s="1"/>
  <c r="N155" i="4"/>
  <c r="J155" i="4"/>
  <c r="O155" i="4" s="1"/>
  <c r="K155" i="4"/>
  <c r="Q155" i="4" s="1"/>
  <c r="N156" i="4"/>
  <c r="J156" i="4"/>
  <c r="K156" i="4"/>
  <c r="Q156" i="4" s="1"/>
  <c r="J157" i="4"/>
  <c r="K157" i="4"/>
  <c r="Q157" i="4" s="1"/>
  <c r="N158" i="4"/>
  <c r="J158" i="4"/>
  <c r="O158" i="4" s="1"/>
  <c r="K158" i="4"/>
  <c r="Q158" i="4" s="1"/>
  <c r="J159" i="4"/>
  <c r="O159" i="4" s="1"/>
  <c r="K159" i="4"/>
  <c r="Q159" i="4" s="1"/>
  <c r="N160" i="4"/>
  <c r="J160" i="4"/>
  <c r="K160" i="4"/>
  <c r="Q160" i="4" s="1"/>
  <c r="N161" i="4"/>
  <c r="J161" i="4"/>
  <c r="K161" i="4"/>
  <c r="Q161" i="4" s="1"/>
  <c r="J162" i="4"/>
  <c r="O162" i="4" s="1"/>
  <c r="K162" i="4"/>
  <c r="Q162" i="4" s="1"/>
  <c r="N163" i="4"/>
  <c r="J163" i="4"/>
  <c r="O163" i="4" s="1"/>
  <c r="R163" i="4" s="1"/>
  <c r="K163" i="4"/>
  <c r="Q163" i="4" s="1"/>
  <c r="J164" i="4"/>
  <c r="K164" i="4"/>
  <c r="Q164" i="4" s="1"/>
  <c r="N165" i="4"/>
  <c r="J165" i="4"/>
  <c r="K165" i="4"/>
  <c r="Q165" i="4" s="1"/>
  <c r="N166" i="4"/>
  <c r="J166" i="4"/>
  <c r="O166" i="4" s="1"/>
  <c r="K166" i="4"/>
  <c r="Q166" i="4" s="1"/>
  <c r="J167" i="4"/>
  <c r="O167" i="4" s="1"/>
  <c r="K167" i="4"/>
  <c r="Q167" i="4" s="1"/>
  <c r="N168" i="4"/>
  <c r="J168" i="4"/>
  <c r="K168" i="4"/>
  <c r="Q168" i="4" s="1"/>
  <c r="J169" i="4"/>
  <c r="K169" i="4"/>
  <c r="Q169" i="4" s="1"/>
  <c r="N170" i="4"/>
  <c r="J170" i="4"/>
  <c r="O170" i="4" s="1"/>
  <c r="K170" i="4"/>
  <c r="Q170" i="4" s="1"/>
  <c r="J171" i="4"/>
  <c r="O171" i="4" s="1"/>
  <c r="K171" i="4"/>
  <c r="Q171" i="4" s="1"/>
  <c r="N172" i="4"/>
  <c r="J172" i="4"/>
  <c r="K172" i="4"/>
  <c r="Q172" i="4" s="1"/>
  <c r="N173" i="4"/>
  <c r="J173" i="4"/>
  <c r="K173" i="4"/>
  <c r="Q173" i="4" s="1"/>
  <c r="N174" i="4"/>
  <c r="J174" i="4"/>
  <c r="P174" i="4" s="1"/>
  <c r="K174" i="4"/>
  <c r="Q174" i="4" s="1"/>
  <c r="J175" i="4"/>
  <c r="O175" i="4" s="1"/>
  <c r="K175" i="4"/>
  <c r="Q175" i="4"/>
  <c r="N176" i="4"/>
  <c r="J176" i="4"/>
  <c r="K176" i="4"/>
  <c r="Q176" i="4" s="1"/>
  <c r="N177" i="4"/>
  <c r="J177" i="4"/>
  <c r="K177" i="4"/>
  <c r="Q177" i="4" s="1"/>
  <c r="J178" i="4"/>
  <c r="P178" i="4" s="1"/>
  <c r="K178" i="4"/>
  <c r="Q178" i="4" s="1"/>
  <c r="N179" i="4"/>
  <c r="J179" i="4"/>
  <c r="K179" i="4"/>
  <c r="Q179" i="4" s="1"/>
  <c r="J180" i="4"/>
  <c r="P180" i="4" s="1"/>
  <c r="K180" i="4"/>
  <c r="Q180" i="4" s="1"/>
  <c r="N181" i="4"/>
  <c r="J181" i="4"/>
  <c r="P181" i="4" s="1"/>
  <c r="K181" i="4"/>
  <c r="Q181" i="4" s="1"/>
  <c r="N182" i="4"/>
  <c r="J182" i="4"/>
  <c r="K182" i="4"/>
  <c r="Q182" i="4" s="1"/>
  <c r="J183" i="4"/>
  <c r="P183" i="4" s="1"/>
  <c r="S183" i="4" s="1"/>
  <c r="K183" i="4"/>
  <c r="Q183" i="4" s="1"/>
  <c r="N184" i="4"/>
  <c r="J184" i="4"/>
  <c r="O184" i="4" s="1"/>
  <c r="K184" i="4"/>
  <c r="Q184" i="4" s="1"/>
  <c r="J185" i="4"/>
  <c r="K185" i="4"/>
  <c r="Q185" i="4"/>
  <c r="N186" i="4"/>
  <c r="J186" i="4"/>
  <c r="P186" i="4" s="1"/>
  <c r="K186" i="4"/>
  <c r="Q186" i="4" s="1"/>
  <c r="N187" i="4"/>
  <c r="J187" i="4"/>
  <c r="P187" i="4" s="1"/>
  <c r="S187" i="4" s="1"/>
  <c r="K187" i="4"/>
  <c r="Q187" i="4" s="1"/>
  <c r="N188" i="4"/>
  <c r="J188" i="4"/>
  <c r="O188" i="4" s="1"/>
  <c r="K188" i="4"/>
  <c r="Q188" i="4" s="1"/>
  <c r="N189" i="4"/>
  <c r="J189" i="4"/>
  <c r="K189" i="4"/>
  <c r="Q189" i="4" s="1"/>
  <c r="J190" i="4"/>
  <c r="P190" i="4" s="1"/>
  <c r="K190" i="4"/>
  <c r="Q190" i="4" s="1"/>
  <c r="N191" i="4"/>
  <c r="J191" i="4"/>
  <c r="P191" i="4" s="1"/>
  <c r="K191" i="4"/>
  <c r="Q191" i="4" s="1"/>
  <c r="O191" i="4"/>
  <c r="N192" i="4"/>
  <c r="J192" i="4"/>
  <c r="O192" i="4" s="1"/>
  <c r="K192" i="4"/>
  <c r="Q192" i="4"/>
  <c r="J193" i="4"/>
  <c r="K193" i="4"/>
  <c r="Q193" i="4" s="1"/>
  <c r="J194" i="4"/>
  <c r="P194" i="4" s="1"/>
  <c r="K194" i="4"/>
  <c r="Q194" i="4" s="1"/>
  <c r="J195" i="4"/>
  <c r="O195" i="4" s="1"/>
  <c r="K195" i="4"/>
  <c r="Q195" i="4" s="1"/>
  <c r="P195" i="4"/>
  <c r="N196" i="4"/>
  <c r="J196" i="4"/>
  <c r="O196" i="4" s="1"/>
  <c r="K196" i="4"/>
  <c r="Q196" i="4" s="1"/>
  <c r="J197" i="4"/>
  <c r="K197" i="4"/>
  <c r="Q197" i="4" s="1"/>
  <c r="N197" i="4"/>
  <c r="N198" i="4"/>
  <c r="J198" i="4"/>
  <c r="K198" i="4"/>
  <c r="Q198" i="4" s="1"/>
  <c r="J199" i="4"/>
  <c r="K199" i="4"/>
  <c r="Q199" i="4" s="1"/>
  <c r="N200" i="4"/>
  <c r="J200" i="4"/>
  <c r="K200" i="4"/>
  <c r="Q200" i="4" s="1"/>
  <c r="N201" i="4"/>
  <c r="J201" i="4"/>
  <c r="K201" i="4"/>
  <c r="Q201" i="4" s="1"/>
  <c r="J202" i="4"/>
  <c r="P202" i="4" s="1"/>
  <c r="K202" i="4"/>
  <c r="Q202" i="4" s="1"/>
  <c r="N203" i="4"/>
  <c r="J203" i="4"/>
  <c r="P203" i="4" s="1"/>
  <c r="S203" i="4" s="1"/>
  <c r="K203" i="4"/>
  <c r="Q203" i="4" s="1"/>
  <c r="N204" i="4"/>
  <c r="J204" i="4"/>
  <c r="O204" i="4" s="1"/>
  <c r="K204" i="4"/>
  <c r="Q204" i="4" s="1"/>
  <c r="N205" i="4"/>
  <c r="J205" i="4"/>
  <c r="K205" i="4"/>
  <c r="Q205" i="4" s="1"/>
  <c r="J206" i="4"/>
  <c r="K206" i="4"/>
  <c r="Q206" i="4" s="1"/>
  <c r="N207" i="4"/>
  <c r="J207" i="4"/>
  <c r="O207" i="4" s="1"/>
  <c r="K207" i="4"/>
  <c r="Q207" i="4" s="1"/>
  <c r="N208" i="4"/>
  <c r="J208" i="4"/>
  <c r="O208" i="4" s="1"/>
  <c r="K208" i="4"/>
  <c r="Q208" i="4"/>
  <c r="J209" i="4"/>
  <c r="K209" i="4"/>
  <c r="Q209" i="4"/>
  <c r="J210" i="4"/>
  <c r="P210" i="4" s="1"/>
  <c r="K210" i="4"/>
  <c r="Q210" i="4" s="1"/>
  <c r="N211" i="4"/>
  <c r="J211" i="4"/>
  <c r="O211" i="4" s="1"/>
  <c r="K211" i="4"/>
  <c r="Q211" i="4" s="1"/>
  <c r="N212" i="4"/>
  <c r="J212" i="4"/>
  <c r="K212" i="4"/>
  <c r="Q212" i="4" s="1"/>
  <c r="N213" i="4"/>
  <c r="J213" i="4"/>
  <c r="P213" i="4" s="1"/>
  <c r="K213" i="4"/>
  <c r="Q213" i="4"/>
  <c r="N214" i="4"/>
  <c r="J214" i="4"/>
  <c r="P214" i="4" s="1"/>
  <c r="K214" i="4"/>
  <c r="Q214" i="4" s="1"/>
  <c r="N215" i="4"/>
  <c r="J215" i="4"/>
  <c r="O215" i="4" s="1"/>
  <c r="K215" i="4"/>
  <c r="Q215" i="4" s="1"/>
  <c r="N216" i="4"/>
  <c r="J216" i="4"/>
  <c r="O216" i="4" s="1"/>
  <c r="K216" i="4"/>
  <c r="Q216" i="4"/>
  <c r="R216" i="4" s="1"/>
  <c r="J217" i="4"/>
  <c r="P217" i="4" s="1"/>
  <c r="K217" i="4"/>
  <c r="Q217" i="4" s="1"/>
  <c r="J218" i="4"/>
  <c r="P218" i="4" s="1"/>
  <c r="K218" i="4"/>
  <c r="Q218" i="4" s="1"/>
  <c r="N219" i="4"/>
  <c r="J219" i="4"/>
  <c r="O219" i="4" s="1"/>
  <c r="K219" i="4"/>
  <c r="Q219" i="4" s="1"/>
  <c r="P219" i="4"/>
  <c r="N220" i="4"/>
  <c r="J220" i="4"/>
  <c r="O220" i="4" s="1"/>
  <c r="K220" i="4"/>
  <c r="Q220" i="4" s="1"/>
  <c r="N221" i="4"/>
  <c r="J221" i="4"/>
  <c r="P221" i="4" s="1"/>
  <c r="K221" i="4"/>
  <c r="Q221" i="4" s="1"/>
  <c r="J222" i="4"/>
  <c r="K222" i="4"/>
  <c r="Q222" i="4" s="1"/>
  <c r="N223" i="4"/>
  <c r="J223" i="4"/>
  <c r="O223" i="4" s="1"/>
  <c r="K223" i="4"/>
  <c r="Q223" i="4" s="1"/>
  <c r="N224" i="4"/>
  <c r="J224" i="4"/>
  <c r="O224" i="4" s="1"/>
  <c r="K224" i="4"/>
  <c r="Q224" i="4" s="1"/>
  <c r="R224" i="4" s="1"/>
  <c r="P224" i="4"/>
  <c r="S224" i="4" s="1"/>
  <c r="N225" i="4"/>
  <c r="J225" i="4"/>
  <c r="P225" i="4" s="1"/>
  <c r="K225" i="4"/>
  <c r="Q225" i="4" s="1"/>
  <c r="N226" i="4"/>
  <c r="J226" i="4"/>
  <c r="P226" i="4" s="1"/>
  <c r="K226" i="4"/>
  <c r="Q226" i="4" s="1"/>
  <c r="N227" i="4"/>
  <c r="J227" i="4"/>
  <c r="P227" i="4" s="1"/>
  <c r="K227" i="4"/>
  <c r="Q227" i="4" s="1"/>
  <c r="N228" i="4"/>
  <c r="J228" i="4"/>
  <c r="O228" i="4" s="1"/>
  <c r="K228" i="4"/>
  <c r="Q228" i="4" s="1"/>
  <c r="N229" i="4"/>
  <c r="J229" i="4"/>
  <c r="O229" i="4" s="1"/>
  <c r="K229" i="4"/>
  <c r="Q229" i="4" s="1"/>
  <c r="J230" i="4"/>
  <c r="K230" i="4"/>
  <c r="Q230" i="4" s="1"/>
  <c r="N231" i="4"/>
  <c r="J231" i="4"/>
  <c r="O231" i="4" s="1"/>
  <c r="K231" i="4"/>
  <c r="Q231" i="4" s="1"/>
  <c r="N232" i="4"/>
  <c r="J232" i="4"/>
  <c r="O232" i="4" s="1"/>
  <c r="K232" i="4"/>
  <c r="Q232" i="4" s="1"/>
  <c r="P232" i="4"/>
  <c r="N233" i="4"/>
  <c r="J233" i="4"/>
  <c r="O233" i="4" s="1"/>
  <c r="K233" i="4"/>
  <c r="Q233" i="4"/>
  <c r="J234" i="4"/>
  <c r="K234" i="4"/>
  <c r="Q234" i="4" s="1"/>
  <c r="N234" i="4"/>
  <c r="N235" i="4"/>
  <c r="J235" i="4"/>
  <c r="P235" i="4" s="1"/>
  <c r="K235" i="4"/>
  <c r="Q235" i="4" s="1"/>
  <c r="N236" i="4"/>
  <c r="J236" i="4"/>
  <c r="O236" i="4" s="1"/>
  <c r="K236" i="4"/>
  <c r="Q236" i="4" s="1"/>
  <c r="J237" i="4"/>
  <c r="O237" i="4" s="1"/>
  <c r="K237" i="4"/>
  <c r="Q237" i="4"/>
  <c r="N238" i="4"/>
  <c r="J238" i="4"/>
  <c r="K238" i="4"/>
  <c r="Q238" i="4" s="1"/>
  <c r="J239" i="4"/>
  <c r="O239" i="4" s="1"/>
  <c r="K239" i="4"/>
  <c r="Q239" i="4" s="1"/>
  <c r="J240" i="4"/>
  <c r="O240" i="4" s="1"/>
  <c r="K240" i="4"/>
  <c r="Q240" i="4" s="1"/>
  <c r="J241" i="4"/>
  <c r="K241" i="4"/>
  <c r="Q241" i="4" s="1"/>
  <c r="J242" i="4"/>
  <c r="P242" i="4" s="1"/>
  <c r="K242" i="4"/>
  <c r="Q242" i="4" s="1"/>
  <c r="J243" i="4"/>
  <c r="O243" i="4" s="1"/>
  <c r="K243" i="4"/>
  <c r="Q243" i="4" s="1"/>
  <c r="J244" i="4"/>
  <c r="O244" i="4" s="1"/>
  <c r="K244" i="4"/>
  <c r="Q244" i="4" s="1"/>
  <c r="J245" i="4"/>
  <c r="K245" i="4"/>
  <c r="Q245" i="4" s="1"/>
  <c r="J246" i="4"/>
  <c r="P246" i="4" s="1"/>
  <c r="K246" i="4"/>
  <c r="Q246" i="4" s="1"/>
  <c r="J247" i="4"/>
  <c r="O247" i="4" s="1"/>
  <c r="K247" i="4"/>
  <c r="Q247" i="4" s="1"/>
  <c r="J248" i="4"/>
  <c r="O248" i="4" s="1"/>
  <c r="K248" i="4"/>
  <c r="Q248" i="4" s="1"/>
  <c r="J249" i="4"/>
  <c r="K249" i="4"/>
  <c r="Q249" i="4" s="1"/>
  <c r="J250" i="4"/>
  <c r="P250" i="4" s="1"/>
  <c r="K250" i="4"/>
  <c r="Q250" i="4" s="1"/>
  <c r="J251" i="4"/>
  <c r="O251" i="4" s="1"/>
  <c r="K251" i="4"/>
  <c r="Q251" i="4" s="1"/>
  <c r="J252" i="4"/>
  <c r="O252" i="4" s="1"/>
  <c r="K252" i="4"/>
  <c r="Q252" i="4" s="1"/>
  <c r="J253" i="4"/>
  <c r="K253" i="4"/>
  <c r="Q253" i="4" s="1"/>
  <c r="J254" i="4"/>
  <c r="P254" i="4" s="1"/>
  <c r="K254" i="4"/>
  <c r="Q254" i="4" s="1"/>
  <c r="J255" i="4"/>
  <c r="O255" i="4" s="1"/>
  <c r="K255" i="4"/>
  <c r="Q255" i="4" s="1"/>
  <c r="J256" i="4"/>
  <c r="O256" i="4" s="1"/>
  <c r="K256" i="4"/>
  <c r="Q256" i="4" s="1"/>
  <c r="J257" i="4"/>
  <c r="K257" i="4"/>
  <c r="Q257" i="4" s="1"/>
  <c r="J258" i="4"/>
  <c r="P258" i="4" s="1"/>
  <c r="K258" i="4"/>
  <c r="Q258" i="4" s="1"/>
  <c r="J259" i="4"/>
  <c r="O259" i="4" s="1"/>
  <c r="K259" i="4"/>
  <c r="Q259" i="4" s="1"/>
  <c r="J260" i="4"/>
  <c r="O260" i="4" s="1"/>
  <c r="K260" i="4"/>
  <c r="Q260" i="4" s="1"/>
  <c r="J261" i="4"/>
  <c r="K261" i="4"/>
  <c r="Q261" i="4" s="1"/>
  <c r="J262" i="4"/>
  <c r="P262" i="4" s="1"/>
  <c r="K262" i="4"/>
  <c r="Q262" i="4" s="1"/>
  <c r="J263" i="4"/>
  <c r="O263" i="4" s="1"/>
  <c r="K263" i="4"/>
  <c r="Q263" i="4" s="1"/>
  <c r="J264" i="4"/>
  <c r="O264" i="4" s="1"/>
  <c r="K264" i="4"/>
  <c r="Q264" i="4" s="1"/>
  <c r="J265" i="4"/>
  <c r="K265" i="4"/>
  <c r="Q265" i="4" s="1"/>
  <c r="J266" i="4"/>
  <c r="P266" i="4" s="1"/>
  <c r="K266" i="4"/>
  <c r="Q266" i="4" s="1"/>
  <c r="J267" i="4"/>
  <c r="O267" i="4" s="1"/>
  <c r="K267" i="4"/>
  <c r="Q267" i="4" s="1"/>
  <c r="J268" i="4"/>
  <c r="O268" i="4" s="1"/>
  <c r="K268" i="4"/>
  <c r="Q268" i="4" s="1"/>
  <c r="J269" i="4"/>
  <c r="P269" i="4" s="1"/>
  <c r="K269" i="4"/>
  <c r="Q269" i="4" s="1"/>
  <c r="J270" i="4"/>
  <c r="O270" i="4" s="1"/>
  <c r="K270" i="4"/>
  <c r="Q270" i="4" s="1"/>
  <c r="J271" i="4"/>
  <c r="O271" i="4" s="1"/>
  <c r="K271" i="4"/>
  <c r="Q271" i="4" s="1"/>
  <c r="J272" i="4"/>
  <c r="O272" i="4" s="1"/>
  <c r="K272" i="4"/>
  <c r="Q272" i="4" s="1"/>
  <c r="N273" i="4"/>
  <c r="J273" i="4"/>
  <c r="P273" i="4" s="1"/>
  <c r="K273" i="4"/>
  <c r="Q273" i="4" s="1"/>
  <c r="J274" i="4"/>
  <c r="P274" i="4" s="1"/>
  <c r="K274" i="4"/>
  <c r="Q274" i="4" s="1"/>
  <c r="N275" i="4"/>
  <c r="J275" i="4"/>
  <c r="P275" i="4" s="1"/>
  <c r="K275" i="4"/>
  <c r="Q275" i="4" s="1"/>
  <c r="N276" i="4"/>
  <c r="J276" i="4"/>
  <c r="O276" i="4" s="1"/>
  <c r="K276" i="4"/>
  <c r="Q276" i="4" s="1"/>
  <c r="J277" i="4"/>
  <c r="P277" i="4" s="1"/>
  <c r="K277" i="4"/>
  <c r="Q277" i="4" s="1"/>
  <c r="N278" i="4"/>
  <c r="J278" i="4"/>
  <c r="O278" i="4" s="1"/>
  <c r="K278" i="4"/>
  <c r="Q278" i="4" s="1"/>
  <c r="N279" i="4"/>
  <c r="J279" i="4"/>
  <c r="P279" i="4" s="1"/>
  <c r="K279" i="4"/>
  <c r="Q279" i="4" s="1"/>
  <c r="N280" i="4"/>
  <c r="J280" i="4"/>
  <c r="O280" i="4" s="1"/>
  <c r="K280" i="4"/>
  <c r="Q280" i="4" s="1"/>
  <c r="N281" i="4"/>
  <c r="J281" i="4"/>
  <c r="P281" i="4" s="1"/>
  <c r="K281" i="4"/>
  <c r="Q281" i="4" s="1"/>
  <c r="N282" i="4"/>
  <c r="J282" i="4"/>
  <c r="O282" i="4" s="1"/>
  <c r="K282" i="4"/>
  <c r="Q282" i="4" s="1"/>
  <c r="N283" i="4"/>
  <c r="J283" i="4"/>
  <c r="P283" i="4" s="1"/>
  <c r="K283" i="4"/>
  <c r="Q283" i="4" s="1"/>
  <c r="N284" i="4"/>
  <c r="J284" i="4"/>
  <c r="O284" i="4" s="1"/>
  <c r="K284" i="4"/>
  <c r="Q284" i="4" s="1"/>
  <c r="N285" i="4"/>
  <c r="J285" i="4"/>
  <c r="P285" i="4" s="1"/>
  <c r="K285" i="4"/>
  <c r="Q285" i="4" s="1"/>
  <c r="J286" i="4"/>
  <c r="O286" i="4" s="1"/>
  <c r="K286" i="4"/>
  <c r="Q286" i="4" s="1"/>
  <c r="P286" i="4"/>
  <c r="N287" i="4"/>
  <c r="J287" i="4"/>
  <c r="P287" i="4" s="1"/>
  <c r="K287" i="4"/>
  <c r="Q287" i="4" s="1"/>
  <c r="J288" i="4"/>
  <c r="O288" i="4" s="1"/>
  <c r="K288" i="4"/>
  <c r="Q288" i="4" s="1"/>
  <c r="N289" i="4"/>
  <c r="J289" i="4"/>
  <c r="O289" i="4" s="1"/>
  <c r="K289" i="4"/>
  <c r="Q289" i="4" s="1"/>
  <c r="J290" i="4"/>
  <c r="O290" i="4" s="1"/>
  <c r="K290" i="4"/>
  <c r="Q290" i="4" s="1"/>
  <c r="J291" i="4"/>
  <c r="P291" i="4" s="1"/>
  <c r="K291" i="4"/>
  <c r="Q291" i="4" s="1"/>
  <c r="N292" i="4"/>
  <c r="J292" i="4"/>
  <c r="O292" i="4" s="1"/>
  <c r="K292" i="4"/>
  <c r="Q292" i="4" s="1"/>
  <c r="J293" i="4"/>
  <c r="O293" i="4" s="1"/>
  <c r="K293" i="4"/>
  <c r="Q293" i="4" s="1"/>
  <c r="N294" i="4"/>
  <c r="J294" i="4"/>
  <c r="O294" i="4" s="1"/>
  <c r="K294" i="4"/>
  <c r="Q294" i="4" s="1"/>
  <c r="J295" i="4"/>
  <c r="O295" i="4" s="1"/>
  <c r="K295" i="4"/>
  <c r="Q295" i="4" s="1"/>
  <c r="N296" i="4"/>
  <c r="J296" i="4"/>
  <c r="O296" i="4" s="1"/>
  <c r="K296" i="4"/>
  <c r="Q296" i="4" s="1"/>
  <c r="N297" i="4"/>
  <c r="J297" i="4"/>
  <c r="O297" i="4" s="1"/>
  <c r="K297" i="4"/>
  <c r="Q297" i="4" s="1"/>
  <c r="J298" i="4"/>
  <c r="O298" i="4" s="1"/>
  <c r="K298" i="4"/>
  <c r="Q298" i="4" s="1"/>
  <c r="N299" i="4"/>
  <c r="J299" i="4"/>
  <c r="O299" i="4" s="1"/>
  <c r="K299" i="4"/>
  <c r="Q299" i="4" s="1"/>
  <c r="N300" i="4"/>
  <c r="N56" i="4"/>
  <c r="J56" i="4"/>
  <c r="O56" i="4" s="1"/>
  <c r="K56" i="4"/>
  <c r="Q56" i="4" s="1"/>
  <c r="L56" i="4"/>
  <c r="J57" i="4"/>
  <c r="O57" i="4" s="1"/>
  <c r="K57" i="4"/>
  <c r="Q57" i="4"/>
  <c r="N58" i="4"/>
  <c r="J58" i="4"/>
  <c r="K58" i="4"/>
  <c r="Q58" i="4" s="1"/>
  <c r="N59" i="4"/>
  <c r="J59" i="4"/>
  <c r="O59" i="4" s="1"/>
  <c r="K59" i="4"/>
  <c r="Q59" i="4" s="1"/>
  <c r="J60" i="4"/>
  <c r="O60" i="4" s="1"/>
  <c r="K60" i="4"/>
  <c r="Q60" i="4" s="1"/>
  <c r="N61" i="4"/>
  <c r="J61" i="4"/>
  <c r="O61" i="4" s="1"/>
  <c r="K61" i="4"/>
  <c r="Q61" i="4" s="1"/>
  <c r="N62" i="4"/>
  <c r="J62" i="4"/>
  <c r="K62" i="4"/>
  <c r="Q62" i="4" s="1"/>
  <c r="N63" i="4"/>
  <c r="J63" i="4"/>
  <c r="P63" i="4" s="1"/>
  <c r="K63" i="4"/>
  <c r="Q63" i="4" s="1"/>
  <c r="O63" i="4"/>
  <c r="N64" i="4"/>
  <c r="J64" i="4"/>
  <c r="O64" i="4" s="1"/>
  <c r="K64" i="4"/>
  <c r="Q64" i="4" s="1"/>
  <c r="N65" i="4"/>
  <c r="J65" i="4"/>
  <c r="O65" i="4" s="1"/>
  <c r="K65" i="4"/>
  <c r="Q65" i="4" s="1"/>
  <c r="N66" i="4"/>
  <c r="J66" i="4"/>
  <c r="K66" i="4"/>
  <c r="Q66" i="4" s="1"/>
  <c r="N67" i="4"/>
  <c r="J67" i="4"/>
  <c r="O67" i="4" s="1"/>
  <c r="K67" i="4"/>
  <c r="Q67" i="4" s="1"/>
  <c r="P67" i="4"/>
  <c r="N68" i="4"/>
  <c r="J68" i="4"/>
  <c r="O68" i="4" s="1"/>
  <c r="K68" i="4"/>
  <c r="Q68" i="4" s="1"/>
  <c r="N69" i="4"/>
  <c r="J69" i="4"/>
  <c r="O69" i="4" s="1"/>
  <c r="K69" i="4"/>
  <c r="Q69" i="4" s="1"/>
  <c r="N70" i="4"/>
  <c r="J70" i="4"/>
  <c r="P70" i="4" s="1"/>
  <c r="K70" i="4"/>
  <c r="Q70" i="4" s="1"/>
  <c r="N71" i="4"/>
  <c r="J71" i="4"/>
  <c r="P71" i="4" s="1"/>
  <c r="K71" i="4"/>
  <c r="Q71" i="4" s="1"/>
  <c r="N72" i="4"/>
  <c r="J72" i="4"/>
  <c r="O72" i="4" s="1"/>
  <c r="K72" i="4"/>
  <c r="Q72" i="4"/>
  <c r="J73" i="4"/>
  <c r="K73" i="4"/>
  <c r="Q73" i="4" s="1"/>
  <c r="J74" i="4"/>
  <c r="P74" i="4" s="1"/>
  <c r="K74" i="4"/>
  <c r="Q74" i="4" s="1"/>
  <c r="S74" i="4" s="1"/>
  <c r="N74" i="4"/>
  <c r="N75" i="4"/>
  <c r="J75" i="4"/>
  <c r="P75" i="4" s="1"/>
  <c r="K75" i="4"/>
  <c r="Q75" i="4" s="1"/>
  <c r="O75" i="4"/>
  <c r="N76" i="4"/>
  <c r="J76" i="4"/>
  <c r="O76" i="4" s="1"/>
  <c r="K76" i="4"/>
  <c r="Q76" i="4"/>
  <c r="J77" i="4"/>
  <c r="K77" i="4"/>
  <c r="Q77" i="4" s="1"/>
  <c r="N78" i="4"/>
  <c r="J78" i="4"/>
  <c r="P78" i="4" s="1"/>
  <c r="K78" i="4"/>
  <c r="Q78" i="4" s="1"/>
  <c r="J79" i="4"/>
  <c r="O79" i="4" s="1"/>
  <c r="R79" i="4" s="1"/>
  <c r="K79" i="4"/>
  <c r="Q79" i="4" s="1"/>
  <c r="N80" i="4"/>
  <c r="J80" i="4"/>
  <c r="O80" i="4" s="1"/>
  <c r="K80" i="4"/>
  <c r="Q80" i="4" s="1"/>
  <c r="N81" i="4"/>
  <c r="J81" i="4"/>
  <c r="K81" i="4"/>
  <c r="Q81" i="4" s="1"/>
  <c r="J82" i="4"/>
  <c r="P82" i="4" s="1"/>
  <c r="K82" i="4"/>
  <c r="Q82" i="4" s="1"/>
  <c r="N83" i="4"/>
  <c r="J83" i="4"/>
  <c r="P83" i="4" s="1"/>
  <c r="K83" i="4"/>
  <c r="Q83" i="4" s="1"/>
  <c r="N84" i="4"/>
  <c r="J84" i="4"/>
  <c r="O84" i="4" s="1"/>
  <c r="K84" i="4"/>
  <c r="Q84" i="4" s="1"/>
  <c r="N85" i="4"/>
  <c r="J85" i="4"/>
  <c r="K85" i="4"/>
  <c r="Q85" i="4" s="1"/>
  <c r="N86" i="4"/>
  <c r="J86" i="4"/>
  <c r="P86" i="4" s="1"/>
  <c r="K86" i="4"/>
  <c r="Q86" i="4" s="1"/>
  <c r="S86" i="4" s="1"/>
  <c r="N87" i="4"/>
  <c r="J87" i="4"/>
  <c r="P87" i="4" s="1"/>
  <c r="K87" i="4"/>
  <c r="Q87" i="4" s="1"/>
  <c r="J88" i="4"/>
  <c r="O88" i="4" s="1"/>
  <c r="K88" i="4"/>
  <c r="Q88" i="4" s="1"/>
  <c r="N89" i="4"/>
  <c r="J89" i="4"/>
  <c r="K89" i="4"/>
  <c r="Q89" i="4"/>
  <c r="N90" i="4"/>
  <c r="J90" i="4"/>
  <c r="P90" i="4" s="1"/>
  <c r="S90" i="4" s="1"/>
  <c r="K90" i="4"/>
  <c r="Q90" i="4" s="1"/>
  <c r="J91" i="4"/>
  <c r="O91" i="4" s="1"/>
  <c r="K91" i="4"/>
  <c r="Q91" i="4" s="1"/>
  <c r="N92" i="4"/>
  <c r="J92" i="4"/>
  <c r="O92" i="4" s="1"/>
  <c r="K92" i="4"/>
  <c r="Q92" i="4" s="1"/>
  <c r="P92" i="4"/>
  <c r="N93" i="4"/>
  <c r="J93" i="4"/>
  <c r="K93" i="4"/>
  <c r="Q93" i="4" s="1"/>
  <c r="J94" i="4"/>
  <c r="P94" i="4" s="1"/>
  <c r="K94" i="4"/>
  <c r="Q94" i="4" s="1"/>
  <c r="N95" i="4"/>
  <c r="J95" i="4"/>
  <c r="P95" i="4" s="1"/>
  <c r="K95" i="4"/>
  <c r="Q95" i="4" s="1"/>
  <c r="N96" i="4"/>
  <c r="O96" i="4"/>
  <c r="K96" i="4"/>
  <c r="Q96" i="4" s="1"/>
  <c r="J97" i="4"/>
  <c r="K97" i="4"/>
  <c r="Q97" i="4" s="1"/>
  <c r="N98" i="4"/>
  <c r="J98" i="4"/>
  <c r="P98" i="4" s="1"/>
  <c r="K98" i="4"/>
  <c r="Q98" i="4" s="1"/>
  <c r="N99" i="4"/>
  <c r="J99" i="4"/>
  <c r="O99" i="4" s="1"/>
  <c r="K99" i="4"/>
  <c r="Q99" i="4" s="1"/>
  <c r="R99" i="4" s="1"/>
  <c r="J100" i="4"/>
  <c r="P100" i="4" s="1"/>
  <c r="K100" i="4"/>
  <c r="Q100" i="4" s="1"/>
  <c r="N101" i="4"/>
  <c r="J101" i="4"/>
  <c r="O101" i="4" s="1"/>
  <c r="K101" i="4"/>
  <c r="Q101" i="4" s="1"/>
  <c r="N102" i="4"/>
  <c r="J102" i="4"/>
  <c r="P102" i="4" s="1"/>
  <c r="K102" i="4"/>
  <c r="Q102" i="4" s="1"/>
  <c r="J103" i="4"/>
  <c r="O103" i="4" s="1"/>
  <c r="K103" i="4"/>
  <c r="Q103" i="4"/>
  <c r="N104" i="4"/>
  <c r="J104" i="4"/>
  <c r="P104" i="4" s="1"/>
  <c r="K104" i="4"/>
  <c r="Q104" i="4" s="1"/>
  <c r="J105" i="4"/>
  <c r="O105" i="4" s="1"/>
  <c r="R105" i="4" s="1"/>
  <c r="K105" i="4"/>
  <c r="Q105" i="4" s="1"/>
  <c r="N106" i="4"/>
  <c r="J106" i="4"/>
  <c r="P106" i="4" s="1"/>
  <c r="K106" i="4"/>
  <c r="Q106" i="4" s="1"/>
  <c r="N107" i="4"/>
  <c r="J107" i="4"/>
  <c r="O107" i="4" s="1"/>
  <c r="K107" i="4"/>
  <c r="Q107" i="4"/>
  <c r="N108" i="4"/>
  <c r="J108" i="4"/>
  <c r="P108" i="4" s="1"/>
  <c r="K108" i="4"/>
  <c r="Q108" i="4" s="1"/>
  <c r="J109" i="4"/>
  <c r="O109" i="4" s="1"/>
  <c r="R109" i="4" s="1"/>
  <c r="K109" i="4"/>
  <c r="Q109" i="4" s="1"/>
  <c r="N110" i="4"/>
  <c r="J110" i="4"/>
  <c r="P110" i="4" s="1"/>
  <c r="K110" i="4"/>
  <c r="Q110" i="4" s="1"/>
  <c r="N111" i="4"/>
  <c r="J111" i="4"/>
  <c r="O111" i="4" s="1"/>
  <c r="K111" i="4"/>
  <c r="Q111" i="4" s="1"/>
  <c r="J112" i="4"/>
  <c r="P112" i="4" s="1"/>
  <c r="K112" i="4"/>
  <c r="Q112" i="4" s="1"/>
  <c r="N113" i="4"/>
  <c r="J113" i="4"/>
  <c r="O113" i="4" s="1"/>
  <c r="K113" i="4"/>
  <c r="Q113" i="4" s="1"/>
  <c r="N114" i="4"/>
  <c r="J114" i="4"/>
  <c r="O114" i="4" s="1"/>
  <c r="K114" i="4"/>
  <c r="Q114" i="4" s="1"/>
  <c r="N115" i="4"/>
  <c r="J115" i="4"/>
  <c r="O115" i="4" s="1"/>
  <c r="K115" i="4"/>
  <c r="Q115" i="4" s="1"/>
  <c r="N116" i="4"/>
  <c r="J116" i="4"/>
  <c r="P116" i="4" s="1"/>
  <c r="K116" i="4"/>
  <c r="Q116" i="4" s="1"/>
  <c r="N117" i="4"/>
  <c r="K117" i="4"/>
  <c r="Q117" i="4" s="1"/>
  <c r="N118" i="4"/>
  <c r="J118" i="4"/>
  <c r="O118" i="4" s="1"/>
  <c r="K118" i="4"/>
  <c r="Q118" i="4" s="1"/>
  <c r="N119" i="4"/>
  <c r="J119" i="4"/>
  <c r="O119" i="4" s="1"/>
  <c r="K119" i="4"/>
  <c r="Q119" i="4" s="1"/>
  <c r="R119" i="4" s="1"/>
  <c r="P119" i="4"/>
  <c r="J120" i="4"/>
  <c r="P120" i="4" s="1"/>
  <c r="K120" i="4"/>
  <c r="Q120" i="4" s="1"/>
  <c r="J121" i="4"/>
  <c r="O121" i="4" s="1"/>
  <c r="K121" i="4"/>
  <c r="Q121" i="4" s="1"/>
  <c r="N122" i="4"/>
  <c r="J122" i="4"/>
  <c r="P122" i="4" s="1"/>
  <c r="K122" i="4"/>
  <c r="Q122" i="4" s="1"/>
  <c r="J123" i="4"/>
  <c r="O123" i="4" s="1"/>
  <c r="K123" i="4"/>
  <c r="Q123" i="4" s="1"/>
  <c r="N124" i="4"/>
  <c r="J124" i="4"/>
  <c r="P124" i="4" s="1"/>
  <c r="K124" i="4"/>
  <c r="Q124" i="4" s="1"/>
  <c r="N125" i="4"/>
  <c r="J125" i="4"/>
  <c r="P125" i="4" s="1"/>
  <c r="K125" i="4"/>
  <c r="Q125" i="4" s="1"/>
  <c r="J126" i="4"/>
  <c r="O126" i="4" s="1"/>
  <c r="K126" i="4"/>
  <c r="Q126" i="4" s="1"/>
  <c r="N127" i="4"/>
  <c r="J127" i="4"/>
  <c r="O127" i="4" s="1"/>
  <c r="K127" i="4"/>
  <c r="Q127" i="4"/>
  <c r="J128" i="4"/>
  <c r="P128" i="4" s="1"/>
  <c r="K128" i="4"/>
  <c r="Q128" i="4" s="1"/>
  <c r="J129" i="4"/>
  <c r="P129" i="4" s="1"/>
  <c r="K129" i="4"/>
  <c r="Q129" i="4" s="1"/>
  <c r="J130" i="4"/>
  <c r="O130" i="4" s="1"/>
  <c r="K130" i="4"/>
  <c r="Q130" i="4" s="1"/>
  <c r="N131" i="4"/>
  <c r="J131" i="4"/>
  <c r="O131" i="4" s="1"/>
  <c r="K131" i="4"/>
  <c r="Q131" i="4" s="1"/>
  <c r="N132" i="4"/>
  <c r="J132" i="4"/>
  <c r="O132" i="4" s="1"/>
  <c r="K132" i="4"/>
  <c r="Q132" i="4" s="1"/>
  <c r="N133" i="4"/>
  <c r="J133" i="4"/>
  <c r="P133" i="4" s="1"/>
  <c r="K133" i="4"/>
  <c r="Q133" i="4" s="1"/>
  <c r="J134" i="4"/>
  <c r="O134" i="4" s="1"/>
  <c r="K134" i="4"/>
  <c r="Q134" i="4" s="1"/>
  <c r="N134" i="4"/>
  <c r="N135" i="4"/>
  <c r="J135" i="4"/>
  <c r="P135" i="4" s="1"/>
  <c r="K135" i="4"/>
  <c r="Q135" i="4" s="1"/>
  <c r="N136" i="4"/>
  <c r="J136" i="4"/>
  <c r="O136" i="4" s="1"/>
  <c r="K136" i="4"/>
  <c r="Q136" i="4" s="1"/>
  <c r="N137" i="4"/>
  <c r="J137" i="4"/>
  <c r="P137" i="4" s="1"/>
  <c r="K137" i="4"/>
  <c r="Q137" i="4"/>
  <c r="J138" i="4"/>
  <c r="O138" i="4" s="1"/>
  <c r="K138" i="4"/>
  <c r="Q138" i="4" s="1"/>
  <c r="J53" i="4"/>
  <c r="O53" i="4" s="1"/>
  <c r="J49" i="4"/>
  <c r="P49" i="4" s="1"/>
  <c r="J4" i="4"/>
  <c r="O4" i="4" s="1"/>
  <c r="K4" i="4"/>
  <c r="Q4" i="4" s="1"/>
  <c r="J5" i="4"/>
  <c r="O5" i="4" s="1"/>
  <c r="K5" i="4"/>
  <c r="Q5" i="4" s="1"/>
  <c r="L5" i="4"/>
  <c r="M5" i="4"/>
  <c r="N6" i="4"/>
  <c r="J6" i="4"/>
  <c r="K6" i="4"/>
  <c r="Q6" i="4" s="1"/>
  <c r="L6" i="4"/>
  <c r="M6" i="4" s="1"/>
  <c r="J7" i="4"/>
  <c r="O7" i="4" s="1"/>
  <c r="K7" i="4"/>
  <c r="Q7" i="4" s="1"/>
  <c r="L7" i="4"/>
  <c r="M7" i="4" s="1"/>
  <c r="N8" i="4"/>
  <c r="J8" i="4"/>
  <c r="O8" i="4" s="1"/>
  <c r="K8" i="4"/>
  <c r="Q8" i="4" s="1"/>
  <c r="L8" i="4"/>
  <c r="P8" i="4"/>
  <c r="J9" i="4"/>
  <c r="O9" i="4" s="1"/>
  <c r="K9" i="4"/>
  <c r="Q9" i="4" s="1"/>
  <c r="J10" i="4"/>
  <c r="K10" i="4"/>
  <c r="Q10" i="4" s="1"/>
  <c r="L10" i="4"/>
  <c r="M10" i="4" s="1"/>
  <c r="N10" i="4"/>
  <c r="N11" i="4"/>
  <c r="J11" i="4"/>
  <c r="O11" i="4" s="1"/>
  <c r="K11" i="4"/>
  <c r="Q11" i="4" s="1"/>
  <c r="L11" i="4"/>
  <c r="M11" i="4" s="1"/>
  <c r="J12" i="4"/>
  <c r="O12" i="4" s="1"/>
  <c r="K12" i="4"/>
  <c r="Q12" i="4" s="1"/>
  <c r="N13" i="4"/>
  <c r="J13" i="4"/>
  <c r="O13" i="4" s="1"/>
  <c r="K13" i="4"/>
  <c r="Q13" i="4" s="1"/>
  <c r="L13" i="4"/>
  <c r="M13" i="4" s="1"/>
  <c r="J14" i="4"/>
  <c r="K14" i="4"/>
  <c r="Q14" i="4" s="1"/>
  <c r="N15" i="4"/>
  <c r="J15" i="4"/>
  <c r="P15" i="4" s="1"/>
  <c r="K15" i="4"/>
  <c r="Q15" i="4" s="1"/>
  <c r="L15" i="4"/>
  <c r="M15" i="4" s="1"/>
  <c r="N16" i="4"/>
  <c r="J16" i="4"/>
  <c r="O16" i="4" s="1"/>
  <c r="K16" i="4"/>
  <c r="Q16" i="4" s="1"/>
  <c r="N17" i="4"/>
  <c r="J17" i="4"/>
  <c r="O17" i="4" s="1"/>
  <c r="K17" i="4"/>
  <c r="Q17" i="4" s="1"/>
  <c r="J18" i="4"/>
  <c r="K18" i="4"/>
  <c r="Q18" i="4" s="1"/>
  <c r="J19" i="4"/>
  <c r="O19" i="4" s="1"/>
  <c r="K19" i="4"/>
  <c r="Q19" i="4" s="1"/>
  <c r="L19" i="4"/>
  <c r="M19" i="4" s="1"/>
  <c r="N20" i="4"/>
  <c r="J20" i="4"/>
  <c r="O20" i="4" s="1"/>
  <c r="K20" i="4"/>
  <c r="Q20" i="4" s="1"/>
  <c r="L20" i="4"/>
  <c r="L21" i="4" s="1"/>
  <c r="L22" i="4" s="1"/>
  <c r="M22" i="4" s="1"/>
  <c r="N22" i="4" s="1"/>
  <c r="P20" i="4"/>
  <c r="J21" i="4"/>
  <c r="K21" i="4"/>
  <c r="N21" i="4"/>
  <c r="Q21" i="4"/>
  <c r="J22" i="4"/>
  <c r="P22" i="4" s="1"/>
  <c r="K22" i="4"/>
  <c r="Q22" i="4" s="1"/>
  <c r="N23" i="4"/>
  <c r="J23" i="4"/>
  <c r="O23" i="4" s="1"/>
  <c r="K23" i="4"/>
  <c r="Q23" i="4" s="1"/>
  <c r="L23" i="4"/>
  <c r="M23" i="4" s="1"/>
  <c r="N24" i="4"/>
  <c r="J24" i="4"/>
  <c r="O24" i="4" s="1"/>
  <c r="K24" i="4"/>
  <c r="Q24" i="4"/>
  <c r="J25" i="4"/>
  <c r="K25" i="4"/>
  <c r="Q25" i="4" s="1"/>
  <c r="J26" i="4"/>
  <c r="P26" i="4" s="1"/>
  <c r="K26" i="4"/>
  <c r="Q26" i="4" s="1"/>
  <c r="L26" i="4"/>
  <c r="M26" i="4" s="1"/>
  <c r="N27" i="4"/>
  <c r="J27" i="4"/>
  <c r="O27" i="4" s="1"/>
  <c r="K27" i="4"/>
  <c r="Q27" i="4" s="1"/>
  <c r="L27" i="4"/>
  <c r="M27" i="4" s="1"/>
  <c r="N28" i="4"/>
  <c r="J28" i="4"/>
  <c r="O28" i="4" s="1"/>
  <c r="K28" i="4"/>
  <c r="Q28" i="4" s="1"/>
  <c r="N29" i="4"/>
  <c r="J29" i="4"/>
  <c r="K29" i="4"/>
  <c r="Q29" i="4" s="1"/>
  <c r="J30" i="4"/>
  <c r="P30" i="4" s="1"/>
  <c r="K30" i="4"/>
  <c r="Q30" i="4" s="1"/>
  <c r="N31" i="4"/>
  <c r="J31" i="4"/>
  <c r="P31" i="4" s="1"/>
  <c r="S31" i="4" s="1"/>
  <c r="K31" i="4"/>
  <c r="Q31" i="4" s="1"/>
  <c r="L31" i="4"/>
  <c r="M31" i="4" s="1"/>
  <c r="N32" i="4"/>
  <c r="J32" i="4"/>
  <c r="O32" i="4" s="1"/>
  <c r="K32" i="4"/>
  <c r="Q32" i="4" s="1"/>
  <c r="N33" i="4"/>
  <c r="J33" i="4"/>
  <c r="K33" i="4"/>
  <c r="Q33" i="4" s="1"/>
  <c r="N34" i="4"/>
  <c r="J34" i="4"/>
  <c r="P34" i="4" s="1"/>
  <c r="K34" i="4"/>
  <c r="Q34" i="4" s="1"/>
  <c r="N35" i="4"/>
  <c r="J35" i="4"/>
  <c r="P35" i="4" s="1"/>
  <c r="K35" i="4"/>
  <c r="Q35" i="4" s="1"/>
  <c r="N36" i="4"/>
  <c r="J36" i="4"/>
  <c r="O36" i="4" s="1"/>
  <c r="K36" i="4"/>
  <c r="Q36" i="4" s="1"/>
  <c r="J37" i="4"/>
  <c r="K37" i="4"/>
  <c r="Q37" i="4" s="1"/>
  <c r="J38" i="4"/>
  <c r="P38" i="4" s="1"/>
  <c r="K38" i="4"/>
  <c r="Q38" i="4" s="1"/>
  <c r="S38" i="4" s="1"/>
  <c r="L38" i="4"/>
  <c r="M38" i="4" s="1"/>
  <c r="N39" i="4"/>
  <c r="J39" i="4"/>
  <c r="O39" i="4" s="1"/>
  <c r="K39" i="4"/>
  <c r="Q39" i="4" s="1"/>
  <c r="L39" i="4"/>
  <c r="M39" i="4" s="1"/>
  <c r="N40" i="4"/>
  <c r="J40" i="4"/>
  <c r="O40" i="4" s="1"/>
  <c r="K40" i="4"/>
  <c r="Q40" i="4" s="1"/>
  <c r="J41" i="4"/>
  <c r="K41" i="4"/>
  <c r="Q41" i="4" s="1"/>
  <c r="J42" i="4"/>
  <c r="P42" i="4" s="1"/>
  <c r="K42" i="4"/>
  <c r="Q42" i="4" s="1"/>
  <c r="L42" i="4"/>
  <c r="M42" i="4" s="1"/>
  <c r="N42" i="4"/>
  <c r="N43" i="4"/>
  <c r="J43" i="4"/>
  <c r="O43" i="4" s="1"/>
  <c r="K43" i="4"/>
  <c r="Q43" i="4" s="1"/>
  <c r="L43" i="4"/>
  <c r="M43" i="4" s="1"/>
  <c r="J44" i="4"/>
  <c r="O44" i="4" s="1"/>
  <c r="K44" i="4"/>
  <c r="Q44" i="4" s="1"/>
  <c r="N45" i="4"/>
  <c r="J45" i="4"/>
  <c r="P45" i="4" s="1"/>
  <c r="K45" i="4"/>
  <c r="L45" i="4"/>
  <c r="L46" i="4" s="1"/>
  <c r="M46" i="4" s="1"/>
  <c r="Q45" i="4"/>
  <c r="J46" i="4"/>
  <c r="P46" i="4" s="1"/>
  <c r="K46" i="4"/>
  <c r="Q46" i="4" s="1"/>
  <c r="N46" i="4"/>
  <c r="N47" i="4"/>
  <c r="J47" i="4"/>
  <c r="O47" i="4" s="1"/>
  <c r="K47" i="4"/>
  <c r="Q47" i="4" s="1"/>
  <c r="J48" i="4"/>
  <c r="O48" i="4" s="1"/>
  <c r="K48" i="4"/>
  <c r="Q48" i="4" s="1"/>
  <c r="K49" i="4"/>
  <c r="Q49" i="4" s="1"/>
  <c r="O49" i="4"/>
  <c r="N50" i="4"/>
  <c r="J50" i="4"/>
  <c r="O50" i="4" s="1"/>
  <c r="K50" i="4"/>
  <c r="Q50" i="4" s="1"/>
  <c r="J51" i="4"/>
  <c r="P51" i="4" s="1"/>
  <c r="K51" i="4"/>
  <c r="Q51" i="4" s="1"/>
  <c r="J52" i="4"/>
  <c r="O52" i="4" s="1"/>
  <c r="K52" i="4"/>
  <c r="Q52" i="4" s="1"/>
  <c r="N53" i="4"/>
  <c r="K53" i="4"/>
  <c r="Q53" i="4" s="1"/>
  <c r="J54" i="4"/>
  <c r="O54" i="4" s="1"/>
  <c r="K54" i="4"/>
  <c r="Q54" i="4" s="1"/>
  <c r="J55" i="4"/>
  <c r="P55" i="4" s="1"/>
  <c r="K55" i="4"/>
  <c r="Q55" i="4" s="1"/>
  <c r="I2" i="4"/>
  <c r="J2" i="4"/>
  <c r="O2" i="4" s="1"/>
  <c r="K2" i="4"/>
  <c r="Q2" i="4" s="1"/>
  <c r="L2" i="4"/>
  <c r="M2" i="4" s="1"/>
  <c r="O3" i="4"/>
  <c r="L3" i="4"/>
  <c r="M3" i="4" s="1"/>
  <c r="K3" i="4"/>
  <c r="Q3" i="4" s="1"/>
  <c r="J3" i="4"/>
  <c r="P3" i="4" s="1"/>
  <c r="N3" i="4"/>
  <c r="AG12" i="3"/>
  <c r="AH12" i="3" s="1"/>
  <c r="AF12" i="3"/>
  <c r="AL12" i="3" s="1"/>
  <c r="AE12" i="3"/>
  <c r="AJ12" i="3" s="1"/>
  <c r="AD12" i="3"/>
  <c r="H1209" i="3"/>
  <c r="H1208" i="3"/>
  <c r="H1207" i="3"/>
  <c r="H1206" i="3"/>
  <c r="H1205" i="3"/>
  <c r="H1204" i="3"/>
  <c r="H1203" i="3"/>
  <c r="H1202" i="3"/>
  <c r="H1201" i="3"/>
  <c r="H1200" i="3"/>
  <c r="H1199" i="3"/>
  <c r="H1198" i="3"/>
  <c r="H1197" i="3"/>
  <c r="H1196" i="3"/>
  <c r="H1195" i="3"/>
  <c r="H1194" i="3"/>
  <c r="H1193" i="3"/>
  <c r="H1192" i="3"/>
  <c r="F1209" i="3"/>
  <c r="J1208" i="3" s="1"/>
  <c r="F1208" i="3"/>
  <c r="F1207" i="3"/>
  <c r="F1206" i="3"/>
  <c r="F1205" i="3"/>
  <c r="F1204" i="3"/>
  <c r="J1203" i="3" s="1"/>
  <c r="F1203" i="3"/>
  <c r="F1202" i="3"/>
  <c r="F1201" i="3"/>
  <c r="F1200" i="3"/>
  <c r="F1199" i="3"/>
  <c r="F1198" i="3"/>
  <c r="F1197" i="3"/>
  <c r="F1196" i="3"/>
  <c r="F1195" i="3"/>
  <c r="F1194" i="3"/>
  <c r="F1193" i="3"/>
  <c r="F119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62" i="3"/>
  <c r="H1161" i="3"/>
  <c r="H1160" i="3"/>
  <c r="H1159" i="3"/>
  <c r="H1158" i="3"/>
  <c r="H1157" i="3"/>
  <c r="H1156" i="3"/>
  <c r="H1155" i="3"/>
  <c r="H1154" i="3"/>
  <c r="H1153" i="3"/>
  <c r="H1152" i="3"/>
  <c r="H1151" i="3"/>
  <c r="H1150" i="3"/>
  <c r="H1149" i="3"/>
  <c r="H1148" i="3"/>
  <c r="H1147" i="3"/>
  <c r="H1146" i="3"/>
  <c r="H1145" i="3"/>
  <c r="H1144" i="3"/>
  <c r="H1143" i="3"/>
  <c r="H1142" i="3"/>
  <c r="H1141" i="3"/>
  <c r="H1140" i="3"/>
  <c r="H1139" i="3"/>
  <c r="H1138" i="3"/>
  <c r="H1137" i="3"/>
  <c r="H1136" i="3"/>
  <c r="H1135" i="3"/>
  <c r="H1134" i="3"/>
  <c r="H1133" i="3"/>
  <c r="H1132" i="3"/>
  <c r="H1131" i="3"/>
  <c r="H1130" i="3"/>
  <c r="H1129" i="3"/>
  <c r="H1128" i="3"/>
  <c r="F1191" i="3"/>
  <c r="F1190" i="3"/>
  <c r="F1189" i="3"/>
  <c r="F1188" i="3"/>
  <c r="F1187" i="3"/>
  <c r="F1186" i="3"/>
  <c r="F1185" i="3"/>
  <c r="F1184" i="3"/>
  <c r="F1183" i="3"/>
  <c r="F1182" i="3"/>
  <c r="F1181" i="3"/>
  <c r="F1180" i="3"/>
  <c r="F1179" i="3"/>
  <c r="F1178" i="3"/>
  <c r="F1177" i="3"/>
  <c r="F1176" i="3"/>
  <c r="F1175" i="3"/>
  <c r="F1174" i="3"/>
  <c r="F1173" i="3"/>
  <c r="F1172" i="3"/>
  <c r="F1171" i="3"/>
  <c r="F1170" i="3"/>
  <c r="F1169" i="3"/>
  <c r="F1168" i="3"/>
  <c r="F1167" i="3"/>
  <c r="F1166" i="3"/>
  <c r="F1165" i="3"/>
  <c r="F1164" i="3"/>
  <c r="F1163" i="3"/>
  <c r="F1162" i="3"/>
  <c r="F1161" i="3"/>
  <c r="F1160" i="3"/>
  <c r="F1159" i="3"/>
  <c r="F1158" i="3"/>
  <c r="F1157" i="3"/>
  <c r="F1156" i="3"/>
  <c r="F1155" i="3"/>
  <c r="F1154" i="3"/>
  <c r="F1153" i="3"/>
  <c r="F1152" i="3"/>
  <c r="F1151" i="3"/>
  <c r="F1150" i="3"/>
  <c r="F1149" i="3"/>
  <c r="F1148" i="3"/>
  <c r="F1147" i="3"/>
  <c r="F1146" i="3"/>
  <c r="F1145" i="3"/>
  <c r="F1144" i="3"/>
  <c r="F1143" i="3"/>
  <c r="F1142" i="3"/>
  <c r="F1141" i="3"/>
  <c r="F1140" i="3"/>
  <c r="F1139" i="3"/>
  <c r="F1138" i="3"/>
  <c r="F1137" i="3"/>
  <c r="F1136" i="3"/>
  <c r="F1135" i="3"/>
  <c r="F1134" i="3"/>
  <c r="F1133" i="3"/>
  <c r="F1132" i="3"/>
  <c r="F1131" i="3"/>
  <c r="F1130" i="3"/>
  <c r="F1129" i="3"/>
  <c r="F1128" i="3"/>
  <c r="P5" i="9" l="1"/>
  <c r="S5" i="9" s="1"/>
  <c r="O5" i="9"/>
  <c r="R5" i="9" s="1"/>
  <c r="L262" i="9"/>
  <c r="M262" i="9" s="1"/>
  <c r="N262" i="9" s="1"/>
  <c r="J83" i="9"/>
  <c r="M99" i="9"/>
  <c r="S35" i="9"/>
  <c r="O210" i="9"/>
  <c r="J69" i="9"/>
  <c r="S210" i="9"/>
  <c r="J67" i="9"/>
  <c r="O67" i="9" s="1"/>
  <c r="J70" i="9"/>
  <c r="K53" i="9"/>
  <c r="Q53" i="9" s="1"/>
  <c r="J74" i="9"/>
  <c r="O242" i="9"/>
  <c r="O206" i="9"/>
  <c r="N193" i="9"/>
  <c r="S191" i="9"/>
  <c r="R240" i="9"/>
  <c r="L156" i="9"/>
  <c r="M156" i="9" s="1"/>
  <c r="J50" i="9"/>
  <c r="O170" i="9"/>
  <c r="L112" i="9"/>
  <c r="M112" i="9" s="1"/>
  <c r="S218" i="9"/>
  <c r="J123" i="9"/>
  <c r="M107" i="9"/>
  <c r="J97" i="9"/>
  <c r="K77" i="9"/>
  <c r="Q77" i="9" s="1"/>
  <c r="K145" i="9"/>
  <c r="Q145" i="9" s="1"/>
  <c r="K143" i="9"/>
  <c r="Q143" i="9" s="1"/>
  <c r="J1157" i="3"/>
  <c r="J1151" i="3"/>
  <c r="J1200" i="3"/>
  <c r="J1193" i="3"/>
  <c r="J1133" i="3"/>
  <c r="M109" i="12"/>
  <c r="M235" i="12"/>
  <c r="K1173" i="3"/>
  <c r="Q1173" i="3" s="1"/>
  <c r="J1154" i="3"/>
  <c r="K1190" i="3"/>
  <c r="Q1190" i="3" s="1"/>
  <c r="M673" i="3"/>
  <c r="J1167" i="3"/>
  <c r="K1184" i="3"/>
  <c r="Q1184" i="3" s="1"/>
  <c r="J1171" i="3"/>
  <c r="K1182" i="3"/>
  <c r="Q1182" i="3" s="1"/>
  <c r="J1173" i="3"/>
  <c r="J1174" i="3"/>
  <c r="J1129" i="3"/>
  <c r="J1195" i="3"/>
  <c r="J1131" i="3"/>
  <c r="P1131" i="3" s="1"/>
  <c r="J1149" i="3"/>
  <c r="K1199" i="3"/>
  <c r="Q1199" i="3" s="1"/>
  <c r="M674" i="3"/>
  <c r="J1143" i="3"/>
  <c r="K1207" i="3"/>
  <c r="Q1207" i="3" s="1"/>
  <c r="J1166" i="3"/>
  <c r="K1187" i="3"/>
  <c r="Q1187" i="3" s="1"/>
  <c r="M783" i="3"/>
  <c r="L972" i="3"/>
  <c r="M972" i="3" s="1"/>
  <c r="N972" i="3" s="1"/>
  <c r="M1164" i="3"/>
  <c r="L1073" i="3"/>
  <c r="M98" i="20"/>
  <c r="L150" i="21"/>
  <c r="M150" i="21" s="1"/>
  <c r="M741" i="2"/>
  <c r="M687" i="2"/>
  <c r="M124" i="2"/>
  <c r="M1063" i="2"/>
  <c r="L1092" i="2"/>
  <c r="L419" i="2"/>
  <c r="M419" i="2" s="1"/>
  <c r="L1225" i="2"/>
  <c r="M1225" i="2" s="1"/>
  <c r="L888" i="2"/>
  <c r="M888" i="2" s="1"/>
  <c r="M1049" i="2"/>
  <c r="L1168" i="2"/>
  <c r="M1168" i="2" s="1"/>
  <c r="L619" i="2"/>
  <c r="L967" i="2"/>
  <c r="M967" i="2" s="1"/>
  <c r="M116" i="2"/>
  <c r="L220" i="2"/>
  <c r="M44" i="2"/>
  <c r="L1016" i="2"/>
  <c r="M1016" i="2" s="1"/>
  <c r="L534" i="2"/>
  <c r="M534" i="2" s="1"/>
  <c r="M963" i="2"/>
  <c r="L979" i="2"/>
  <c r="M979" i="2" s="1"/>
  <c r="L339" i="2"/>
  <c r="M339" i="2" s="1"/>
  <c r="M69" i="2"/>
  <c r="L197" i="2"/>
  <c r="M197" i="2" s="1"/>
  <c r="L27" i="2"/>
  <c r="M27" i="2" s="1"/>
  <c r="L442" i="2"/>
  <c r="M485" i="2"/>
  <c r="M1299" i="2"/>
  <c r="M465" i="2"/>
  <c r="L710" i="2"/>
  <c r="L252" i="2"/>
  <c r="M252" i="2" s="1"/>
  <c r="L632" i="2"/>
  <c r="M632" i="2" s="1"/>
  <c r="L583" i="2"/>
  <c r="M583" i="2" s="1"/>
  <c r="L1084" i="2"/>
  <c r="L1171" i="2"/>
  <c r="M1171" i="2" s="1"/>
  <c r="M923" i="2"/>
  <c r="L718" i="2"/>
  <c r="L377" i="2"/>
  <c r="L1301" i="2"/>
  <c r="L1302" i="2" s="1"/>
  <c r="M1302" i="2" s="1"/>
  <c r="L800" i="2"/>
  <c r="M447" i="2"/>
  <c r="L1019" i="2"/>
  <c r="M1019" i="2" s="1"/>
  <c r="O185" i="14"/>
  <c r="P185" i="14"/>
  <c r="S185" i="14" s="1"/>
  <c r="O189" i="14"/>
  <c r="P189" i="14"/>
  <c r="S189" i="14" s="1"/>
  <c r="R484" i="18"/>
  <c r="O193" i="14"/>
  <c r="P193" i="14"/>
  <c r="S193" i="14" s="1"/>
  <c r="O35" i="16"/>
  <c r="P35" i="16"/>
  <c r="O240" i="14"/>
  <c r="P240" i="14"/>
  <c r="P251" i="14"/>
  <c r="S251" i="14" s="1"/>
  <c r="O251" i="14"/>
  <c r="R251" i="14" s="1"/>
  <c r="P176" i="16"/>
  <c r="O176" i="16"/>
  <c r="O74" i="16"/>
  <c r="P74" i="16"/>
  <c r="O210" i="16"/>
  <c r="P210" i="16"/>
  <c r="O165" i="14"/>
  <c r="P165" i="14"/>
  <c r="S165" i="14" s="1"/>
  <c r="O51" i="16"/>
  <c r="P51" i="16"/>
  <c r="S86" i="5"/>
  <c r="K1158" i="3"/>
  <c r="Q1158" i="3" s="1"/>
  <c r="K1204" i="3"/>
  <c r="Q1204" i="3" s="1"/>
  <c r="S214" i="4"/>
  <c r="S195" i="4"/>
  <c r="P301" i="4"/>
  <c r="P215" i="5"/>
  <c r="R182" i="5"/>
  <c r="M157" i="9"/>
  <c r="J7" i="10"/>
  <c r="O7" i="10" s="1"/>
  <c r="K87" i="10"/>
  <c r="Q87" i="10" s="1"/>
  <c r="K183" i="10"/>
  <c r="Q183" i="10" s="1"/>
  <c r="J26" i="14"/>
  <c r="O26" i="14" s="1"/>
  <c r="K207" i="14"/>
  <c r="Q207" i="14" s="1"/>
  <c r="R207" i="14" s="1"/>
  <c r="O51" i="15"/>
  <c r="K32" i="16"/>
  <c r="Q32" i="16" s="1"/>
  <c r="J209" i="16"/>
  <c r="O209" i="16" s="1"/>
  <c r="K219" i="16"/>
  <c r="Q219" i="16" s="1"/>
  <c r="O211" i="16"/>
  <c r="O131" i="17"/>
  <c r="O477" i="18"/>
  <c r="O347" i="18"/>
  <c r="O312" i="18"/>
  <c r="O308" i="19"/>
  <c r="P269" i="19"/>
  <c r="P194" i="19"/>
  <c r="R4" i="15"/>
  <c r="J56" i="16"/>
  <c r="L19" i="9"/>
  <c r="J1159" i="3"/>
  <c r="P1159" i="3" s="1"/>
  <c r="J349" i="4"/>
  <c r="P349" i="4" s="1"/>
  <c r="J5" i="10"/>
  <c r="P5" i="10" s="1"/>
  <c r="J24" i="14"/>
  <c r="K201" i="14"/>
  <c r="Q201" i="14" s="1"/>
  <c r="R201" i="14" s="1"/>
  <c r="K207" i="16"/>
  <c r="Q207" i="16" s="1"/>
  <c r="S329" i="18"/>
  <c r="S308" i="19"/>
  <c r="R233" i="19"/>
  <c r="S163" i="1"/>
  <c r="P318" i="4"/>
  <c r="K39" i="13"/>
  <c r="Q39" i="13" s="1"/>
  <c r="J75" i="14"/>
  <c r="P75" i="14" s="1"/>
  <c r="J135" i="14"/>
  <c r="K29" i="16"/>
  <c r="Q29" i="16" s="1"/>
  <c r="S123" i="16"/>
  <c r="R556" i="18"/>
  <c r="P522" i="18"/>
  <c r="R27" i="19"/>
  <c r="S323" i="19"/>
  <c r="P4" i="22"/>
  <c r="S4" i="22" s="1"/>
  <c r="L181" i="2"/>
  <c r="M181" i="2" s="1"/>
  <c r="M1287" i="2"/>
  <c r="K119" i="10"/>
  <c r="Q119" i="10" s="1"/>
  <c r="S119" i="10" s="1"/>
  <c r="I203" i="16"/>
  <c r="K171" i="16"/>
  <c r="Q171" i="16" s="1"/>
  <c r="R83" i="17"/>
  <c r="P256" i="18"/>
  <c r="P346" i="18"/>
  <c r="S340" i="19"/>
  <c r="P232" i="19"/>
  <c r="L119" i="12"/>
  <c r="M119" i="12" s="1"/>
  <c r="N119" i="12" s="1"/>
  <c r="M118" i="12"/>
  <c r="J111" i="9"/>
  <c r="J113" i="9"/>
  <c r="J1162" i="3"/>
  <c r="P1162" i="3" s="1"/>
  <c r="K1191" i="3"/>
  <c r="Q1191" i="3" s="1"/>
  <c r="R67" i="4"/>
  <c r="P378" i="4"/>
  <c r="J38" i="10"/>
  <c r="P38" i="10" s="1"/>
  <c r="J170" i="10"/>
  <c r="P170" i="10" s="1"/>
  <c r="K37" i="13"/>
  <c r="Q37" i="13" s="1"/>
  <c r="O19" i="14"/>
  <c r="K80" i="14"/>
  <c r="Q80" i="14" s="1"/>
  <c r="K140" i="14"/>
  <c r="Q140" i="14" s="1"/>
  <c r="J256" i="14"/>
  <c r="O256" i="14" s="1"/>
  <c r="O102" i="15"/>
  <c r="J55" i="16"/>
  <c r="O55" i="16" s="1"/>
  <c r="R26" i="16"/>
  <c r="R141" i="16"/>
  <c r="P238" i="18"/>
  <c r="R395" i="18"/>
  <c r="S26" i="19"/>
  <c r="R250" i="19"/>
  <c r="S193" i="19"/>
  <c r="L135" i="21"/>
  <c r="L255" i="9"/>
  <c r="M255" i="9" s="1"/>
  <c r="N255" i="9" s="1"/>
  <c r="K166" i="14"/>
  <c r="Q166" i="14" s="1"/>
  <c r="S24" i="5"/>
  <c r="O6" i="5"/>
  <c r="K115" i="9"/>
  <c r="Q115" i="9" s="1"/>
  <c r="K116" i="9"/>
  <c r="Q116" i="9" s="1"/>
  <c r="M122" i="9"/>
  <c r="M185" i="9"/>
  <c r="O224" i="9"/>
  <c r="R224" i="9" s="1"/>
  <c r="N69" i="10"/>
  <c r="J172" i="10"/>
  <c r="P180" i="10"/>
  <c r="J139" i="14"/>
  <c r="O139" i="14" s="1"/>
  <c r="R139" i="14" s="1"/>
  <c r="K104" i="14"/>
  <c r="Q104" i="14" s="1"/>
  <c r="J258" i="14"/>
  <c r="P258" i="14" s="1"/>
  <c r="S258" i="14" s="1"/>
  <c r="O25" i="16"/>
  <c r="S122" i="16"/>
  <c r="K210" i="16"/>
  <c r="Q210" i="16" s="1"/>
  <c r="S150" i="17"/>
  <c r="O59" i="17"/>
  <c r="P23" i="18"/>
  <c r="P145" i="18"/>
  <c r="S145" i="18" s="1"/>
  <c r="P571" i="18"/>
  <c r="S571" i="18" s="1"/>
  <c r="P506" i="18"/>
  <c r="P491" i="18"/>
  <c r="S491" i="18" s="1"/>
  <c r="R411" i="18"/>
  <c r="S363" i="18"/>
  <c r="S140" i="19"/>
  <c r="R26" i="19"/>
  <c r="K306" i="19"/>
  <c r="Q306" i="19" s="1"/>
  <c r="J1163" i="3"/>
  <c r="O1163" i="3" s="1"/>
  <c r="J1165" i="3"/>
  <c r="P1165" i="3" s="1"/>
  <c r="K1188" i="3"/>
  <c r="Q1188" i="3" s="1"/>
  <c r="P100" i="5"/>
  <c r="J115" i="9"/>
  <c r="K191" i="10"/>
  <c r="Q191" i="10" s="1"/>
  <c r="K117" i="13"/>
  <c r="Q117" i="13" s="1"/>
  <c r="P129" i="13"/>
  <c r="R104" i="14"/>
  <c r="I260" i="14"/>
  <c r="O228" i="14"/>
  <c r="N25" i="16"/>
  <c r="K225" i="16"/>
  <c r="Q225" i="16" s="1"/>
  <c r="S59" i="17"/>
  <c r="P35" i="17"/>
  <c r="R145" i="17"/>
  <c r="O521" i="18"/>
  <c r="R521" i="18" s="1"/>
  <c r="R443" i="18"/>
  <c r="O345" i="18"/>
  <c r="K34" i="10"/>
  <c r="Q34" i="10" s="1"/>
  <c r="O11" i="10"/>
  <c r="O179" i="10"/>
  <c r="O84" i="13"/>
  <c r="J215" i="14"/>
  <c r="O215" i="14" s="1"/>
  <c r="R215" i="14" s="1"/>
  <c r="K228" i="14"/>
  <c r="Q228" i="14" s="1"/>
  <c r="S25" i="16"/>
  <c r="O149" i="17"/>
  <c r="S521" i="18"/>
  <c r="S410" i="18"/>
  <c r="S107" i="19"/>
  <c r="J305" i="19"/>
  <c r="O305" i="19" s="1"/>
  <c r="J77" i="13"/>
  <c r="J261" i="14"/>
  <c r="O261" i="14" s="1"/>
  <c r="R261" i="14" s="1"/>
  <c r="K1185" i="3"/>
  <c r="Q1185" i="3" s="1"/>
  <c r="M18" i="13"/>
  <c r="J217" i="14"/>
  <c r="P217" i="14" s="1"/>
  <c r="J262" i="14"/>
  <c r="P262" i="14" s="1"/>
  <c r="J84" i="16"/>
  <c r="J221" i="16"/>
  <c r="R100" i="17"/>
  <c r="P442" i="18"/>
  <c r="S442" i="18" s="1"/>
  <c r="S427" i="18"/>
  <c r="R410" i="18"/>
  <c r="R393" i="18"/>
  <c r="P122" i="19"/>
  <c r="O73" i="19"/>
  <c r="R73" i="19" s="1"/>
  <c r="J1169" i="3"/>
  <c r="P192" i="4"/>
  <c r="R316" i="4"/>
  <c r="P138" i="5"/>
  <c r="S138" i="5" s="1"/>
  <c r="L184" i="9"/>
  <c r="M184" i="9" s="1"/>
  <c r="N184" i="9" s="1"/>
  <c r="S254" i="9"/>
  <c r="J177" i="10"/>
  <c r="K121" i="13"/>
  <c r="Q121" i="13" s="1"/>
  <c r="J263" i="14"/>
  <c r="O9" i="16"/>
  <c r="R9" i="16" s="1"/>
  <c r="J197" i="16"/>
  <c r="R148" i="17"/>
  <c r="R520" i="18"/>
  <c r="P459" i="18"/>
  <c r="S377" i="18"/>
  <c r="I304" i="19"/>
  <c r="O212" i="19"/>
  <c r="R212" i="19" s="1"/>
  <c r="J1168" i="3"/>
  <c r="P1168" i="3" s="1"/>
  <c r="R178" i="5"/>
  <c r="S237" i="9"/>
  <c r="J13" i="14"/>
  <c r="O13" i="14" s="1"/>
  <c r="K101" i="14"/>
  <c r="Q101" i="14" s="1"/>
  <c r="R118" i="15"/>
  <c r="J82" i="16"/>
  <c r="O82" i="16" s="1"/>
  <c r="R82" i="16" s="1"/>
  <c r="P148" i="17"/>
  <c r="O99" i="17"/>
  <c r="R22" i="18"/>
  <c r="O505" i="18"/>
  <c r="R505" i="18" s="1"/>
  <c r="R427" i="18"/>
  <c r="S393" i="18"/>
  <c r="J2" i="19"/>
  <c r="O2" i="19" s="1"/>
  <c r="R266" i="19"/>
  <c r="S212" i="19"/>
  <c r="K219" i="14"/>
  <c r="Q219" i="14" s="1"/>
  <c r="K226" i="14"/>
  <c r="Q226" i="14" s="1"/>
  <c r="P90" i="19"/>
  <c r="S90" i="19" s="1"/>
  <c r="K203" i="16"/>
  <c r="Q203" i="16" s="1"/>
  <c r="R194" i="16"/>
  <c r="M20" i="4"/>
  <c r="J360" i="4"/>
  <c r="O4" i="5"/>
  <c r="R4" i="5" s="1"/>
  <c r="K127" i="9"/>
  <c r="Q127" i="9" s="1"/>
  <c r="S127" i="9" s="1"/>
  <c r="K124" i="9"/>
  <c r="Q124" i="9" s="1"/>
  <c r="L237" i="9"/>
  <c r="K28" i="10"/>
  <c r="Q28" i="10" s="1"/>
  <c r="J71" i="10"/>
  <c r="J159" i="10"/>
  <c r="P143" i="10"/>
  <c r="J198" i="10"/>
  <c r="P198" i="10" s="1"/>
  <c r="K27" i="13"/>
  <c r="Q27" i="13" s="1"/>
  <c r="K124" i="13"/>
  <c r="Q124" i="13" s="1"/>
  <c r="J11" i="14"/>
  <c r="P11" i="14" s="1"/>
  <c r="K90" i="14"/>
  <c r="Q90" i="14" s="1"/>
  <c r="K84" i="16"/>
  <c r="Q84" i="16" s="1"/>
  <c r="J81" i="16"/>
  <c r="P81" i="16" s="1"/>
  <c r="K195" i="16"/>
  <c r="Q195" i="16" s="1"/>
  <c r="I164" i="16"/>
  <c r="J217" i="16"/>
  <c r="K121" i="17"/>
  <c r="Q121" i="17" s="1"/>
  <c r="R138" i="17"/>
  <c r="R64" i="17"/>
  <c r="S271" i="18"/>
  <c r="P426" i="18"/>
  <c r="S426" i="18" s="1"/>
  <c r="S156" i="19"/>
  <c r="K302" i="19"/>
  <c r="Q302" i="19" s="1"/>
  <c r="P190" i="19"/>
  <c r="R153" i="1"/>
  <c r="R289" i="22"/>
  <c r="R156" i="5"/>
  <c r="M4" i="5"/>
  <c r="K27" i="10"/>
  <c r="Q27" i="10" s="1"/>
  <c r="K199" i="10"/>
  <c r="Q199" i="10" s="1"/>
  <c r="L125" i="13"/>
  <c r="M125" i="13" s="1"/>
  <c r="P101" i="16"/>
  <c r="O489" i="18"/>
  <c r="P458" i="18"/>
  <c r="S458" i="18" s="1"/>
  <c r="S121" i="19"/>
  <c r="R213" i="5"/>
  <c r="P15" i="13"/>
  <c r="K126" i="13"/>
  <c r="Q126" i="13" s="1"/>
  <c r="J149" i="14"/>
  <c r="P255" i="14"/>
  <c r="R64" i="15"/>
  <c r="S30" i="15"/>
  <c r="I80" i="16"/>
  <c r="I195" i="16"/>
  <c r="J215" i="16"/>
  <c r="R519" i="18"/>
  <c r="S489" i="18"/>
  <c r="R426" i="18"/>
  <c r="R23" i="19"/>
  <c r="R123" i="4"/>
  <c r="S414" i="4"/>
  <c r="S63" i="4"/>
  <c r="K24" i="13"/>
  <c r="Q24" i="13" s="1"/>
  <c r="J1176" i="3"/>
  <c r="O1176" i="3" s="1"/>
  <c r="R1176" i="3" s="1"/>
  <c r="O287" i="4"/>
  <c r="K85" i="9"/>
  <c r="Q85" i="9" s="1"/>
  <c r="K123" i="9"/>
  <c r="Q123" i="9" s="1"/>
  <c r="K128" i="9"/>
  <c r="Q128" i="9" s="1"/>
  <c r="K24" i="10"/>
  <c r="Q24" i="10" s="1"/>
  <c r="J184" i="10"/>
  <c r="K128" i="13"/>
  <c r="Q128" i="13" s="1"/>
  <c r="K8" i="14"/>
  <c r="Q8" i="14" s="1"/>
  <c r="J188" i="14"/>
  <c r="K224" i="14"/>
  <c r="Q224" i="14" s="1"/>
  <c r="R116" i="15"/>
  <c r="P63" i="15"/>
  <c r="K190" i="16"/>
  <c r="Q190" i="16" s="1"/>
  <c r="P146" i="17"/>
  <c r="O97" i="17"/>
  <c r="P11" i="17"/>
  <c r="P60" i="18"/>
  <c r="P518" i="18"/>
  <c r="S518" i="18" s="1"/>
  <c r="R504" i="18"/>
  <c r="S137" i="19"/>
  <c r="R7" i="19"/>
  <c r="R336" i="19"/>
  <c r="P228" i="19"/>
  <c r="J1175" i="3"/>
  <c r="O1175" i="3" s="1"/>
  <c r="P39" i="5"/>
  <c r="K129" i="9"/>
  <c r="Q129" i="9" s="1"/>
  <c r="S251" i="9"/>
  <c r="S203" i="9"/>
  <c r="J92" i="14"/>
  <c r="O92" i="14" s="1"/>
  <c r="K153" i="14"/>
  <c r="Q153" i="14" s="1"/>
  <c r="K197" i="16"/>
  <c r="Q197" i="16" s="1"/>
  <c r="S124" i="17"/>
  <c r="R216" i="18"/>
  <c r="O551" i="18"/>
  <c r="R488" i="18"/>
  <c r="O391" i="18"/>
  <c r="P22" i="19"/>
  <c r="S22" i="19" s="1"/>
  <c r="O319" i="19"/>
  <c r="R319" i="19" s="1"/>
  <c r="J96" i="9"/>
  <c r="S14" i="9"/>
  <c r="O220" i="9"/>
  <c r="R220" i="9" s="1"/>
  <c r="K22" i="10"/>
  <c r="Q22" i="10" s="1"/>
  <c r="J40" i="10"/>
  <c r="J186" i="10"/>
  <c r="P186" i="10" s="1"/>
  <c r="K88" i="13"/>
  <c r="Q88" i="13" s="1"/>
  <c r="J110" i="13"/>
  <c r="K223" i="14"/>
  <c r="Q223" i="14" s="1"/>
  <c r="R63" i="15"/>
  <c r="R136" i="16"/>
  <c r="I193" i="16"/>
  <c r="K160" i="16"/>
  <c r="Q160" i="16" s="1"/>
  <c r="O20" i="18"/>
  <c r="S457" i="18"/>
  <c r="S425" i="18"/>
  <c r="R71" i="19"/>
  <c r="O54" i="19"/>
  <c r="J119" i="9"/>
  <c r="K137" i="10"/>
  <c r="Q137" i="10" s="1"/>
  <c r="J227" i="16"/>
  <c r="K114" i="17"/>
  <c r="Q114" i="17" s="1"/>
  <c r="S131" i="17"/>
  <c r="L113" i="18"/>
  <c r="M113" i="18" s="1"/>
  <c r="N113" i="18" s="1"/>
  <c r="S286" i="4"/>
  <c r="K94" i="9"/>
  <c r="Q94" i="9" s="1"/>
  <c r="K149" i="9"/>
  <c r="Q149" i="9" s="1"/>
  <c r="K159" i="14"/>
  <c r="Q159" i="14" s="1"/>
  <c r="R135" i="16"/>
  <c r="J186" i="16"/>
  <c r="P186" i="16" s="1"/>
  <c r="P96" i="17"/>
  <c r="S54" i="19"/>
  <c r="S38" i="19"/>
  <c r="R136" i="5"/>
  <c r="P390" i="4"/>
  <c r="P226" i="16"/>
  <c r="S196" i="18"/>
  <c r="R306" i="18"/>
  <c r="M868" i="3"/>
  <c r="P79" i="4"/>
  <c r="S79" i="4" s="1"/>
  <c r="O76" i="5"/>
  <c r="K208" i="10"/>
  <c r="Q208" i="10" s="1"/>
  <c r="K134" i="13"/>
  <c r="Q134" i="13" s="1"/>
  <c r="J33" i="14"/>
  <c r="P186" i="14"/>
  <c r="J230" i="14"/>
  <c r="P230" i="14" s="1"/>
  <c r="K74" i="16"/>
  <c r="Q74" i="16" s="1"/>
  <c r="K47" i="16"/>
  <c r="Q47" i="16" s="1"/>
  <c r="K111" i="17"/>
  <c r="Q111" i="17" s="1"/>
  <c r="R54" i="17"/>
  <c r="R268" i="18"/>
  <c r="O373" i="18"/>
  <c r="R373" i="18" s="1"/>
  <c r="R358" i="18"/>
  <c r="S70" i="19"/>
  <c r="R244" i="19"/>
  <c r="S129" i="1"/>
  <c r="S175" i="5"/>
  <c r="J90" i="9"/>
  <c r="K48" i="10"/>
  <c r="Q48" i="10" s="1"/>
  <c r="K209" i="10"/>
  <c r="Q209" i="10" s="1"/>
  <c r="R93" i="13"/>
  <c r="K93" i="13"/>
  <c r="Q93" i="13" s="1"/>
  <c r="J115" i="13"/>
  <c r="K135" i="13"/>
  <c r="Q135" i="13" s="1"/>
  <c r="K97" i="14"/>
  <c r="Q97" i="14" s="1"/>
  <c r="O213" i="14"/>
  <c r="K186" i="14"/>
  <c r="Q186" i="14" s="1"/>
  <c r="K231" i="14"/>
  <c r="Q231" i="14" s="1"/>
  <c r="I75" i="16"/>
  <c r="R144" i="17"/>
  <c r="R517" i="18"/>
  <c r="S406" i="18"/>
  <c r="P280" i="19"/>
  <c r="S280" i="19" s="1"/>
  <c r="R129" i="1"/>
  <c r="O98" i="4"/>
  <c r="J88" i="9"/>
  <c r="K143" i="10"/>
  <c r="Q143" i="10" s="1"/>
  <c r="K95" i="13"/>
  <c r="Q95" i="13" s="1"/>
  <c r="K39" i="14"/>
  <c r="Q39" i="14" s="1"/>
  <c r="J96" i="14"/>
  <c r="O96" i="14" s="1"/>
  <c r="K99" i="14"/>
  <c r="Q99" i="14" s="1"/>
  <c r="I219" i="14"/>
  <c r="J225" i="16"/>
  <c r="K122" i="17"/>
  <c r="Q122" i="17" s="1"/>
  <c r="S267" i="18"/>
  <c r="O249" i="18"/>
  <c r="R455" i="18"/>
  <c r="R406" i="18"/>
  <c r="P305" i="18"/>
  <c r="S305" i="18" s="1"/>
  <c r="L129" i="2"/>
  <c r="L130" i="2" s="1"/>
  <c r="O132" i="1"/>
  <c r="K90" i="9"/>
  <c r="Q90" i="9" s="1"/>
  <c r="J1185" i="3"/>
  <c r="O1185" i="3" s="1"/>
  <c r="O187" i="4"/>
  <c r="J87" i="9"/>
  <c r="M77" i="9"/>
  <c r="K14" i="10"/>
  <c r="Q14" i="10" s="1"/>
  <c r="J48" i="10"/>
  <c r="O48" i="10" s="1"/>
  <c r="P51" i="10"/>
  <c r="J145" i="10"/>
  <c r="K13" i="13"/>
  <c r="Q13" i="13" s="1"/>
  <c r="J118" i="13"/>
  <c r="K138" i="13"/>
  <c r="Q138" i="13" s="1"/>
  <c r="J97" i="14"/>
  <c r="K100" i="14"/>
  <c r="Q100" i="14" s="1"/>
  <c r="P123" i="14"/>
  <c r="K234" i="14"/>
  <c r="Q234" i="14" s="1"/>
  <c r="S78" i="15"/>
  <c r="S6" i="16"/>
  <c r="I190" i="16"/>
  <c r="P18" i="18"/>
  <c r="S18" i="18" s="1"/>
  <c r="R486" i="18"/>
  <c r="R438" i="18"/>
  <c r="O339" i="18"/>
  <c r="S208" i="19"/>
  <c r="S141" i="1"/>
  <c r="J86" i="9"/>
  <c r="J49" i="10"/>
  <c r="K52" i="10"/>
  <c r="Q52" i="10" s="1"/>
  <c r="M70" i="13"/>
  <c r="K26" i="14"/>
  <c r="Q26" i="14" s="1"/>
  <c r="K69" i="16"/>
  <c r="Q69" i="16" s="1"/>
  <c r="P97" i="16"/>
  <c r="K187" i="16"/>
  <c r="Q187" i="16" s="1"/>
  <c r="P142" i="17"/>
  <c r="K119" i="17"/>
  <c r="Q119" i="17" s="1"/>
  <c r="M290" i="18"/>
  <c r="R565" i="18"/>
  <c r="O454" i="18"/>
  <c r="R454" i="18" s="1"/>
  <c r="O152" i="19"/>
  <c r="R152" i="19" s="1"/>
  <c r="P118" i="19"/>
  <c r="O316" i="19"/>
  <c r="R316" i="19" s="1"/>
  <c r="M172" i="2"/>
  <c r="R141" i="1"/>
  <c r="S548" i="18"/>
  <c r="S134" i="19"/>
  <c r="R20" i="19"/>
  <c r="S116" i="4"/>
  <c r="S74" i="5"/>
  <c r="O28" i="9"/>
  <c r="S195" i="9"/>
  <c r="K99" i="13"/>
  <c r="Q99" i="13" s="1"/>
  <c r="K141" i="13"/>
  <c r="Q141" i="13" s="1"/>
  <c r="S8" i="17"/>
  <c r="S56" i="18"/>
  <c r="S454" i="18"/>
  <c r="R422" i="18"/>
  <c r="R332" i="19"/>
  <c r="S316" i="19"/>
  <c r="R225" i="19"/>
  <c r="K122" i="14"/>
  <c r="Q122" i="14" s="1"/>
  <c r="J223" i="16"/>
  <c r="P223" i="16" s="1"/>
  <c r="I119" i="17"/>
  <c r="R548" i="18"/>
  <c r="S296" i="19"/>
  <c r="R52" i="10"/>
  <c r="K148" i="10"/>
  <c r="Q148" i="10" s="1"/>
  <c r="S388" i="4"/>
  <c r="O206" i="5"/>
  <c r="R206" i="5" s="1"/>
  <c r="L43" i="9"/>
  <c r="J37" i="10"/>
  <c r="O37" i="10" s="1"/>
  <c r="K56" i="10"/>
  <c r="Q56" i="10" s="1"/>
  <c r="J102" i="14"/>
  <c r="J168" i="14"/>
  <c r="K239" i="14"/>
  <c r="Q239" i="14" s="1"/>
  <c r="O26" i="15"/>
  <c r="R26" i="15" s="1"/>
  <c r="P96" i="16"/>
  <c r="K183" i="16"/>
  <c r="Q183" i="16" s="1"/>
  <c r="P152" i="16"/>
  <c r="O93" i="17"/>
  <c r="O515" i="18"/>
  <c r="R515" i="18" s="1"/>
  <c r="O355" i="18"/>
  <c r="R355" i="18" s="1"/>
  <c r="O117" i="19"/>
  <c r="R260" i="19"/>
  <c r="S161" i="1"/>
  <c r="P145" i="1"/>
  <c r="S145" i="1" s="1"/>
  <c r="P144" i="1"/>
  <c r="J238" i="14"/>
  <c r="P238" i="14" s="1"/>
  <c r="O31" i="4"/>
  <c r="L408" i="4"/>
  <c r="M408" i="4" s="1"/>
  <c r="P370" i="4"/>
  <c r="S370" i="4" s="1"/>
  <c r="P112" i="5"/>
  <c r="R248" i="9"/>
  <c r="J54" i="10"/>
  <c r="J139" i="10"/>
  <c r="K150" i="10"/>
  <c r="Q150" i="10" s="1"/>
  <c r="K102" i="13"/>
  <c r="Q102" i="13" s="1"/>
  <c r="K21" i="14"/>
  <c r="Q21" i="14" s="1"/>
  <c r="K46" i="14"/>
  <c r="Q46" i="14" s="1"/>
  <c r="K61" i="16"/>
  <c r="Q61" i="16" s="1"/>
  <c r="N5" i="16"/>
  <c r="J173" i="16"/>
  <c r="O173" i="16" s="1"/>
  <c r="R173" i="16" s="1"/>
  <c r="J114" i="17"/>
  <c r="R140" i="17"/>
  <c r="R48" i="17"/>
  <c r="O26" i="17"/>
  <c r="R564" i="18"/>
  <c r="S515" i="18"/>
  <c r="O469" i="18"/>
  <c r="R469" i="18" s="1"/>
  <c r="S117" i="19"/>
  <c r="O67" i="19"/>
  <c r="R67" i="19" s="1"/>
  <c r="S51" i="19"/>
  <c r="R19" i="19"/>
  <c r="P331" i="19"/>
  <c r="S331" i="19" s="1"/>
  <c r="M6" i="2"/>
  <c r="L7" i="2"/>
  <c r="M7" i="2" s="1"/>
  <c r="K1130" i="3"/>
  <c r="Q1130" i="3" s="1"/>
  <c r="P282" i="4"/>
  <c r="O194" i="9"/>
  <c r="R194" i="9" s="1"/>
  <c r="J32" i="13"/>
  <c r="K145" i="13"/>
  <c r="Q145" i="13" s="1"/>
  <c r="K47" i="14"/>
  <c r="Q47" i="14" s="1"/>
  <c r="K107" i="14"/>
  <c r="Q107" i="14" s="1"/>
  <c r="S129" i="15"/>
  <c r="O10" i="15"/>
  <c r="P484" i="18"/>
  <c r="S484" i="18" s="1"/>
  <c r="O371" i="18"/>
  <c r="R371" i="18" s="1"/>
  <c r="S34" i="19"/>
  <c r="O133" i="4"/>
  <c r="J337" i="4"/>
  <c r="O337" i="4" s="1"/>
  <c r="J79" i="9"/>
  <c r="J134" i="9"/>
  <c r="K59" i="10"/>
  <c r="Q59" i="10" s="1"/>
  <c r="M46" i="10"/>
  <c r="K5" i="13"/>
  <c r="Q5" i="13" s="1"/>
  <c r="O113" i="13"/>
  <c r="O58" i="15"/>
  <c r="R58" i="15" s="1"/>
  <c r="J171" i="16"/>
  <c r="K186" i="16"/>
  <c r="Q186" i="16" s="1"/>
  <c r="O139" i="17"/>
  <c r="R499" i="18"/>
  <c r="O337" i="18"/>
  <c r="R337" i="18" s="1"/>
  <c r="S67" i="19"/>
  <c r="O50" i="19"/>
  <c r="R50" i="19" s="1"/>
  <c r="O240" i="19"/>
  <c r="P184" i="19"/>
  <c r="S184" i="19" s="1"/>
  <c r="I40" i="13"/>
  <c r="J107" i="14"/>
  <c r="P107" i="14" s="1"/>
  <c r="K205" i="14"/>
  <c r="Q205" i="14" s="1"/>
  <c r="K57" i="16"/>
  <c r="Q57" i="16" s="1"/>
  <c r="K178" i="16"/>
  <c r="Q178" i="16" s="1"/>
  <c r="O468" i="18"/>
  <c r="S337" i="18"/>
  <c r="R166" i="19"/>
  <c r="R347" i="19"/>
  <c r="S240" i="19"/>
  <c r="S149" i="1"/>
  <c r="M31" i="21"/>
  <c r="L32" i="21"/>
  <c r="K1134" i="3"/>
  <c r="Q1134" i="3" s="1"/>
  <c r="S10" i="9"/>
  <c r="S247" i="9"/>
  <c r="R227" i="14"/>
  <c r="O5" i="16"/>
  <c r="R5" i="16" s="1"/>
  <c r="J174" i="14"/>
  <c r="P174" i="14" s="1"/>
  <c r="S174" i="14" s="1"/>
  <c r="P220" i="4"/>
  <c r="O26" i="9"/>
  <c r="K157" i="10"/>
  <c r="Q157" i="10" s="1"/>
  <c r="O206" i="10"/>
  <c r="L64" i="13"/>
  <c r="M64" i="13" s="1"/>
  <c r="J130" i="13"/>
  <c r="K112" i="14"/>
  <c r="Q112" i="14" s="1"/>
  <c r="O67" i="16"/>
  <c r="O17" i="16"/>
  <c r="R17" i="16" s="1"/>
  <c r="N3" i="16"/>
  <c r="K176" i="16"/>
  <c r="Q176" i="16" s="1"/>
  <c r="J167" i="16"/>
  <c r="O167" i="16" s="1"/>
  <c r="R167" i="16" s="1"/>
  <c r="P91" i="17"/>
  <c r="P45" i="17"/>
  <c r="O108" i="18"/>
  <c r="R246" i="18"/>
  <c r="S468" i="18"/>
  <c r="S319" i="18"/>
  <c r="J82" i="19"/>
  <c r="O82" i="19" s="1"/>
  <c r="R258" i="19"/>
  <c r="S148" i="1"/>
  <c r="L929" i="3"/>
  <c r="S15" i="5"/>
  <c r="R171" i="5"/>
  <c r="N9" i="9"/>
  <c r="J29" i="10"/>
  <c r="O29" i="10" s="1"/>
  <c r="J132" i="10"/>
  <c r="K158" i="10"/>
  <c r="Q158" i="10" s="1"/>
  <c r="J26" i="13"/>
  <c r="J176" i="14"/>
  <c r="P176" i="14" s="1"/>
  <c r="P227" i="18"/>
  <c r="S529" i="18"/>
  <c r="K1137" i="3"/>
  <c r="Q1137" i="3" s="1"/>
  <c r="S14" i="5"/>
  <c r="M105" i="9"/>
  <c r="R41" i="9"/>
  <c r="S261" i="9"/>
  <c r="L231" i="9"/>
  <c r="J25" i="13"/>
  <c r="O25" i="13" s="1"/>
  <c r="K54" i="14"/>
  <c r="Q54" i="14" s="1"/>
  <c r="K114" i="14"/>
  <c r="Q114" i="14" s="1"/>
  <c r="S114" i="14" s="1"/>
  <c r="S74" i="15"/>
  <c r="K166" i="16"/>
  <c r="Q166" i="16" s="1"/>
  <c r="O71" i="18"/>
  <c r="P153" i="18"/>
  <c r="O513" i="18"/>
  <c r="R513" i="18" s="1"/>
  <c r="P301" i="18"/>
  <c r="P115" i="19"/>
  <c r="S115" i="19" s="1"/>
  <c r="S33" i="19"/>
  <c r="K66" i="10"/>
  <c r="Q66" i="10" s="1"/>
  <c r="K210" i="10"/>
  <c r="Q210" i="10" s="1"/>
  <c r="J47" i="13"/>
  <c r="M149" i="13"/>
  <c r="P91" i="15"/>
  <c r="S91" i="15" s="1"/>
  <c r="S17" i="16"/>
  <c r="K173" i="16"/>
  <c r="Q173" i="16" s="1"/>
  <c r="K165" i="16"/>
  <c r="Q165" i="16" s="1"/>
  <c r="R528" i="18"/>
  <c r="R497" i="18"/>
  <c r="S148" i="19"/>
  <c r="P257" i="19"/>
  <c r="S257" i="19" s="1"/>
  <c r="M867" i="3"/>
  <c r="R163" i="16"/>
  <c r="S221" i="19"/>
  <c r="O70" i="5"/>
  <c r="P203" i="5"/>
  <c r="S203" i="5" s="1"/>
  <c r="J25" i="10"/>
  <c r="O25" i="10" s="1"/>
  <c r="J128" i="10"/>
  <c r="K162" i="10"/>
  <c r="Q162" i="10" s="1"/>
  <c r="J22" i="13"/>
  <c r="K181" i="14"/>
  <c r="Q181" i="14" s="1"/>
  <c r="R129" i="16"/>
  <c r="S22" i="17"/>
  <c r="P125" i="18"/>
  <c r="P280" i="18"/>
  <c r="S280" i="18" s="1"/>
  <c r="R482" i="18"/>
  <c r="R418" i="18"/>
  <c r="O164" i="19"/>
  <c r="R164" i="19" s="1"/>
  <c r="S203" i="19"/>
  <c r="J1140" i="3"/>
  <c r="P1140" i="3" s="1"/>
  <c r="J1204" i="3"/>
  <c r="O1204" i="3" s="1"/>
  <c r="R1204" i="3" s="1"/>
  <c r="S279" i="4"/>
  <c r="L404" i="4"/>
  <c r="M404" i="4" s="1"/>
  <c r="N404" i="4" s="1"/>
  <c r="P384" i="4"/>
  <c r="S70" i="5"/>
  <c r="S175" i="9"/>
  <c r="O230" i="9"/>
  <c r="R230" i="9" s="1"/>
  <c r="J212" i="10"/>
  <c r="O212" i="10" s="1"/>
  <c r="K190" i="14"/>
  <c r="Q190" i="14" s="1"/>
  <c r="K252" i="14"/>
  <c r="Q252" i="14" s="1"/>
  <c r="S39" i="15"/>
  <c r="R136" i="17"/>
  <c r="P544" i="18"/>
  <c r="R512" i="18"/>
  <c r="S450" i="18"/>
  <c r="O300" i="18"/>
  <c r="L28" i="4"/>
  <c r="L29" i="4" s="1"/>
  <c r="L30" i="4" s="1"/>
  <c r="M30" i="4" s="1"/>
  <c r="N30" i="4" s="1"/>
  <c r="K1142" i="3"/>
  <c r="Q1142" i="3" s="1"/>
  <c r="P12" i="5"/>
  <c r="J68" i="9"/>
  <c r="J182" i="14"/>
  <c r="S158" i="17"/>
  <c r="O218" i="4"/>
  <c r="R218" i="4" s="1"/>
  <c r="L174" i="9"/>
  <c r="M174" i="9" s="1"/>
  <c r="N174" i="9" s="1"/>
  <c r="K165" i="10"/>
  <c r="Q165" i="10" s="1"/>
  <c r="J19" i="13"/>
  <c r="K60" i="14"/>
  <c r="Q60" i="14" s="1"/>
  <c r="I114" i="14"/>
  <c r="J192" i="14"/>
  <c r="P192" i="14" s="1"/>
  <c r="P177" i="14"/>
  <c r="J236" i="14"/>
  <c r="P236" i="14" s="1"/>
  <c r="S236" i="14" s="1"/>
  <c r="J47" i="16"/>
  <c r="K216" i="16"/>
  <c r="Q216" i="16" s="1"/>
  <c r="R43" i="17"/>
  <c r="P560" i="18"/>
  <c r="R544" i="18"/>
  <c r="P15" i="19"/>
  <c r="O344" i="19"/>
  <c r="R344" i="19" s="1"/>
  <c r="P292" i="19"/>
  <c r="R237" i="19"/>
  <c r="P220" i="19"/>
  <c r="S220" i="19" s="1"/>
  <c r="M45" i="4"/>
  <c r="R111" i="4"/>
  <c r="S7" i="9"/>
  <c r="J21" i="10"/>
  <c r="O21" i="10" s="1"/>
  <c r="J100" i="10"/>
  <c r="O100" i="10" s="1"/>
  <c r="J18" i="13"/>
  <c r="O18" i="13" s="1"/>
  <c r="K53" i="13"/>
  <c r="Q53" i="13" s="1"/>
  <c r="J139" i="13"/>
  <c r="K177" i="14"/>
  <c r="Q177" i="14" s="1"/>
  <c r="R146" i="16"/>
  <c r="K181" i="16"/>
  <c r="Q181" i="16" s="1"/>
  <c r="P135" i="17"/>
  <c r="R526" i="18"/>
  <c r="S481" i="18"/>
  <c r="S449" i="18"/>
  <c r="S300" i="18"/>
  <c r="P63" i="19"/>
  <c r="S63" i="19" s="1"/>
  <c r="P31" i="19"/>
  <c r="S31" i="19" s="1"/>
  <c r="S256" i="19"/>
  <c r="J1145" i="3"/>
  <c r="P1145" i="3" s="1"/>
  <c r="P322" i="4"/>
  <c r="R186" i="5"/>
  <c r="J64" i="9"/>
  <c r="J151" i="9"/>
  <c r="L39" i="9"/>
  <c r="O190" i="9"/>
  <c r="J98" i="10"/>
  <c r="K103" i="10"/>
  <c r="Q103" i="10" s="1"/>
  <c r="R103" i="10" s="1"/>
  <c r="J60" i="14"/>
  <c r="P60" i="14" s="1"/>
  <c r="P199" i="14"/>
  <c r="S54" i="15"/>
  <c r="S127" i="16"/>
  <c r="R92" i="16"/>
  <c r="J180" i="16"/>
  <c r="M215" i="16"/>
  <c r="P87" i="17"/>
  <c r="S87" i="17" s="1"/>
  <c r="P576" i="18"/>
  <c r="S543" i="18"/>
  <c r="S465" i="18"/>
  <c r="S433" i="18"/>
  <c r="R63" i="19"/>
  <c r="R31" i="19"/>
  <c r="R236" i="19"/>
  <c r="K198" i="19"/>
  <c r="Q198" i="19" s="1"/>
  <c r="J124" i="14"/>
  <c r="J111" i="14"/>
  <c r="O111" i="14" s="1"/>
  <c r="P71" i="15"/>
  <c r="S71" i="15" s="1"/>
  <c r="P14" i="16"/>
  <c r="S14" i="16" s="1"/>
  <c r="K156" i="16"/>
  <c r="Q156" i="16" s="1"/>
  <c r="P107" i="17"/>
  <c r="R243" i="18"/>
  <c r="P559" i="18"/>
  <c r="S79" i="19"/>
  <c r="S311" i="19"/>
  <c r="K172" i="10"/>
  <c r="Q172" i="10" s="1"/>
  <c r="J1147" i="3"/>
  <c r="O1147" i="3" s="1"/>
  <c r="P296" i="4"/>
  <c r="S277" i="4"/>
  <c r="J357" i="4"/>
  <c r="P357" i="4" s="1"/>
  <c r="L401" i="4"/>
  <c r="L402" i="4" s="1"/>
  <c r="M402" i="4" s="1"/>
  <c r="N402" i="4" s="1"/>
  <c r="S39" i="9"/>
  <c r="J17" i="10"/>
  <c r="O17" i="10" s="1"/>
  <c r="J14" i="13"/>
  <c r="K57" i="13"/>
  <c r="Q57" i="13" s="1"/>
  <c r="P198" i="14"/>
  <c r="K242" i="14"/>
  <c r="Q242" i="14" s="1"/>
  <c r="K259" i="14"/>
  <c r="Q259" i="14" s="1"/>
  <c r="R106" i="15"/>
  <c r="L6" i="15"/>
  <c r="M6" i="15" s="1"/>
  <c r="K163" i="16"/>
  <c r="Q163" i="16" s="1"/>
  <c r="K155" i="16"/>
  <c r="Q155" i="16" s="1"/>
  <c r="R206" i="18"/>
  <c r="R480" i="18"/>
  <c r="P367" i="18"/>
  <c r="P46" i="19"/>
  <c r="O30" i="19"/>
  <c r="R30" i="19" s="1"/>
  <c r="O14" i="19"/>
  <c r="M1231" i="2"/>
  <c r="J405" i="4"/>
  <c r="O405" i="4" s="1"/>
  <c r="R405" i="4" s="1"/>
  <c r="J94" i="9"/>
  <c r="J16" i="10"/>
  <c r="O16" i="10" s="1"/>
  <c r="P108" i="10"/>
  <c r="J141" i="14"/>
  <c r="P141" i="14" s="1"/>
  <c r="J40" i="16"/>
  <c r="S68" i="18"/>
  <c r="S559" i="18"/>
  <c r="R382" i="18"/>
  <c r="S162" i="19"/>
  <c r="R112" i="19"/>
  <c r="M84" i="1"/>
  <c r="L85" i="1"/>
  <c r="M85" i="1" s="1"/>
  <c r="K1196" i="3"/>
  <c r="Q1196" i="3" s="1"/>
  <c r="S126" i="16"/>
  <c r="P139" i="4"/>
  <c r="S382" i="4"/>
  <c r="J100" i="9"/>
  <c r="J11" i="13"/>
  <c r="K60" i="13"/>
  <c r="Q60" i="13" s="1"/>
  <c r="K262" i="14"/>
  <c r="Q262" i="14" s="1"/>
  <c r="S19" i="17"/>
  <c r="R68" i="18"/>
  <c r="O149" i="18"/>
  <c r="P447" i="18"/>
  <c r="S447" i="18" s="1"/>
  <c r="S349" i="18"/>
  <c r="L1157" i="3"/>
  <c r="L1158" i="3" s="1"/>
  <c r="J66" i="14"/>
  <c r="K127" i="14"/>
  <c r="Q127" i="14" s="1"/>
  <c r="J109" i="14"/>
  <c r="J245" i="14"/>
  <c r="R144" i="16"/>
  <c r="S431" i="18"/>
  <c r="N133" i="1"/>
  <c r="J9" i="13"/>
  <c r="O9" i="13" s="1"/>
  <c r="J148" i="13"/>
  <c r="P148" i="13" s="1"/>
  <c r="S148" i="13" s="1"/>
  <c r="J67" i="14"/>
  <c r="P67" i="14" s="1"/>
  <c r="S246" i="14"/>
  <c r="S70" i="15"/>
  <c r="R36" i="15"/>
  <c r="K37" i="16"/>
  <c r="Q37" i="16" s="1"/>
  <c r="P58" i="16"/>
  <c r="K158" i="16"/>
  <c r="Q158" i="16" s="1"/>
  <c r="K224" i="16"/>
  <c r="Q224" i="16" s="1"/>
  <c r="R19" i="17"/>
  <c r="P204" i="18"/>
  <c r="S149" i="18"/>
  <c r="J12" i="10"/>
  <c r="O12" i="10" s="1"/>
  <c r="J353" i="4"/>
  <c r="P353" i="4" s="1"/>
  <c r="M159" i="9"/>
  <c r="N189" i="9"/>
  <c r="R227" i="9"/>
  <c r="P158" i="10"/>
  <c r="K179" i="10"/>
  <c r="Q179" i="10" s="1"/>
  <c r="K63" i="13"/>
  <c r="Q63" i="13" s="1"/>
  <c r="K31" i="14"/>
  <c r="Q31" i="14" s="1"/>
  <c r="K131" i="14"/>
  <c r="Q131" i="14" s="1"/>
  <c r="J194" i="14"/>
  <c r="P194" i="14" s="1"/>
  <c r="S194" i="14" s="1"/>
  <c r="S87" i="15"/>
  <c r="J28" i="16"/>
  <c r="K223" i="16"/>
  <c r="Q223" i="16" s="1"/>
  <c r="P132" i="17"/>
  <c r="S132" i="17" s="1"/>
  <c r="O103" i="18"/>
  <c r="O509" i="18"/>
  <c r="L177" i="19"/>
  <c r="M477" i="2"/>
  <c r="P146" i="1"/>
  <c r="L880" i="2"/>
  <c r="L881" i="2" s="1"/>
  <c r="M881" i="2" s="1"/>
  <c r="R107" i="4"/>
  <c r="J55" i="9"/>
  <c r="R241" i="9"/>
  <c r="J10" i="10"/>
  <c r="K106" i="13"/>
  <c r="Q106" i="13" s="1"/>
  <c r="J129" i="14"/>
  <c r="P129" i="14" s="1"/>
  <c r="S129" i="14" s="1"/>
  <c r="J248" i="14"/>
  <c r="O248" i="14" s="1"/>
  <c r="R248" i="14" s="1"/>
  <c r="S35" i="15"/>
  <c r="J34" i="16"/>
  <c r="P34" i="16" s="1"/>
  <c r="S34" i="16" s="1"/>
  <c r="K58" i="16"/>
  <c r="Q58" i="16" s="1"/>
  <c r="R541" i="18"/>
  <c r="S509" i="18"/>
  <c r="O296" i="18"/>
  <c r="P107" i="4"/>
  <c r="K404" i="4"/>
  <c r="Q404" i="4" s="1"/>
  <c r="J54" i="9"/>
  <c r="O4" i="9"/>
  <c r="I158" i="10"/>
  <c r="J6" i="13"/>
  <c r="J196" i="14"/>
  <c r="P196" i="14" s="1"/>
  <c r="N12" i="16"/>
  <c r="P523" i="18"/>
  <c r="P430" i="18"/>
  <c r="S430" i="18" s="1"/>
  <c r="P324" i="19"/>
  <c r="P126" i="4"/>
  <c r="J352" i="4"/>
  <c r="O352" i="4" s="1"/>
  <c r="P380" i="4"/>
  <c r="S380" i="4" s="1"/>
  <c r="O123" i="5"/>
  <c r="J1156" i="3"/>
  <c r="O1156" i="3" s="1"/>
  <c r="P8" i="5"/>
  <c r="P199" i="5"/>
  <c r="K108" i="9"/>
  <c r="Q108" i="9" s="1"/>
  <c r="O36" i="9"/>
  <c r="J5" i="13"/>
  <c r="O5" i="13" s="1"/>
  <c r="R5" i="13" s="1"/>
  <c r="K108" i="13"/>
  <c r="Q108" i="13" s="1"/>
  <c r="J27" i="14"/>
  <c r="K134" i="14"/>
  <c r="Q134" i="14" s="1"/>
  <c r="J138" i="14"/>
  <c r="O138" i="14" s="1"/>
  <c r="J206" i="14"/>
  <c r="J250" i="14"/>
  <c r="P250" i="14" s="1"/>
  <c r="S86" i="15"/>
  <c r="S124" i="16"/>
  <c r="R89" i="16"/>
  <c r="K154" i="16"/>
  <c r="Q154" i="16" s="1"/>
  <c r="P84" i="17"/>
  <c r="S103" i="18"/>
  <c r="O183" i="18"/>
  <c r="O165" i="18"/>
  <c r="P125" i="19"/>
  <c r="S125" i="19" s="1"/>
  <c r="S94" i="19"/>
  <c r="O158" i="1"/>
  <c r="N130" i="1"/>
  <c r="O119" i="14"/>
  <c r="P119" i="14"/>
  <c r="O239" i="14"/>
  <c r="P239" i="14"/>
  <c r="S239" i="14" s="1"/>
  <c r="O190" i="14"/>
  <c r="P190" i="14"/>
  <c r="S190" i="14" s="1"/>
  <c r="O243" i="14"/>
  <c r="P243" i="14"/>
  <c r="O245" i="14"/>
  <c r="P245" i="14"/>
  <c r="O129" i="14"/>
  <c r="R129" i="14" s="1"/>
  <c r="P248" i="14"/>
  <c r="S248" i="14" s="1"/>
  <c r="O206" i="14"/>
  <c r="P206" i="14"/>
  <c r="O137" i="14"/>
  <c r="P137" i="14"/>
  <c r="O113" i="9"/>
  <c r="O214" i="14"/>
  <c r="R214" i="14" s="1"/>
  <c r="P214" i="14"/>
  <c r="S214" i="14" s="1"/>
  <c r="P208" i="14"/>
  <c r="O208" i="14"/>
  <c r="S262" i="14"/>
  <c r="O263" i="14"/>
  <c r="R263" i="14" s="1"/>
  <c r="P263" i="14"/>
  <c r="S263" i="14" s="1"/>
  <c r="O149" i="14"/>
  <c r="P149" i="14"/>
  <c r="O161" i="14"/>
  <c r="R161" i="14" s="1"/>
  <c r="P161" i="14"/>
  <c r="S161" i="14" s="1"/>
  <c r="S205" i="5"/>
  <c r="R96" i="4"/>
  <c r="J1158" i="3"/>
  <c r="K1159" i="3"/>
  <c r="Q1159" i="3" s="1"/>
  <c r="I1205" i="3"/>
  <c r="N1205" i="3" s="1"/>
  <c r="K1205" i="3"/>
  <c r="Q1205" i="3" s="1"/>
  <c r="O374" i="4"/>
  <c r="R212" i="5"/>
  <c r="K93" i="9"/>
  <c r="Q93" i="9" s="1"/>
  <c r="K119" i="9"/>
  <c r="Q119" i="9" s="1"/>
  <c r="L36" i="9"/>
  <c r="L37" i="9" s="1"/>
  <c r="M37" i="9" s="1"/>
  <c r="N37" i="9" s="1"/>
  <c r="S166" i="9"/>
  <c r="S214" i="9"/>
  <c r="J168" i="10"/>
  <c r="K34" i="13"/>
  <c r="Q34" i="13" s="1"/>
  <c r="S34" i="13" s="1"/>
  <c r="K209" i="14"/>
  <c r="Q209" i="14" s="1"/>
  <c r="P235" i="14"/>
  <c r="S109" i="15"/>
  <c r="P93" i="15"/>
  <c r="O93" i="15"/>
  <c r="M4" i="16"/>
  <c r="O466" i="18"/>
  <c r="P466" i="18"/>
  <c r="I1206" i="3"/>
  <c r="N1206" i="3" s="1"/>
  <c r="K1206" i="3"/>
  <c r="Q1206" i="3" s="1"/>
  <c r="O15" i="5"/>
  <c r="K134" i="10"/>
  <c r="Q134" i="10" s="1"/>
  <c r="K187" i="10"/>
  <c r="Q187" i="10" s="1"/>
  <c r="K119" i="13"/>
  <c r="Q119" i="13" s="1"/>
  <c r="L129" i="13"/>
  <c r="M129" i="13" s="1"/>
  <c r="N129" i="13" s="1"/>
  <c r="P23" i="14"/>
  <c r="K191" i="14"/>
  <c r="Q191" i="14" s="1"/>
  <c r="J234" i="14"/>
  <c r="P234" i="14" s="1"/>
  <c r="S234" i="14" s="1"/>
  <c r="O252" i="14"/>
  <c r="P85" i="17"/>
  <c r="O85" i="17"/>
  <c r="O130" i="19"/>
  <c r="R130" i="19" s="1"/>
  <c r="P130" i="19"/>
  <c r="S130" i="19" s="1"/>
  <c r="K1153" i="3"/>
  <c r="Q1153" i="3" s="1"/>
  <c r="I1153" i="3"/>
  <c r="N1153" i="3" s="1"/>
  <c r="S42" i="4"/>
  <c r="S95" i="4"/>
  <c r="O66" i="5"/>
  <c r="O225" i="5"/>
  <c r="O211" i="5"/>
  <c r="J128" i="9"/>
  <c r="K122" i="9"/>
  <c r="Q122" i="9" s="1"/>
  <c r="N127" i="9"/>
  <c r="S22" i="9"/>
  <c r="K32" i="10"/>
  <c r="Q32" i="10" s="1"/>
  <c r="R32" i="10" s="1"/>
  <c r="J154" i="10"/>
  <c r="K135" i="10"/>
  <c r="Q135" i="10" s="1"/>
  <c r="K145" i="14"/>
  <c r="Q145" i="14" s="1"/>
  <c r="S126" i="14"/>
  <c r="S172" i="14"/>
  <c r="J179" i="16"/>
  <c r="K179" i="16"/>
  <c r="Q179" i="16" s="1"/>
  <c r="S210" i="16"/>
  <c r="R560" i="18"/>
  <c r="K1161" i="3"/>
  <c r="Q1161" i="3" s="1"/>
  <c r="I1161" i="3"/>
  <c r="N1161" i="3" s="1"/>
  <c r="K1162" i="3"/>
  <c r="Q1162" i="3" s="1"/>
  <c r="K1208" i="3"/>
  <c r="Q1208" i="3" s="1"/>
  <c r="R228" i="4"/>
  <c r="P159" i="4"/>
  <c r="S159" i="4" s="1"/>
  <c r="J361" i="4"/>
  <c r="P83" i="5"/>
  <c r="S83" i="5" s="1"/>
  <c r="S66" i="5"/>
  <c r="S211" i="5"/>
  <c r="O185" i="5"/>
  <c r="M76" i="9"/>
  <c r="L227" i="9"/>
  <c r="M227" i="9" s="1"/>
  <c r="N227" i="9" s="1"/>
  <c r="K31" i="10"/>
  <c r="Q31" i="10" s="1"/>
  <c r="J30" i="13"/>
  <c r="M74" i="13"/>
  <c r="O126" i="15"/>
  <c r="P126" i="15"/>
  <c r="S126" i="15" s="1"/>
  <c r="O76" i="15"/>
  <c r="R76" i="15" s="1"/>
  <c r="P76" i="15"/>
  <c r="S76" i="15" s="1"/>
  <c r="J72" i="16"/>
  <c r="K73" i="16"/>
  <c r="Q73" i="16" s="1"/>
  <c r="P163" i="16"/>
  <c r="S163" i="16" s="1"/>
  <c r="P104" i="17"/>
  <c r="S104" i="17" s="1"/>
  <c r="O1157" i="3"/>
  <c r="P1157" i="3"/>
  <c r="I1160" i="3"/>
  <c r="K1160" i="3"/>
  <c r="Q1160" i="3" s="1"/>
  <c r="I1209" i="3"/>
  <c r="N1209" i="3" s="1"/>
  <c r="K1209" i="3"/>
  <c r="Q1209" i="3" s="1"/>
  <c r="K89" i="9"/>
  <c r="Q89" i="9" s="1"/>
  <c r="R89" i="9" s="1"/>
  <c r="M150" i="9"/>
  <c r="O35" i="9"/>
  <c r="L213" i="9"/>
  <c r="L214" i="9" s="1"/>
  <c r="M214" i="9" s="1"/>
  <c r="N214" i="9" s="1"/>
  <c r="O93" i="10"/>
  <c r="K30" i="13"/>
  <c r="Q30" i="13" s="1"/>
  <c r="O7" i="13"/>
  <c r="P7" i="13"/>
  <c r="S98" i="13"/>
  <c r="M75" i="13"/>
  <c r="L76" i="13"/>
  <c r="M76" i="13" s="1"/>
  <c r="K122" i="13"/>
  <c r="Q122" i="13" s="1"/>
  <c r="P115" i="16"/>
  <c r="S115" i="16" s="1"/>
  <c r="O115" i="16"/>
  <c r="R115" i="16" s="1"/>
  <c r="R130" i="17"/>
  <c r="P351" i="18"/>
  <c r="O351" i="18"/>
  <c r="R351" i="18" s="1"/>
  <c r="S94" i="4"/>
  <c r="R159" i="4"/>
  <c r="P198" i="5"/>
  <c r="S198" i="5" s="1"/>
  <c r="N3" i="9"/>
  <c r="K88" i="9"/>
  <c r="Q88" i="9" s="1"/>
  <c r="P87" i="18"/>
  <c r="O87" i="18"/>
  <c r="O224" i="18"/>
  <c r="R224" i="18" s="1"/>
  <c r="P224" i="18"/>
  <c r="J1164" i="3"/>
  <c r="I1189" i="3"/>
  <c r="K1189" i="3"/>
  <c r="Q1189" i="3" s="1"/>
  <c r="AM12" i="3"/>
  <c r="O110" i="4"/>
  <c r="R47" i="5"/>
  <c r="P210" i="5"/>
  <c r="M2" i="9"/>
  <c r="K87" i="9"/>
  <c r="Q87" i="9" s="1"/>
  <c r="K125" i="9"/>
  <c r="Q125" i="9" s="1"/>
  <c r="R125" i="9" s="1"/>
  <c r="K126" i="9"/>
  <c r="Q126" i="9" s="1"/>
  <c r="O75" i="9"/>
  <c r="S239" i="9"/>
  <c r="J27" i="10"/>
  <c r="P27" i="10" s="1"/>
  <c r="K57" i="10"/>
  <c r="Q57" i="10" s="1"/>
  <c r="N53" i="10"/>
  <c r="J150" i="10"/>
  <c r="O150" i="10" s="1"/>
  <c r="R150" i="10" s="1"/>
  <c r="K139" i="10"/>
  <c r="Q139" i="10" s="1"/>
  <c r="K100" i="13"/>
  <c r="Q100" i="13" s="1"/>
  <c r="P73" i="13"/>
  <c r="K74" i="14"/>
  <c r="Q74" i="14" s="1"/>
  <c r="J131" i="14"/>
  <c r="P131" i="14" s="1"/>
  <c r="S107" i="15"/>
  <c r="P75" i="15"/>
  <c r="S75" i="15" s="1"/>
  <c r="O75" i="15"/>
  <c r="R75" i="15" s="1"/>
  <c r="S3" i="16"/>
  <c r="O217" i="16"/>
  <c r="R217" i="16" s="1"/>
  <c r="P217" i="16"/>
  <c r="S217" i="16" s="1"/>
  <c r="K2" i="17"/>
  <c r="Q2" i="17" s="1"/>
  <c r="J2" i="17"/>
  <c r="O2" i="17" s="1"/>
  <c r="R2" i="17" s="1"/>
  <c r="O39" i="17"/>
  <c r="P39" i="17"/>
  <c r="P60" i="4"/>
  <c r="P158" i="4"/>
  <c r="S158" i="4" s="1"/>
  <c r="R184" i="5"/>
  <c r="O47" i="9"/>
  <c r="R47" i="9" s="1"/>
  <c r="O226" i="9"/>
  <c r="R226" i="9" s="1"/>
  <c r="J55" i="10"/>
  <c r="I143" i="10"/>
  <c r="K101" i="13"/>
  <c r="Q101" i="13" s="1"/>
  <c r="R101" i="13" s="1"/>
  <c r="K125" i="13"/>
  <c r="Q125" i="13" s="1"/>
  <c r="K20" i="14"/>
  <c r="Q20" i="14" s="1"/>
  <c r="K75" i="14"/>
  <c r="Q75" i="14" s="1"/>
  <c r="S75" i="14" s="1"/>
  <c r="J132" i="14"/>
  <c r="K196" i="14"/>
  <c r="Q196" i="14" s="1"/>
  <c r="O232" i="14"/>
  <c r="O107" i="15"/>
  <c r="R107" i="15" s="1"/>
  <c r="P78" i="16"/>
  <c r="O78" i="16"/>
  <c r="P61" i="17"/>
  <c r="S123" i="9"/>
  <c r="O212" i="9"/>
  <c r="J56" i="10"/>
  <c r="O56" i="10" s="1"/>
  <c r="J148" i="10"/>
  <c r="O148" i="10" s="1"/>
  <c r="K141" i="10"/>
  <c r="Q141" i="10" s="1"/>
  <c r="J73" i="14"/>
  <c r="O54" i="16"/>
  <c r="P54" i="16"/>
  <c r="S54" i="16" s="1"/>
  <c r="P215" i="16"/>
  <c r="S215" i="16" s="1"/>
  <c r="O215" i="16"/>
  <c r="R215" i="16" s="1"/>
  <c r="K110" i="17"/>
  <c r="Q110" i="17" s="1"/>
  <c r="J109" i="17"/>
  <c r="K1186" i="3"/>
  <c r="Q1186" i="3" s="1"/>
  <c r="O372" i="4"/>
  <c r="R372" i="4" s="1"/>
  <c r="R198" i="5"/>
  <c r="P168" i="5"/>
  <c r="K60" i="10"/>
  <c r="Q60" i="10" s="1"/>
  <c r="K142" i="10"/>
  <c r="Q142" i="10" s="1"/>
  <c r="K103" i="13"/>
  <c r="Q103" i="13" s="1"/>
  <c r="K77" i="14"/>
  <c r="Q77" i="14" s="1"/>
  <c r="S242" i="14"/>
  <c r="P40" i="15"/>
  <c r="S40" i="15" s="1"/>
  <c r="O171" i="16"/>
  <c r="R171" i="16" s="1"/>
  <c r="P171" i="16"/>
  <c r="S171" i="16" s="1"/>
  <c r="S479" i="18"/>
  <c r="S3" i="4"/>
  <c r="R76" i="4"/>
  <c r="S226" i="4"/>
  <c r="M387" i="4"/>
  <c r="P223" i="5"/>
  <c r="K83" i="9"/>
  <c r="Q83" i="9" s="1"/>
  <c r="K121" i="9"/>
  <c r="Q121" i="9" s="1"/>
  <c r="R121" i="9" s="1"/>
  <c r="K130" i="9"/>
  <c r="Q130" i="9" s="1"/>
  <c r="L74" i="9"/>
  <c r="S47" i="9"/>
  <c r="S179" i="9"/>
  <c r="R239" i="9"/>
  <c r="J23" i="10"/>
  <c r="J146" i="10"/>
  <c r="K104" i="13"/>
  <c r="Q104" i="13" s="1"/>
  <c r="K206" i="14"/>
  <c r="Q206" i="14" s="1"/>
  <c r="R189" i="14"/>
  <c r="J65" i="16"/>
  <c r="K66" i="16"/>
  <c r="Q66" i="16" s="1"/>
  <c r="K144" i="10"/>
  <c r="Q144" i="10" s="1"/>
  <c r="J76" i="14"/>
  <c r="K79" i="14"/>
  <c r="Q79" i="14" s="1"/>
  <c r="O169" i="14"/>
  <c r="R169" i="14" s="1"/>
  <c r="P169" i="14"/>
  <c r="S169" i="14" s="1"/>
  <c r="R124" i="15"/>
  <c r="R40" i="15"/>
  <c r="O11" i="15"/>
  <c r="R11" i="15" s="1"/>
  <c r="P11" i="15"/>
  <c r="S11" i="15" s="1"/>
  <c r="P95" i="16"/>
  <c r="S95" i="16" s="1"/>
  <c r="O95" i="16"/>
  <c r="R95" i="16" s="1"/>
  <c r="O127" i="17"/>
  <c r="R127" i="17" s="1"/>
  <c r="P127" i="17"/>
  <c r="S127" i="17" s="1"/>
  <c r="P81" i="5"/>
  <c r="I1183" i="3"/>
  <c r="N1183" i="3" s="1"/>
  <c r="K1183" i="3"/>
  <c r="Q1183" i="3" s="1"/>
  <c r="R75" i="4"/>
  <c r="R59" i="4"/>
  <c r="R64" i="5"/>
  <c r="S223" i="5"/>
  <c r="O197" i="5"/>
  <c r="S46" i="9"/>
  <c r="L7" i="9"/>
  <c r="L8" i="9" s="1"/>
  <c r="M8" i="9" s="1"/>
  <c r="N8" i="9" s="1"/>
  <c r="R251" i="9"/>
  <c r="O30" i="10"/>
  <c r="J60" i="10"/>
  <c r="O60" i="10" s="1"/>
  <c r="J144" i="10"/>
  <c r="O144" i="10" s="1"/>
  <c r="K145" i="10"/>
  <c r="Q145" i="10" s="1"/>
  <c r="K130" i="13"/>
  <c r="Q130" i="13" s="1"/>
  <c r="J18" i="14"/>
  <c r="O18" i="14" s="1"/>
  <c r="R18" i="14" s="1"/>
  <c r="S140" i="14"/>
  <c r="I64" i="16"/>
  <c r="K64" i="16"/>
  <c r="Q64" i="16" s="1"/>
  <c r="J63" i="16"/>
  <c r="R75" i="16"/>
  <c r="I169" i="16"/>
  <c r="K169" i="16"/>
  <c r="Q169" i="16" s="1"/>
  <c r="P101" i="17"/>
  <c r="O101" i="17"/>
  <c r="O414" i="18"/>
  <c r="R414" i="18" s="1"/>
  <c r="P414" i="18"/>
  <c r="S414" i="18" s="1"/>
  <c r="O398" i="18"/>
  <c r="R398" i="18" s="1"/>
  <c r="P398" i="18"/>
  <c r="S398" i="18" s="1"/>
  <c r="P188" i="14"/>
  <c r="S188" i="14" s="1"/>
  <c r="O188" i="14"/>
  <c r="R188" i="14" s="1"/>
  <c r="O56" i="15"/>
  <c r="P56" i="15"/>
  <c r="S56" i="15" s="1"/>
  <c r="O62" i="16"/>
  <c r="P62" i="16"/>
  <c r="S62" i="16" s="1"/>
  <c r="J1172" i="3"/>
  <c r="I1181" i="3"/>
  <c r="N1181" i="3" s="1"/>
  <c r="K1181" i="3"/>
  <c r="Q1181" i="3" s="1"/>
  <c r="P2" i="4"/>
  <c r="N38" i="4"/>
  <c r="P91" i="4"/>
  <c r="S91" i="4" s="1"/>
  <c r="S75" i="4"/>
  <c r="P420" i="4"/>
  <c r="P386" i="4"/>
  <c r="S386" i="4" s="1"/>
  <c r="O117" i="5"/>
  <c r="O44" i="5"/>
  <c r="K79" i="9"/>
  <c r="Q79" i="9" s="1"/>
  <c r="J146" i="9"/>
  <c r="O146" i="9" s="1"/>
  <c r="M33" i="9"/>
  <c r="R7" i="9"/>
  <c r="S163" i="9"/>
  <c r="L211" i="9"/>
  <c r="M211" i="9" s="1"/>
  <c r="N211" i="9" s="1"/>
  <c r="J19" i="10"/>
  <c r="K63" i="10"/>
  <c r="Q63" i="10" s="1"/>
  <c r="J65" i="10"/>
  <c r="J142" i="10"/>
  <c r="K147" i="10"/>
  <c r="Q147" i="10" s="1"/>
  <c r="J182" i="10"/>
  <c r="P182" i="10" s="1"/>
  <c r="K200" i="10"/>
  <c r="Q200" i="10" s="1"/>
  <c r="J44" i="13"/>
  <c r="L102" i="13"/>
  <c r="M102" i="13" s="1"/>
  <c r="J112" i="13"/>
  <c r="K132" i="13"/>
  <c r="Q132" i="13" s="1"/>
  <c r="J79" i="14"/>
  <c r="K82" i="14"/>
  <c r="Q82" i="14" s="1"/>
  <c r="I142" i="14"/>
  <c r="K142" i="14"/>
  <c r="Q142" i="14" s="1"/>
  <c r="O141" i="14"/>
  <c r="O194" i="14"/>
  <c r="I203" i="14"/>
  <c r="K203" i="14"/>
  <c r="Q203" i="14" s="1"/>
  <c r="R203" i="14" s="1"/>
  <c r="P249" i="14"/>
  <c r="K230" i="14"/>
  <c r="Q230" i="14" s="1"/>
  <c r="M24" i="15"/>
  <c r="S74" i="16"/>
  <c r="O15" i="16"/>
  <c r="P15" i="16"/>
  <c r="O478" i="18"/>
  <c r="R478" i="18" s="1"/>
  <c r="P478" i="18"/>
  <c r="S478" i="18" s="1"/>
  <c r="R135" i="5"/>
  <c r="M12" i="5"/>
  <c r="P222" i="5"/>
  <c r="J64" i="10"/>
  <c r="O64" i="10" s="1"/>
  <c r="O34" i="13"/>
  <c r="J45" i="13"/>
  <c r="S141" i="14"/>
  <c r="K249" i="14"/>
  <c r="Q249" i="14" s="1"/>
  <c r="R249" i="14" s="1"/>
  <c r="R118" i="17"/>
  <c r="O540" i="18"/>
  <c r="R540" i="18" s="1"/>
  <c r="P540" i="18"/>
  <c r="S540" i="18" s="1"/>
  <c r="S493" i="18"/>
  <c r="J28" i="10"/>
  <c r="O28" i="10" s="1"/>
  <c r="K67" i="10"/>
  <c r="Q67" i="10" s="1"/>
  <c r="P47" i="10"/>
  <c r="P69" i="13"/>
  <c r="J81" i="14"/>
  <c r="O204" i="14"/>
  <c r="J60" i="16"/>
  <c r="K60" i="16"/>
  <c r="Q60" i="16" s="1"/>
  <c r="S226" i="16"/>
  <c r="P493" i="18"/>
  <c r="O493" i="18"/>
  <c r="R493" i="18" s="1"/>
  <c r="S97" i="5"/>
  <c r="J143" i="9"/>
  <c r="O143" i="9" s="1"/>
  <c r="R143" i="9" s="1"/>
  <c r="J197" i="14"/>
  <c r="K198" i="14"/>
  <c r="Q198" i="14" s="1"/>
  <c r="S250" i="14"/>
  <c r="K264" i="14"/>
  <c r="Q264" i="14" s="1"/>
  <c r="R264" i="14" s="1"/>
  <c r="R122" i="15"/>
  <c r="R72" i="15"/>
  <c r="O24" i="15"/>
  <c r="R24" i="15" s="1"/>
  <c r="P24" i="15"/>
  <c r="S24" i="15" s="1"/>
  <c r="J68" i="10"/>
  <c r="O68" i="10" s="1"/>
  <c r="J138" i="10"/>
  <c r="P73" i="16"/>
  <c r="O73" i="16"/>
  <c r="K1176" i="3"/>
  <c r="Q1176" i="3" s="1"/>
  <c r="S124" i="4"/>
  <c r="R57" i="4"/>
  <c r="S191" i="4"/>
  <c r="L144" i="9"/>
  <c r="M144" i="9" s="1"/>
  <c r="N144" i="9" s="1"/>
  <c r="S18" i="9"/>
  <c r="J14" i="10"/>
  <c r="J137" i="10"/>
  <c r="S252" i="14"/>
  <c r="I73" i="16"/>
  <c r="P83" i="18"/>
  <c r="S83" i="18" s="1"/>
  <c r="O83" i="18"/>
  <c r="R83" i="18" s="1"/>
  <c r="R220" i="18"/>
  <c r="J1177" i="3"/>
  <c r="R79" i="5"/>
  <c r="R196" i="5"/>
  <c r="K1175" i="3"/>
  <c r="Q1175" i="3" s="1"/>
  <c r="P320" i="4"/>
  <c r="S320" i="4" s="1"/>
  <c r="R370" i="4"/>
  <c r="O11" i="5"/>
  <c r="O221" i="5"/>
  <c r="P207" i="5"/>
  <c r="S207" i="5" s="1"/>
  <c r="J85" i="9"/>
  <c r="K141" i="9"/>
  <c r="Q141" i="9" s="1"/>
  <c r="M32" i="9"/>
  <c r="L176" i="9"/>
  <c r="J101" i="10"/>
  <c r="K71" i="10"/>
  <c r="Q71" i="10" s="1"/>
  <c r="K133" i="10"/>
  <c r="Q133" i="10" s="1"/>
  <c r="R133" i="10" s="1"/>
  <c r="J13" i="13"/>
  <c r="O13" i="13" s="1"/>
  <c r="O13" i="16"/>
  <c r="R13" i="16" s="1"/>
  <c r="J160" i="16"/>
  <c r="K161" i="16"/>
  <c r="Q161" i="16" s="1"/>
  <c r="O225" i="16"/>
  <c r="P225" i="16"/>
  <c r="K1174" i="3"/>
  <c r="Q1174" i="3" s="1"/>
  <c r="O190" i="4"/>
  <c r="R190" i="4" s="1"/>
  <c r="M221" i="5"/>
  <c r="S44" i="9"/>
  <c r="M249" i="9"/>
  <c r="J119" i="13"/>
  <c r="J5" i="14"/>
  <c r="O5" i="14" s="1"/>
  <c r="J86" i="14"/>
  <c r="O86" i="14" s="1"/>
  <c r="J146" i="14"/>
  <c r="O146" i="14" s="1"/>
  <c r="K210" i="14"/>
  <c r="Q210" i="14" s="1"/>
  <c r="R210" i="14" s="1"/>
  <c r="O87" i="15"/>
  <c r="O23" i="15"/>
  <c r="R23" i="15" s="1"/>
  <c r="P23" i="15"/>
  <c r="S23" i="15" s="1"/>
  <c r="K72" i="16"/>
  <c r="Q72" i="16" s="1"/>
  <c r="O159" i="16"/>
  <c r="R159" i="16" s="1"/>
  <c r="P159" i="16"/>
  <c r="P184" i="16"/>
  <c r="S184" i="16" s="1"/>
  <c r="O184" i="16"/>
  <c r="R184" i="16" s="1"/>
  <c r="R124" i="17"/>
  <c r="P137" i="18"/>
  <c r="O137" i="18"/>
  <c r="S133" i="5"/>
  <c r="J138" i="9"/>
  <c r="O138" i="9" s="1"/>
  <c r="K12" i="10"/>
  <c r="Q12" i="10" s="1"/>
  <c r="R12" i="10" s="1"/>
  <c r="J190" i="10"/>
  <c r="P190" i="10" s="1"/>
  <c r="M30" i="13"/>
  <c r="K140" i="13"/>
  <c r="Q140" i="13" s="1"/>
  <c r="M119" i="13"/>
  <c r="I211" i="14"/>
  <c r="K211" i="14"/>
  <c r="Q211" i="14" s="1"/>
  <c r="R165" i="14"/>
  <c r="P247" i="14"/>
  <c r="O27" i="16"/>
  <c r="R27" i="16" s="1"/>
  <c r="P27" i="16"/>
  <c r="S27" i="16" s="1"/>
  <c r="K159" i="16"/>
  <c r="Q159" i="16" s="1"/>
  <c r="O1168" i="3"/>
  <c r="J82" i="9"/>
  <c r="K10" i="14"/>
  <c r="Q10" i="14" s="1"/>
  <c r="K247" i="14"/>
  <c r="Q247" i="14" s="1"/>
  <c r="J52" i="16"/>
  <c r="J53" i="16"/>
  <c r="P53" i="16" s="1"/>
  <c r="K53" i="16"/>
  <c r="Q53" i="16" s="1"/>
  <c r="R56" i="17"/>
  <c r="P63" i="18"/>
  <c r="S63" i="18" s="1"/>
  <c r="O63" i="18"/>
  <c r="R63" i="18" s="1"/>
  <c r="P1174" i="3"/>
  <c r="O1174" i="3"/>
  <c r="K1172" i="3"/>
  <c r="Q1172" i="3" s="1"/>
  <c r="R320" i="4"/>
  <c r="K1171" i="3"/>
  <c r="Q1171" i="3" s="1"/>
  <c r="K69" i="9"/>
  <c r="Q69" i="9" s="1"/>
  <c r="K137" i="9"/>
  <c r="Q137" i="9" s="1"/>
  <c r="R249" i="9"/>
  <c r="I24" i="10"/>
  <c r="J97" i="10"/>
  <c r="I152" i="14"/>
  <c r="K152" i="14"/>
  <c r="Q152" i="14" s="1"/>
  <c r="R152" i="14" s="1"/>
  <c r="R138" i="14"/>
  <c r="K120" i="14"/>
  <c r="Q120" i="14" s="1"/>
  <c r="O257" i="14"/>
  <c r="P257" i="14"/>
  <c r="R247" i="14"/>
  <c r="R103" i="15"/>
  <c r="M9" i="15"/>
  <c r="L10" i="15"/>
  <c r="M10" i="15" s="1"/>
  <c r="N10" i="15" s="1"/>
  <c r="J156" i="16"/>
  <c r="O156" i="16" s="1"/>
  <c r="R156" i="16" s="1"/>
  <c r="J157" i="16"/>
  <c r="O157" i="16" s="1"/>
  <c r="K157" i="16"/>
  <c r="Q157" i="16" s="1"/>
  <c r="O1151" i="3"/>
  <c r="P1151" i="3"/>
  <c r="O1169" i="3"/>
  <c r="P1169" i="3"/>
  <c r="I1170" i="3"/>
  <c r="K1170" i="3"/>
  <c r="Q1170" i="3" s="1"/>
  <c r="P72" i="4"/>
  <c r="J403" i="4"/>
  <c r="O403" i="4" s="1"/>
  <c r="S149" i="5"/>
  <c r="S60" i="5"/>
  <c r="J80" i="9"/>
  <c r="O80" i="9" s="1"/>
  <c r="O43" i="9"/>
  <c r="R43" i="9" s="1"/>
  <c r="J8" i="10"/>
  <c r="O8" i="10" s="1"/>
  <c r="K97" i="10"/>
  <c r="Q97" i="10" s="1"/>
  <c r="K76" i="10"/>
  <c r="Q76" i="10" s="1"/>
  <c r="J131" i="10"/>
  <c r="K159" i="10"/>
  <c r="Q159" i="10" s="1"/>
  <c r="K194" i="10"/>
  <c r="Q194" i="10" s="1"/>
  <c r="K211" i="10"/>
  <c r="Q211" i="10" s="1"/>
  <c r="P64" i="13"/>
  <c r="K143" i="13"/>
  <c r="Q143" i="13" s="1"/>
  <c r="O120" i="14"/>
  <c r="P120" i="14"/>
  <c r="K98" i="14"/>
  <c r="Q98" i="14" s="1"/>
  <c r="P201" i="14"/>
  <c r="S201" i="14" s="1"/>
  <c r="S226" i="14"/>
  <c r="J50" i="16"/>
  <c r="S152" i="16"/>
  <c r="J1182" i="3"/>
  <c r="J1184" i="3"/>
  <c r="K1169" i="3"/>
  <c r="Q1169" i="3" s="1"/>
  <c r="K67" i="9"/>
  <c r="Q67" i="9" s="1"/>
  <c r="S236" i="9"/>
  <c r="J95" i="10"/>
  <c r="O95" i="10" s="1"/>
  <c r="P42" i="10"/>
  <c r="J194" i="10"/>
  <c r="P194" i="10" s="1"/>
  <c r="K212" i="10"/>
  <c r="Q212" i="10" s="1"/>
  <c r="P117" i="13"/>
  <c r="P36" i="15"/>
  <c r="S36" i="15" s="1"/>
  <c r="K50" i="16"/>
  <c r="Q50" i="16" s="1"/>
  <c r="J49" i="16"/>
  <c r="O272" i="18"/>
  <c r="P272" i="18"/>
  <c r="S272" i="18" s="1"/>
  <c r="R41" i="5"/>
  <c r="S248" i="9"/>
  <c r="K129" i="10"/>
  <c r="Q129" i="10" s="1"/>
  <c r="K213" i="10"/>
  <c r="Q213" i="10" s="1"/>
  <c r="S213" i="10" s="1"/>
  <c r="K137" i="14"/>
  <c r="Q137" i="14" s="1"/>
  <c r="K65" i="9"/>
  <c r="Q65" i="9" s="1"/>
  <c r="K133" i="9"/>
  <c r="Q133" i="9" s="1"/>
  <c r="K146" i="13"/>
  <c r="Q146" i="13" s="1"/>
  <c r="O222" i="16"/>
  <c r="P222" i="16"/>
  <c r="O118" i="17"/>
  <c r="P118" i="17"/>
  <c r="S142" i="17"/>
  <c r="P121" i="17"/>
  <c r="O121" i="17"/>
  <c r="O76" i="17"/>
  <c r="P76" i="17"/>
  <c r="S76" i="17" s="1"/>
  <c r="K1180" i="3"/>
  <c r="Q1180" i="3" s="1"/>
  <c r="K1168" i="3"/>
  <c r="Q1168" i="3" s="1"/>
  <c r="K1167" i="3"/>
  <c r="Q1167" i="3" s="1"/>
  <c r="R121" i="4"/>
  <c r="R88" i="4"/>
  <c r="R179" i="5"/>
  <c r="J77" i="9"/>
  <c r="K1166" i="3"/>
  <c r="Q1166" i="3" s="1"/>
  <c r="O279" i="4"/>
  <c r="S221" i="4"/>
  <c r="P204" i="4"/>
  <c r="P188" i="4"/>
  <c r="O382" i="4"/>
  <c r="O23" i="5"/>
  <c r="S193" i="5"/>
  <c r="J76" i="9"/>
  <c r="J131" i="9"/>
  <c r="L66" i="9"/>
  <c r="M66" i="9" s="1"/>
  <c r="S43" i="9"/>
  <c r="L248" i="9"/>
  <c r="M248" i="9" s="1"/>
  <c r="N248" i="9" s="1"/>
  <c r="S207" i="9"/>
  <c r="J4" i="10"/>
  <c r="O4" i="10" s="1"/>
  <c r="K80" i="10"/>
  <c r="Q80" i="10" s="1"/>
  <c r="J127" i="10"/>
  <c r="K163" i="10"/>
  <c r="Q163" i="10" s="1"/>
  <c r="R213" i="10"/>
  <c r="K59" i="13"/>
  <c r="Q59" i="13" s="1"/>
  <c r="L116" i="13"/>
  <c r="M116" i="13" s="1"/>
  <c r="K33" i="14"/>
  <c r="Q33" i="14" s="1"/>
  <c r="L7" i="15"/>
  <c r="M7" i="15" s="1"/>
  <c r="N7" i="15" s="1"/>
  <c r="S107" i="16"/>
  <c r="P209" i="16"/>
  <c r="J1186" i="3"/>
  <c r="J1187" i="3"/>
  <c r="J1188" i="3"/>
  <c r="K1165" i="3"/>
  <c r="Q1165" i="3" s="1"/>
  <c r="O87" i="4"/>
  <c r="R87" i="4" s="1"/>
  <c r="S71" i="4"/>
  <c r="P170" i="4"/>
  <c r="J362" i="4"/>
  <c r="S219" i="5"/>
  <c r="O193" i="5"/>
  <c r="J130" i="9"/>
  <c r="O16" i="9"/>
  <c r="R16" i="9" s="1"/>
  <c r="K4" i="10"/>
  <c r="Q4" i="10" s="1"/>
  <c r="J91" i="10"/>
  <c r="P91" i="10" s="1"/>
  <c r="J126" i="10"/>
  <c r="I213" i="10"/>
  <c r="P94" i="13"/>
  <c r="O91" i="14"/>
  <c r="P91" i="14"/>
  <c r="K136" i="14"/>
  <c r="Q136" i="14" s="1"/>
  <c r="R136" i="14" s="1"/>
  <c r="K200" i="14"/>
  <c r="Q200" i="14" s="1"/>
  <c r="O224" i="14"/>
  <c r="P119" i="15"/>
  <c r="O119" i="15"/>
  <c r="R119" i="15" s="1"/>
  <c r="R25" i="16"/>
  <c r="K209" i="16"/>
  <c r="Q209" i="16" s="1"/>
  <c r="R209" i="16" s="1"/>
  <c r="O151" i="16"/>
  <c r="P151" i="16"/>
  <c r="S151" i="16" s="1"/>
  <c r="N193" i="5"/>
  <c r="L94" i="13"/>
  <c r="M94" i="13" s="1"/>
  <c r="N94" i="13" s="1"/>
  <c r="O46" i="16"/>
  <c r="R46" i="16" s="1"/>
  <c r="P46" i="16"/>
  <c r="S46" i="16" s="1"/>
  <c r="P180" i="16"/>
  <c r="S180" i="16" s="1"/>
  <c r="O180" i="16"/>
  <c r="O235" i="18"/>
  <c r="R235" i="18" s="1"/>
  <c r="P235" i="18"/>
  <c r="J1190" i="3"/>
  <c r="K1163" i="3"/>
  <c r="Q1163" i="3" s="1"/>
  <c r="S120" i="4"/>
  <c r="P103" i="4"/>
  <c r="S87" i="4"/>
  <c r="S70" i="4"/>
  <c r="R220" i="4"/>
  <c r="P164" i="5"/>
  <c r="J73" i="9"/>
  <c r="K61" i="9"/>
  <c r="Q61" i="9" s="1"/>
  <c r="K161" i="9"/>
  <c r="Q161" i="9" s="1"/>
  <c r="O259" i="9"/>
  <c r="O234" i="9"/>
  <c r="R234" i="9" s="1"/>
  <c r="K37" i="10"/>
  <c r="Q37" i="10" s="1"/>
  <c r="K90" i="10"/>
  <c r="Q90" i="10" s="1"/>
  <c r="R90" i="10" s="1"/>
  <c r="K83" i="10"/>
  <c r="Q83" i="10" s="1"/>
  <c r="J124" i="10"/>
  <c r="K166" i="10"/>
  <c r="Q166" i="10" s="1"/>
  <c r="J200" i="10"/>
  <c r="O200" i="10" s="1"/>
  <c r="K150" i="13"/>
  <c r="Q150" i="13" s="1"/>
  <c r="R150" i="13" s="1"/>
  <c r="K183" i="14"/>
  <c r="Q183" i="14" s="1"/>
  <c r="S260" i="14"/>
  <c r="O114" i="17"/>
  <c r="R114" i="17" s="1"/>
  <c r="P114" i="17"/>
  <c r="R120" i="17"/>
  <c r="K1164" i="3"/>
  <c r="Q1164" i="3" s="1"/>
  <c r="R103" i="4"/>
  <c r="K1128" i="3"/>
  <c r="Q1128" i="3" s="1"/>
  <c r="I1128" i="3"/>
  <c r="N1128" i="3" s="1"/>
  <c r="J1191" i="3"/>
  <c r="S137" i="4"/>
  <c r="P278" i="4"/>
  <c r="S278" i="4" s="1"/>
  <c r="O203" i="4"/>
  <c r="J341" i="4"/>
  <c r="O341" i="4" s="1"/>
  <c r="M8" i="5"/>
  <c r="P218" i="5"/>
  <c r="J159" i="9"/>
  <c r="M138" i="9"/>
  <c r="S16" i="9"/>
  <c r="M259" i="9"/>
  <c r="O247" i="9"/>
  <c r="R247" i="9" s="1"/>
  <c r="J88" i="10"/>
  <c r="O88" i="10" s="1"/>
  <c r="K84" i="10"/>
  <c r="Q84" i="10" s="1"/>
  <c r="K124" i="10"/>
  <c r="J201" i="10"/>
  <c r="K37" i="14"/>
  <c r="Q37" i="14" s="1"/>
  <c r="J94" i="14"/>
  <c r="O94" i="14" s="1"/>
  <c r="R155" i="14"/>
  <c r="K158" i="14"/>
  <c r="Q158" i="14" s="1"/>
  <c r="K216" i="14"/>
  <c r="Q216" i="14" s="1"/>
  <c r="O244" i="14"/>
  <c r="O68" i="15"/>
  <c r="R68" i="15" s="1"/>
  <c r="P68" i="15"/>
  <c r="S68" i="15" s="1"/>
  <c r="M20" i="15"/>
  <c r="P6" i="15"/>
  <c r="S6" i="15" s="1"/>
  <c r="J43" i="16"/>
  <c r="K43" i="16"/>
  <c r="Q43" i="16" s="1"/>
  <c r="J208" i="16"/>
  <c r="R552" i="18"/>
  <c r="J1180" i="3"/>
  <c r="S190" i="4"/>
  <c r="K1129" i="3"/>
  <c r="Q1129" i="3" s="1"/>
  <c r="J358" i="4"/>
  <c r="P358" i="4" s="1"/>
  <c r="P316" i="4"/>
  <c r="S316" i="4" s="1"/>
  <c r="K159" i="9"/>
  <c r="Q159" i="9" s="1"/>
  <c r="J202" i="10"/>
  <c r="P202" i="10" s="1"/>
  <c r="O24" i="13"/>
  <c r="O114" i="13"/>
  <c r="P114" i="13"/>
  <c r="K22" i="14"/>
  <c r="Q22" i="14" s="1"/>
  <c r="M21" i="15"/>
  <c r="L22" i="15"/>
  <c r="R67" i="16"/>
  <c r="P140" i="17"/>
  <c r="S140" i="17" s="1"/>
  <c r="S568" i="18"/>
  <c r="O308" i="18"/>
  <c r="P308" i="18"/>
  <c r="S308" i="18" s="1"/>
  <c r="O1171" i="3"/>
  <c r="P1171" i="3"/>
  <c r="R3" i="4"/>
  <c r="O60" i="13"/>
  <c r="P60" i="13"/>
  <c r="R96" i="14"/>
  <c r="I160" i="14"/>
  <c r="K160" i="14"/>
  <c r="Q160" i="14" s="1"/>
  <c r="S244" i="14"/>
  <c r="R223" i="14"/>
  <c r="S67" i="16"/>
  <c r="K112" i="17"/>
  <c r="Q112" i="17" s="1"/>
  <c r="J112" i="17"/>
  <c r="O112" i="17" s="1"/>
  <c r="R112" i="17" s="1"/>
  <c r="O73" i="17"/>
  <c r="P73" i="17"/>
  <c r="O177" i="5"/>
  <c r="J1130" i="3"/>
  <c r="K1131" i="3"/>
  <c r="Q1131" i="3" s="1"/>
  <c r="O414" i="4"/>
  <c r="R414" i="4" s="1"/>
  <c r="S145" i="5"/>
  <c r="R39" i="5"/>
  <c r="K157" i="9"/>
  <c r="Q157" i="9" s="1"/>
  <c r="L202" i="9"/>
  <c r="M202" i="9" s="1"/>
  <c r="N202" i="9" s="1"/>
  <c r="K33" i="10"/>
  <c r="Q33" i="10" s="1"/>
  <c r="K86" i="10"/>
  <c r="Q86" i="10" s="1"/>
  <c r="J204" i="10"/>
  <c r="O204" i="10" s="1"/>
  <c r="K66" i="13"/>
  <c r="Q66" i="13" s="1"/>
  <c r="J134" i="13"/>
  <c r="R154" i="14"/>
  <c r="I199" i="14"/>
  <c r="J222" i="14"/>
  <c r="P50" i="15"/>
  <c r="S50" i="15" s="1"/>
  <c r="O50" i="15"/>
  <c r="R50" i="15" s="1"/>
  <c r="J39" i="16"/>
  <c r="K40" i="16"/>
  <c r="Q40" i="16" s="1"/>
  <c r="J178" i="16"/>
  <c r="P178" i="16" s="1"/>
  <c r="S178" i="16" s="1"/>
  <c r="P287" i="18"/>
  <c r="O287" i="18"/>
  <c r="J155" i="9"/>
  <c r="K85" i="10"/>
  <c r="Q85" i="10" s="1"/>
  <c r="K106" i="10"/>
  <c r="Q106" i="10" s="1"/>
  <c r="J205" i="10"/>
  <c r="P205" i="10" s="1"/>
  <c r="J135" i="13"/>
  <c r="K41" i="14"/>
  <c r="Q41" i="14" s="1"/>
  <c r="K135" i="14"/>
  <c r="Q135" i="14" s="1"/>
  <c r="K95" i="14"/>
  <c r="Q95" i="14" s="1"/>
  <c r="I162" i="14"/>
  <c r="K162" i="14"/>
  <c r="Q162" i="14" s="1"/>
  <c r="R181" i="14"/>
  <c r="J38" i="16"/>
  <c r="K39" i="16"/>
  <c r="Q39" i="16" s="1"/>
  <c r="O10" i="16"/>
  <c r="R10" i="16" s="1"/>
  <c r="P10" i="16"/>
  <c r="S10" i="16" s="1"/>
  <c r="R105" i="16"/>
  <c r="J207" i="16"/>
  <c r="O207" i="16" s="1"/>
  <c r="R207" i="16" s="1"/>
  <c r="M219" i="16"/>
  <c r="L220" i="16"/>
  <c r="M220" i="16" s="1"/>
  <c r="N220" i="16" s="1"/>
  <c r="O1129" i="3"/>
  <c r="P1129" i="3"/>
  <c r="O1193" i="3"/>
  <c r="P1193" i="3"/>
  <c r="K1132" i="3"/>
  <c r="Q1132" i="3" s="1"/>
  <c r="O1195" i="3"/>
  <c r="P1195" i="3"/>
  <c r="L16" i="4"/>
  <c r="J1132" i="3"/>
  <c r="K1133" i="3"/>
  <c r="Q1133" i="3" s="1"/>
  <c r="J1196" i="3"/>
  <c r="O135" i="4"/>
  <c r="P68" i="4"/>
  <c r="O235" i="4"/>
  <c r="J354" i="4"/>
  <c r="P354" i="4" s="1"/>
  <c r="R128" i="5"/>
  <c r="O7" i="5"/>
  <c r="R7" i="5" s="1"/>
  <c r="O217" i="5"/>
  <c r="R192" i="5"/>
  <c r="K55" i="9"/>
  <c r="Q55" i="9" s="1"/>
  <c r="K155" i="9"/>
  <c r="Q155" i="9" s="1"/>
  <c r="R202" i="9"/>
  <c r="K107" i="10"/>
  <c r="Q107" i="10" s="1"/>
  <c r="S107" i="10" s="1"/>
  <c r="K33" i="13"/>
  <c r="Q33" i="13" s="1"/>
  <c r="J39" i="14"/>
  <c r="J99" i="14"/>
  <c r="S198" i="14"/>
  <c r="K221" i="14"/>
  <c r="Q221" i="14" s="1"/>
  <c r="J66" i="16"/>
  <c r="P89" i="19"/>
  <c r="S89" i="19" s="1"/>
  <c r="O89" i="19"/>
  <c r="R89" i="19" s="1"/>
  <c r="R163" i="5"/>
  <c r="J82" i="10"/>
  <c r="K109" i="10"/>
  <c r="Q109" i="10" s="1"/>
  <c r="J207" i="10"/>
  <c r="O207" i="10" s="1"/>
  <c r="K32" i="13"/>
  <c r="Q32" i="13" s="1"/>
  <c r="J100" i="14"/>
  <c r="O100" i="14" s="1"/>
  <c r="I103" i="14"/>
  <c r="K103" i="14"/>
  <c r="Q103" i="14" s="1"/>
  <c r="P153" i="14"/>
  <c r="O153" i="14"/>
  <c r="O217" i="14"/>
  <c r="R217" i="14" s="1"/>
  <c r="R198" i="14"/>
  <c r="J205" i="16"/>
  <c r="O205" i="16" s="1"/>
  <c r="I206" i="16"/>
  <c r="R206" i="16"/>
  <c r="O72" i="17"/>
  <c r="P72" i="17"/>
  <c r="J1134" i="3"/>
  <c r="I1135" i="3"/>
  <c r="K1135" i="3"/>
  <c r="Q1135" i="3" s="1"/>
  <c r="S396" i="4"/>
  <c r="S7" i="5"/>
  <c r="J65" i="9"/>
  <c r="K153" i="9"/>
  <c r="Q153" i="9" s="1"/>
  <c r="O201" i="9"/>
  <c r="K29" i="10"/>
  <c r="Q29" i="10" s="1"/>
  <c r="R29" i="10" s="1"/>
  <c r="K82" i="10"/>
  <c r="Q82" i="10" s="1"/>
  <c r="J208" i="10"/>
  <c r="O208" i="10" s="1"/>
  <c r="R208" i="10" s="1"/>
  <c r="K70" i="13"/>
  <c r="Q70" i="13" s="1"/>
  <c r="J138" i="13"/>
  <c r="J41" i="14"/>
  <c r="J180" i="14"/>
  <c r="J259" i="14"/>
  <c r="P6" i="19"/>
  <c r="O6" i="19"/>
  <c r="R6" i="19" s="1"/>
  <c r="R176" i="16"/>
  <c r="K51" i="9"/>
  <c r="Q51" i="9" s="1"/>
  <c r="K152" i="9"/>
  <c r="Q152" i="9" s="1"/>
  <c r="L116" i="9"/>
  <c r="O186" i="9"/>
  <c r="P70" i="10"/>
  <c r="S70" i="10" s="1"/>
  <c r="K111" i="10"/>
  <c r="Q111" i="10" s="1"/>
  <c r="S111" i="10" s="1"/>
  <c r="K29" i="13"/>
  <c r="Q29" i="13" s="1"/>
  <c r="J43" i="14"/>
  <c r="K106" i="14"/>
  <c r="Q106" i="14" s="1"/>
  <c r="I229" i="14"/>
  <c r="K229" i="14"/>
  <c r="Q229" i="14" s="1"/>
  <c r="O148" i="16"/>
  <c r="R148" i="16" s="1"/>
  <c r="P148" i="16"/>
  <c r="S148" i="16" s="1"/>
  <c r="P1166" i="3"/>
  <c r="O1166" i="3"/>
  <c r="P175" i="4"/>
  <c r="J1199" i="3"/>
  <c r="O1200" i="3"/>
  <c r="P1200" i="3"/>
  <c r="S1200" i="3" s="1"/>
  <c r="R380" i="4"/>
  <c r="J1137" i="3"/>
  <c r="I1138" i="3"/>
  <c r="N1138" i="3" s="1"/>
  <c r="K1138" i="3"/>
  <c r="Q1138" i="3" s="1"/>
  <c r="J1201" i="3"/>
  <c r="P166" i="4"/>
  <c r="S166" i="4" s="1"/>
  <c r="P108" i="5"/>
  <c r="O72" i="5"/>
  <c r="O20" i="5"/>
  <c r="S6" i="5"/>
  <c r="R176" i="5"/>
  <c r="J62" i="9"/>
  <c r="O135" i="9"/>
  <c r="R232" i="9"/>
  <c r="O218" i="9"/>
  <c r="R218" i="9" s="1"/>
  <c r="K79" i="10"/>
  <c r="Q79" i="10" s="1"/>
  <c r="K112" i="10"/>
  <c r="Q112" i="10" s="1"/>
  <c r="J141" i="13"/>
  <c r="J216" i="14"/>
  <c r="S230" i="14"/>
  <c r="P82" i="15"/>
  <c r="S82" i="15" s="1"/>
  <c r="O82" i="15"/>
  <c r="R82" i="15" s="1"/>
  <c r="P18" i="15"/>
  <c r="S18" i="15" s="1"/>
  <c r="J32" i="16"/>
  <c r="R121" i="16"/>
  <c r="J201" i="16"/>
  <c r="O201" i="16" s="1"/>
  <c r="R201" i="16" s="1"/>
  <c r="K202" i="16"/>
  <c r="Q202" i="16" s="1"/>
  <c r="R202" i="16" s="1"/>
  <c r="S176" i="16"/>
  <c r="P455" i="18"/>
  <c r="S455" i="18" s="1"/>
  <c r="R386" i="4"/>
  <c r="J1136" i="3"/>
  <c r="K1139" i="3"/>
  <c r="Q1139" i="3" s="1"/>
  <c r="J333" i="4"/>
  <c r="O333" i="4" s="1"/>
  <c r="R395" i="4"/>
  <c r="K100" i="9"/>
  <c r="Q100" i="9" s="1"/>
  <c r="M161" i="9"/>
  <c r="K25" i="10"/>
  <c r="Q25" i="10" s="1"/>
  <c r="R25" i="10" s="1"/>
  <c r="K74" i="13"/>
  <c r="Q74" i="13" s="1"/>
  <c r="J142" i="13"/>
  <c r="K108" i="14"/>
  <c r="Q108" i="14" s="1"/>
  <c r="P133" i="14"/>
  <c r="O133" i="14"/>
  <c r="K113" i="14"/>
  <c r="Q113" i="14" s="1"/>
  <c r="O241" i="14"/>
  <c r="R241" i="14" s="1"/>
  <c r="P241" i="14"/>
  <c r="S241" i="14" s="1"/>
  <c r="S48" i="15"/>
  <c r="L18" i="15"/>
  <c r="J42" i="16"/>
  <c r="J200" i="16"/>
  <c r="O200" i="16" s="1"/>
  <c r="K201" i="16"/>
  <c r="Q201" i="16" s="1"/>
  <c r="J1139" i="3"/>
  <c r="K1140" i="3"/>
  <c r="Q1140" i="3" s="1"/>
  <c r="O1203" i="3"/>
  <c r="P1203" i="3"/>
  <c r="O83" i="4"/>
  <c r="R83" i="4" s="1"/>
  <c r="S20" i="5"/>
  <c r="R190" i="5"/>
  <c r="K115" i="10"/>
  <c r="Q115" i="10" s="1"/>
  <c r="S115" i="10" s="1"/>
  <c r="P157" i="14"/>
  <c r="S157" i="14" s="1"/>
  <c r="S81" i="15"/>
  <c r="O213" i="16"/>
  <c r="P213" i="16"/>
  <c r="P113" i="17"/>
  <c r="O113" i="17"/>
  <c r="R113" i="17" s="1"/>
  <c r="S215" i="5"/>
  <c r="J59" i="9"/>
  <c r="K102" i="9"/>
  <c r="Q102" i="9" s="1"/>
  <c r="M85" i="9"/>
  <c r="K23" i="10"/>
  <c r="Q23" i="10" s="1"/>
  <c r="K25" i="13"/>
  <c r="Q25" i="13" s="1"/>
  <c r="R25" i="13" s="1"/>
  <c r="J144" i="13"/>
  <c r="M107" i="13"/>
  <c r="K150" i="14"/>
  <c r="Q150" i="14" s="1"/>
  <c r="K257" i="14"/>
  <c r="Q257" i="14" s="1"/>
  <c r="S240" i="14"/>
  <c r="P81" i="15"/>
  <c r="O81" i="15"/>
  <c r="J29" i="16"/>
  <c r="P29" i="16" s="1"/>
  <c r="S29" i="16" s="1"/>
  <c r="I30" i="16"/>
  <c r="K30" i="16"/>
  <c r="Q30" i="16" s="1"/>
  <c r="K41" i="16"/>
  <c r="Q41" i="16" s="1"/>
  <c r="S41" i="16" s="1"/>
  <c r="J198" i="16"/>
  <c r="O198" i="16" s="1"/>
  <c r="R198" i="16" s="1"/>
  <c r="K199" i="16"/>
  <c r="Q199" i="16" s="1"/>
  <c r="R175" i="16"/>
  <c r="S91" i="17"/>
  <c r="I1178" i="3"/>
  <c r="K1178" i="3"/>
  <c r="Q1178" i="3" s="1"/>
  <c r="K1177" i="3"/>
  <c r="Q1177" i="3" s="1"/>
  <c r="P178" i="14"/>
  <c r="O178" i="14"/>
  <c r="R157" i="14"/>
  <c r="J41" i="16"/>
  <c r="P41" i="16" s="1"/>
  <c r="I1141" i="3"/>
  <c r="N1141" i="3" s="1"/>
  <c r="K1141" i="3"/>
  <c r="Q1141" i="3" s="1"/>
  <c r="J58" i="9"/>
  <c r="J1142" i="3"/>
  <c r="K1143" i="3"/>
  <c r="Q1143" i="3" s="1"/>
  <c r="P115" i="4"/>
  <c r="P216" i="4"/>
  <c r="J344" i="4"/>
  <c r="S412" i="4"/>
  <c r="P35" i="5"/>
  <c r="S35" i="5" s="1"/>
  <c r="O189" i="5"/>
  <c r="J102" i="9"/>
  <c r="R244" i="9"/>
  <c r="K21" i="10"/>
  <c r="Q21" i="10" s="1"/>
  <c r="R21" i="10" s="1"/>
  <c r="K74" i="10"/>
  <c r="Q74" i="10" s="1"/>
  <c r="S74" i="10" s="1"/>
  <c r="K117" i="10"/>
  <c r="Q117" i="10" s="1"/>
  <c r="O155" i="10"/>
  <c r="K78" i="13"/>
  <c r="Q78" i="13" s="1"/>
  <c r="L52" i="13"/>
  <c r="J146" i="13"/>
  <c r="K52" i="14"/>
  <c r="Q52" i="14" s="1"/>
  <c r="K235" i="14"/>
  <c r="Q235" i="14" s="1"/>
  <c r="O196" i="16"/>
  <c r="P196" i="16"/>
  <c r="R516" i="18"/>
  <c r="S83" i="4"/>
  <c r="O1143" i="3"/>
  <c r="P1143" i="3"/>
  <c r="I1144" i="3"/>
  <c r="N1144" i="3" s="1"/>
  <c r="K1144" i="3"/>
  <c r="Q1144" i="3" s="1"/>
  <c r="J1207" i="3"/>
  <c r="R115" i="4"/>
  <c r="J56" i="9"/>
  <c r="J103" i="9"/>
  <c r="K20" i="10"/>
  <c r="Q20" i="10" s="1"/>
  <c r="K100" i="10"/>
  <c r="Q100" i="10" s="1"/>
  <c r="R100" i="10" s="1"/>
  <c r="J218" i="14"/>
  <c r="O218" i="14" s="1"/>
  <c r="P256" i="14"/>
  <c r="S256" i="14" s="1"/>
  <c r="S63" i="15"/>
  <c r="P31" i="15"/>
  <c r="S31" i="15" s="1"/>
  <c r="S135" i="17"/>
  <c r="O1208" i="3"/>
  <c r="P1208" i="3"/>
  <c r="S1208" i="3" s="1"/>
  <c r="K106" i="9"/>
  <c r="Q106" i="9" s="1"/>
  <c r="S199" i="9"/>
  <c r="R203" i="9"/>
  <c r="K19" i="10"/>
  <c r="Q19" i="10" s="1"/>
  <c r="I155" i="10"/>
  <c r="K21" i="13"/>
  <c r="Q21" i="13" s="1"/>
  <c r="J51" i="14"/>
  <c r="P111" i="14"/>
  <c r="I175" i="14"/>
  <c r="K175" i="14"/>
  <c r="Q175" i="14" s="1"/>
  <c r="P21" i="16"/>
  <c r="S21" i="16" s="1"/>
  <c r="O21" i="16"/>
  <c r="R21" i="16" s="1"/>
  <c r="R401" i="4"/>
  <c r="K1146" i="3"/>
  <c r="Q1146" i="3" s="1"/>
  <c r="K18" i="10"/>
  <c r="Q18" i="10" s="1"/>
  <c r="J149" i="13"/>
  <c r="R112" i="14"/>
  <c r="K130" i="14"/>
  <c r="Q130" i="14" s="1"/>
  <c r="O119" i="16"/>
  <c r="R119" i="16" s="1"/>
  <c r="P119" i="16"/>
  <c r="S119" i="16" s="1"/>
  <c r="K214" i="16"/>
  <c r="Q214" i="16" s="1"/>
  <c r="S214" i="16" s="1"/>
  <c r="P1176" i="3"/>
  <c r="S1176" i="3" s="1"/>
  <c r="S174" i="4"/>
  <c r="O1133" i="3"/>
  <c r="R1133" i="3" s="1"/>
  <c r="P1133" i="3"/>
  <c r="S1133" i="3" s="1"/>
  <c r="I1192" i="3"/>
  <c r="N1192" i="3" s="1"/>
  <c r="K1192" i="3"/>
  <c r="Q1192" i="3" s="1"/>
  <c r="J1146" i="3"/>
  <c r="K1147" i="3"/>
  <c r="Q1147" i="3" s="1"/>
  <c r="K1193" i="3"/>
  <c r="Q1193" i="3" s="1"/>
  <c r="L12" i="4"/>
  <c r="M12" i="4" s="1"/>
  <c r="N12" i="4" s="1"/>
  <c r="K107" i="9"/>
  <c r="Q107" i="9" s="1"/>
  <c r="S26" i="9"/>
  <c r="O256" i="9"/>
  <c r="K17" i="10"/>
  <c r="Q17" i="10" s="1"/>
  <c r="R17" i="10" s="1"/>
  <c r="K153" i="10"/>
  <c r="Q153" i="10" s="1"/>
  <c r="P168" i="14"/>
  <c r="O168" i="14"/>
  <c r="R239" i="14"/>
  <c r="S255" i="14"/>
  <c r="O192" i="16"/>
  <c r="P192" i="16"/>
  <c r="R214" i="16"/>
  <c r="J110" i="17"/>
  <c r="K1136" i="3"/>
  <c r="Q1136" i="3" s="1"/>
  <c r="I1194" i="3"/>
  <c r="N1194" i="3" s="1"/>
  <c r="K1194" i="3"/>
  <c r="Q1194" i="3" s="1"/>
  <c r="R132" i="4"/>
  <c r="P392" i="4"/>
  <c r="S392" i="4" s="1"/>
  <c r="R159" i="5"/>
  <c r="P214" i="5"/>
  <c r="S214" i="5" s="1"/>
  <c r="O173" i="5"/>
  <c r="J107" i="9"/>
  <c r="R243" i="9"/>
  <c r="K16" i="10"/>
  <c r="Q16" i="10" s="1"/>
  <c r="K40" i="10"/>
  <c r="Q40" i="10" s="1"/>
  <c r="K18" i="13"/>
  <c r="Q18" i="13" s="1"/>
  <c r="K107" i="13"/>
  <c r="Q107" i="13" s="1"/>
  <c r="J54" i="14"/>
  <c r="R213" i="14"/>
  <c r="J86" i="16"/>
  <c r="I214" i="16"/>
  <c r="O1167" i="3"/>
  <c r="P1167" i="3"/>
  <c r="K1148" i="3"/>
  <c r="Q1148" i="3" s="1"/>
  <c r="J1148" i="3"/>
  <c r="K1149" i="3"/>
  <c r="Q1149" i="3" s="1"/>
  <c r="K1195" i="3"/>
  <c r="Q1195" i="3" s="1"/>
  <c r="O410" i="4"/>
  <c r="J51" i="9"/>
  <c r="J108" i="9"/>
  <c r="K110" i="9"/>
  <c r="Q110" i="9" s="1"/>
  <c r="S11" i="9"/>
  <c r="S230" i="9"/>
  <c r="K15" i="10"/>
  <c r="Q15" i="10" s="1"/>
  <c r="S15" i="10" s="1"/>
  <c r="K41" i="10"/>
  <c r="Q41" i="10" s="1"/>
  <c r="K123" i="10"/>
  <c r="Q123" i="10" s="1"/>
  <c r="K17" i="13"/>
  <c r="Q17" i="13" s="1"/>
  <c r="J115" i="14"/>
  <c r="O115" i="14" s="1"/>
  <c r="J170" i="14"/>
  <c r="R255" i="14"/>
  <c r="O134" i="17"/>
  <c r="R134" i="17" s="1"/>
  <c r="P134" i="17"/>
  <c r="O133" i="19"/>
  <c r="R133" i="19" s="1"/>
  <c r="P133" i="19"/>
  <c r="S133" i="19" s="1"/>
  <c r="O1173" i="3"/>
  <c r="R1173" i="3" s="1"/>
  <c r="P1173" i="3"/>
  <c r="S1173" i="3" s="1"/>
  <c r="P27" i="4"/>
  <c r="S27" i="4" s="1"/>
  <c r="S256" i="9"/>
  <c r="J165" i="10"/>
  <c r="K151" i="10"/>
  <c r="Q151" i="10" s="1"/>
  <c r="L48" i="13"/>
  <c r="K109" i="13"/>
  <c r="Q109" i="13" s="1"/>
  <c r="J56" i="14"/>
  <c r="K59" i="14"/>
  <c r="Q59" i="14" s="1"/>
  <c r="J116" i="14"/>
  <c r="O148" i="14"/>
  <c r="K110" i="14"/>
  <c r="Q110" i="14" s="1"/>
  <c r="S110" i="14" s="1"/>
  <c r="K180" i="14"/>
  <c r="Q180" i="14" s="1"/>
  <c r="O95" i="15"/>
  <c r="R108" i="17"/>
  <c r="O88" i="17"/>
  <c r="P88" i="17"/>
  <c r="I1179" i="3"/>
  <c r="N1179" i="3" s="1"/>
  <c r="K1179" i="3"/>
  <c r="Q1179" i="3" s="1"/>
  <c r="K1145" i="3"/>
  <c r="Q1145" i="3" s="1"/>
  <c r="O1149" i="3"/>
  <c r="P1149" i="3"/>
  <c r="K1150" i="3"/>
  <c r="Q1150" i="3" s="1"/>
  <c r="P376" i="4"/>
  <c r="S376" i="4" s="1"/>
  <c r="J1150" i="3"/>
  <c r="K1151" i="3"/>
  <c r="Q1151" i="3" s="1"/>
  <c r="I1197" i="3"/>
  <c r="N1197" i="3" s="1"/>
  <c r="K1197" i="3"/>
  <c r="Q1197" i="3" s="1"/>
  <c r="P113" i="4"/>
  <c r="R64" i="4"/>
  <c r="R231" i="4"/>
  <c r="O214" i="4"/>
  <c r="J336" i="4"/>
  <c r="R392" i="4"/>
  <c r="S158" i="5"/>
  <c r="P104" i="5"/>
  <c r="O187" i="5"/>
  <c r="J49" i="9"/>
  <c r="K112" i="9"/>
  <c r="Q112" i="9" s="1"/>
  <c r="L229" i="9"/>
  <c r="M229" i="9" s="1"/>
  <c r="N229" i="9" s="1"/>
  <c r="S215" i="9"/>
  <c r="K13" i="10"/>
  <c r="Q13" i="10" s="1"/>
  <c r="R13" i="10" s="1"/>
  <c r="K43" i="10"/>
  <c r="Q43" i="10" s="1"/>
  <c r="P62" i="10"/>
  <c r="J164" i="10"/>
  <c r="K238" i="14"/>
  <c r="Q238" i="14" s="1"/>
  <c r="S238" i="14" s="1"/>
  <c r="O111" i="15"/>
  <c r="R111" i="15" s="1"/>
  <c r="J59" i="16"/>
  <c r="O59" i="16" s="1"/>
  <c r="R59" i="16" s="1"/>
  <c r="S37" i="16"/>
  <c r="J188" i="16"/>
  <c r="P188" i="16" s="1"/>
  <c r="K189" i="16"/>
  <c r="Q189" i="16" s="1"/>
  <c r="K168" i="16"/>
  <c r="Q168" i="16" s="1"/>
  <c r="K126" i="10"/>
  <c r="Q126" i="10" s="1"/>
  <c r="S111" i="15"/>
  <c r="J168" i="16"/>
  <c r="P263" i="18"/>
  <c r="O263" i="18"/>
  <c r="R263" i="18" s="1"/>
  <c r="P314" i="19"/>
  <c r="S314" i="19" s="1"/>
  <c r="O314" i="19"/>
  <c r="R314" i="19" s="1"/>
  <c r="K113" i="9"/>
  <c r="Q113" i="9" s="1"/>
  <c r="R11" i="9"/>
  <c r="K112" i="13"/>
  <c r="Q112" i="13" s="1"/>
  <c r="K245" i="14"/>
  <c r="Q245" i="14" s="1"/>
  <c r="S254" i="14"/>
  <c r="P43" i="17"/>
  <c r="S43" i="17" s="1"/>
  <c r="P281" i="18"/>
  <c r="O281" i="18"/>
  <c r="K1154" i="3"/>
  <c r="Q1154" i="3" s="1"/>
  <c r="K1200" i="3"/>
  <c r="Q1200" i="3" s="1"/>
  <c r="R113" i="4"/>
  <c r="P200" i="5"/>
  <c r="K10" i="10"/>
  <c r="Q10" i="10" s="1"/>
  <c r="J161" i="10"/>
  <c r="P161" i="10" s="1"/>
  <c r="S161" i="10" s="1"/>
  <c r="K128" i="10"/>
  <c r="Q128" i="10" s="1"/>
  <c r="P149" i="10"/>
  <c r="R89" i="13"/>
  <c r="K89" i="13"/>
  <c r="Q89" i="13" s="1"/>
  <c r="K184" i="14"/>
  <c r="Q184" i="14" s="1"/>
  <c r="K237" i="14"/>
  <c r="Q237" i="14" s="1"/>
  <c r="S81" i="16"/>
  <c r="S186" i="16"/>
  <c r="R195" i="16"/>
  <c r="S107" i="17"/>
  <c r="K1201" i="3"/>
  <c r="Q1201" i="3" s="1"/>
  <c r="O10" i="9"/>
  <c r="R10" i="9" s="1"/>
  <c r="S228" i="9"/>
  <c r="R37" i="10"/>
  <c r="J44" i="10"/>
  <c r="O44" i="10" s="1"/>
  <c r="R44" i="10" s="1"/>
  <c r="J37" i="13"/>
  <c r="O124" i="14"/>
  <c r="R124" i="14" s="1"/>
  <c r="P124" i="14"/>
  <c r="K147" i="14"/>
  <c r="Q147" i="14" s="1"/>
  <c r="O28" i="15"/>
  <c r="R28" i="15" s="1"/>
  <c r="P28" i="15"/>
  <c r="S28" i="15" s="1"/>
  <c r="K228" i="16"/>
  <c r="Q228" i="16" s="1"/>
  <c r="P1154" i="3"/>
  <c r="O1154" i="3"/>
  <c r="J1155" i="3"/>
  <c r="K1156" i="3"/>
  <c r="Q1156" i="3" s="1"/>
  <c r="K1202" i="3"/>
  <c r="Q1202" i="3" s="1"/>
  <c r="I1202" i="3"/>
  <c r="P196" i="4"/>
  <c r="O139" i="5"/>
  <c r="S32" i="5"/>
  <c r="P226" i="5"/>
  <c r="S226" i="5" s="1"/>
  <c r="P186" i="5"/>
  <c r="I129" i="9"/>
  <c r="K130" i="10"/>
  <c r="Q130" i="10" s="1"/>
  <c r="J36" i="13"/>
  <c r="K91" i="13"/>
  <c r="Q91" i="13" s="1"/>
  <c r="K115" i="13"/>
  <c r="Q115" i="13" s="1"/>
  <c r="J29" i="14"/>
  <c r="O29" i="14" s="1"/>
  <c r="K65" i="14"/>
  <c r="Q65" i="14" s="1"/>
  <c r="O127" i="14"/>
  <c r="J108" i="14"/>
  <c r="O108" i="14" s="1"/>
  <c r="K192" i="14"/>
  <c r="Q192" i="14" s="1"/>
  <c r="K253" i="14"/>
  <c r="Q253" i="14" s="1"/>
  <c r="K79" i="16"/>
  <c r="Q79" i="16" s="1"/>
  <c r="P82" i="16"/>
  <c r="S82" i="16" s="1"/>
  <c r="R226" i="16"/>
  <c r="L3" i="17"/>
  <c r="L4" i="17" s="1"/>
  <c r="I1198" i="3"/>
  <c r="N1198" i="3" s="1"/>
  <c r="K1198" i="3"/>
  <c r="Q1198" i="3" s="1"/>
  <c r="K1155" i="3"/>
  <c r="Q1155" i="3" s="1"/>
  <c r="K1157" i="3"/>
  <c r="Q1157" i="3" s="1"/>
  <c r="K1203" i="3"/>
  <c r="Q1203" i="3" s="1"/>
  <c r="O42" i="4"/>
  <c r="P424" i="4"/>
  <c r="O121" i="5"/>
  <c r="P84" i="5"/>
  <c r="K95" i="9"/>
  <c r="Q95" i="9" s="1"/>
  <c r="K117" i="9"/>
  <c r="Q117" i="9" s="1"/>
  <c r="R117" i="9" s="1"/>
  <c r="S23" i="9"/>
  <c r="O214" i="9"/>
  <c r="R214" i="9" s="1"/>
  <c r="K36" i="10"/>
  <c r="Q36" i="10" s="1"/>
  <c r="K7" i="10"/>
  <c r="Q7" i="10" s="1"/>
  <c r="R7" i="10" s="1"/>
  <c r="J46" i="10"/>
  <c r="K49" i="10"/>
  <c r="Q49" i="10" s="1"/>
  <c r="J35" i="13"/>
  <c r="K9" i="13"/>
  <c r="Q9" i="13" s="1"/>
  <c r="K116" i="13"/>
  <c r="Q116" i="13" s="1"/>
  <c r="J25" i="14"/>
  <c r="O25" i="14" s="1"/>
  <c r="J63" i="14"/>
  <c r="K66" i="14"/>
  <c r="Q66" i="14" s="1"/>
  <c r="K173" i="14"/>
  <c r="Q173" i="14" s="1"/>
  <c r="R173" i="14" s="1"/>
  <c r="J231" i="14"/>
  <c r="J253" i="14"/>
  <c r="O236" i="14"/>
  <c r="R236" i="14" s="1"/>
  <c r="I78" i="16"/>
  <c r="K78" i="16"/>
  <c r="Q78" i="16" s="1"/>
  <c r="J77" i="16"/>
  <c r="P77" i="16" s="1"/>
  <c r="S77" i="16" s="1"/>
  <c r="S152" i="17"/>
  <c r="O527" i="18"/>
  <c r="R527" i="18" s="1"/>
  <c r="I1152" i="3"/>
  <c r="K1152" i="3"/>
  <c r="Q1152" i="3" s="1"/>
  <c r="S213" i="4"/>
  <c r="K35" i="10"/>
  <c r="Q35" i="10" s="1"/>
  <c r="K6" i="10"/>
  <c r="Q6" i="10" s="1"/>
  <c r="J157" i="10"/>
  <c r="O147" i="10"/>
  <c r="L44" i="13"/>
  <c r="K67" i="14"/>
  <c r="Q67" i="14" s="1"/>
  <c r="S67" i="14" s="1"/>
  <c r="O109" i="15"/>
  <c r="S93" i="15"/>
  <c r="O14" i="15"/>
  <c r="R14" i="15" s="1"/>
  <c r="P14" i="15"/>
  <c r="J76" i="16"/>
  <c r="J57" i="16"/>
  <c r="O193" i="16"/>
  <c r="P193" i="16"/>
  <c r="S225" i="16"/>
  <c r="O152" i="17"/>
  <c r="S560" i="18"/>
  <c r="S407" i="18"/>
  <c r="P114" i="19"/>
  <c r="S114" i="19" s="1"/>
  <c r="O114" i="19"/>
  <c r="R114" i="19" s="1"/>
  <c r="O114" i="14"/>
  <c r="R114" i="14" s="1"/>
  <c r="P181" i="14"/>
  <c r="S181" i="14" s="1"/>
  <c r="P219" i="14"/>
  <c r="S219" i="14" s="1"/>
  <c r="R11" i="16"/>
  <c r="O126" i="16"/>
  <c r="R126" i="16" s="1"/>
  <c r="R112" i="16"/>
  <c r="S96" i="16"/>
  <c r="I155" i="16"/>
  <c r="R80" i="17"/>
  <c r="P31" i="17"/>
  <c r="S108" i="18"/>
  <c r="O57" i="18"/>
  <c r="R57" i="18" s="1"/>
  <c r="R522" i="18"/>
  <c r="O341" i="18"/>
  <c r="P260" i="19"/>
  <c r="P231" i="19"/>
  <c r="S231" i="19" s="1"/>
  <c r="P217" i="19"/>
  <c r="S217" i="19" s="1"/>
  <c r="K82" i="13"/>
  <c r="Q82" i="13" s="1"/>
  <c r="J143" i="13"/>
  <c r="K34" i="14"/>
  <c r="Q34" i="14" s="1"/>
  <c r="K167" i="14"/>
  <c r="Q167" i="14" s="1"/>
  <c r="S58" i="15"/>
  <c r="R19" i="15"/>
  <c r="R7" i="15"/>
  <c r="K48" i="16"/>
  <c r="Q48" i="16" s="1"/>
  <c r="J36" i="16"/>
  <c r="O183" i="16"/>
  <c r="R183" i="16" s="1"/>
  <c r="R95" i="17"/>
  <c r="O47" i="17"/>
  <c r="O123" i="18"/>
  <c r="P498" i="18"/>
  <c r="R407" i="18"/>
  <c r="S328" i="18"/>
  <c r="O140" i="19"/>
  <c r="R140" i="19" s="1"/>
  <c r="P126" i="19"/>
  <c r="S126" i="19" s="1"/>
  <c r="O113" i="19"/>
  <c r="O245" i="19"/>
  <c r="R245" i="19" s="1"/>
  <c r="P245" i="19"/>
  <c r="S245" i="19" s="1"/>
  <c r="S95" i="17"/>
  <c r="O79" i="17"/>
  <c r="R79" i="17" s="1"/>
  <c r="S47" i="17"/>
  <c r="O141" i="18"/>
  <c r="R3" i="18"/>
  <c r="P273" i="18"/>
  <c r="P193" i="18"/>
  <c r="S193" i="18" s="1"/>
  <c r="P486" i="18"/>
  <c r="S486" i="18" s="1"/>
  <c r="S55" i="19"/>
  <c r="O320" i="19"/>
  <c r="R320" i="19" s="1"/>
  <c r="R217" i="19"/>
  <c r="K233" i="14"/>
  <c r="Q233" i="14" s="1"/>
  <c r="R219" i="14"/>
  <c r="R102" i="15"/>
  <c r="J154" i="16"/>
  <c r="N216" i="16"/>
  <c r="O257" i="18"/>
  <c r="S211" i="18"/>
  <c r="R533" i="18"/>
  <c r="P474" i="18"/>
  <c r="S301" i="18"/>
  <c r="R126" i="19"/>
  <c r="R16" i="19"/>
  <c r="R348" i="19"/>
  <c r="J199" i="19"/>
  <c r="O199" i="19" s="1"/>
  <c r="R199" i="19" s="1"/>
  <c r="S183" i="16"/>
  <c r="R30" i="17"/>
  <c r="R509" i="18"/>
  <c r="S354" i="18"/>
  <c r="S320" i="19"/>
  <c r="K17" i="14"/>
  <c r="Q17" i="14" s="1"/>
  <c r="J35" i="14"/>
  <c r="K38" i="14"/>
  <c r="Q38" i="14" s="1"/>
  <c r="P98" i="14"/>
  <c r="S98" i="14" s="1"/>
  <c r="P166" i="14"/>
  <c r="S102" i="15"/>
  <c r="K35" i="16"/>
  <c r="Q35" i="16" s="1"/>
  <c r="P111" i="16"/>
  <c r="S111" i="16" s="1"/>
  <c r="O111" i="16"/>
  <c r="R111" i="16" s="1"/>
  <c r="K227" i="16"/>
  <c r="Q227" i="16" s="1"/>
  <c r="O46" i="17"/>
  <c r="P174" i="18"/>
  <c r="S174" i="18" s="1"/>
  <c r="R573" i="18"/>
  <c r="S421" i="18"/>
  <c r="R301" i="18"/>
  <c r="R154" i="19"/>
  <c r="P347" i="19"/>
  <c r="S347" i="19" s="1"/>
  <c r="O200" i="19"/>
  <c r="R125" i="16"/>
  <c r="R111" i="17"/>
  <c r="P532" i="18"/>
  <c r="S532" i="18" s="1"/>
  <c r="R54" i="19"/>
  <c r="S15" i="19"/>
  <c r="J37" i="14"/>
  <c r="O37" i="14" s="1"/>
  <c r="K40" i="14"/>
  <c r="Q40" i="14" s="1"/>
  <c r="S497" i="18"/>
  <c r="O485" i="18"/>
  <c r="R485" i="18" s="1"/>
  <c r="R354" i="18"/>
  <c r="S29" i="19"/>
  <c r="P332" i="19"/>
  <c r="S332" i="19" s="1"/>
  <c r="O230" i="19"/>
  <c r="R230" i="19" s="1"/>
  <c r="S572" i="18"/>
  <c r="R532" i="18"/>
  <c r="O379" i="18"/>
  <c r="R379" i="18" s="1"/>
  <c r="P379" i="18"/>
  <c r="S287" i="18"/>
  <c r="S256" i="18"/>
  <c r="S173" i="18"/>
  <c r="R353" i="18"/>
  <c r="R82" i="19"/>
  <c r="S230" i="19"/>
  <c r="K304" i="19"/>
  <c r="Q304" i="19" s="1"/>
  <c r="R572" i="18"/>
  <c r="S544" i="18"/>
  <c r="S473" i="18"/>
  <c r="S405" i="18"/>
  <c r="S353" i="18"/>
  <c r="S339" i="18"/>
  <c r="R28" i="19"/>
  <c r="R242" i="19"/>
  <c r="R214" i="19"/>
  <c r="K45" i="14"/>
  <c r="Q45" i="14" s="1"/>
  <c r="R205" i="14"/>
  <c r="R140" i="16"/>
  <c r="R152" i="16"/>
  <c r="O120" i="18"/>
  <c r="P208" i="18"/>
  <c r="S208" i="18" s="1"/>
  <c r="S531" i="18"/>
  <c r="R447" i="18"/>
  <c r="S81" i="19"/>
  <c r="R14" i="19"/>
  <c r="S346" i="19"/>
  <c r="S288" i="19"/>
  <c r="R74" i="16"/>
  <c r="R109" i="16"/>
  <c r="R142" i="18"/>
  <c r="R196" i="19"/>
  <c r="M875" i="2"/>
  <c r="L876" i="2"/>
  <c r="M876" i="2" s="1"/>
  <c r="R114" i="15"/>
  <c r="S213" i="16"/>
  <c r="R208" i="18"/>
  <c r="P519" i="18"/>
  <c r="S519" i="18" s="1"/>
  <c r="P507" i="18"/>
  <c r="S507" i="18" s="1"/>
  <c r="S459" i="18"/>
  <c r="R419" i="18"/>
  <c r="P27" i="19"/>
  <c r="S27" i="19" s="1"/>
  <c r="P272" i="19"/>
  <c r="S272" i="19" s="1"/>
  <c r="J45" i="14"/>
  <c r="K48" i="14"/>
  <c r="Q48" i="14" s="1"/>
  <c r="R48" i="14" s="1"/>
  <c r="S99" i="15"/>
  <c r="S33" i="16"/>
  <c r="S44" i="17"/>
  <c r="P27" i="17"/>
  <c r="O10" i="17"/>
  <c r="R10" i="17" s="1"/>
  <c r="P189" i="18"/>
  <c r="S189" i="18" s="1"/>
  <c r="P292" i="18"/>
  <c r="O530" i="18"/>
  <c r="R530" i="18" s="1"/>
  <c r="P446" i="18"/>
  <c r="S446" i="18" s="1"/>
  <c r="S391" i="18"/>
  <c r="O365" i="18"/>
  <c r="R365" i="18" s="1"/>
  <c r="O311" i="18"/>
  <c r="R311" i="18" s="1"/>
  <c r="O110" i="19"/>
  <c r="R110" i="19" s="1"/>
  <c r="P95" i="19"/>
  <c r="S95" i="19" s="1"/>
  <c r="P66" i="19"/>
  <c r="S66" i="19" s="1"/>
  <c r="O241" i="19"/>
  <c r="R241" i="19" s="1"/>
  <c r="P241" i="19"/>
  <c r="S241" i="19" s="1"/>
  <c r="S228" i="19"/>
  <c r="S196" i="19"/>
  <c r="R181" i="19"/>
  <c r="K97" i="13"/>
  <c r="Q97" i="13" s="1"/>
  <c r="K114" i="13"/>
  <c r="Q114" i="13" s="1"/>
  <c r="J46" i="14"/>
  <c r="O46" i="14" s="1"/>
  <c r="K243" i="14"/>
  <c r="Q243" i="14" s="1"/>
  <c r="I33" i="16"/>
  <c r="S108" i="16"/>
  <c r="P108" i="17"/>
  <c r="O222" i="18"/>
  <c r="R222" i="18" s="1"/>
  <c r="S292" i="18"/>
  <c r="R472" i="18"/>
  <c r="R459" i="18"/>
  <c r="P418" i="18"/>
  <c r="S418" i="18" s="1"/>
  <c r="R257" i="19"/>
  <c r="R228" i="19"/>
  <c r="L32" i="2"/>
  <c r="L33" i="2" s="1"/>
  <c r="M31" i="2"/>
  <c r="R557" i="18"/>
  <c r="P180" i="19"/>
  <c r="S180" i="19" s="1"/>
  <c r="R237" i="18"/>
  <c r="P324" i="18"/>
  <c r="R298" i="18"/>
  <c r="R123" i="19"/>
  <c r="S39" i="19"/>
  <c r="J50" i="14"/>
  <c r="S177" i="14"/>
  <c r="S15" i="15"/>
  <c r="P3" i="15"/>
  <c r="S3" i="15" s="1"/>
  <c r="R58" i="16"/>
  <c r="R212" i="16"/>
  <c r="R107" i="17"/>
  <c r="P118" i="18"/>
  <c r="P31" i="18"/>
  <c r="S31" i="18" s="1"/>
  <c r="R518" i="18"/>
  <c r="S495" i="18"/>
  <c r="P483" i="18"/>
  <c r="S483" i="18" s="1"/>
  <c r="O109" i="19"/>
  <c r="R109" i="19" s="1"/>
  <c r="O94" i="19"/>
  <c r="R94" i="19" s="1"/>
  <c r="P227" i="19"/>
  <c r="S227" i="19" s="1"/>
  <c r="S122" i="19"/>
  <c r="R51" i="19"/>
  <c r="J52" i="14"/>
  <c r="R15" i="15"/>
  <c r="R137" i="16"/>
  <c r="S139" i="17"/>
  <c r="S445" i="18"/>
  <c r="S417" i="18"/>
  <c r="R297" i="18"/>
  <c r="R150" i="19"/>
  <c r="R3" i="15"/>
  <c r="K87" i="16"/>
  <c r="Q87" i="16" s="1"/>
  <c r="S30" i="16"/>
  <c r="P120" i="16"/>
  <c r="S120" i="16" s="1"/>
  <c r="R211" i="16"/>
  <c r="R58" i="17"/>
  <c r="P555" i="18"/>
  <c r="S555" i="18" s="1"/>
  <c r="O529" i="18"/>
  <c r="R529" i="18" s="1"/>
  <c r="P494" i="18"/>
  <c r="P336" i="18"/>
  <c r="K57" i="14"/>
  <c r="Q57" i="14" s="1"/>
  <c r="J87" i="16"/>
  <c r="R91" i="16"/>
  <c r="K164" i="16"/>
  <c r="Q164" i="16" s="1"/>
  <c r="R164" i="16" s="1"/>
  <c r="O223" i="16"/>
  <c r="R223" i="16" s="1"/>
  <c r="O154" i="17"/>
  <c r="R154" i="17" s="1"/>
  <c r="P138" i="17"/>
  <c r="J123" i="17"/>
  <c r="P74" i="17"/>
  <c r="P41" i="17"/>
  <c r="P268" i="18"/>
  <c r="S268" i="18" s="1"/>
  <c r="P220" i="18"/>
  <c r="S220" i="18" s="1"/>
  <c r="R569" i="18"/>
  <c r="P402" i="18"/>
  <c r="S402" i="18" s="1"/>
  <c r="O350" i="18"/>
  <c r="R350" i="18" s="1"/>
  <c r="P350" i="18"/>
  <c r="S350" i="18" s="1"/>
  <c r="R122" i="19"/>
  <c r="R108" i="19"/>
  <c r="O38" i="19"/>
  <c r="R38" i="19" s="1"/>
  <c r="K123" i="13"/>
  <c r="Q123" i="13" s="1"/>
  <c r="K58" i="14"/>
  <c r="Q58" i="14" s="1"/>
  <c r="R202" i="14"/>
  <c r="K71" i="16"/>
  <c r="Q71" i="16" s="1"/>
  <c r="R30" i="16"/>
  <c r="S211" i="16"/>
  <c r="P57" i="17"/>
  <c r="S57" i="17" s="1"/>
  <c r="R252" i="18"/>
  <c r="S204" i="18"/>
  <c r="P482" i="18"/>
  <c r="R431" i="18"/>
  <c r="O375" i="18"/>
  <c r="P309" i="18"/>
  <c r="S309" i="18" s="1"/>
  <c r="S163" i="19"/>
  <c r="O149" i="19"/>
  <c r="R149" i="19" s="1"/>
  <c r="O78" i="19"/>
  <c r="R78" i="19" s="1"/>
  <c r="R343" i="19"/>
  <c r="J300" i="19"/>
  <c r="O300" i="19" s="1"/>
  <c r="S14" i="15"/>
  <c r="K193" i="16"/>
  <c r="Q193" i="16" s="1"/>
  <c r="S223" i="16"/>
  <c r="O89" i="17"/>
  <c r="O24" i="17"/>
  <c r="R204" i="18"/>
  <c r="S517" i="18"/>
  <c r="S505" i="18"/>
  <c r="O363" i="18"/>
  <c r="R363" i="18" s="1"/>
  <c r="O193" i="19"/>
  <c r="S235" i="18"/>
  <c r="R11" i="19"/>
  <c r="S269" i="19"/>
  <c r="S226" i="19"/>
  <c r="O315" i="19"/>
  <c r="R315" i="19" s="1"/>
  <c r="P315" i="19"/>
  <c r="S315" i="19" s="1"/>
  <c r="R67" i="15"/>
  <c r="J122" i="17"/>
  <c r="R7" i="17"/>
  <c r="P219" i="18"/>
  <c r="S219" i="18" s="1"/>
  <c r="R430" i="18"/>
  <c r="P374" i="18"/>
  <c r="S374" i="18" s="1"/>
  <c r="O37" i="19"/>
  <c r="R37" i="19" s="1"/>
  <c r="R24" i="19"/>
  <c r="S10" i="19"/>
  <c r="R269" i="19"/>
  <c r="S238" i="19"/>
  <c r="P177" i="19"/>
  <c r="S177" i="19" s="1"/>
  <c r="P100" i="18"/>
  <c r="P289" i="18"/>
  <c r="S289" i="18" s="1"/>
  <c r="P567" i="18"/>
  <c r="S567" i="18" s="1"/>
  <c r="P443" i="18"/>
  <c r="S443" i="18" s="1"/>
  <c r="R415" i="18"/>
  <c r="O387" i="18"/>
  <c r="R387" i="18" s="1"/>
  <c r="O148" i="19"/>
  <c r="R148" i="19" s="1"/>
  <c r="R134" i="19"/>
  <c r="P210" i="19"/>
  <c r="S210" i="19" s="1"/>
  <c r="O192" i="19"/>
  <c r="R192" i="19" s="1"/>
  <c r="J48" i="13"/>
  <c r="J109" i="13"/>
  <c r="J61" i="14"/>
  <c r="K64" i="14"/>
  <c r="Q64" i="14" s="1"/>
  <c r="S122" i="14"/>
  <c r="R104" i="16"/>
  <c r="K222" i="16"/>
  <c r="Q222" i="16" s="1"/>
  <c r="R210" i="16"/>
  <c r="O6" i="17"/>
  <c r="O234" i="18"/>
  <c r="P234" i="18"/>
  <c r="S234" i="18" s="1"/>
  <c r="R162" i="19"/>
  <c r="P225" i="19"/>
  <c r="S225" i="19" s="1"/>
  <c r="R289" i="18"/>
  <c r="S387" i="18"/>
  <c r="P321" i="18"/>
  <c r="S321" i="18" s="1"/>
  <c r="O327" i="19"/>
  <c r="R327" i="19" s="1"/>
  <c r="R253" i="19"/>
  <c r="S6" i="17"/>
  <c r="S106" i="19"/>
  <c r="S62" i="19"/>
  <c r="R210" i="19"/>
  <c r="M51" i="22"/>
  <c r="L52" i="22"/>
  <c r="L53" i="22" s="1"/>
  <c r="R580" i="18"/>
  <c r="S429" i="18"/>
  <c r="S334" i="18"/>
  <c r="S91" i="19"/>
  <c r="S327" i="19"/>
  <c r="R252" i="19"/>
  <c r="R91" i="19"/>
  <c r="P151" i="17"/>
  <c r="S49" i="17"/>
  <c r="P26" i="18"/>
  <c r="P552" i="18"/>
  <c r="S552" i="18" s="1"/>
  <c r="P503" i="18"/>
  <c r="S503" i="18" s="1"/>
  <c r="P320" i="18"/>
  <c r="S320" i="18" s="1"/>
  <c r="R294" i="18"/>
  <c r="S75" i="19"/>
  <c r="R48" i="19"/>
  <c r="K55" i="13"/>
  <c r="Q55" i="13" s="1"/>
  <c r="J116" i="13"/>
  <c r="P116" i="13" s="1"/>
  <c r="K136" i="13"/>
  <c r="Q136" i="13" s="1"/>
  <c r="K83" i="16"/>
  <c r="Q83" i="16" s="1"/>
  <c r="R83" i="16" s="1"/>
  <c r="R133" i="16"/>
  <c r="P175" i="16"/>
  <c r="S175" i="16" s="1"/>
  <c r="R20" i="17"/>
  <c r="P217" i="18"/>
  <c r="S217" i="18" s="1"/>
  <c r="P526" i="18"/>
  <c r="S413" i="18"/>
  <c r="K56" i="13"/>
  <c r="Q56" i="13" s="1"/>
  <c r="J69" i="14"/>
  <c r="K72" i="14"/>
  <c r="Q72" i="14" s="1"/>
  <c r="R199" i="14"/>
  <c r="R158" i="14"/>
  <c r="P119" i="17"/>
  <c r="P37" i="17"/>
  <c r="S37" i="17" s="1"/>
  <c r="P113" i="18"/>
  <c r="R280" i="18"/>
  <c r="P151" i="18"/>
  <c r="O151" i="18"/>
  <c r="R151" i="18" s="1"/>
  <c r="P579" i="18"/>
  <c r="S579" i="18" s="1"/>
  <c r="P399" i="18"/>
  <c r="S399" i="18" s="1"/>
  <c r="P360" i="18"/>
  <c r="S360" i="18" s="1"/>
  <c r="O160" i="19"/>
  <c r="R160" i="19" s="1"/>
  <c r="P146" i="19"/>
  <c r="S146" i="19" s="1"/>
  <c r="R75" i="19"/>
  <c r="P281" i="19"/>
  <c r="S281" i="19" s="1"/>
  <c r="R151" i="17"/>
  <c r="R119" i="17"/>
  <c r="R479" i="18"/>
  <c r="S306" i="18"/>
  <c r="S47" i="19"/>
  <c r="O231" i="18"/>
  <c r="P231" i="18"/>
  <c r="S231" i="18" s="1"/>
  <c r="R399" i="18"/>
  <c r="S346" i="18"/>
  <c r="R293" i="18"/>
  <c r="R47" i="19"/>
  <c r="P7" i="19"/>
  <c r="S7" i="19" s="1"/>
  <c r="R132" i="16"/>
  <c r="S101" i="16"/>
  <c r="J199" i="16"/>
  <c r="O199" i="16" s="1"/>
  <c r="R220" i="16"/>
  <c r="R200" i="18"/>
  <c r="S441" i="18"/>
  <c r="R360" i="18"/>
  <c r="S333" i="18"/>
  <c r="R146" i="19"/>
  <c r="S118" i="19"/>
  <c r="R90" i="19"/>
  <c r="R339" i="19"/>
  <c r="S213" i="14"/>
  <c r="O121" i="15"/>
  <c r="R121" i="15" s="1"/>
  <c r="P131" i="16"/>
  <c r="S131" i="16" s="1"/>
  <c r="R117" i="16"/>
  <c r="R101" i="16"/>
  <c r="K205" i="16"/>
  <c r="Q205" i="16" s="1"/>
  <c r="P52" i="17"/>
  <c r="S52" i="17" s="1"/>
  <c r="O36" i="17"/>
  <c r="P112" i="18"/>
  <c r="S112" i="18" s="1"/>
  <c r="O8" i="18"/>
  <c r="O359" i="18"/>
  <c r="R359" i="18" s="1"/>
  <c r="R346" i="18"/>
  <c r="P332" i="18"/>
  <c r="K2" i="19"/>
  <c r="Q2" i="19" s="1"/>
  <c r="O159" i="19"/>
  <c r="R159" i="19" s="1"/>
  <c r="R118" i="19"/>
  <c r="S339" i="19"/>
  <c r="R265" i="19"/>
  <c r="R235" i="19"/>
  <c r="P189" i="19"/>
  <c r="S189" i="19" s="1"/>
  <c r="R10" i="15"/>
  <c r="K174" i="16"/>
  <c r="Q174" i="16" s="1"/>
  <c r="O219" i="16"/>
  <c r="R219" i="16" s="1"/>
  <c r="P3" i="17"/>
  <c r="S3" i="17" s="1"/>
  <c r="S359" i="18"/>
  <c r="S46" i="19"/>
  <c r="S324" i="19"/>
  <c r="S121" i="15"/>
  <c r="O100" i="16"/>
  <c r="R100" i="16" s="1"/>
  <c r="J174" i="16"/>
  <c r="P174" i="16" s="1"/>
  <c r="R537" i="18"/>
  <c r="O525" i="18"/>
  <c r="R525" i="18" s="1"/>
  <c r="S513" i="18"/>
  <c r="P490" i="18"/>
  <c r="S490" i="18" s="1"/>
  <c r="S466" i="18"/>
  <c r="R345" i="18"/>
  <c r="S159" i="19"/>
  <c r="R324" i="19"/>
  <c r="R249" i="19"/>
  <c r="S100" i="16"/>
  <c r="O51" i="17"/>
  <c r="S18" i="17"/>
  <c r="R577" i="18"/>
  <c r="S345" i="18"/>
  <c r="O59" i="19"/>
  <c r="R59" i="19" s="1"/>
  <c r="P59" i="19"/>
  <c r="S59" i="19" s="1"/>
  <c r="R46" i="19"/>
  <c r="S207" i="19"/>
  <c r="S187" i="16"/>
  <c r="S219" i="16"/>
  <c r="S51" i="17"/>
  <c r="R3" i="17"/>
  <c r="R37" i="17"/>
  <c r="S536" i="18"/>
  <c r="S501" i="18"/>
  <c r="R221" i="19"/>
  <c r="R188" i="19"/>
  <c r="K67" i="13"/>
  <c r="Q67" i="13" s="1"/>
  <c r="J128" i="13"/>
  <c r="J80" i="14"/>
  <c r="K83" i="14"/>
  <c r="Q83" i="14" s="1"/>
  <c r="P116" i="17"/>
  <c r="S116" i="17" s="1"/>
  <c r="P83" i="17"/>
  <c r="S83" i="17" s="1"/>
  <c r="R35" i="17"/>
  <c r="S95" i="18"/>
  <c r="R277" i="18"/>
  <c r="S245" i="18"/>
  <c r="R536" i="18"/>
  <c r="O501" i="18"/>
  <c r="R501" i="18" s="1"/>
  <c r="S477" i="18"/>
  <c r="S439" i="18"/>
  <c r="P129" i="19"/>
  <c r="S129" i="19" s="1"/>
  <c r="R45" i="19"/>
  <c r="P19" i="19"/>
  <c r="S19" i="19" s="1"/>
  <c r="P248" i="19"/>
  <c r="S248" i="19" s="1"/>
  <c r="S124" i="1"/>
  <c r="R103" i="14"/>
  <c r="R211" i="14"/>
  <c r="R120" i="15"/>
  <c r="R203" i="16"/>
  <c r="R116" i="17"/>
  <c r="S99" i="17"/>
  <c r="R74" i="17"/>
  <c r="P41" i="18"/>
  <c r="S576" i="18"/>
  <c r="S99" i="16"/>
  <c r="K218" i="16"/>
  <c r="Q218" i="16" s="1"/>
  <c r="S67" i="17"/>
  <c r="O34" i="17"/>
  <c r="S34" i="17"/>
  <c r="R576" i="18"/>
  <c r="R489" i="18"/>
  <c r="R439" i="18"/>
  <c r="O383" i="18"/>
  <c r="R370" i="18"/>
  <c r="P317" i="18"/>
  <c r="S317" i="18" s="1"/>
  <c r="O143" i="19"/>
  <c r="R143" i="19" s="1"/>
  <c r="S45" i="19"/>
  <c r="R323" i="19"/>
  <c r="P234" i="19"/>
  <c r="S234" i="19" s="1"/>
  <c r="O234" i="19"/>
  <c r="R234" i="19" s="1"/>
  <c r="O173" i="19"/>
  <c r="R173" i="19" s="1"/>
  <c r="P173" i="19"/>
  <c r="S173" i="19" s="1"/>
  <c r="S127" i="1"/>
  <c r="O218" i="16"/>
  <c r="R218" i="16" s="1"/>
  <c r="P218" i="16"/>
  <c r="S218" i="16" s="1"/>
  <c r="R50" i="17"/>
  <c r="J132" i="13"/>
  <c r="P132" i="13" s="1"/>
  <c r="S132" i="13" s="1"/>
  <c r="K32" i="14"/>
  <c r="Q32" i="14" s="1"/>
  <c r="K87" i="14"/>
  <c r="Q87" i="14" s="1"/>
  <c r="R32" i="15"/>
  <c r="I218" i="16"/>
  <c r="N111" i="18"/>
  <c r="R549" i="18"/>
  <c r="P451" i="18"/>
  <c r="S451" i="18" s="1"/>
  <c r="P438" i="18"/>
  <c r="S438" i="18" s="1"/>
  <c r="S143" i="19"/>
  <c r="R72" i="19"/>
  <c r="R58" i="19"/>
  <c r="R4" i="19"/>
  <c r="K26" i="13"/>
  <c r="Q26" i="13" s="1"/>
  <c r="K72" i="13"/>
  <c r="Q72" i="13" s="1"/>
  <c r="J85" i="14"/>
  <c r="K88" i="14"/>
  <c r="Q88" i="14" s="1"/>
  <c r="S90" i="15"/>
  <c r="K51" i="16"/>
  <c r="Q51" i="16" s="1"/>
  <c r="R51" i="16" s="1"/>
  <c r="R145" i="16"/>
  <c r="K172" i="16"/>
  <c r="Q172" i="16" s="1"/>
  <c r="P33" i="17"/>
  <c r="O16" i="17"/>
  <c r="J2" i="18"/>
  <c r="O2" i="18" s="1"/>
  <c r="R2" i="18" s="1"/>
  <c r="S77" i="18"/>
  <c r="S476" i="18"/>
  <c r="S409" i="18"/>
  <c r="O343" i="18"/>
  <c r="R343" i="18" s="1"/>
  <c r="P171" i="19"/>
  <c r="S171" i="19" s="1"/>
  <c r="O171" i="19"/>
  <c r="R171" i="19" s="1"/>
  <c r="S144" i="1"/>
  <c r="S172" i="16"/>
  <c r="J115" i="17"/>
  <c r="R227" i="18"/>
  <c r="R451" i="18"/>
  <c r="O357" i="18"/>
  <c r="R357" i="18" s="1"/>
  <c r="P357" i="18"/>
  <c r="O87" i="19"/>
  <c r="P87" i="19"/>
  <c r="S87" i="19" s="1"/>
  <c r="R310" i="19"/>
  <c r="K185" i="16"/>
  <c r="Q185" i="16" s="1"/>
  <c r="I172" i="16"/>
  <c r="P575" i="18"/>
  <c r="S575" i="18" s="1"/>
  <c r="R115" i="19"/>
  <c r="L3" i="19"/>
  <c r="M3" i="19" s="1"/>
  <c r="N3" i="19" s="1"/>
  <c r="K23" i="13"/>
  <c r="Q23" i="13" s="1"/>
  <c r="K75" i="13"/>
  <c r="Q75" i="13" s="1"/>
  <c r="J136" i="13"/>
  <c r="R209" i="14"/>
  <c r="P144" i="16"/>
  <c r="S144" i="16" s="1"/>
  <c r="P213" i="18"/>
  <c r="P161" i="18"/>
  <c r="S161" i="18" s="1"/>
  <c r="P146" i="18"/>
  <c r="S511" i="18"/>
  <c r="P463" i="18"/>
  <c r="S463" i="18" s="1"/>
  <c r="P356" i="18"/>
  <c r="S170" i="19"/>
  <c r="R142" i="19"/>
  <c r="P86" i="19"/>
  <c r="K3" i="19"/>
  <c r="Q3" i="19" s="1"/>
  <c r="R3" i="19" s="1"/>
  <c r="P335" i="19"/>
  <c r="S335" i="19" s="1"/>
  <c r="O277" i="19"/>
  <c r="P277" i="19"/>
  <c r="M991" i="2"/>
  <c r="J137" i="13"/>
  <c r="K92" i="14"/>
  <c r="Q92" i="14" s="1"/>
  <c r="R92" i="14" s="1"/>
  <c r="S89" i="15"/>
  <c r="P44" i="15"/>
  <c r="S44" i="15" s="1"/>
  <c r="O32" i="17"/>
  <c r="P15" i="17"/>
  <c r="S15" i="17" s="1"/>
  <c r="S275" i="18"/>
  <c r="L151" i="21"/>
  <c r="R135" i="1"/>
  <c r="S135" i="1"/>
  <c r="S97" i="16"/>
  <c r="P64" i="17"/>
  <c r="S32" i="17"/>
  <c r="R561" i="18"/>
  <c r="P499" i="18"/>
  <c r="S499" i="18" s="1"/>
  <c r="R463" i="18"/>
  <c r="P369" i="18"/>
  <c r="S369" i="18" s="1"/>
  <c r="O369" i="18"/>
  <c r="R369" i="18" s="1"/>
  <c r="R356" i="18"/>
  <c r="R70" i="19"/>
  <c r="S292" i="19"/>
  <c r="S276" i="19"/>
  <c r="P261" i="19"/>
  <c r="S261" i="19" s="1"/>
  <c r="M130" i="21"/>
  <c r="L131" i="21"/>
  <c r="R44" i="15"/>
  <c r="S11" i="16"/>
  <c r="R113" i="16"/>
  <c r="K200" i="16"/>
  <c r="Q200" i="16" s="1"/>
  <c r="R15" i="17"/>
  <c r="O394" i="18"/>
  <c r="R394" i="18" s="1"/>
  <c r="J140" i="13"/>
  <c r="K6" i="14"/>
  <c r="Q6" i="14" s="1"/>
  <c r="O117" i="15"/>
  <c r="P19" i="15"/>
  <c r="S19" i="15" s="1"/>
  <c r="P7" i="15"/>
  <c r="S7" i="15" s="1"/>
  <c r="P23" i="16"/>
  <c r="S23" i="16" s="1"/>
  <c r="O143" i="16"/>
  <c r="R143" i="16" s="1"/>
  <c r="R97" i="16"/>
  <c r="R96" i="17"/>
  <c r="S80" i="17"/>
  <c r="P242" i="18"/>
  <c r="P547" i="18"/>
  <c r="S547" i="18" s="1"/>
  <c r="P475" i="18"/>
  <c r="S475" i="18" s="1"/>
  <c r="R423" i="18"/>
  <c r="O328" i="18"/>
  <c r="R155" i="19"/>
  <c r="P309" i="19"/>
  <c r="S309" i="19" s="1"/>
  <c r="R261" i="19"/>
  <c r="S469" i="18"/>
  <c r="S401" i="18"/>
  <c r="R137" i="1"/>
  <c r="O213" i="21"/>
  <c r="R213" i="21" s="1"/>
  <c r="P213" i="21"/>
  <c r="S213" i="21" s="1"/>
  <c r="M206" i="3"/>
  <c r="L207" i="3"/>
  <c r="L315" i="2"/>
  <c r="P1003" i="3"/>
  <c r="S1003" i="3" s="1"/>
  <c r="O1003" i="3"/>
  <c r="R1003" i="3" s="1"/>
  <c r="S140" i="1"/>
  <c r="L196" i="3"/>
  <c r="M195" i="3"/>
  <c r="M44" i="12"/>
  <c r="M80" i="1"/>
  <c r="L81" i="1"/>
  <c r="M81" i="1" s="1"/>
  <c r="M325" i="3"/>
  <c r="L326" i="3"/>
  <c r="O211" i="21"/>
  <c r="R211" i="21" s="1"/>
  <c r="P211" i="21"/>
  <c r="S211" i="21" s="1"/>
  <c r="R163" i="1"/>
  <c r="R167" i="1"/>
  <c r="M23" i="21"/>
  <c r="L24" i="21"/>
  <c r="M24" i="21" s="1"/>
  <c r="N24" i="21" s="1"/>
  <c r="S71" i="17"/>
  <c r="R545" i="18"/>
  <c r="S147" i="19"/>
  <c r="S175" i="1"/>
  <c r="M26" i="21"/>
  <c r="L27" i="21"/>
  <c r="R84" i="17"/>
  <c r="S461" i="18"/>
  <c r="R435" i="18"/>
  <c r="P342" i="18"/>
  <c r="S342" i="18" s="1"/>
  <c r="O304" i="18"/>
  <c r="R304" i="18" s="1"/>
  <c r="R172" i="19"/>
  <c r="S188" i="19"/>
  <c r="R174" i="19"/>
  <c r="L1133" i="3"/>
  <c r="M1133" i="3" s="1"/>
  <c r="O212" i="21"/>
  <c r="R212" i="21" s="1"/>
  <c r="P212" i="21"/>
  <c r="S212" i="21" s="1"/>
  <c r="R342" i="18"/>
  <c r="R158" i="19"/>
  <c r="R12" i="19"/>
  <c r="S260" i="19"/>
  <c r="L962" i="3"/>
  <c r="L963" i="3" s="1"/>
  <c r="M963" i="3" s="1"/>
  <c r="N963" i="3" s="1"/>
  <c r="P216" i="21"/>
  <c r="S216" i="21" s="1"/>
  <c r="O216" i="21"/>
  <c r="R216" i="21" s="1"/>
  <c r="M1119" i="2"/>
  <c r="L263" i="2"/>
  <c r="M263" i="2" s="1"/>
  <c r="M147" i="15"/>
  <c r="L148" i="15"/>
  <c r="M325" i="1"/>
  <c r="M135" i="15"/>
  <c r="L136" i="15"/>
  <c r="M136" i="15" s="1"/>
  <c r="N136" i="15" s="1"/>
  <c r="S295" i="22"/>
  <c r="L113" i="2"/>
  <c r="L114" i="2" s="1"/>
  <c r="M114" i="2" s="1"/>
  <c r="N150" i="1"/>
  <c r="M7" i="23"/>
  <c r="L8" i="23"/>
  <c r="K45" i="16"/>
  <c r="Q45" i="16" s="1"/>
  <c r="S45" i="16" s="1"/>
  <c r="S22" i="16"/>
  <c r="R96" i="16"/>
  <c r="R216" i="16"/>
  <c r="R217" i="18"/>
  <c r="S327" i="18"/>
  <c r="R302" i="18"/>
  <c r="R295" i="22"/>
  <c r="R154" i="1"/>
  <c r="O214" i="21"/>
  <c r="R214" i="21" s="1"/>
  <c r="P214" i="21"/>
  <c r="S214" i="21" s="1"/>
  <c r="R145" i="1"/>
  <c r="L856" i="3"/>
  <c r="L857" i="3" s="1"/>
  <c r="M159" i="15"/>
  <c r="L160" i="15"/>
  <c r="S155" i="19"/>
  <c r="L1208" i="2"/>
  <c r="L1209" i="2" s="1"/>
  <c r="L1210" i="2" s="1"/>
  <c r="M1210" i="2" s="1"/>
  <c r="S3" i="22"/>
  <c r="P293" i="22"/>
  <c r="S293" i="22" s="1"/>
  <c r="S292" i="22"/>
  <c r="P289" i="22"/>
  <c r="S289" i="22" s="1"/>
  <c r="R2" i="22"/>
  <c r="P2" i="22"/>
  <c r="P290" i="22"/>
  <c r="S290" i="22" s="1"/>
  <c r="R293" i="22"/>
  <c r="O294" i="22"/>
  <c r="R294" i="22" s="1"/>
  <c r="P294" i="22"/>
  <c r="S294" i="22" s="1"/>
  <c r="R290" i="22"/>
  <c r="L89" i="12"/>
  <c r="M89" i="12" s="1"/>
  <c r="N89" i="12" s="1"/>
  <c r="M88" i="12"/>
  <c r="L111" i="12"/>
  <c r="M111" i="12" s="1"/>
  <c r="N111" i="12" s="1"/>
  <c r="M110" i="12"/>
  <c r="L83" i="12"/>
  <c r="M82" i="12"/>
  <c r="L39" i="12"/>
  <c r="M39" i="12" s="1"/>
  <c r="M38" i="12"/>
  <c r="L210" i="12"/>
  <c r="M210" i="12" s="1"/>
  <c r="N210" i="12" s="1"/>
  <c r="M209" i="12"/>
  <c r="L18" i="12"/>
  <c r="M17" i="12"/>
  <c r="L6" i="12"/>
  <c r="M6" i="12" s="1"/>
  <c r="N6" i="12" s="1"/>
  <c r="M5" i="12"/>
  <c r="M66" i="12"/>
  <c r="L67" i="12"/>
  <c r="L180" i="12"/>
  <c r="L30" i="12"/>
  <c r="M30" i="12" s="1"/>
  <c r="N30" i="12" s="1"/>
  <c r="M29" i="12"/>
  <c r="M195" i="12"/>
  <c r="L196" i="12"/>
  <c r="M196" i="12" s="1"/>
  <c r="N196" i="12" s="1"/>
  <c r="L98" i="12"/>
  <c r="M97" i="12"/>
  <c r="P422" i="4"/>
  <c r="S422" i="4" s="1"/>
  <c r="P176" i="5"/>
  <c r="L216" i="5"/>
  <c r="M216" i="5" s="1"/>
  <c r="N216" i="5" s="1"/>
  <c r="O175" i="5"/>
  <c r="M364" i="3"/>
  <c r="L365" i="3"/>
  <c r="L1148" i="3"/>
  <c r="M386" i="3"/>
  <c r="L387" i="3"/>
  <c r="L746" i="2"/>
  <c r="M746" i="2" s="1"/>
  <c r="L1079" i="2"/>
  <c r="M381" i="2"/>
  <c r="M550" i="2"/>
  <c r="L816" i="2"/>
  <c r="L817" i="2" s="1"/>
  <c r="M817" i="2" s="1"/>
  <c r="M1176" i="2"/>
  <c r="L775" i="2"/>
  <c r="L776" i="2" s="1"/>
  <c r="M70" i="2"/>
  <c r="L71" i="2"/>
  <c r="M459" i="2"/>
  <c r="L884" i="2"/>
  <c r="M869" i="1"/>
  <c r="L870" i="1"/>
  <c r="M870" i="1" s="1"/>
  <c r="N870" i="1" s="1"/>
  <c r="L916" i="2"/>
  <c r="L917" i="2" s="1"/>
  <c r="L1278" i="2"/>
  <c r="M1278" i="2" s="1"/>
  <c r="L206" i="5"/>
  <c r="M206" i="5" s="1"/>
  <c r="L218" i="5"/>
  <c r="M218" i="5" s="1"/>
  <c r="M372" i="4"/>
  <c r="L424" i="4"/>
  <c r="L199" i="5"/>
  <c r="M199" i="5" s="1"/>
  <c r="P182" i="5"/>
  <c r="O181" i="5"/>
  <c r="L202" i="5"/>
  <c r="M202" i="5" s="1"/>
  <c r="M1219" i="2"/>
  <c r="L1220" i="2"/>
  <c r="M1034" i="2"/>
  <c r="L1035" i="2"/>
  <c r="M1035" i="2" s="1"/>
  <c r="M748" i="2"/>
  <c r="L749" i="2"/>
  <c r="M749" i="2" s="1"/>
  <c r="M758" i="2"/>
  <c r="L759" i="2"/>
  <c r="M351" i="2"/>
  <c r="L352" i="2"/>
  <c r="M1232" i="2"/>
  <c r="L295" i="2"/>
  <c r="L1132" i="2"/>
  <c r="L1133" i="2" s="1"/>
  <c r="M1133" i="2" s="1"/>
  <c r="L839" i="2"/>
  <c r="M839" i="2" s="1"/>
  <c r="M254" i="2"/>
  <c r="L255" i="2"/>
  <c r="M255" i="2" s="1"/>
  <c r="L1148" i="2"/>
  <c r="L1149" i="2" s="1"/>
  <c r="M448" i="2"/>
  <c r="L449" i="2"/>
  <c r="M606" i="2"/>
  <c r="L607" i="2"/>
  <c r="L1254" i="2"/>
  <c r="M1254" i="2" s="1"/>
  <c r="L995" i="2"/>
  <c r="M995" i="2" s="1"/>
  <c r="M950" i="2"/>
  <c r="L951" i="2"/>
  <c r="L244" i="2"/>
  <c r="M244" i="2" s="1"/>
  <c r="L571" i="2"/>
  <c r="M571" i="2" s="1"/>
  <c r="M974" i="2"/>
  <c r="L975" i="2"/>
  <c r="M585" i="2"/>
  <c r="L586" i="2"/>
  <c r="M586" i="2" s="1"/>
  <c r="M345" i="2"/>
  <c r="L346" i="2"/>
  <c r="M935" i="2"/>
  <c r="L936" i="2"/>
  <c r="M1135" i="2"/>
  <c r="L1136" i="2"/>
  <c r="M1136" i="2" s="1"/>
  <c r="M910" i="2"/>
  <c r="L911" i="2"/>
  <c r="M911" i="2" s="1"/>
  <c r="M48" i="2"/>
  <c r="L49" i="2"/>
  <c r="M1162" i="2"/>
  <c r="L1163" i="2"/>
  <c r="M1163" i="2" s="1"/>
  <c r="M866" i="2"/>
  <c r="L867" i="2"/>
  <c r="M867" i="2" s="1"/>
  <c r="L1217" i="2"/>
  <c r="M1217" i="2" s="1"/>
  <c r="M1216" i="2"/>
  <c r="M958" i="2"/>
  <c r="L959" i="2"/>
  <c r="M959" i="2" s="1"/>
  <c r="M234" i="2"/>
  <c r="L235" i="2"/>
  <c r="M235" i="2" s="1"/>
  <c r="M278" i="2"/>
  <c r="L279" i="2"/>
  <c r="M565" i="2"/>
  <c r="L566" i="2"/>
  <c r="M207" i="2"/>
  <c r="L208" i="2"/>
  <c r="M208" i="2" s="1"/>
  <c r="M1138" i="2"/>
  <c r="L1139" i="2"/>
  <c r="M1139" i="2" s="1"/>
  <c r="M899" i="2"/>
  <c r="L900" i="2"/>
  <c r="M199" i="2"/>
  <c r="L200" i="2"/>
  <c r="M200" i="2" s="1"/>
  <c r="L185" i="2"/>
  <c r="L186" i="2" s="1"/>
  <c r="M186" i="2" s="1"/>
  <c r="M319" i="2"/>
  <c r="L320" i="2"/>
  <c r="L408" i="2"/>
  <c r="L409" i="2" s="1"/>
  <c r="M409" i="2" s="1"/>
  <c r="M153" i="2"/>
  <c r="L154" i="2"/>
  <c r="M154" i="2" s="1"/>
  <c r="L656" i="3"/>
  <c r="L657" i="3" s="1"/>
  <c r="L658" i="3" s="1"/>
  <c r="L659" i="3" s="1"/>
  <c r="M659" i="3" s="1"/>
  <c r="N659" i="3" s="1"/>
  <c r="L627" i="3"/>
  <c r="M627" i="3" s="1"/>
  <c r="L1053" i="3"/>
  <c r="M1053" i="3" s="1"/>
  <c r="M735" i="3"/>
  <c r="L736" i="3"/>
  <c r="M736" i="3" s="1"/>
  <c r="N736" i="3" s="1"/>
  <c r="M999" i="3"/>
  <c r="L1000" i="3"/>
  <c r="M792" i="3"/>
  <c r="L793" i="3"/>
  <c r="M1123" i="3"/>
  <c r="L1124" i="3"/>
  <c r="L529" i="3"/>
  <c r="M528" i="3"/>
  <c r="M606" i="3"/>
  <c r="L607" i="3"/>
  <c r="M607" i="3" s="1"/>
  <c r="N607" i="3" s="1"/>
  <c r="M577" i="3"/>
  <c r="M496" i="3"/>
  <c r="M615" i="3"/>
  <c r="L616" i="3"/>
  <c r="L525" i="3"/>
  <c r="M525" i="3" s="1"/>
  <c r="N525" i="3" s="1"/>
  <c r="M524" i="3"/>
  <c r="M100" i="10"/>
  <c r="M647" i="3"/>
  <c r="L648" i="3"/>
  <c r="M724" i="3"/>
  <c r="L725" i="3"/>
  <c r="M635" i="3"/>
  <c r="L636" i="3"/>
  <c r="L1029" i="3"/>
  <c r="L1030" i="3" s="1"/>
  <c r="M784" i="3"/>
  <c r="L785" i="3"/>
  <c r="M785" i="3" s="1"/>
  <c r="N785" i="3" s="1"/>
  <c r="L993" i="3"/>
  <c r="M992" i="3"/>
  <c r="M518" i="3"/>
  <c r="L519" i="3"/>
  <c r="L81" i="10"/>
  <c r="M81" i="10" s="1"/>
  <c r="N81" i="10" s="1"/>
  <c r="L78" i="10"/>
  <c r="M68" i="10"/>
  <c r="L98" i="10"/>
  <c r="M98" i="10" s="1"/>
  <c r="M103" i="10"/>
  <c r="L55" i="10"/>
  <c r="M91" i="10"/>
  <c r="M52" i="10"/>
  <c r="L50" i="10"/>
  <c r="M50" i="10" s="1"/>
  <c r="M52" i="22"/>
  <c r="L147" i="22"/>
  <c r="M147" i="22" s="1"/>
  <c r="L380" i="22"/>
  <c r="M379" i="22"/>
  <c r="L393" i="22"/>
  <c r="M392" i="22"/>
  <c r="L422" i="22"/>
  <c r="M421" i="22"/>
  <c r="L447" i="22"/>
  <c r="M446" i="22"/>
  <c r="M428" i="22"/>
  <c r="L429" i="22"/>
  <c r="M401" i="22"/>
  <c r="L402" i="22"/>
  <c r="L373" i="22"/>
  <c r="M372" i="22"/>
  <c r="L440" i="22"/>
  <c r="M440" i="22" s="1"/>
  <c r="N440" i="22" s="1"/>
  <c r="M439" i="22"/>
  <c r="L93" i="21"/>
  <c r="M92" i="21"/>
  <c r="M115" i="21"/>
  <c r="L116" i="21"/>
  <c r="M116" i="21" s="1"/>
  <c r="N116" i="21" s="1"/>
  <c r="L167" i="21"/>
  <c r="M166" i="21"/>
  <c r="M213" i="21"/>
  <c r="L214" i="21"/>
  <c r="M142" i="21"/>
  <c r="L143" i="21"/>
  <c r="L247" i="21"/>
  <c r="M246" i="21"/>
  <c r="L220" i="21"/>
  <c r="M219" i="21"/>
  <c r="M267" i="21"/>
  <c r="L268" i="21"/>
  <c r="M258" i="21"/>
  <c r="L259" i="21"/>
  <c r="L100" i="20"/>
  <c r="M100" i="20" s="1"/>
  <c r="N100" i="20" s="1"/>
  <c r="M99" i="20"/>
  <c r="M113" i="20"/>
  <c r="N113" i="20" s="1"/>
  <c r="L114" i="20"/>
  <c r="M114" i="20" s="1"/>
  <c r="N114" i="20" s="1"/>
  <c r="O289" i="19"/>
  <c r="R289" i="19" s="1"/>
  <c r="P289" i="19"/>
  <c r="S289" i="19" s="1"/>
  <c r="M567" i="3"/>
  <c r="L568" i="3"/>
  <c r="M312" i="3"/>
  <c r="L313" i="3"/>
  <c r="M691" i="3"/>
  <c r="L692" i="3"/>
  <c r="L1174" i="3"/>
  <c r="M1173" i="3"/>
  <c r="L1166" i="3"/>
  <c r="M1165" i="3"/>
  <c r="L1074" i="3"/>
  <c r="M1073" i="3"/>
  <c r="L462" i="3"/>
  <c r="M461" i="3"/>
  <c r="M590" i="3"/>
  <c r="L591" i="3"/>
  <c r="L424" i="3"/>
  <c r="M424" i="3" s="1"/>
  <c r="N424" i="3" s="1"/>
  <c r="M423" i="3"/>
  <c r="M247" i="3"/>
  <c r="L248" i="3"/>
  <c r="M248" i="3" s="1"/>
  <c r="N248" i="3" s="1"/>
  <c r="L915" i="3"/>
  <c r="M915" i="3" s="1"/>
  <c r="N915" i="3" s="1"/>
  <c r="M914" i="3"/>
  <c r="M869" i="3"/>
  <c r="L870" i="3"/>
  <c r="M870" i="3" s="1"/>
  <c r="N870" i="3" s="1"/>
  <c r="M1187" i="3"/>
  <c r="L1188" i="3"/>
  <c r="L899" i="3"/>
  <c r="M898" i="3"/>
  <c r="M877" i="3"/>
  <c r="L878" i="3"/>
  <c r="L185" i="3"/>
  <c r="M184" i="3"/>
  <c r="L775" i="3"/>
  <c r="M774" i="3"/>
  <c r="L919" i="3"/>
  <c r="M918" i="3"/>
  <c r="L295" i="3"/>
  <c r="M294" i="3"/>
  <c r="M349" i="3"/>
  <c r="L350" i="3"/>
  <c r="L1102" i="3"/>
  <c r="M1101" i="3"/>
  <c r="L945" i="3"/>
  <c r="M944" i="3"/>
  <c r="L242" i="3"/>
  <c r="M242" i="3" s="1"/>
  <c r="N242" i="3" s="1"/>
  <c r="M241" i="3"/>
  <c r="M962" i="3"/>
  <c r="L306" i="3"/>
  <c r="M305" i="3"/>
  <c r="M888" i="3"/>
  <c r="L889" i="3"/>
  <c r="L1202" i="3"/>
  <c r="M1202" i="3" s="1"/>
  <c r="M1201" i="3"/>
  <c r="M978" i="3"/>
  <c r="L979" i="3"/>
  <c r="M251" i="3"/>
  <c r="L252" i="3"/>
  <c r="M252" i="3" s="1"/>
  <c r="N252" i="3" s="1"/>
  <c r="M966" i="3"/>
  <c r="L967" i="3"/>
  <c r="L470" i="3"/>
  <c r="M469" i="3"/>
  <c r="L340" i="3"/>
  <c r="M339" i="3"/>
  <c r="M846" i="3"/>
  <c r="L847" i="3"/>
  <c r="M954" i="3"/>
  <c r="L955" i="3"/>
  <c r="M679" i="3"/>
  <c r="L680" i="3"/>
  <c r="M680" i="3" s="1"/>
  <c r="N680" i="3" s="1"/>
  <c r="L763" i="3"/>
  <c r="M762" i="3"/>
  <c r="L514" i="3"/>
  <c r="M514" i="3" s="1"/>
  <c r="N514" i="3" s="1"/>
  <c r="M513" i="3"/>
  <c r="L291" i="3"/>
  <c r="M291" i="3" s="1"/>
  <c r="N291" i="3" s="1"/>
  <c r="M290" i="3"/>
  <c r="L360" i="3"/>
  <c r="M360" i="3" s="1"/>
  <c r="N360" i="3" s="1"/>
  <c r="M359" i="3"/>
  <c r="L80" i="3"/>
  <c r="M80" i="3" s="1"/>
  <c r="N80" i="3" s="1"/>
  <c r="M79" i="3"/>
  <c r="AK12" i="3"/>
  <c r="L168" i="3"/>
  <c r="M168" i="3" s="1"/>
  <c r="N168" i="3" s="1"/>
  <c r="M167" i="3"/>
  <c r="M139" i="3"/>
  <c r="L140" i="3"/>
  <c r="M133" i="3"/>
  <c r="L134" i="3"/>
  <c r="L7" i="3"/>
  <c r="M7" i="3" s="1"/>
  <c r="N7" i="3" s="1"/>
  <c r="M6" i="3"/>
  <c r="L15" i="3"/>
  <c r="M15" i="3" s="1"/>
  <c r="N15" i="3" s="1"/>
  <c r="M14" i="3"/>
  <c r="L108" i="3"/>
  <c r="M107" i="3"/>
  <c r="L124" i="3"/>
  <c r="M124" i="3" s="1"/>
  <c r="N124" i="3" s="1"/>
  <c r="M123" i="3"/>
  <c r="L58" i="3"/>
  <c r="M57" i="3"/>
  <c r="M88" i="3"/>
  <c r="L89" i="3"/>
  <c r="L23" i="3"/>
  <c r="M22" i="3"/>
  <c r="L50" i="3"/>
  <c r="M49" i="3"/>
  <c r="L119" i="3"/>
  <c r="M118" i="3"/>
  <c r="M147" i="3"/>
  <c r="L148" i="3"/>
  <c r="L74" i="3"/>
  <c r="M74" i="3" s="1"/>
  <c r="N74" i="3" s="1"/>
  <c r="M73" i="3"/>
  <c r="L887" i="1"/>
  <c r="M887" i="1" s="1"/>
  <c r="N887" i="1" s="1"/>
  <c r="M886" i="1"/>
  <c r="L853" i="1"/>
  <c r="M853" i="1" s="1"/>
  <c r="N853" i="1" s="1"/>
  <c r="M852" i="1"/>
  <c r="L830" i="1"/>
  <c r="M830" i="1" s="1"/>
  <c r="N830" i="1" s="1"/>
  <c r="M829" i="1"/>
  <c r="L846" i="1"/>
  <c r="M845" i="1"/>
  <c r="L838" i="1"/>
  <c r="M838" i="1" s="1"/>
  <c r="N838" i="1" s="1"/>
  <c r="M837" i="1"/>
  <c r="L470" i="1"/>
  <c r="M470" i="1" s="1"/>
  <c r="N470" i="1" s="1"/>
  <c r="M469" i="1"/>
  <c r="S130" i="1"/>
  <c r="R130" i="1"/>
  <c r="R150" i="1"/>
  <c r="S150" i="1"/>
  <c r="R138" i="1"/>
  <c r="S147" i="1"/>
  <c r="R147" i="1"/>
  <c r="S134" i="1"/>
  <c r="R170" i="1"/>
  <c r="S155" i="1"/>
  <c r="R143" i="1"/>
  <c r="S160" i="1"/>
  <c r="R165" i="1"/>
  <c r="S165" i="1"/>
  <c r="S173" i="1"/>
  <c r="R173" i="1"/>
  <c r="R128" i="1"/>
  <c r="S136" i="1"/>
  <c r="S152" i="1"/>
  <c r="R168" i="1"/>
  <c r="R175" i="1"/>
  <c r="R142" i="1"/>
  <c r="S139" i="1"/>
  <c r="R139" i="1"/>
  <c r="R126" i="1"/>
  <c r="R146" i="1"/>
  <c r="S158" i="1"/>
  <c r="S162" i="1"/>
  <c r="S167" i="1"/>
  <c r="S143" i="1"/>
  <c r="N165" i="1"/>
  <c r="R136" i="1"/>
  <c r="R144" i="1"/>
  <c r="R152" i="1"/>
  <c r="S168" i="1"/>
  <c r="L74" i="1"/>
  <c r="M74" i="1" s="1"/>
  <c r="M73" i="1"/>
  <c r="S174" i="1"/>
  <c r="R174" i="1"/>
  <c r="S126" i="1"/>
  <c r="S146" i="1"/>
  <c r="R158" i="1"/>
  <c r="S131" i="1"/>
  <c r="R151" i="1"/>
  <c r="S156" i="1"/>
  <c r="S157" i="1"/>
  <c r="R124" i="1"/>
  <c r="R132" i="1"/>
  <c r="R164" i="1"/>
  <c r="R172" i="1"/>
  <c r="S166" i="1"/>
  <c r="R166" i="1"/>
  <c r="S159" i="1"/>
  <c r="R134" i="1"/>
  <c r="S154" i="1"/>
  <c r="S170" i="1"/>
  <c r="R131" i="1"/>
  <c r="S151" i="1"/>
  <c r="R171" i="1"/>
  <c r="R133" i="1"/>
  <c r="S133" i="1"/>
  <c r="R169" i="1"/>
  <c r="S169" i="1"/>
  <c r="S132" i="1"/>
  <c r="R140" i="1"/>
  <c r="R148" i="1"/>
  <c r="S164" i="1"/>
  <c r="S172" i="1"/>
  <c r="L778" i="1"/>
  <c r="M777" i="1"/>
  <c r="L769" i="1"/>
  <c r="M768" i="1"/>
  <c r="M380" i="1"/>
  <c r="L381" i="1"/>
  <c r="L375" i="1"/>
  <c r="M374" i="1"/>
  <c r="M226" i="1"/>
  <c r="L227" i="1"/>
  <c r="M227" i="1" s="1"/>
  <c r="N227" i="1" s="1"/>
  <c r="M102" i="1"/>
  <c r="L103" i="1"/>
  <c r="M602" i="1"/>
  <c r="L603" i="1"/>
  <c r="L577" i="1"/>
  <c r="M576" i="1"/>
  <c r="M269" i="1"/>
  <c r="L270" i="1"/>
  <c r="L709" i="1"/>
  <c r="M709" i="1" s="1"/>
  <c r="N709" i="1" s="1"/>
  <c r="M708" i="1"/>
  <c r="L589" i="1"/>
  <c r="M588" i="1"/>
  <c r="L154" i="1"/>
  <c r="M153" i="1"/>
  <c r="L327" i="1"/>
  <c r="M326" i="1"/>
  <c r="M265" i="1"/>
  <c r="L266" i="1"/>
  <c r="M266" i="1" s="1"/>
  <c r="N266" i="1" s="1"/>
  <c r="L70" i="1"/>
  <c r="M70" i="1" s="1"/>
  <c r="M69" i="1"/>
  <c r="M614" i="1"/>
  <c r="L615" i="1"/>
  <c r="L508" i="1"/>
  <c r="M507" i="1"/>
  <c r="M622" i="1"/>
  <c r="L623" i="1"/>
  <c r="M623" i="1" s="1"/>
  <c r="N623" i="1" s="1"/>
  <c r="L338" i="1"/>
  <c r="M338" i="1" s="1"/>
  <c r="N338" i="1" s="1"/>
  <c r="M337" i="1"/>
  <c r="L391" i="1"/>
  <c r="M390" i="1"/>
  <c r="L403" i="1"/>
  <c r="M402" i="1"/>
  <c r="M626" i="1"/>
  <c r="L627" i="1"/>
  <c r="M627" i="1" s="1"/>
  <c r="N627" i="1" s="1"/>
  <c r="M91" i="1"/>
  <c r="L92" i="1"/>
  <c r="L257" i="1"/>
  <c r="M257" i="1" s="1"/>
  <c r="N257" i="1" s="1"/>
  <c r="M256" i="1"/>
  <c r="L146" i="1"/>
  <c r="M145" i="1"/>
  <c r="M119" i="1"/>
  <c r="L120" i="1"/>
  <c r="L249" i="1"/>
  <c r="M248" i="1"/>
  <c r="L479" i="1"/>
  <c r="M479" i="1" s="1"/>
  <c r="N479" i="1" s="1"/>
  <c r="M478" i="1"/>
  <c r="M222" i="1"/>
  <c r="L223" i="1"/>
  <c r="M223" i="1" s="1"/>
  <c r="N223" i="1" s="1"/>
  <c r="L57" i="2"/>
  <c r="M56" i="2"/>
  <c r="L53" i="2"/>
  <c r="M52" i="2"/>
  <c r="L424" i="2"/>
  <c r="M424" i="2" s="1"/>
  <c r="M423" i="2"/>
  <c r="L503" i="2"/>
  <c r="M502" i="2"/>
  <c r="M1290" i="2"/>
  <c r="L1291" i="2"/>
  <c r="M1291" i="2" s="1"/>
  <c r="L1109" i="2"/>
  <c r="M1108" i="2"/>
  <c r="M1305" i="2"/>
  <c r="L1306" i="2"/>
  <c r="M1306" i="2" s="1"/>
  <c r="L190" i="2"/>
  <c r="M189" i="2"/>
  <c r="L394" i="2"/>
  <c r="M394" i="2" s="1"/>
  <c r="M393" i="2"/>
  <c r="M508" i="2"/>
  <c r="L509" i="2"/>
  <c r="M545" i="2"/>
  <c r="L546" i="2"/>
  <c r="L378" i="2"/>
  <c r="M378" i="2" s="1"/>
  <c r="M377" i="2"/>
  <c r="L428" i="2"/>
  <c r="M427" i="2"/>
  <c r="L613" i="2"/>
  <c r="M612" i="2"/>
  <c r="L719" i="2"/>
  <c r="M718" i="2"/>
  <c r="L801" i="2"/>
  <c r="M800" i="2"/>
  <c r="L833" i="2"/>
  <c r="M832" i="2"/>
  <c r="L707" i="2"/>
  <c r="M707" i="2" s="1"/>
  <c r="M706" i="2"/>
  <c r="L1085" i="2"/>
  <c r="M1084" i="2"/>
  <c r="M1098" i="2"/>
  <c r="L1099" i="2"/>
  <c r="M1099" i="2" s="1"/>
  <c r="L106" i="2"/>
  <c r="M106" i="2" s="1"/>
  <c r="M105" i="2"/>
  <c r="L1105" i="2"/>
  <c r="M1105" i="2" s="1"/>
  <c r="M1104" i="2"/>
  <c r="L735" i="2"/>
  <c r="M734" i="2"/>
  <c r="L1263" i="2"/>
  <c r="M1262" i="2"/>
  <c r="L1029" i="2"/>
  <c r="M1028" i="2"/>
  <c r="L118" i="2"/>
  <c r="M118" i="2" s="1"/>
  <c r="M117" i="2"/>
  <c r="L386" i="2"/>
  <c r="M385" i="2"/>
  <c r="M372" i="2"/>
  <c r="L373" i="2"/>
  <c r="L475" i="2"/>
  <c r="M475" i="2" s="1"/>
  <c r="M474" i="2"/>
  <c r="L1057" i="2"/>
  <c r="M1057" i="2" s="1"/>
  <c r="M1056" i="2"/>
  <c r="L1001" i="2"/>
  <c r="M1000" i="2"/>
  <c r="L743" i="2"/>
  <c r="M743" i="2" s="1"/>
  <c r="M742" i="2"/>
  <c r="M32" i="2"/>
  <c r="L87" i="2"/>
  <c r="M87" i="2" s="1"/>
  <c r="M86" i="2"/>
  <c r="L77" i="2"/>
  <c r="M76" i="2"/>
  <c r="M143" i="2"/>
  <c r="L144" i="2"/>
  <c r="L178" i="2"/>
  <c r="M178" i="2" s="1"/>
  <c r="M177" i="2"/>
  <c r="L182" i="2"/>
  <c r="M182" i="2" s="1"/>
  <c r="M220" i="2"/>
  <c r="L221" i="2"/>
  <c r="M221" i="2" s="1"/>
  <c r="M274" i="2"/>
  <c r="L275" i="2"/>
  <c r="L269" i="2"/>
  <c r="M268" i="2"/>
  <c r="M212" i="2"/>
  <c r="L213" i="2"/>
  <c r="M213" i="2" s="1"/>
  <c r="L366" i="2"/>
  <c r="M366" i="2" s="1"/>
  <c r="M365" i="2"/>
  <c r="M518" i="2"/>
  <c r="L519" i="2"/>
  <c r="L241" i="2"/>
  <c r="M241" i="2" s="1"/>
  <c r="M240" i="2"/>
  <c r="L483" i="2"/>
  <c r="M483" i="2" s="1"/>
  <c r="M482" i="2"/>
  <c r="L491" i="2"/>
  <c r="M490" i="2"/>
  <c r="L604" i="2"/>
  <c r="M604" i="2" s="1"/>
  <c r="M603" i="2"/>
  <c r="M660" i="2"/>
  <c r="L661" i="2"/>
  <c r="L301" i="2"/>
  <c r="M300" i="2"/>
  <c r="L703" i="2"/>
  <c r="M702" i="2"/>
  <c r="L711" i="2"/>
  <c r="M710" i="2"/>
  <c r="L404" i="2"/>
  <c r="M404" i="2" s="1"/>
  <c r="L580" i="2"/>
  <c r="M580" i="2" s="1"/>
  <c r="M579" i="2"/>
  <c r="L432" i="2"/>
  <c r="M431" i="2"/>
  <c r="L739" i="2"/>
  <c r="M739" i="2" s="1"/>
  <c r="M738" i="2"/>
  <c r="L809" i="2"/>
  <c r="M808" i="2"/>
  <c r="M858" i="2"/>
  <c r="L859" i="2"/>
  <c r="M1238" i="2"/>
  <c r="L1239" i="2"/>
  <c r="M1239" i="2" s="1"/>
  <c r="M1310" i="2"/>
  <c r="L1311" i="2"/>
  <c r="M1311" i="2" s="1"/>
  <c r="L617" i="2"/>
  <c r="M617" i="2" s="1"/>
  <c r="M616" i="2"/>
  <c r="L126" i="2"/>
  <c r="M126" i="2" s="1"/>
  <c r="M125" i="2"/>
  <c r="M203" i="2"/>
  <c r="L204" i="2"/>
  <c r="M204" i="2" s="1"/>
  <c r="L305" i="2"/>
  <c r="M304" i="2"/>
  <c r="L436" i="2"/>
  <c r="M435" i="2"/>
  <c r="M332" i="2"/>
  <c r="L333" i="2"/>
  <c r="L821" i="2"/>
  <c r="M820" i="2"/>
  <c r="L667" i="2"/>
  <c r="M666" i="2"/>
  <c r="L1093" i="2"/>
  <c r="M1093" i="2" s="1"/>
  <c r="M1092" i="2"/>
  <c r="L46" i="2"/>
  <c r="M46" i="2" s="1"/>
  <c r="M45" i="2"/>
  <c r="L13" i="2"/>
  <c r="M12" i="2"/>
  <c r="L90" i="2"/>
  <c r="M89" i="2"/>
  <c r="L98" i="2"/>
  <c r="M98" i="2" s="1"/>
  <c r="M97" i="2"/>
  <c r="L122" i="2"/>
  <c r="M122" i="2" s="1"/>
  <c r="M121" i="2"/>
  <c r="L134" i="2"/>
  <c r="M133" i="2"/>
  <c r="L174" i="2"/>
  <c r="M174" i="2" s="1"/>
  <c r="M173" i="2"/>
  <c r="M325" i="2"/>
  <c r="L326" i="2"/>
  <c r="L327" i="2" s="1"/>
  <c r="M327" i="2" s="1"/>
  <c r="L362" i="2"/>
  <c r="M362" i="2" s="1"/>
  <c r="M361" i="2"/>
  <c r="L443" i="2"/>
  <c r="M442" i="2"/>
  <c r="L487" i="2"/>
  <c r="M487" i="2" s="1"/>
  <c r="M486" i="2"/>
  <c r="M524" i="2"/>
  <c r="L525" i="2"/>
  <c r="L540" i="2"/>
  <c r="M539" i="2"/>
  <c r="L679" i="2"/>
  <c r="M678" i="2"/>
  <c r="L620" i="2"/>
  <c r="M620" i="2" s="1"/>
  <c r="M619" i="2"/>
  <c r="M871" i="2"/>
  <c r="L872" i="2"/>
  <c r="L463" i="2"/>
  <c r="M463" i="2" s="1"/>
  <c r="M462" i="2"/>
  <c r="L560" i="2"/>
  <c r="M559" i="2"/>
  <c r="L849" i="2"/>
  <c r="M848" i="2"/>
  <c r="L1061" i="2"/>
  <c r="M1061" i="2" s="1"/>
  <c r="M1060" i="2"/>
  <c r="L1205" i="2"/>
  <c r="M1205" i="2" s="1"/>
  <c r="M1204" i="2"/>
  <c r="L825" i="2"/>
  <c r="M824" i="2"/>
  <c r="L845" i="2"/>
  <c r="M844" i="2"/>
  <c r="L933" i="2"/>
  <c r="M933" i="2" s="1"/>
  <c r="M932" i="2"/>
  <c r="L1197" i="2"/>
  <c r="M1196" i="2"/>
  <c r="L1271" i="2"/>
  <c r="M1270" i="2"/>
  <c r="L1315" i="2"/>
  <c r="M1314" i="2"/>
  <c r="O3" i="23"/>
  <c r="R3" i="23" s="1"/>
  <c r="P3" i="23"/>
  <c r="S3" i="23" s="1"/>
  <c r="L22" i="23"/>
  <c r="M21" i="23"/>
  <c r="L14" i="23"/>
  <c r="M13" i="23"/>
  <c r="P2" i="23"/>
  <c r="S2" i="23" s="1"/>
  <c r="O2" i="23"/>
  <c r="R2" i="23" s="1"/>
  <c r="L150" i="22"/>
  <c r="M149" i="22"/>
  <c r="L5" i="22"/>
  <c r="M4" i="22"/>
  <c r="S2" i="22"/>
  <c r="L41" i="21"/>
  <c r="M40" i="21"/>
  <c r="L82" i="21"/>
  <c r="M81" i="21"/>
  <c r="M172" i="21"/>
  <c r="L173" i="21"/>
  <c r="M55" i="21"/>
  <c r="N55" i="21" s="1"/>
  <c r="L56" i="21"/>
  <c r="M63" i="21"/>
  <c r="L64" i="21"/>
  <c r="M64" i="21" s="1"/>
  <c r="N64" i="21" s="1"/>
  <c r="L152" i="21"/>
  <c r="M152" i="21" s="1"/>
  <c r="N152" i="21" s="1"/>
  <c r="M151" i="21"/>
  <c r="M160" i="21"/>
  <c r="L161" i="21"/>
  <c r="M161" i="21" s="1"/>
  <c r="N161" i="21" s="1"/>
  <c r="L198" i="21"/>
  <c r="M198" i="21" s="1"/>
  <c r="N198" i="21" s="1"/>
  <c r="M197" i="21"/>
  <c r="M67" i="21"/>
  <c r="L68" i="21"/>
  <c r="M212" i="21"/>
  <c r="L50" i="21"/>
  <c r="M50" i="21" s="1"/>
  <c r="N50" i="21" s="1"/>
  <c r="M49" i="21"/>
  <c r="M87" i="21"/>
  <c r="L88" i="21"/>
  <c r="L110" i="21"/>
  <c r="M110" i="21" s="1"/>
  <c r="N110" i="21" s="1"/>
  <c r="M109" i="21"/>
  <c r="L136" i="21"/>
  <c r="M136" i="21" s="1"/>
  <c r="N136" i="21" s="1"/>
  <c r="M135" i="21"/>
  <c r="M75" i="21"/>
  <c r="N75" i="21" s="1"/>
  <c r="L76" i="21"/>
  <c r="L182" i="21"/>
  <c r="M181" i="21"/>
  <c r="M112" i="21"/>
  <c r="L113" i="21"/>
  <c r="M113" i="21" s="1"/>
  <c r="N113" i="21" s="1"/>
  <c r="L17" i="21"/>
  <c r="M16" i="21"/>
  <c r="L45" i="21"/>
  <c r="M44" i="21"/>
  <c r="M176" i="21"/>
  <c r="L177" i="21"/>
  <c r="L108" i="20"/>
  <c r="M108" i="20" s="1"/>
  <c r="N108" i="20" s="1"/>
  <c r="M107" i="20"/>
  <c r="L91" i="20"/>
  <c r="M90" i="20"/>
  <c r="N90" i="20" s="1"/>
  <c r="M117" i="20"/>
  <c r="L118" i="20"/>
  <c r="M2" i="20"/>
  <c r="L3" i="20"/>
  <c r="L5" i="20"/>
  <c r="K2" i="20"/>
  <c r="Q2" i="20" s="1"/>
  <c r="R2" i="20" s="1"/>
  <c r="N2" i="20"/>
  <c r="P2" i="20"/>
  <c r="P348" i="19"/>
  <c r="S348" i="19" s="1"/>
  <c r="O346" i="19"/>
  <c r="R346" i="19" s="1"/>
  <c r="R345" i="19"/>
  <c r="O340" i="19"/>
  <c r="R340" i="19" s="1"/>
  <c r="P336" i="19"/>
  <c r="S336" i="19" s="1"/>
  <c r="P300" i="19"/>
  <c r="S300" i="19" s="1"/>
  <c r="O288" i="19"/>
  <c r="R288" i="19" s="1"/>
  <c r="P284" i="19"/>
  <c r="S284" i="19" s="1"/>
  <c r="O268" i="19"/>
  <c r="R268" i="19" s="1"/>
  <c r="S268" i="19"/>
  <c r="P265" i="19"/>
  <c r="S265" i="19" s="1"/>
  <c r="P253" i="19"/>
  <c r="S253" i="19" s="1"/>
  <c r="P252" i="19"/>
  <c r="S252" i="19" s="1"/>
  <c r="P249" i="19"/>
  <c r="S249" i="19" s="1"/>
  <c r="P244" i="19"/>
  <c r="S244" i="19" s="1"/>
  <c r="O238" i="19"/>
  <c r="R238" i="19" s="1"/>
  <c r="R231" i="19"/>
  <c r="O226" i="19"/>
  <c r="R226" i="19" s="1"/>
  <c r="R227" i="19"/>
  <c r="P224" i="19"/>
  <c r="S224" i="19" s="1"/>
  <c r="P216" i="19"/>
  <c r="S216" i="19" s="1"/>
  <c r="O213" i="19"/>
  <c r="R213" i="19" s="1"/>
  <c r="P214" i="19"/>
  <c r="S214" i="19" s="1"/>
  <c r="O207" i="19"/>
  <c r="R207" i="19" s="1"/>
  <c r="O208" i="19"/>
  <c r="R208" i="19" s="1"/>
  <c r="P304" i="19"/>
  <c r="S304" i="19" s="1"/>
  <c r="P305" i="19"/>
  <c r="K305" i="19"/>
  <c r="Q305" i="19" s="1"/>
  <c r="R305" i="19" s="1"/>
  <c r="O301" i="19"/>
  <c r="P301" i="19"/>
  <c r="S301" i="19" s="1"/>
  <c r="K301" i="19"/>
  <c r="Q301" i="19" s="1"/>
  <c r="I204" i="19"/>
  <c r="K202" i="19"/>
  <c r="Q202" i="19" s="1"/>
  <c r="K200" i="19"/>
  <c r="Q200" i="19" s="1"/>
  <c r="R200" i="19" s="1"/>
  <c r="S204" i="19"/>
  <c r="O204" i="19"/>
  <c r="R204" i="19" s="1"/>
  <c r="J201" i="19"/>
  <c r="O201" i="19" s="1"/>
  <c r="I200" i="19"/>
  <c r="O197" i="19"/>
  <c r="R197" i="19" s="1"/>
  <c r="P197" i="19"/>
  <c r="S197" i="19" s="1"/>
  <c r="I198" i="19"/>
  <c r="P83" i="19"/>
  <c r="S83" i="19" s="1"/>
  <c r="P82" i="19"/>
  <c r="S82" i="19" s="1"/>
  <c r="O81" i="19"/>
  <c r="R81" i="19" s="1"/>
  <c r="R83" i="19"/>
  <c r="P205" i="19"/>
  <c r="S205" i="19" s="1"/>
  <c r="O203" i="19"/>
  <c r="R203" i="19" s="1"/>
  <c r="P198" i="19"/>
  <c r="S198" i="19" s="1"/>
  <c r="P181" i="19"/>
  <c r="S181" i="19" s="1"/>
  <c r="O338" i="19"/>
  <c r="R338" i="19" s="1"/>
  <c r="P338" i="19"/>
  <c r="S338" i="19" s="1"/>
  <c r="O326" i="19"/>
  <c r="R326" i="19" s="1"/>
  <c r="P326" i="19"/>
  <c r="S326" i="19" s="1"/>
  <c r="M173" i="19"/>
  <c r="L174" i="19"/>
  <c r="R341" i="19"/>
  <c r="R337" i="19"/>
  <c r="R333" i="19"/>
  <c r="R329" i="19"/>
  <c r="R325" i="19"/>
  <c r="R321" i="19"/>
  <c r="R317" i="19"/>
  <c r="S312" i="19"/>
  <c r="P307" i="19"/>
  <c r="S307" i="19" s="1"/>
  <c r="O307" i="19"/>
  <c r="R307" i="19" s="1"/>
  <c r="P299" i="19"/>
  <c r="S299" i="19" s="1"/>
  <c r="O299" i="19"/>
  <c r="R299" i="19" s="1"/>
  <c r="P291" i="19"/>
  <c r="S291" i="19" s="1"/>
  <c r="O291" i="19"/>
  <c r="R291" i="19" s="1"/>
  <c r="P283" i="19"/>
  <c r="S283" i="19" s="1"/>
  <c r="O283" i="19"/>
  <c r="R283" i="19" s="1"/>
  <c r="P275" i="19"/>
  <c r="S275" i="19" s="1"/>
  <c r="O275" i="19"/>
  <c r="R275" i="19" s="1"/>
  <c r="O342" i="19"/>
  <c r="R342" i="19" s="1"/>
  <c r="P342" i="19"/>
  <c r="S342" i="19" s="1"/>
  <c r="O334" i="19"/>
  <c r="R334" i="19" s="1"/>
  <c r="P334" i="19"/>
  <c r="S334" i="19" s="1"/>
  <c r="O322" i="19"/>
  <c r="R322" i="19" s="1"/>
  <c r="P322" i="19"/>
  <c r="S322" i="19" s="1"/>
  <c r="P215" i="19"/>
  <c r="S215" i="19" s="1"/>
  <c r="O215" i="19"/>
  <c r="R215" i="19" s="1"/>
  <c r="P211" i="19"/>
  <c r="S211" i="19" s="1"/>
  <c r="O211" i="19"/>
  <c r="R211" i="19" s="1"/>
  <c r="O349" i="19"/>
  <c r="R349" i="19" s="1"/>
  <c r="P349" i="19"/>
  <c r="S349" i="19" s="1"/>
  <c r="O330" i="19"/>
  <c r="R330" i="19" s="1"/>
  <c r="P330" i="19"/>
  <c r="S330" i="19" s="1"/>
  <c r="O318" i="19"/>
  <c r="R318" i="19" s="1"/>
  <c r="P318" i="19"/>
  <c r="S318" i="19" s="1"/>
  <c r="P223" i="19"/>
  <c r="S223" i="19" s="1"/>
  <c r="O223" i="19"/>
  <c r="R223" i="19" s="1"/>
  <c r="O313" i="19"/>
  <c r="R313" i="19" s="1"/>
  <c r="P313" i="19"/>
  <c r="S313" i="19" s="1"/>
  <c r="P303" i="19"/>
  <c r="S303" i="19" s="1"/>
  <c r="O303" i="19"/>
  <c r="R303" i="19" s="1"/>
  <c r="P295" i="19"/>
  <c r="S295" i="19" s="1"/>
  <c r="O295" i="19"/>
  <c r="R295" i="19" s="1"/>
  <c r="P287" i="19"/>
  <c r="S287" i="19" s="1"/>
  <c r="O287" i="19"/>
  <c r="R287" i="19" s="1"/>
  <c r="P279" i="19"/>
  <c r="S279" i="19" s="1"/>
  <c r="O279" i="19"/>
  <c r="R279" i="19" s="1"/>
  <c r="P345" i="19"/>
  <c r="S345" i="19" s="1"/>
  <c r="P341" i="19"/>
  <c r="S341" i="19" s="1"/>
  <c r="P337" i="19"/>
  <c r="S337" i="19" s="1"/>
  <c r="P333" i="19"/>
  <c r="S333" i="19" s="1"/>
  <c r="P329" i="19"/>
  <c r="S329" i="19" s="1"/>
  <c r="P325" i="19"/>
  <c r="S325" i="19" s="1"/>
  <c r="P321" i="19"/>
  <c r="S321" i="19" s="1"/>
  <c r="P317" i="19"/>
  <c r="S317" i="19" s="1"/>
  <c r="R312" i="19"/>
  <c r="O271" i="19"/>
  <c r="R271" i="19" s="1"/>
  <c r="P271" i="19"/>
  <c r="S271" i="19" s="1"/>
  <c r="O263" i="19"/>
  <c r="R263" i="19" s="1"/>
  <c r="P263" i="19"/>
  <c r="S263" i="19" s="1"/>
  <c r="O255" i="19"/>
  <c r="R255" i="19" s="1"/>
  <c r="P255" i="19"/>
  <c r="S255" i="19" s="1"/>
  <c r="O247" i="19"/>
  <c r="R247" i="19" s="1"/>
  <c r="P247" i="19"/>
  <c r="S247" i="19" s="1"/>
  <c r="O239" i="19"/>
  <c r="R239" i="19" s="1"/>
  <c r="P239" i="19"/>
  <c r="S239" i="19" s="1"/>
  <c r="S235" i="19"/>
  <c r="R309" i="19"/>
  <c r="R308" i="19"/>
  <c r="R304" i="19"/>
  <c r="R300" i="19"/>
  <c r="S297" i="19"/>
  <c r="R297" i="19"/>
  <c r="R296" i="19"/>
  <c r="S293" i="19"/>
  <c r="R293" i="19"/>
  <c r="R292" i="19"/>
  <c r="S285" i="19"/>
  <c r="R285" i="19"/>
  <c r="R284" i="19"/>
  <c r="R281" i="19"/>
  <c r="R280" i="19"/>
  <c r="S277" i="19"/>
  <c r="R277" i="19"/>
  <c r="R276" i="19"/>
  <c r="S273" i="19"/>
  <c r="R273" i="19"/>
  <c r="R272" i="19"/>
  <c r="R270" i="19"/>
  <c r="R264" i="19"/>
  <c r="R262" i="19"/>
  <c r="R256" i="19"/>
  <c r="R254" i="19"/>
  <c r="R248" i="19"/>
  <c r="R246" i="19"/>
  <c r="R240" i="19"/>
  <c r="S232" i="19"/>
  <c r="P219" i="19"/>
  <c r="S219" i="19" s="1"/>
  <c r="O219" i="19"/>
  <c r="R219" i="19" s="1"/>
  <c r="O306" i="19"/>
  <c r="R306" i="19" s="1"/>
  <c r="P306" i="19"/>
  <c r="S306" i="19" s="1"/>
  <c r="O302" i="19"/>
  <c r="R302" i="19" s="1"/>
  <c r="P302" i="19"/>
  <c r="S302" i="19" s="1"/>
  <c r="O298" i="19"/>
  <c r="R298" i="19" s="1"/>
  <c r="P298" i="19"/>
  <c r="S298" i="19" s="1"/>
  <c r="O294" i="19"/>
  <c r="R294" i="19" s="1"/>
  <c r="P294" i="19"/>
  <c r="S294" i="19" s="1"/>
  <c r="O290" i="19"/>
  <c r="R290" i="19" s="1"/>
  <c r="P290" i="19"/>
  <c r="S290" i="19" s="1"/>
  <c r="O286" i="19"/>
  <c r="R286" i="19" s="1"/>
  <c r="P286" i="19"/>
  <c r="S286" i="19" s="1"/>
  <c r="O282" i="19"/>
  <c r="R282" i="19" s="1"/>
  <c r="P282" i="19"/>
  <c r="S282" i="19" s="1"/>
  <c r="O278" i="19"/>
  <c r="R278" i="19" s="1"/>
  <c r="P278" i="19"/>
  <c r="S278" i="19" s="1"/>
  <c r="O274" i="19"/>
  <c r="R274" i="19" s="1"/>
  <c r="P274" i="19"/>
  <c r="S274" i="19" s="1"/>
  <c r="O267" i="19"/>
  <c r="R267" i="19" s="1"/>
  <c r="P267" i="19"/>
  <c r="S267" i="19" s="1"/>
  <c r="O259" i="19"/>
  <c r="R259" i="19" s="1"/>
  <c r="P259" i="19"/>
  <c r="S259" i="19" s="1"/>
  <c r="O251" i="19"/>
  <c r="R251" i="19" s="1"/>
  <c r="P251" i="19"/>
  <c r="S251" i="19" s="1"/>
  <c r="O243" i="19"/>
  <c r="R243" i="19" s="1"/>
  <c r="P243" i="19"/>
  <c r="S243" i="19" s="1"/>
  <c r="R232" i="19"/>
  <c r="P270" i="19"/>
  <c r="S270" i="19" s="1"/>
  <c r="P266" i="19"/>
  <c r="S266" i="19" s="1"/>
  <c r="P262" i="19"/>
  <c r="S262" i="19" s="1"/>
  <c r="P258" i="19"/>
  <c r="S258" i="19" s="1"/>
  <c r="P254" i="19"/>
  <c r="S254" i="19" s="1"/>
  <c r="P250" i="19"/>
  <c r="S250" i="19" s="1"/>
  <c r="P246" i="19"/>
  <c r="S246" i="19" s="1"/>
  <c r="P242" i="19"/>
  <c r="S242" i="19" s="1"/>
  <c r="S213" i="19"/>
  <c r="S209" i="19"/>
  <c r="O206" i="19"/>
  <c r="R206" i="19" s="1"/>
  <c r="P206" i="19"/>
  <c r="S206" i="19" s="1"/>
  <c r="O202" i="19"/>
  <c r="P202" i="19"/>
  <c r="P237" i="19"/>
  <c r="S237" i="19" s="1"/>
  <c r="P233" i="19"/>
  <c r="S233" i="19" s="1"/>
  <c r="P229" i="19"/>
  <c r="S229" i="19" s="1"/>
  <c r="R224" i="19"/>
  <c r="R220" i="19"/>
  <c r="R216" i="19"/>
  <c r="M177" i="19"/>
  <c r="N177" i="19" s="1"/>
  <c r="L178" i="19"/>
  <c r="O222" i="19"/>
  <c r="R222" i="19" s="1"/>
  <c r="P222" i="19"/>
  <c r="S222" i="19" s="1"/>
  <c r="O218" i="19"/>
  <c r="R218" i="19" s="1"/>
  <c r="P218" i="19"/>
  <c r="S218" i="19" s="1"/>
  <c r="R209" i="19"/>
  <c r="R205" i="19"/>
  <c r="R201" i="19"/>
  <c r="R198" i="19"/>
  <c r="S194" i="19"/>
  <c r="R194" i="19"/>
  <c r="R193" i="19"/>
  <c r="S190" i="19"/>
  <c r="R190" i="19"/>
  <c r="R189" i="19"/>
  <c r="O195" i="19"/>
  <c r="R195" i="19" s="1"/>
  <c r="P195" i="19"/>
  <c r="S195" i="19" s="1"/>
  <c r="O191" i="19"/>
  <c r="R191" i="19" s="1"/>
  <c r="P191" i="19"/>
  <c r="S191" i="19" s="1"/>
  <c r="O187" i="19"/>
  <c r="R187" i="19" s="1"/>
  <c r="P187" i="19"/>
  <c r="S187" i="19" s="1"/>
  <c r="R184" i="19"/>
  <c r="O183" i="19"/>
  <c r="R183" i="19" s="1"/>
  <c r="P183" i="19"/>
  <c r="S183" i="19" s="1"/>
  <c r="R180" i="19"/>
  <c r="O179" i="19"/>
  <c r="R179" i="19" s="1"/>
  <c r="P179" i="19"/>
  <c r="S179" i="19" s="1"/>
  <c r="R176" i="19"/>
  <c r="R186" i="19"/>
  <c r="R182" i="19"/>
  <c r="R178" i="19"/>
  <c r="O175" i="19"/>
  <c r="R175" i="19" s="1"/>
  <c r="P175" i="19"/>
  <c r="S175" i="19" s="1"/>
  <c r="P186" i="19"/>
  <c r="S186" i="19" s="1"/>
  <c r="P182" i="19"/>
  <c r="S182" i="19" s="1"/>
  <c r="P178" i="19"/>
  <c r="S178" i="19" s="1"/>
  <c r="P174" i="19"/>
  <c r="S174" i="19" s="1"/>
  <c r="O136" i="19"/>
  <c r="R136" i="19" s="1"/>
  <c r="O170" i="19"/>
  <c r="R170" i="19" s="1"/>
  <c r="O156" i="19"/>
  <c r="R156" i="19" s="1"/>
  <c r="P154" i="19"/>
  <c r="S154" i="19" s="1"/>
  <c r="P145" i="19"/>
  <c r="S145" i="19" s="1"/>
  <c r="P141" i="19"/>
  <c r="S141" i="19" s="1"/>
  <c r="S161" i="19"/>
  <c r="S136" i="19"/>
  <c r="P166" i="19"/>
  <c r="S166" i="19" s="1"/>
  <c r="S165" i="19"/>
  <c r="P158" i="19"/>
  <c r="S158" i="19" s="1"/>
  <c r="S157" i="19"/>
  <c r="P153" i="19"/>
  <c r="S153" i="19" s="1"/>
  <c r="P150" i="19"/>
  <c r="S150" i="19" s="1"/>
  <c r="S149" i="19"/>
  <c r="O144" i="19"/>
  <c r="R144" i="19" s="1"/>
  <c r="P142" i="19"/>
  <c r="S142" i="19" s="1"/>
  <c r="P138" i="19"/>
  <c r="S138" i="19" s="1"/>
  <c r="O106" i="19"/>
  <c r="R106" i="19" s="1"/>
  <c r="R104" i="19"/>
  <c r="P103" i="19"/>
  <c r="S103" i="19" s="1"/>
  <c r="O102" i="19"/>
  <c r="R102" i="19" s="1"/>
  <c r="O97" i="19"/>
  <c r="R97" i="19" s="1"/>
  <c r="R96" i="19"/>
  <c r="P71" i="19"/>
  <c r="S71" i="19" s="1"/>
  <c r="O55" i="19"/>
  <c r="R55" i="19" s="1"/>
  <c r="O35" i="19"/>
  <c r="R35" i="19" s="1"/>
  <c r="P23" i="19"/>
  <c r="S23" i="19" s="1"/>
  <c r="P11" i="19"/>
  <c r="S11" i="19" s="1"/>
  <c r="L128" i="19"/>
  <c r="M128" i="19" s="1"/>
  <c r="L132" i="19"/>
  <c r="M132" i="19" s="1"/>
  <c r="L118" i="19"/>
  <c r="M118" i="19" s="1"/>
  <c r="N118" i="19" s="1"/>
  <c r="S6" i="19"/>
  <c r="M120" i="19"/>
  <c r="L121" i="19"/>
  <c r="M121" i="19" s="1"/>
  <c r="N121" i="19" s="1"/>
  <c r="L137" i="19"/>
  <c r="L125" i="19"/>
  <c r="M119" i="19"/>
  <c r="P3" i="19"/>
  <c r="L4" i="19"/>
  <c r="O169" i="19"/>
  <c r="R169" i="19" s="1"/>
  <c r="P169" i="19"/>
  <c r="S169" i="19" s="1"/>
  <c r="P93" i="19"/>
  <c r="S93" i="19" s="1"/>
  <c r="O93" i="19"/>
  <c r="R93" i="19" s="1"/>
  <c r="P167" i="19"/>
  <c r="S167" i="19" s="1"/>
  <c r="O167" i="19"/>
  <c r="R167" i="19" s="1"/>
  <c r="P151" i="19"/>
  <c r="S151" i="19" s="1"/>
  <c r="O151" i="19"/>
  <c r="R151" i="19" s="1"/>
  <c r="M122" i="19"/>
  <c r="L123" i="19"/>
  <c r="M123" i="19" s="1"/>
  <c r="N123" i="19" s="1"/>
  <c r="R113" i="19"/>
  <c r="S113" i="19"/>
  <c r="P98" i="19"/>
  <c r="S98" i="19" s="1"/>
  <c r="O98" i="19"/>
  <c r="R98" i="19" s="1"/>
  <c r="O61" i="19"/>
  <c r="R61" i="19" s="1"/>
  <c r="P61" i="19"/>
  <c r="S61" i="19" s="1"/>
  <c r="R168" i="19"/>
  <c r="O163" i="19"/>
  <c r="R163" i="19" s="1"/>
  <c r="O147" i="19"/>
  <c r="R147" i="19" s="1"/>
  <c r="R105" i="19"/>
  <c r="S105" i="19"/>
  <c r="P77" i="19"/>
  <c r="S77" i="19" s="1"/>
  <c r="O77" i="19"/>
  <c r="R77" i="19" s="1"/>
  <c r="R127" i="19"/>
  <c r="S109" i="19"/>
  <c r="P172" i="19"/>
  <c r="S172" i="19" s="1"/>
  <c r="P168" i="19"/>
  <c r="S168" i="19" s="1"/>
  <c r="O132" i="19"/>
  <c r="R132" i="19" s="1"/>
  <c r="P132" i="19"/>
  <c r="S132" i="19" s="1"/>
  <c r="R129" i="19"/>
  <c r="R119" i="19"/>
  <c r="S86" i="19"/>
  <c r="O57" i="19"/>
  <c r="R57" i="19" s="1"/>
  <c r="P57" i="19"/>
  <c r="S57" i="19" s="1"/>
  <c r="R165" i="19"/>
  <c r="R161" i="19"/>
  <c r="R157" i="19"/>
  <c r="R153" i="19"/>
  <c r="R145" i="19"/>
  <c r="R141" i="19"/>
  <c r="R138" i="19"/>
  <c r="R137" i="19"/>
  <c r="R135" i="19"/>
  <c r="N130" i="19"/>
  <c r="O128" i="19"/>
  <c r="R128" i="19" s="1"/>
  <c r="P128" i="19"/>
  <c r="S128" i="19" s="1"/>
  <c r="R125" i="19"/>
  <c r="R121" i="19"/>
  <c r="S97" i="19"/>
  <c r="P85" i="19"/>
  <c r="S85" i="19" s="1"/>
  <c r="O85" i="19"/>
  <c r="R85" i="19" s="1"/>
  <c r="O69" i="19"/>
  <c r="R69" i="19" s="1"/>
  <c r="P69" i="19"/>
  <c r="S69" i="19" s="1"/>
  <c r="O53" i="19"/>
  <c r="R53" i="19" s="1"/>
  <c r="P53" i="19"/>
  <c r="S53" i="19" s="1"/>
  <c r="O139" i="19"/>
  <c r="R139" i="19" s="1"/>
  <c r="P139" i="19"/>
  <c r="S139" i="19" s="1"/>
  <c r="R131" i="19"/>
  <c r="O124" i="19"/>
  <c r="R124" i="19" s="1"/>
  <c r="P124" i="19"/>
  <c r="S124" i="19" s="1"/>
  <c r="O120" i="19"/>
  <c r="R120" i="19" s="1"/>
  <c r="P120" i="19"/>
  <c r="S120" i="19" s="1"/>
  <c r="R117" i="19"/>
  <c r="O116" i="19"/>
  <c r="R116" i="19" s="1"/>
  <c r="P116" i="19"/>
  <c r="S116" i="19" s="1"/>
  <c r="R101" i="19"/>
  <c r="S101" i="19"/>
  <c r="O65" i="19"/>
  <c r="R65" i="19" s="1"/>
  <c r="P65" i="19"/>
  <c r="S65" i="19" s="1"/>
  <c r="O49" i="19"/>
  <c r="R49" i="19" s="1"/>
  <c r="P49" i="19"/>
  <c r="S49" i="19" s="1"/>
  <c r="P135" i="19"/>
  <c r="S135" i="19" s="1"/>
  <c r="P131" i="19"/>
  <c r="S131" i="19" s="1"/>
  <c r="P127" i="19"/>
  <c r="S127" i="19" s="1"/>
  <c r="P123" i="19"/>
  <c r="S123" i="19" s="1"/>
  <c r="P119" i="19"/>
  <c r="S119" i="19" s="1"/>
  <c r="M116" i="19"/>
  <c r="P112" i="19"/>
  <c r="S112" i="19" s="1"/>
  <c r="P108" i="19"/>
  <c r="S108" i="19" s="1"/>
  <c r="P104" i="19"/>
  <c r="S104" i="19" s="1"/>
  <c r="P100" i="19"/>
  <c r="S100" i="19" s="1"/>
  <c r="P96" i="19"/>
  <c r="S96" i="19" s="1"/>
  <c r="O88" i="19"/>
  <c r="R88" i="19" s="1"/>
  <c r="P88" i="19"/>
  <c r="S88" i="19" s="1"/>
  <c r="R87" i="19"/>
  <c r="R86" i="19"/>
  <c r="O80" i="19"/>
  <c r="R80" i="19" s="1"/>
  <c r="P80" i="19"/>
  <c r="S80" i="19" s="1"/>
  <c r="R79" i="19"/>
  <c r="R68" i="19"/>
  <c r="R64" i="19"/>
  <c r="R60" i="19"/>
  <c r="R56" i="19"/>
  <c r="R52" i="19"/>
  <c r="S43" i="19"/>
  <c r="R111" i="19"/>
  <c r="R107" i="19"/>
  <c r="R103" i="19"/>
  <c r="R99" i="19"/>
  <c r="R95" i="19"/>
  <c r="O92" i="19"/>
  <c r="R92" i="19" s="1"/>
  <c r="P92" i="19"/>
  <c r="S92" i="19" s="1"/>
  <c r="O84" i="19"/>
  <c r="R84" i="19" s="1"/>
  <c r="P84" i="19"/>
  <c r="S84" i="19" s="1"/>
  <c r="O76" i="19"/>
  <c r="R76" i="19" s="1"/>
  <c r="P76" i="19"/>
  <c r="S76" i="19" s="1"/>
  <c r="O44" i="19"/>
  <c r="R44" i="19" s="1"/>
  <c r="P44" i="19"/>
  <c r="S44" i="19" s="1"/>
  <c r="O40" i="19"/>
  <c r="R40" i="19" s="1"/>
  <c r="P40" i="19"/>
  <c r="S40" i="19" s="1"/>
  <c r="O32" i="19"/>
  <c r="R32" i="19" s="1"/>
  <c r="P32" i="19"/>
  <c r="S32" i="19" s="1"/>
  <c r="P72" i="19"/>
  <c r="S72" i="19" s="1"/>
  <c r="P68" i="19"/>
  <c r="S68" i="19" s="1"/>
  <c r="P64" i="19"/>
  <c r="S64" i="19" s="1"/>
  <c r="P60" i="19"/>
  <c r="S60" i="19" s="1"/>
  <c r="P56" i="19"/>
  <c r="S56" i="19" s="1"/>
  <c r="P52" i="19"/>
  <c r="S52" i="19" s="1"/>
  <c r="P48" i="19"/>
  <c r="S48" i="19" s="1"/>
  <c r="R43" i="19"/>
  <c r="S35" i="19"/>
  <c r="O9" i="19"/>
  <c r="R9" i="19" s="1"/>
  <c r="P9" i="19"/>
  <c r="S9" i="19" s="1"/>
  <c r="O41" i="19"/>
  <c r="R41" i="19" s="1"/>
  <c r="O36" i="19"/>
  <c r="R36" i="19" s="1"/>
  <c r="P36" i="19"/>
  <c r="S36" i="19" s="1"/>
  <c r="R34" i="19"/>
  <c r="O33" i="19"/>
  <c r="R33" i="19" s="1"/>
  <c r="R10" i="19"/>
  <c r="R8" i="19"/>
  <c r="O25" i="19"/>
  <c r="R25" i="19" s="1"/>
  <c r="P25" i="19"/>
  <c r="S25" i="19" s="1"/>
  <c r="O21" i="19"/>
  <c r="R21" i="19" s="1"/>
  <c r="P21" i="19"/>
  <c r="S21" i="19" s="1"/>
  <c r="O17" i="19"/>
  <c r="R17" i="19" s="1"/>
  <c r="P17" i="19"/>
  <c r="S17" i="19" s="1"/>
  <c r="O13" i="19"/>
  <c r="R13" i="19" s="1"/>
  <c r="P13" i="19"/>
  <c r="S13" i="19" s="1"/>
  <c r="O5" i="19"/>
  <c r="R5" i="19" s="1"/>
  <c r="P5" i="19"/>
  <c r="S5" i="19" s="1"/>
  <c r="P28" i="19"/>
  <c r="S28" i="19" s="1"/>
  <c r="P24" i="19"/>
  <c r="S24" i="19" s="1"/>
  <c r="P20" i="19"/>
  <c r="S20" i="19" s="1"/>
  <c r="P16" i="19"/>
  <c r="S16" i="19" s="1"/>
  <c r="P12" i="19"/>
  <c r="S12" i="19" s="1"/>
  <c r="P8" i="19"/>
  <c r="S8" i="19" s="1"/>
  <c r="P4" i="19"/>
  <c r="S4" i="19" s="1"/>
  <c r="R2" i="19"/>
  <c r="P2" i="19"/>
  <c r="I2" i="19"/>
  <c r="N2" i="19" s="1"/>
  <c r="O568" i="18"/>
  <c r="R568" i="18" s="1"/>
  <c r="P556" i="18"/>
  <c r="S556" i="18" s="1"/>
  <c r="S487" i="18"/>
  <c r="O481" i="18"/>
  <c r="R481" i="18" s="1"/>
  <c r="P423" i="18"/>
  <c r="S423" i="18" s="1"/>
  <c r="P422" i="18"/>
  <c r="S422" i="18" s="1"/>
  <c r="P419" i="18"/>
  <c r="S419" i="18" s="1"/>
  <c r="P415" i="18"/>
  <c r="S415" i="18" s="1"/>
  <c r="P411" i="18"/>
  <c r="S411" i="18" s="1"/>
  <c r="P390" i="18"/>
  <c r="S390" i="18" s="1"/>
  <c r="P395" i="18"/>
  <c r="S395" i="18" s="1"/>
  <c r="R390" i="18"/>
  <c r="O381" i="18"/>
  <c r="R381" i="18" s="1"/>
  <c r="O377" i="18"/>
  <c r="P358" i="18"/>
  <c r="S358" i="18" s="1"/>
  <c r="S357" i="18"/>
  <c r="P316" i="18"/>
  <c r="S316" i="18" s="1"/>
  <c r="P313" i="18"/>
  <c r="S313" i="18" s="1"/>
  <c r="P297" i="18"/>
  <c r="S297" i="18" s="1"/>
  <c r="P293" i="18"/>
  <c r="S293" i="18" s="1"/>
  <c r="L292" i="18"/>
  <c r="P251" i="18"/>
  <c r="P250" i="18"/>
  <c r="S250" i="18" s="1"/>
  <c r="S526" i="18"/>
  <c r="S514" i="18"/>
  <c r="S498" i="18"/>
  <c r="S523" i="18"/>
  <c r="R514" i="18"/>
  <c r="S510" i="18"/>
  <c r="R498" i="18"/>
  <c r="R495" i="18"/>
  <c r="S494" i="18"/>
  <c r="R579" i="18"/>
  <c r="O578" i="18"/>
  <c r="R578" i="18" s="1"/>
  <c r="P578" i="18"/>
  <c r="S578" i="18" s="1"/>
  <c r="R575" i="18"/>
  <c r="O574" i="18"/>
  <c r="R574" i="18" s="1"/>
  <c r="P574" i="18"/>
  <c r="S574" i="18" s="1"/>
  <c r="R571" i="18"/>
  <c r="O570" i="18"/>
  <c r="R570" i="18" s="1"/>
  <c r="P570" i="18"/>
  <c r="S570" i="18" s="1"/>
  <c r="R567" i="18"/>
  <c r="O566" i="18"/>
  <c r="R566" i="18" s="1"/>
  <c r="P566" i="18"/>
  <c r="S566" i="18" s="1"/>
  <c r="R563" i="18"/>
  <c r="O562" i="18"/>
  <c r="R562" i="18" s="1"/>
  <c r="P562" i="18"/>
  <c r="S562" i="18" s="1"/>
  <c r="R559" i="18"/>
  <c r="O558" i="18"/>
  <c r="R558" i="18" s="1"/>
  <c r="P558" i="18"/>
  <c r="S558" i="18" s="1"/>
  <c r="R555" i="18"/>
  <c r="O554" i="18"/>
  <c r="R554" i="18" s="1"/>
  <c r="P554" i="18"/>
  <c r="S554" i="18" s="1"/>
  <c r="R551" i="18"/>
  <c r="O550" i="18"/>
  <c r="R550" i="18" s="1"/>
  <c r="P550" i="18"/>
  <c r="S550" i="18" s="1"/>
  <c r="R547" i="18"/>
  <c r="O546" i="18"/>
  <c r="R546" i="18" s="1"/>
  <c r="P546" i="18"/>
  <c r="S546" i="18" s="1"/>
  <c r="R543" i="18"/>
  <c r="O542" i="18"/>
  <c r="R542" i="18" s="1"/>
  <c r="P542" i="18"/>
  <c r="S542" i="18" s="1"/>
  <c r="R539" i="18"/>
  <c r="O538" i="18"/>
  <c r="R538" i="18" s="1"/>
  <c r="P538" i="18"/>
  <c r="S538" i="18" s="1"/>
  <c r="R535" i="18"/>
  <c r="O534" i="18"/>
  <c r="R534" i="18" s="1"/>
  <c r="P534" i="18"/>
  <c r="S534" i="18" s="1"/>
  <c r="R531" i="18"/>
  <c r="R523" i="18"/>
  <c r="S522" i="18"/>
  <c r="R510" i="18"/>
  <c r="R507" i="18"/>
  <c r="S506" i="18"/>
  <c r="R494" i="18"/>
  <c r="R491" i="18"/>
  <c r="L294" i="18"/>
  <c r="P577" i="18"/>
  <c r="S577" i="18" s="1"/>
  <c r="P573" i="18"/>
  <c r="S573" i="18" s="1"/>
  <c r="P569" i="18"/>
  <c r="S569" i="18" s="1"/>
  <c r="P565" i="18"/>
  <c r="S565" i="18" s="1"/>
  <c r="P561" i="18"/>
  <c r="S561" i="18" s="1"/>
  <c r="P557" i="18"/>
  <c r="S557" i="18" s="1"/>
  <c r="P553" i="18"/>
  <c r="S553" i="18" s="1"/>
  <c r="P549" i="18"/>
  <c r="S549" i="18" s="1"/>
  <c r="P545" i="18"/>
  <c r="S545" i="18" s="1"/>
  <c r="P541" i="18"/>
  <c r="S541" i="18" s="1"/>
  <c r="P537" i="18"/>
  <c r="S537" i="18" s="1"/>
  <c r="P533" i="18"/>
  <c r="S533" i="18" s="1"/>
  <c r="S482" i="18"/>
  <c r="S474" i="18"/>
  <c r="R473" i="18"/>
  <c r="R468" i="18"/>
  <c r="R487" i="18"/>
  <c r="P472" i="18"/>
  <c r="S472" i="18" s="1"/>
  <c r="P528" i="18"/>
  <c r="S528" i="18" s="1"/>
  <c r="P524" i="18"/>
  <c r="S524" i="18" s="1"/>
  <c r="P520" i="18"/>
  <c r="S520" i="18" s="1"/>
  <c r="P516" i="18"/>
  <c r="S516" i="18" s="1"/>
  <c r="P512" i="18"/>
  <c r="S512" i="18" s="1"/>
  <c r="P508" i="18"/>
  <c r="S508" i="18" s="1"/>
  <c r="P504" i="18"/>
  <c r="S504" i="18" s="1"/>
  <c r="P500" i="18"/>
  <c r="S500" i="18" s="1"/>
  <c r="P496" i="18"/>
  <c r="S496" i="18" s="1"/>
  <c r="P492" i="18"/>
  <c r="S492" i="18" s="1"/>
  <c r="P488" i="18"/>
  <c r="S488" i="18" s="1"/>
  <c r="R467" i="18"/>
  <c r="P480" i="18"/>
  <c r="S480" i="18" s="1"/>
  <c r="R483" i="18"/>
  <c r="R477" i="18"/>
  <c r="R475" i="18"/>
  <c r="O471" i="18"/>
  <c r="R471" i="18" s="1"/>
  <c r="P471" i="18"/>
  <c r="S471" i="18" s="1"/>
  <c r="P467" i="18"/>
  <c r="S467" i="18" s="1"/>
  <c r="O464" i="18"/>
  <c r="R464" i="18" s="1"/>
  <c r="P464" i="18"/>
  <c r="S464" i="18" s="1"/>
  <c r="O460" i="18"/>
  <c r="R460" i="18" s="1"/>
  <c r="P460" i="18"/>
  <c r="S460" i="18" s="1"/>
  <c r="O456" i="18"/>
  <c r="R456" i="18" s="1"/>
  <c r="P456" i="18"/>
  <c r="S456" i="18" s="1"/>
  <c r="O452" i="18"/>
  <c r="R452" i="18" s="1"/>
  <c r="P452" i="18"/>
  <c r="S452" i="18" s="1"/>
  <c r="O448" i="18"/>
  <c r="R448" i="18" s="1"/>
  <c r="P448" i="18"/>
  <c r="S448" i="18" s="1"/>
  <c r="O444" i="18"/>
  <c r="R444" i="18" s="1"/>
  <c r="P444" i="18"/>
  <c r="S444" i="18" s="1"/>
  <c r="O440" i="18"/>
  <c r="R440" i="18" s="1"/>
  <c r="P440" i="18"/>
  <c r="S440" i="18" s="1"/>
  <c r="O436" i="18"/>
  <c r="R436" i="18" s="1"/>
  <c r="P436" i="18"/>
  <c r="S436" i="18" s="1"/>
  <c r="O432" i="18"/>
  <c r="R432" i="18" s="1"/>
  <c r="P432" i="18"/>
  <c r="S432" i="18" s="1"/>
  <c r="O428" i="18"/>
  <c r="R428" i="18" s="1"/>
  <c r="P428" i="18"/>
  <c r="S428" i="18" s="1"/>
  <c r="O424" i="18"/>
  <c r="R424" i="18" s="1"/>
  <c r="P424" i="18"/>
  <c r="S424" i="18" s="1"/>
  <c r="O420" i="18"/>
  <c r="R420" i="18" s="1"/>
  <c r="P420" i="18"/>
  <c r="S420" i="18" s="1"/>
  <c r="O416" i="18"/>
  <c r="R416" i="18" s="1"/>
  <c r="P416" i="18"/>
  <c r="S416" i="18" s="1"/>
  <c r="O412" i="18"/>
  <c r="R412" i="18" s="1"/>
  <c r="P412" i="18"/>
  <c r="S412" i="18" s="1"/>
  <c r="O408" i="18"/>
  <c r="R408" i="18" s="1"/>
  <c r="P408" i="18"/>
  <c r="S408" i="18" s="1"/>
  <c r="O404" i="18"/>
  <c r="R404" i="18" s="1"/>
  <c r="P404" i="18"/>
  <c r="S404" i="18" s="1"/>
  <c r="O400" i="18"/>
  <c r="R400" i="18" s="1"/>
  <c r="P400" i="18"/>
  <c r="S400" i="18" s="1"/>
  <c r="O396" i="18"/>
  <c r="R396" i="18" s="1"/>
  <c r="P396" i="18"/>
  <c r="S396" i="18" s="1"/>
  <c r="R391" i="18"/>
  <c r="P389" i="18"/>
  <c r="S389" i="18" s="1"/>
  <c r="O389" i="18"/>
  <c r="R389" i="18" s="1"/>
  <c r="O392" i="18"/>
  <c r="R392" i="18" s="1"/>
  <c r="P392" i="18"/>
  <c r="S392" i="18" s="1"/>
  <c r="O362" i="18"/>
  <c r="R362" i="18" s="1"/>
  <c r="P362" i="18"/>
  <c r="S362" i="18" s="1"/>
  <c r="R470" i="18"/>
  <c r="R466" i="18"/>
  <c r="O465" i="18"/>
  <c r="R465" i="18" s="1"/>
  <c r="O461" i="18"/>
  <c r="R461" i="18" s="1"/>
  <c r="O457" i="18"/>
  <c r="R457" i="18" s="1"/>
  <c r="O453" i="18"/>
  <c r="R453" i="18" s="1"/>
  <c r="O449" i="18"/>
  <c r="R449" i="18" s="1"/>
  <c r="O445" i="18"/>
  <c r="R445" i="18" s="1"/>
  <c r="O441" i="18"/>
  <c r="R441" i="18" s="1"/>
  <c r="O437" i="18"/>
  <c r="R437" i="18" s="1"/>
  <c r="O433" i="18"/>
  <c r="R433" i="18" s="1"/>
  <c r="O429" i="18"/>
  <c r="R429" i="18" s="1"/>
  <c r="O425" i="18"/>
  <c r="R425" i="18" s="1"/>
  <c r="O421" i="18"/>
  <c r="R421" i="18" s="1"/>
  <c r="O417" i="18"/>
  <c r="R417" i="18" s="1"/>
  <c r="O413" i="18"/>
  <c r="R413" i="18" s="1"/>
  <c r="O409" i="18"/>
  <c r="R409" i="18" s="1"/>
  <c r="O405" i="18"/>
  <c r="R405" i="18" s="1"/>
  <c r="O401" i="18"/>
  <c r="R401" i="18" s="1"/>
  <c r="O397" i="18"/>
  <c r="R397" i="18" s="1"/>
  <c r="O380" i="18"/>
  <c r="R380" i="18" s="1"/>
  <c r="P380" i="18"/>
  <c r="S380" i="18" s="1"/>
  <c r="O372" i="18"/>
  <c r="R372" i="18" s="1"/>
  <c r="P372" i="18"/>
  <c r="S372" i="18" s="1"/>
  <c r="O364" i="18"/>
  <c r="R364" i="18" s="1"/>
  <c r="P364" i="18"/>
  <c r="S364" i="18" s="1"/>
  <c r="R385" i="18"/>
  <c r="S383" i="18"/>
  <c r="R377" i="18"/>
  <c r="S375" i="18"/>
  <c r="S367" i="18"/>
  <c r="O384" i="18"/>
  <c r="R384" i="18" s="1"/>
  <c r="P384" i="18"/>
  <c r="S384" i="18" s="1"/>
  <c r="R383" i="18"/>
  <c r="O376" i="18"/>
  <c r="R376" i="18" s="1"/>
  <c r="P376" i="18"/>
  <c r="S376" i="18" s="1"/>
  <c r="R375" i="18"/>
  <c r="O368" i="18"/>
  <c r="R368" i="18" s="1"/>
  <c r="P368" i="18"/>
  <c r="S368" i="18" s="1"/>
  <c r="R367" i="18"/>
  <c r="S361" i="18"/>
  <c r="O388" i="18"/>
  <c r="R388" i="18" s="1"/>
  <c r="P388" i="18"/>
  <c r="S388" i="18" s="1"/>
  <c r="S379" i="18"/>
  <c r="S371" i="18"/>
  <c r="O348" i="18"/>
  <c r="R348" i="18" s="1"/>
  <c r="P348" i="18"/>
  <c r="S348" i="18" s="1"/>
  <c r="P335" i="18"/>
  <c r="S335" i="18" s="1"/>
  <c r="O335" i="18"/>
  <c r="R335" i="18" s="1"/>
  <c r="P323" i="18"/>
  <c r="S323" i="18" s="1"/>
  <c r="O323" i="18"/>
  <c r="R323" i="18" s="1"/>
  <c r="R361" i="18"/>
  <c r="O352" i="18"/>
  <c r="R352" i="18" s="1"/>
  <c r="P352" i="18"/>
  <c r="S352" i="18" s="1"/>
  <c r="R349" i="18"/>
  <c r="S343" i="18"/>
  <c r="R339" i="18"/>
  <c r="P315" i="18"/>
  <c r="S315" i="18" s="1"/>
  <c r="O315" i="18"/>
  <c r="R315" i="18" s="1"/>
  <c r="P307" i="18"/>
  <c r="S307" i="18" s="1"/>
  <c r="O307" i="18"/>
  <c r="R307" i="18" s="1"/>
  <c r="O303" i="18"/>
  <c r="R303" i="18" s="1"/>
  <c r="P303" i="18"/>
  <c r="S303" i="18" s="1"/>
  <c r="S356" i="18"/>
  <c r="S347" i="18"/>
  <c r="O340" i="18"/>
  <c r="R340" i="18" s="1"/>
  <c r="P340" i="18"/>
  <c r="S340" i="18" s="1"/>
  <c r="S338" i="18"/>
  <c r="R338" i="18"/>
  <c r="S336" i="18"/>
  <c r="S332" i="18"/>
  <c r="S355" i="18"/>
  <c r="S351" i="18"/>
  <c r="R347" i="18"/>
  <c r="O344" i="18"/>
  <c r="R344" i="18" s="1"/>
  <c r="P344" i="18"/>
  <c r="S344" i="18" s="1"/>
  <c r="R341" i="18"/>
  <c r="P331" i="18"/>
  <c r="S331" i="18" s="1"/>
  <c r="O331" i="18"/>
  <c r="R331" i="18" s="1"/>
  <c r="S324" i="18"/>
  <c r="R333" i="18"/>
  <c r="R332" i="18"/>
  <c r="O326" i="18"/>
  <c r="R326" i="18" s="1"/>
  <c r="P326" i="18"/>
  <c r="S326" i="18" s="1"/>
  <c r="R325" i="18"/>
  <c r="R324" i="18"/>
  <c r="O318" i="18"/>
  <c r="R318" i="18" s="1"/>
  <c r="P318" i="18"/>
  <c r="S318" i="18" s="1"/>
  <c r="R317" i="18"/>
  <c r="R316" i="18"/>
  <c r="O310" i="18"/>
  <c r="R310" i="18" s="1"/>
  <c r="P310" i="18"/>
  <c r="S310" i="18" s="1"/>
  <c r="R309" i="18"/>
  <c r="R308" i="18"/>
  <c r="O330" i="18"/>
  <c r="R330" i="18" s="1"/>
  <c r="P330" i="18"/>
  <c r="S330" i="18" s="1"/>
  <c r="R329" i="18"/>
  <c r="R328" i="18"/>
  <c r="O327" i="18"/>
  <c r="R327" i="18" s="1"/>
  <c r="O322" i="18"/>
  <c r="R322" i="18" s="1"/>
  <c r="P322" i="18"/>
  <c r="S322" i="18" s="1"/>
  <c r="R321" i="18"/>
  <c r="R320" i="18"/>
  <c r="O319" i="18"/>
  <c r="R319" i="18" s="1"/>
  <c r="O314" i="18"/>
  <c r="R314" i="18" s="1"/>
  <c r="P314" i="18"/>
  <c r="S314" i="18" s="1"/>
  <c r="R313" i="18"/>
  <c r="R312" i="18"/>
  <c r="R300" i="18"/>
  <c r="O299" i="18"/>
  <c r="R299" i="18" s="1"/>
  <c r="P299" i="18"/>
  <c r="S299" i="18" s="1"/>
  <c r="R296" i="18"/>
  <c r="O295" i="18"/>
  <c r="R295" i="18" s="1"/>
  <c r="P295" i="18"/>
  <c r="S295" i="18" s="1"/>
  <c r="P302" i="18"/>
  <c r="S302" i="18" s="1"/>
  <c r="P298" i="18"/>
  <c r="S298" i="18" s="1"/>
  <c r="P294" i="18"/>
  <c r="S294" i="18" s="1"/>
  <c r="R292" i="18"/>
  <c r="R291" i="18"/>
  <c r="P290" i="18"/>
  <c r="S290" i="18" s="1"/>
  <c r="P291" i="18"/>
  <c r="S291" i="18" s="1"/>
  <c r="O49" i="18"/>
  <c r="P49" i="18"/>
  <c r="S49" i="18" s="1"/>
  <c r="O45" i="18"/>
  <c r="R45" i="18" s="1"/>
  <c r="P45" i="18"/>
  <c r="S45" i="18" s="1"/>
  <c r="O288" i="18"/>
  <c r="R288" i="18" s="1"/>
  <c r="P288" i="18"/>
  <c r="S288" i="18" s="1"/>
  <c r="O260" i="18"/>
  <c r="R260" i="18" s="1"/>
  <c r="P260" i="18"/>
  <c r="S260" i="18" s="1"/>
  <c r="O212" i="18"/>
  <c r="R212" i="18" s="1"/>
  <c r="P212" i="18"/>
  <c r="S212" i="18" s="1"/>
  <c r="O170" i="18"/>
  <c r="R170" i="18" s="1"/>
  <c r="P170" i="18"/>
  <c r="S170" i="18" s="1"/>
  <c r="P131" i="18"/>
  <c r="S131" i="18" s="1"/>
  <c r="P117" i="18"/>
  <c r="S117" i="18" s="1"/>
  <c r="S115" i="18"/>
  <c r="R88" i="18"/>
  <c r="R76" i="18"/>
  <c r="R72" i="18"/>
  <c r="R69" i="18"/>
  <c r="P64" i="18"/>
  <c r="P37" i="18"/>
  <c r="S37" i="18" s="1"/>
  <c r="P28" i="18"/>
  <c r="S28" i="18" s="1"/>
  <c r="O28" i="18"/>
  <c r="R28" i="18" s="1"/>
  <c r="P16" i="18"/>
  <c r="S16" i="18" s="1"/>
  <c r="O16" i="18"/>
  <c r="R16" i="18" s="1"/>
  <c r="O247" i="18"/>
  <c r="R247" i="18" s="1"/>
  <c r="P247" i="18"/>
  <c r="S247" i="18" s="1"/>
  <c r="P241" i="18"/>
  <c r="S241" i="18" s="1"/>
  <c r="O241" i="18"/>
  <c r="R241" i="18" s="1"/>
  <c r="P139" i="18"/>
  <c r="S139" i="18" s="1"/>
  <c r="R125" i="18"/>
  <c r="P116" i="18"/>
  <c r="S116" i="18" s="1"/>
  <c r="P55" i="18"/>
  <c r="S55" i="18" s="1"/>
  <c r="O55" i="18"/>
  <c r="R55" i="18" s="1"/>
  <c r="R30" i="18"/>
  <c r="L21" i="18"/>
  <c r="L22" i="18" s="1"/>
  <c r="M20" i="18"/>
  <c r="O6" i="18"/>
  <c r="R6" i="18" s="1"/>
  <c r="P6" i="18"/>
  <c r="S6" i="18" s="1"/>
  <c r="P3" i="18"/>
  <c r="S3" i="18" s="1"/>
  <c r="O129" i="18"/>
  <c r="R129" i="18" s="1"/>
  <c r="O111" i="18"/>
  <c r="R111" i="18" s="1"/>
  <c r="S104" i="18"/>
  <c r="O77" i="18"/>
  <c r="P76" i="18"/>
  <c r="S76" i="18" s="1"/>
  <c r="O52" i="18"/>
  <c r="R52" i="18" s="1"/>
  <c r="P52" i="18"/>
  <c r="S52" i="18" s="1"/>
  <c r="O48" i="18"/>
  <c r="R48" i="18" s="1"/>
  <c r="P48" i="18"/>
  <c r="S48" i="18" s="1"/>
  <c r="P44" i="18"/>
  <c r="S44" i="18" s="1"/>
  <c r="O44" i="18"/>
  <c r="R44" i="18" s="1"/>
  <c r="R26" i="18"/>
  <c r="O14" i="18"/>
  <c r="R14" i="18" s="1"/>
  <c r="P14" i="18"/>
  <c r="S14" i="18" s="1"/>
  <c r="R7" i="18"/>
  <c r="P229" i="18"/>
  <c r="S229" i="18" s="1"/>
  <c r="O229" i="18"/>
  <c r="R229" i="18" s="1"/>
  <c r="P218" i="18"/>
  <c r="S218" i="18" s="1"/>
  <c r="O218" i="18"/>
  <c r="R218" i="18" s="1"/>
  <c r="O188" i="18"/>
  <c r="R188" i="18" s="1"/>
  <c r="P188" i="18"/>
  <c r="S188" i="18" s="1"/>
  <c r="O177" i="18"/>
  <c r="R177" i="18" s="1"/>
  <c r="P177" i="18"/>
  <c r="S177" i="18" s="1"/>
  <c r="R87" i="18"/>
  <c r="S87" i="18"/>
  <c r="R60" i="18"/>
  <c r="R39" i="18"/>
  <c r="R20" i="18"/>
  <c r="S20" i="18"/>
  <c r="O269" i="18"/>
  <c r="R269" i="18" s="1"/>
  <c r="P269" i="18"/>
  <c r="S269" i="18" s="1"/>
  <c r="O221" i="18"/>
  <c r="R221" i="18" s="1"/>
  <c r="P221" i="18"/>
  <c r="S221" i="18" s="1"/>
  <c r="S47" i="18"/>
  <c r="S42" i="18"/>
  <c r="S26" i="18"/>
  <c r="P258" i="18"/>
  <c r="S258" i="18" s="1"/>
  <c r="O258" i="18"/>
  <c r="R258" i="18" s="1"/>
  <c r="O254" i="18"/>
  <c r="R254" i="18" s="1"/>
  <c r="P254" i="18"/>
  <c r="S254" i="18" s="1"/>
  <c r="P283" i="18"/>
  <c r="S283" i="18" s="1"/>
  <c r="O283" i="18"/>
  <c r="R276" i="18"/>
  <c r="R249" i="18"/>
  <c r="O192" i="18"/>
  <c r="R192" i="18" s="1"/>
  <c r="P192" i="18"/>
  <c r="S192" i="18" s="1"/>
  <c r="O185" i="18"/>
  <c r="R185" i="18" s="1"/>
  <c r="P185" i="18"/>
  <c r="S185" i="18" s="1"/>
  <c r="O182" i="18"/>
  <c r="R182" i="18" s="1"/>
  <c r="P182" i="18"/>
  <c r="S182" i="18" s="1"/>
  <c r="R178" i="18"/>
  <c r="P276" i="18"/>
  <c r="S276" i="18" s="1"/>
  <c r="R256" i="18"/>
  <c r="R239" i="18"/>
  <c r="S216" i="18"/>
  <c r="S213" i="18"/>
  <c r="O205" i="18"/>
  <c r="R205" i="18" s="1"/>
  <c r="P205" i="18"/>
  <c r="S205" i="18" s="1"/>
  <c r="O197" i="18"/>
  <c r="R197" i="18" s="1"/>
  <c r="P197" i="18"/>
  <c r="S197" i="18" s="1"/>
  <c r="R186" i="18"/>
  <c r="S169" i="18"/>
  <c r="O166" i="18"/>
  <c r="R166" i="18" s="1"/>
  <c r="P166" i="18"/>
  <c r="S166" i="18" s="1"/>
  <c r="O162" i="18"/>
  <c r="R162" i="18" s="1"/>
  <c r="P162" i="18"/>
  <c r="S162" i="18" s="1"/>
  <c r="S153" i="18"/>
  <c r="P279" i="18"/>
  <c r="S279" i="18" s="1"/>
  <c r="O279" i="18"/>
  <c r="R279" i="18" s="1"/>
  <c r="P259" i="18"/>
  <c r="S259" i="18" s="1"/>
  <c r="O259" i="18"/>
  <c r="R259" i="18" s="1"/>
  <c r="O248" i="18"/>
  <c r="R248" i="18" s="1"/>
  <c r="P248" i="18"/>
  <c r="S248" i="18" s="1"/>
  <c r="P233" i="18"/>
  <c r="S233" i="18" s="1"/>
  <c r="O233" i="18"/>
  <c r="R233" i="18" s="1"/>
  <c r="O201" i="18"/>
  <c r="R201" i="18" s="1"/>
  <c r="P201" i="18"/>
  <c r="S201" i="18" s="1"/>
  <c r="O150" i="18"/>
  <c r="R150" i="18" s="1"/>
  <c r="P150" i="18"/>
  <c r="S150" i="18" s="1"/>
  <c r="P154" i="18"/>
  <c r="S154" i="18" s="1"/>
  <c r="O147" i="18"/>
  <c r="R147" i="18" s="1"/>
  <c r="R146" i="18"/>
  <c r="S264" i="18"/>
  <c r="S257" i="18"/>
  <c r="S253" i="18"/>
  <c r="R250" i="18"/>
  <c r="R231" i="18"/>
  <c r="S225" i="18"/>
  <c r="S224" i="18"/>
  <c r="R209" i="18"/>
  <c r="R194" i="18"/>
  <c r="R189" i="18"/>
  <c r="R174" i="18"/>
  <c r="S146" i="18"/>
  <c r="R287" i="18"/>
  <c r="R285" i="18"/>
  <c r="R272" i="18"/>
  <c r="R257" i="18"/>
  <c r="S249" i="18"/>
  <c r="S243" i="18"/>
  <c r="S227" i="18"/>
  <c r="S222" i="18"/>
  <c r="R215" i="18"/>
  <c r="R213" i="18"/>
  <c r="R202" i="18"/>
  <c r="R198" i="18"/>
  <c r="R193" i="18"/>
  <c r="R158" i="18"/>
  <c r="P285" i="18"/>
  <c r="S285" i="18" s="1"/>
  <c r="O275" i="18"/>
  <c r="R275" i="18" s="1"/>
  <c r="O267" i="18"/>
  <c r="R267" i="18" s="1"/>
  <c r="P265" i="18"/>
  <c r="S265" i="18" s="1"/>
  <c r="S263" i="18"/>
  <c r="P261" i="18"/>
  <c r="S261" i="18" s="1"/>
  <c r="P255" i="18"/>
  <c r="S255" i="18" s="1"/>
  <c r="P246" i="18"/>
  <c r="O245" i="18"/>
  <c r="R245" i="18" s="1"/>
  <c r="S239" i="18"/>
  <c r="P226" i="18"/>
  <c r="S226" i="18" s="1"/>
  <c r="O225" i="18"/>
  <c r="R225" i="18" s="1"/>
  <c r="P209" i="18"/>
  <c r="S209" i="18" s="1"/>
  <c r="P200" i="18"/>
  <c r="S200" i="18" s="1"/>
  <c r="O196" i="18"/>
  <c r="R196" i="18" s="1"/>
  <c r="P178" i="18"/>
  <c r="S178" i="18" s="1"/>
  <c r="P158" i="18"/>
  <c r="S158" i="18" s="1"/>
  <c r="O143" i="18"/>
  <c r="R143" i="18" s="1"/>
  <c r="O286" i="18"/>
  <c r="R286" i="18" s="1"/>
  <c r="P286" i="18"/>
  <c r="S286" i="18" s="1"/>
  <c r="O278" i="18"/>
  <c r="R278" i="18" s="1"/>
  <c r="P278" i="18"/>
  <c r="S278" i="18" s="1"/>
  <c r="O270" i="18"/>
  <c r="R270" i="18" s="1"/>
  <c r="P270" i="18"/>
  <c r="S270" i="18" s="1"/>
  <c r="R265" i="18"/>
  <c r="R283" i="18"/>
  <c r="S281" i="18"/>
  <c r="S273" i="18"/>
  <c r="R261" i="18"/>
  <c r="O282" i="18"/>
  <c r="R282" i="18" s="1"/>
  <c r="P282" i="18"/>
  <c r="S282" i="18" s="1"/>
  <c r="R281" i="18"/>
  <c r="O274" i="18"/>
  <c r="R274" i="18" s="1"/>
  <c r="P274" i="18"/>
  <c r="S274" i="18" s="1"/>
  <c r="R273" i="18"/>
  <c r="O266" i="18"/>
  <c r="R266" i="18" s="1"/>
  <c r="P266" i="18"/>
  <c r="S266" i="18" s="1"/>
  <c r="S277" i="18"/>
  <c r="R271" i="18"/>
  <c r="R264" i="18"/>
  <c r="O262" i="18"/>
  <c r="R262" i="18" s="1"/>
  <c r="P262" i="18"/>
  <c r="S262" i="18" s="1"/>
  <c r="O253" i="18"/>
  <c r="R253" i="18" s="1"/>
  <c r="S251" i="18"/>
  <c r="O244" i="18"/>
  <c r="R244" i="18" s="1"/>
  <c r="P244" i="18"/>
  <c r="S244" i="18" s="1"/>
  <c r="O240" i="18"/>
  <c r="R240" i="18" s="1"/>
  <c r="P240" i="18"/>
  <c r="S240" i="18" s="1"/>
  <c r="O236" i="18"/>
  <c r="R236" i="18" s="1"/>
  <c r="P236" i="18"/>
  <c r="S236" i="18" s="1"/>
  <c r="O232" i="18"/>
  <c r="R232" i="18" s="1"/>
  <c r="P232" i="18"/>
  <c r="S232" i="18" s="1"/>
  <c r="O228" i="18"/>
  <c r="R228" i="18" s="1"/>
  <c r="P228" i="18"/>
  <c r="S228" i="18" s="1"/>
  <c r="S223" i="18"/>
  <c r="R183" i="18"/>
  <c r="S183" i="18"/>
  <c r="R255" i="18"/>
  <c r="R251" i="18"/>
  <c r="S246" i="18"/>
  <c r="S242" i="18"/>
  <c r="R242" i="18"/>
  <c r="S238" i="18"/>
  <c r="R238" i="18"/>
  <c r="R234" i="18"/>
  <c r="S230" i="18"/>
  <c r="R230" i="18"/>
  <c r="R226" i="18"/>
  <c r="R223" i="18"/>
  <c r="S215" i="18"/>
  <c r="O214" i="18"/>
  <c r="R214" i="18" s="1"/>
  <c r="P214" i="18"/>
  <c r="S214" i="18" s="1"/>
  <c r="O210" i="18"/>
  <c r="R210" i="18" s="1"/>
  <c r="P210" i="18"/>
  <c r="S210" i="18" s="1"/>
  <c r="O203" i="18"/>
  <c r="R203" i="18" s="1"/>
  <c r="P203" i="18"/>
  <c r="S203" i="18" s="1"/>
  <c r="O195" i="18"/>
  <c r="R195" i="18" s="1"/>
  <c r="P195" i="18"/>
  <c r="S195" i="18" s="1"/>
  <c r="O187" i="18"/>
  <c r="R187" i="18" s="1"/>
  <c r="P187" i="18"/>
  <c r="S187" i="18" s="1"/>
  <c r="P180" i="18"/>
  <c r="S180" i="18" s="1"/>
  <c r="O180" i="18"/>
  <c r="R180" i="18" s="1"/>
  <c r="P172" i="18"/>
  <c r="S172" i="18" s="1"/>
  <c r="O172" i="18"/>
  <c r="R172" i="18" s="1"/>
  <c r="P164" i="18"/>
  <c r="S164" i="18" s="1"/>
  <c r="O164" i="18"/>
  <c r="R164" i="18" s="1"/>
  <c r="P156" i="18"/>
  <c r="S156" i="18" s="1"/>
  <c r="O156" i="18"/>
  <c r="R156" i="18" s="1"/>
  <c r="O211" i="18"/>
  <c r="R211" i="18" s="1"/>
  <c r="O207" i="18"/>
  <c r="R207" i="18" s="1"/>
  <c r="P207" i="18"/>
  <c r="S207" i="18" s="1"/>
  <c r="O199" i="18"/>
  <c r="R199" i="18" s="1"/>
  <c r="P199" i="18"/>
  <c r="S199" i="18" s="1"/>
  <c r="O191" i="18"/>
  <c r="R191" i="18" s="1"/>
  <c r="P191" i="18"/>
  <c r="S191" i="18" s="1"/>
  <c r="O184" i="18"/>
  <c r="R184" i="18" s="1"/>
  <c r="P176" i="18"/>
  <c r="S176" i="18" s="1"/>
  <c r="O176" i="18"/>
  <c r="R176" i="18" s="1"/>
  <c r="P168" i="18"/>
  <c r="S168" i="18" s="1"/>
  <c r="O168" i="18"/>
  <c r="R168" i="18" s="1"/>
  <c r="P160" i="18"/>
  <c r="S160" i="18" s="1"/>
  <c r="O160" i="18"/>
  <c r="R160" i="18" s="1"/>
  <c r="P206" i="18"/>
  <c r="S206" i="18" s="1"/>
  <c r="P202" i="18"/>
  <c r="S202" i="18" s="1"/>
  <c r="P198" i="18"/>
  <c r="S198" i="18" s="1"/>
  <c r="P194" i="18"/>
  <c r="S194" i="18" s="1"/>
  <c r="P190" i="18"/>
  <c r="S190" i="18" s="1"/>
  <c r="P186" i="18"/>
  <c r="S186" i="18" s="1"/>
  <c r="O152" i="18"/>
  <c r="R152" i="18" s="1"/>
  <c r="P152" i="18"/>
  <c r="S152" i="18" s="1"/>
  <c r="O148" i="18"/>
  <c r="R148" i="18" s="1"/>
  <c r="P148" i="18"/>
  <c r="S148" i="18" s="1"/>
  <c r="O144" i="18"/>
  <c r="R144" i="18" s="1"/>
  <c r="P144" i="18"/>
  <c r="S144" i="18" s="1"/>
  <c r="R181" i="18"/>
  <c r="R173" i="18"/>
  <c r="R169" i="18"/>
  <c r="R165" i="18"/>
  <c r="R161" i="18"/>
  <c r="R157" i="18"/>
  <c r="R154" i="18"/>
  <c r="R153" i="18"/>
  <c r="R149" i="18"/>
  <c r="R145" i="18"/>
  <c r="O179" i="18"/>
  <c r="R179" i="18" s="1"/>
  <c r="P179" i="18"/>
  <c r="S179" i="18" s="1"/>
  <c r="O175" i="18"/>
  <c r="R175" i="18" s="1"/>
  <c r="P175" i="18"/>
  <c r="S175" i="18" s="1"/>
  <c r="O171" i="18"/>
  <c r="R171" i="18" s="1"/>
  <c r="P171" i="18"/>
  <c r="S171" i="18" s="1"/>
  <c r="O167" i="18"/>
  <c r="R167" i="18" s="1"/>
  <c r="P167" i="18"/>
  <c r="S167" i="18" s="1"/>
  <c r="O163" i="18"/>
  <c r="R163" i="18" s="1"/>
  <c r="P163" i="18"/>
  <c r="S163" i="18" s="1"/>
  <c r="O159" i="18"/>
  <c r="R159" i="18" s="1"/>
  <c r="P159" i="18"/>
  <c r="S159" i="18" s="1"/>
  <c r="O155" i="18"/>
  <c r="R155" i="18" s="1"/>
  <c r="P155" i="18"/>
  <c r="S155" i="18" s="1"/>
  <c r="S151" i="18"/>
  <c r="S147" i="18"/>
  <c r="S143" i="18"/>
  <c r="P2" i="18"/>
  <c r="S2" i="18" s="1"/>
  <c r="L3" i="18"/>
  <c r="L4" i="18" s="1"/>
  <c r="M4" i="18" s="1"/>
  <c r="N4" i="18" s="1"/>
  <c r="O135" i="18"/>
  <c r="R135" i="18" s="1"/>
  <c r="P135" i="18"/>
  <c r="S135" i="18" s="1"/>
  <c r="O128" i="18"/>
  <c r="R128" i="18" s="1"/>
  <c r="P128" i="18"/>
  <c r="S128" i="18" s="1"/>
  <c r="O38" i="18"/>
  <c r="R38" i="18" s="1"/>
  <c r="P38" i="18"/>
  <c r="S38" i="18" s="1"/>
  <c r="O27" i="18"/>
  <c r="R27" i="18" s="1"/>
  <c r="P27" i="18"/>
  <c r="S27" i="18" s="1"/>
  <c r="O136" i="18"/>
  <c r="R136" i="18" s="1"/>
  <c r="P136" i="18"/>
  <c r="S136" i="18" s="1"/>
  <c r="P124" i="18"/>
  <c r="S124" i="18" s="1"/>
  <c r="O124" i="18"/>
  <c r="R124" i="18" s="1"/>
  <c r="R112" i="18"/>
  <c r="R109" i="18"/>
  <c r="R105" i="18"/>
  <c r="O101" i="18"/>
  <c r="R101" i="18" s="1"/>
  <c r="P101" i="18"/>
  <c r="S101" i="18" s="1"/>
  <c r="P96" i="18"/>
  <c r="S96" i="18" s="1"/>
  <c r="R92" i="18"/>
  <c r="O89" i="18"/>
  <c r="P89" i="18"/>
  <c r="R78" i="18"/>
  <c r="P72" i="18"/>
  <c r="S72" i="18" s="1"/>
  <c r="P40" i="18"/>
  <c r="O40" i="18"/>
  <c r="R40" i="18" s="1"/>
  <c r="O19" i="18"/>
  <c r="R19" i="18" s="1"/>
  <c r="P19" i="18"/>
  <c r="S19" i="18" s="1"/>
  <c r="M6" i="18"/>
  <c r="L7" i="18"/>
  <c r="R132" i="18"/>
  <c r="S125" i="18"/>
  <c r="R118" i="18"/>
  <c r="O85" i="18"/>
  <c r="R85" i="18" s="1"/>
  <c r="P85" i="18"/>
  <c r="S85" i="18" s="1"/>
  <c r="P79" i="18"/>
  <c r="S79" i="18" s="1"/>
  <c r="O79" i="18"/>
  <c r="R79" i="18" s="1"/>
  <c r="P51" i="18"/>
  <c r="S51" i="18" s="1"/>
  <c r="O51" i="18"/>
  <c r="R51" i="18" s="1"/>
  <c r="R43" i="18"/>
  <c r="O34" i="18"/>
  <c r="R34" i="18" s="1"/>
  <c r="P34" i="18"/>
  <c r="S34" i="18" s="1"/>
  <c r="P7" i="18"/>
  <c r="S7" i="18" s="1"/>
  <c r="O140" i="18"/>
  <c r="R140" i="18" s="1"/>
  <c r="P140" i="18"/>
  <c r="S140" i="18" s="1"/>
  <c r="O127" i="18"/>
  <c r="R127" i="18" s="1"/>
  <c r="P127" i="18"/>
  <c r="S127" i="18" s="1"/>
  <c r="O121" i="18"/>
  <c r="R121" i="18" s="1"/>
  <c r="P121" i="18"/>
  <c r="S121" i="18" s="1"/>
  <c r="P99" i="18"/>
  <c r="S99" i="18" s="1"/>
  <c r="O99" i="18"/>
  <c r="R99" i="18" s="1"/>
  <c r="P67" i="18"/>
  <c r="S67" i="18" s="1"/>
  <c r="O67" i="18"/>
  <c r="R67" i="18" s="1"/>
  <c r="S40" i="18"/>
  <c r="P12" i="18"/>
  <c r="S12" i="18" s="1"/>
  <c r="O12" i="18"/>
  <c r="R12" i="18" s="1"/>
  <c r="O10" i="18"/>
  <c r="R10" i="18" s="1"/>
  <c r="P10" i="18"/>
  <c r="S10" i="18" s="1"/>
  <c r="S93" i="18"/>
  <c r="S91" i="18"/>
  <c r="S64" i="18"/>
  <c r="S60" i="18"/>
  <c r="R53" i="18"/>
  <c r="R24" i="18"/>
  <c r="R15" i="18"/>
  <c r="O4" i="18"/>
  <c r="R4" i="18" s="1"/>
  <c r="S120" i="18"/>
  <c r="P109" i="18"/>
  <c r="S109" i="18" s="1"/>
  <c r="S107" i="18"/>
  <c r="P105" i="18"/>
  <c r="R103" i="18"/>
  <c r="S100" i="18"/>
  <c r="R97" i="18"/>
  <c r="O95" i="18"/>
  <c r="R95" i="18" s="1"/>
  <c r="P88" i="18"/>
  <c r="S88" i="18" s="1"/>
  <c r="P84" i="18"/>
  <c r="S84" i="18" s="1"/>
  <c r="P69" i="18"/>
  <c r="S69" i="18" s="1"/>
  <c r="O47" i="18"/>
  <c r="R47" i="18" s="1"/>
  <c r="S36" i="18"/>
  <c r="R35" i="18"/>
  <c r="P30" i="18"/>
  <c r="S30" i="18" s="1"/>
  <c r="S23" i="18"/>
  <c r="R23" i="18"/>
  <c r="S22" i="18"/>
  <c r="P15" i="18"/>
  <c r="S15" i="18" s="1"/>
  <c r="R11" i="18"/>
  <c r="S141" i="18"/>
  <c r="S137" i="18"/>
  <c r="S129" i="18"/>
  <c r="R120" i="18"/>
  <c r="R100" i="18"/>
  <c r="O91" i="18"/>
  <c r="R91" i="18" s="1"/>
  <c r="P81" i="18"/>
  <c r="S81" i="18" s="1"/>
  <c r="S80" i="18"/>
  <c r="P73" i="18"/>
  <c r="S73" i="18" s="1"/>
  <c r="R71" i="18"/>
  <c r="R61" i="18"/>
  <c r="P53" i="18"/>
  <c r="S53" i="18" s="1"/>
  <c r="R37" i="18"/>
  <c r="O32" i="18"/>
  <c r="R32" i="18" s="1"/>
  <c r="R31" i="18"/>
  <c r="P11" i="18"/>
  <c r="S11" i="18" s="1"/>
  <c r="R8" i="18"/>
  <c r="O133" i="18"/>
  <c r="R133" i="18" s="1"/>
  <c r="P132" i="18"/>
  <c r="S132" i="18" s="1"/>
  <c r="O107" i="18"/>
  <c r="R107" i="18" s="1"/>
  <c r="O119" i="18"/>
  <c r="R119" i="18" s="1"/>
  <c r="P61" i="18"/>
  <c r="S61" i="18" s="1"/>
  <c r="O59" i="18"/>
  <c r="R59" i="18" s="1"/>
  <c r="S59" i="18"/>
  <c r="L104" i="18"/>
  <c r="M104" i="18" s="1"/>
  <c r="L116" i="18"/>
  <c r="M116" i="18" s="1"/>
  <c r="L109" i="18"/>
  <c r="M109" i="18" s="1"/>
  <c r="N109" i="18" s="1"/>
  <c r="L128" i="18"/>
  <c r="M128" i="18" s="1"/>
  <c r="N128" i="18" s="1"/>
  <c r="L88" i="18"/>
  <c r="M88" i="18" s="1"/>
  <c r="N88" i="18" s="1"/>
  <c r="O36" i="18"/>
  <c r="R36" i="18" s="1"/>
  <c r="N114" i="18"/>
  <c r="M110" i="18"/>
  <c r="M89" i="18"/>
  <c r="P35" i="18"/>
  <c r="S35" i="18" s="1"/>
  <c r="R123" i="18"/>
  <c r="S123" i="18"/>
  <c r="R141" i="18"/>
  <c r="R137" i="18"/>
  <c r="O102" i="18"/>
  <c r="R102" i="18" s="1"/>
  <c r="P102" i="18"/>
  <c r="S102" i="18" s="1"/>
  <c r="O82" i="18"/>
  <c r="R82" i="18" s="1"/>
  <c r="P82" i="18"/>
  <c r="S82" i="18" s="1"/>
  <c r="O138" i="18"/>
  <c r="R138" i="18" s="1"/>
  <c r="P138" i="18"/>
  <c r="S138" i="18" s="1"/>
  <c r="O134" i="18"/>
  <c r="R134" i="18" s="1"/>
  <c r="P134" i="18"/>
  <c r="S134" i="18" s="1"/>
  <c r="O130" i="18"/>
  <c r="R130" i="18" s="1"/>
  <c r="P130" i="18"/>
  <c r="S130" i="18" s="1"/>
  <c r="S119" i="18"/>
  <c r="O86" i="18"/>
  <c r="R86" i="18" s="1"/>
  <c r="P86" i="18"/>
  <c r="S86" i="18" s="1"/>
  <c r="P75" i="18"/>
  <c r="S75" i="18" s="1"/>
  <c r="O75" i="18"/>
  <c r="R75" i="18" s="1"/>
  <c r="R139" i="18"/>
  <c r="R131" i="18"/>
  <c r="O126" i="18"/>
  <c r="R126" i="18" s="1"/>
  <c r="P126" i="18"/>
  <c r="S126" i="18" s="1"/>
  <c r="R122" i="18"/>
  <c r="O106" i="18"/>
  <c r="R106" i="18" s="1"/>
  <c r="P106" i="18"/>
  <c r="S106" i="18" s="1"/>
  <c r="M126" i="18"/>
  <c r="P122" i="18"/>
  <c r="S122" i="18" s="1"/>
  <c r="S118" i="18"/>
  <c r="R117" i="18"/>
  <c r="R116" i="18"/>
  <c r="O115" i="18"/>
  <c r="R115" i="18" s="1"/>
  <c r="S113" i="18"/>
  <c r="O110" i="18"/>
  <c r="R110" i="18" s="1"/>
  <c r="P110" i="18"/>
  <c r="S110" i="18" s="1"/>
  <c r="R108" i="18"/>
  <c r="S97" i="18"/>
  <c r="R93" i="18"/>
  <c r="M92" i="18"/>
  <c r="L93" i="18"/>
  <c r="S89" i="18"/>
  <c r="R89" i="18"/>
  <c r="R84" i="18"/>
  <c r="O114" i="18"/>
  <c r="R114" i="18" s="1"/>
  <c r="P114" i="18"/>
  <c r="S114" i="18" s="1"/>
  <c r="R113" i="18"/>
  <c r="O98" i="18"/>
  <c r="R98" i="18" s="1"/>
  <c r="P98" i="18"/>
  <c r="S98" i="18" s="1"/>
  <c r="O90" i="18"/>
  <c r="R90" i="18" s="1"/>
  <c r="P90" i="18"/>
  <c r="S90" i="18" s="1"/>
  <c r="R81" i="18"/>
  <c r="O46" i="18"/>
  <c r="R46" i="18" s="1"/>
  <c r="P46" i="18"/>
  <c r="S46" i="18" s="1"/>
  <c r="S105" i="18"/>
  <c r="R96" i="18"/>
  <c r="O94" i="18"/>
  <c r="R94" i="18" s="1"/>
  <c r="P94" i="18"/>
  <c r="S94" i="18" s="1"/>
  <c r="S92" i="18"/>
  <c r="L91" i="18"/>
  <c r="M91" i="18" s="1"/>
  <c r="N91" i="18" s="1"/>
  <c r="M90" i="18"/>
  <c r="R77" i="18"/>
  <c r="O70" i="18"/>
  <c r="R70" i="18" s="1"/>
  <c r="P70" i="18"/>
  <c r="S70" i="18" s="1"/>
  <c r="R64" i="18"/>
  <c r="O62" i="18"/>
  <c r="R62" i="18" s="1"/>
  <c r="P62" i="18"/>
  <c r="S62" i="18" s="1"/>
  <c r="R56" i="18"/>
  <c r="O54" i="18"/>
  <c r="R54" i="18" s="1"/>
  <c r="P54" i="18"/>
  <c r="S54" i="18" s="1"/>
  <c r="R49" i="18"/>
  <c r="S41" i="18"/>
  <c r="O21" i="18"/>
  <c r="R21" i="18" s="1"/>
  <c r="P21" i="18"/>
  <c r="S21" i="18" s="1"/>
  <c r="O13" i="18"/>
  <c r="R13" i="18" s="1"/>
  <c r="P13" i="18"/>
  <c r="S13" i="18" s="1"/>
  <c r="P78" i="18"/>
  <c r="S78" i="18" s="1"/>
  <c r="S65" i="18"/>
  <c r="S57" i="18"/>
  <c r="R41" i="18"/>
  <c r="O74" i="18"/>
  <c r="R74" i="18" s="1"/>
  <c r="P74" i="18"/>
  <c r="S74" i="18" s="1"/>
  <c r="R73" i="18"/>
  <c r="O66" i="18"/>
  <c r="R66" i="18" s="1"/>
  <c r="P66" i="18"/>
  <c r="S66" i="18" s="1"/>
  <c r="R65" i="18"/>
  <c r="O58" i="18"/>
  <c r="R58" i="18" s="1"/>
  <c r="P58" i="18"/>
  <c r="S58" i="18" s="1"/>
  <c r="O50" i="18"/>
  <c r="R50" i="18" s="1"/>
  <c r="P50" i="18"/>
  <c r="S50" i="18" s="1"/>
  <c r="O17" i="18"/>
  <c r="R17" i="18" s="1"/>
  <c r="P17" i="18"/>
  <c r="S17" i="18" s="1"/>
  <c r="O9" i="18"/>
  <c r="R9" i="18" s="1"/>
  <c r="P9" i="18"/>
  <c r="S9" i="18" s="1"/>
  <c r="S32" i="18"/>
  <c r="S24" i="18"/>
  <c r="O5" i="18"/>
  <c r="R5" i="18" s="1"/>
  <c r="P5" i="18"/>
  <c r="S5" i="18" s="1"/>
  <c r="P43" i="18"/>
  <c r="S43" i="18" s="1"/>
  <c r="P39" i="18"/>
  <c r="S39" i="18" s="1"/>
  <c r="S8" i="18"/>
  <c r="O33" i="18"/>
  <c r="R33" i="18" s="1"/>
  <c r="P33" i="18"/>
  <c r="S33" i="18" s="1"/>
  <c r="O29" i="18"/>
  <c r="R29" i="18" s="1"/>
  <c r="P29" i="18"/>
  <c r="S29" i="18" s="1"/>
  <c r="O25" i="18"/>
  <c r="R25" i="18" s="1"/>
  <c r="P25" i="18"/>
  <c r="S25" i="18" s="1"/>
  <c r="M7" i="18"/>
  <c r="L8" i="18"/>
  <c r="S4" i="18"/>
  <c r="M5" i="18"/>
  <c r="R159" i="17"/>
  <c r="S146" i="17"/>
  <c r="S141" i="17"/>
  <c r="S137" i="17"/>
  <c r="S125" i="17"/>
  <c r="S117" i="17"/>
  <c r="S113" i="17"/>
  <c r="R103" i="17"/>
  <c r="R93" i="17"/>
  <c r="S92" i="17"/>
  <c r="R89" i="17"/>
  <c r="S88" i="17"/>
  <c r="S39" i="17"/>
  <c r="S31" i="17"/>
  <c r="S27" i="17"/>
  <c r="R23" i="17"/>
  <c r="S133" i="17"/>
  <c r="R155" i="17"/>
  <c r="S154" i="17"/>
  <c r="R153" i="17"/>
  <c r="R152" i="17"/>
  <c r="R149" i="17"/>
  <c r="R146" i="17"/>
  <c r="R143" i="17"/>
  <c r="R142" i="17"/>
  <c r="R135" i="17"/>
  <c r="R104" i="17"/>
  <c r="R99" i="17"/>
  <c r="R85" i="17"/>
  <c r="S84" i="17"/>
  <c r="S77" i="17"/>
  <c r="S74" i="17"/>
  <c r="R73" i="17"/>
  <c r="S61" i="17"/>
  <c r="S55" i="17"/>
  <c r="R41" i="17"/>
  <c r="S38" i="17"/>
  <c r="R33" i="17"/>
  <c r="R27" i="17"/>
  <c r="S121" i="17"/>
  <c r="S149" i="17"/>
  <c r="S148" i="17"/>
  <c r="S145" i="17"/>
  <c r="S129" i="17"/>
  <c r="R128" i="17"/>
  <c r="S119" i="17"/>
  <c r="S108" i="17"/>
  <c r="R101" i="17"/>
  <c r="R97" i="17"/>
  <c r="S96" i="17"/>
  <c r="R92" i="17"/>
  <c r="R91" i="17"/>
  <c r="R88" i="17"/>
  <c r="R66" i="17"/>
  <c r="S63" i="17"/>
  <c r="R62" i="17"/>
  <c r="S41" i="17"/>
  <c r="R39" i="17"/>
  <c r="S35" i="17"/>
  <c r="S33" i="17"/>
  <c r="R31" i="17"/>
  <c r="S30" i="17"/>
  <c r="R157" i="17"/>
  <c r="O156" i="17"/>
  <c r="R156" i="17" s="1"/>
  <c r="P159" i="17"/>
  <c r="S159" i="17" s="1"/>
  <c r="O158" i="17"/>
  <c r="R158" i="17" s="1"/>
  <c r="S156" i="17"/>
  <c r="O150" i="17"/>
  <c r="R150" i="17" s="1"/>
  <c r="O147" i="17"/>
  <c r="R147" i="17" s="1"/>
  <c r="S147" i="17"/>
  <c r="P144" i="17"/>
  <c r="S144" i="17" s="1"/>
  <c r="P143" i="17"/>
  <c r="S143" i="17" s="1"/>
  <c r="O141" i="17"/>
  <c r="R141" i="17" s="1"/>
  <c r="O137" i="17"/>
  <c r="R137" i="17" s="1"/>
  <c r="O129" i="17"/>
  <c r="R129" i="17" s="1"/>
  <c r="P130" i="17"/>
  <c r="S130" i="17" s="1"/>
  <c r="O125" i="17"/>
  <c r="O117" i="17"/>
  <c r="R117" i="17" s="1"/>
  <c r="P112" i="17"/>
  <c r="S112" i="17" s="1"/>
  <c r="P111" i="17"/>
  <c r="S111" i="17" s="1"/>
  <c r="O105" i="17"/>
  <c r="R105" i="17" s="1"/>
  <c r="P103" i="17"/>
  <c r="S103" i="17" s="1"/>
  <c r="P100" i="17"/>
  <c r="S100" i="17" s="1"/>
  <c r="O81" i="17"/>
  <c r="R81" i="17" s="1"/>
  <c r="S75" i="17"/>
  <c r="O75" i="17"/>
  <c r="R75" i="17" s="1"/>
  <c r="R76" i="17"/>
  <c r="S73" i="17"/>
  <c r="O71" i="17"/>
  <c r="R71" i="17" s="1"/>
  <c r="P69" i="17"/>
  <c r="S69" i="17" s="1"/>
  <c r="P70" i="17"/>
  <c r="S70" i="17" s="1"/>
  <c r="P62" i="17"/>
  <c r="S62" i="17" s="1"/>
  <c r="P56" i="17"/>
  <c r="O55" i="17"/>
  <c r="R55" i="17" s="1"/>
  <c r="P53" i="17"/>
  <c r="S53" i="17" s="1"/>
  <c r="P54" i="17"/>
  <c r="S54" i="17" s="1"/>
  <c r="R52" i="17"/>
  <c r="P48" i="17"/>
  <c r="S48" i="17" s="1"/>
  <c r="O42" i="17"/>
  <c r="O38" i="17"/>
  <c r="R38" i="17" s="1"/>
  <c r="O28" i="17"/>
  <c r="R28" i="17" s="1"/>
  <c r="P23" i="17"/>
  <c r="S23" i="17" s="1"/>
  <c r="S14" i="17"/>
  <c r="O8" i="17"/>
  <c r="R8" i="17" s="1"/>
  <c r="P7" i="17"/>
  <c r="S7" i="17" s="1"/>
  <c r="O4" i="17"/>
  <c r="R4" i="17" s="1"/>
  <c r="O22" i="17"/>
  <c r="R22" i="17" s="1"/>
  <c r="O18" i="17"/>
  <c r="R18" i="17" s="1"/>
  <c r="O12" i="17"/>
  <c r="R12" i="17" s="1"/>
  <c r="P2" i="17"/>
  <c r="S2" i="17" s="1"/>
  <c r="S155" i="17"/>
  <c r="S151" i="17"/>
  <c r="P136" i="17"/>
  <c r="S136" i="17" s="1"/>
  <c r="M3" i="17"/>
  <c r="S138" i="17"/>
  <c r="R121" i="17"/>
  <c r="S114" i="17"/>
  <c r="S105" i="17"/>
  <c r="S101" i="17"/>
  <c r="S97" i="17"/>
  <c r="S93" i="17"/>
  <c r="S89" i="17"/>
  <c r="S85" i="17"/>
  <c r="S81" i="17"/>
  <c r="R77" i="17"/>
  <c r="S72" i="17"/>
  <c r="P128" i="17"/>
  <c r="S128" i="17" s="1"/>
  <c r="P157" i="17"/>
  <c r="S157" i="17" s="1"/>
  <c r="P153" i="17"/>
  <c r="S153" i="17" s="1"/>
  <c r="O78" i="17"/>
  <c r="R78" i="17" s="1"/>
  <c r="P78" i="17"/>
  <c r="S78" i="17" s="1"/>
  <c r="R72" i="17"/>
  <c r="P120" i="17"/>
  <c r="S120" i="17" s="1"/>
  <c r="R139" i="17"/>
  <c r="S134" i="17"/>
  <c r="R133" i="17"/>
  <c r="R131" i="17"/>
  <c r="S126" i="17"/>
  <c r="R125" i="17"/>
  <c r="S118" i="17"/>
  <c r="O110" i="17"/>
  <c r="R110" i="17" s="1"/>
  <c r="P110" i="17"/>
  <c r="S110" i="17" s="1"/>
  <c r="O106" i="17"/>
  <c r="R106" i="17" s="1"/>
  <c r="P106" i="17"/>
  <c r="S106" i="17" s="1"/>
  <c r="O102" i="17"/>
  <c r="R102" i="17" s="1"/>
  <c r="P102" i="17"/>
  <c r="S102" i="17" s="1"/>
  <c r="O98" i="17"/>
  <c r="R98" i="17" s="1"/>
  <c r="P98" i="17"/>
  <c r="S98" i="17" s="1"/>
  <c r="O94" i="17"/>
  <c r="R94" i="17" s="1"/>
  <c r="P94" i="17"/>
  <c r="S94" i="17" s="1"/>
  <c r="O90" i="17"/>
  <c r="R90" i="17" s="1"/>
  <c r="P90" i="17"/>
  <c r="S90" i="17" s="1"/>
  <c r="O86" i="17"/>
  <c r="R86" i="17" s="1"/>
  <c r="P86" i="17"/>
  <c r="S86" i="17" s="1"/>
  <c r="O82" i="17"/>
  <c r="R82" i="17" s="1"/>
  <c r="P82" i="17"/>
  <c r="S82" i="17" s="1"/>
  <c r="P66" i="17"/>
  <c r="S66" i="17" s="1"/>
  <c r="P58" i="17"/>
  <c r="S58" i="17" s="1"/>
  <c r="P50" i="17"/>
  <c r="S50" i="17" s="1"/>
  <c r="S68" i="17"/>
  <c r="R67" i="17"/>
  <c r="R65" i="17"/>
  <c r="S60" i="17"/>
  <c r="R59" i="17"/>
  <c r="R57" i="17"/>
  <c r="R51" i="17"/>
  <c r="R49" i="17"/>
  <c r="S46" i="17"/>
  <c r="R40" i="17"/>
  <c r="O17" i="17"/>
  <c r="R17" i="17" s="1"/>
  <c r="P17" i="17"/>
  <c r="S17" i="17" s="1"/>
  <c r="R69" i="17"/>
  <c r="S64" i="17"/>
  <c r="R63" i="17"/>
  <c r="R61" i="17"/>
  <c r="S56" i="17"/>
  <c r="R53" i="17"/>
  <c r="R47" i="17"/>
  <c r="S36" i="17"/>
  <c r="R34" i="17"/>
  <c r="S24" i="17"/>
  <c r="R46" i="17"/>
  <c r="R36" i="17"/>
  <c r="S28" i="17"/>
  <c r="R24" i="17"/>
  <c r="O21" i="17"/>
  <c r="R21" i="17" s="1"/>
  <c r="P21" i="17"/>
  <c r="S21" i="17" s="1"/>
  <c r="S12" i="17"/>
  <c r="R6" i="17"/>
  <c r="O5" i="17"/>
  <c r="R5" i="17" s="1"/>
  <c r="P5" i="17"/>
  <c r="S5" i="17" s="1"/>
  <c r="R42" i="17"/>
  <c r="R32" i="17"/>
  <c r="O25" i="17"/>
  <c r="R25" i="17" s="1"/>
  <c r="P25" i="17"/>
  <c r="S25" i="17" s="1"/>
  <c r="S16" i="17"/>
  <c r="O9" i="17"/>
  <c r="R9" i="17" s="1"/>
  <c r="P9" i="17"/>
  <c r="S9" i="17" s="1"/>
  <c r="S45" i="17"/>
  <c r="R44" i="17"/>
  <c r="O29" i="17"/>
  <c r="R29" i="17" s="1"/>
  <c r="P29" i="17"/>
  <c r="S29" i="17" s="1"/>
  <c r="R26" i="17"/>
  <c r="S20" i="17"/>
  <c r="R16" i="17"/>
  <c r="R14" i="17"/>
  <c r="O13" i="17"/>
  <c r="R13" i="17" s="1"/>
  <c r="P13" i="17"/>
  <c r="S13" i="17" s="1"/>
  <c r="S11" i="17"/>
  <c r="R11" i="17"/>
  <c r="S4" i="17"/>
  <c r="L14" i="16"/>
  <c r="L9" i="16"/>
  <c r="M9" i="16" s="1"/>
  <c r="N9" i="16" s="1"/>
  <c r="L7" i="16"/>
  <c r="M7" i="16" s="1"/>
  <c r="N7" i="16" s="1"/>
  <c r="L222" i="16"/>
  <c r="M222" i="16" s="1"/>
  <c r="L218" i="16"/>
  <c r="M218" i="16" s="1"/>
  <c r="N218" i="16" s="1"/>
  <c r="L151" i="16"/>
  <c r="M213" i="16"/>
  <c r="L214" i="16"/>
  <c r="M214" i="16" s="1"/>
  <c r="N214" i="16" s="1"/>
  <c r="R228" i="16"/>
  <c r="R224" i="16"/>
  <c r="R225" i="16"/>
  <c r="R213" i="16"/>
  <c r="M212" i="16"/>
  <c r="P228" i="16"/>
  <c r="S228" i="16" s="1"/>
  <c r="P224" i="16"/>
  <c r="S224" i="16" s="1"/>
  <c r="P220" i="16"/>
  <c r="S220" i="16" s="1"/>
  <c r="P216" i="16"/>
  <c r="S216" i="16" s="1"/>
  <c r="P212" i="16"/>
  <c r="S212" i="16" s="1"/>
  <c r="P201" i="16"/>
  <c r="S201" i="16" s="1"/>
  <c r="P200" i="16"/>
  <c r="O174" i="16"/>
  <c r="R174" i="16" s="1"/>
  <c r="P167" i="16"/>
  <c r="S167" i="16" s="1"/>
  <c r="P205" i="16"/>
  <c r="S205" i="16" s="1"/>
  <c r="S192" i="16"/>
  <c r="O190" i="16"/>
  <c r="R190" i="16" s="1"/>
  <c r="R189" i="16"/>
  <c r="P164" i="16"/>
  <c r="S164" i="16" s="1"/>
  <c r="S200" i="16"/>
  <c r="O204" i="16"/>
  <c r="R204" i="16" s="1"/>
  <c r="S204" i="16"/>
  <c r="S196" i="16"/>
  <c r="O188" i="16"/>
  <c r="R188" i="16" s="1"/>
  <c r="S188" i="16"/>
  <c r="O182" i="16"/>
  <c r="R182" i="16" s="1"/>
  <c r="O172" i="16"/>
  <c r="R172" i="16" s="1"/>
  <c r="P156" i="16"/>
  <c r="S156" i="16" s="1"/>
  <c r="P155" i="16"/>
  <c r="S155" i="16"/>
  <c r="R199" i="16"/>
  <c r="R196" i="16"/>
  <c r="R191" i="16"/>
  <c r="R200" i="16"/>
  <c r="R192" i="16"/>
  <c r="O187" i="16"/>
  <c r="R187" i="16" s="1"/>
  <c r="P206" i="16"/>
  <c r="S206" i="16" s="1"/>
  <c r="P202" i="16"/>
  <c r="S202" i="16" s="1"/>
  <c r="P198" i="16"/>
  <c r="S198" i="16" s="1"/>
  <c r="P194" i="16"/>
  <c r="S194" i="16" s="1"/>
  <c r="P189" i="16"/>
  <c r="S189" i="16" s="1"/>
  <c r="O186" i="16"/>
  <c r="R186" i="16" s="1"/>
  <c r="O181" i="16"/>
  <c r="R181" i="16" s="1"/>
  <c r="P181" i="16"/>
  <c r="S181" i="16" s="1"/>
  <c r="R180" i="16"/>
  <c r="O178" i="16"/>
  <c r="R178" i="16" s="1"/>
  <c r="R169" i="16"/>
  <c r="R165" i="16"/>
  <c r="R161" i="16"/>
  <c r="R157" i="16"/>
  <c r="R151" i="16"/>
  <c r="O166" i="16"/>
  <c r="R166" i="16" s="1"/>
  <c r="P166" i="16"/>
  <c r="S166" i="16" s="1"/>
  <c r="O158" i="16"/>
  <c r="R158" i="16" s="1"/>
  <c r="P158" i="16"/>
  <c r="S158" i="16" s="1"/>
  <c r="P207" i="16"/>
  <c r="S207" i="16" s="1"/>
  <c r="P203" i="16"/>
  <c r="S203" i="16" s="1"/>
  <c r="P199" i="16"/>
  <c r="S199" i="16" s="1"/>
  <c r="P195" i="16"/>
  <c r="S195" i="16" s="1"/>
  <c r="P191" i="16"/>
  <c r="S191" i="16" s="1"/>
  <c r="S190" i="16"/>
  <c r="O154" i="16"/>
  <c r="R154" i="16" s="1"/>
  <c r="P154" i="16"/>
  <c r="S154" i="16" s="1"/>
  <c r="O150" i="16"/>
  <c r="R150" i="16" s="1"/>
  <c r="P150" i="16"/>
  <c r="S150" i="16" s="1"/>
  <c r="O170" i="16"/>
  <c r="R170" i="16" s="1"/>
  <c r="P170" i="16"/>
  <c r="S170" i="16" s="1"/>
  <c r="O162" i="16"/>
  <c r="R162" i="16" s="1"/>
  <c r="P162" i="16"/>
  <c r="S162" i="16" s="1"/>
  <c r="R149" i="16"/>
  <c r="O185" i="16"/>
  <c r="P185" i="16"/>
  <c r="S185" i="16" s="1"/>
  <c r="O177" i="16"/>
  <c r="R177" i="16" s="1"/>
  <c r="P177" i="16"/>
  <c r="S177" i="16" s="1"/>
  <c r="R155" i="16"/>
  <c r="R153" i="16"/>
  <c r="L153" i="16"/>
  <c r="P173" i="16"/>
  <c r="S173" i="16" s="1"/>
  <c r="P169" i="16"/>
  <c r="S169" i="16" s="1"/>
  <c r="P165" i="16"/>
  <c r="S165" i="16" s="1"/>
  <c r="P161" i="16"/>
  <c r="S161" i="16" s="1"/>
  <c r="P157" i="16"/>
  <c r="S157" i="16" s="1"/>
  <c r="P153" i="16"/>
  <c r="S153" i="16" s="1"/>
  <c r="P149" i="16"/>
  <c r="S149" i="16" s="1"/>
  <c r="R88" i="16"/>
  <c r="P147" i="16"/>
  <c r="S147" i="16" s="1"/>
  <c r="S143" i="16"/>
  <c r="P140" i="16"/>
  <c r="S140" i="16" s="1"/>
  <c r="S135" i="16"/>
  <c r="O130" i="16"/>
  <c r="R130" i="16" s="1"/>
  <c r="O127" i="16"/>
  <c r="R127" i="16" s="1"/>
  <c r="P116" i="16"/>
  <c r="S116" i="16" s="1"/>
  <c r="P113" i="16"/>
  <c r="S113" i="16" s="1"/>
  <c r="P112" i="16"/>
  <c r="S112" i="16" s="1"/>
  <c r="P109" i="16"/>
  <c r="S109" i="16" s="1"/>
  <c r="O108" i="16"/>
  <c r="R108" i="16" s="1"/>
  <c r="O99" i="16"/>
  <c r="R99" i="16" s="1"/>
  <c r="P93" i="16"/>
  <c r="S93" i="16" s="1"/>
  <c r="P91" i="16"/>
  <c r="S91" i="16" s="1"/>
  <c r="O122" i="16"/>
  <c r="R122" i="16" s="1"/>
  <c r="P88" i="16"/>
  <c r="S88" i="16" s="1"/>
  <c r="P139" i="16"/>
  <c r="S139" i="16" s="1"/>
  <c r="P136" i="16"/>
  <c r="S136" i="16" s="1"/>
  <c r="P132" i="16"/>
  <c r="S132" i="16" s="1"/>
  <c r="O128" i="16"/>
  <c r="R128" i="16" s="1"/>
  <c r="O124" i="16"/>
  <c r="R124" i="16" s="1"/>
  <c r="O118" i="16"/>
  <c r="R118" i="16" s="1"/>
  <c r="P117" i="16"/>
  <c r="S117" i="16" s="1"/>
  <c r="O107" i="16"/>
  <c r="R107" i="16" s="1"/>
  <c r="P105" i="16"/>
  <c r="S105" i="16" s="1"/>
  <c r="P104" i="16"/>
  <c r="S104" i="16" s="1"/>
  <c r="O103" i="16"/>
  <c r="R103" i="16" s="1"/>
  <c r="P92" i="16"/>
  <c r="S92" i="16" s="1"/>
  <c r="R147" i="16"/>
  <c r="R142" i="16"/>
  <c r="R139" i="16"/>
  <c r="R134" i="16"/>
  <c r="R131" i="16"/>
  <c r="S128" i="16"/>
  <c r="L89" i="16"/>
  <c r="P145" i="16"/>
  <c r="S145" i="16" s="1"/>
  <c r="P141" i="16"/>
  <c r="S141" i="16" s="1"/>
  <c r="P137" i="16"/>
  <c r="S137" i="16" s="1"/>
  <c r="P133" i="16"/>
  <c r="S133" i="16" s="1"/>
  <c r="R120" i="16"/>
  <c r="O114" i="16"/>
  <c r="R114" i="16" s="1"/>
  <c r="P114" i="16"/>
  <c r="S114" i="16" s="1"/>
  <c r="O110" i="16"/>
  <c r="R110" i="16" s="1"/>
  <c r="P110" i="16"/>
  <c r="S110" i="16" s="1"/>
  <c r="O106" i="16"/>
  <c r="R106" i="16" s="1"/>
  <c r="P106" i="16"/>
  <c r="S106" i="16" s="1"/>
  <c r="O102" i="16"/>
  <c r="R102" i="16" s="1"/>
  <c r="P102" i="16"/>
  <c r="S102" i="16" s="1"/>
  <c r="O98" i="16"/>
  <c r="R98" i="16" s="1"/>
  <c r="P98" i="16"/>
  <c r="S98" i="16" s="1"/>
  <c r="P146" i="16"/>
  <c r="S146" i="16" s="1"/>
  <c r="P142" i="16"/>
  <c r="S142" i="16" s="1"/>
  <c r="P138" i="16"/>
  <c r="S138" i="16" s="1"/>
  <c r="P134" i="16"/>
  <c r="S134" i="16" s="1"/>
  <c r="R93" i="16"/>
  <c r="O94" i="16"/>
  <c r="R94" i="16" s="1"/>
  <c r="P94" i="16"/>
  <c r="S94" i="16" s="1"/>
  <c r="P129" i="16"/>
  <c r="S129" i="16" s="1"/>
  <c r="P125" i="16"/>
  <c r="S125" i="16" s="1"/>
  <c r="P121" i="16"/>
  <c r="S121" i="16" s="1"/>
  <c r="O90" i="16"/>
  <c r="R90" i="16" s="1"/>
  <c r="P90" i="16"/>
  <c r="S90" i="16" s="1"/>
  <c r="P89" i="16"/>
  <c r="S89" i="16" s="1"/>
  <c r="O70" i="16"/>
  <c r="R70" i="16" s="1"/>
  <c r="P75" i="16"/>
  <c r="S75" i="16" s="1"/>
  <c r="P71" i="16"/>
  <c r="S71" i="16" s="1"/>
  <c r="K85" i="16"/>
  <c r="Q85" i="16" s="1"/>
  <c r="S85" i="16" s="1"/>
  <c r="I85" i="16"/>
  <c r="P83" i="16"/>
  <c r="S83" i="16" s="1"/>
  <c r="P79" i="16"/>
  <c r="O81" i="16"/>
  <c r="R81" i="16" s="1"/>
  <c r="S69" i="16"/>
  <c r="S61" i="16"/>
  <c r="P59" i="16"/>
  <c r="S59" i="16" s="1"/>
  <c r="P55" i="16"/>
  <c r="S55" i="16" s="1"/>
  <c r="K31" i="16"/>
  <c r="Q31" i="16" s="1"/>
  <c r="O31" i="16"/>
  <c r="P31" i="16"/>
  <c r="O84" i="16"/>
  <c r="R84" i="16" s="1"/>
  <c r="P84" i="16"/>
  <c r="S84" i="16" s="1"/>
  <c r="O68" i="16"/>
  <c r="R68" i="16" s="1"/>
  <c r="P68" i="16"/>
  <c r="S68" i="16" s="1"/>
  <c r="O52" i="16"/>
  <c r="R52" i="16" s="1"/>
  <c r="P52" i="16"/>
  <c r="S52" i="16" s="1"/>
  <c r="S79" i="16"/>
  <c r="O37" i="16"/>
  <c r="R37" i="16" s="1"/>
  <c r="O32" i="16"/>
  <c r="R32" i="16" s="1"/>
  <c r="P32" i="16"/>
  <c r="S32" i="16" s="1"/>
  <c r="O28" i="16"/>
  <c r="R28" i="16" s="1"/>
  <c r="P28" i="16"/>
  <c r="S28" i="16" s="1"/>
  <c r="S13" i="16"/>
  <c r="O60" i="16"/>
  <c r="R60" i="16" s="1"/>
  <c r="P60" i="16"/>
  <c r="S60" i="16" s="1"/>
  <c r="M26" i="16"/>
  <c r="L27" i="16"/>
  <c r="O12" i="16"/>
  <c r="R12" i="16" s="1"/>
  <c r="P12" i="16"/>
  <c r="S12" i="16" s="1"/>
  <c r="N11" i="16"/>
  <c r="O4" i="16"/>
  <c r="R4" i="16" s="1"/>
  <c r="P4" i="16"/>
  <c r="S4" i="16" s="1"/>
  <c r="O85" i="16"/>
  <c r="R85" i="16" s="1"/>
  <c r="O80" i="16"/>
  <c r="R80" i="16" s="1"/>
  <c r="P80" i="16"/>
  <c r="S80" i="16" s="1"/>
  <c r="R79" i="16"/>
  <c r="R78" i="16"/>
  <c r="O72" i="16"/>
  <c r="R72" i="16" s="1"/>
  <c r="P72" i="16"/>
  <c r="S72" i="16" s="1"/>
  <c r="R71" i="16"/>
  <c r="O69" i="16"/>
  <c r="R69" i="16" s="1"/>
  <c r="O64" i="16"/>
  <c r="R64" i="16" s="1"/>
  <c r="P64" i="16"/>
  <c r="S64" i="16" s="1"/>
  <c r="R62" i="16"/>
  <c r="O61" i="16"/>
  <c r="R61" i="16" s="1"/>
  <c r="O56" i="16"/>
  <c r="R56" i="16" s="1"/>
  <c r="P56" i="16"/>
  <c r="S56" i="16" s="1"/>
  <c r="R55" i="16"/>
  <c r="R54" i="16"/>
  <c r="O53" i="16"/>
  <c r="R53" i="16" s="1"/>
  <c r="O48" i="16"/>
  <c r="R48" i="16" s="1"/>
  <c r="P48" i="16"/>
  <c r="S48" i="16" s="1"/>
  <c r="O45" i="16"/>
  <c r="R45" i="16" s="1"/>
  <c r="O40" i="16"/>
  <c r="R40" i="16" s="1"/>
  <c r="P40" i="16"/>
  <c r="S40" i="16" s="1"/>
  <c r="N24" i="16"/>
  <c r="O76" i="16"/>
  <c r="R76" i="16" s="1"/>
  <c r="P76" i="16"/>
  <c r="S76" i="16" s="1"/>
  <c r="N10" i="16"/>
  <c r="S35" i="16"/>
  <c r="R23" i="16"/>
  <c r="R22" i="16"/>
  <c r="S19" i="16"/>
  <c r="R19" i="16"/>
  <c r="R18" i="16"/>
  <c r="S15" i="16"/>
  <c r="R15" i="16"/>
  <c r="R14" i="16"/>
  <c r="S7" i="16"/>
  <c r="R7" i="16"/>
  <c r="R6" i="16"/>
  <c r="O44" i="16"/>
  <c r="R44" i="16" s="1"/>
  <c r="P44" i="16"/>
  <c r="S44" i="16" s="1"/>
  <c r="O41" i="16"/>
  <c r="R41" i="16" s="1"/>
  <c r="O36" i="16"/>
  <c r="R36" i="16" s="1"/>
  <c r="P36" i="16"/>
  <c r="S36" i="16" s="1"/>
  <c r="R35" i="16"/>
  <c r="O33" i="16"/>
  <c r="R33" i="16" s="1"/>
  <c r="O29" i="16"/>
  <c r="R29" i="16" s="1"/>
  <c r="O24" i="16"/>
  <c r="R24" i="16" s="1"/>
  <c r="P24" i="16"/>
  <c r="S24" i="16" s="1"/>
  <c r="O20" i="16"/>
  <c r="R20" i="16" s="1"/>
  <c r="P20" i="16"/>
  <c r="S20" i="16" s="1"/>
  <c r="O16" i="16"/>
  <c r="R16" i="16" s="1"/>
  <c r="P16" i="16"/>
  <c r="S16" i="16" s="1"/>
  <c r="O8" i="16"/>
  <c r="R8" i="16" s="1"/>
  <c r="P8" i="16"/>
  <c r="S8" i="16" s="1"/>
  <c r="R3" i="16"/>
  <c r="J2" i="16"/>
  <c r="P2" i="16" s="1"/>
  <c r="K2" i="16"/>
  <c r="Q2" i="16" s="1"/>
  <c r="N2" i="16"/>
  <c r="P123" i="15"/>
  <c r="S123" i="15" s="1"/>
  <c r="P124" i="15"/>
  <c r="S124" i="15" s="1"/>
  <c r="P130" i="15"/>
  <c r="S130" i="15" s="1"/>
  <c r="R130" i="15"/>
  <c r="O129" i="15"/>
  <c r="R129" i="15" s="1"/>
  <c r="P127" i="15"/>
  <c r="S127" i="15" s="1"/>
  <c r="O125" i="15"/>
  <c r="R125" i="15" s="1"/>
  <c r="R126" i="15"/>
  <c r="P120" i="15"/>
  <c r="S120" i="15" s="1"/>
  <c r="S119" i="15"/>
  <c r="P118" i="15"/>
  <c r="S118" i="15" s="1"/>
  <c r="S117" i="15"/>
  <c r="P115" i="15"/>
  <c r="S115" i="15" s="1"/>
  <c r="P114" i="15"/>
  <c r="S114" i="15" s="1"/>
  <c r="O113" i="15"/>
  <c r="R113" i="15" s="1"/>
  <c r="S113" i="15"/>
  <c r="P110" i="15"/>
  <c r="S110" i="15" s="1"/>
  <c r="S105" i="15"/>
  <c r="P106" i="15"/>
  <c r="S106" i="15" s="1"/>
  <c r="O105" i="15"/>
  <c r="R105" i="15" s="1"/>
  <c r="S103" i="15"/>
  <c r="O101" i="15"/>
  <c r="S101" i="15"/>
  <c r="O99" i="15"/>
  <c r="R99" i="15" s="1"/>
  <c r="O94" i="15"/>
  <c r="R94" i="15" s="1"/>
  <c r="O90" i="15"/>
  <c r="R90" i="15" s="1"/>
  <c r="O86" i="15"/>
  <c r="R86" i="15" s="1"/>
  <c r="P72" i="15"/>
  <c r="S72" i="15" s="1"/>
  <c r="P67" i="15"/>
  <c r="S67" i="15" s="1"/>
  <c r="P64" i="15"/>
  <c r="S64" i="15" s="1"/>
  <c r="O59" i="15"/>
  <c r="P60" i="15"/>
  <c r="S60" i="15" s="1"/>
  <c r="P55" i="15"/>
  <c r="S55" i="15" s="1"/>
  <c r="O54" i="15"/>
  <c r="R54" i="15" s="1"/>
  <c r="P52" i="15"/>
  <c r="S52" i="15" s="1"/>
  <c r="P47" i="15"/>
  <c r="S47" i="15" s="1"/>
  <c r="P46" i="15"/>
  <c r="S46" i="15" s="1"/>
  <c r="S42" i="15"/>
  <c r="P43" i="15"/>
  <c r="S43" i="15" s="1"/>
  <c r="P32" i="15"/>
  <c r="S32" i="15" s="1"/>
  <c r="S125" i="15"/>
  <c r="R127" i="15"/>
  <c r="P122" i="15"/>
  <c r="S122" i="15" s="1"/>
  <c r="M3" i="15"/>
  <c r="L4" i="15"/>
  <c r="M4" i="15" s="1"/>
  <c r="N4" i="15" s="1"/>
  <c r="O33" i="15"/>
  <c r="R33" i="15" s="1"/>
  <c r="P33" i="15"/>
  <c r="S33" i="15" s="1"/>
  <c r="P128" i="15"/>
  <c r="S128" i="15" s="1"/>
  <c r="R123" i="15"/>
  <c r="R117" i="15"/>
  <c r="R115" i="15"/>
  <c r="R101" i="15"/>
  <c r="R97" i="15"/>
  <c r="R93" i="15"/>
  <c r="R89" i="15"/>
  <c r="R85" i="15"/>
  <c r="R81" i="15"/>
  <c r="O17" i="15"/>
  <c r="R17" i="15" s="1"/>
  <c r="P17" i="15"/>
  <c r="S17" i="15" s="1"/>
  <c r="O112" i="15"/>
  <c r="R112" i="15" s="1"/>
  <c r="P112" i="15"/>
  <c r="S112" i="15" s="1"/>
  <c r="R109" i="15"/>
  <c r="O108" i="15"/>
  <c r="R108" i="15" s="1"/>
  <c r="P108" i="15"/>
  <c r="S108" i="15" s="1"/>
  <c r="O104" i="15"/>
  <c r="R104" i="15" s="1"/>
  <c r="P104" i="15"/>
  <c r="S104" i="15" s="1"/>
  <c r="R100" i="15"/>
  <c r="R96" i="15"/>
  <c r="R92" i="15"/>
  <c r="R88" i="15"/>
  <c r="R84" i="15"/>
  <c r="R80" i="15"/>
  <c r="P100" i="15"/>
  <c r="S100" i="15" s="1"/>
  <c r="P96" i="15"/>
  <c r="S96" i="15" s="1"/>
  <c r="P92" i="15"/>
  <c r="S92" i="15" s="1"/>
  <c r="P88" i="15"/>
  <c r="S88" i="15" s="1"/>
  <c r="P84" i="15"/>
  <c r="S84" i="15" s="1"/>
  <c r="P80" i="15"/>
  <c r="S80" i="15" s="1"/>
  <c r="O77" i="15"/>
  <c r="R77" i="15" s="1"/>
  <c r="P77" i="15"/>
  <c r="S77" i="15" s="1"/>
  <c r="O73" i="15"/>
  <c r="R73" i="15" s="1"/>
  <c r="P73" i="15"/>
  <c r="S73" i="15" s="1"/>
  <c r="O69" i="15"/>
  <c r="R69" i="15" s="1"/>
  <c r="P69" i="15"/>
  <c r="S69" i="15" s="1"/>
  <c r="O65" i="15"/>
  <c r="R65" i="15" s="1"/>
  <c r="P65" i="15"/>
  <c r="S65" i="15" s="1"/>
  <c r="O61" i="15"/>
  <c r="R61" i="15" s="1"/>
  <c r="P61" i="15"/>
  <c r="S61" i="15" s="1"/>
  <c r="S59" i="15"/>
  <c r="O57" i="15"/>
  <c r="R57" i="15" s="1"/>
  <c r="P57" i="15"/>
  <c r="S57" i="15" s="1"/>
  <c r="O53" i="15"/>
  <c r="R53" i="15" s="1"/>
  <c r="P53" i="15"/>
  <c r="S53" i="15" s="1"/>
  <c r="S51" i="15"/>
  <c r="O49" i="15"/>
  <c r="R49" i="15" s="1"/>
  <c r="P49" i="15"/>
  <c r="S49" i="15" s="1"/>
  <c r="O37" i="15"/>
  <c r="R37" i="15" s="1"/>
  <c r="P37" i="15"/>
  <c r="S37" i="15" s="1"/>
  <c r="R59" i="15"/>
  <c r="R55" i="15"/>
  <c r="R51" i="15"/>
  <c r="O41" i="15"/>
  <c r="R41" i="15" s="1"/>
  <c r="P41" i="15"/>
  <c r="S41" i="15" s="1"/>
  <c r="M27" i="15"/>
  <c r="N27" i="15" s="1"/>
  <c r="L28" i="15"/>
  <c r="R8" i="15"/>
  <c r="R95" i="15"/>
  <c r="R91" i="15"/>
  <c r="R87" i="15"/>
  <c r="R83" i="15"/>
  <c r="R79" i="15"/>
  <c r="O78" i="15"/>
  <c r="R78" i="15" s="1"/>
  <c r="O74" i="15"/>
  <c r="R74" i="15" s="1"/>
  <c r="O70" i="15"/>
  <c r="R70" i="15" s="1"/>
  <c r="O66" i="15"/>
  <c r="R66" i="15" s="1"/>
  <c r="O62" i="15"/>
  <c r="R62" i="15" s="1"/>
  <c r="R60" i="15"/>
  <c r="R56" i="15"/>
  <c r="R52" i="15"/>
  <c r="R48" i="15"/>
  <c r="O45" i="15"/>
  <c r="R45" i="15" s="1"/>
  <c r="P45" i="15"/>
  <c r="S45" i="15" s="1"/>
  <c r="O29" i="15"/>
  <c r="R29" i="15" s="1"/>
  <c r="P29" i="15"/>
  <c r="S29" i="15" s="1"/>
  <c r="O25" i="15"/>
  <c r="R25" i="15" s="1"/>
  <c r="P25" i="15"/>
  <c r="S25" i="15" s="1"/>
  <c r="R20" i="15"/>
  <c r="O42" i="15"/>
  <c r="R42" i="15" s="1"/>
  <c r="O38" i="15"/>
  <c r="R38" i="15" s="1"/>
  <c r="O34" i="15"/>
  <c r="R34" i="15" s="1"/>
  <c r="O30" i="15"/>
  <c r="R30" i="15" s="1"/>
  <c r="R22" i="15"/>
  <c r="O13" i="15"/>
  <c r="R13" i="15" s="1"/>
  <c r="P13" i="15"/>
  <c r="S13" i="15" s="1"/>
  <c r="O9" i="15"/>
  <c r="R9" i="15" s="1"/>
  <c r="P9" i="15"/>
  <c r="S9" i="15" s="1"/>
  <c r="R6" i="15"/>
  <c r="R43" i="15"/>
  <c r="R39" i="15"/>
  <c r="R35" i="15"/>
  <c r="R31" i="15"/>
  <c r="R27" i="15"/>
  <c r="O21" i="15"/>
  <c r="R21" i="15" s="1"/>
  <c r="P21" i="15"/>
  <c r="S21" i="15" s="1"/>
  <c r="R18" i="15"/>
  <c r="R12" i="15"/>
  <c r="M11" i="15"/>
  <c r="L12" i="15"/>
  <c r="O5" i="15"/>
  <c r="R5" i="15" s="1"/>
  <c r="P5" i="15"/>
  <c r="S5" i="15" s="1"/>
  <c r="P20" i="15"/>
  <c r="S20" i="15" s="1"/>
  <c r="P16" i="15"/>
  <c r="S16" i="15" s="1"/>
  <c r="P12" i="15"/>
  <c r="S12" i="15" s="1"/>
  <c r="P8" i="15"/>
  <c r="S8" i="15" s="1"/>
  <c r="P4" i="15"/>
  <c r="S4" i="15" s="1"/>
  <c r="P2" i="15"/>
  <c r="K2" i="15"/>
  <c r="Q2" i="15" s="1"/>
  <c r="R2" i="15" s="1"/>
  <c r="I2" i="15"/>
  <c r="N2" i="15" s="1"/>
  <c r="O265" i="14"/>
  <c r="R265" i="14" s="1"/>
  <c r="P261" i="14"/>
  <c r="S261" i="14" s="1"/>
  <c r="O230" i="14"/>
  <c r="R230" i="14" s="1"/>
  <c r="P227" i="14"/>
  <c r="S227" i="14" s="1"/>
  <c r="O226" i="14"/>
  <c r="R226" i="14" s="1"/>
  <c r="P223" i="14"/>
  <c r="S223" i="14" s="1"/>
  <c r="O220" i="14"/>
  <c r="R220" i="14" s="1"/>
  <c r="S265" i="14"/>
  <c r="O258" i="14"/>
  <c r="R258" i="14" s="1"/>
  <c r="O242" i="14"/>
  <c r="R242" i="14" s="1"/>
  <c r="S224" i="14"/>
  <c r="L220" i="14"/>
  <c r="O237" i="14"/>
  <c r="R237" i="14" s="1"/>
  <c r="P237" i="14"/>
  <c r="S237" i="14" s="1"/>
  <c r="R235" i="14"/>
  <c r="O234" i="14"/>
  <c r="R234" i="14" s="1"/>
  <c r="S228" i="14"/>
  <c r="R224" i="14"/>
  <c r="O221" i="14"/>
  <c r="R221" i="14" s="1"/>
  <c r="P221" i="14"/>
  <c r="S221" i="14" s="1"/>
  <c r="O262" i="14"/>
  <c r="R262" i="14" s="1"/>
  <c r="O250" i="14"/>
  <c r="R250" i="14" s="1"/>
  <c r="P264" i="14"/>
  <c r="S264" i="14" s="1"/>
  <c r="R260" i="14"/>
  <c r="R256" i="14"/>
  <c r="R252" i="14"/>
  <c r="R244" i="14"/>
  <c r="R240" i="14"/>
  <c r="S232" i="14"/>
  <c r="R228" i="14"/>
  <c r="O225" i="14"/>
  <c r="R225" i="14" s="1"/>
  <c r="P225" i="14"/>
  <c r="S225" i="14" s="1"/>
  <c r="O254" i="14"/>
  <c r="R254" i="14" s="1"/>
  <c r="O246" i="14"/>
  <c r="R246" i="14" s="1"/>
  <c r="O238" i="14"/>
  <c r="R238" i="14" s="1"/>
  <c r="O233" i="14"/>
  <c r="R233" i="14" s="1"/>
  <c r="P233" i="14"/>
  <c r="S233" i="14" s="1"/>
  <c r="R232" i="14"/>
  <c r="O229" i="14"/>
  <c r="R229" i="14" s="1"/>
  <c r="P229" i="14"/>
  <c r="S229" i="14" s="1"/>
  <c r="S220" i="14"/>
  <c r="P218" i="14"/>
  <c r="S218" i="14" s="1"/>
  <c r="O212" i="14"/>
  <c r="R212" i="14" s="1"/>
  <c r="P210" i="14"/>
  <c r="S210" i="14" s="1"/>
  <c r="P209" i="14"/>
  <c r="S209" i="14" s="1"/>
  <c r="P205" i="14"/>
  <c r="S205" i="14" s="1"/>
  <c r="P202" i="14"/>
  <c r="S202" i="14" s="1"/>
  <c r="O200" i="14"/>
  <c r="R200" i="14" s="1"/>
  <c r="S192" i="14"/>
  <c r="S184" i="14"/>
  <c r="S176" i="14"/>
  <c r="O174" i="14"/>
  <c r="R174" i="14" s="1"/>
  <c r="O172" i="14"/>
  <c r="R172" i="14" s="1"/>
  <c r="S168" i="14"/>
  <c r="O164" i="14"/>
  <c r="R164" i="14" s="1"/>
  <c r="S164" i="14"/>
  <c r="P162" i="14"/>
  <c r="S162" i="14" s="1"/>
  <c r="O160" i="14"/>
  <c r="R160" i="14" s="1"/>
  <c r="S160" i="14"/>
  <c r="R218" i="14"/>
  <c r="S212" i="14"/>
  <c r="S208" i="14"/>
  <c r="S204" i="14"/>
  <c r="S200" i="14"/>
  <c r="R208" i="14"/>
  <c r="R204" i="14"/>
  <c r="S217" i="14"/>
  <c r="O191" i="14"/>
  <c r="R191" i="14" s="1"/>
  <c r="P191" i="14"/>
  <c r="S191" i="14" s="1"/>
  <c r="S199" i="14"/>
  <c r="O196" i="14"/>
  <c r="R196" i="14" s="1"/>
  <c r="S186" i="14"/>
  <c r="S178" i="14"/>
  <c r="O171" i="14"/>
  <c r="R171" i="14" s="1"/>
  <c r="P171" i="14"/>
  <c r="S171" i="14" s="1"/>
  <c r="R166" i="14"/>
  <c r="R162" i="14"/>
  <c r="O183" i="14"/>
  <c r="R183" i="14" s="1"/>
  <c r="P183" i="14"/>
  <c r="S183" i="14" s="1"/>
  <c r="M157" i="14"/>
  <c r="L158" i="14"/>
  <c r="P215" i="14"/>
  <c r="S215" i="14" s="1"/>
  <c r="P211" i="14"/>
  <c r="S211" i="14" s="1"/>
  <c r="P207" i="14"/>
  <c r="S207" i="14" s="1"/>
  <c r="P203" i="14"/>
  <c r="S203" i="14" s="1"/>
  <c r="R194" i="14"/>
  <c r="R193" i="14"/>
  <c r="O192" i="14"/>
  <c r="R192" i="14" s="1"/>
  <c r="O187" i="14"/>
  <c r="R187" i="14" s="1"/>
  <c r="P187" i="14"/>
  <c r="S187" i="14" s="1"/>
  <c r="R186" i="14"/>
  <c r="R185" i="14"/>
  <c r="O184" i="14"/>
  <c r="R184" i="14" s="1"/>
  <c r="O179" i="14"/>
  <c r="R179" i="14" s="1"/>
  <c r="P179" i="14"/>
  <c r="S179" i="14" s="1"/>
  <c r="R178" i="14"/>
  <c r="R177" i="14"/>
  <c r="O176" i="14"/>
  <c r="R176" i="14" s="1"/>
  <c r="R168" i="14"/>
  <c r="S166" i="14"/>
  <c r="O175" i="14"/>
  <c r="R175" i="14" s="1"/>
  <c r="P175" i="14"/>
  <c r="S175" i="14" s="1"/>
  <c r="O195" i="14"/>
  <c r="R195" i="14" s="1"/>
  <c r="P195" i="14"/>
  <c r="S195" i="14" s="1"/>
  <c r="O167" i="14"/>
  <c r="R167" i="14" s="1"/>
  <c r="P167" i="14"/>
  <c r="S167" i="14" s="1"/>
  <c r="O163" i="14"/>
  <c r="R163" i="14" s="1"/>
  <c r="P163" i="14"/>
  <c r="S163" i="14" s="1"/>
  <c r="O159" i="14"/>
  <c r="R159" i="14" s="1"/>
  <c r="P159" i="14"/>
  <c r="S159" i="14" s="1"/>
  <c r="P158" i="14"/>
  <c r="S158" i="14" s="1"/>
  <c r="R123" i="14"/>
  <c r="R119" i="14"/>
  <c r="R111" i="14"/>
  <c r="R108" i="14"/>
  <c r="S107" i="14"/>
  <c r="S153" i="14"/>
  <c r="R146" i="14"/>
  <c r="R145" i="14"/>
  <c r="R142" i="14"/>
  <c r="R141" i="14"/>
  <c r="S149" i="14"/>
  <c r="R147" i="14"/>
  <c r="R144" i="14"/>
  <c r="R143" i="14"/>
  <c r="S134" i="14"/>
  <c r="S130" i="14"/>
  <c r="S118" i="14"/>
  <c r="R98" i="14"/>
  <c r="R151" i="14"/>
  <c r="R150" i="14"/>
  <c r="R149" i="14"/>
  <c r="R140" i="14"/>
  <c r="S137" i="14"/>
  <c r="S131" i="14"/>
  <c r="S127" i="14"/>
  <c r="S124" i="14"/>
  <c r="S123" i="14"/>
  <c r="R115" i="14"/>
  <c r="S106" i="14"/>
  <c r="R95" i="14"/>
  <c r="R153" i="14"/>
  <c r="R148" i="14"/>
  <c r="R127" i="14"/>
  <c r="S119" i="14"/>
  <c r="S112" i="14"/>
  <c r="S111" i="14"/>
  <c r="R106" i="14"/>
  <c r="O156" i="14"/>
  <c r="R156" i="14" s="1"/>
  <c r="S156" i="14"/>
  <c r="S152" i="14"/>
  <c r="S148" i="14"/>
  <c r="P145" i="14"/>
  <c r="S145" i="14" s="1"/>
  <c r="S144" i="14"/>
  <c r="P136" i="14"/>
  <c r="S136" i="14" s="1"/>
  <c r="O131" i="14"/>
  <c r="R131" i="14" s="1"/>
  <c r="R133" i="14"/>
  <c r="P128" i="14"/>
  <c r="S128" i="14" s="1"/>
  <c r="R128" i="14"/>
  <c r="P115" i="14"/>
  <c r="S115" i="14" s="1"/>
  <c r="O107" i="14"/>
  <c r="R107" i="14" s="1"/>
  <c r="P103" i="14"/>
  <c r="S103" i="14" s="1"/>
  <c r="P95" i="14"/>
  <c r="S95" i="14" s="1"/>
  <c r="R137" i="14"/>
  <c r="S133" i="14"/>
  <c r="O134" i="14"/>
  <c r="R134" i="14" s="1"/>
  <c r="P154" i="14"/>
  <c r="S154" i="14" s="1"/>
  <c r="P150" i="14"/>
  <c r="S150" i="14" s="1"/>
  <c r="P146" i="14"/>
  <c r="S146" i="14" s="1"/>
  <c r="P142" i="14"/>
  <c r="S142" i="14" s="1"/>
  <c r="P138" i="14"/>
  <c r="S138" i="14" s="1"/>
  <c r="O101" i="14"/>
  <c r="R101" i="14" s="1"/>
  <c r="P101" i="14"/>
  <c r="S101" i="14" s="1"/>
  <c r="O130" i="14"/>
  <c r="R130" i="14" s="1"/>
  <c r="O125" i="14"/>
  <c r="R125" i="14" s="1"/>
  <c r="P125" i="14"/>
  <c r="S125" i="14" s="1"/>
  <c r="L96" i="14"/>
  <c r="P155" i="14"/>
  <c r="S155" i="14" s="1"/>
  <c r="P151" i="14"/>
  <c r="S151" i="14" s="1"/>
  <c r="P147" i="14"/>
  <c r="S147" i="14" s="1"/>
  <c r="P143" i="14"/>
  <c r="S143" i="14" s="1"/>
  <c r="P139" i="14"/>
  <c r="S139" i="14" s="1"/>
  <c r="O126" i="14"/>
  <c r="R126" i="14" s="1"/>
  <c r="O122" i="14"/>
  <c r="R122" i="14" s="1"/>
  <c r="O118" i="14"/>
  <c r="R118" i="14" s="1"/>
  <c r="R100" i="14"/>
  <c r="O121" i="14"/>
  <c r="R121" i="14" s="1"/>
  <c r="P121" i="14"/>
  <c r="S121" i="14" s="1"/>
  <c r="O117" i="14"/>
  <c r="R117" i="14" s="1"/>
  <c r="P117" i="14"/>
  <c r="S117" i="14" s="1"/>
  <c r="O113" i="14"/>
  <c r="R113" i="14" s="1"/>
  <c r="P113" i="14"/>
  <c r="S113" i="14" s="1"/>
  <c r="O109" i="14"/>
  <c r="R109" i="14" s="1"/>
  <c r="P109" i="14"/>
  <c r="S109" i="14" s="1"/>
  <c r="O105" i="14"/>
  <c r="R105" i="14" s="1"/>
  <c r="P105" i="14"/>
  <c r="S105" i="14" s="1"/>
  <c r="O97" i="14"/>
  <c r="R97" i="14" s="1"/>
  <c r="P97" i="14"/>
  <c r="S97" i="14" s="1"/>
  <c r="P108" i="14"/>
  <c r="S108" i="14" s="1"/>
  <c r="P104" i="14"/>
  <c r="S104" i="14" s="1"/>
  <c r="P100" i="14"/>
  <c r="S100" i="14" s="1"/>
  <c r="P96" i="14"/>
  <c r="S96" i="14" s="1"/>
  <c r="S102" i="4"/>
  <c r="R276" i="4"/>
  <c r="P362" i="4"/>
  <c r="S362" i="4" s="1"/>
  <c r="O362" i="4"/>
  <c r="R2" i="4"/>
  <c r="R27" i="4"/>
  <c r="R23" i="4"/>
  <c r="L14" i="4"/>
  <c r="M14" i="4" s="1"/>
  <c r="N14" i="4" s="1"/>
  <c r="R7" i="4"/>
  <c r="P4" i="4"/>
  <c r="R138" i="4"/>
  <c r="S133" i="4"/>
  <c r="S125" i="4"/>
  <c r="O102" i="4"/>
  <c r="P101" i="4"/>
  <c r="S101" i="4" s="1"/>
  <c r="O95" i="4"/>
  <c r="R95" i="4" s="1"/>
  <c r="P84" i="4"/>
  <c r="S84" i="4" s="1"/>
  <c r="S78" i="4"/>
  <c r="R72" i="4"/>
  <c r="O71" i="4"/>
  <c r="R71" i="4" s="1"/>
  <c r="R65" i="4"/>
  <c r="R60" i="4"/>
  <c r="R289" i="4"/>
  <c r="R288" i="4"/>
  <c r="O283" i="4"/>
  <c r="S282" i="4"/>
  <c r="O275" i="4"/>
  <c r="R275" i="4" s="1"/>
  <c r="O274" i="4"/>
  <c r="O246" i="4"/>
  <c r="R246" i="4" s="1"/>
  <c r="P236" i="4"/>
  <c r="S236" i="4" s="1"/>
  <c r="R232" i="4"/>
  <c r="R229" i="4"/>
  <c r="S227" i="4"/>
  <c r="O226" i="4"/>
  <c r="R226" i="4" s="1"/>
  <c r="S220" i="4"/>
  <c r="P208" i="4"/>
  <c r="P207" i="4"/>
  <c r="S207" i="4" s="1"/>
  <c r="O183" i="4"/>
  <c r="O180" i="4"/>
  <c r="R180" i="4" s="1"/>
  <c r="R175" i="4"/>
  <c r="S170" i="4"/>
  <c r="P155" i="4"/>
  <c r="S155" i="4" s="1"/>
  <c r="P154" i="4"/>
  <c r="S154" i="4" s="1"/>
  <c r="P147" i="4"/>
  <c r="S147" i="4" s="1"/>
  <c r="J331" i="4"/>
  <c r="O331" i="4" s="1"/>
  <c r="K332" i="4"/>
  <c r="Q332" i="4" s="1"/>
  <c r="S332" i="4" s="1"/>
  <c r="J363" i="4"/>
  <c r="P360" i="4"/>
  <c r="O360" i="4"/>
  <c r="J355" i="4"/>
  <c r="J351" i="4"/>
  <c r="J347" i="4"/>
  <c r="J348" i="4"/>
  <c r="K348" i="4"/>
  <c r="Q348" i="4" s="1"/>
  <c r="K344" i="4"/>
  <c r="Q344" i="4" s="1"/>
  <c r="J343" i="4"/>
  <c r="O343" i="4" s="1"/>
  <c r="R343" i="4" s="1"/>
  <c r="J339" i="4"/>
  <c r="O339" i="4" s="1"/>
  <c r="J340" i="4"/>
  <c r="K340" i="4"/>
  <c r="Q340" i="4" s="1"/>
  <c r="K336" i="4"/>
  <c r="Q336" i="4" s="1"/>
  <c r="J335" i="4"/>
  <c r="O335" i="4" s="1"/>
  <c r="J364" i="4"/>
  <c r="K360" i="4"/>
  <c r="Q360" i="4" s="1"/>
  <c r="O358" i="4"/>
  <c r="K356" i="4"/>
  <c r="Q356" i="4" s="1"/>
  <c r="O354" i="4"/>
  <c r="K352" i="4"/>
  <c r="Q352" i="4" s="1"/>
  <c r="R352" i="4" s="1"/>
  <c r="S191" i="5"/>
  <c r="S2" i="4"/>
  <c r="L4" i="4"/>
  <c r="M4" i="4" s="1"/>
  <c r="N4" i="4" s="1"/>
  <c r="S119" i="4"/>
  <c r="S115" i="4"/>
  <c r="S92" i="4"/>
  <c r="S68" i="4"/>
  <c r="S296" i="4"/>
  <c r="P222" i="4"/>
  <c r="S222" i="4" s="1"/>
  <c r="O222" i="4"/>
  <c r="R222" i="4" s="1"/>
  <c r="P206" i="4"/>
  <c r="S206" i="4" s="1"/>
  <c r="O206" i="4"/>
  <c r="R206" i="4" s="1"/>
  <c r="J367" i="4"/>
  <c r="P367" i="4" s="1"/>
  <c r="J368" i="4"/>
  <c r="K368" i="4"/>
  <c r="Q368" i="4" s="1"/>
  <c r="K351" i="4"/>
  <c r="Q351" i="4" s="1"/>
  <c r="J350" i="4"/>
  <c r="J346" i="4"/>
  <c r="K347" i="4"/>
  <c r="Q347" i="4" s="1"/>
  <c r="K343" i="4"/>
  <c r="Q343" i="4" s="1"/>
  <c r="J342" i="4"/>
  <c r="J338" i="4"/>
  <c r="K339" i="4"/>
  <c r="Q339" i="4" s="1"/>
  <c r="K335" i="4"/>
  <c r="Q335" i="4" s="1"/>
  <c r="J334" i="4"/>
  <c r="S357" i="4"/>
  <c r="R356" i="4"/>
  <c r="S353" i="4"/>
  <c r="N26" i="4"/>
  <c r="S15" i="4"/>
  <c r="R136" i="4"/>
  <c r="S135" i="4"/>
  <c r="R133" i="4"/>
  <c r="P118" i="4"/>
  <c r="S118" i="4" s="1"/>
  <c r="P114" i="4"/>
  <c r="S114" i="4" s="1"/>
  <c r="P109" i="4"/>
  <c r="S109" i="4" s="1"/>
  <c r="S108" i="4"/>
  <c r="S107" i="4"/>
  <c r="P105" i="4"/>
  <c r="S105" i="4" s="1"/>
  <c r="S104" i="4"/>
  <c r="S103" i="4"/>
  <c r="R84" i="4"/>
  <c r="S82" i="4"/>
  <c r="S72" i="4"/>
  <c r="S60" i="4"/>
  <c r="P59" i="4"/>
  <c r="S59" i="4" s="1"/>
  <c r="R56" i="4"/>
  <c r="R297" i="4"/>
  <c r="R293" i="4"/>
  <c r="R292" i="4"/>
  <c r="S285" i="4"/>
  <c r="R284" i="4"/>
  <c r="S283" i="4"/>
  <c r="S281" i="4"/>
  <c r="R280" i="4"/>
  <c r="S275" i="4"/>
  <c r="S274" i="4"/>
  <c r="R272" i="4"/>
  <c r="R236" i="4"/>
  <c r="S235" i="4"/>
  <c r="S232" i="4"/>
  <c r="P231" i="4"/>
  <c r="S231" i="4" s="1"/>
  <c r="P223" i="4"/>
  <c r="S223" i="4" s="1"/>
  <c r="S216" i="4"/>
  <c r="O199" i="4"/>
  <c r="R199" i="4" s="1"/>
  <c r="P199" i="4"/>
  <c r="S199" i="4" s="1"/>
  <c r="P198" i="4"/>
  <c r="S198" i="4" s="1"/>
  <c r="O198" i="4"/>
  <c r="R198" i="4" s="1"/>
  <c r="S181" i="4"/>
  <c r="S180" i="4"/>
  <c r="S175" i="4"/>
  <c r="R155" i="4"/>
  <c r="R147" i="4"/>
  <c r="P365" i="4"/>
  <c r="O365" i="4"/>
  <c r="S358" i="4"/>
  <c r="S354" i="4"/>
  <c r="R337" i="4"/>
  <c r="K363" i="4"/>
  <c r="Q363" i="4" s="1"/>
  <c r="P361" i="4"/>
  <c r="O361" i="4"/>
  <c r="K359" i="4"/>
  <c r="Q359" i="4" s="1"/>
  <c r="S359" i="4" s="1"/>
  <c r="P356" i="4"/>
  <c r="P352" i="4"/>
  <c r="R148" i="5"/>
  <c r="S88" i="5"/>
  <c r="R85" i="5"/>
  <c r="R45" i="5"/>
  <c r="S187" i="5"/>
  <c r="O35" i="4"/>
  <c r="L32" i="4"/>
  <c r="L33" i="4" s="1"/>
  <c r="L34" i="4" s="1"/>
  <c r="M34" i="4" s="1"/>
  <c r="S22" i="4"/>
  <c r="M21" i="4"/>
  <c r="O137" i="4"/>
  <c r="R137" i="4" s="1"/>
  <c r="R134" i="4"/>
  <c r="R130" i="4"/>
  <c r="S129" i="4"/>
  <c r="S128" i="4"/>
  <c r="R127" i="4"/>
  <c r="S113" i="4"/>
  <c r="S112" i="4"/>
  <c r="P111" i="4"/>
  <c r="S111" i="4" s="1"/>
  <c r="R101" i="4"/>
  <c r="S100" i="4"/>
  <c r="P99" i="4"/>
  <c r="S99" i="4" s="1"/>
  <c r="P96" i="4"/>
  <c r="S96" i="4" s="1"/>
  <c r="R92" i="4"/>
  <c r="R91" i="4"/>
  <c r="R80" i="4"/>
  <c r="P76" i="4"/>
  <c r="S76" i="4" s="1"/>
  <c r="R68" i="4"/>
  <c r="S67" i="4"/>
  <c r="P64" i="4"/>
  <c r="S64" i="4" s="1"/>
  <c r="R296" i="4"/>
  <c r="O285" i="4"/>
  <c r="R285" i="4" s="1"/>
  <c r="O281" i="4"/>
  <c r="R281" i="4" s="1"/>
  <c r="P228" i="4"/>
  <c r="S228" i="4" s="1"/>
  <c r="O227" i="4"/>
  <c r="R227" i="4" s="1"/>
  <c r="S225" i="4"/>
  <c r="S218" i="4"/>
  <c r="S217" i="4"/>
  <c r="P215" i="4"/>
  <c r="S215" i="4" s="1"/>
  <c r="R214" i="4"/>
  <c r="O212" i="4"/>
  <c r="R212" i="4" s="1"/>
  <c r="P212" i="4"/>
  <c r="S212" i="4" s="1"/>
  <c r="O200" i="4"/>
  <c r="R200" i="4" s="1"/>
  <c r="P200" i="4"/>
  <c r="S200" i="4" s="1"/>
  <c r="O174" i="4"/>
  <c r="R174" i="4" s="1"/>
  <c r="P163" i="4"/>
  <c r="S163" i="4" s="1"/>
  <c r="P162" i="4"/>
  <c r="S162" i="4" s="1"/>
  <c r="O143" i="4"/>
  <c r="P143" i="4"/>
  <c r="S143" i="4" s="1"/>
  <c r="P344" i="4"/>
  <c r="O344" i="4"/>
  <c r="P336" i="4"/>
  <c r="O336" i="4"/>
  <c r="O357" i="4"/>
  <c r="R357" i="4" s="1"/>
  <c r="K355" i="4"/>
  <c r="Q355" i="4" s="1"/>
  <c r="O353" i="4"/>
  <c r="R353" i="4" s="1"/>
  <c r="S349" i="4"/>
  <c r="S210" i="4"/>
  <c r="S202" i="4"/>
  <c r="S194" i="4"/>
  <c r="S186" i="4"/>
  <c r="R171" i="4"/>
  <c r="R167" i="4"/>
  <c r="R151" i="4"/>
  <c r="R302" i="4"/>
  <c r="R300" i="4"/>
  <c r="S326" i="4"/>
  <c r="P324" i="4"/>
  <c r="S324" i="4" s="1"/>
  <c r="S322" i="4"/>
  <c r="M413" i="4"/>
  <c r="M411" i="4"/>
  <c r="R410" i="4"/>
  <c r="S410" i="4"/>
  <c r="L409" i="4"/>
  <c r="M409" i="4" s="1"/>
  <c r="N409" i="4" s="1"/>
  <c r="K406" i="4"/>
  <c r="Q406" i="4" s="1"/>
  <c r="M405" i="4"/>
  <c r="K403" i="4"/>
  <c r="Q403" i="4" s="1"/>
  <c r="R403" i="4" s="1"/>
  <c r="K402" i="4"/>
  <c r="Q402" i="4" s="1"/>
  <c r="S402" i="4" s="1"/>
  <c r="M401" i="4"/>
  <c r="S394" i="4"/>
  <c r="R393" i="4"/>
  <c r="S378" i="4"/>
  <c r="O371" i="4"/>
  <c r="J366" i="4"/>
  <c r="O154" i="5"/>
  <c r="R154" i="5" s="1"/>
  <c r="O147" i="5"/>
  <c r="R144" i="5"/>
  <c r="R138" i="5"/>
  <c r="S137" i="5"/>
  <c r="P130" i="5"/>
  <c r="S130" i="5" s="1"/>
  <c r="P127" i="5"/>
  <c r="O125" i="5"/>
  <c r="R124" i="5"/>
  <c r="S121" i="5"/>
  <c r="S117" i="5"/>
  <c r="O113" i="5"/>
  <c r="R112" i="5"/>
  <c r="O109" i="5"/>
  <c r="R109" i="5" s="1"/>
  <c r="R108" i="5"/>
  <c r="O105" i="5"/>
  <c r="R105" i="5" s="1"/>
  <c r="R104" i="5"/>
  <c r="O101" i="5"/>
  <c r="R101" i="5" s="1"/>
  <c r="R100" i="5"/>
  <c r="P95" i="5"/>
  <c r="S95" i="5" s="1"/>
  <c r="S89" i="5"/>
  <c r="O88" i="5"/>
  <c r="R88" i="5" s="1"/>
  <c r="S87" i="5"/>
  <c r="R83" i="5"/>
  <c r="R81" i="5"/>
  <c r="O74" i="5"/>
  <c r="R71" i="5"/>
  <c r="P68" i="5"/>
  <c r="S68" i="5" s="1"/>
  <c r="P67" i="5"/>
  <c r="S67" i="5" s="1"/>
  <c r="R59" i="5"/>
  <c r="O56" i="5"/>
  <c r="R56" i="5" s="1"/>
  <c r="P55" i="5"/>
  <c r="S55" i="5" s="1"/>
  <c r="O54" i="5"/>
  <c r="R51" i="5"/>
  <c r="O48" i="5"/>
  <c r="S46" i="5"/>
  <c r="R40" i="5"/>
  <c r="O32" i="5"/>
  <c r="R32" i="5" s="1"/>
  <c r="P31" i="5"/>
  <c r="S31" i="5" s="1"/>
  <c r="O24" i="5"/>
  <c r="R24" i="5" s="1"/>
  <c r="S18" i="5"/>
  <c r="L16" i="5"/>
  <c r="R226" i="5"/>
  <c r="R221" i="5"/>
  <c r="S221" i="5"/>
  <c r="R220" i="5"/>
  <c r="O219" i="5"/>
  <c r="R219" i="5" s="1"/>
  <c r="S218" i="5"/>
  <c r="R218" i="5"/>
  <c r="R214" i="5"/>
  <c r="S213" i="5"/>
  <c r="S197" i="5"/>
  <c r="O195" i="5"/>
  <c r="R188" i="5"/>
  <c r="S181" i="5"/>
  <c r="P178" i="5"/>
  <c r="S177" i="5"/>
  <c r="S176" i="5"/>
  <c r="S168" i="5"/>
  <c r="R168" i="5"/>
  <c r="R167" i="5"/>
  <c r="S108" i="9"/>
  <c r="O108" i="9"/>
  <c r="R108" i="9" s="1"/>
  <c r="S128" i="9"/>
  <c r="O130" i="9"/>
  <c r="R130" i="9" s="1"/>
  <c r="S129" i="9"/>
  <c r="R341" i="4"/>
  <c r="R333" i="4"/>
  <c r="S406" i="4"/>
  <c r="S124" i="5"/>
  <c r="S112" i="5"/>
  <c r="S108" i="5"/>
  <c r="S104" i="5"/>
  <c r="S100" i="5"/>
  <c r="S92" i="5"/>
  <c r="S84" i="5"/>
  <c r="R76" i="5"/>
  <c r="R44" i="5"/>
  <c r="S16" i="5"/>
  <c r="L3" i="5"/>
  <c r="M3" i="5" s="1"/>
  <c r="N3" i="5" s="1"/>
  <c r="R211" i="5"/>
  <c r="S195" i="5"/>
  <c r="R187" i="5"/>
  <c r="O349" i="4"/>
  <c r="R349" i="4" s="1"/>
  <c r="S330" i="4"/>
  <c r="R329" i="4"/>
  <c r="S312" i="4"/>
  <c r="R436" i="4"/>
  <c r="R434" i="4"/>
  <c r="R432" i="4"/>
  <c r="R430" i="4"/>
  <c r="R428" i="4"/>
  <c r="R426" i="4"/>
  <c r="S398" i="4"/>
  <c r="R397" i="4"/>
  <c r="S384" i="4"/>
  <c r="R375" i="4"/>
  <c r="S147" i="5"/>
  <c r="R145" i="5"/>
  <c r="R132" i="5"/>
  <c r="S125" i="5"/>
  <c r="R120" i="5"/>
  <c r="R116" i="5"/>
  <c r="S113" i="5"/>
  <c r="P111" i="5"/>
  <c r="S111" i="5" s="1"/>
  <c r="S109" i="5"/>
  <c r="P107" i="5"/>
  <c r="S107" i="5" s="1"/>
  <c r="S105" i="5"/>
  <c r="P103" i="5"/>
  <c r="S103" i="5" s="1"/>
  <c r="S101" i="5"/>
  <c r="P99" i="5"/>
  <c r="S99" i="5" s="1"/>
  <c r="R96" i="5"/>
  <c r="S93" i="5"/>
  <c r="R84" i="5"/>
  <c r="S81" i="5"/>
  <c r="P80" i="5"/>
  <c r="S80" i="5" s="1"/>
  <c r="R75" i="5"/>
  <c r="R72" i="5"/>
  <c r="R68" i="5"/>
  <c r="P64" i="5"/>
  <c r="S64" i="5" s="1"/>
  <c r="R60" i="5"/>
  <c r="R55" i="5"/>
  <c r="S42" i="5"/>
  <c r="P28" i="5"/>
  <c r="S28" i="5" s="1"/>
  <c r="R16" i="5"/>
  <c r="R12" i="5"/>
  <c r="O10" i="5"/>
  <c r="R10" i="5" s="1"/>
  <c r="N226" i="5"/>
  <c r="R225" i="5"/>
  <c r="S225" i="5"/>
  <c r="R224" i="5"/>
  <c r="R223" i="5"/>
  <c r="S222" i="5"/>
  <c r="R222" i="5"/>
  <c r="R217" i="5"/>
  <c r="S217" i="5"/>
  <c r="N214" i="5"/>
  <c r="S201" i="5"/>
  <c r="S200" i="5"/>
  <c r="R193" i="5"/>
  <c r="P192" i="5"/>
  <c r="S192" i="5" s="1"/>
  <c r="P183" i="5"/>
  <c r="S183" i="5" s="1"/>
  <c r="R180" i="5"/>
  <c r="P179" i="5"/>
  <c r="S179" i="5" s="1"/>
  <c r="R173" i="5"/>
  <c r="R172" i="5"/>
  <c r="R165" i="5"/>
  <c r="S139" i="4"/>
  <c r="R139" i="4"/>
  <c r="R345" i="4"/>
  <c r="R324" i="4"/>
  <c r="S318" i="4"/>
  <c r="S308" i="4"/>
  <c r="P436" i="4"/>
  <c r="S436" i="4" s="1"/>
  <c r="P434" i="4"/>
  <c r="S434" i="4" s="1"/>
  <c r="P432" i="4"/>
  <c r="S432" i="4" s="1"/>
  <c r="P430" i="4"/>
  <c r="S430" i="4" s="1"/>
  <c r="P428" i="4"/>
  <c r="S428" i="4" s="1"/>
  <c r="P426" i="4"/>
  <c r="S426" i="4" s="1"/>
  <c r="S424" i="4"/>
  <c r="R424" i="4"/>
  <c r="P418" i="4"/>
  <c r="S418" i="4" s="1"/>
  <c r="R408" i="4"/>
  <c r="S408" i="4"/>
  <c r="S404" i="4"/>
  <c r="S400" i="4"/>
  <c r="R399" i="4"/>
  <c r="S390" i="4"/>
  <c r="K366" i="4"/>
  <c r="Q366" i="4" s="1"/>
  <c r="P162" i="5"/>
  <c r="S162" i="5" s="1"/>
  <c r="O158" i="5"/>
  <c r="R158" i="5" s="1"/>
  <c r="P155" i="5"/>
  <c r="S155" i="5" s="1"/>
  <c r="S153" i="5"/>
  <c r="S141" i="5"/>
  <c r="R140" i="5"/>
  <c r="O133" i="5"/>
  <c r="R130" i="5"/>
  <c r="S129" i="5"/>
  <c r="P128" i="5"/>
  <c r="S128" i="5" s="1"/>
  <c r="P120" i="5"/>
  <c r="S120" i="5" s="1"/>
  <c r="P116" i="5"/>
  <c r="S116" i="5" s="1"/>
  <c r="R92" i="5"/>
  <c r="S91" i="5"/>
  <c r="R87" i="5"/>
  <c r="R67" i="5"/>
  <c r="O62" i="5"/>
  <c r="R62" i="5" s="1"/>
  <c r="O46" i="5"/>
  <c r="R46" i="5" s="1"/>
  <c r="R43" i="5"/>
  <c r="O42" i="5"/>
  <c r="R42" i="5" s="1"/>
  <c r="S36" i="5"/>
  <c r="S34" i="5"/>
  <c r="S27" i="5"/>
  <c r="S26" i="5"/>
  <c r="O14" i="5"/>
  <c r="R14" i="5" s="1"/>
  <c r="R216" i="5"/>
  <c r="R215" i="5"/>
  <c r="O209" i="5"/>
  <c r="R208" i="5"/>
  <c r="S206" i="5"/>
  <c r="O205" i="5"/>
  <c r="R205" i="5" s="1"/>
  <c r="R204" i="5"/>
  <c r="S202" i="5"/>
  <c r="S199" i="5"/>
  <c r="S194" i="5"/>
  <c r="N192" i="5"/>
  <c r="P190" i="5"/>
  <c r="S190" i="5" s="1"/>
  <c r="S189" i="5"/>
  <c r="S185" i="5"/>
  <c r="P184" i="5"/>
  <c r="S184" i="5" s="1"/>
  <c r="P180" i="5"/>
  <c r="S180" i="5" s="1"/>
  <c r="P172" i="5"/>
  <c r="S172" i="5" s="1"/>
  <c r="O169" i="5"/>
  <c r="R169" i="5" s="1"/>
  <c r="S164" i="5"/>
  <c r="R164" i="5"/>
  <c r="O97" i="9"/>
  <c r="S107" i="9"/>
  <c r="O107" i="9"/>
  <c r="R107" i="9" s="1"/>
  <c r="O111" i="9"/>
  <c r="S115" i="9"/>
  <c r="O115" i="9"/>
  <c r="R115" i="9" s="1"/>
  <c r="O88" i="9"/>
  <c r="R88" i="9" s="1"/>
  <c r="S88" i="9"/>
  <c r="O76" i="9"/>
  <c r="O56" i="9"/>
  <c r="K49" i="9"/>
  <c r="Q49" i="9" s="1"/>
  <c r="K96" i="9"/>
  <c r="Q96" i="9" s="1"/>
  <c r="I92" i="9"/>
  <c r="N92" i="9" s="1"/>
  <c r="K92" i="9"/>
  <c r="Q92" i="9" s="1"/>
  <c r="R92" i="9" s="1"/>
  <c r="K84" i="9"/>
  <c r="Q84" i="9" s="1"/>
  <c r="I84" i="9"/>
  <c r="K76" i="9"/>
  <c r="Q76" i="9" s="1"/>
  <c r="K68" i="9"/>
  <c r="Q68" i="9" s="1"/>
  <c r="K64" i="9"/>
  <c r="Q64" i="9" s="1"/>
  <c r="K60" i="9"/>
  <c r="Q60" i="9" s="1"/>
  <c r="R60" i="9" s="1"/>
  <c r="I60" i="9"/>
  <c r="K56" i="9"/>
  <c r="Q56" i="9" s="1"/>
  <c r="K52" i="9"/>
  <c r="Q52" i="9" s="1"/>
  <c r="S52" i="9" s="1"/>
  <c r="I52" i="9"/>
  <c r="J99" i="9"/>
  <c r="K148" i="9"/>
  <c r="Q148" i="9" s="1"/>
  <c r="K140" i="9"/>
  <c r="Q140" i="9" s="1"/>
  <c r="S140" i="9" s="1"/>
  <c r="K136" i="9"/>
  <c r="Q136" i="9" s="1"/>
  <c r="S136" i="9" s="1"/>
  <c r="K101" i="9"/>
  <c r="Q101" i="9" s="1"/>
  <c r="R101" i="9" s="1"/>
  <c r="K105" i="9"/>
  <c r="Q105" i="9" s="1"/>
  <c r="M145" i="9"/>
  <c r="N139" i="9"/>
  <c r="N136" i="9"/>
  <c r="M128" i="9"/>
  <c r="L129" i="9"/>
  <c r="M129" i="9" s="1"/>
  <c r="N129" i="9" s="1"/>
  <c r="R126" i="9"/>
  <c r="I124" i="9"/>
  <c r="J122" i="9"/>
  <c r="K120" i="9"/>
  <c r="Q120" i="9" s="1"/>
  <c r="S120" i="9" s="1"/>
  <c r="J116" i="9"/>
  <c r="K114" i="9"/>
  <c r="Q114" i="9" s="1"/>
  <c r="I112" i="9"/>
  <c r="N112" i="9" s="1"/>
  <c r="M110" i="9"/>
  <c r="K109" i="9"/>
  <c r="Q109" i="9" s="1"/>
  <c r="O103" i="9"/>
  <c r="R103" i="9" s="1"/>
  <c r="L103" i="9"/>
  <c r="M102" i="9"/>
  <c r="I95" i="9"/>
  <c r="I89" i="9"/>
  <c r="K72" i="9"/>
  <c r="Q72" i="9" s="1"/>
  <c r="L69" i="9"/>
  <c r="M68" i="9"/>
  <c r="S212" i="9"/>
  <c r="O23" i="10"/>
  <c r="R23" i="10" s="1"/>
  <c r="P23" i="10"/>
  <c r="S23" i="10" s="1"/>
  <c r="O19" i="10"/>
  <c r="R19" i="10" s="1"/>
  <c r="P19" i="10"/>
  <c r="S19" i="10" s="1"/>
  <c r="O96" i="9"/>
  <c r="R96" i="9" s="1"/>
  <c r="S87" i="9"/>
  <c r="O87" i="9"/>
  <c r="R87" i="9" s="1"/>
  <c r="S83" i="9"/>
  <c r="O83" i="9"/>
  <c r="R83" i="9" s="1"/>
  <c r="O79" i="9"/>
  <c r="R79" i="9" s="1"/>
  <c r="S79" i="9"/>
  <c r="O59" i="9"/>
  <c r="R59" i="9" s="1"/>
  <c r="S59" i="9"/>
  <c r="O55" i="9"/>
  <c r="R55" i="9" s="1"/>
  <c r="S55" i="9"/>
  <c r="S51" i="9"/>
  <c r="O51" i="9"/>
  <c r="R51" i="9" s="1"/>
  <c r="K99" i="9"/>
  <c r="Q99" i="9" s="1"/>
  <c r="I91" i="9"/>
  <c r="N91" i="9" s="1"/>
  <c r="K91" i="9"/>
  <c r="Q91" i="9" s="1"/>
  <c r="R91" i="9" s="1"/>
  <c r="K75" i="9"/>
  <c r="Q75" i="9" s="1"/>
  <c r="S75" i="9" s="1"/>
  <c r="I75" i="9"/>
  <c r="I71" i="9"/>
  <c r="K71" i="9"/>
  <c r="Q71" i="9" s="1"/>
  <c r="K63" i="9"/>
  <c r="Q63" i="9" s="1"/>
  <c r="S63" i="9" s="1"/>
  <c r="I63" i="9"/>
  <c r="O100" i="9"/>
  <c r="R100" i="9" s="1"/>
  <c r="S100" i="9"/>
  <c r="N156" i="9"/>
  <c r="K131" i="9"/>
  <c r="Q131" i="9" s="1"/>
  <c r="R127" i="9"/>
  <c r="I126" i="9"/>
  <c r="N126" i="9" s="1"/>
  <c r="K118" i="9"/>
  <c r="Q118" i="9" s="1"/>
  <c r="R112" i="9"/>
  <c r="O109" i="9"/>
  <c r="I106" i="9"/>
  <c r="N106" i="9" s="1"/>
  <c r="J105" i="9"/>
  <c r="O22" i="10"/>
  <c r="P22" i="10"/>
  <c r="S22" i="10" s="1"/>
  <c r="O18" i="10"/>
  <c r="P18" i="10"/>
  <c r="S18" i="10" s="1"/>
  <c r="P14" i="10"/>
  <c r="S14" i="10" s="1"/>
  <c r="O14" i="10"/>
  <c r="P10" i="10"/>
  <c r="S10" i="10" s="1"/>
  <c r="O10" i="10"/>
  <c r="R10" i="10" s="1"/>
  <c r="O6" i="10"/>
  <c r="R6" i="10" s="1"/>
  <c r="P6" i="10"/>
  <c r="R2" i="9"/>
  <c r="O74" i="9"/>
  <c r="R74" i="9" s="1"/>
  <c r="O70" i="9"/>
  <c r="O62" i="9"/>
  <c r="O58" i="9"/>
  <c r="O54" i="9"/>
  <c r="O50" i="9"/>
  <c r="K98" i="9"/>
  <c r="Q98" i="9" s="1"/>
  <c r="K86" i="9"/>
  <c r="Q86" i="9" s="1"/>
  <c r="K82" i="9"/>
  <c r="Q82" i="9" s="1"/>
  <c r="K78" i="9"/>
  <c r="Q78" i="9" s="1"/>
  <c r="K74" i="9"/>
  <c r="Q74" i="9" s="1"/>
  <c r="K70" i="9"/>
  <c r="Q70" i="9" s="1"/>
  <c r="K66" i="9"/>
  <c r="Q66" i="9" s="1"/>
  <c r="R66" i="9" s="1"/>
  <c r="K58" i="9"/>
  <c r="Q58" i="9" s="1"/>
  <c r="K50" i="9"/>
  <c r="Q50" i="9" s="1"/>
  <c r="K103" i="9"/>
  <c r="Q103" i="9" s="1"/>
  <c r="S103" i="9" s="1"/>
  <c r="K147" i="9"/>
  <c r="Q147" i="9" s="1"/>
  <c r="S147" i="9" s="1"/>
  <c r="K151" i="9"/>
  <c r="Q151" i="9" s="1"/>
  <c r="N160" i="9"/>
  <c r="N135" i="9"/>
  <c r="K132" i="9"/>
  <c r="Q132" i="9" s="1"/>
  <c r="S132" i="9" s="1"/>
  <c r="R124" i="9"/>
  <c r="S119" i="9"/>
  <c r="O119" i="9"/>
  <c r="R119" i="9" s="1"/>
  <c r="S113" i="9"/>
  <c r="K104" i="9"/>
  <c r="Q104" i="9" s="1"/>
  <c r="R104" i="9" s="1"/>
  <c r="J93" i="9"/>
  <c r="S80" i="9"/>
  <c r="S67" i="9"/>
  <c r="M186" i="9"/>
  <c r="L187" i="9"/>
  <c r="M187" i="9" s="1"/>
  <c r="N187" i="9" s="1"/>
  <c r="S259" i="9"/>
  <c r="O5" i="10"/>
  <c r="R5" i="10" s="1"/>
  <c r="S5" i="10"/>
  <c r="O85" i="9"/>
  <c r="R85" i="9" s="1"/>
  <c r="S85" i="9"/>
  <c r="S77" i="9"/>
  <c r="O77" i="9"/>
  <c r="R77" i="9" s="1"/>
  <c r="S73" i="9"/>
  <c r="O73" i="9"/>
  <c r="R73" i="9" s="1"/>
  <c r="S69" i="9"/>
  <c r="O69" i="9"/>
  <c r="R69" i="9" s="1"/>
  <c r="S65" i="9"/>
  <c r="O65" i="9"/>
  <c r="R65" i="9" s="1"/>
  <c r="J61" i="9"/>
  <c r="O61" i="9" s="1"/>
  <c r="R61" i="9" s="1"/>
  <c r="K62" i="9"/>
  <c r="Q62" i="9" s="1"/>
  <c r="K54" i="9"/>
  <c r="Q54" i="9" s="1"/>
  <c r="J53" i="9"/>
  <c r="O53" i="9" s="1"/>
  <c r="R53" i="9" s="1"/>
  <c r="K97" i="9"/>
  <c r="Q97" i="9" s="1"/>
  <c r="I81" i="9"/>
  <c r="K81" i="9"/>
  <c r="Q81" i="9" s="1"/>
  <c r="K57" i="9"/>
  <c r="Q57" i="9" s="1"/>
  <c r="S57" i="9" s="1"/>
  <c r="I57" i="9"/>
  <c r="J110" i="9"/>
  <c r="S110" i="9" s="1"/>
  <c r="K111" i="9"/>
  <c r="Q111" i="9" s="1"/>
  <c r="J152" i="9"/>
  <c r="S152" i="9" s="1"/>
  <c r="L142" i="9"/>
  <c r="M142" i="9" s="1"/>
  <c r="N142" i="9" s="1"/>
  <c r="M141" i="9"/>
  <c r="S125" i="9"/>
  <c r="S117" i="9"/>
  <c r="O84" i="9"/>
  <c r="M79" i="9"/>
  <c r="L80" i="9"/>
  <c r="L81" i="9" s="1"/>
  <c r="M81" i="9" s="1"/>
  <c r="N72" i="9"/>
  <c r="J145" i="9"/>
  <c r="J141" i="9"/>
  <c r="S141" i="9" s="1"/>
  <c r="K138" i="9"/>
  <c r="Q138" i="9" s="1"/>
  <c r="R138" i="9" s="1"/>
  <c r="K134" i="9"/>
  <c r="Q134" i="9" s="1"/>
  <c r="K162" i="9"/>
  <c r="Q162" i="9" s="1"/>
  <c r="R162" i="9" s="1"/>
  <c r="K158" i="9"/>
  <c r="Q158" i="9" s="1"/>
  <c r="R158" i="9" s="1"/>
  <c r="J153" i="9"/>
  <c r="O153" i="9" s="1"/>
  <c r="R153" i="9" s="1"/>
  <c r="K150" i="9"/>
  <c r="Q150" i="9" s="1"/>
  <c r="R150" i="9" s="1"/>
  <c r="N158" i="9"/>
  <c r="N140" i="9"/>
  <c r="N120" i="9"/>
  <c r="M113" i="9"/>
  <c r="O95" i="9"/>
  <c r="R95" i="9" s="1"/>
  <c r="M93" i="9"/>
  <c r="M82" i="9"/>
  <c r="N78" i="9"/>
  <c r="I66" i="9"/>
  <c r="M64" i="9"/>
  <c r="S48" i="9"/>
  <c r="L47" i="9"/>
  <c r="S41" i="9"/>
  <c r="S40" i="9"/>
  <c r="R36" i="9"/>
  <c r="L31" i="9"/>
  <c r="M31" i="9" s="1"/>
  <c r="N31" i="9" s="1"/>
  <c r="O30" i="9"/>
  <c r="R30" i="9" s="1"/>
  <c r="S30" i="9"/>
  <c r="N29" i="9"/>
  <c r="O24" i="9"/>
  <c r="R24" i="9" s="1"/>
  <c r="R23" i="9"/>
  <c r="L17" i="9"/>
  <c r="M17" i="9" s="1"/>
  <c r="N17" i="9" s="1"/>
  <c r="S15" i="9"/>
  <c r="O12" i="9"/>
  <c r="R12" i="9" s="1"/>
  <c r="O8" i="9"/>
  <c r="R8" i="9" s="1"/>
  <c r="R3" i="9"/>
  <c r="M192" i="9"/>
  <c r="M188" i="9"/>
  <c r="R187" i="9"/>
  <c r="L171" i="9"/>
  <c r="M171" i="9" s="1"/>
  <c r="L166" i="9"/>
  <c r="M166" i="9" s="1"/>
  <c r="N166" i="9" s="1"/>
  <c r="N260" i="9"/>
  <c r="S258" i="9"/>
  <c r="O250" i="9"/>
  <c r="R250" i="9" s="1"/>
  <c r="R245" i="9"/>
  <c r="S244" i="9"/>
  <c r="L243" i="9"/>
  <c r="S242" i="9"/>
  <c r="S235" i="9"/>
  <c r="S232" i="9"/>
  <c r="S226" i="9"/>
  <c r="O222" i="9"/>
  <c r="R222" i="9" s="1"/>
  <c r="S216" i="9"/>
  <c r="R211" i="9"/>
  <c r="R4" i="10"/>
  <c r="J35" i="10"/>
  <c r="R33" i="10"/>
  <c r="J31" i="10"/>
  <c r="P31" i="10" s="1"/>
  <c r="S31" i="10" s="1"/>
  <c r="K30" i="10"/>
  <c r="Q30" i="10" s="1"/>
  <c r="S30" i="10" s="1"/>
  <c r="K26" i="10"/>
  <c r="Q26" i="10" s="1"/>
  <c r="S26" i="10" s="1"/>
  <c r="O15" i="10"/>
  <c r="R15" i="10" s="1"/>
  <c r="K11" i="10"/>
  <c r="Q11" i="10" s="1"/>
  <c r="R11" i="10" s="1"/>
  <c r="L3" i="10"/>
  <c r="M3" i="10" s="1"/>
  <c r="O46" i="10"/>
  <c r="P46" i="10"/>
  <c r="O50" i="10"/>
  <c r="P50" i="10"/>
  <c r="O54" i="10"/>
  <c r="P54" i="10"/>
  <c r="O75" i="10"/>
  <c r="R75" i="10" s="1"/>
  <c r="P75" i="10"/>
  <c r="O109" i="10"/>
  <c r="R109" i="10" s="1"/>
  <c r="P109" i="10"/>
  <c r="S109" i="10" s="1"/>
  <c r="O113" i="10"/>
  <c r="R113" i="10" s="1"/>
  <c r="P113" i="10"/>
  <c r="S113" i="10" s="1"/>
  <c r="O117" i="10"/>
  <c r="R117" i="10" s="1"/>
  <c r="P117" i="10"/>
  <c r="S117" i="10" s="1"/>
  <c r="O121" i="10"/>
  <c r="R121" i="10" s="1"/>
  <c r="P121" i="10"/>
  <c r="S121" i="10" s="1"/>
  <c r="R144" i="10"/>
  <c r="O132" i="10"/>
  <c r="R132" i="10" s="1"/>
  <c r="P132" i="10"/>
  <c r="S132" i="10" s="1"/>
  <c r="P128" i="10"/>
  <c r="S128" i="10" s="1"/>
  <c r="O128" i="10"/>
  <c r="R128" i="10" s="1"/>
  <c r="P124" i="10"/>
  <c r="O124" i="10"/>
  <c r="N114" i="9"/>
  <c r="M90" i="9"/>
  <c r="O57" i="9"/>
  <c r="O46" i="9"/>
  <c r="R46" i="9" s="1"/>
  <c r="S28" i="9"/>
  <c r="S27" i="9"/>
  <c r="O20" i="9"/>
  <c r="R20" i="9" s="1"/>
  <c r="L15" i="9"/>
  <c r="M15" i="9" s="1"/>
  <c r="N15" i="9" s="1"/>
  <c r="S6" i="9"/>
  <c r="S3" i="9"/>
  <c r="L195" i="9"/>
  <c r="M195" i="9" s="1"/>
  <c r="N195" i="9" s="1"/>
  <c r="L191" i="9"/>
  <c r="M191" i="9" s="1"/>
  <c r="N191" i="9" s="1"/>
  <c r="S187" i="9"/>
  <c r="R163" i="9"/>
  <c r="O261" i="9"/>
  <c r="R261" i="9" s="1"/>
  <c r="R256" i="9"/>
  <c r="O254" i="9"/>
  <c r="R254" i="9" s="1"/>
  <c r="S252" i="9"/>
  <c r="O246" i="9"/>
  <c r="R246" i="9" s="1"/>
  <c r="S241" i="9"/>
  <c r="S240" i="9"/>
  <c r="O238" i="9"/>
  <c r="R238" i="9" s="1"/>
  <c r="L235" i="9"/>
  <c r="M235" i="9" s="1"/>
  <c r="N235" i="9" s="1"/>
  <c r="S224" i="9"/>
  <c r="S220" i="9"/>
  <c r="L219" i="9"/>
  <c r="L220" i="9" s="1"/>
  <c r="S211" i="9"/>
  <c r="S208" i="9"/>
  <c r="S206" i="9"/>
  <c r="K38" i="10"/>
  <c r="Q38" i="10" s="1"/>
  <c r="S38" i="10" s="1"/>
  <c r="J34" i="10"/>
  <c r="I33" i="10"/>
  <c r="R28" i="10"/>
  <c r="R24" i="10"/>
  <c r="R20" i="10"/>
  <c r="R16" i="10"/>
  <c r="J3" i="10"/>
  <c r="O43" i="10"/>
  <c r="R43" i="10" s="1"/>
  <c r="P43" i="10"/>
  <c r="S43" i="10" s="1"/>
  <c r="O55" i="10"/>
  <c r="R55" i="10" s="1"/>
  <c r="P55" i="10"/>
  <c r="S55" i="10" s="1"/>
  <c r="O59" i="10"/>
  <c r="R59" i="10" s="1"/>
  <c r="P59" i="10"/>
  <c r="S59" i="10" s="1"/>
  <c r="K42" i="10"/>
  <c r="Q42" i="10" s="1"/>
  <c r="S42" i="10" s="1"/>
  <c r="K46" i="10"/>
  <c r="Q46" i="10" s="1"/>
  <c r="K50" i="10"/>
  <c r="Q50" i="10" s="1"/>
  <c r="R50" i="10" s="1"/>
  <c r="K54" i="10"/>
  <c r="Q54" i="10" s="1"/>
  <c r="K58" i="10"/>
  <c r="Q58" i="10" s="1"/>
  <c r="P159" i="10"/>
  <c r="O159" i="10"/>
  <c r="R159" i="10" s="1"/>
  <c r="P139" i="10"/>
  <c r="S139" i="10" s="1"/>
  <c r="O139" i="10"/>
  <c r="R139" i="10" s="1"/>
  <c r="P135" i="10"/>
  <c r="S135" i="10" s="1"/>
  <c r="O135" i="10"/>
  <c r="R135" i="10" s="1"/>
  <c r="O131" i="10"/>
  <c r="R131" i="10" s="1"/>
  <c r="P131" i="10"/>
  <c r="S131" i="10" s="1"/>
  <c r="P127" i="10"/>
  <c r="S127" i="10" s="1"/>
  <c r="O127" i="10"/>
  <c r="R127" i="10" s="1"/>
  <c r="O176" i="10"/>
  <c r="P176" i="10"/>
  <c r="O184" i="10"/>
  <c r="P184" i="10"/>
  <c r="S95" i="9"/>
  <c r="S71" i="9"/>
  <c r="N34" i="9"/>
  <c r="S31" i="9"/>
  <c r="R28" i="9"/>
  <c r="S19" i="9"/>
  <c r="R19" i="9"/>
  <c r="R18" i="9"/>
  <c r="R4" i="9"/>
  <c r="S4" i="9"/>
  <c r="M200" i="9"/>
  <c r="R186" i="9"/>
  <c r="S186" i="9"/>
  <c r="S180" i="9"/>
  <c r="R260" i="9"/>
  <c r="R259" i="9"/>
  <c r="M256" i="9"/>
  <c r="R253" i="9"/>
  <c r="R252" i="9"/>
  <c r="S238" i="9"/>
  <c r="R237" i="9"/>
  <c r="S227" i="9"/>
  <c r="S222" i="9"/>
  <c r="R36" i="10"/>
  <c r="P7" i="10"/>
  <c r="S7" i="10" s="1"/>
  <c r="O40" i="10"/>
  <c r="R40" i="10" s="1"/>
  <c r="P40" i="10"/>
  <c r="O66" i="10"/>
  <c r="R66" i="10" s="1"/>
  <c r="P66" i="10"/>
  <c r="S66" i="10" s="1"/>
  <c r="O162" i="10"/>
  <c r="R162" i="10" s="1"/>
  <c r="P162" i="10"/>
  <c r="S162" i="10" s="1"/>
  <c r="O154" i="10"/>
  <c r="R154" i="10" s="1"/>
  <c r="P154" i="10"/>
  <c r="S154" i="10" s="1"/>
  <c r="O146" i="10"/>
  <c r="R146" i="10" s="1"/>
  <c r="P146" i="10"/>
  <c r="S146" i="10" s="1"/>
  <c r="P142" i="10"/>
  <c r="S142" i="10" s="1"/>
  <c r="O142" i="10"/>
  <c r="R142" i="10" s="1"/>
  <c r="P138" i="10"/>
  <c r="S138" i="10" s="1"/>
  <c r="O138" i="10"/>
  <c r="R138" i="10" s="1"/>
  <c r="P201" i="10"/>
  <c r="S201" i="10" s="1"/>
  <c r="O201" i="10"/>
  <c r="R201" i="10" s="1"/>
  <c r="S36" i="9"/>
  <c r="S32" i="9"/>
  <c r="R27" i="9"/>
  <c r="R15" i="9"/>
  <c r="R188" i="9"/>
  <c r="R164" i="9"/>
  <c r="S246" i="9"/>
  <c r="K8" i="10"/>
  <c r="Q8" i="10" s="1"/>
  <c r="R8" i="10" s="1"/>
  <c r="J61" i="10"/>
  <c r="P61" i="10" s="1"/>
  <c r="K62" i="10"/>
  <c r="Q62" i="10" s="1"/>
  <c r="S62" i="10" s="1"/>
  <c r="K93" i="10"/>
  <c r="Q93" i="10" s="1"/>
  <c r="J92" i="10"/>
  <c r="O92" i="10" s="1"/>
  <c r="R92" i="10" s="1"/>
  <c r="K73" i="10"/>
  <c r="Q73" i="10" s="1"/>
  <c r="J72" i="10"/>
  <c r="O72" i="10" s="1"/>
  <c r="K68" i="10"/>
  <c r="Q68" i="10" s="1"/>
  <c r="R68" i="10" s="1"/>
  <c r="P104" i="10"/>
  <c r="S104" i="10" s="1"/>
  <c r="O104" i="10"/>
  <c r="O112" i="10"/>
  <c r="R112" i="10" s="1"/>
  <c r="P112" i="10"/>
  <c r="S112" i="10" s="1"/>
  <c r="O116" i="10"/>
  <c r="R116" i="10" s="1"/>
  <c r="P116" i="10"/>
  <c r="S116" i="10" s="1"/>
  <c r="O165" i="10"/>
  <c r="P165" i="10"/>
  <c r="S165" i="10" s="1"/>
  <c r="O161" i="10"/>
  <c r="O157" i="10"/>
  <c r="R157" i="10" s="1"/>
  <c r="P157" i="10"/>
  <c r="S157" i="10" s="1"/>
  <c r="O145" i="10"/>
  <c r="R145" i="10" s="1"/>
  <c r="P145" i="10"/>
  <c r="S145" i="10" s="1"/>
  <c r="O141" i="10"/>
  <c r="R141" i="10" s="1"/>
  <c r="P141" i="10"/>
  <c r="S141" i="10" s="1"/>
  <c r="O137" i="10"/>
  <c r="R137" i="10" s="1"/>
  <c r="P137" i="10"/>
  <c r="S137" i="10" s="1"/>
  <c r="O129" i="10"/>
  <c r="P129" i="10"/>
  <c r="P174" i="10"/>
  <c r="S174" i="10" s="1"/>
  <c r="O174" i="10"/>
  <c r="S194" i="10"/>
  <c r="K96" i="10"/>
  <c r="Q96" i="10" s="1"/>
  <c r="R96" i="10" s="1"/>
  <c r="R79" i="10"/>
  <c r="J78" i="10"/>
  <c r="P78" i="10" s="1"/>
  <c r="S78" i="10" s="1"/>
  <c r="I76" i="10"/>
  <c r="K69" i="10"/>
  <c r="Q69" i="10" s="1"/>
  <c r="R67" i="10"/>
  <c r="K65" i="10"/>
  <c r="Q65" i="10" s="1"/>
  <c r="K61" i="10"/>
  <c r="Q61" i="10" s="1"/>
  <c r="K53" i="10"/>
  <c r="Q53" i="10" s="1"/>
  <c r="K51" i="10"/>
  <c r="Q51" i="10" s="1"/>
  <c r="R51" i="10" s="1"/>
  <c r="K47" i="10"/>
  <c r="Q47" i="10" s="1"/>
  <c r="R47" i="10" s="1"/>
  <c r="I42" i="10"/>
  <c r="R39" i="10"/>
  <c r="J163" i="10"/>
  <c r="K160" i="10"/>
  <c r="Q160" i="10" s="1"/>
  <c r="K140" i="10"/>
  <c r="Q140" i="10" s="1"/>
  <c r="R140" i="10" s="1"/>
  <c r="K136" i="10"/>
  <c r="Q136" i="10" s="1"/>
  <c r="R136" i="10" s="1"/>
  <c r="J134" i="10"/>
  <c r="P134" i="10" s="1"/>
  <c r="S134" i="10" s="1"/>
  <c r="J130" i="10"/>
  <c r="K114" i="10"/>
  <c r="Q114" i="10" s="1"/>
  <c r="K108" i="10"/>
  <c r="Q108" i="10" s="1"/>
  <c r="R108" i="10" s="1"/>
  <c r="K175" i="10"/>
  <c r="Q175" i="10" s="1"/>
  <c r="R175" i="10" s="1"/>
  <c r="I175" i="10"/>
  <c r="R212" i="10"/>
  <c r="J211" i="10"/>
  <c r="J203" i="10"/>
  <c r="O188" i="10"/>
  <c r="P188" i="10"/>
  <c r="K88" i="10"/>
  <c r="Q88" i="10" s="1"/>
  <c r="R88" i="10" s="1"/>
  <c r="J87" i="10"/>
  <c r="I67" i="10"/>
  <c r="P58" i="10"/>
  <c r="I58" i="10"/>
  <c r="I45" i="10"/>
  <c r="P39" i="10"/>
  <c r="S39" i="10" s="1"/>
  <c r="I39" i="10"/>
  <c r="R166" i="10"/>
  <c r="S158" i="10"/>
  <c r="R155" i="10"/>
  <c r="S151" i="10"/>
  <c r="K149" i="10"/>
  <c r="Q149" i="10" s="1"/>
  <c r="S149" i="10" s="1"/>
  <c r="R147" i="10"/>
  <c r="S143" i="10"/>
  <c r="K122" i="10"/>
  <c r="Q122" i="10" s="1"/>
  <c r="K120" i="10"/>
  <c r="Q120" i="10" s="1"/>
  <c r="S120" i="10" s="1"/>
  <c r="K118" i="10"/>
  <c r="Q118" i="10" s="1"/>
  <c r="I110" i="10"/>
  <c r="K105" i="10"/>
  <c r="Q105" i="10" s="1"/>
  <c r="R105" i="10" s="1"/>
  <c r="J156" i="10"/>
  <c r="O156" i="10" s="1"/>
  <c r="K168" i="10"/>
  <c r="Q168" i="10" s="1"/>
  <c r="K176" i="10"/>
  <c r="Q176" i="10" s="1"/>
  <c r="K180" i="10"/>
  <c r="Q180" i="10" s="1"/>
  <c r="S180" i="10" s="1"/>
  <c r="K184" i="10"/>
  <c r="Q184" i="10" s="1"/>
  <c r="K188" i="10"/>
  <c r="Q188" i="10" s="1"/>
  <c r="K196" i="10"/>
  <c r="Q196" i="10" s="1"/>
  <c r="R196" i="10" s="1"/>
  <c r="K204" i="10"/>
  <c r="Q204" i="10" s="1"/>
  <c r="R204" i="10" s="1"/>
  <c r="P212" i="10"/>
  <c r="S212" i="10" s="1"/>
  <c r="J209" i="10"/>
  <c r="K206" i="10"/>
  <c r="Q206" i="10" s="1"/>
  <c r="R206" i="10" s="1"/>
  <c r="K192" i="10"/>
  <c r="Q192" i="10" s="1"/>
  <c r="R192" i="10" s="1"/>
  <c r="I179" i="10"/>
  <c r="K167" i="10"/>
  <c r="Q167" i="10" s="1"/>
  <c r="R167" i="10" s="1"/>
  <c r="P67" i="10"/>
  <c r="S67" i="10" s="1"/>
  <c r="S47" i="10"/>
  <c r="L41" i="10"/>
  <c r="J183" i="10"/>
  <c r="J191" i="10"/>
  <c r="J199" i="10"/>
  <c r="K169" i="10"/>
  <c r="Q169" i="10" s="1"/>
  <c r="I169" i="10"/>
  <c r="I173" i="10"/>
  <c r="K173" i="10"/>
  <c r="Q173" i="10" s="1"/>
  <c r="K177" i="10"/>
  <c r="Q177" i="10" s="1"/>
  <c r="K181" i="10"/>
  <c r="Q181" i="10" s="1"/>
  <c r="I181" i="10"/>
  <c r="K185" i="10"/>
  <c r="Q185" i="10" s="1"/>
  <c r="K189" i="10"/>
  <c r="Q189" i="10" s="1"/>
  <c r="K197" i="10"/>
  <c r="Q197" i="10" s="1"/>
  <c r="K205" i="10"/>
  <c r="Q205" i="10" s="1"/>
  <c r="S205" i="10" s="1"/>
  <c r="O205" i="10"/>
  <c r="O202" i="10"/>
  <c r="K195" i="10"/>
  <c r="Q195" i="10" s="1"/>
  <c r="I189" i="10"/>
  <c r="R187" i="10"/>
  <c r="I185" i="10"/>
  <c r="I180" i="10"/>
  <c r="O102" i="10"/>
  <c r="M87" i="10"/>
  <c r="L51" i="10"/>
  <c r="M51" i="10" s="1"/>
  <c r="N51" i="10" s="1"/>
  <c r="N47" i="10"/>
  <c r="R42" i="10"/>
  <c r="R158" i="10"/>
  <c r="S155" i="10"/>
  <c r="P153" i="10"/>
  <c r="S147" i="10"/>
  <c r="P140" i="10"/>
  <c r="P136" i="10"/>
  <c r="O168" i="10"/>
  <c r="P168" i="10"/>
  <c r="P172" i="10"/>
  <c r="O172" i="10"/>
  <c r="R172" i="10" s="1"/>
  <c r="R200" i="10"/>
  <c r="K170" i="10"/>
  <c r="Q170" i="10" s="1"/>
  <c r="S170" i="10" s="1"/>
  <c r="K174" i="10"/>
  <c r="Q174" i="10" s="1"/>
  <c r="K178" i="10"/>
  <c r="Q178" i="10" s="1"/>
  <c r="S178" i="10" s="1"/>
  <c r="I178" i="10"/>
  <c r="K182" i="10"/>
  <c r="Q182" i="10" s="1"/>
  <c r="S182" i="10" s="1"/>
  <c r="K186" i="10"/>
  <c r="Q186" i="10" s="1"/>
  <c r="S186" i="10" s="1"/>
  <c r="K190" i="10"/>
  <c r="Q190" i="10" s="1"/>
  <c r="S190" i="10" s="1"/>
  <c r="K198" i="10"/>
  <c r="Q198" i="10" s="1"/>
  <c r="S198" i="10" s="1"/>
  <c r="K202" i="10"/>
  <c r="Q202" i="10" s="1"/>
  <c r="S202" i="10" s="1"/>
  <c r="S210" i="10"/>
  <c r="O198" i="10"/>
  <c r="I197" i="10"/>
  <c r="O195" i="10"/>
  <c r="P195" i="10"/>
  <c r="K193" i="10"/>
  <c r="Q193" i="10" s="1"/>
  <c r="I187" i="10"/>
  <c r="K171" i="10"/>
  <c r="Q171" i="10" s="1"/>
  <c r="R171" i="10" s="1"/>
  <c r="S179" i="10"/>
  <c r="P171" i="10"/>
  <c r="P187" i="10"/>
  <c r="S187" i="10" s="1"/>
  <c r="R179" i="10"/>
  <c r="J63" i="10"/>
  <c r="O63" i="10" s="1"/>
  <c r="R63" i="10" s="1"/>
  <c r="O35" i="13"/>
  <c r="R35" i="13" s="1"/>
  <c r="P35" i="13"/>
  <c r="S35" i="13" s="1"/>
  <c r="O23" i="13"/>
  <c r="R23" i="13" s="1"/>
  <c r="P23" i="13"/>
  <c r="S23" i="13" s="1"/>
  <c r="O19" i="13"/>
  <c r="P19" i="13"/>
  <c r="P30" i="13"/>
  <c r="S30" i="13" s="1"/>
  <c r="O30" i="13"/>
  <c r="R30" i="13" s="1"/>
  <c r="O26" i="13"/>
  <c r="R26" i="13" s="1"/>
  <c r="P26" i="13"/>
  <c r="P22" i="13"/>
  <c r="O22" i="13"/>
  <c r="P36" i="13"/>
  <c r="S36" i="13" s="1"/>
  <c r="O36" i="13"/>
  <c r="P32" i="13"/>
  <c r="S32" i="13" s="1"/>
  <c r="O32" i="13"/>
  <c r="R32" i="13" s="1"/>
  <c r="P28" i="13"/>
  <c r="S28" i="13" s="1"/>
  <c r="O28" i="13"/>
  <c r="R28" i="13" s="1"/>
  <c r="S26" i="13"/>
  <c r="N31" i="13"/>
  <c r="J16" i="13"/>
  <c r="J12" i="13"/>
  <c r="J8" i="13"/>
  <c r="J4" i="13"/>
  <c r="K22" i="13"/>
  <c r="Q22" i="13" s="1"/>
  <c r="K14" i="13"/>
  <c r="Q14" i="13" s="1"/>
  <c r="I10" i="13"/>
  <c r="K10" i="13"/>
  <c r="Q10" i="13" s="1"/>
  <c r="S10" i="13" s="1"/>
  <c r="K6" i="13"/>
  <c r="Q6" i="13" s="1"/>
  <c r="O38" i="13"/>
  <c r="J33" i="13"/>
  <c r="O33" i="13" s="1"/>
  <c r="R33" i="13" s="1"/>
  <c r="M32" i="13"/>
  <c r="K31" i="13"/>
  <c r="Q31" i="13" s="1"/>
  <c r="R31" i="13" s="1"/>
  <c r="R29" i="13"/>
  <c r="M28" i="13"/>
  <c r="R27" i="13"/>
  <c r="I24" i="13"/>
  <c r="I17" i="13"/>
  <c r="P102" i="13"/>
  <c r="S102" i="13" s="1"/>
  <c r="O102" i="13"/>
  <c r="R102" i="13" s="1"/>
  <c r="S64" i="13"/>
  <c r="O11" i="13"/>
  <c r="P11" i="13"/>
  <c r="O3" i="13"/>
  <c r="P3" i="13"/>
  <c r="K38" i="13"/>
  <c r="Q38" i="13" s="1"/>
  <c r="S38" i="13" s="1"/>
  <c r="I29" i="13"/>
  <c r="N29" i="13" s="1"/>
  <c r="I27" i="13"/>
  <c r="R24" i="13"/>
  <c r="K20" i="13"/>
  <c r="Q20" i="13" s="1"/>
  <c r="P18" i="13"/>
  <c r="S18" i="13" s="1"/>
  <c r="P75" i="13"/>
  <c r="S75" i="13" s="1"/>
  <c r="O75" i="13"/>
  <c r="R75" i="13" s="1"/>
  <c r="O87" i="13"/>
  <c r="R87" i="13" s="1"/>
  <c r="P87" i="13"/>
  <c r="S87" i="13" s="1"/>
  <c r="O91" i="13"/>
  <c r="R91" i="13" s="1"/>
  <c r="P91" i="13"/>
  <c r="S91" i="13" s="1"/>
  <c r="O95" i="13"/>
  <c r="R95" i="13" s="1"/>
  <c r="P95" i="13"/>
  <c r="S95" i="13" s="1"/>
  <c r="O99" i="13"/>
  <c r="R99" i="13" s="1"/>
  <c r="P99" i="13"/>
  <c r="S99" i="13" s="1"/>
  <c r="O103" i="13"/>
  <c r="R103" i="13" s="1"/>
  <c r="P103" i="13"/>
  <c r="S103" i="13" s="1"/>
  <c r="S83" i="13"/>
  <c r="S60" i="13"/>
  <c r="R18" i="13"/>
  <c r="O14" i="13"/>
  <c r="P14" i="13"/>
  <c r="O6" i="13"/>
  <c r="R6" i="13" s="1"/>
  <c r="P6" i="13"/>
  <c r="K16" i="13"/>
  <c r="Q16" i="13" s="1"/>
  <c r="K12" i="13"/>
  <c r="Q12" i="13" s="1"/>
  <c r="K8" i="13"/>
  <c r="Q8" i="13" s="1"/>
  <c r="K4" i="13"/>
  <c r="Q4" i="13" s="1"/>
  <c r="P31" i="13"/>
  <c r="S27" i="13"/>
  <c r="P20" i="13"/>
  <c r="S20" i="13" s="1"/>
  <c r="O20" i="13"/>
  <c r="L17" i="13"/>
  <c r="M17" i="13" s="1"/>
  <c r="M16" i="13"/>
  <c r="O56" i="13"/>
  <c r="R56" i="13" s="1"/>
  <c r="P56" i="13"/>
  <c r="S56" i="13" s="1"/>
  <c r="O68" i="13"/>
  <c r="R68" i="13" s="1"/>
  <c r="P68" i="13"/>
  <c r="S68" i="13" s="1"/>
  <c r="O72" i="13"/>
  <c r="R72" i="13" s="1"/>
  <c r="P72" i="13"/>
  <c r="S72" i="13" s="1"/>
  <c r="O76" i="13"/>
  <c r="R76" i="13" s="1"/>
  <c r="P76" i="13"/>
  <c r="S76" i="13" s="1"/>
  <c r="O80" i="13"/>
  <c r="R80" i="13" s="1"/>
  <c r="P80" i="13"/>
  <c r="S80" i="13" s="1"/>
  <c r="M2" i="13"/>
  <c r="L3" i="13"/>
  <c r="M3" i="13" s="1"/>
  <c r="K2" i="13"/>
  <c r="Q2" i="13" s="1"/>
  <c r="R2" i="13" s="1"/>
  <c r="K19" i="13"/>
  <c r="Q19" i="13" s="1"/>
  <c r="K15" i="13"/>
  <c r="Q15" i="13" s="1"/>
  <c r="S15" i="13" s="1"/>
  <c r="I15" i="13"/>
  <c r="K11" i="13"/>
  <c r="Q11" i="13" s="1"/>
  <c r="K7" i="13"/>
  <c r="Q7" i="13" s="1"/>
  <c r="R7" i="13" s="1"/>
  <c r="I7" i="13"/>
  <c r="K3" i="13"/>
  <c r="Q3" i="13" s="1"/>
  <c r="S24" i="13"/>
  <c r="I21" i="13"/>
  <c r="N21" i="13" s="1"/>
  <c r="O57" i="13"/>
  <c r="R57" i="13" s="1"/>
  <c r="P57" i="13"/>
  <c r="S57" i="13" s="1"/>
  <c r="O61" i="13"/>
  <c r="R61" i="13" s="1"/>
  <c r="P61" i="13"/>
  <c r="S61" i="13" s="1"/>
  <c r="O65" i="13"/>
  <c r="R65" i="13" s="1"/>
  <c r="P65" i="13"/>
  <c r="S65" i="13" s="1"/>
  <c r="O77" i="13"/>
  <c r="R77" i="13" s="1"/>
  <c r="P77" i="13"/>
  <c r="S77" i="13" s="1"/>
  <c r="O81" i="13"/>
  <c r="R81" i="13" s="1"/>
  <c r="P81" i="13"/>
  <c r="O85" i="13"/>
  <c r="P85" i="13"/>
  <c r="S85" i="13" s="1"/>
  <c r="R60" i="13"/>
  <c r="R17" i="13"/>
  <c r="O41" i="13"/>
  <c r="P41" i="13"/>
  <c r="O45" i="13"/>
  <c r="R45" i="13" s="1"/>
  <c r="P45" i="13"/>
  <c r="O49" i="13"/>
  <c r="R49" i="13" s="1"/>
  <c r="P49" i="13"/>
  <c r="S49" i="13" s="1"/>
  <c r="O53" i="13"/>
  <c r="R53" i="13" s="1"/>
  <c r="P53" i="13"/>
  <c r="S53" i="13" s="1"/>
  <c r="K44" i="13"/>
  <c r="Q44" i="13" s="1"/>
  <c r="K48" i="13"/>
  <c r="Q48" i="13" s="1"/>
  <c r="K105" i="13"/>
  <c r="Q105" i="13" s="1"/>
  <c r="I104" i="13"/>
  <c r="R100" i="13"/>
  <c r="K96" i="13"/>
  <c r="Q96" i="13" s="1"/>
  <c r="R96" i="13" s="1"/>
  <c r="K94" i="13"/>
  <c r="Q94" i="13" s="1"/>
  <c r="S94" i="13" s="1"/>
  <c r="L90" i="13"/>
  <c r="M90" i="13" s="1"/>
  <c r="N90" i="13" s="1"/>
  <c r="I88" i="13"/>
  <c r="L84" i="13"/>
  <c r="M84" i="13" s="1"/>
  <c r="N84" i="13" s="1"/>
  <c r="I82" i="13"/>
  <c r="K79" i="13"/>
  <c r="Q79" i="13" s="1"/>
  <c r="S79" i="13" s="1"/>
  <c r="L77" i="13"/>
  <c r="L78" i="13" s="1"/>
  <c r="R73" i="13"/>
  <c r="I64" i="13"/>
  <c r="K62" i="13"/>
  <c r="Q62" i="13" s="1"/>
  <c r="R62" i="13" s="1"/>
  <c r="I60" i="13"/>
  <c r="N60" i="13" s="1"/>
  <c r="K58" i="13"/>
  <c r="Q58" i="13" s="1"/>
  <c r="R58" i="13" s="1"/>
  <c r="N127" i="13"/>
  <c r="O27" i="14"/>
  <c r="P27" i="14"/>
  <c r="O15" i="14"/>
  <c r="R15" i="14" s="1"/>
  <c r="P15" i="14"/>
  <c r="K41" i="13"/>
  <c r="Q41" i="13" s="1"/>
  <c r="K45" i="13"/>
  <c r="Q45" i="13" s="1"/>
  <c r="I50" i="13"/>
  <c r="K50" i="13"/>
  <c r="Q50" i="13" s="1"/>
  <c r="K54" i="13"/>
  <c r="Q54" i="13" s="1"/>
  <c r="R54" i="13" s="1"/>
  <c r="I100" i="13"/>
  <c r="I98" i="13"/>
  <c r="K92" i="13"/>
  <c r="Q92" i="13" s="1"/>
  <c r="R92" i="13" s="1"/>
  <c r="K90" i="13"/>
  <c r="Q90" i="13" s="1"/>
  <c r="S90" i="13" s="1"/>
  <c r="K86" i="13"/>
  <c r="Q86" i="13" s="1"/>
  <c r="R86" i="13" s="1"/>
  <c r="K84" i="13"/>
  <c r="Q84" i="13" s="1"/>
  <c r="R84" i="13" s="1"/>
  <c r="I73" i="13"/>
  <c r="K71" i="13"/>
  <c r="Q71" i="13" s="1"/>
  <c r="K69" i="13"/>
  <c r="Q69" i="13" s="1"/>
  <c r="R69" i="13" s="1"/>
  <c r="O52" i="13"/>
  <c r="R52" i="13" s="1"/>
  <c r="P108" i="13"/>
  <c r="S108" i="13" s="1"/>
  <c r="O108" i="13"/>
  <c r="R108" i="13" s="1"/>
  <c r="P112" i="13"/>
  <c r="S112" i="13" s="1"/>
  <c r="O112" i="13"/>
  <c r="R112" i="13" s="1"/>
  <c r="O116" i="13"/>
  <c r="R116" i="13" s="1"/>
  <c r="P124" i="13"/>
  <c r="S124" i="13" s="1"/>
  <c r="O124" i="13"/>
  <c r="R124" i="13" s="1"/>
  <c r="P128" i="13"/>
  <c r="O128" i="13"/>
  <c r="R128" i="13" s="1"/>
  <c r="P136" i="13"/>
  <c r="S136" i="13" s="1"/>
  <c r="O136" i="13"/>
  <c r="R136" i="13" s="1"/>
  <c r="P140" i="13"/>
  <c r="S140" i="13" s="1"/>
  <c r="O140" i="13"/>
  <c r="R140" i="13" s="1"/>
  <c r="P144" i="13"/>
  <c r="S144" i="13" s="1"/>
  <c r="O144" i="13"/>
  <c r="R144" i="13" s="1"/>
  <c r="S128" i="13"/>
  <c r="J39" i="13"/>
  <c r="O39" i="13" s="1"/>
  <c r="R39" i="13" s="1"/>
  <c r="I42" i="13"/>
  <c r="K42" i="13"/>
  <c r="Q42" i="13" s="1"/>
  <c r="R42" i="13" s="1"/>
  <c r="K46" i="13"/>
  <c r="Q46" i="13" s="1"/>
  <c r="R46" i="13" s="1"/>
  <c r="I46" i="13"/>
  <c r="K51" i="13"/>
  <c r="Q51" i="13" s="1"/>
  <c r="L98" i="13"/>
  <c r="M98" i="13" s="1"/>
  <c r="N98" i="13" s="1"/>
  <c r="S84" i="13"/>
  <c r="L73" i="13"/>
  <c r="M73" i="13" s="1"/>
  <c r="N71" i="13"/>
  <c r="L57" i="13"/>
  <c r="M57" i="13" s="1"/>
  <c r="O109" i="13"/>
  <c r="R109" i="13" s="1"/>
  <c r="P109" i="13"/>
  <c r="S109" i="13" s="1"/>
  <c r="O125" i="13"/>
  <c r="R125" i="13" s="1"/>
  <c r="P125" i="13"/>
  <c r="S125" i="13" s="1"/>
  <c r="P137" i="13"/>
  <c r="S137" i="13" s="1"/>
  <c r="O137" i="13"/>
  <c r="P141" i="13"/>
  <c r="S141" i="13" s="1"/>
  <c r="O141" i="13"/>
  <c r="R141" i="13" s="1"/>
  <c r="O145" i="13"/>
  <c r="R145" i="13" s="1"/>
  <c r="P145" i="13"/>
  <c r="S145" i="13" s="1"/>
  <c r="P149" i="13"/>
  <c r="S149" i="13" s="1"/>
  <c r="O149" i="13"/>
  <c r="R149" i="13" s="1"/>
  <c r="O44" i="13"/>
  <c r="P44" i="13"/>
  <c r="P48" i="13"/>
  <c r="O48" i="13"/>
  <c r="K43" i="13"/>
  <c r="Q43" i="13" s="1"/>
  <c r="K47" i="13"/>
  <c r="Q47" i="13" s="1"/>
  <c r="K52" i="13"/>
  <c r="Q52" i="13" s="1"/>
  <c r="S52" i="13" s="1"/>
  <c r="R104" i="13"/>
  <c r="L103" i="13"/>
  <c r="M103" i="13" s="1"/>
  <c r="R88" i="13"/>
  <c r="R82" i="13"/>
  <c r="O79" i="13"/>
  <c r="S73" i="13"/>
  <c r="O110" i="13"/>
  <c r="R110" i="13" s="1"/>
  <c r="P110" i="13"/>
  <c r="S110" i="13" s="1"/>
  <c r="O118" i="13"/>
  <c r="P118" i="13"/>
  <c r="S118" i="13" s="1"/>
  <c r="O122" i="13"/>
  <c r="R122" i="13" s="1"/>
  <c r="P122" i="13"/>
  <c r="S122" i="13" s="1"/>
  <c r="O130" i="13"/>
  <c r="P130" i="13"/>
  <c r="S130" i="13" s="1"/>
  <c r="O134" i="13"/>
  <c r="R134" i="13" s="1"/>
  <c r="P134" i="13"/>
  <c r="S134" i="13" s="1"/>
  <c r="O138" i="13"/>
  <c r="P138" i="13"/>
  <c r="S138" i="13" s="1"/>
  <c r="O142" i="13"/>
  <c r="R142" i="13" s="1"/>
  <c r="P142" i="13"/>
  <c r="S142" i="13" s="1"/>
  <c r="O146" i="13"/>
  <c r="R146" i="13" s="1"/>
  <c r="P146" i="13"/>
  <c r="S146" i="13" s="1"/>
  <c r="M108" i="13"/>
  <c r="L109" i="13"/>
  <c r="L110" i="13" s="1"/>
  <c r="P28" i="14"/>
  <c r="O28" i="14"/>
  <c r="P24" i="14"/>
  <c r="O24" i="14"/>
  <c r="P16" i="14"/>
  <c r="O16" i="14"/>
  <c r="S150" i="13"/>
  <c r="I150" i="13"/>
  <c r="N150" i="13" s="1"/>
  <c r="K147" i="13"/>
  <c r="Q147" i="13" s="1"/>
  <c r="S147" i="13" s="1"/>
  <c r="K133" i="13"/>
  <c r="Q133" i="13" s="1"/>
  <c r="S133" i="13" s="1"/>
  <c r="I126" i="13"/>
  <c r="S121" i="13"/>
  <c r="S120" i="13"/>
  <c r="R117" i="13"/>
  <c r="I117" i="13"/>
  <c r="K111" i="13"/>
  <c r="Q111" i="13" s="1"/>
  <c r="K49" i="13"/>
  <c r="Q49" i="13" s="1"/>
  <c r="R31" i="14"/>
  <c r="P31" i="14"/>
  <c r="O79" i="14"/>
  <c r="R79" i="14" s="1"/>
  <c r="P79" i="14"/>
  <c r="S79" i="14" s="1"/>
  <c r="O83" i="14"/>
  <c r="R83" i="14" s="1"/>
  <c r="P83" i="14"/>
  <c r="S83" i="14" s="1"/>
  <c r="R50" i="13"/>
  <c r="J105" i="13"/>
  <c r="K131" i="13"/>
  <c r="Q131" i="13" s="1"/>
  <c r="K129" i="13"/>
  <c r="Q129" i="13" s="1"/>
  <c r="S129" i="13" s="1"/>
  <c r="K127" i="13"/>
  <c r="Q127" i="13" s="1"/>
  <c r="P126" i="13"/>
  <c r="S126" i="13" s="1"/>
  <c r="I123" i="13"/>
  <c r="N123" i="13" s="1"/>
  <c r="I121" i="13"/>
  <c r="N121" i="13" s="1"/>
  <c r="I120" i="13"/>
  <c r="N120" i="13" s="1"/>
  <c r="L117" i="13"/>
  <c r="M117" i="13" s="1"/>
  <c r="I114" i="13"/>
  <c r="N114" i="13" s="1"/>
  <c r="K113" i="13"/>
  <c r="Q113" i="13" s="1"/>
  <c r="R113" i="13" s="1"/>
  <c r="I106" i="13"/>
  <c r="M3" i="14"/>
  <c r="L4" i="14"/>
  <c r="M4" i="14" s="1"/>
  <c r="J22" i="14"/>
  <c r="O22" i="14" s="1"/>
  <c r="R22" i="14" s="1"/>
  <c r="J10" i="14"/>
  <c r="O10" i="14" s="1"/>
  <c r="R10" i="14" s="1"/>
  <c r="K28" i="14"/>
  <c r="Q28" i="14" s="1"/>
  <c r="K24" i="14"/>
  <c r="Q24" i="14" s="1"/>
  <c r="K16" i="14"/>
  <c r="Q16" i="14" s="1"/>
  <c r="R29" i="14"/>
  <c r="K14" i="14"/>
  <c r="Q14" i="14" s="1"/>
  <c r="O11" i="14"/>
  <c r="O40" i="14"/>
  <c r="R40" i="14" s="1"/>
  <c r="P40" i="14"/>
  <c r="S40" i="14" s="1"/>
  <c r="P52" i="14"/>
  <c r="S52" i="14" s="1"/>
  <c r="O52" i="14"/>
  <c r="R52" i="14" s="1"/>
  <c r="P56" i="14"/>
  <c r="S56" i="14" s="1"/>
  <c r="O56" i="14"/>
  <c r="R56" i="14" s="1"/>
  <c r="P64" i="14"/>
  <c r="S64" i="14" s="1"/>
  <c r="O64" i="14"/>
  <c r="R64" i="14" s="1"/>
  <c r="O72" i="14"/>
  <c r="R72" i="14" s="1"/>
  <c r="P72" i="14"/>
  <c r="S72" i="14" s="1"/>
  <c r="O76" i="14"/>
  <c r="R76" i="14" s="1"/>
  <c r="P76" i="14"/>
  <c r="S76" i="14" s="1"/>
  <c r="O80" i="14"/>
  <c r="R80" i="14" s="1"/>
  <c r="P80" i="14"/>
  <c r="S80" i="14" s="1"/>
  <c r="O88" i="14"/>
  <c r="R88" i="14" s="1"/>
  <c r="P88" i="14"/>
  <c r="S88" i="14" s="1"/>
  <c r="O120" i="13"/>
  <c r="R120" i="13" s="1"/>
  <c r="M118" i="13"/>
  <c r="P106" i="13"/>
  <c r="S106" i="13" s="1"/>
  <c r="R13" i="14"/>
  <c r="R9" i="14"/>
  <c r="K27" i="14"/>
  <c r="Q27" i="14" s="1"/>
  <c r="K15" i="14"/>
  <c r="Q15" i="14" s="1"/>
  <c r="K7" i="14"/>
  <c r="Q7" i="14" s="1"/>
  <c r="R7" i="14" s="1"/>
  <c r="P12" i="14"/>
  <c r="K11" i="14"/>
  <c r="Q11" i="14" s="1"/>
  <c r="S11" i="14" s="1"/>
  <c r="O33" i="14"/>
  <c r="R33" i="14" s="1"/>
  <c r="P33" i="14"/>
  <c r="S33" i="14" s="1"/>
  <c r="R37" i="14"/>
  <c r="O41" i="14"/>
  <c r="R41" i="14" s="1"/>
  <c r="P41" i="14"/>
  <c r="S41" i="14" s="1"/>
  <c r="O45" i="14"/>
  <c r="R45" i="14" s="1"/>
  <c r="P45" i="14"/>
  <c r="S45" i="14" s="1"/>
  <c r="O61" i="14"/>
  <c r="P61" i="14"/>
  <c r="S61" i="14" s="1"/>
  <c r="O65" i="14"/>
  <c r="R65" i="14" s="1"/>
  <c r="P65" i="14"/>
  <c r="S65" i="14" s="1"/>
  <c r="P69" i="14"/>
  <c r="S69" i="14" s="1"/>
  <c r="O69" i="14"/>
  <c r="O73" i="14"/>
  <c r="R73" i="14" s="1"/>
  <c r="P73" i="14"/>
  <c r="S73" i="14" s="1"/>
  <c r="P81" i="14"/>
  <c r="S81" i="14" s="1"/>
  <c r="O81" i="14"/>
  <c r="R81" i="14" s="1"/>
  <c r="P85" i="14"/>
  <c r="S85" i="14" s="1"/>
  <c r="O85" i="14"/>
  <c r="R85" i="14" s="1"/>
  <c r="K36" i="14"/>
  <c r="Q36" i="14" s="1"/>
  <c r="R36" i="14" s="1"/>
  <c r="I36" i="14"/>
  <c r="K44" i="14"/>
  <c r="Q44" i="14" s="1"/>
  <c r="R44" i="14" s="1"/>
  <c r="I44" i="14"/>
  <c r="K68" i="14"/>
  <c r="Q68" i="14" s="1"/>
  <c r="S68" i="14" s="1"/>
  <c r="I68" i="14"/>
  <c r="I84" i="14"/>
  <c r="K84" i="14"/>
  <c r="Q84" i="14" s="1"/>
  <c r="S84" i="14" s="1"/>
  <c r="O147" i="13"/>
  <c r="M135" i="13"/>
  <c r="L133" i="13"/>
  <c r="M133" i="13" s="1"/>
  <c r="N133" i="13" s="1"/>
  <c r="R126" i="13"/>
  <c r="S117" i="13"/>
  <c r="R20" i="14"/>
  <c r="I30" i="14"/>
  <c r="K30" i="14"/>
  <c r="Q30" i="14" s="1"/>
  <c r="R30" i="14" s="1"/>
  <c r="R25" i="14"/>
  <c r="K23" i="14"/>
  <c r="Q23" i="14" s="1"/>
  <c r="S23" i="14" s="1"/>
  <c r="R17" i="14"/>
  <c r="K12" i="14"/>
  <c r="Q12" i="14" s="1"/>
  <c r="R12" i="14" s="1"/>
  <c r="R46" i="14"/>
  <c r="O50" i="14"/>
  <c r="R50" i="14" s="1"/>
  <c r="P50" i="14"/>
  <c r="S50" i="14" s="1"/>
  <c r="O54" i="14"/>
  <c r="P54" i="14"/>
  <c r="S54" i="14" s="1"/>
  <c r="O66" i="14"/>
  <c r="R66" i="14" s="1"/>
  <c r="P66" i="14"/>
  <c r="S66" i="14" s="1"/>
  <c r="O74" i="14"/>
  <c r="R74" i="14" s="1"/>
  <c r="P74" i="14"/>
  <c r="S74" i="14" s="1"/>
  <c r="R78" i="14"/>
  <c r="R82" i="14"/>
  <c r="R86" i="14"/>
  <c r="R90" i="14"/>
  <c r="R21" i="14"/>
  <c r="K19" i="14"/>
  <c r="Q19" i="14" s="1"/>
  <c r="R19" i="14" s="1"/>
  <c r="R14" i="14"/>
  <c r="R8" i="14"/>
  <c r="I7" i="14"/>
  <c r="J32" i="14"/>
  <c r="O32" i="14" s="1"/>
  <c r="R32" i="14" s="1"/>
  <c r="K94" i="14"/>
  <c r="Q94" i="14" s="1"/>
  <c r="R94" i="14" s="1"/>
  <c r="K93" i="14"/>
  <c r="Q93" i="14" s="1"/>
  <c r="S93" i="14" s="1"/>
  <c r="R87" i="14"/>
  <c r="S77" i="14"/>
  <c r="K71" i="14"/>
  <c r="Q71" i="14" s="1"/>
  <c r="S71" i="14" s="1"/>
  <c r="I57" i="14"/>
  <c r="K55" i="14"/>
  <c r="Q55" i="14" s="1"/>
  <c r="K53" i="14"/>
  <c r="Q53" i="14" s="1"/>
  <c r="R53" i="14" s="1"/>
  <c r="K49" i="14"/>
  <c r="Q49" i="14" s="1"/>
  <c r="R49" i="14" s="1"/>
  <c r="I47" i="14"/>
  <c r="R42" i="14"/>
  <c r="I38" i="14"/>
  <c r="R34" i="14"/>
  <c r="K91" i="14"/>
  <c r="Q91" i="14" s="1"/>
  <c r="K89" i="14"/>
  <c r="Q89" i="14" s="1"/>
  <c r="S89" i="14" s="1"/>
  <c r="I87" i="14"/>
  <c r="I77" i="14"/>
  <c r="K70" i="14"/>
  <c r="Q70" i="14" s="1"/>
  <c r="R70" i="14" s="1"/>
  <c r="K62" i="14"/>
  <c r="Q62" i="14" s="1"/>
  <c r="R62" i="14" s="1"/>
  <c r="I59" i="14"/>
  <c r="I42" i="14"/>
  <c r="P36" i="14"/>
  <c r="I34" i="14"/>
  <c r="J3" i="14"/>
  <c r="O3" i="14" s="1"/>
  <c r="R3" i="14" s="1"/>
  <c r="R6" i="14"/>
  <c r="R91" i="14"/>
  <c r="P87" i="14"/>
  <c r="R84" i="14"/>
  <c r="O77" i="14"/>
  <c r="R77" i="14" s="1"/>
  <c r="P44" i="14"/>
  <c r="R38" i="14"/>
  <c r="O93" i="14"/>
  <c r="S91" i="14"/>
  <c r="P92" i="14"/>
  <c r="S92" i="14" s="1"/>
  <c r="O89" i="14"/>
  <c r="S87" i="14"/>
  <c r="P70" i="14"/>
  <c r="P62" i="14"/>
  <c r="O60" i="14"/>
  <c r="R60" i="14" s="1"/>
  <c r="P58" i="14"/>
  <c r="S58" i="14" s="1"/>
  <c r="P57" i="14"/>
  <c r="S57" i="14" s="1"/>
  <c r="P53" i="14"/>
  <c r="P49" i="14"/>
  <c r="P48" i="14"/>
  <c r="S48" i="14" s="1"/>
  <c r="P37" i="14"/>
  <c r="S37" i="14" s="1"/>
  <c r="O75" i="14"/>
  <c r="R75" i="14" s="1"/>
  <c r="O67" i="14"/>
  <c r="R67" i="14" s="1"/>
  <c r="R61" i="14"/>
  <c r="R58" i="14"/>
  <c r="R57" i="14"/>
  <c r="R54" i="14"/>
  <c r="O47" i="14"/>
  <c r="R47" i="14" s="1"/>
  <c r="P47" i="14"/>
  <c r="S47" i="14" s="1"/>
  <c r="O39" i="14"/>
  <c r="R39" i="14" s="1"/>
  <c r="P39" i="14"/>
  <c r="S39" i="14" s="1"/>
  <c r="P94" i="14"/>
  <c r="P90" i="14"/>
  <c r="S90" i="14" s="1"/>
  <c r="P86" i="14"/>
  <c r="S86" i="14" s="1"/>
  <c r="P82" i="14"/>
  <c r="S82" i="14" s="1"/>
  <c r="P78" i="14"/>
  <c r="S78" i="14" s="1"/>
  <c r="R69" i="14"/>
  <c r="O63" i="14"/>
  <c r="R63" i="14" s="1"/>
  <c r="P63" i="14"/>
  <c r="S63" i="14" s="1"/>
  <c r="O59" i="14"/>
  <c r="R59" i="14" s="1"/>
  <c r="P59" i="14"/>
  <c r="S59" i="14" s="1"/>
  <c r="O55" i="14"/>
  <c r="P55" i="14"/>
  <c r="S55" i="14" s="1"/>
  <c r="O51" i="14"/>
  <c r="R51" i="14" s="1"/>
  <c r="P51" i="14"/>
  <c r="S51" i="14" s="1"/>
  <c r="O71" i="14"/>
  <c r="O43" i="14"/>
  <c r="R43" i="14" s="1"/>
  <c r="P43" i="14"/>
  <c r="S43" i="14" s="1"/>
  <c r="O35" i="14"/>
  <c r="R35" i="14" s="1"/>
  <c r="P35" i="14"/>
  <c r="S35" i="14" s="1"/>
  <c r="P46" i="14"/>
  <c r="S46" i="14" s="1"/>
  <c r="P42" i="14"/>
  <c r="S42" i="14" s="1"/>
  <c r="P38" i="14"/>
  <c r="S38" i="14" s="1"/>
  <c r="P34" i="14"/>
  <c r="S34" i="14" s="1"/>
  <c r="S31" i="14"/>
  <c r="P20" i="14"/>
  <c r="S20" i="14" s="1"/>
  <c r="S19" i="14"/>
  <c r="P8" i="14"/>
  <c r="S8" i="14" s="1"/>
  <c r="P7" i="14"/>
  <c r="O4" i="14"/>
  <c r="P4" i="14"/>
  <c r="K5" i="14"/>
  <c r="Q5" i="14" s="1"/>
  <c r="R5" i="14" s="1"/>
  <c r="K4" i="14"/>
  <c r="Q4" i="14" s="1"/>
  <c r="P29" i="14"/>
  <c r="S29" i="14" s="1"/>
  <c r="P25" i="14"/>
  <c r="S25" i="14" s="1"/>
  <c r="P21" i="14"/>
  <c r="S21" i="14" s="1"/>
  <c r="P17" i="14"/>
  <c r="S17" i="14" s="1"/>
  <c r="P13" i="14"/>
  <c r="S13" i="14" s="1"/>
  <c r="P9" i="14"/>
  <c r="S9" i="14" s="1"/>
  <c r="P5" i="14"/>
  <c r="P30" i="14"/>
  <c r="P26" i="14"/>
  <c r="S26" i="14" s="1"/>
  <c r="P22" i="14"/>
  <c r="S22" i="14" s="1"/>
  <c r="P18" i="14"/>
  <c r="S18" i="14" s="1"/>
  <c r="P14" i="14"/>
  <c r="P6" i="14"/>
  <c r="S6" i="14" s="1"/>
  <c r="J2" i="14"/>
  <c r="O2" i="14" s="1"/>
  <c r="K2" i="14"/>
  <c r="Q2" i="14" s="1"/>
  <c r="M2" i="14"/>
  <c r="P2" i="14"/>
  <c r="I3" i="14"/>
  <c r="N3" i="14" s="1"/>
  <c r="N113" i="13"/>
  <c r="N131" i="13"/>
  <c r="M105" i="13"/>
  <c r="L106" i="13"/>
  <c r="M106" i="13" s="1"/>
  <c r="R138" i="13"/>
  <c r="R137" i="13"/>
  <c r="O127" i="13"/>
  <c r="P127" i="13"/>
  <c r="S127" i="13" s="1"/>
  <c r="R121" i="13"/>
  <c r="R118" i="13"/>
  <c r="S114" i="13"/>
  <c r="R114" i="13"/>
  <c r="O111" i="13"/>
  <c r="R111" i="13" s="1"/>
  <c r="P111" i="13"/>
  <c r="O107" i="13"/>
  <c r="R107" i="13" s="1"/>
  <c r="P107" i="13"/>
  <c r="S107" i="13" s="1"/>
  <c r="O148" i="13"/>
  <c r="R148" i="13" s="1"/>
  <c r="O132" i="13"/>
  <c r="R132" i="13" s="1"/>
  <c r="O143" i="13"/>
  <c r="R143" i="13" s="1"/>
  <c r="P143" i="13"/>
  <c r="S143" i="13" s="1"/>
  <c r="O139" i="13"/>
  <c r="R139" i="13" s="1"/>
  <c r="P139" i="13"/>
  <c r="S139" i="13" s="1"/>
  <c r="L137" i="13"/>
  <c r="O135" i="13"/>
  <c r="R135" i="13" s="1"/>
  <c r="P135" i="13"/>
  <c r="S135" i="13" s="1"/>
  <c r="M134" i="13"/>
  <c r="R130" i="13"/>
  <c r="L126" i="13"/>
  <c r="M126" i="13" s="1"/>
  <c r="O123" i="13"/>
  <c r="R123" i="13" s="1"/>
  <c r="P123" i="13"/>
  <c r="S123" i="13" s="1"/>
  <c r="M122" i="13"/>
  <c r="O119" i="13"/>
  <c r="R119" i="13" s="1"/>
  <c r="P119" i="13"/>
  <c r="S119" i="13" s="1"/>
  <c r="O115" i="13"/>
  <c r="R115" i="13" s="1"/>
  <c r="P115" i="13"/>
  <c r="S115" i="13" s="1"/>
  <c r="O131" i="13"/>
  <c r="P131" i="13"/>
  <c r="M130" i="13"/>
  <c r="R106" i="13"/>
  <c r="R98" i="13"/>
  <c r="R97" i="13"/>
  <c r="S81" i="13"/>
  <c r="O71" i="13"/>
  <c r="R71" i="13" s="1"/>
  <c r="P71" i="13"/>
  <c r="M41" i="13"/>
  <c r="L42" i="13"/>
  <c r="M42" i="13" s="1"/>
  <c r="P104" i="13"/>
  <c r="S104" i="13" s="1"/>
  <c r="L104" i="13"/>
  <c r="M104" i="13" s="1"/>
  <c r="P100" i="13"/>
  <c r="S100" i="13" s="1"/>
  <c r="L100" i="13"/>
  <c r="M100" i="13" s="1"/>
  <c r="N100" i="13" s="1"/>
  <c r="P96" i="13"/>
  <c r="L96" i="13"/>
  <c r="M96" i="13" s="1"/>
  <c r="N96" i="13" s="1"/>
  <c r="P92" i="13"/>
  <c r="L92" i="13"/>
  <c r="M92" i="13" s="1"/>
  <c r="N92" i="13" s="1"/>
  <c r="P88" i="13"/>
  <c r="S88" i="13" s="1"/>
  <c r="L88" i="13"/>
  <c r="M88" i="13" s="1"/>
  <c r="L86" i="13"/>
  <c r="M86" i="13" s="1"/>
  <c r="N86" i="13" s="1"/>
  <c r="O67" i="13"/>
  <c r="R67" i="13" s="1"/>
  <c r="P67" i="13"/>
  <c r="S67" i="13" s="1"/>
  <c r="R64" i="13"/>
  <c r="M61" i="13"/>
  <c r="L62" i="13"/>
  <c r="M62" i="13" s="1"/>
  <c r="N62" i="13" s="1"/>
  <c r="O59" i="13"/>
  <c r="R59" i="13" s="1"/>
  <c r="P59" i="13"/>
  <c r="S59" i="13" s="1"/>
  <c r="R85" i="13"/>
  <c r="O78" i="13"/>
  <c r="R78" i="13" s="1"/>
  <c r="P78" i="13"/>
  <c r="S78" i="13" s="1"/>
  <c r="P101" i="13"/>
  <c r="S101" i="13" s="1"/>
  <c r="P97" i="13"/>
  <c r="S97" i="13" s="1"/>
  <c r="P93" i="13"/>
  <c r="S93" i="13" s="1"/>
  <c r="P89" i="13"/>
  <c r="S89" i="13" s="1"/>
  <c r="P86" i="13"/>
  <c r="S86" i="13" s="1"/>
  <c r="O83" i="13"/>
  <c r="R83" i="13" s="1"/>
  <c r="R70" i="13"/>
  <c r="R66" i="13"/>
  <c r="R44" i="13"/>
  <c r="P82" i="13"/>
  <c r="S82" i="13" s="1"/>
  <c r="L81" i="13"/>
  <c r="O74" i="13"/>
  <c r="R74" i="13" s="1"/>
  <c r="P74" i="13"/>
  <c r="S74" i="13" s="1"/>
  <c r="M65" i="13"/>
  <c r="L66" i="13"/>
  <c r="O63" i="13"/>
  <c r="R63" i="13" s="1"/>
  <c r="P63" i="13"/>
  <c r="S63" i="13" s="1"/>
  <c r="O55" i="13"/>
  <c r="R55" i="13" s="1"/>
  <c r="P55" i="13"/>
  <c r="S55" i="13" s="1"/>
  <c r="O51" i="13"/>
  <c r="P51" i="13"/>
  <c r="O47" i="13"/>
  <c r="P47" i="13"/>
  <c r="O43" i="13"/>
  <c r="P43" i="13"/>
  <c r="P70" i="13"/>
  <c r="S70" i="13" s="1"/>
  <c r="P66" i="13"/>
  <c r="S66" i="13" s="1"/>
  <c r="P62" i="13"/>
  <c r="P58" i="13"/>
  <c r="P54" i="13"/>
  <c r="P50" i="13"/>
  <c r="S50" i="13" s="1"/>
  <c r="P46" i="13"/>
  <c r="P42" i="13"/>
  <c r="O40" i="13"/>
  <c r="R40" i="13" s="1"/>
  <c r="R14" i="13"/>
  <c r="N10" i="13"/>
  <c r="R9" i="13"/>
  <c r="N34" i="13"/>
  <c r="M26" i="13"/>
  <c r="L27" i="13"/>
  <c r="M27" i="13" s="1"/>
  <c r="O37" i="13"/>
  <c r="R37" i="13" s="1"/>
  <c r="P37" i="13"/>
  <c r="S37" i="13" s="1"/>
  <c r="S40" i="13"/>
  <c r="M39" i="13"/>
  <c r="N39" i="13" s="1"/>
  <c r="L40" i="13"/>
  <c r="M40" i="13" s="1"/>
  <c r="N40" i="13" s="1"/>
  <c r="R36" i="13"/>
  <c r="R34" i="13"/>
  <c r="R21" i="13"/>
  <c r="R13" i="13"/>
  <c r="L36" i="13"/>
  <c r="M33" i="13"/>
  <c r="M25" i="13"/>
  <c r="L24" i="13"/>
  <c r="M24" i="13" s="1"/>
  <c r="L20" i="13"/>
  <c r="M20" i="13" s="1"/>
  <c r="N20" i="13" s="1"/>
  <c r="L12" i="13"/>
  <c r="M9" i="13"/>
  <c r="L4" i="13"/>
  <c r="P33" i="13"/>
  <c r="S33" i="13" s="1"/>
  <c r="P29" i="13"/>
  <c r="S29" i="13" s="1"/>
  <c r="P25" i="13"/>
  <c r="S25" i="13" s="1"/>
  <c r="P21" i="13"/>
  <c r="S21" i="13" s="1"/>
  <c r="P17" i="13"/>
  <c r="S17" i="13" s="1"/>
  <c r="P13" i="13"/>
  <c r="S13" i="13" s="1"/>
  <c r="P9" i="13"/>
  <c r="S9" i="13" s="1"/>
  <c r="P5" i="13"/>
  <c r="S5" i="13" s="1"/>
  <c r="I2" i="13"/>
  <c r="N2" i="13" s="1"/>
  <c r="P2" i="13"/>
  <c r="S2" i="13" s="1"/>
  <c r="O210" i="10"/>
  <c r="R210" i="10" s="1"/>
  <c r="P207" i="10"/>
  <c r="S207" i="10" s="1"/>
  <c r="P196" i="10"/>
  <c r="P192" i="10"/>
  <c r="O170" i="10"/>
  <c r="R170" i="10" s="1"/>
  <c r="N167" i="10"/>
  <c r="R207" i="10"/>
  <c r="O197" i="10"/>
  <c r="P197" i="10"/>
  <c r="O193" i="10"/>
  <c r="P193" i="10"/>
  <c r="O189" i="10"/>
  <c r="R189" i="10" s="1"/>
  <c r="P189" i="10"/>
  <c r="O185" i="10"/>
  <c r="R185" i="10" s="1"/>
  <c r="P185" i="10"/>
  <c r="O181" i="10"/>
  <c r="P181" i="10"/>
  <c r="S181" i="10" s="1"/>
  <c r="O177" i="10"/>
  <c r="P177" i="10"/>
  <c r="S172" i="10"/>
  <c r="L168" i="10"/>
  <c r="O173" i="10"/>
  <c r="P173" i="10"/>
  <c r="O169" i="10"/>
  <c r="P169" i="10"/>
  <c r="P208" i="10"/>
  <c r="S208" i="10" s="1"/>
  <c r="P204" i="10"/>
  <c r="P200" i="10"/>
  <c r="S200" i="10" s="1"/>
  <c r="O194" i="10"/>
  <c r="R194" i="10" s="1"/>
  <c r="O190" i="10"/>
  <c r="O186" i="10"/>
  <c r="O182" i="10"/>
  <c r="O178" i="10"/>
  <c r="S168" i="10"/>
  <c r="P166" i="10"/>
  <c r="S166" i="10" s="1"/>
  <c r="K156" i="10"/>
  <c r="Q156" i="10" s="1"/>
  <c r="R156" i="10" s="1"/>
  <c r="S153" i="10"/>
  <c r="O151" i="10"/>
  <c r="R151" i="10" s="1"/>
  <c r="P150" i="10"/>
  <c r="S150" i="10" s="1"/>
  <c r="P144" i="10"/>
  <c r="S144" i="10" s="1"/>
  <c r="R143" i="10"/>
  <c r="P133" i="10"/>
  <c r="S133" i="10" s="1"/>
  <c r="P125" i="10"/>
  <c r="S125" i="10" s="1"/>
  <c r="O120" i="10"/>
  <c r="P105" i="10"/>
  <c r="O164" i="10"/>
  <c r="R164" i="10" s="1"/>
  <c r="P164" i="10"/>
  <c r="S164" i="10" s="1"/>
  <c r="O160" i="10"/>
  <c r="R160" i="10" s="1"/>
  <c r="P160" i="10"/>
  <c r="R165" i="10"/>
  <c r="R161" i="10"/>
  <c r="R153" i="10"/>
  <c r="R149" i="10"/>
  <c r="S159" i="10"/>
  <c r="R152" i="10"/>
  <c r="R148" i="10"/>
  <c r="L105" i="10"/>
  <c r="M104" i="10"/>
  <c r="S129" i="10"/>
  <c r="R129" i="10"/>
  <c r="R125" i="10"/>
  <c r="P122" i="10"/>
  <c r="O122" i="10"/>
  <c r="P118" i="10"/>
  <c r="S118" i="10" s="1"/>
  <c r="O118" i="10"/>
  <c r="R118" i="10" s="1"/>
  <c r="P114" i="10"/>
  <c r="S114" i="10" s="1"/>
  <c r="O114" i="10"/>
  <c r="R114" i="10" s="1"/>
  <c r="P110" i="10"/>
  <c r="S110" i="10" s="1"/>
  <c r="O110" i="10"/>
  <c r="R110" i="10" s="1"/>
  <c r="P106" i="10"/>
  <c r="S106" i="10" s="1"/>
  <c r="O106" i="10"/>
  <c r="R106" i="10" s="1"/>
  <c r="R104" i="10"/>
  <c r="P156" i="10"/>
  <c r="P152" i="10"/>
  <c r="S152" i="10" s="1"/>
  <c r="P148" i="10"/>
  <c r="S148" i="10" s="1"/>
  <c r="P126" i="10"/>
  <c r="S126" i="10" s="1"/>
  <c r="O126" i="10"/>
  <c r="R126" i="10" s="1"/>
  <c r="I123" i="10"/>
  <c r="Q124" i="10"/>
  <c r="J123" i="10"/>
  <c r="O119" i="10"/>
  <c r="R119" i="10" s="1"/>
  <c r="O115" i="10"/>
  <c r="R115" i="10" s="1"/>
  <c r="O111" i="10"/>
  <c r="R111" i="10" s="1"/>
  <c r="O107" i="10"/>
  <c r="R107" i="10" s="1"/>
  <c r="P103" i="10"/>
  <c r="S103" i="10" s="1"/>
  <c r="P83" i="10"/>
  <c r="S83" i="10" s="1"/>
  <c r="O83" i="10"/>
  <c r="O71" i="10"/>
  <c r="R71" i="10" s="1"/>
  <c r="P71" i="10"/>
  <c r="S71" i="10" s="1"/>
  <c r="O98" i="10"/>
  <c r="P98" i="10"/>
  <c r="O94" i="10"/>
  <c r="R94" i="10" s="1"/>
  <c r="P94" i="10"/>
  <c r="S94" i="10" s="1"/>
  <c r="O82" i="10"/>
  <c r="R82" i="10" s="1"/>
  <c r="P82" i="10"/>
  <c r="S82" i="10" s="1"/>
  <c r="S91" i="10"/>
  <c r="P101" i="10"/>
  <c r="O101" i="10"/>
  <c r="P97" i="10"/>
  <c r="S97" i="10" s="1"/>
  <c r="O97" i="10"/>
  <c r="R97" i="10" s="1"/>
  <c r="J85" i="10"/>
  <c r="S75" i="10"/>
  <c r="J73" i="10"/>
  <c r="O73" i="10" s="1"/>
  <c r="K102" i="10"/>
  <c r="Q102" i="10" s="1"/>
  <c r="R102" i="10" s="1"/>
  <c r="P99" i="10"/>
  <c r="P95" i="10"/>
  <c r="K89" i="10"/>
  <c r="Q89" i="10" s="1"/>
  <c r="J84" i="10"/>
  <c r="O84" i="10" s="1"/>
  <c r="R84" i="10" s="1"/>
  <c r="R76" i="10"/>
  <c r="K101" i="10"/>
  <c r="Q101" i="10" s="1"/>
  <c r="K98" i="10"/>
  <c r="Q98" i="10" s="1"/>
  <c r="P90" i="10"/>
  <c r="S90" i="10" s="1"/>
  <c r="J89" i="10"/>
  <c r="O86" i="10"/>
  <c r="K81" i="10"/>
  <c r="Q81" i="10" s="1"/>
  <c r="O74" i="10"/>
  <c r="R74" i="10" s="1"/>
  <c r="O91" i="10"/>
  <c r="R91" i="10" s="1"/>
  <c r="P79" i="10"/>
  <c r="S79" i="10" s="1"/>
  <c r="R72" i="10"/>
  <c r="R93" i="10"/>
  <c r="J77" i="10"/>
  <c r="O77" i="10" s="1"/>
  <c r="R77" i="10" s="1"/>
  <c r="K99" i="10"/>
  <c r="Q99" i="10" s="1"/>
  <c r="R99" i="10" s="1"/>
  <c r="K95" i="10"/>
  <c r="Q95" i="10" s="1"/>
  <c r="R95" i="10" s="1"/>
  <c r="S93" i="10"/>
  <c r="N70" i="10"/>
  <c r="M101" i="10"/>
  <c r="L102" i="10"/>
  <c r="M102" i="10" s="1"/>
  <c r="N102" i="10" s="1"/>
  <c r="L89" i="10"/>
  <c r="M88" i="10"/>
  <c r="S86" i="10"/>
  <c r="L93" i="10"/>
  <c r="M93" i="10" s="1"/>
  <c r="N93" i="10" s="1"/>
  <c r="M92" i="10"/>
  <c r="R86" i="10"/>
  <c r="R80" i="10"/>
  <c r="M71" i="10"/>
  <c r="L72" i="10"/>
  <c r="O45" i="10"/>
  <c r="R45" i="10" s="1"/>
  <c r="P45" i="10"/>
  <c r="S45" i="10" s="1"/>
  <c r="L99" i="10"/>
  <c r="M99" i="10" s="1"/>
  <c r="N99" i="10" s="1"/>
  <c r="L95" i="10"/>
  <c r="R83" i="10"/>
  <c r="M59" i="10"/>
  <c r="L60" i="10"/>
  <c r="R48" i="10"/>
  <c r="O61" i="10"/>
  <c r="R61" i="10" s="1"/>
  <c r="P100" i="10"/>
  <c r="S100" i="10" s="1"/>
  <c r="P96" i="10"/>
  <c r="P92" i="10"/>
  <c r="S92" i="10" s="1"/>
  <c r="P88" i="10"/>
  <c r="O81" i="10"/>
  <c r="P81" i="10"/>
  <c r="M75" i="10"/>
  <c r="L76" i="10"/>
  <c r="M76" i="10" s="1"/>
  <c r="N76" i="10" s="1"/>
  <c r="R70" i="10"/>
  <c r="O65" i="10"/>
  <c r="R65" i="10" s="1"/>
  <c r="P65" i="10"/>
  <c r="O57" i="10"/>
  <c r="R57" i="10" s="1"/>
  <c r="P57" i="10"/>
  <c r="S57" i="10" s="1"/>
  <c r="O53" i="10"/>
  <c r="P53" i="10"/>
  <c r="M43" i="10"/>
  <c r="L44" i="10"/>
  <c r="O41" i="10"/>
  <c r="R41" i="10" s="1"/>
  <c r="P41" i="10"/>
  <c r="S41" i="10" s="1"/>
  <c r="P84" i="10"/>
  <c r="S84" i="10" s="1"/>
  <c r="L83" i="10"/>
  <c r="O69" i="10"/>
  <c r="R69" i="10" s="1"/>
  <c r="P69" i="10"/>
  <c r="R64" i="10"/>
  <c r="M63" i="10"/>
  <c r="L64" i="10"/>
  <c r="R58" i="10"/>
  <c r="R56" i="10"/>
  <c r="M55" i="10"/>
  <c r="L56" i="10"/>
  <c r="O49" i="10"/>
  <c r="P49" i="10"/>
  <c r="R46" i="10"/>
  <c r="P80" i="10"/>
  <c r="S80" i="10" s="1"/>
  <c r="P76" i="10"/>
  <c r="S76" i="10" s="1"/>
  <c r="P68" i="10"/>
  <c r="P64" i="10"/>
  <c r="S64" i="10" s="1"/>
  <c r="P60" i="10"/>
  <c r="S60" i="10" s="1"/>
  <c r="P56" i="10"/>
  <c r="S56" i="10" s="1"/>
  <c r="P52" i="10"/>
  <c r="S52" i="10" s="1"/>
  <c r="P48" i="10"/>
  <c r="S48" i="10" s="1"/>
  <c r="P44" i="10"/>
  <c r="S44" i="10" s="1"/>
  <c r="S40" i="10"/>
  <c r="O38" i="10"/>
  <c r="R38" i="10" s="1"/>
  <c r="O27" i="10"/>
  <c r="R27" i="10" s="1"/>
  <c r="R26" i="10"/>
  <c r="R22" i="10"/>
  <c r="R18" i="10"/>
  <c r="R14" i="10"/>
  <c r="P36" i="10"/>
  <c r="S36" i="10" s="1"/>
  <c r="P32" i="10"/>
  <c r="S32" i="10" s="1"/>
  <c r="P28" i="10"/>
  <c r="S28" i="10" s="1"/>
  <c r="P24" i="10"/>
  <c r="S24" i="10" s="1"/>
  <c r="P20" i="10"/>
  <c r="S20" i="10" s="1"/>
  <c r="P16" i="10"/>
  <c r="S16" i="10" s="1"/>
  <c r="P12" i="10"/>
  <c r="S12" i="10" s="1"/>
  <c r="P8" i="10"/>
  <c r="P4" i="10"/>
  <c r="S4" i="10" s="1"/>
  <c r="L4" i="10"/>
  <c r="P37" i="10"/>
  <c r="S37" i="10" s="1"/>
  <c r="P33" i="10"/>
  <c r="S33" i="10" s="1"/>
  <c r="P29" i="10"/>
  <c r="S29" i="10" s="1"/>
  <c r="P25" i="10"/>
  <c r="S25" i="10" s="1"/>
  <c r="P21" i="10"/>
  <c r="S21" i="10" s="1"/>
  <c r="P17" i="10"/>
  <c r="S17" i="10" s="1"/>
  <c r="P13" i="10"/>
  <c r="S13" i="10" s="1"/>
  <c r="P9" i="10"/>
  <c r="S9" i="10" s="1"/>
  <c r="P2" i="10"/>
  <c r="S2" i="10" s="1"/>
  <c r="R2" i="10"/>
  <c r="N2" i="10"/>
  <c r="R208" i="9"/>
  <c r="S262" i="9"/>
  <c r="S255" i="9"/>
  <c r="S250" i="9"/>
  <c r="R262" i="9"/>
  <c r="R255" i="9"/>
  <c r="L251" i="9"/>
  <c r="M250" i="9"/>
  <c r="R258" i="9"/>
  <c r="O233" i="9"/>
  <c r="R233" i="9" s="1"/>
  <c r="S233" i="9"/>
  <c r="O225" i="9"/>
  <c r="R225" i="9" s="1"/>
  <c r="S225" i="9"/>
  <c r="O221" i="9"/>
  <c r="R221" i="9" s="1"/>
  <c r="S221" i="9"/>
  <c r="M203" i="9"/>
  <c r="L204" i="9"/>
  <c r="M243" i="9"/>
  <c r="L244" i="9"/>
  <c r="S231" i="9"/>
  <c r="R231" i="9"/>
  <c r="S223" i="9"/>
  <c r="R223" i="9"/>
  <c r="S219" i="9"/>
  <c r="R219" i="9"/>
  <c r="M215" i="9"/>
  <c r="L216" i="9"/>
  <c r="O209" i="9"/>
  <c r="R209" i="9" s="1"/>
  <c r="S209" i="9"/>
  <c r="S245" i="9"/>
  <c r="S260" i="9"/>
  <c r="S253" i="9"/>
  <c r="S249" i="9"/>
  <c r="R236" i="9"/>
  <c r="O217" i="9"/>
  <c r="R217" i="9" s="1"/>
  <c r="S217" i="9"/>
  <c r="R216" i="9"/>
  <c r="R206" i="9"/>
  <c r="O205" i="9"/>
  <c r="R205" i="9" s="1"/>
  <c r="S205" i="9"/>
  <c r="M239" i="9"/>
  <c r="L240" i="9"/>
  <c r="S243" i="9"/>
  <c r="R242" i="9"/>
  <c r="L238" i="9"/>
  <c r="M238" i="9" s="1"/>
  <c r="N238" i="9" s="1"/>
  <c r="M237" i="9"/>
  <c r="R235" i="9"/>
  <c r="M231" i="9"/>
  <c r="L232" i="9"/>
  <c r="O229" i="9"/>
  <c r="R229" i="9" s="1"/>
  <c r="S229" i="9"/>
  <c r="R228" i="9"/>
  <c r="M219" i="9"/>
  <c r="R215" i="9"/>
  <c r="O213" i="9"/>
  <c r="R213" i="9" s="1"/>
  <c r="S213" i="9"/>
  <c r="R212" i="9"/>
  <c r="R210" i="9"/>
  <c r="R207" i="9"/>
  <c r="R204" i="9"/>
  <c r="M225" i="9"/>
  <c r="M213" i="9"/>
  <c r="S204" i="9"/>
  <c r="S202" i="9"/>
  <c r="S201" i="9"/>
  <c r="S194" i="9"/>
  <c r="S192" i="9"/>
  <c r="O191" i="9"/>
  <c r="R191" i="9" s="1"/>
  <c r="S190" i="9"/>
  <c r="S188" i="9"/>
  <c r="S184" i="9"/>
  <c r="S183" i="9"/>
  <c r="S176" i="9"/>
  <c r="O175" i="9"/>
  <c r="R175" i="9" s="1"/>
  <c r="S174" i="9"/>
  <c r="O174" i="9"/>
  <c r="R174" i="9" s="1"/>
  <c r="S172" i="9"/>
  <c r="R170" i="9"/>
  <c r="S170" i="9"/>
  <c r="S168" i="9"/>
  <c r="R201" i="9"/>
  <c r="R192" i="9"/>
  <c r="R190" i="9"/>
  <c r="R167" i="9"/>
  <c r="S198" i="9"/>
  <c r="O198" i="9"/>
  <c r="R198" i="9" s="1"/>
  <c r="L197" i="9"/>
  <c r="M196" i="9"/>
  <c r="L177" i="9"/>
  <c r="M176" i="9"/>
  <c r="S178" i="9"/>
  <c r="O178" i="9"/>
  <c r="R178" i="9" s="1"/>
  <c r="M163" i="9"/>
  <c r="L164" i="9"/>
  <c r="M164" i="9" s="1"/>
  <c r="N164" i="9" s="1"/>
  <c r="O200" i="9"/>
  <c r="R200" i="9" s="1"/>
  <c r="S200" i="9"/>
  <c r="O193" i="9"/>
  <c r="R193" i="9" s="1"/>
  <c r="S193" i="9"/>
  <c r="S182" i="9"/>
  <c r="O182" i="9"/>
  <c r="R182" i="9" s="1"/>
  <c r="R168" i="9"/>
  <c r="M167" i="9"/>
  <c r="L168" i="9"/>
  <c r="L181" i="9"/>
  <c r="M180" i="9"/>
  <c r="R199" i="9"/>
  <c r="O189" i="9"/>
  <c r="R189" i="9" s="1"/>
  <c r="S189" i="9"/>
  <c r="O173" i="9"/>
  <c r="R173" i="9" s="1"/>
  <c r="S173" i="9"/>
  <c r="S171" i="9"/>
  <c r="S196" i="9"/>
  <c r="R196" i="9"/>
  <c r="R195" i="9"/>
  <c r="R184" i="9"/>
  <c r="R183" i="9"/>
  <c r="R180" i="9"/>
  <c r="R179" i="9"/>
  <c r="R176" i="9"/>
  <c r="R171" i="9"/>
  <c r="O169" i="9"/>
  <c r="R169" i="9" s="1"/>
  <c r="S169" i="9"/>
  <c r="S167" i="9"/>
  <c r="R166" i="9"/>
  <c r="O197" i="9"/>
  <c r="R197" i="9" s="1"/>
  <c r="S197" i="9"/>
  <c r="O185" i="9"/>
  <c r="R185" i="9" s="1"/>
  <c r="S185" i="9"/>
  <c r="O181" i="9"/>
  <c r="R181" i="9" s="1"/>
  <c r="S181" i="9"/>
  <c r="O177" i="9"/>
  <c r="R177" i="9" s="1"/>
  <c r="S177" i="9"/>
  <c r="R172" i="9"/>
  <c r="O165" i="9"/>
  <c r="R165" i="9" s="1"/>
  <c r="S165" i="9"/>
  <c r="S164" i="9"/>
  <c r="N162" i="9"/>
  <c r="S145" i="9"/>
  <c r="O145" i="9"/>
  <c r="R145" i="9" s="1"/>
  <c r="S143" i="9"/>
  <c r="O131" i="9"/>
  <c r="S159" i="9"/>
  <c r="O159" i="9"/>
  <c r="R159" i="9" s="1"/>
  <c r="S155" i="9"/>
  <c r="O155" i="9"/>
  <c r="R155" i="9" s="1"/>
  <c r="O151" i="9"/>
  <c r="O141" i="9"/>
  <c r="R141" i="9" s="1"/>
  <c r="O134" i="9"/>
  <c r="J161" i="9"/>
  <c r="S161" i="9" s="1"/>
  <c r="K160" i="9"/>
  <c r="Q160" i="9" s="1"/>
  <c r="R160" i="9" s="1"/>
  <c r="J157" i="9"/>
  <c r="K154" i="9"/>
  <c r="Q154" i="9" s="1"/>
  <c r="R154" i="9" s="1"/>
  <c r="O152" i="9"/>
  <c r="R152" i="9" s="1"/>
  <c r="K146" i="9"/>
  <c r="Q146" i="9" s="1"/>
  <c r="R146" i="9" s="1"/>
  <c r="K142" i="9"/>
  <c r="Q142" i="9" s="1"/>
  <c r="R142" i="9" s="1"/>
  <c r="S137" i="9"/>
  <c r="K135" i="9"/>
  <c r="Q135" i="9" s="1"/>
  <c r="R135" i="9" s="1"/>
  <c r="K156" i="9"/>
  <c r="Q156" i="9" s="1"/>
  <c r="J148" i="9"/>
  <c r="K144" i="9"/>
  <c r="Q144" i="9" s="1"/>
  <c r="S144" i="9" s="1"/>
  <c r="K139" i="9"/>
  <c r="Q139" i="9" s="1"/>
  <c r="S139" i="9" s="1"/>
  <c r="R137" i="9"/>
  <c r="R149" i="9"/>
  <c r="S153" i="9"/>
  <c r="S149" i="9"/>
  <c r="O147" i="9"/>
  <c r="R147" i="9" s="1"/>
  <c r="O139" i="9"/>
  <c r="R139" i="9" s="1"/>
  <c r="N137" i="9"/>
  <c r="N10" i="9"/>
  <c r="L147" i="9"/>
  <c r="M147" i="9" s="1"/>
  <c r="N147" i="9" s="1"/>
  <c r="M146" i="9"/>
  <c r="L152" i="9"/>
  <c r="M151" i="9"/>
  <c r="O128" i="9"/>
  <c r="R128" i="9" s="1"/>
  <c r="M62" i="9"/>
  <c r="L63" i="9"/>
  <c r="M63" i="9" s="1"/>
  <c r="L149" i="9"/>
  <c r="M149" i="9" s="1"/>
  <c r="N149" i="9" s="1"/>
  <c r="S130" i="9"/>
  <c r="N125" i="9"/>
  <c r="L124" i="9"/>
  <c r="M124" i="9" s="1"/>
  <c r="S121" i="9"/>
  <c r="O118" i="9"/>
  <c r="R118" i="9" s="1"/>
  <c r="O114" i="9"/>
  <c r="S114" i="9"/>
  <c r="M108" i="9"/>
  <c r="L109" i="9"/>
  <c r="M109" i="9" s="1"/>
  <c r="N109" i="9" s="1"/>
  <c r="O106" i="9"/>
  <c r="R106" i="9" s="1"/>
  <c r="S106" i="9"/>
  <c r="O102" i="9"/>
  <c r="R102" i="9" s="1"/>
  <c r="S102" i="9"/>
  <c r="M100" i="9"/>
  <c r="L101" i="9"/>
  <c r="M101" i="9" s="1"/>
  <c r="N101" i="9" s="1"/>
  <c r="O98" i="9"/>
  <c r="M96" i="9"/>
  <c r="L97" i="9"/>
  <c r="O90" i="9"/>
  <c r="R90" i="9" s="1"/>
  <c r="S90" i="9"/>
  <c r="L87" i="9"/>
  <c r="M87" i="9" s="1"/>
  <c r="M86" i="9"/>
  <c r="R80" i="9"/>
  <c r="O64" i="9"/>
  <c r="S64" i="9"/>
  <c r="M43" i="9"/>
  <c r="L44" i="9"/>
  <c r="M44" i="9" s="1"/>
  <c r="N44" i="9" s="1"/>
  <c r="O136" i="9"/>
  <c r="N133" i="9"/>
  <c r="O132" i="9"/>
  <c r="S158" i="9"/>
  <c r="L132" i="9"/>
  <c r="M132" i="9" s="1"/>
  <c r="N132" i="9" s="1"/>
  <c r="S126" i="9"/>
  <c r="O122" i="9"/>
  <c r="R122" i="9" s="1"/>
  <c r="S122" i="9"/>
  <c r="O94" i="9"/>
  <c r="R94" i="9" s="1"/>
  <c r="S94" i="9"/>
  <c r="S81" i="9"/>
  <c r="O72" i="9"/>
  <c r="L95" i="9"/>
  <c r="M95" i="9" s="1"/>
  <c r="M94" i="9"/>
  <c r="M134" i="9"/>
  <c r="R133" i="9"/>
  <c r="M130" i="9"/>
  <c r="R129" i="9"/>
  <c r="O123" i="9"/>
  <c r="R123" i="9" s="1"/>
  <c r="N121" i="9"/>
  <c r="S112" i="9"/>
  <c r="S104" i="9"/>
  <c r="O86" i="9"/>
  <c r="S86" i="9"/>
  <c r="L84" i="9"/>
  <c r="M84" i="9" s="1"/>
  <c r="O82" i="9"/>
  <c r="R81" i="9"/>
  <c r="O68" i="9"/>
  <c r="R71" i="9"/>
  <c r="R67" i="9"/>
  <c r="R63" i="9"/>
  <c r="L50" i="9"/>
  <c r="M49" i="9"/>
  <c r="S38" i="9"/>
  <c r="O38" i="9"/>
  <c r="R38" i="9" s="1"/>
  <c r="L59" i="9"/>
  <c r="M58" i="9"/>
  <c r="S54" i="9"/>
  <c r="L54" i="9"/>
  <c r="M53" i="9"/>
  <c r="O45" i="9"/>
  <c r="R45" i="9" s="1"/>
  <c r="S45" i="9"/>
  <c r="S42" i="9"/>
  <c r="O42" i="9"/>
  <c r="R42" i="9" s="1"/>
  <c r="O17" i="9"/>
  <c r="R17" i="9" s="1"/>
  <c r="S17" i="9"/>
  <c r="O9" i="9"/>
  <c r="R9" i="9" s="1"/>
  <c r="S9" i="9"/>
  <c r="O49" i="9"/>
  <c r="M47" i="9"/>
  <c r="L48" i="9"/>
  <c r="M48" i="9" s="1"/>
  <c r="N48" i="9" s="1"/>
  <c r="O29" i="9"/>
  <c r="R29" i="9" s="1"/>
  <c r="S29" i="9"/>
  <c r="M19" i="9"/>
  <c r="L20" i="9"/>
  <c r="M11" i="9"/>
  <c r="L12" i="9"/>
  <c r="M12" i="9" s="1"/>
  <c r="N12" i="9" s="1"/>
  <c r="R48" i="9"/>
  <c r="M45" i="9"/>
  <c r="R44" i="9"/>
  <c r="O33" i="9"/>
  <c r="R33" i="9" s="1"/>
  <c r="S33" i="9"/>
  <c r="R32" i="9"/>
  <c r="R31" i="9"/>
  <c r="O25" i="9"/>
  <c r="R25" i="9" s="1"/>
  <c r="S25" i="9"/>
  <c r="O21" i="9"/>
  <c r="R21" i="9" s="1"/>
  <c r="S21" i="9"/>
  <c r="R14" i="9"/>
  <c r="O13" i="9"/>
  <c r="R13" i="9" s="1"/>
  <c r="S13" i="9"/>
  <c r="R6" i="9"/>
  <c r="R40" i="9"/>
  <c r="R26" i="9"/>
  <c r="R22" i="9"/>
  <c r="S8" i="9"/>
  <c r="O37" i="9"/>
  <c r="R37" i="9" s="1"/>
  <c r="S37" i="9"/>
  <c r="R35" i="9"/>
  <c r="O34" i="9"/>
  <c r="R34" i="9" s="1"/>
  <c r="S24" i="9"/>
  <c r="S20" i="9"/>
  <c r="S12" i="9"/>
  <c r="M7" i="9"/>
  <c r="M13" i="9"/>
  <c r="M5" i="9"/>
  <c r="S2" i="9"/>
  <c r="O2" i="8"/>
  <c r="R2" i="8" s="1"/>
  <c r="S2" i="8"/>
  <c r="N209" i="5"/>
  <c r="N197" i="5"/>
  <c r="N225" i="5"/>
  <c r="R209" i="5"/>
  <c r="S210" i="5"/>
  <c r="R210" i="5"/>
  <c r="S209" i="5"/>
  <c r="R197" i="5"/>
  <c r="M176" i="5"/>
  <c r="L177" i="5"/>
  <c r="M164" i="5"/>
  <c r="L165" i="5"/>
  <c r="L223" i="5"/>
  <c r="L219" i="5"/>
  <c r="L211" i="5"/>
  <c r="M208" i="5"/>
  <c r="R207" i="5"/>
  <c r="M204" i="5"/>
  <c r="R203" i="5"/>
  <c r="P196" i="5"/>
  <c r="S196" i="5" s="1"/>
  <c r="L195" i="5"/>
  <c r="R189" i="5"/>
  <c r="L187" i="5"/>
  <c r="M186" i="5"/>
  <c r="S182" i="5"/>
  <c r="R181" i="5"/>
  <c r="S173" i="5"/>
  <c r="S169" i="5"/>
  <c r="O166" i="5"/>
  <c r="R166" i="5" s="1"/>
  <c r="P166" i="5"/>
  <c r="S166" i="5" s="1"/>
  <c r="O194" i="5"/>
  <c r="R194" i="5" s="1"/>
  <c r="P224" i="5"/>
  <c r="S224" i="5" s="1"/>
  <c r="P220" i="5"/>
  <c r="S220" i="5" s="1"/>
  <c r="P216" i="5"/>
  <c r="S216" i="5" s="1"/>
  <c r="P212" i="5"/>
  <c r="S212" i="5" s="1"/>
  <c r="P208" i="5"/>
  <c r="S208" i="5" s="1"/>
  <c r="R199" i="5"/>
  <c r="M168" i="5"/>
  <c r="L169" i="5"/>
  <c r="P188" i="5"/>
  <c r="S188" i="5" s="1"/>
  <c r="L207" i="5"/>
  <c r="M207" i="5" s="1"/>
  <c r="N207" i="5" s="1"/>
  <c r="P204" i="5"/>
  <c r="S204" i="5" s="1"/>
  <c r="L203" i="5"/>
  <c r="M203" i="5" s="1"/>
  <c r="N203" i="5" s="1"/>
  <c r="O201" i="5"/>
  <c r="R201" i="5" s="1"/>
  <c r="L200" i="5"/>
  <c r="M200" i="5" s="1"/>
  <c r="N200" i="5" s="1"/>
  <c r="R195" i="5"/>
  <c r="R191" i="5"/>
  <c r="S186" i="5"/>
  <c r="R185" i="5"/>
  <c r="R183" i="5"/>
  <c r="L183" i="5"/>
  <c r="M182" i="5"/>
  <c r="S178" i="5"/>
  <c r="R177" i="5"/>
  <c r="R175" i="5"/>
  <c r="O174" i="5"/>
  <c r="R174" i="5" s="1"/>
  <c r="P174" i="5"/>
  <c r="S174" i="5" s="1"/>
  <c r="O170" i="5"/>
  <c r="R170" i="5" s="1"/>
  <c r="P170" i="5"/>
  <c r="S170" i="5" s="1"/>
  <c r="S165" i="5"/>
  <c r="O153" i="5"/>
  <c r="R153" i="5" s="1"/>
  <c r="O150" i="5"/>
  <c r="R150" i="5" s="1"/>
  <c r="O149" i="5"/>
  <c r="R149" i="5" s="1"/>
  <c r="O146" i="5"/>
  <c r="R146" i="5" s="1"/>
  <c r="O142" i="5"/>
  <c r="R142" i="5" s="1"/>
  <c r="P135" i="5"/>
  <c r="S135" i="5" s="1"/>
  <c r="S139" i="5"/>
  <c r="P136" i="5"/>
  <c r="S136" i="5" s="1"/>
  <c r="P131" i="5"/>
  <c r="S131" i="5" s="1"/>
  <c r="P163" i="5"/>
  <c r="S163" i="5" s="1"/>
  <c r="P159" i="5"/>
  <c r="S159" i="5" s="1"/>
  <c r="O143" i="5"/>
  <c r="R143" i="5" s="1"/>
  <c r="O141" i="5"/>
  <c r="R141" i="5" s="1"/>
  <c r="O137" i="5"/>
  <c r="R137" i="5" s="1"/>
  <c r="R134" i="5"/>
  <c r="P134" i="5"/>
  <c r="S134" i="5" s="1"/>
  <c r="O129" i="5"/>
  <c r="R129" i="5" s="1"/>
  <c r="S127" i="5"/>
  <c r="S123" i="5"/>
  <c r="S119" i="5"/>
  <c r="P115" i="5"/>
  <c r="S115" i="5" s="1"/>
  <c r="O97" i="5"/>
  <c r="P96" i="5"/>
  <c r="S96" i="5" s="1"/>
  <c r="O93" i="5"/>
  <c r="R93" i="5" s="1"/>
  <c r="O89" i="5"/>
  <c r="R89" i="5" s="1"/>
  <c r="O86" i="5"/>
  <c r="R86" i="5" s="1"/>
  <c r="P85" i="5"/>
  <c r="S85" i="5" s="1"/>
  <c r="O82" i="5"/>
  <c r="R82" i="5" s="1"/>
  <c r="S82" i="5"/>
  <c r="P79" i="5"/>
  <c r="S79" i="5" s="1"/>
  <c r="O78" i="5"/>
  <c r="S78" i="5"/>
  <c r="S76" i="5"/>
  <c r="P75" i="5"/>
  <c r="S75" i="5" s="1"/>
  <c r="S72" i="5"/>
  <c r="P63" i="5"/>
  <c r="S63" i="5" s="1"/>
  <c r="S62" i="5"/>
  <c r="O58" i="5"/>
  <c r="R58" i="5" s="1"/>
  <c r="S58" i="5"/>
  <c r="P59" i="5"/>
  <c r="S59" i="5" s="1"/>
  <c r="S56" i="5"/>
  <c r="S52" i="5"/>
  <c r="O50" i="5"/>
  <c r="R50" i="5" s="1"/>
  <c r="S50" i="5"/>
  <c r="P51" i="5"/>
  <c r="S51" i="5" s="1"/>
  <c r="P47" i="5"/>
  <c r="S47" i="5" s="1"/>
  <c r="S48" i="5"/>
  <c r="P45" i="5"/>
  <c r="S45" i="5" s="1"/>
  <c r="S44" i="5"/>
  <c r="P41" i="5"/>
  <c r="S41" i="5" s="1"/>
  <c r="S40" i="5"/>
  <c r="O157" i="5"/>
  <c r="R157" i="5" s="1"/>
  <c r="P157" i="5"/>
  <c r="S157" i="5" s="1"/>
  <c r="R155" i="5"/>
  <c r="S154" i="5"/>
  <c r="R147" i="5"/>
  <c r="S146" i="5"/>
  <c r="P132" i="5"/>
  <c r="S132" i="5" s="1"/>
  <c r="O5" i="5"/>
  <c r="R5" i="5" s="1"/>
  <c r="P5" i="5"/>
  <c r="S5" i="5" s="1"/>
  <c r="R162" i="5"/>
  <c r="O161" i="5"/>
  <c r="R161" i="5" s="1"/>
  <c r="P161" i="5"/>
  <c r="S161" i="5" s="1"/>
  <c r="S151" i="5"/>
  <c r="S143" i="5"/>
  <c r="R160" i="5"/>
  <c r="R151" i="5"/>
  <c r="S150" i="5"/>
  <c r="S142" i="5"/>
  <c r="P140" i="5"/>
  <c r="S140" i="5" s="1"/>
  <c r="P160" i="5"/>
  <c r="S160" i="5" s="1"/>
  <c r="P156" i="5"/>
  <c r="S156" i="5" s="1"/>
  <c r="R139" i="5"/>
  <c r="R133" i="5"/>
  <c r="R131" i="5"/>
  <c r="R125" i="5"/>
  <c r="R121" i="5"/>
  <c r="R117" i="5"/>
  <c r="R113" i="5"/>
  <c r="R97" i="5"/>
  <c r="P38" i="5"/>
  <c r="S38" i="5" s="1"/>
  <c r="O38" i="5"/>
  <c r="R38" i="5" s="1"/>
  <c r="P152" i="5"/>
  <c r="S152" i="5" s="1"/>
  <c r="P148" i="5"/>
  <c r="S148" i="5" s="1"/>
  <c r="P144" i="5"/>
  <c r="S144" i="5" s="1"/>
  <c r="O126" i="5"/>
  <c r="R126" i="5" s="1"/>
  <c r="P126" i="5"/>
  <c r="S126" i="5" s="1"/>
  <c r="O122" i="5"/>
  <c r="R122" i="5" s="1"/>
  <c r="P122" i="5"/>
  <c r="S122" i="5" s="1"/>
  <c r="O118" i="5"/>
  <c r="R118" i="5" s="1"/>
  <c r="P118" i="5"/>
  <c r="S118" i="5" s="1"/>
  <c r="O114" i="5"/>
  <c r="R114" i="5" s="1"/>
  <c r="P114" i="5"/>
  <c r="S114" i="5" s="1"/>
  <c r="O110" i="5"/>
  <c r="R110" i="5" s="1"/>
  <c r="P110" i="5"/>
  <c r="S110" i="5" s="1"/>
  <c r="O106" i="5"/>
  <c r="R106" i="5" s="1"/>
  <c r="P106" i="5"/>
  <c r="S106" i="5" s="1"/>
  <c r="O102" i="5"/>
  <c r="R102" i="5" s="1"/>
  <c r="P102" i="5"/>
  <c r="S102" i="5" s="1"/>
  <c r="O98" i="5"/>
  <c r="R98" i="5" s="1"/>
  <c r="P98" i="5"/>
  <c r="S98" i="5" s="1"/>
  <c r="O94" i="5"/>
  <c r="R94" i="5" s="1"/>
  <c r="P94" i="5"/>
  <c r="S94" i="5" s="1"/>
  <c r="O90" i="5"/>
  <c r="R90" i="5" s="1"/>
  <c r="P90" i="5"/>
  <c r="S90" i="5" s="1"/>
  <c r="R127" i="5"/>
  <c r="R123" i="5"/>
  <c r="R119" i="5"/>
  <c r="R115" i="5"/>
  <c r="R111" i="5"/>
  <c r="R107" i="5"/>
  <c r="R103" i="5"/>
  <c r="R99" i="5"/>
  <c r="R95" i="5"/>
  <c r="R91" i="5"/>
  <c r="P30" i="5"/>
  <c r="S30" i="5" s="1"/>
  <c r="O30" i="5"/>
  <c r="R30" i="5" s="1"/>
  <c r="S23" i="5"/>
  <c r="R80" i="5"/>
  <c r="P22" i="5"/>
  <c r="S22" i="5" s="1"/>
  <c r="O22" i="5"/>
  <c r="R22" i="5" s="1"/>
  <c r="L10" i="5"/>
  <c r="M9" i="5"/>
  <c r="R78" i="5"/>
  <c r="O77" i="5"/>
  <c r="R77" i="5" s="1"/>
  <c r="P77" i="5"/>
  <c r="S77" i="5" s="1"/>
  <c r="R74" i="5"/>
  <c r="O73" i="5"/>
  <c r="R73" i="5" s="1"/>
  <c r="P73" i="5"/>
  <c r="S73" i="5" s="1"/>
  <c r="R70" i="5"/>
  <c r="O69" i="5"/>
  <c r="R69" i="5" s="1"/>
  <c r="P69" i="5"/>
  <c r="S69" i="5" s="1"/>
  <c r="R66" i="5"/>
  <c r="O65" i="5"/>
  <c r="R65" i="5" s="1"/>
  <c r="P65" i="5"/>
  <c r="S65" i="5" s="1"/>
  <c r="O61" i="5"/>
  <c r="R61" i="5" s="1"/>
  <c r="P61" i="5"/>
  <c r="S61" i="5" s="1"/>
  <c r="O57" i="5"/>
  <c r="R57" i="5" s="1"/>
  <c r="P57" i="5"/>
  <c r="S57" i="5" s="1"/>
  <c r="R54" i="5"/>
  <c r="O53" i="5"/>
  <c r="R53" i="5" s="1"/>
  <c r="P53" i="5"/>
  <c r="S53" i="5" s="1"/>
  <c r="R52" i="5"/>
  <c r="O49" i="5"/>
  <c r="R49" i="5" s="1"/>
  <c r="P49" i="5"/>
  <c r="S49" i="5" s="1"/>
  <c r="R48" i="5"/>
  <c r="S39" i="5"/>
  <c r="O13" i="5"/>
  <c r="R13" i="5" s="1"/>
  <c r="P13" i="5"/>
  <c r="S13" i="5" s="1"/>
  <c r="O33" i="5"/>
  <c r="R33" i="5" s="1"/>
  <c r="P33" i="5"/>
  <c r="S33" i="5" s="1"/>
  <c r="R31" i="5"/>
  <c r="O25" i="5"/>
  <c r="R25" i="5" s="1"/>
  <c r="P25" i="5"/>
  <c r="S25" i="5" s="1"/>
  <c r="R23" i="5"/>
  <c r="O17" i="5"/>
  <c r="R17" i="5" s="1"/>
  <c r="P17" i="5"/>
  <c r="S17" i="5" s="1"/>
  <c r="R15" i="5"/>
  <c r="S8" i="5"/>
  <c r="L14" i="5"/>
  <c r="M14" i="5" s="1"/>
  <c r="N14" i="5" s="1"/>
  <c r="M13" i="5"/>
  <c r="S11" i="5"/>
  <c r="O9" i="5"/>
  <c r="R9" i="5" s="1"/>
  <c r="P9" i="5"/>
  <c r="S9" i="5" s="1"/>
  <c r="R8" i="5"/>
  <c r="L6" i="5"/>
  <c r="M5" i="5"/>
  <c r="S3" i="5"/>
  <c r="O37" i="5"/>
  <c r="R37" i="5" s="1"/>
  <c r="P37" i="5"/>
  <c r="S37" i="5" s="1"/>
  <c r="R36" i="5"/>
  <c r="R35" i="5"/>
  <c r="O34" i="5"/>
  <c r="R34" i="5" s="1"/>
  <c r="O29" i="5"/>
  <c r="R29" i="5" s="1"/>
  <c r="P29" i="5"/>
  <c r="S29" i="5" s="1"/>
  <c r="R28" i="5"/>
  <c r="R27" i="5"/>
  <c r="O26" i="5"/>
  <c r="R26" i="5" s="1"/>
  <c r="O21" i="5"/>
  <c r="R21" i="5" s="1"/>
  <c r="P21" i="5"/>
  <c r="S21" i="5" s="1"/>
  <c r="R20" i="5"/>
  <c r="R19" i="5"/>
  <c r="O18" i="5"/>
  <c r="R18" i="5" s="1"/>
  <c r="S12" i="5"/>
  <c r="R11" i="5"/>
  <c r="R6" i="5"/>
  <c r="S4" i="5"/>
  <c r="R3" i="5"/>
  <c r="O2" i="5"/>
  <c r="R2" i="5" s="1"/>
  <c r="S2" i="5"/>
  <c r="R331" i="4"/>
  <c r="S328" i="4"/>
  <c r="R327" i="4"/>
  <c r="O326" i="4"/>
  <c r="R326" i="4" s="1"/>
  <c r="R325" i="4"/>
  <c r="O312" i="4"/>
  <c r="R312" i="4" s="1"/>
  <c r="O367" i="4"/>
  <c r="R367" i="4" s="1"/>
  <c r="S367" i="4"/>
  <c r="P310" i="4"/>
  <c r="S310" i="4" s="1"/>
  <c r="O308" i="4"/>
  <c r="R308" i="4" s="1"/>
  <c r="P306" i="4"/>
  <c r="S306" i="4" s="1"/>
  <c r="R304" i="4"/>
  <c r="S304" i="4"/>
  <c r="M424" i="4"/>
  <c r="L425" i="4"/>
  <c r="O407" i="4"/>
  <c r="R407" i="4" s="1"/>
  <c r="P407" i="4"/>
  <c r="S407" i="4" s="1"/>
  <c r="O433" i="4"/>
  <c r="R433" i="4" s="1"/>
  <c r="P433" i="4"/>
  <c r="S433" i="4" s="1"/>
  <c r="O429" i="4"/>
  <c r="R429" i="4" s="1"/>
  <c r="P429" i="4"/>
  <c r="S429" i="4" s="1"/>
  <c r="O425" i="4"/>
  <c r="R425" i="4" s="1"/>
  <c r="P425" i="4"/>
  <c r="S425" i="4" s="1"/>
  <c r="R422" i="4"/>
  <c r="M420" i="4"/>
  <c r="L421" i="4"/>
  <c r="M421" i="4" s="1"/>
  <c r="N421" i="4" s="1"/>
  <c r="R418" i="4"/>
  <c r="M416" i="4"/>
  <c r="L417" i="4"/>
  <c r="O413" i="4"/>
  <c r="R413" i="4" s="1"/>
  <c r="P413" i="4"/>
  <c r="S413" i="4" s="1"/>
  <c r="O409" i="4"/>
  <c r="R409" i="4" s="1"/>
  <c r="P409" i="4"/>
  <c r="S409" i="4" s="1"/>
  <c r="O419" i="4"/>
  <c r="R419" i="4" s="1"/>
  <c r="P419" i="4"/>
  <c r="S419" i="4" s="1"/>
  <c r="M414" i="4"/>
  <c r="L415" i="4"/>
  <c r="M415" i="4" s="1"/>
  <c r="N415" i="4" s="1"/>
  <c r="O421" i="4"/>
  <c r="R421" i="4" s="1"/>
  <c r="P421" i="4"/>
  <c r="S421" i="4" s="1"/>
  <c r="O417" i="4"/>
  <c r="R417" i="4" s="1"/>
  <c r="P417" i="4"/>
  <c r="S417" i="4" s="1"/>
  <c r="O411" i="4"/>
  <c r="R411" i="4" s="1"/>
  <c r="P411" i="4"/>
  <c r="S411" i="4" s="1"/>
  <c r="O423" i="4"/>
  <c r="R423" i="4" s="1"/>
  <c r="P423" i="4"/>
  <c r="S423" i="4" s="1"/>
  <c r="O415" i="4"/>
  <c r="R415" i="4" s="1"/>
  <c r="P415" i="4"/>
  <c r="S415" i="4" s="1"/>
  <c r="O435" i="4"/>
  <c r="R435" i="4" s="1"/>
  <c r="P435" i="4"/>
  <c r="S435" i="4" s="1"/>
  <c r="O431" i="4"/>
  <c r="R431" i="4" s="1"/>
  <c r="P431" i="4"/>
  <c r="S431" i="4" s="1"/>
  <c r="O427" i="4"/>
  <c r="R427" i="4" s="1"/>
  <c r="P427" i="4"/>
  <c r="S427" i="4" s="1"/>
  <c r="S420" i="4"/>
  <c r="R420" i="4"/>
  <c r="S416" i="4"/>
  <c r="R416" i="4"/>
  <c r="R412" i="4"/>
  <c r="O404" i="4"/>
  <c r="R404" i="4" s="1"/>
  <c r="M388" i="4"/>
  <c r="L389" i="4"/>
  <c r="M382" i="4"/>
  <c r="L383" i="4"/>
  <c r="O381" i="4"/>
  <c r="R381" i="4" s="1"/>
  <c r="P381" i="4"/>
  <c r="S381" i="4" s="1"/>
  <c r="R390" i="4"/>
  <c r="O387" i="4"/>
  <c r="R387" i="4" s="1"/>
  <c r="P387" i="4"/>
  <c r="S387" i="4" s="1"/>
  <c r="R384" i="4"/>
  <c r="O379" i="4"/>
  <c r="R379" i="4" s="1"/>
  <c r="P379" i="4"/>
  <c r="S379" i="4" s="1"/>
  <c r="R376" i="4"/>
  <c r="R371" i="4"/>
  <c r="S371" i="4"/>
  <c r="R369" i="4"/>
  <c r="S369" i="4"/>
  <c r="O402" i="4"/>
  <c r="O398" i="4"/>
  <c r="R398" i="4" s="1"/>
  <c r="O394" i="4"/>
  <c r="R394" i="4" s="1"/>
  <c r="O391" i="4"/>
  <c r="R391" i="4" s="1"/>
  <c r="P391" i="4"/>
  <c r="S391" i="4" s="1"/>
  <c r="R388" i="4"/>
  <c r="O385" i="4"/>
  <c r="R385" i="4" s="1"/>
  <c r="P385" i="4"/>
  <c r="S385" i="4" s="1"/>
  <c r="R382" i="4"/>
  <c r="O377" i="4"/>
  <c r="R377" i="4" s="1"/>
  <c r="P377" i="4"/>
  <c r="S377" i="4" s="1"/>
  <c r="R374" i="4"/>
  <c r="R365" i="4"/>
  <c r="O406" i="4"/>
  <c r="O400" i="4"/>
  <c r="R400" i="4" s="1"/>
  <c r="O396" i="4"/>
  <c r="R396" i="4" s="1"/>
  <c r="P405" i="4"/>
  <c r="S405" i="4" s="1"/>
  <c r="P403" i="4"/>
  <c r="S403" i="4" s="1"/>
  <c r="P401" i="4"/>
  <c r="S401" i="4" s="1"/>
  <c r="P399" i="4"/>
  <c r="S399" i="4" s="1"/>
  <c r="P397" i="4"/>
  <c r="S397" i="4" s="1"/>
  <c r="P395" i="4"/>
  <c r="S395" i="4" s="1"/>
  <c r="P393" i="4"/>
  <c r="S393" i="4" s="1"/>
  <c r="O389" i="4"/>
  <c r="R389" i="4" s="1"/>
  <c r="P389" i="4"/>
  <c r="S389" i="4" s="1"/>
  <c r="O383" i="4"/>
  <c r="R383" i="4" s="1"/>
  <c r="P383" i="4"/>
  <c r="S383" i="4" s="1"/>
  <c r="M376" i="4"/>
  <c r="L377" i="4"/>
  <c r="R373" i="4"/>
  <c r="S365" i="4"/>
  <c r="P375" i="4"/>
  <c r="S375" i="4" s="1"/>
  <c r="L375" i="4"/>
  <c r="M375" i="4" s="1"/>
  <c r="N375" i="4" s="1"/>
  <c r="P373" i="4"/>
  <c r="S373" i="4" s="1"/>
  <c r="O359" i="4"/>
  <c r="R359" i="4" s="1"/>
  <c r="O332" i="4"/>
  <c r="O330" i="4"/>
  <c r="R330" i="4" s="1"/>
  <c r="O328" i="4"/>
  <c r="R328" i="4" s="1"/>
  <c r="P314" i="4"/>
  <c r="S314" i="4" s="1"/>
  <c r="R303" i="4"/>
  <c r="R362" i="4"/>
  <c r="S361" i="4"/>
  <c r="R358" i="4"/>
  <c r="R354" i="4"/>
  <c r="R361" i="4"/>
  <c r="P345" i="4"/>
  <c r="S345" i="4" s="1"/>
  <c r="P343" i="4"/>
  <c r="S343" i="4" s="1"/>
  <c r="P341" i="4"/>
  <c r="S341" i="4" s="1"/>
  <c r="P339" i="4"/>
  <c r="S339" i="4" s="1"/>
  <c r="P337" i="4"/>
  <c r="S337" i="4" s="1"/>
  <c r="P335" i="4"/>
  <c r="S335" i="4" s="1"/>
  <c r="P333" i="4"/>
  <c r="S333" i="4" s="1"/>
  <c r="P331" i="4"/>
  <c r="S331" i="4" s="1"/>
  <c r="P329" i="4"/>
  <c r="S329" i="4" s="1"/>
  <c r="P327" i="4"/>
  <c r="S327" i="4" s="1"/>
  <c r="P325" i="4"/>
  <c r="S325" i="4" s="1"/>
  <c r="O321" i="4"/>
  <c r="R321" i="4" s="1"/>
  <c r="P321" i="4"/>
  <c r="S321" i="4" s="1"/>
  <c r="R318" i="4"/>
  <c r="O313" i="4"/>
  <c r="R313" i="4" s="1"/>
  <c r="P313" i="4"/>
  <c r="S313" i="4" s="1"/>
  <c r="R310" i="4"/>
  <c r="O305" i="4"/>
  <c r="R305" i="4" s="1"/>
  <c r="P305" i="4"/>
  <c r="S305" i="4" s="1"/>
  <c r="O315" i="4"/>
  <c r="R315" i="4" s="1"/>
  <c r="P315" i="4"/>
  <c r="S315" i="4" s="1"/>
  <c r="O307" i="4"/>
  <c r="R307" i="4" s="1"/>
  <c r="P307" i="4"/>
  <c r="S307" i="4" s="1"/>
  <c r="O319" i="4"/>
  <c r="R319" i="4" s="1"/>
  <c r="P319" i="4"/>
  <c r="S319" i="4" s="1"/>
  <c r="O311" i="4"/>
  <c r="R311" i="4" s="1"/>
  <c r="P311" i="4"/>
  <c r="S311" i="4" s="1"/>
  <c r="O323" i="4"/>
  <c r="R323" i="4" s="1"/>
  <c r="P323" i="4"/>
  <c r="S323" i="4" s="1"/>
  <c r="R322" i="4"/>
  <c r="O317" i="4"/>
  <c r="R317" i="4" s="1"/>
  <c r="P317" i="4"/>
  <c r="S317" i="4" s="1"/>
  <c r="R314" i="4"/>
  <c r="O309" i="4"/>
  <c r="R309" i="4" s="1"/>
  <c r="P309" i="4"/>
  <c r="S309" i="4" s="1"/>
  <c r="R306" i="4"/>
  <c r="P303" i="4"/>
  <c r="S303" i="4" s="1"/>
  <c r="S301" i="4"/>
  <c r="R301" i="4"/>
  <c r="P302" i="4"/>
  <c r="S302" i="4" s="1"/>
  <c r="L302" i="4"/>
  <c r="L303" i="4" s="1"/>
  <c r="P300" i="4"/>
  <c r="S300" i="4" s="1"/>
  <c r="R282" i="4"/>
  <c r="O277" i="4"/>
  <c r="R277" i="4" s="1"/>
  <c r="P299" i="4"/>
  <c r="S299" i="4" s="1"/>
  <c r="P295" i="4"/>
  <c r="S295" i="4" s="1"/>
  <c r="P292" i="4"/>
  <c r="S292" i="4" s="1"/>
  <c r="O291" i="4"/>
  <c r="R291" i="4" s="1"/>
  <c r="S291" i="4"/>
  <c r="P288" i="4"/>
  <c r="S288" i="4" s="1"/>
  <c r="S287" i="4"/>
  <c r="R286" i="4"/>
  <c r="R278" i="4"/>
  <c r="R274" i="4"/>
  <c r="P270" i="4"/>
  <c r="S270" i="4" s="1"/>
  <c r="R268" i="4"/>
  <c r="O269" i="4"/>
  <c r="P264" i="4"/>
  <c r="S264" i="4" s="1"/>
  <c r="P256" i="4"/>
  <c r="S256" i="4" s="1"/>
  <c r="R270" i="4"/>
  <c r="P260" i="4"/>
  <c r="O273" i="4"/>
  <c r="O242" i="4"/>
  <c r="R242" i="4" s="1"/>
  <c r="P239" i="4"/>
  <c r="S239" i="4" s="1"/>
  <c r="S273" i="4"/>
  <c r="R273" i="4"/>
  <c r="R269" i="4"/>
  <c r="S269" i="4"/>
  <c r="P271" i="4"/>
  <c r="S271" i="4" s="1"/>
  <c r="P267" i="4"/>
  <c r="S267" i="4" s="1"/>
  <c r="S266" i="4"/>
  <c r="P263" i="4"/>
  <c r="S263" i="4" s="1"/>
  <c r="S262" i="4"/>
  <c r="P259" i="4"/>
  <c r="S259" i="4" s="1"/>
  <c r="S258" i="4"/>
  <c r="P255" i="4"/>
  <c r="S255" i="4" s="1"/>
  <c r="S254" i="4"/>
  <c r="P252" i="4"/>
  <c r="S252" i="4" s="1"/>
  <c r="P251" i="4"/>
  <c r="S251" i="4" s="1"/>
  <c r="S250" i="4"/>
  <c r="P248" i="4"/>
  <c r="S248" i="4" s="1"/>
  <c r="P247" i="4"/>
  <c r="S247" i="4" s="1"/>
  <c r="S246" i="4"/>
  <c r="P244" i="4"/>
  <c r="S244" i="4" s="1"/>
  <c r="P243" i="4"/>
  <c r="S243" i="4" s="1"/>
  <c r="S242" i="4"/>
  <c r="P240" i="4"/>
  <c r="S240" i="4" s="1"/>
  <c r="O266" i="4"/>
  <c r="R266" i="4" s="1"/>
  <c r="O262" i="4"/>
  <c r="R262" i="4" s="1"/>
  <c r="O258" i="4"/>
  <c r="R258" i="4" s="1"/>
  <c r="O254" i="4"/>
  <c r="R254" i="4" s="1"/>
  <c r="O250" i="4"/>
  <c r="R250" i="4" s="1"/>
  <c r="S219" i="4"/>
  <c r="P211" i="4"/>
  <c r="S211" i="4" s="1"/>
  <c r="O210" i="4"/>
  <c r="R210" i="4" s="1"/>
  <c r="O202" i="4"/>
  <c r="R202" i="4" s="1"/>
  <c r="O194" i="4"/>
  <c r="R194" i="4" s="1"/>
  <c r="O186" i="4"/>
  <c r="R186" i="4" s="1"/>
  <c r="P184" i="4"/>
  <c r="S184" i="4" s="1"/>
  <c r="O181" i="4"/>
  <c r="R181" i="4"/>
  <c r="O178" i="4"/>
  <c r="P171" i="4"/>
  <c r="S171" i="4" s="1"/>
  <c r="P167" i="4"/>
  <c r="S167" i="4" s="1"/>
  <c r="P151" i="4"/>
  <c r="S151" i="4" s="1"/>
  <c r="P146" i="4"/>
  <c r="S146" i="4" s="1"/>
  <c r="P142" i="4"/>
  <c r="S142" i="4" s="1"/>
  <c r="O140" i="4"/>
  <c r="R140" i="4" s="1"/>
  <c r="R298" i="4"/>
  <c r="R295" i="4"/>
  <c r="R290" i="4"/>
  <c r="R287" i="4"/>
  <c r="R299" i="4"/>
  <c r="R294" i="4"/>
  <c r="P297" i="4"/>
  <c r="S297" i="4" s="1"/>
  <c r="P293" i="4"/>
  <c r="S293" i="4" s="1"/>
  <c r="P289" i="4"/>
  <c r="S289" i="4" s="1"/>
  <c r="R264" i="4"/>
  <c r="R263" i="4"/>
  <c r="S260" i="4"/>
  <c r="R260" i="4"/>
  <c r="R259" i="4"/>
  <c r="R256" i="4"/>
  <c r="R255" i="4"/>
  <c r="R252" i="4"/>
  <c r="R251" i="4"/>
  <c r="R248" i="4"/>
  <c r="R247" i="4"/>
  <c r="R244" i="4"/>
  <c r="R243" i="4"/>
  <c r="R240" i="4"/>
  <c r="R239" i="4"/>
  <c r="R237" i="4"/>
  <c r="R283" i="4"/>
  <c r="R279" i="4"/>
  <c r="R271" i="4"/>
  <c r="P298" i="4"/>
  <c r="S298" i="4" s="1"/>
  <c r="P294" i="4"/>
  <c r="S294" i="4" s="1"/>
  <c r="P290" i="4"/>
  <c r="S290" i="4" s="1"/>
  <c r="P284" i="4"/>
  <c r="S284" i="4" s="1"/>
  <c r="P280" i="4"/>
  <c r="S280" i="4" s="1"/>
  <c r="P276" i="4"/>
  <c r="S276" i="4" s="1"/>
  <c r="P272" i="4"/>
  <c r="S272" i="4" s="1"/>
  <c r="P268" i="4"/>
  <c r="S268" i="4" s="1"/>
  <c r="O265" i="4"/>
  <c r="R265" i="4" s="1"/>
  <c r="P265" i="4"/>
  <c r="S265" i="4" s="1"/>
  <c r="O261" i="4"/>
  <c r="R261" i="4" s="1"/>
  <c r="P261" i="4"/>
  <c r="S261" i="4" s="1"/>
  <c r="O257" i="4"/>
  <c r="R257" i="4" s="1"/>
  <c r="P257" i="4"/>
  <c r="S257" i="4" s="1"/>
  <c r="O253" i="4"/>
  <c r="R253" i="4" s="1"/>
  <c r="P253" i="4"/>
  <c r="S253" i="4" s="1"/>
  <c r="O249" i="4"/>
  <c r="R249" i="4" s="1"/>
  <c r="P249" i="4"/>
  <c r="S249" i="4" s="1"/>
  <c r="O245" i="4"/>
  <c r="R245" i="4" s="1"/>
  <c r="P245" i="4"/>
  <c r="S245" i="4" s="1"/>
  <c r="O241" i="4"/>
  <c r="R241" i="4" s="1"/>
  <c r="P241" i="4"/>
  <c r="S241" i="4" s="1"/>
  <c r="O234" i="4"/>
  <c r="R234" i="4" s="1"/>
  <c r="P234" i="4"/>
  <c r="S234" i="4" s="1"/>
  <c r="O225" i="4"/>
  <c r="R225" i="4" s="1"/>
  <c r="O221" i="4"/>
  <c r="R221" i="4" s="1"/>
  <c r="O217" i="4"/>
  <c r="R217" i="4" s="1"/>
  <c r="O213" i="4"/>
  <c r="R213" i="4" s="1"/>
  <c r="R267" i="4"/>
  <c r="O238" i="4"/>
  <c r="R238" i="4" s="1"/>
  <c r="P238" i="4"/>
  <c r="S238" i="4" s="1"/>
  <c r="O230" i="4"/>
  <c r="R230" i="4" s="1"/>
  <c r="P230" i="4"/>
  <c r="S230" i="4" s="1"/>
  <c r="R235" i="4"/>
  <c r="R233" i="4"/>
  <c r="O182" i="4"/>
  <c r="R182" i="4" s="1"/>
  <c r="P182" i="4"/>
  <c r="S182" i="4" s="1"/>
  <c r="P237" i="4"/>
  <c r="S237" i="4" s="1"/>
  <c r="P233" i="4"/>
  <c r="S233" i="4" s="1"/>
  <c r="P229" i="4"/>
  <c r="S229" i="4" s="1"/>
  <c r="R211" i="4"/>
  <c r="S208" i="4"/>
  <c r="R208" i="4"/>
  <c r="R207" i="4"/>
  <c r="S204" i="4"/>
  <c r="R204" i="4"/>
  <c r="R203" i="4"/>
  <c r="S196" i="4"/>
  <c r="R196" i="4"/>
  <c r="R195" i="4"/>
  <c r="S192" i="4"/>
  <c r="R192" i="4"/>
  <c r="R191" i="4"/>
  <c r="S188" i="4"/>
  <c r="R188" i="4"/>
  <c r="R187" i="4"/>
  <c r="R184" i="4"/>
  <c r="R183" i="4"/>
  <c r="S178" i="4"/>
  <c r="P177" i="4"/>
  <c r="S177" i="4" s="1"/>
  <c r="O177" i="4"/>
  <c r="R177" i="4" s="1"/>
  <c r="P169" i="4"/>
  <c r="S169" i="4" s="1"/>
  <c r="O169" i="4"/>
  <c r="R169" i="4" s="1"/>
  <c r="P161" i="4"/>
  <c r="S161" i="4" s="1"/>
  <c r="O161" i="4"/>
  <c r="R161" i="4" s="1"/>
  <c r="P153" i="4"/>
  <c r="S153" i="4" s="1"/>
  <c r="O153" i="4"/>
  <c r="R153" i="4" s="1"/>
  <c r="P145" i="4"/>
  <c r="S145" i="4" s="1"/>
  <c r="O145" i="4"/>
  <c r="R145" i="4" s="1"/>
  <c r="R223" i="4"/>
  <c r="R219" i="4"/>
  <c r="R215" i="4"/>
  <c r="O209" i="4"/>
  <c r="R209" i="4" s="1"/>
  <c r="P209" i="4"/>
  <c r="S209" i="4" s="1"/>
  <c r="O205" i="4"/>
  <c r="R205" i="4" s="1"/>
  <c r="P205" i="4"/>
  <c r="S205" i="4" s="1"/>
  <c r="O201" i="4"/>
  <c r="R201" i="4" s="1"/>
  <c r="P201" i="4"/>
  <c r="S201" i="4" s="1"/>
  <c r="O197" i="4"/>
  <c r="R197" i="4" s="1"/>
  <c r="P197" i="4"/>
  <c r="S197" i="4" s="1"/>
  <c r="O193" i="4"/>
  <c r="R193" i="4" s="1"/>
  <c r="P193" i="4"/>
  <c r="S193" i="4" s="1"/>
  <c r="O189" i="4"/>
  <c r="R189" i="4" s="1"/>
  <c r="P189" i="4"/>
  <c r="S189" i="4" s="1"/>
  <c r="O185" i="4"/>
  <c r="R185" i="4" s="1"/>
  <c r="P185" i="4"/>
  <c r="S185" i="4" s="1"/>
  <c r="O179" i="4"/>
  <c r="R179" i="4" s="1"/>
  <c r="P179" i="4"/>
  <c r="S179" i="4" s="1"/>
  <c r="P173" i="4"/>
  <c r="S173" i="4" s="1"/>
  <c r="O173" i="4"/>
  <c r="R173" i="4" s="1"/>
  <c r="P165" i="4"/>
  <c r="S165" i="4" s="1"/>
  <c r="O165" i="4"/>
  <c r="R165" i="4" s="1"/>
  <c r="P157" i="4"/>
  <c r="S157" i="4" s="1"/>
  <c r="O157" i="4"/>
  <c r="R157" i="4" s="1"/>
  <c r="P149" i="4"/>
  <c r="S149" i="4" s="1"/>
  <c r="O149" i="4"/>
  <c r="R149" i="4" s="1"/>
  <c r="R178" i="4"/>
  <c r="O141" i="4"/>
  <c r="R141" i="4" s="1"/>
  <c r="P141" i="4"/>
  <c r="S141" i="4" s="1"/>
  <c r="R170" i="4"/>
  <c r="R166" i="4"/>
  <c r="R162" i="4"/>
  <c r="R158" i="4"/>
  <c r="R154" i="4"/>
  <c r="R150" i="4"/>
  <c r="R146" i="4"/>
  <c r="R143" i="4"/>
  <c r="R142" i="4"/>
  <c r="O176" i="4"/>
  <c r="R176" i="4" s="1"/>
  <c r="P176" i="4"/>
  <c r="S176" i="4" s="1"/>
  <c r="O172" i="4"/>
  <c r="R172" i="4" s="1"/>
  <c r="P172" i="4"/>
  <c r="S172" i="4" s="1"/>
  <c r="O168" i="4"/>
  <c r="R168" i="4" s="1"/>
  <c r="P168" i="4"/>
  <c r="S168" i="4" s="1"/>
  <c r="O164" i="4"/>
  <c r="R164" i="4" s="1"/>
  <c r="P164" i="4"/>
  <c r="S164" i="4" s="1"/>
  <c r="O160" i="4"/>
  <c r="R160" i="4" s="1"/>
  <c r="P160" i="4"/>
  <c r="S160" i="4" s="1"/>
  <c r="O156" i="4"/>
  <c r="R156" i="4" s="1"/>
  <c r="P156" i="4"/>
  <c r="S156" i="4" s="1"/>
  <c r="O152" i="4"/>
  <c r="R152" i="4" s="1"/>
  <c r="P152" i="4"/>
  <c r="S152" i="4" s="1"/>
  <c r="O148" i="4"/>
  <c r="R148" i="4" s="1"/>
  <c r="P148" i="4"/>
  <c r="S148" i="4" s="1"/>
  <c r="O144" i="4"/>
  <c r="R144" i="4" s="1"/>
  <c r="P144" i="4"/>
  <c r="S144" i="4" s="1"/>
  <c r="S140" i="4"/>
  <c r="P136" i="4"/>
  <c r="S136" i="4" s="1"/>
  <c r="P132" i="4"/>
  <c r="S132" i="4" s="1"/>
  <c r="O125" i="4"/>
  <c r="R125" i="4" s="1"/>
  <c r="P123" i="4"/>
  <c r="S123" i="4" s="1"/>
  <c r="P121" i="4"/>
  <c r="S121" i="4" s="1"/>
  <c r="P127" i="4"/>
  <c r="S127" i="4" s="1"/>
  <c r="P117" i="4"/>
  <c r="S117" i="4" s="1"/>
  <c r="O117" i="4"/>
  <c r="R117" i="4" s="1"/>
  <c r="P131" i="4"/>
  <c r="S131" i="4" s="1"/>
  <c r="O129" i="4"/>
  <c r="R129" i="4" s="1"/>
  <c r="S126" i="4"/>
  <c r="O122" i="4"/>
  <c r="R122" i="4" s="1"/>
  <c r="S122" i="4"/>
  <c r="S110" i="4"/>
  <c r="O106" i="4"/>
  <c r="S106" i="4"/>
  <c r="O100" i="4"/>
  <c r="R100" i="4" s="1"/>
  <c r="S98" i="4"/>
  <c r="P88" i="4"/>
  <c r="S88" i="4" s="1"/>
  <c r="P80" i="4"/>
  <c r="S80" i="4" s="1"/>
  <c r="P56" i="4"/>
  <c r="S56" i="4" s="1"/>
  <c r="R135" i="4"/>
  <c r="R131" i="4"/>
  <c r="O128" i="4"/>
  <c r="R128" i="4" s="1"/>
  <c r="O120" i="4"/>
  <c r="R120" i="4" s="1"/>
  <c r="O112" i="4"/>
  <c r="R112" i="4" s="1"/>
  <c r="O108" i="4"/>
  <c r="R108" i="4" s="1"/>
  <c r="O93" i="4"/>
  <c r="R93" i="4" s="1"/>
  <c r="P93" i="4"/>
  <c r="S93" i="4" s="1"/>
  <c r="O81" i="4"/>
  <c r="R81" i="4" s="1"/>
  <c r="P81" i="4"/>
  <c r="S81" i="4" s="1"/>
  <c r="M56" i="4"/>
  <c r="L57" i="4"/>
  <c r="O116" i="4"/>
  <c r="R116" i="4" s="1"/>
  <c r="O104" i="4"/>
  <c r="R104" i="4" s="1"/>
  <c r="O97" i="4"/>
  <c r="R97" i="4" s="1"/>
  <c r="P97" i="4"/>
  <c r="S97" i="4" s="1"/>
  <c r="P138" i="4"/>
  <c r="S138" i="4" s="1"/>
  <c r="P134" i="4"/>
  <c r="S134" i="4" s="1"/>
  <c r="P130" i="4"/>
  <c r="S130" i="4" s="1"/>
  <c r="R126" i="4"/>
  <c r="R118" i="4"/>
  <c r="R114" i="4"/>
  <c r="R110" i="4"/>
  <c r="R106" i="4"/>
  <c r="R102" i="4"/>
  <c r="R98" i="4"/>
  <c r="O73" i="4"/>
  <c r="R73" i="4" s="1"/>
  <c r="P73" i="4"/>
  <c r="S73" i="4" s="1"/>
  <c r="O124" i="4"/>
  <c r="R124" i="4" s="1"/>
  <c r="O89" i="4"/>
  <c r="R89" i="4" s="1"/>
  <c r="P89" i="4"/>
  <c r="S89" i="4" s="1"/>
  <c r="O85" i="4"/>
  <c r="R85" i="4" s="1"/>
  <c r="P85" i="4"/>
  <c r="S85" i="4" s="1"/>
  <c r="O77" i="4"/>
  <c r="R77" i="4" s="1"/>
  <c r="P77" i="4"/>
  <c r="S77" i="4" s="1"/>
  <c r="O62" i="4"/>
  <c r="R62" i="4" s="1"/>
  <c r="P62" i="4"/>
  <c r="S62" i="4" s="1"/>
  <c r="O94" i="4"/>
  <c r="R94" i="4" s="1"/>
  <c r="O90" i="4"/>
  <c r="R90" i="4" s="1"/>
  <c r="O86" i="4"/>
  <c r="R86" i="4" s="1"/>
  <c r="O82" i="4"/>
  <c r="R82" i="4" s="1"/>
  <c r="O78" i="4"/>
  <c r="R78" i="4" s="1"/>
  <c r="O74" i="4"/>
  <c r="R74" i="4" s="1"/>
  <c r="O70" i="4"/>
  <c r="R70" i="4" s="1"/>
  <c r="R69" i="4"/>
  <c r="R63" i="4"/>
  <c r="R61" i="4"/>
  <c r="O66" i="4"/>
  <c r="R66" i="4" s="1"/>
  <c r="P66" i="4"/>
  <c r="S66" i="4" s="1"/>
  <c r="O58" i="4"/>
  <c r="R58" i="4" s="1"/>
  <c r="P58" i="4"/>
  <c r="S58" i="4" s="1"/>
  <c r="P69" i="4"/>
  <c r="S69" i="4" s="1"/>
  <c r="P65" i="4"/>
  <c r="S65" i="4" s="1"/>
  <c r="P61" i="4"/>
  <c r="S61" i="4" s="1"/>
  <c r="P57" i="4"/>
  <c r="S57" i="4" s="1"/>
  <c r="P48" i="4"/>
  <c r="S48" i="4" s="1"/>
  <c r="P47" i="4"/>
  <c r="S47" i="4" s="1"/>
  <c r="S46" i="4"/>
  <c r="P39" i="4"/>
  <c r="S39" i="4" s="1"/>
  <c r="R36" i="4"/>
  <c r="S35" i="4"/>
  <c r="S26" i="4"/>
  <c r="P24" i="4"/>
  <c r="S24" i="4" s="1"/>
  <c r="P23" i="4"/>
  <c r="S23" i="4" s="1"/>
  <c r="R19" i="4"/>
  <c r="R11" i="4"/>
  <c r="P7" i="4"/>
  <c r="S7" i="4" s="1"/>
  <c r="R43" i="4"/>
  <c r="R17" i="4"/>
  <c r="R31" i="4"/>
  <c r="O22" i="4"/>
  <c r="R22" i="4" s="1"/>
  <c r="R35" i="4"/>
  <c r="R44" i="4"/>
  <c r="P43" i="4"/>
  <c r="S43" i="4" s="1"/>
  <c r="R32" i="4"/>
  <c r="P11" i="4"/>
  <c r="S11" i="4" s="1"/>
  <c r="R50" i="4"/>
  <c r="R49" i="4"/>
  <c r="P19" i="4"/>
  <c r="S19" i="4" s="1"/>
  <c r="R12" i="4"/>
  <c r="R5" i="4"/>
  <c r="P40" i="4"/>
  <c r="S40" i="4" s="1"/>
  <c r="P36" i="4"/>
  <c r="S36" i="4" s="1"/>
  <c r="S34" i="4"/>
  <c r="S30" i="4"/>
  <c r="P28" i="4"/>
  <c r="S28" i="4" s="1"/>
  <c r="R16" i="4"/>
  <c r="O15" i="4"/>
  <c r="R15" i="4" s="1"/>
  <c r="P12" i="4"/>
  <c r="S12" i="4" s="1"/>
  <c r="S8" i="4"/>
  <c r="S4" i="4"/>
  <c r="P32" i="4"/>
  <c r="S32" i="4" s="1"/>
  <c r="R28" i="4"/>
  <c r="S45" i="4"/>
  <c r="P44" i="4"/>
  <c r="S44" i="4" s="1"/>
  <c r="R42" i="4"/>
  <c r="O26" i="4"/>
  <c r="R26" i="4" s="1"/>
  <c r="P16" i="4"/>
  <c r="S16" i="4" s="1"/>
  <c r="R8" i="4"/>
  <c r="R4" i="4"/>
  <c r="R53" i="4"/>
  <c r="R54" i="4"/>
  <c r="P53" i="4"/>
  <c r="S53" i="4" s="1"/>
  <c r="O55" i="4"/>
  <c r="R55" i="4" s="1"/>
  <c r="P52" i="4"/>
  <c r="S52" i="4" s="1"/>
  <c r="O51" i="4"/>
  <c r="R51" i="4" s="1"/>
  <c r="S49" i="4"/>
  <c r="S55" i="4"/>
  <c r="R52" i="4"/>
  <c r="S51" i="4"/>
  <c r="R48" i="4"/>
  <c r="O46" i="4"/>
  <c r="R46" i="4" s="1"/>
  <c r="N2" i="4"/>
  <c r="L47" i="4"/>
  <c r="O45" i="4"/>
  <c r="R45" i="4" s="1"/>
  <c r="L44" i="4"/>
  <c r="M44" i="4" s="1"/>
  <c r="N44" i="4" s="1"/>
  <c r="L40" i="4"/>
  <c r="O37" i="4"/>
  <c r="R37" i="4" s="1"/>
  <c r="P37" i="4"/>
  <c r="S37" i="4" s="1"/>
  <c r="L35" i="4"/>
  <c r="O33" i="4"/>
  <c r="R33" i="4" s="1"/>
  <c r="P33" i="4"/>
  <c r="S33" i="4" s="1"/>
  <c r="O29" i="4"/>
  <c r="R29" i="4" s="1"/>
  <c r="P29" i="4"/>
  <c r="S29" i="4" s="1"/>
  <c r="M28" i="4"/>
  <c r="R24" i="4"/>
  <c r="S20" i="4"/>
  <c r="R20" i="4"/>
  <c r="N19" i="4"/>
  <c r="O18" i="4"/>
  <c r="R18" i="4" s="1"/>
  <c r="P18" i="4"/>
  <c r="S18" i="4" s="1"/>
  <c r="O14" i="4"/>
  <c r="R14" i="4" s="1"/>
  <c r="P14" i="4"/>
  <c r="S14" i="4" s="1"/>
  <c r="N7" i="4"/>
  <c r="N5" i="4"/>
  <c r="O41" i="4"/>
  <c r="R41" i="4" s="1"/>
  <c r="P41" i="4"/>
  <c r="S41" i="4" s="1"/>
  <c r="P50" i="4"/>
  <c r="S50" i="4" s="1"/>
  <c r="O25" i="4"/>
  <c r="R25" i="4" s="1"/>
  <c r="P25" i="4"/>
  <c r="S25" i="4" s="1"/>
  <c r="O21" i="4"/>
  <c r="R21" i="4" s="1"/>
  <c r="P21" i="4"/>
  <c r="S21" i="4" s="1"/>
  <c r="M16" i="4"/>
  <c r="L17" i="4"/>
  <c r="O10" i="4"/>
  <c r="R10" i="4" s="1"/>
  <c r="P10" i="4"/>
  <c r="S10" i="4" s="1"/>
  <c r="O6" i="4"/>
  <c r="R6" i="4" s="1"/>
  <c r="P6" i="4"/>
  <c r="S6" i="4" s="1"/>
  <c r="P54" i="4"/>
  <c r="S54" i="4" s="1"/>
  <c r="O38" i="4"/>
  <c r="R38" i="4" s="1"/>
  <c r="R47" i="4"/>
  <c r="R40" i="4"/>
  <c r="R39" i="4"/>
  <c r="O34" i="4"/>
  <c r="R34" i="4" s="1"/>
  <c r="M33" i="4"/>
  <c r="O30" i="4"/>
  <c r="R30" i="4" s="1"/>
  <c r="M29" i="4"/>
  <c r="L24" i="4"/>
  <c r="R13" i="4"/>
  <c r="R9" i="4"/>
  <c r="M8" i="4"/>
  <c r="L9" i="4"/>
  <c r="M9" i="4" s="1"/>
  <c r="N9" i="4" s="1"/>
  <c r="P17" i="4"/>
  <c r="S17" i="4" s="1"/>
  <c r="P13" i="4"/>
  <c r="S13" i="4" s="1"/>
  <c r="P9" i="4"/>
  <c r="S9" i="4" s="1"/>
  <c r="P5" i="4"/>
  <c r="S5" i="4" s="1"/>
  <c r="AI12" i="3"/>
  <c r="AN1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K1106" i="3" s="1"/>
  <c r="Q1106" i="3" s="1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092" i="3"/>
  <c r="F1093" i="3"/>
  <c r="J1092" i="3" s="1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092" i="3"/>
  <c r="F1056" i="3"/>
  <c r="H1001" i="3"/>
  <c r="H1002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K1023" i="3" s="1"/>
  <c r="Q1023" i="3" s="1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K1041" i="3" s="1"/>
  <c r="H1042" i="3"/>
  <c r="H1043" i="3"/>
  <c r="H1044" i="3"/>
  <c r="H1045" i="3"/>
  <c r="H1046" i="3"/>
  <c r="H1047" i="3"/>
  <c r="H1048" i="3"/>
  <c r="H1049" i="3"/>
  <c r="H1050" i="3"/>
  <c r="H1051" i="3"/>
  <c r="K1051" i="3" s="1"/>
  <c r="Q1051" i="3" s="1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00" i="3"/>
  <c r="F1024" i="3"/>
  <c r="F1025" i="3"/>
  <c r="F1026" i="3"/>
  <c r="F1027" i="3"/>
  <c r="F1028" i="3"/>
  <c r="J1027" i="3" s="1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7" i="3"/>
  <c r="F1058" i="3"/>
  <c r="F1059" i="3"/>
  <c r="F1060" i="3"/>
  <c r="F1061" i="3"/>
  <c r="F1062" i="3"/>
  <c r="F1063" i="3"/>
  <c r="I2" i="3"/>
  <c r="N2" i="3" s="1"/>
  <c r="J2" i="3"/>
  <c r="O2" i="3" s="1"/>
  <c r="K2" i="3"/>
  <c r="Q2" i="3" s="1"/>
  <c r="L2" i="3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I1322" i="2" s="1"/>
  <c r="N1322" i="2" s="1"/>
  <c r="H1323" i="2"/>
  <c r="H1324" i="2"/>
  <c r="H1325" i="2"/>
  <c r="H1278" i="2"/>
  <c r="H1277" i="2"/>
  <c r="H1276" i="2"/>
  <c r="H1275" i="2"/>
  <c r="H1274" i="2"/>
  <c r="H1273" i="2"/>
  <c r="H1272" i="2"/>
  <c r="H1271" i="2"/>
  <c r="H1270" i="2"/>
  <c r="H1269" i="2"/>
  <c r="H1268" i="2"/>
  <c r="H1267" i="2"/>
  <c r="F1315" i="2"/>
  <c r="F1316" i="2"/>
  <c r="F1317" i="2"/>
  <c r="F1318" i="2"/>
  <c r="F1319" i="2"/>
  <c r="F1320" i="2"/>
  <c r="F1321" i="2"/>
  <c r="F1322" i="2"/>
  <c r="F1323" i="2"/>
  <c r="F1324" i="2"/>
  <c r="F1325" i="2"/>
  <c r="F1314" i="2"/>
  <c r="F1313" i="2"/>
  <c r="F1312" i="2"/>
  <c r="F1311" i="2"/>
  <c r="F1310" i="2"/>
  <c r="F1309" i="2"/>
  <c r="F1308" i="2"/>
  <c r="F1307" i="2"/>
  <c r="F1306" i="2"/>
  <c r="F1305" i="2"/>
  <c r="F1304" i="2"/>
  <c r="F1303" i="2"/>
  <c r="F1302" i="2"/>
  <c r="F1301" i="2"/>
  <c r="F1300" i="2"/>
  <c r="F1299" i="2"/>
  <c r="F1298" i="2"/>
  <c r="F1297" i="2"/>
  <c r="F1296" i="2"/>
  <c r="F1295" i="2"/>
  <c r="F1294" i="2"/>
  <c r="F1293" i="2"/>
  <c r="F1292" i="2"/>
  <c r="F1291" i="2"/>
  <c r="F1290" i="2"/>
  <c r="F1289" i="2"/>
  <c r="F1288" i="2"/>
  <c r="F1287" i="2"/>
  <c r="F1286" i="2"/>
  <c r="F1285" i="2"/>
  <c r="F1284" i="2"/>
  <c r="F1283" i="2"/>
  <c r="F1282" i="2"/>
  <c r="F1281" i="2"/>
  <c r="F1280" i="2"/>
  <c r="F1279" i="2"/>
  <c r="F1278" i="2"/>
  <c r="F1277" i="2"/>
  <c r="F1276" i="2"/>
  <c r="F1275" i="2"/>
  <c r="F1274" i="2"/>
  <c r="F1273" i="2"/>
  <c r="F1272" i="2"/>
  <c r="F1271" i="2"/>
  <c r="F1270" i="2"/>
  <c r="F1269" i="2"/>
  <c r="F1268" i="2"/>
  <c r="F1267" i="2"/>
  <c r="H1259" i="2"/>
  <c r="I1259" i="2" s="1"/>
  <c r="N1259" i="2" s="1"/>
  <c r="H1260" i="2"/>
  <c r="H1261" i="2"/>
  <c r="H1262" i="2"/>
  <c r="H1263" i="2"/>
  <c r="H1264" i="2"/>
  <c r="H1265" i="2"/>
  <c r="H1266" i="2"/>
  <c r="H1258" i="2"/>
  <c r="H1257" i="2"/>
  <c r="H1256" i="2"/>
  <c r="H1255" i="2"/>
  <c r="H1254" i="2"/>
  <c r="I1254" i="2" s="1"/>
  <c r="H1253" i="2"/>
  <c r="H1252" i="2"/>
  <c r="H1251" i="2"/>
  <c r="H1250" i="2"/>
  <c r="H1249" i="2"/>
  <c r="H1248" i="2"/>
  <c r="H1247" i="2"/>
  <c r="H1246" i="2"/>
  <c r="H1245" i="2"/>
  <c r="H1244" i="2"/>
  <c r="H1243" i="2"/>
  <c r="H1242" i="2"/>
  <c r="H1241" i="2"/>
  <c r="H1240" i="2"/>
  <c r="H1239" i="2"/>
  <c r="H1238" i="2"/>
  <c r="H1237" i="2"/>
  <c r="H1236" i="2"/>
  <c r="H1235" i="2"/>
  <c r="H1234" i="2"/>
  <c r="H1233" i="2"/>
  <c r="H1232" i="2"/>
  <c r="H1231" i="2"/>
  <c r="H1230" i="2"/>
  <c r="H1229" i="2"/>
  <c r="H1228" i="2"/>
  <c r="H1227" i="2"/>
  <c r="H1226" i="2"/>
  <c r="H1225" i="2"/>
  <c r="H1224" i="2"/>
  <c r="H1223" i="2"/>
  <c r="H1222" i="2"/>
  <c r="H1221" i="2"/>
  <c r="H1220" i="2"/>
  <c r="H1219" i="2"/>
  <c r="H1218" i="2"/>
  <c r="H1217" i="2"/>
  <c r="H1216" i="2"/>
  <c r="H1215" i="2"/>
  <c r="H1214" i="2"/>
  <c r="H1213" i="2"/>
  <c r="H1212" i="2"/>
  <c r="H1211" i="2"/>
  <c r="H1210" i="2"/>
  <c r="H1209" i="2"/>
  <c r="H1208" i="2"/>
  <c r="H1207" i="2"/>
  <c r="H1206" i="2"/>
  <c r="H1205" i="2"/>
  <c r="H1204" i="2"/>
  <c r="H1203" i="2"/>
  <c r="H1202" i="2"/>
  <c r="H1201" i="2"/>
  <c r="H1200" i="2"/>
  <c r="H1199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53" i="2"/>
  <c r="F1252" i="2"/>
  <c r="F1251" i="2"/>
  <c r="F1250" i="2"/>
  <c r="F1249" i="2"/>
  <c r="F1248" i="2"/>
  <c r="F1247" i="2"/>
  <c r="F1246" i="2"/>
  <c r="F1245" i="2"/>
  <c r="F1244" i="2"/>
  <c r="F1243" i="2"/>
  <c r="F1242" i="2"/>
  <c r="F1241" i="2"/>
  <c r="F1240" i="2"/>
  <c r="F1239" i="2"/>
  <c r="F1238" i="2"/>
  <c r="F1237" i="2"/>
  <c r="F1236" i="2"/>
  <c r="F1235" i="2"/>
  <c r="F1234" i="2"/>
  <c r="F1233" i="2"/>
  <c r="F1232" i="2"/>
  <c r="F1231" i="2"/>
  <c r="F1230" i="2"/>
  <c r="F1229" i="2"/>
  <c r="F1228" i="2"/>
  <c r="F1227" i="2"/>
  <c r="F1226" i="2"/>
  <c r="F1225" i="2"/>
  <c r="F1224" i="2"/>
  <c r="F1223" i="2"/>
  <c r="F1222" i="2"/>
  <c r="F1221" i="2"/>
  <c r="F1220" i="2"/>
  <c r="F1219" i="2"/>
  <c r="F1218" i="2"/>
  <c r="F1217" i="2"/>
  <c r="F1216" i="2"/>
  <c r="F1215" i="2"/>
  <c r="F1214" i="2"/>
  <c r="F1213" i="2"/>
  <c r="F1212" i="2"/>
  <c r="F1211" i="2"/>
  <c r="F1210" i="2"/>
  <c r="F1209" i="2"/>
  <c r="F1208" i="2"/>
  <c r="F1207" i="2"/>
  <c r="F1206" i="2"/>
  <c r="F1205" i="2"/>
  <c r="F1204" i="2"/>
  <c r="F1203" i="2"/>
  <c r="F1202" i="2"/>
  <c r="F1201" i="2"/>
  <c r="F1200" i="2"/>
  <c r="F1199" i="2"/>
  <c r="F1190" i="2"/>
  <c r="F1191" i="2"/>
  <c r="F1192" i="2"/>
  <c r="F1193" i="2"/>
  <c r="F1194" i="2"/>
  <c r="F1195" i="2"/>
  <c r="F1196" i="2"/>
  <c r="F1197" i="2"/>
  <c r="F1198" i="2"/>
  <c r="H1198" i="2"/>
  <c r="H1197" i="2"/>
  <c r="H1196" i="2"/>
  <c r="H1195" i="2"/>
  <c r="H1194" i="2"/>
  <c r="H1193" i="2"/>
  <c r="H1192" i="2"/>
  <c r="H1191" i="2"/>
  <c r="H1190" i="2"/>
  <c r="H1189" i="2"/>
  <c r="H1188" i="2"/>
  <c r="H1187" i="2"/>
  <c r="H1186" i="2"/>
  <c r="H1185" i="2"/>
  <c r="H1183" i="2"/>
  <c r="H1182" i="2"/>
  <c r="H1181" i="2"/>
  <c r="H1180" i="2"/>
  <c r="H1179" i="2"/>
  <c r="H1178" i="2"/>
  <c r="H1177" i="2"/>
  <c r="H1176" i="2"/>
  <c r="H1175" i="2"/>
  <c r="H1174" i="2"/>
  <c r="H1173" i="2"/>
  <c r="H1172" i="2"/>
  <c r="H1171" i="2"/>
  <c r="H1170" i="2"/>
  <c r="H1169" i="2"/>
  <c r="H1168" i="2"/>
  <c r="H1167" i="2"/>
  <c r="H1166" i="2"/>
  <c r="H1165" i="2"/>
  <c r="H1164" i="2"/>
  <c r="H1163" i="2"/>
  <c r="H1162" i="2"/>
  <c r="H1161" i="2"/>
  <c r="H1160" i="2"/>
  <c r="H1159" i="2"/>
  <c r="H1158" i="2"/>
  <c r="H1157" i="2"/>
  <c r="H1156" i="2"/>
  <c r="H1155" i="2"/>
  <c r="H1154" i="2"/>
  <c r="H1153" i="2"/>
  <c r="H1152" i="2"/>
  <c r="H1151" i="2"/>
  <c r="H1150" i="2"/>
  <c r="H1149" i="2"/>
  <c r="H1148" i="2"/>
  <c r="H1147" i="2"/>
  <c r="H1146" i="2"/>
  <c r="H1145" i="2"/>
  <c r="H1144" i="2"/>
  <c r="H1143" i="2"/>
  <c r="H1142" i="2"/>
  <c r="H1141" i="2"/>
  <c r="H1140" i="2"/>
  <c r="H1139" i="2"/>
  <c r="H1138" i="2"/>
  <c r="H1137" i="2"/>
  <c r="H1136" i="2"/>
  <c r="H1135" i="2"/>
  <c r="H1134" i="2"/>
  <c r="H1133" i="2"/>
  <c r="H1132" i="2"/>
  <c r="H1131" i="2"/>
  <c r="F1189" i="2"/>
  <c r="F1188" i="2"/>
  <c r="F1187" i="2"/>
  <c r="F1186" i="2"/>
  <c r="F1185" i="2"/>
  <c r="J1184" i="2" s="1"/>
  <c r="F1184" i="2"/>
  <c r="K1184" i="2" s="1"/>
  <c r="Q1184" i="2" s="1"/>
  <c r="F1183" i="2"/>
  <c r="F1182" i="2"/>
  <c r="F1181" i="2"/>
  <c r="F1180" i="2"/>
  <c r="F1179" i="2"/>
  <c r="F1178" i="2"/>
  <c r="F1177" i="2"/>
  <c r="F1176" i="2"/>
  <c r="F1175" i="2"/>
  <c r="F1174" i="2"/>
  <c r="F1173" i="2"/>
  <c r="F1172" i="2"/>
  <c r="F1171" i="2"/>
  <c r="F1170" i="2"/>
  <c r="F1169" i="2"/>
  <c r="F1168" i="2"/>
  <c r="F1167" i="2"/>
  <c r="F1166" i="2"/>
  <c r="F1165" i="2"/>
  <c r="F1164" i="2"/>
  <c r="F1163" i="2"/>
  <c r="F1162" i="2"/>
  <c r="F1161" i="2"/>
  <c r="F1160" i="2"/>
  <c r="F1159" i="2"/>
  <c r="F1158" i="2"/>
  <c r="F1157" i="2"/>
  <c r="F1156" i="2"/>
  <c r="F1155" i="2"/>
  <c r="F1154" i="2"/>
  <c r="F1153" i="2"/>
  <c r="F1152" i="2"/>
  <c r="F1151" i="2"/>
  <c r="F1150" i="2"/>
  <c r="F1149" i="2"/>
  <c r="F1148" i="2"/>
  <c r="F1147" i="2"/>
  <c r="F1146" i="2"/>
  <c r="F1145" i="2"/>
  <c r="F1144" i="2"/>
  <c r="F1143" i="2"/>
  <c r="F1142" i="2"/>
  <c r="F1141" i="2"/>
  <c r="F1140" i="2"/>
  <c r="F1139" i="2"/>
  <c r="F1138" i="2"/>
  <c r="F1137" i="2"/>
  <c r="F1136" i="2"/>
  <c r="F1135" i="2"/>
  <c r="F1134" i="2"/>
  <c r="F1133" i="2"/>
  <c r="F1132" i="2"/>
  <c r="F1131" i="2"/>
  <c r="H1130" i="2"/>
  <c r="H1129" i="2"/>
  <c r="H1128" i="2"/>
  <c r="H1127" i="2"/>
  <c r="H1126" i="2"/>
  <c r="H1125" i="2"/>
  <c r="H1124" i="2"/>
  <c r="H1123" i="2"/>
  <c r="H1122" i="2"/>
  <c r="H1121" i="2"/>
  <c r="H1120" i="2"/>
  <c r="H1119" i="2"/>
  <c r="H1118" i="2"/>
  <c r="H1117" i="2"/>
  <c r="H1116" i="2"/>
  <c r="H1115" i="2"/>
  <c r="H1114" i="2"/>
  <c r="H1113" i="2"/>
  <c r="H1112" i="2"/>
  <c r="H1111" i="2"/>
  <c r="H1110" i="2"/>
  <c r="H1109" i="2"/>
  <c r="H1108" i="2"/>
  <c r="H1107" i="2"/>
  <c r="H1106" i="2"/>
  <c r="H1105" i="2"/>
  <c r="H1104" i="2"/>
  <c r="H1103" i="2"/>
  <c r="H1102" i="2"/>
  <c r="H1101" i="2"/>
  <c r="H1100" i="2"/>
  <c r="H1099" i="2"/>
  <c r="H1098" i="2"/>
  <c r="H1097" i="2"/>
  <c r="H1096" i="2"/>
  <c r="H1095" i="2"/>
  <c r="H1094" i="2"/>
  <c r="H1093" i="2"/>
  <c r="H1092" i="2"/>
  <c r="H1091" i="2"/>
  <c r="H1090" i="2"/>
  <c r="H1089" i="2"/>
  <c r="H1088" i="2"/>
  <c r="H1087" i="2"/>
  <c r="H1086" i="2"/>
  <c r="H1085" i="2"/>
  <c r="H1084" i="2"/>
  <c r="H1083" i="2"/>
  <c r="H1082" i="2"/>
  <c r="H1081" i="2"/>
  <c r="H1080" i="2"/>
  <c r="H1079" i="2"/>
  <c r="H1078" i="2"/>
  <c r="H1077" i="2"/>
  <c r="H1076" i="2"/>
  <c r="H1075" i="2"/>
  <c r="H1074" i="2"/>
  <c r="H1073" i="2"/>
  <c r="H1072" i="2"/>
  <c r="H1071" i="2"/>
  <c r="H1070" i="2"/>
  <c r="H1069" i="2"/>
  <c r="H1068" i="2"/>
  <c r="H1067" i="2"/>
  <c r="H1066" i="2"/>
  <c r="H1065" i="2"/>
  <c r="H1064" i="2"/>
  <c r="H1063" i="2"/>
  <c r="F1130" i="2"/>
  <c r="F1129" i="2"/>
  <c r="F1128" i="2"/>
  <c r="F1127" i="2"/>
  <c r="F1126" i="2"/>
  <c r="F1125" i="2"/>
  <c r="F1124" i="2"/>
  <c r="F1123" i="2"/>
  <c r="F1122" i="2"/>
  <c r="F1121" i="2"/>
  <c r="F1120" i="2"/>
  <c r="F1119" i="2"/>
  <c r="F1118" i="2"/>
  <c r="F1117" i="2"/>
  <c r="F1116" i="2"/>
  <c r="F1115" i="2"/>
  <c r="F1114" i="2"/>
  <c r="F1113" i="2"/>
  <c r="F1112" i="2"/>
  <c r="F1111" i="2"/>
  <c r="F1110" i="2"/>
  <c r="F1109" i="2"/>
  <c r="F1108" i="2"/>
  <c r="F1107" i="2"/>
  <c r="F1106" i="2"/>
  <c r="F1105" i="2"/>
  <c r="F1104" i="2"/>
  <c r="F1103" i="2"/>
  <c r="F1102" i="2"/>
  <c r="F1101" i="2"/>
  <c r="F1100" i="2"/>
  <c r="F1099" i="2"/>
  <c r="F1098" i="2"/>
  <c r="F1097" i="2"/>
  <c r="F1096" i="2"/>
  <c r="F1095" i="2"/>
  <c r="F1094" i="2"/>
  <c r="F1093" i="2"/>
  <c r="F1092" i="2"/>
  <c r="F1091" i="2"/>
  <c r="F1090" i="2"/>
  <c r="F1089" i="2"/>
  <c r="F1088" i="2"/>
  <c r="F1087" i="2"/>
  <c r="F1086" i="2"/>
  <c r="F1085" i="2"/>
  <c r="F1084" i="2"/>
  <c r="F1083" i="2"/>
  <c r="F1082" i="2"/>
  <c r="F1081" i="2"/>
  <c r="F1080" i="2"/>
  <c r="F1079" i="2"/>
  <c r="F1078" i="2"/>
  <c r="F1077" i="2"/>
  <c r="F1076" i="2"/>
  <c r="F1075" i="2"/>
  <c r="F1074" i="2"/>
  <c r="F1073" i="2"/>
  <c r="F1072" i="2"/>
  <c r="F1071" i="2"/>
  <c r="F1070" i="2"/>
  <c r="F1069" i="2"/>
  <c r="F1068" i="2"/>
  <c r="F1067" i="2"/>
  <c r="F1066" i="2"/>
  <c r="F1065" i="2"/>
  <c r="F1064" i="2"/>
  <c r="F1063" i="2"/>
  <c r="H1062" i="2"/>
  <c r="H1061" i="2"/>
  <c r="H1060" i="2"/>
  <c r="H1059" i="2"/>
  <c r="H1058" i="2"/>
  <c r="H1057" i="2"/>
  <c r="H1056" i="2"/>
  <c r="H1055" i="2"/>
  <c r="H1054" i="2"/>
  <c r="H1053" i="2"/>
  <c r="H1052" i="2"/>
  <c r="H1051" i="2"/>
  <c r="H1050" i="2"/>
  <c r="H1049" i="2"/>
  <c r="H1048" i="2"/>
  <c r="H1047" i="2"/>
  <c r="H1046" i="2"/>
  <c r="H1045" i="2"/>
  <c r="H1044" i="2"/>
  <c r="H1043" i="2"/>
  <c r="H1042" i="2"/>
  <c r="H1041" i="2"/>
  <c r="H1040" i="2"/>
  <c r="H1039" i="2"/>
  <c r="H1038" i="2"/>
  <c r="H1037" i="2"/>
  <c r="H1036" i="2"/>
  <c r="H1035" i="2"/>
  <c r="H1034" i="2"/>
  <c r="H1033" i="2"/>
  <c r="H1032" i="2"/>
  <c r="H1031" i="2"/>
  <c r="H1030" i="2"/>
  <c r="H1029" i="2"/>
  <c r="H1028" i="2"/>
  <c r="H1027" i="2"/>
  <c r="H1026" i="2"/>
  <c r="H1025" i="2"/>
  <c r="H1024" i="2"/>
  <c r="H1023" i="2"/>
  <c r="H1022" i="2"/>
  <c r="H1021" i="2"/>
  <c r="H1020" i="2"/>
  <c r="H1019" i="2"/>
  <c r="H1018" i="2"/>
  <c r="H1017" i="2"/>
  <c r="H1016" i="2"/>
  <c r="H1015" i="2"/>
  <c r="H1014" i="2"/>
  <c r="H1013" i="2"/>
  <c r="H1012" i="2"/>
  <c r="H1011" i="2"/>
  <c r="H1010" i="2"/>
  <c r="H1009" i="2"/>
  <c r="H1008" i="2"/>
  <c r="H1007" i="2"/>
  <c r="H1006" i="2"/>
  <c r="H1005" i="2"/>
  <c r="H1004" i="2"/>
  <c r="H1003" i="2"/>
  <c r="H1002" i="2"/>
  <c r="H1001" i="2"/>
  <c r="H1000" i="2"/>
  <c r="H999" i="2"/>
  <c r="H998" i="2"/>
  <c r="H997" i="2"/>
  <c r="H996" i="2"/>
  <c r="H995" i="2"/>
  <c r="F1062" i="2"/>
  <c r="F1061" i="2"/>
  <c r="F1060" i="2"/>
  <c r="F1059" i="2"/>
  <c r="F1058" i="2"/>
  <c r="F1057" i="2"/>
  <c r="F1056" i="2"/>
  <c r="F1055" i="2"/>
  <c r="F1054" i="2"/>
  <c r="F1053" i="2"/>
  <c r="F1052" i="2"/>
  <c r="F1051" i="2"/>
  <c r="F1050" i="2"/>
  <c r="F1049" i="2"/>
  <c r="F1048" i="2"/>
  <c r="F1047" i="2"/>
  <c r="F1046" i="2"/>
  <c r="F1045" i="2"/>
  <c r="F1044" i="2"/>
  <c r="F1043" i="2"/>
  <c r="F1042" i="2"/>
  <c r="F1041" i="2"/>
  <c r="F1040" i="2"/>
  <c r="F1039" i="2"/>
  <c r="F1038" i="2"/>
  <c r="F1037" i="2"/>
  <c r="F1036" i="2"/>
  <c r="F1035" i="2"/>
  <c r="F1034" i="2"/>
  <c r="F1033" i="2"/>
  <c r="F1032" i="2"/>
  <c r="F1031" i="2"/>
  <c r="F1030" i="2"/>
  <c r="F1029" i="2"/>
  <c r="F1028" i="2"/>
  <c r="F1027" i="2"/>
  <c r="F1026" i="2"/>
  <c r="F1025" i="2"/>
  <c r="F1024" i="2"/>
  <c r="F1023" i="2"/>
  <c r="F1022" i="2"/>
  <c r="F1021" i="2"/>
  <c r="F1020" i="2"/>
  <c r="F1019" i="2"/>
  <c r="F1018" i="2"/>
  <c r="F1017" i="2"/>
  <c r="F1016" i="2"/>
  <c r="F1015" i="2"/>
  <c r="F1014" i="2"/>
  <c r="F1013" i="2"/>
  <c r="F1012" i="2"/>
  <c r="F1011" i="2"/>
  <c r="F1010" i="2"/>
  <c r="F1009" i="2"/>
  <c r="F1008" i="2"/>
  <c r="F1007" i="2"/>
  <c r="F1006" i="2"/>
  <c r="F1005" i="2"/>
  <c r="F1004" i="2"/>
  <c r="F1003" i="2"/>
  <c r="F1002" i="2"/>
  <c r="F1001" i="2"/>
  <c r="F1000" i="2"/>
  <c r="F999" i="2"/>
  <c r="F998" i="2"/>
  <c r="F997" i="2"/>
  <c r="F996" i="2"/>
  <c r="F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K755" i="2" s="1"/>
  <c r="Q755" i="2" s="1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650" i="2"/>
  <c r="F651" i="2"/>
  <c r="F652" i="2"/>
  <c r="F653" i="2"/>
  <c r="F654" i="2"/>
  <c r="F655" i="2"/>
  <c r="F656" i="2"/>
  <c r="F641" i="2"/>
  <c r="F642" i="2"/>
  <c r="F643" i="2"/>
  <c r="F644" i="2"/>
  <c r="F645" i="2"/>
  <c r="F646" i="2"/>
  <c r="F647" i="2"/>
  <c r="F648" i="2"/>
  <c r="F649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R132" i="9" l="1"/>
  <c r="S134" i="9"/>
  <c r="R134" i="9"/>
  <c r="R131" i="9"/>
  <c r="L172" i="9"/>
  <c r="M172" i="9" s="1"/>
  <c r="N172" i="9" s="1"/>
  <c r="M80" i="9"/>
  <c r="S118" i="9"/>
  <c r="M36" i="9"/>
  <c r="S84" i="9"/>
  <c r="S89" i="9"/>
  <c r="N66" i="9"/>
  <c r="N124" i="9"/>
  <c r="S60" i="9"/>
  <c r="S76" i="9"/>
  <c r="R76" i="9"/>
  <c r="N95" i="9"/>
  <c r="S53" i="9"/>
  <c r="S61" i="9"/>
  <c r="S78" i="9"/>
  <c r="N81" i="9"/>
  <c r="S156" i="9"/>
  <c r="R52" i="9"/>
  <c r="S138" i="9"/>
  <c r="S1145" i="3"/>
  <c r="S1154" i="3"/>
  <c r="P1204" i="3"/>
  <c r="S1204" i="3" s="1"/>
  <c r="J1028" i="3"/>
  <c r="J1035" i="3"/>
  <c r="O1140" i="3"/>
  <c r="J1118" i="3"/>
  <c r="O1159" i="3"/>
  <c r="O1131" i="3"/>
  <c r="M1157" i="3"/>
  <c r="P1156" i="3"/>
  <c r="S1159" i="3"/>
  <c r="K1119" i="3"/>
  <c r="Q1119" i="3" s="1"/>
  <c r="P1147" i="3"/>
  <c r="J1122" i="3"/>
  <c r="R1166" i="3"/>
  <c r="O1145" i="3"/>
  <c r="R1145" i="3" s="1"/>
  <c r="K1052" i="3"/>
  <c r="Q1052" i="3" s="1"/>
  <c r="K1045" i="3"/>
  <c r="Q1045" i="3" s="1"/>
  <c r="P1185" i="3"/>
  <c r="K1043" i="3"/>
  <c r="Q1043" i="3" s="1"/>
  <c r="K1035" i="3"/>
  <c r="Q1035" i="3" s="1"/>
  <c r="O1165" i="3"/>
  <c r="P1163" i="3"/>
  <c r="O1162" i="3"/>
  <c r="S1167" i="3"/>
  <c r="R1167" i="3"/>
  <c r="R1208" i="3"/>
  <c r="J1115" i="3"/>
  <c r="P1175" i="3"/>
  <c r="S1175" i="3" s="1"/>
  <c r="J1062" i="3"/>
  <c r="P1062" i="3" s="1"/>
  <c r="K1039" i="3"/>
  <c r="Q1039" i="3" s="1"/>
  <c r="J1102" i="3"/>
  <c r="P1102" i="3" s="1"/>
  <c r="K1040" i="3"/>
  <c r="Q1040" i="3" s="1"/>
  <c r="J1101" i="3"/>
  <c r="O1101" i="3" s="1"/>
  <c r="L628" i="3"/>
  <c r="M628" i="3" s="1"/>
  <c r="N628" i="3" s="1"/>
  <c r="S1185" i="3"/>
  <c r="J1052" i="3"/>
  <c r="J1093" i="3"/>
  <c r="O1093" i="3" s="1"/>
  <c r="R1093" i="3" s="1"/>
  <c r="R1185" i="3"/>
  <c r="J1060" i="3"/>
  <c r="K1124" i="3"/>
  <c r="Q1124" i="3" s="1"/>
  <c r="K1026" i="3"/>
  <c r="Q1026" i="3" s="1"/>
  <c r="S1171" i="3"/>
  <c r="R1171" i="3"/>
  <c r="J1096" i="3"/>
  <c r="J1047" i="3"/>
  <c r="I763" i="2"/>
  <c r="K763" i="2"/>
  <c r="Q763" i="2" s="1"/>
  <c r="K753" i="2"/>
  <c r="Q753" i="2" s="1"/>
  <c r="K754" i="2"/>
  <c r="Q754" i="2" s="1"/>
  <c r="I754" i="2"/>
  <c r="N754" i="2" s="1"/>
  <c r="M1301" i="2"/>
  <c r="K812" i="2"/>
  <c r="Q812" i="2" s="1"/>
  <c r="I752" i="2"/>
  <c r="N752" i="2" s="1"/>
  <c r="K752" i="2"/>
  <c r="Q752" i="2" s="1"/>
  <c r="K616" i="2"/>
  <c r="Q616" i="2" s="1"/>
  <c r="J1317" i="2"/>
  <c r="I626" i="2"/>
  <c r="N626" i="2" s="1"/>
  <c r="K626" i="2"/>
  <c r="Q626" i="2" s="1"/>
  <c r="J907" i="2"/>
  <c r="J967" i="2"/>
  <c r="J1027" i="2"/>
  <c r="J1208" i="2"/>
  <c r="J613" i="2"/>
  <c r="J619" i="2"/>
  <c r="J615" i="2"/>
  <c r="I618" i="2"/>
  <c r="N618" i="2" s="1"/>
  <c r="K618" i="2"/>
  <c r="Q618" i="2" s="1"/>
  <c r="L968" i="2"/>
  <c r="J611" i="2"/>
  <c r="J608" i="2"/>
  <c r="J1313" i="2"/>
  <c r="J737" i="2"/>
  <c r="O737" i="2" s="1"/>
  <c r="K1286" i="2"/>
  <c r="Q1286" i="2" s="1"/>
  <c r="K807" i="2"/>
  <c r="Q807" i="2" s="1"/>
  <c r="M408" i="2"/>
  <c r="J630" i="2"/>
  <c r="J901" i="2"/>
  <c r="O901" i="2" s="1"/>
  <c r="J1021" i="2"/>
  <c r="J843" i="2"/>
  <c r="O843" i="2" s="1"/>
  <c r="J782" i="2"/>
  <c r="J721" i="2"/>
  <c r="O721" i="2" s="1"/>
  <c r="J624" i="2"/>
  <c r="K1161" i="2"/>
  <c r="Q1161" i="2" s="1"/>
  <c r="K612" i="2"/>
  <c r="Q612" i="2" s="1"/>
  <c r="J607" i="2"/>
  <c r="J605" i="2"/>
  <c r="J602" i="2"/>
  <c r="J603" i="2"/>
  <c r="J598" i="2"/>
  <c r="O598" i="2" s="1"/>
  <c r="J596" i="2"/>
  <c r="J595" i="2"/>
  <c r="O595" i="2" s="1"/>
  <c r="J621" i="2"/>
  <c r="O621" i="2" s="1"/>
  <c r="K1298" i="2"/>
  <c r="Q1298" i="2" s="1"/>
  <c r="J606" i="2"/>
  <c r="O606" i="2" s="1"/>
  <c r="K872" i="2"/>
  <c r="Q872" i="2" s="1"/>
  <c r="K932" i="2"/>
  <c r="Q932" i="2" s="1"/>
  <c r="K1056" i="2"/>
  <c r="Q1056" i="2" s="1"/>
  <c r="K1237" i="2"/>
  <c r="Q1237" i="2" s="1"/>
  <c r="M880" i="2"/>
  <c r="J651" i="2"/>
  <c r="J1189" i="2"/>
  <c r="O1189" i="2" s="1"/>
  <c r="J966" i="2"/>
  <c r="P966" i="2" s="1"/>
  <c r="K683" i="2"/>
  <c r="Q683" i="2" s="1"/>
  <c r="K747" i="2"/>
  <c r="Q747" i="2" s="1"/>
  <c r="K606" i="2"/>
  <c r="Q606" i="2" s="1"/>
  <c r="K805" i="2"/>
  <c r="Q805" i="2" s="1"/>
  <c r="J875" i="2"/>
  <c r="O875" i="2" s="1"/>
  <c r="R875" i="2" s="1"/>
  <c r="J935" i="2"/>
  <c r="P935" i="2" s="1"/>
  <c r="S935" i="2" s="1"/>
  <c r="J1119" i="2"/>
  <c r="O1119" i="2" s="1"/>
  <c r="J1059" i="2"/>
  <c r="O1059" i="2" s="1"/>
  <c r="J1240" i="2"/>
  <c r="O1240" i="2" s="1"/>
  <c r="L535" i="2"/>
  <c r="J1304" i="2"/>
  <c r="P1304" i="2" s="1"/>
  <c r="J1261" i="2"/>
  <c r="P1261" i="2" s="1"/>
  <c r="K1145" i="2"/>
  <c r="Q1145" i="2" s="1"/>
  <c r="J845" i="2"/>
  <c r="O845" i="2" s="1"/>
  <c r="J723" i="2"/>
  <c r="O723" i="2" s="1"/>
  <c r="J659" i="2"/>
  <c r="O659" i="2" s="1"/>
  <c r="J840" i="2"/>
  <c r="P840" i="2" s="1"/>
  <c r="J779" i="2"/>
  <c r="O779" i="2" s="1"/>
  <c r="J718" i="2"/>
  <c r="O718" i="2" s="1"/>
  <c r="J622" i="2"/>
  <c r="P622" i="2" s="1"/>
  <c r="J1148" i="2"/>
  <c r="O1148" i="2" s="1"/>
  <c r="J1269" i="2"/>
  <c r="O1269" i="2" s="1"/>
  <c r="J915" i="2"/>
  <c r="O915" i="2" s="1"/>
  <c r="J975" i="2"/>
  <c r="P975" i="2" s="1"/>
  <c r="J1216" i="2"/>
  <c r="O1216" i="2" s="1"/>
  <c r="K1170" i="2"/>
  <c r="Q1170" i="2" s="1"/>
  <c r="J861" i="2"/>
  <c r="O861" i="2" s="1"/>
  <c r="J1226" i="2"/>
  <c r="P1226" i="2" s="1"/>
  <c r="J612" i="2"/>
  <c r="O612" i="2" s="1"/>
  <c r="J925" i="2"/>
  <c r="J985" i="2"/>
  <c r="P985" i="2" s="1"/>
  <c r="J863" i="2"/>
  <c r="O863" i="2" s="1"/>
  <c r="J1107" i="2"/>
  <c r="J1228" i="2"/>
  <c r="O1228" i="2" s="1"/>
  <c r="J600" i="2"/>
  <c r="O600" i="2" s="1"/>
  <c r="K1299" i="2"/>
  <c r="Q1299" i="2" s="1"/>
  <c r="J627" i="2"/>
  <c r="P627" i="2" s="1"/>
  <c r="K884" i="2"/>
  <c r="Q884" i="2" s="1"/>
  <c r="K1004" i="2"/>
  <c r="Q1004" i="2" s="1"/>
  <c r="J849" i="2"/>
  <c r="O849" i="2" s="1"/>
  <c r="J663" i="2"/>
  <c r="O663" i="2" s="1"/>
  <c r="K802" i="2"/>
  <c r="Q802" i="2" s="1"/>
  <c r="K744" i="2"/>
  <c r="Q744" i="2" s="1"/>
  <c r="K680" i="2"/>
  <c r="Q680" i="2" s="1"/>
  <c r="J1316" i="2"/>
  <c r="O1316" i="2" s="1"/>
  <c r="K745" i="2"/>
  <c r="Q745" i="2" s="1"/>
  <c r="K678" i="2"/>
  <c r="Q678" i="2" s="1"/>
  <c r="K681" i="2"/>
  <c r="Q681" i="2" s="1"/>
  <c r="J848" i="2"/>
  <c r="O848" i="2" s="1"/>
  <c r="J726" i="2"/>
  <c r="O726" i="2" s="1"/>
  <c r="J847" i="2"/>
  <c r="O847" i="2" s="1"/>
  <c r="J725" i="2"/>
  <c r="P725" i="2" s="1"/>
  <c r="J661" i="2"/>
  <c r="P661" i="2" s="1"/>
  <c r="K800" i="2"/>
  <c r="Q800" i="2" s="1"/>
  <c r="K742" i="2"/>
  <c r="Q742" i="2" s="1"/>
  <c r="J899" i="2"/>
  <c r="P899" i="2" s="1"/>
  <c r="J1079" i="2"/>
  <c r="P1079" i="2" s="1"/>
  <c r="J900" i="2"/>
  <c r="O900" i="2" s="1"/>
  <c r="J960" i="2"/>
  <c r="O960" i="2" s="1"/>
  <c r="J1020" i="2"/>
  <c r="O1020" i="2" s="1"/>
  <c r="J1080" i="2"/>
  <c r="P1080" i="2" s="1"/>
  <c r="J1140" i="2"/>
  <c r="O1140" i="2" s="1"/>
  <c r="J1201" i="2"/>
  <c r="O1201" i="2" s="1"/>
  <c r="J1253" i="2"/>
  <c r="P1253" i="2" s="1"/>
  <c r="K1263" i="2"/>
  <c r="Q1263" i="2" s="1"/>
  <c r="K903" i="2"/>
  <c r="Q903" i="2" s="1"/>
  <c r="K963" i="2"/>
  <c r="Q963" i="2" s="1"/>
  <c r="K1023" i="2"/>
  <c r="Q1023" i="2" s="1"/>
  <c r="J1086" i="2"/>
  <c r="P1086" i="2" s="1"/>
  <c r="K1083" i="2"/>
  <c r="Q1083" i="2" s="1"/>
  <c r="J1207" i="2"/>
  <c r="O1207" i="2" s="1"/>
  <c r="K1204" i="2"/>
  <c r="Q1204" i="2" s="1"/>
  <c r="K856" i="2"/>
  <c r="Q856" i="2" s="1"/>
  <c r="K734" i="2"/>
  <c r="Q734" i="2" s="1"/>
  <c r="K670" i="2"/>
  <c r="Q670" i="2" s="1"/>
  <c r="K1084" i="2"/>
  <c r="Q1084" i="2" s="1"/>
  <c r="K1153" i="2"/>
  <c r="Q1153" i="2" s="1"/>
  <c r="K1274" i="2"/>
  <c r="Q1274" i="2" s="1"/>
  <c r="J917" i="2"/>
  <c r="P917" i="2" s="1"/>
  <c r="J977" i="2"/>
  <c r="O977" i="2" s="1"/>
  <c r="J1037" i="2"/>
  <c r="P1037" i="2" s="1"/>
  <c r="J1097" i="2"/>
  <c r="O1097" i="2" s="1"/>
  <c r="J1218" i="2"/>
  <c r="P1218" i="2" s="1"/>
  <c r="J862" i="2"/>
  <c r="P862" i="2" s="1"/>
  <c r="J1046" i="2"/>
  <c r="P1046" i="2" s="1"/>
  <c r="K866" i="2"/>
  <c r="Q866" i="2" s="1"/>
  <c r="K990" i="2"/>
  <c r="Q990" i="2" s="1"/>
  <c r="K1110" i="2"/>
  <c r="Q1110" i="2" s="1"/>
  <c r="K1231" i="2"/>
  <c r="Q1231" i="2" s="1"/>
  <c r="K1304" i="2"/>
  <c r="Q1304" i="2" s="1"/>
  <c r="K827" i="2"/>
  <c r="Q827" i="2" s="1"/>
  <c r="K705" i="2"/>
  <c r="Q705" i="2" s="1"/>
  <c r="J745" i="2"/>
  <c r="O745" i="2" s="1"/>
  <c r="K879" i="2"/>
  <c r="Q879" i="2" s="1"/>
  <c r="K939" i="2"/>
  <c r="Q939" i="2" s="1"/>
  <c r="K999" i="2"/>
  <c r="Q999" i="2" s="1"/>
  <c r="K1195" i="2"/>
  <c r="Q1195" i="2" s="1"/>
  <c r="J681" i="2"/>
  <c r="O681" i="2" s="1"/>
  <c r="J653" i="2"/>
  <c r="O653" i="2" s="1"/>
  <c r="J797" i="2"/>
  <c r="O797" i="2" s="1"/>
  <c r="J675" i="2"/>
  <c r="O675" i="2" s="1"/>
  <c r="K1002" i="2"/>
  <c r="Q1002" i="2" s="1"/>
  <c r="K1132" i="2"/>
  <c r="Q1132" i="2" s="1"/>
  <c r="K811" i="2"/>
  <c r="Q811" i="2" s="1"/>
  <c r="K689" i="2"/>
  <c r="Q689" i="2" s="1"/>
  <c r="K810" i="2"/>
  <c r="Q810" i="2" s="1"/>
  <c r="J668" i="2"/>
  <c r="P668" i="2" s="1"/>
  <c r="J1012" i="2"/>
  <c r="P1012" i="2" s="1"/>
  <c r="J853" i="2"/>
  <c r="O853" i="2" s="1"/>
  <c r="J731" i="2"/>
  <c r="O731" i="2" s="1"/>
  <c r="J667" i="2"/>
  <c r="O667" i="2" s="1"/>
  <c r="J893" i="2"/>
  <c r="O893" i="2" s="1"/>
  <c r="J953" i="2"/>
  <c r="O953" i="2" s="1"/>
  <c r="J1073" i="2"/>
  <c r="P1073" i="2" s="1"/>
  <c r="K1280" i="2"/>
  <c r="Q1280" i="2" s="1"/>
  <c r="J952" i="2"/>
  <c r="O952" i="2" s="1"/>
  <c r="J730" i="2"/>
  <c r="O730" i="2" s="1"/>
  <c r="J666" i="2"/>
  <c r="O666" i="2" s="1"/>
  <c r="J1319" i="2"/>
  <c r="O1319" i="2" s="1"/>
  <c r="K952" i="2"/>
  <c r="Q952" i="2" s="1"/>
  <c r="K1012" i="2"/>
  <c r="Q1012" i="2" s="1"/>
  <c r="J1137" i="2"/>
  <c r="P1137" i="2" s="1"/>
  <c r="K1151" i="2"/>
  <c r="Q1151" i="2" s="1"/>
  <c r="K1272" i="2"/>
  <c r="Q1272" i="2" s="1"/>
  <c r="K622" i="2"/>
  <c r="Q622" i="2" s="1"/>
  <c r="J968" i="2"/>
  <c r="O968" i="2" s="1"/>
  <c r="J1028" i="2"/>
  <c r="O1028" i="2" s="1"/>
  <c r="J1088" i="2"/>
  <c r="P1088" i="2" s="1"/>
  <c r="J1209" i="2"/>
  <c r="O1209" i="2" s="1"/>
  <c r="J1147" i="2"/>
  <c r="P1147" i="2" s="1"/>
  <c r="K621" i="2"/>
  <c r="Q621" i="2" s="1"/>
  <c r="K971" i="2"/>
  <c r="Q971" i="2" s="1"/>
  <c r="K1031" i="2"/>
  <c r="Q1031" i="2" s="1"/>
  <c r="K1091" i="2"/>
  <c r="Q1091" i="2" s="1"/>
  <c r="K1323" i="2"/>
  <c r="Q1323" i="2" s="1"/>
  <c r="J1276" i="2"/>
  <c r="P1276" i="2" s="1"/>
  <c r="J1156" i="2"/>
  <c r="P1156" i="2" s="1"/>
  <c r="J1277" i="2"/>
  <c r="J827" i="2"/>
  <c r="P827" i="2" s="1"/>
  <c r="J824" i="2"/>
  <c r="P824" i="2" s="1"/>
  <c r="J702" i="2"/>
  <c r="O702" i="2" s="1"/>
  <c r="K919" i="2"/>
  <c r="Q919" i="2" s="1"/>
  <c r="K1039" i="2"/>
  <c r="Q1039" i="2" s="1"/>
  <c r="J1162" i="2"/>
  <c r="P1162" i="2" s="1"/>
  <c r="K1220" i="2"/>
  <c r="Q1220" i="2" s="1"/>
  <c r="M129" i="2"/>
  <c r="J705" i="2"/>
  <c r="P705" i="2" s="1"/>
  <c r="J821" i="2"/>
  <c r="P821" i="2" s="1"/>
  <c r="K777" i="2"/>
  <c r="Q777" i="2" s="1"/>
  <c r="K922" i="2"/>
  <c r="Q922" i="2" s="1"/>
  <c r="J1166" i="2"/>
  <c r="P1166" i="2" s="1"/>
  <c r="K1312" i="2"/>
  <c r="Q1312" i="2" s="1"/>
  <c r="K837" i="2"/>
  <c r="Q837" i="2" s="1"/>
  <c r="K714" i="2"/>
  <c r="Q714" i="2" s="1"/>
  <c r="K860" i="2"/>
  <c r="Q860" i="2" s="1"/>
  <c r="K984" i="2"/>
  <c r="Q984" i="2" s="1"/>
  <c r="K1104" i="2"/>
  <c r="Q1104" i="2" s="1"/>
  <c r="J699" i="2"/>
  <c r="P699" i="2" s="1"/>
  <c r="K978" i="2"/>
  <c r="Q978" i="2" s="1"/>
  <c r="K1101" i="2"/>
  <c r="Q1101" i="2" s="1"/>
  <c r="K838" i="2"/>
  <c r="Q838" i="2" s="1"/>
  <c r="K1176" i="2"/>
  <c r="Q1176" i="2" s="1"/>
  <c r="J761" i="2"/>
  <c r="P761" i="2" s="1"/>
  <c r="K716" i="2"/>
  <c r="Q716" i="2" s="1"/>
  <c r="J1286" i="2"/>
  <c r="P1286" i="2" s="1"/>
  <c r="S1286" i="2" s="1"/>
  <c r="K775" i="2"/>
  <c r="Q775" i="2" s="1"/>
  <c r="M113" i="2"/>
  <c r="K776" i="2"/>
  <c r="Q776" i="2" s="1"/>
  <c r="K831" i="2"/>
  <c r="Q831" i="2" s="1"/>
  <c r="K709" i="2"/>
  <c r="Q709" i="2" s="1"/>
  <c r="J868" i="2"/>
  <c r="P868" i="2" s="1"/>
  <c r="J1052" i="2"/>
  <c r="J1112" i="2"/>
  <c r="P1112" i="2" s="1"/>
  <c r="J1172" i="2"/>
  <c r="O1172" i="2" s="1"/>
  <c r="J1087" i="2"/>
  <c r="P1087" i="2" s="1"/>
  <c r="K829" i="2"/>
  <c r="Q829" i="2" s="1"/>
  <c r="J1295" i="2"/>
  <c r="J869" i="2"/>
  <c r="O869" i="2" s="1"/>
  <c r="J929" i="2"/>
  <c r="O929" i="2" s="1"/>
  <c r="J993" i="2"/>
  <c r="O993" i="2" s="1"/>
  <c r="J1234" i="2"/>
  <c r="O1234" i="2" s="1"/>
  <c r="L572" i="2"/>
  <c r="L573" i="2" s="1"/>
  <c r="N64" i="13"/>
  <c r="S66" i="9"/>
  <c r="S58" i="16"/>
  <c r="J994" i="2"/>
  <c r="P994" i="2" s="1"/>
  <c r="J798" i="2"/>
  <c r="P798" i="2" s="1"/>
  <c r="J740" i="2"/>
  <c r="P740" i="2" s="1"/>
  <c r="K815" i="2"/>
  <c r="Q815" i="2" s="1"/>
  <c r="J884" i="2"/>
  <c r="O884" i="2" s="1"/>
  <c r="K941" i="2"/>
  <c r="Q941" i="2" s="1"/>
  <c r="J1004" i="2"/>
  <c r="O1004" i="2" s="1"/>
  <c r="K1001" i="2"/>
  <c r="Q1001" i="2" s="1"/>
  <c r="J1309" i="2"/>
  <c r="O1309" i="2" s="1"/>
  <c r="K1289" i="2"/>
  <c r="Q1289" i="2" s="1"/>
  <c r="S167" i="10"/>
  <c r="K816" i="2"/>
  <c r="Q816" i="2" s="1"/>
  <c r="K694" i="2"/>
  <c r="Q694" i="2" s="1"/>
  <c r="K814" i="2"/>
  <c r="Q814" i="2" s="1"/>
  <c r="J945" i="2"/>
  <c r="P945" i="2" s="1"/>
  <c r="J1005" i="2"/>
  <c r="P1005" i="2" s="1"/>
  <c r="J1065" i="2"/>
  <c r="O1065" i="2" s="1"/>
  <c r="K1131" i="2"/>
  <c r="Q1131" i="2" s="1"/>
  <c r="K1196" i="2"/>
  <c r="Q1196" i="2" s="1"/>
  <c r="J1250" i="2"/>
  <c r="P1250" i="2" s="1"/>
  <c r="J1310" i="2"/>
  <c r="P1310" i="2" s="1"/>
  <c r="J1116" i="3"/>
  <c r="O1116" i="3" s="1"/>
  <c r="J738" i="2"/>
  <c r="P738" i="2" s="1"/>
  <c r="J886" i="2"/>
  <c r="P886" i="2" s="1"/>
  <c r="K883" i="2"/>
  <c r="Q883" i="2" s="1"/>
  <c r="J946" i="2"/>
  <c r="P946" i="2" s="1"/>
  <c r="K943" i="2"/>
  <c r="Q943" i="2" s="1"/>
  <c r="J1006" i="2"/>
  <c r="P1006" i="2" s="1"/>
  <c r="K1003" i="2"/>
  <c r="Q1003" i="2" s="1"/>
  <c r="K1063" i="2"/>
  <c r="Q1063" i="2" s="1"/>
  <c r="K1127" i="2"/>
  <c r="Q1127" i="2" s="1"/>
  <c r="K1197" i="2"/>
  <c r="Q1197" i="2" s="1"/>
  <c r="K1248" i="2"/>
  <c r="Q1248" i="2" s="1"/>
  <c r="S2" i="20"/>
  <c r="S124" i="9"/>
  <c r="M929" i="3"/>
  <c r="L930" i="3"/>
  <c r="K809" i="2"/>
  <c r="Q809" i="2" s="1"/>
  <c r="R68" i="9"/>
  <c r="S49" i="10"/>
  <c r="S27" i="10"/>
  <c r="K751" i="2"/>
  <c r="Q751" i="2" s="1"/>
  <c r="K687" i="2"/>
  <c r="Q687" i="2" s="1"/>
  <c r="J950" i="2"/>
  <c r="P950" i="2" s="1"/>
  <c r="J1010" i="2"/>
  <c r="P1010" i="2" s="1"/>
  <c r="J1070" i="2"/>
  <c r="P1070" i="2" s="1"/>
  <c r="J1130" i="2"/>
  <c r="P1130" i="2" s="1"/>
  <c r="J1263" i="2"/>
  <c r="O1263" i="2" s="1"/>
  <c r="S131" i="9"/>
  <c r="K889" i="2"/>
  <c r="Q889" i="2" s="1"/>
  <c r="K949" i="2"/>
  <c r="Q949" i="2" s="1"/>
  <c r="K1009" i="2"/>
  <c r="Q1009" i="2" s="1"/>
  <c r="J1132" i="2"/>
  <c r="P1132" i="2" s="1"/>
  <c r="K1138" i="2"/>
  <c r="Q1138" i="2" s="1"/>
  <c r="J1193" i="2"/>
  <c r="O1193" i="2" s="1"/>
  <c r="J1109" i="3"/>
  <c r="P1109" i="3" s="1"/>
  <c r="R49" i="10"/>
  <c r="P102" i="14"/>
  <c r="S102" i="14" s="1"/>
  <c r="O102" i="14"/>
  <c r="R102" i="14" s="1"/>
  <c r="J1134" i="2"/>
  <c r="P1134" i="2" s="1"/>
  <c r="J1107" i="3"/>
  <c r="J665" i="2"/>
  <c r="O665" i="2" s="1"/>
  <c r="K804" i="2"/>
  <c r="Q804" i="2" s="1"/>
  <c r="K682" i="2"/>
  <c r="Q682" i="2" s="1"/>
  <c r="J895" i="2"/>
  <c r="O895" i="2" s="1"/>
  <c r="J955" i="2"/>
  <c r="O955" i="2" s="1"/>
  <c r="J1015" i="2"/>
  <c r="O1015" i="2" s="1"/>
  <c r="J1075" i="2"/>
  <c r="O1075" i="2" s="1"/>
  <c r="J1135" i="2"/>
  <c r="O1135" i="2" s="1"/>
  <c r="J1106" i="3"/>
  <c r="P1106" i="3" s="1"/>
  <c r="S1106" i="3" s="1"/>
  <c r="S82" i="9"/>
  <c r="R114" i="9"/>
  <c r="S160" i="10"/>
  <c r="S113" i="13"/>
  <c r="S151" i="9"/>
  <c r="K950" i="2"/>
  <c r="Q950" i="2" s="1"/>
  <c r="J897" i="2"/>
  <c r="O897" i="2" s="1"/>
  <c r="J957" i="2"/>
  <c r="O957" i="2" s="1"/>
  <c r="K954" i="2"/>
  <c r="Q954" i="2" s="1"/>
  <c r="J1017" i="2"/>
  <c r="O1017" i="2" s="1"/>
  <c r="K1014" i="2"/>
  <c r="Q1014" i="2" s="1"/>
  <c r="J1077" i="2"/>
  <c r="O1077" i="2" s="1"/>
  <c r="J1256" i="2"/>
  <c r="P1256" i="2" s="1"/>
  <c r="K1266" i="2"/>
  <c r="Q1266" i="2" s="1"/>
  <c r="J1104" i="3"/>
  <c r="O1104" i="3" s="1"/>
  <c r="S28" i="14"/>
  <c r="K631" i="2"/>
  <c r="Q631" i="2" s="1"/>
  <c r="K801" i="2"/>
  <c r="Q801" i="2" s="1"/>
  <c r="K679" i="2"/>
  <c r="Q679" i="2" s="1"/>
  <c r="J898" i="2"/>
  <c r="P898" i="2" s="1"/>
  <c r="K895" i="2"/>
  <c r="Q895" i="2" s="1"/>
  <c r="J958" i="2"/>
  <c r="P958" i="2" s="1"/>
  <c r="K955" i="2"/>
  <c r="Q955" i="2" s="1"/>
  <c r="J1018" i="2"/>
  <c r="P1018" i="2" s="1"/>
  <c r="K1015" i="2"/>
  <c r="Q1015" i="2" s="1"/>
  <c r="J1078" i="2"/>
  <c r="P1078" i="2" s="1"/>
  <c r="K1075" i="2"/>
  <c r="Q1075" i="2" s="1"/>
  <c r="K1144" i="2"/>
  <c r="Q1144" i="2" s="1"/>
  <c r="J1199" i="2"/>
  <c r="O1199" i="2" s="1"/>
  <c r="J1255" i="2"/>
  <c r="O1255" i="2" s="1"/>
  <c r="S111" i="9"/>
  <c r="R50" i="9"/>
  <c r="S209" i="16"/>
  <c r="K630" i="2"/>
  <c r="Q630" i="2" s="1"/>
  <c r="S105" i="10"/>
  <c r="S2" i="19"/>
  <c r="K1037" i="3"/>
  <c r="Q1037" i="3" s="1"/>
  <c r="S11" i="10"/>
  <c r="J1100" i="3"/>
  <c r="O1100" i="3" s="1"/>
  <c r="R127" i="13"/>
  <c r="K627" i="2"/>
  <c r="Q627" i="2" s="1"/>
  <c r="K797" i="2"/>
  <c r="Q797" i="2" s="1"/>
  <c r="K675" i="2"/>
  <c r="Q675" i="2" s="1"/>
  <c r="K1261" i="2"/>
  <c r="Q1261" i="2" s="1"/>
  <c r="J1099" i="3"/>
  <c r="P1099" i="3" s="1"/>
  <c r="R133" i="13"/>
  <c r="R10" i="13"/>
  <c r="S140" i="10"/>
  <c r="R73" i="10"/>
  <c r="N63" i="9"/>
  <c r="O197" i="16"/>
  <c r="R197" i="16" s="1"/>
  <c r="P197" i="16"/>
  <c r="S197" i="16" s="1"/>
  <c r="J780" i="2"/>
  <c r="P780" i="2" s="1"/>
  <c r="J719" i="2"/>
  <c r="O719" i="2" s="1"/>
  <c r="K858" i="2"/>
  <c r="Q858" i="2" s="1"/>
  <c r="J905" i="2"/>
  <c r="O905" i="2" s="1"/>
  <c r="K902" i="2"/>
  <c r="Q902" i="2" s="1"/>
  <c r="J965" i="2"/>
  <c r="P965" i="2" s="1"/>
  <c r="K962" i="2"/>
  <c r="Q962" i="2" s="1"/>
  <c r="J1025" i="2"/>
  <c r="O1025" i="2" s="1"/>
  <c r="J1085" i="2"/>
  <c r="O1085" i="2" s="1"/>
  <c r="K1082" i="2"/>
  <c r="Q1082" i="2" s="1"/>
  <c r="J1145" i="2"/>
  <c r="P1145" i="2" s="1"/>
  <c r="J1206" i="2"/>
  <c r="P1206" i="2" s="1"/>
  <c r="K1203" i="2"/>
  <c r="Q1203" i="2" s="1"/>
  <c r="J1266" i="2"/>
  <c r="P1266" i="2" s="1"/>
  <c r="O78" i="10"/>
  <c r="R78" i="10" s="1"/>
  <c r="K1070" i="2"/>
  <c r="Q1070" i="2" s="1"/>
  <c r="K737" i="2"/>
  <c r="Q737" i="2" s="1"/>
  <c r="K624" i="2"/>
  <c r="Q624" i="2" s="1"/>
  <c r="K857" i="2"/>
  <c r="Q857" i="2" s="1"/>
  <c r="K735" i="2"/>
  <c r="Q735" i="2" s="1"/>
  <c r="K671" i="2"/>
  <c r="Q671" i="2" s="1"/>
  <c r="J1146" i="2"/>
  <c r="O1146" i="2" s="1"/>
  <c r="K1152" i="2"/>
  <c r="Q1152" i="2" s="1"/>
  <c r="J1267" i="2"/>
  <c r="P1267" i="2" s="1"/>
  <c r="R31" i="16"/>
  <c r="S196" i="14"/>
  <c r="O47" i="16"/>
  <c r="R47" i="16" s="1"/>
  <c r="P47" i="16"/>
  <c r="S47" i="16" s="1"/>
  <c r="K905" i="2"/>
  <c r="Q905" i="2" s="1"/>
  <c r="K965" i="2"/>
  <c r="Q965" i="2" s="1"/>
  <c r="K1025" i="2"/>
  <c r="Q1025" i="2" s="1"/>
  <c r="K1030" i="3"/>
  <c r="Q1030" i="3" s="1"/>
  <c r="S360" i="4"/>
  <c r="R26" i="14"/>
  <c r="J776" i="2"/>
  <c r="O776" i="2" s="1"/>
  <c r="J969" i="2"/>
  <c r="O969" i="2" s="1"/>
  <c r="J1029" i="2"/>
  <c r="P1029" i="2" s="1"/>
  <c r="J1270" i="2"/>
  <c r="P1270" i="2" s="1"/>
  <c r="J1051" i="3"/>
  <c r="P1051" i="3" s="1"/>
  <c r="S1051" i="3" s="1"/>
  <c r="J837" i="2"/>
  <c r="O837" i="2" s="1"/>
  <c r="J909" i="2"/>
  <c r="O909" i="2" s="1"/>
  <c r="J1149" i="2"/>
  <c r="O1149" i="2" s="1"/>
  <c r="K1029" i="3"/>
  <c r="Q1029" i="3" s="1"/>
  <c r="J1050" i="3"/>
  <c r="P1050" i="3" s="1"/>
  <c r="K1092" i="3"/>
  <c r="Q1092" i="3" s="1"/>
  <c r="R140" i="9"/>
  <c r="S53" i="10"/>
  <c r="R53" i="10"/>
  <c r="R190" i="14"/>
  <c r="J838" i="2"/>
  <c r="P838" i="2" s="1"/>
  <c r="J773" i="2"/>
  <c r="O773" i="2" s="1"/>
  <c r="J712" i="2"/>
  <c r="P712" i="2" s="1"/>
  <c r="J777" i="2"/>
  <c r="O777" i="2" s="1"/>
  <c r="K1085" i="2"/>
  <c r="Q1085" i="2" s="1"/>
  <c r="J711" i="2"/>
  <c r="O711" i="2" s="1"/>
  <c r="J913" i="2"/>
  <c r="O913" i="2" s="1"/>
  <c r="K910" i="2"/>
  <c r="Q910" i="2" s="1"/>
  <c r="J973" i="2"/>
  <c r="O973" i="2" s="1"/>
  <c r="J1033" i="2"/>
  <c r="O1033" i="2" s="1"/>
  <c r="K1090" i="2"/>
  <c r="Q1090" i="2" s="1"/>
  <c r="J1153" i="2"/>
  <c r="O1153" i="2" s="1"/>
  <c r="K1211" i="2"/>
  <c r="Q1211" i="2" s="1"/>
  <c r="J1274" i="2"/>
  <c r="O1274" i="2" s="1"/>
  <c r="R1274" i="2" s="1"/>
  <c r="K1324" i="2"/>
  <c r="Q1324" i="2" s="1"/>
  <c r="K1125" i="3"/>
  <c r="Q1125" i="3" s="1"/>
  <c r="S72" i="9"/>
  <c r="R156" i="9"/>
  <c r="S53" i="14"/>
  <c r="R38" i="13"/>
  <c r="R62" i="9"/>
  <c r="J834" i="2"/>
  <c r="P834" i="2" s="1"/>
  <c r="J833" i="2"/>
  <c r="O833" i="2" s="1"/>
  <c r="J832" i="2"/>
  <c r="O832" i="2" s="1"/>
  <c r="J771" i="2"/>
  <c r="O771" i="2" s="1"/>
  <c r="J710" i="2"/>
  <c r="O710" i="2" s="1"/>
  <c r="K849" i="2"/>
  <c r="Q849" i="2" s="1"/>
  <c r="J914" i="2"/>
  <c r="P914" i="2" s="1"/>
  <c r="J974" i="2"/>
  <c r="O974" i="2" s="1"/>
  <c r="J1034" i="2"/>
  <c r="P1034" i="2" s="1"/>
  <c r="J1094" i="2"/>
  <c r="P1094" i="2" s="1"/>
  <c r="J1154" i="2"/>
  <c r="P1154" i="2" s="1"/>
  <c r="J1215" i="2"/>
  <c r="O1215" i="2" s="1"/>
  <c r="R72" i="9"/>
  <c r="S65" i="10"/>
  <c r="S96" i="9"/>
  <c r="R110" i="14"/>
  <c r="R1195" i="3"/>
  <c r="O34" i="16"/>
  <c r="R34" i="16" s="1"/>
  <c r="J716" i="2"/>
  <c r="P716" i="2" s="1"/>
  <c r="K1206" i="2"/>
  <c r="Q1206" i="2" s="1"/>
  <c r="R73" i="16"/>
  <c r="J717" i="2"/>
  <c r="O717" i="2" s="1"/>
  <c r="K904" i="2"/>
  <c r="Q904" i="2" s="1"/>
  <c r="R84" i="9"/>
  <c r="L264" i="2"/>
  <c r="M264" i="2" s="1"/>
  <c r="R1200" i="3"/>
  <c r="S73" i="16"/>
  <c r="J778" i="2"/>
  <c r="P778" i="2" s="1"/>
  <c r="J831" i="2"/>
  <c r="O831" i="2" s="1"/>
  <c r="J709" i="2"/>
  <c r="O709" i="2" s="1"/>
  <c r="R709" i="2" s="1"/>
  <c r="K1092" i="2"/>
  <c r="Q1092" i="2" s="1"/>
  <c r="J829" i="2"/>
  <c r="K660" i="2"/>
  <c r="Q660" i="2" s="1"/>
  <c r="S74" i="9"/>
  <c r="M657" i="3"/>
  <c r="K848" i="2"/>
  <c r="Q848" i="2" s="1"/>
  <c r="K726" i="2"/>
  <c r="Q726" i="2" s="1"/>
  <c r="K912" i="2"/>
  <c r="Q912" i="2" s="1"/>
  <c r="K1213" i="2"/>
  <c r="Q1213" i="2" s="1"/>
  <c r="J1045" i="3"/>
  <c r="K724" i="2"/>
  <c r="Q724" i="2" s="1"/>
  <c r="J1157" i="2"/>
  <c r="O1157" i="2" s="1"/>
  <c r="J828" i="2"/>
  <c r="O828" i="2" s="1"/>
  <c r="J767" i="2"/>
  <c r="O767" i="2" s="1"/>
  <c r="J706" i="2"/>
  <c r="O706" i="2" s="1"/>
  <c r="K1010" i="2"/>
  <c r="Q1010" i="2" s="1"/>
  <c r="K658" i="2"/>
  <c r="Q658" i="2" s="1"/>
  <c r="J1039" i="2"/>
  <c r="P1039" i="2" s="1"/>
  <c r="K1165" i="2"/>
  <c r="Q1165" i="2" s="1"/>
  <c r="J1220" i="2"/>
  <c r="O1220" i="2" s="1"/>
  <c r="S1156" i="3"/>
  <c r="K844" i="2"/>
  <c r="Q844" i="2" s="1"/>
  <c r="R406" i="4"/>
  <c r="S7" i="13"/>
  <c r="P199" i="19"/>
  <c r="S199" i="19" s="1"/>
  <c r="R1156" i="3"/>
  <c r="S1129" i="3"/>
  <c r="K722" i="2"/>
  <c r="Q722" i="2" s="1"/>
  <c r="J919" i="2"/>
  <c r="O919" i="2" s="1"/>
  <c r="J1280" i="2"/>
  <c r="O1280" i="2" s="1"/>
  <c r="J825" i="2"/>
  <c r="P825" i="2" s="1"/>
  <c r="J764" i="2"/>
  <c r="P764" i="2" s="1"/>
  <c r="J703" i="2"/>
  <c r="O703" i="2" s="1"/>
  <c r="K656" i="2"/>
  <c r="Q656" i="2" s="1"/>
  <c r="J1101" i="2"/>
  <c r="O1101" i="2" s="1"/>
  <c r="K1167" i="2"/>
  <c r="Q1167" i="2" s="1"/>
  <c r="R120" i="9"/>
  <c r="S88" i="10"/>
  <c r="R1129" i="3"/>
  <c r="K608" i="2"/>
  <c r="Q608" i="2" s="1"/>
  <c r="J859" i="2"/>
  <c r="O859" i="2" s="1"/>
  <c r="J923" i="2"/>
  <c r="P923" i="2" s="1"/>
  <c r="J1103" i="2"/>
  <c r="O1103" i="2" s="1"/>
  <c r="J1224" i="2"/>
  <c r="O1224" i="2" s="1"/>
  <c r="J1284" i="2"/>
  <c r="O1284" i="2" s="1"/>
  <c r="S30" i="14"/>
  <c r="S3" i="19"/>
  <c r="S60" i="14"/>
  <c r="P182" i="14"/>
  <c r="S182" i="14" s="1"/>
  <c r="O182" i="14"/>
  <c r="R182" i="14" s="1"/>
  <c r="L33" i="21"/>
  <c r="M33" i="21" s="1"/>
  <c r="N33" i="21" s="1"/>
  <c r="M32" i="21"/>
  <c r="K1113" i="3"/>
  <c r="Q1113" i="3" s="1"/>
  <c r="K1172" i="2"/>
  <c r="Q1172" i="2" s="1"/>
  <c r="R177" i="10"/>
  <c r="P221" i="16"/>
  <c r="S221" i="16" s="1"/>
  <c r="O221" i="16"/>
  <c r="R221" i="16" s="1"/>
  <c r="K603" i="2"/>
  <c r="Q603" i="2" s="1"/>
  <c r="K835" i="2"/>
  <c r="Q835" i="2" s="1"/>
  <c r="K774" i="2"/>
  <c r="Q774" i="2" s="1"/>
  <c r="K861" i="2"/>
  <c r="Q861" i="2" s="1"/>
  <c r="K925" i="2"/>
  <c r="Q925" i="2" s="1"/>
  <c r="J988" i="2"/>
  <c r="P988" i="2" s="1"/>
  <c r="K985" i="2"/>
  <c r="Q985" i="2" s="1"/>
  <c r="J1048" i="2"/>
  <c r="O1048" i="2" s="1"/>
  <c r="J1108" i="2"/>
  <c r="P1108" i="2" s="1"/>
  <c r="K1226" i="2"/>
  <c r="Q1226" i="2" s="1"/>
  <c r="K1309" i="2"/>
  <c r="Q1309" i="2" s="1"/>
  <c r="R181" i="10"/>
  <c r="P39" i="13"/>
  <c r="S39" i="13" s="1"/>
  <c r="L1134" i="3"/>
  <c r="M1134" i="3" s="1"/>
  <c r="P227" i="16"/>
  <c r="S227" i="16" s="1"/>
  <c r="O227" i="16"/>
  <c r="R227" i="16" s="1"/>
  <c r="S49" i="9"/>
  <c r="S8" i="10"/>
  <c r="J816" i="2"/>
  <c r="O816" i="2" s="1"/>
  <c r="R816" i="2" s="1"/>
  <c r="J694" i="2"/>
  <c r="O694" i="2" s="1"/>
  <c r="J866" i="2"/>
  <c r="P866" i="2" s="1"/>
  <c r="K863" i="2"/>
  <c r="Q863" i="2" s="1"/>
  <c r="J990" i="2"/>
  <c r="O990" i="2" s="1"/>
  <c r="J1110" i="2"/>
  <c r="P1110" i="2" s="1"/>
  <c r="K1107" i="2"/>
  <c r="Q1107" i="2" s="1"/>
  <c r="J1170" i="2"/>
  <c r="O1170" i="2" s="1"/>
  <c r="J1231" i="2"/>
  <c r="O1231" i="2" s="1"/>
  <c r="K1228" i="2"/>
  <c r="Q1228" i="2" s="1"/>
  <c r="R49" i="9"/>
  <c r="S150" i="9"/>
  <c r="S42" i="13"/>
  <c r="S173" i="14"/>
  <c r="S1147" i="3"/>
  <c r="M39" i="9"/>
  <c r="L40" i="9"/>
  <c r="K598" i="2"/>
  <c r="Q598" i="2" s="1"/>
  <c r="S162" i="9"/>
  <c r="S36" i="14"/>
  <c r="S53" i="16"/>
  <c r="J870" i="2"/>
  <c r="P870" i="2" s="1"/>
  <c r="J1235" i="2"/>
  <c r="O1235" i="2" s="1"/>
  <c r="S7" i="14"/>
  <c r="O135" i="14"/>
  <c r="R135" i="14" s="1"/>
  <c r="P135" i="14"/>
  <c r="S135" i="14" s="1"/>
  <c r="J1175" i="2"/>
  <c r="P1175" i="2" s="1"/>
  <c r="K595" i="2"/>
  <c r="Q595" i="2" s="1"/>
  <c r="R136" i="9"/>
  <c r="R197" i="10"/>
  <c r="S61" i="10"/>
  <c r="R185" i="16"/>
  <c r="S116" i="13"/>
  <c r="J748" i="2"/>
  <c r="P748" i="2" s="1"/>
  <c r="J684" i="2"/>
  <c r="P684" i="2" s="1"/>
  <c r="K823" i="2"/>
  <c r="Q823" i="2" s="1"/>
  <c r="K701" i="2"/>
  <c r="Q701" i="2" s="1"/>
  <c r="J1180" i="2"/>
  <c r="O1180" i="2" s="1"/>
  <c r="K1238" i="2"/>
  <c r="Q1238" i="2" s="1"/>
  <c r="J1301" i="2"/>
  <c r="O1301" i="2" s="1"/>
  <c r="K1062" i="3"/>
  <c r="Q1062" i="3" s="1"/>
  <c r="R64" i="9"/>
  <c r="P32" i="14"/>
  <c r="S32" i="14" s="1"/>
  <c r="O77" i="16"/>
  <c r="R77" i="16" s="1"/>
  <c r="J1300" i="2"/>
  <c r="O1300" i="2" s="1"/>
  <c r="S175" i="10"/>
  <c r="J805" i="2"/>
  <c r="O805" i="2" s="1"/>
  <c r="J683" i="2"/>
  <c r="O683" i="2" s="1"/>
  <c r="K762" i="2"/>
  <c r="Q762" i="2" s="1"/>
  <c r="J937" i="2"/>
  <c r="O937" i="2" s="1"/>
  <c r="K934" i="2"/>
  <c r="Q934" i="2" s="1"/>
  <c r="J1181" i="2"/>
  <c r="O1181" i="2" s="1"/>
  <c r="K1061" i="3"/>
  <c r="Q1061" i="3" s="1"/>
  <c r="R22" i="13"/>
  <c r="L223" i="16"/>
  <c r="J747" i="2"/>
  <c r="O747" i="2" s="1"/>
  <c r="R747" i="2" s="1"/>
  <c r="K874" i="2"/>
  <c r="Q874" i="2" s="1"/>
  <c r="J997" i="2"/>
  <c r="O997" i="2" s="1"/>
  <c r="K1118" i="2"/>
  <c r="Q1118" i="2" s="1"/>
  <c r="K821" i="2"/>
  <c r="Q821" i="2" s="1"/>
  <c r="K761" i="2"/>
  <c r="Q761" i="2" s="1"/>
  <c r="K875" i="2"/>
  <c r="Q875" i="2" s="1"/>
  <c r="K935" i="2"/>
  <c r="Q935" i="2" s="1"/>
  <c r="K1059" i="2"/>
  <c r="Q1059" i="2" s="1"/>
  <c r="K1119" i="2"/>
  <c r="Q1119" i="2" s="1"/>
  <c r="J1182" i="2"/>
  <c r="P1182" i="2" s="1"/>
  <c r="K1240" i="2"/>
  <c r="Q1240" i="2" s="1"/>
  <c r="O31" i="10"/>
  <c r="R31" i="10" s="1"/>
  <c r="S51" i="13"/>
  <c r="R48" i="13"/>
  <c r="N1202" i="3"/>
  <c r="J1299" i="2"/>
  <c r="O1299" i="2" s="1"/>
  <c r="K820" i="2"/>
  <c r="Q820" i="2" s="1"/>
  <c r="K760" i="2"/>
  <c r="Q760" i="2" s="1"/>
  <c r="K698" i="2"/>
  <c r="Q698" i="2" s="1"/>
  <c r="J879" i="2"/>
  <c r="O879" i="2" s="1"/>
  <c r="J939" i="2"/>
  <c r="P939" i="2" s="1"/>
  <c r="K936" i="2"/>
  <c r="Q936" i="2" s="1"/>
  <c r="J999" i="2"/>
  <c r="O999" i="2" s="1"/>
  <c r="K996" i="2"/>
  <c r="Q996" i="2" s="1"/>
  <c r="K1060" i="2"/>
  <c r="Q1060" i="2" s="1"/>
  <c r="K1241" i="2"/>
  <c r="Q1241" i="2" s="1"/>
  <c r="K759" i="2"/>
  <c r="Q759" i="2" s="1"/>
  <c r="J880" i="2"/>
  <c r="P880" i="2" s="1"/>
  <c r="J940" i="2"/>
  <c r="O940" i="2" s="1"/>
  <c r="J1000" i="2"/>
  <c r="O1000" i="2" s="1"/>
  <c r="J1245" i="2"/>
  <c r="P1245" i="2" s="1"/>
  <c r="J1305" i="2"/>
  <c r="P1305" i="2" s="1"/>
  <c r="R122" i="10"/>
  <c r="R168" i="10"/>
  <c r="S202" i="19"/>
  <c r="S247" i="14"/>
  <c r="J641" i="2"/>
  <c r="O641" i="2" s="1"/>
  <c r="K819" i="2"/>
  <c r="Q819" i="2" s="1"/>
  <c r="K1293" i="2"/>
  <c r="Q1293" i="2" s="1"/>
  <c r="K1058" i="3"/>
  <c r="Q1058" i="3" s="1"/>
  <c r="J801" i="2"/>
  <c r="O801" i="2" s="1"/>
  <c r="J679" i="2"/>
  <c r="O679" i="2" s="1"/>
  <c r="K818" i="2"/>
  <c r="Q818" i="2" s="1"/>
  <c r="K758" i="2"/>
  <c r="Q758" i="2" s="1"/>
  <c r="K696" i="2"/>
  <c r="Q696" i="2" s="1"/>
  <c r="K878" i="2"/>
  <c r="Q878" i="2" s="1"/>
  <c r="K938" i="2"/>
  <c r="Q938" i="2" s="1"/>
  <c r="K1062" i="2"/>
  <c r="Q1062" i="2" s="1"/>
  <c r="J1185" i="2"/>
  <c r="P1185" i="2" s="1"/>
  <c r="K1243" i="2"/>
  <c r="Q1243" i="2" s="1"/>
  <c r="K1292" i="2"/>
  <c r="Q1292" i="2" s="1"/>
  <c r="K1093" i="3"/>
  <c r="Q1093" i="3" s="1"/>
  <c r="S122" i="10"/>
  <c r="R202" i="19"/>
  <c r="S6" i="10"/>
  <c r="K662" i="2"/>
  <c r="Q662" i="2" s="1"/>
  <c r="I662" i="2"/>
  <c r="I1032" i="2"/>
  <c r="N1032" i="2" s="1"/>
  <c r="K1032" i="2"/>
  <c r="Q1032" i="2" s="1"/>
  <c r="I873" i="2"/>
  <c r="K873" i="2"/>
  <c r="Q873" i="2" s="1"/>
  <c r="I1187" i="2"/>
  <c r="N1187" i="2" s="1"/>
  <c r="K1187" i="2"/>
  <c r="Q1187" i="2" s="1"/>
  <c r="J1241" i="2"/>
  <c r="I1297" i="2"/>
  <c r="N1297" i="2" s="1"/>
  <c r="K1297" i="2"/>
  <c r="Q1297" i="2" s="1"/>
  <c r="J1125" i="3"/>
  <c r="K1098" i="3"/>
  <c r="Q1098" i="3" s="1"/>
  <c r="I1098" i="3"/>
  <c r="N1098" i="3" s="1"/>
  <c r="O110" i="9"/>
  <c r="R110" i="9" s="1"/>
  <c r="R173" i="10"/>
  <c r="R109" i="9"/>
  <c r="O1155" i="3"/>
  <c r="R1155" i="3" s="1"/>
  <c r="P1155" i="3"/>
  <c r="S1155" i="3" s="1"/>
  <c r="S222" i="16"/>
  <c r="K850" i="2"/>
  <c r="Q850" i="2" s="1"/>
  <c r="K728" i="2"/>
  <c r="Q728" i="2" s="1"/>
  <c r="I970" i="2"/>
  <c r="K970" i="2"/>
  <c r="Q970" i="2" s="1"/>
  <c r="K653" i="2"/>
  <c r="Q653" i="2" s="1"/>
  <c r="I933" i="2"/>
  <c r="N933" i="2" s="1"/>
  <c r="K933" i="2"/>
  <c r="Q933" i="2" s="1"/>
  <c r="J1060" i="2"/>
  <c r="I1117" i="2"/>
  <c r="N1117" i="2" s="1"/>
  <c r="K1117" i="2"/>
  <c r="Q1117" i="2" s="1"/>
  <c r="I652" i="2"/>
  <c r="N652" i="2" s="1"/>
  <c r="K652" i="2"/>
  <c r="Q652" i="2" s="1"/>
  <c r="K822" i="2"/>
  <c r="Q822" i="2" s="1"/>
  <c r="I822" i="2"/>
  <c r="I700" i="2"/>
  <c r="N700" i="2" s="1"/>
  <c r="K700" i="2"/>
  <c r="Q700" i="2" s="1"/>
  <c r="I1058" i="2"/>
  <c r="N1058" i="2" s="1"/>
  <c r="K1058" i="2"/>
  <c r="Q1058" i="2" s="1"/>
  <c r="I1188" i="2"/>
  <c r="N1188" i="2" s="1"/>
  <c r="K1188" i="2"/>
  <c r="Q1188" i="2" s="1"/>
  <c r="I1239" i="2"/>
  <c r="N1239" i="2" s="1"/>
  <c r="K1239" i="2"/>
  <c r="Q1239" i="2" s="1"/>
  <c r="I1296" i="2"/>
  <c r="N1296" i="2" s="1"/>
  <c r="K1296" i="2"/>
  <c r="Q1296" i="2" s="1"/>
  <c r="K1097" i="3"/>
  <c r="Q1097" i="3" s="1"/>
  <c r="M48" i="13"/>
  <c r="L49" i="13"/>
  <c r="R222" i="16"/>
  <c r="K663" i="2"/>
  <c r="Q663" i="2" s="1"/>
  <c r="I911" i="2"/>
  <c r="N911" i="2" s="1"/>
  <c r="K911" i="2"/>
  <c r="Q911" i="2" s="1"/>
  <c r="I1212" i="2"/>
  <c r="N1212" i="2" s="1"/>
  <c r="K1212" i="2"/>
  <c r="Q1212" i="2" s="1"/>
  <c r="K1024" i="3"/>
  <c r="Q1024" i="3" s="1"/>
  <c r="I1024" i="3"/>
  <c r="N1024" i="3" s="1"/>
  <c r="J616" i="2"/>
  <c r="K1123" i="3"/>
  <c r="Q1123" i="3" s="1"/>
  <c r="J936" i="2"/>
  <c r="J996" i="2"/>
  <c r="I1057" i="2"/>
  <c r="N1057" i="2" s="1"/>
  <c r="K1057" i="2"/>
  <c r="Q1057" i="2" s="1"/>
  <c r="J1124" i="3"/>
  <c r="N126" i="13"/>
  <c r="K651" i="2"/>
  <c r="Q651" i="2" s="1"/>
  <c r="J804" i="2"/>
  <c r="J682" i="2"/>
  <c r="K699" i="2"/>
  <c r="Q699" i="2" s="1"/>
  <c r="J878" i="2"/>
  <c r="J938" i="2"/>
  <c r="I995" i="2"/>
  <c r="N995" i="2" s="1"/>
  <c r="K995" i="2"/>
  <c r="Q995" i="2" s="1"/>
  <c r="K1189" i="2"/>
  <c r="Q1189" i="2" s="1"/>
  <c r="J1243" i="2"/>
  <c r="J1303" i="2"/>
  <c r="K1295" i="2"/>
  <c r="Q1295" i="2" s="1"/>
  <c r="K1060" i="3"/>
  <c r="Q1060" i="3" s="1"/>
  <c r="J1123" i="3"/>
  <c r="K1096" i="3"/>
  <c r="Q1096" i="3" s="1"/>
  <c r="R30" i="10"/>
  <c r="N117" i="13"/>
  <c r="S171" i="10"/>
  <c r="R1154" i="3"/>
  <c r="O99" i="14"/>
  <c r="R99" i="14" s="1"/>
  <c r="P99" i="14"/>
  <c r="S99" i="14" s="1"/>
  <c r="I650" i="2"/>
  <c r="N650" i="2" s="1"/>
  <c r="K650" i="2"/>
  <c r="Q650" i="2" s="1"/>
  <c r="P1122" i="3"/>
  <c r="O1122" i="3"/>
  <c r="R344" i="4"/>
  <c r="I1120" i="2"/>
  <c r="N1120" i="2" s="1"/>
  <c r="K1120" i="2"/>
  <c r="Q1120" i="2" s="1"/>
  <c r="I1190" i="2"/>
  <c r="N1190" i="2" s="1"/>
  <c r="K1190" i="2"/>
  <c r="Q1190" i="2" s="1"/>
  <c r="I1294" i="2"/>
  <c r="N1294" i="2" s="1"/>
  <c r="K1294" i="2"/>
  <c r="Q1294" i="2" s="1"/>
  <c r="K1059" i="3"/>
  <c r="Q1059" i="3" s="1"/>
  <c r="I1059" i="3"/>
  <c r="N1059" i="3" s="1"/>
  <c r="K1095" i="3"/>
  <c r="Q1095" i="3" s="1"/>
  <c r="I1095" i="3"/>
  <c r="N1095" i="3" s="1"/>
  <c r="I649" i="2"/>
  <c r="N649" i="2" s="1"/>
  <c r="K649" i="2"/>
  <c r="Q649" i="2" s="1"/>
  <c r="J802" i="2"/>
  <c r="J744" i="2"/>
  <c r="J680" i="2"/>
  <c r="I697" i="2"/>
  <c r="N697" i="2" s="1"/>
  <c r="K697" i="2"/>
  <c r="Q697" i="2" s="1"/>
  <c r="I877" i="2"/>
  <c r="N877" i="2" s="1"/>
  <c r="K877" i="2"/>
  <c r="Q877" i="2" s="1"/>
  <c r="K937" i="2"/>
  <c r="Q937" i="2" s="1"/>
  <c r="K997" i="2"/>
  <c r="Q997" i="2" s="1"/>
  <c r="I1061" i="2"/>
  <c r="N1061" i="2" s="1"/>
  <c r="K1061" i="2"/>
  <c r="Q1061" i="2" s="1"/>
  <c r="I1121" i="2"/>
  <c r="N1121" i="2" s="1"/>
  <c r="K1121" i="2"/>
  <c r="Q1121" i="2" s="1"/>
  <c r="O1184" i="2"/>
  <c r="R1184" i="2" s="1"/>
  <c r="P1184" i="2"/>
  <c r="S1184" i="2" s="1"/>
  <c r="I1191" i="2"/>
  <c r="N1191" i="2" s="1"/>
  <c r="K1191" i="2"/>
  <c r="Q1191" i="2" s="1"/>
  <c r="I1242" i="2"/>
  <c r="N1242" i="2" s="1"/>
  <c r="K1242" i="2"/>
  <c r="Q1242" i="2" s="1"/>
  <c r="J1121" i="3"/>
  <c r="I1094" i="3"/>
  <c r="N1094" i="3" s="1"/>
  <c r="K1094" i="3"/>
  <c r="Q1094" i="3" s="1"/>
  <c r="R180" i="10"/>
  <c r="S344" i="4"/>
  <c r="M8" i="23"/>
  <c r="L9" i="23"/>
  <c r="O39" i="16"/>
  <c r="R39" i="16" s="1"/>
  <c r="P39" i="16"/>
  <c r="S39" i="16" s="1"/>
  <c r="S133" i="9"/>
  <c r="S51" i="16"/>
  <c r="I876" i="2"/>
  <c r="N876" i="2" s="1"/>
  <c r="K876" i="2"/>
  <c r="Q876" i="2" s="1"/>
  <c r="J941" i="2"/>
  <c r="J1001" i="2"/>
  <c r="I998" i="2"/>
  <c r="N998" i="2" s="1"/>
  <c r="K998" i="2"/>
  <c r="Q998" i="2" s="1"/>
  <c r="I1122" i="2"/>
  <c r="N1122" i="2" s="1"/>
  <c r="K1122" i="2"/>
  <c r="Q1122" i="2" s="1"/>
  <c r="I1192" i="2"/>
  <c r="N1192" i="2" s="1"/>
  <c r="K1192" i="2"/>
  <c r="Q1192" i="2" s="1"/>
  <c r="K1057" i="3"/>
  <c r="Q1057" i="3" s="1"/>
  <c r="K647" i="2"/>
  <c r="Q647" i="2" s="1"/>
  <c r="J800" i="2"/>
  <c r="J742" i="2"/>
  <c r="J678" i="2"/>
  <c r="I817" i="2"/>
  <c r="N817" i="2" s="1"/>
  <c r="K817" i="2"/>
  <c r="Q817" i="2" s="1"/>
  <c r="K757" i="2"/>
  <c r="Q757" i="2" s="1"/>
  <c r="I695" i="2"/>
  <c r="N695" i="2" s="1"/>
  <c r="K695" i="2"/>
  <c r="Q695" i="2" s="1"/>
  <c r="J882" i="2"/>
  <c r="J942" i="2"/>
  <c r="J1002" i="2"/>
  <c r="J1062" i="2"/>
  <c r="J1186" i="2"/>
  <c r="K1193" i="2"/>
  <c r="Q1193" i="2" s="1"/>
  <c r="J1247" i="2"/>
  <c r="I1244" i="2"/>
  <c r="N1244" i="2" s="1"/>
  <c r="K1244" i="2"/>
  <c r="Q1244" i="2" s="1"/>
  <c r="J1307" i="2"/>
  <c r="I1291" i="2"/>
  <c r="N1291" i="2" s="1"/>
  <c r="K1291" i="2"/>
  <c r="Q1291" i="2" s="1"/>
  <c r="I1056" i="3"/>
  <c r="N1056" i="3" s="1"/>
  <c r="K1056" i="3"/>
  <c r="Q1056" i="3" s="1"/>
  <c r="J1119" i="3"/>
  <c r="R402" i="4"/>
  <c r="N17" i="13"/>
  <c r="S1194" i="3"/>
  <c r="R1194" i="3"/>
  <c r="R1161" i="3"/>
  <c r="S1161" i="3"/>
  <c r="I625" i="2"/>
  <c r="N625" i="2" s="1"/>
  <c r="K625" i="2"/>
  <c r="Q625" i="2" s="1"/>
  <c r="I648" i="2"/>
  <c r="N648" i="2" s="1"/>
  <c r="K648" i="2"/>
  <c r="Q648" i="2" s="1"/>
  <c r="I646" i="2"/>
  <c r="N646" i="2" s="1"/>
  <c r="K646" i="2"/>
  <c r="Q646" i="2" s="1"/>
  <c r="J654" i="2"/>
  <c r="J799" i="2"/>
  <c r="J741" i="2"/>
  <c r="J677" i="2"/>
  <c r="I756" i="2"/>
  <c r="K756" i="2"/>
  <c r="Q756" i="2" s="1"/>
  <c r="J883" i="2"/>
  <c r="K880" i="2"/>
  <c r="Q880" i="2" s="1"/>
  <c r="J943" i="2"/>
  <c r="K940" i="2"/>
  <c r="Q940" i="2" s="1"/>
  <c r="J1003" i="2"/>
  <c r="K1000" i="2"/>
  <c r="Q1000" i="2" s="1"/>
  <c r="J1063" i="2"/>
  <c r="J1127" i="2"/>
  <c r="I1124" i="2"/>
  <c r="N1124" i="2" s="1"/>
  <c r="K1124" i="2"/>
  <c r="Q1124" i="2" s="1"/>
  <c r="I1194" i="2"/>
  <c r="N1194" i="2" s="1"/>
  <c r="K1194" i="2"/>
  <c r="Q1194" i="2" s="1"/>
  <c r="J1248" i="2"/>
  <c r="K1245" i="2"/>
  <c r="Q1245" i="2" s="1"/>
  <c r="K1290" i="2"/>
  <c r="Q1290" i="2" s="1"/>
  <c r="K1055" i="3"/>
  <c r="Q1055" i="3" s="1"/>
  <c r="P1118" i="3"/>
  <c r="O1118" i="3"/>
  <c r="S185" i="10"/>
  <c r="O123" i="17"/>
  <c r="R123" i="17" s="1"/>
  <c r="P123" i="17"/>
  <c r="S123" i="17" s="1"/>
  <c r="O259" i="14"/>
  <c r="R259" i="14" s="1"/>
  <c r="P259" i="14"/>
  <c r="S259" i="14" s="1"/>
  <c r="K645" i="2"/>
  <c r="Q645" i="2" s="1"/>
  <c r="I645" i="2"/>
  <c r="N645" i="2" s="1"/>
  <c r="I1054" i="3"/>
  <c r="N1054" i="3" s="1"/>
  <c r="K1054" i="3"/>
  <c r="Q1054" i="3" s="1"/>
  <c r="P180" i="14"/>
  <c r="S180" i="14" s="1"/>
  <c r="O180" i="14"/>
  <c r="R180" i="14" s="1"/>
  <c r="P222" i="14"/>
  <c r="S222" i="14" s="1"/>
  <c r="O222" i="14"/>
  <c r="R222" i="14" s="1"/>
  <c r="S1165" i="3"/>
  <c r="K882" i="2"/>
  <c r="Q882" i="2" s="1"/>
  <c r="K942" i="2"/>
  <c r="Q942" i="2" s="1"/>
  <c r="K1126" i="2"/>
  <c r="Q1126" i="2" s="1"/>
  <c r="I1126" i="2"/>
  <c r="N1126" i="2" s="1"/>
  <c r="K1247" i="2"/>
  <c r="Q1247" i="2" s="1"/>
  <c r="K1288" i="2"/>
  <c r="Q1288" i="2" s="1"/>
  <c r="I1288" i="2"/>
  <c r="N1288" i="2" s="1"/>
  <c r="I1053" i="3"/>
  <c r="N1053" i="3" s="1"/>
  <c r="K1053" i="3"/>
  <c r="Q1053" i="3" s="1"/>
  <c r="R1165" i="3"/>
  <c r="K643" i="2"/>
  <c r="Q643" i="2" s="1"/>
  <c r="I643" i="2"/>
  <c r="N643" i="2" s="1"/>
  <c r="I691" i="2"/>
  <c r="N691" i="2" s="1"/>
  <c r="K691" i="2"/>
  <c r="Q691" i="2" s="1"/>
  <c r="O122" i="17"/>
  <c r="R122" i="17" s="1"/>
  <c r="P122" i="17"/>
  <c r="S122" i="17" s="1"/>
  <c r="S1163" i="3"/>
  <c r="O179" i="16"/>
  <c r="R179" i="16" s="1"/>
  <c r="P179" i="16"/>
  <c r="S179" i="16" s="1"/>
  <c r="K642" i="2"/>
  <c r="Q642" i="2" s="1"/>
  <c r="I642" i="2"/>
  <c r="N642" i="2" s="1"/>
  <c r="J1312" i="2"/>
  <c r="O1180" i="3"/>
  <c r="R1180" i="3" s="1"/>
  <c r="P1180" i="3"/>
  <c r="S1180" i="3" s="1"/>
  <c r="R1163" i="3"/>
  <c r="K692" i="2"/>
  <c r="Q692" i="2" s="1"/>
  <c r="I692" i="2"/>
  <c r="N692" i="2" s="1"/>
  <c r="I690" i="2"/>
  <c r="N690" i="2" s="1"/>
  <c r="K690" i="2"/>
  <c r="Q690" i="2" s="1"/>
  <c r="J887" i="2"/>
  <c r="I944" i="2"/>
  <c r="K944" i="2"/>
  <c r="Q944" i="2" s="1"/>
  <c r="J1007" i="2"/>
  <c r="I1064" i="2"/>
  <c r="N1064" i="2" s="1"/>
  <c r="K1064" i="2"/>
  <c r="Q1064" i="2" s="1"/>
  <c r="I1128" i="2"/>
  <c r="N1128" i="2" s="1"/>
  <c r="K1128" i="2"/>
  <c r="Q1128" i="2" s="1"/>
  <c r="I1133" i="2"/>
  <c r="N1133" i="2" s="1"/>
  <c r="K1133" i="2"/>
  <c r="Q1133" i="2" s="1"/>
  <c r="I1198" i="2"/>
  <c r="K1198" i="2"/>
  <c r="Q1198" i="2" s="1"/>
  <c r="J1252" i="2"/>
  <c r="I1249" i="2"/>
  <c r="N1249" i="2" s="1"/>
  <c r="K1249" i="2"/>
  <c r="Q1249" i="2" s="1"/>
  <c r="K641" i="2"/>
  <c r="Q641" i="2" s="1"/>
  <c r="I885" i="2"/>
  <c r="K885" i="2"/>
  <c r="Q885" i="2" s="1"/>
  <c r="J948" i="2"/>
  <c r="K945" i="2"/>
  <c r="Q945" i="2" s="1"/>
  <c r="J1008" i="2"/>
  <c r="K1005" i="2"/>
  <c r="Q1005" i="2" s="1"/>
  <c r="J1068" i="2"/>
  <c r="K1065" i="2"/>
  <c r="Q1065" i="2" s="1"/>
  <c r="K1129" i="2"/>
  <c r="Q1129" i="2" s="1"/>
  <c r="I1129" i="2"/>
  <c r="N1129" i="2" s="1"/>
  <c r="K1134" i="2"/>
  <c r="Q1134" i="2" s="1"/>
  <c r="J1197" i="2"/>
  <c r="K1250" i="2"/>
  <c r="Q1250" i="2" s="1"/>
  <c r="O1313" i="2"/>
  <c r="P1313" i="2"/>
  <c r="I1285" i="2"/>
  <c r="N1285" i="2" s="1"/>
  <c r="K1285" i="2"/>
  <c r="Q1285" i="2" s="1"/>
  <c r="K1050" i="3"/>
  <c r="Q1050" i="3" s="1"/>
  <c r="J1113" i="3"/>
  <c r="P651" i="2"/>
  <c r="O651" i="2"/>
  <c r="K813" i="2"/>
  <c r="Q813" i="2" s="1"/>
  <c r="I813" i="2"/>
  <c r="K1287" i="2"/>
  <c r="Q1287" i="2" s="1"/>
  <c r="P1115" i="3"/>
  <c r="O1115" i="3"/>
  <c r="I640" i="2"/>
  <c r="N640" i="2" s="1"/>
  <c r="K640" i="2"/>
  <c r="Q640" i="2" s="1"/>
  <c r="J857" i="2"/>
  <c r="J735" i="2"/>
  <c r="J671" i="2"/>
  <c r="I688" i="2"/>
  <c r="N688" i="2" s="1"/>
  <c r="K688" i="2"/>
  <c r="Q688" i="2" s="1"/>
  <c r="J889" i="2"/>
  <c r="K886" i="2"/>
  <c r="Q886" i="2" s="1"/>
  <c r="J949" i="2"/>
  <c r="K946" i="2"/>
  <c r="Q946" i="2" s="1"/>
  <c r="J1009" i="2"/>
  <c r="K1006" i="2"/>
  <c r="Q1006" i="2" s="1"/>
  <c r="I1066" i="2"/>
  <c r="N1066" i="2" s="1"/>
  <c r="K1066" i="2"/>
  <c r="Q1066" i="2" s="1"/>
  <c r="K1130" i="2"/>
  <c r="Q1130" i="2" s="1"/>
  <c r="K1135" i="2"/>
  <c r="Q1135" i="2" s="1"/>
  <c r="J1196" i="2"/>
  <c r="K1251" i="2"/>
  <c r="Q1251" i="2" s="1"/>
  <c r="I1251" i="2"/>
  <c r="N1251" i="2" s="1"/>
  <c r="J1324" i="2"/>
  <c r="K1284" i="2"/>
  <c r="Q1284" i="2" s="1"/>
  <c r="I1049" i="3"/>
  <c r="N1049" i="3" s="1"/>
  <c r="K1049" i="3"/>
  <c r="Q1049" i="3" s="1"/>
  <c r="J1112" i="3"/>
  <c r="S68" i="10"/>
  <c r="S197" i="10"/>
  <c r="O87" i="16"/>
  <c r="R87" i="16" s="1"/>
  <c r="P87" i="16"/>
  <c r="S87" i="16" s="1"/>
  <c r="P72" i="10"/>
  <c r="S72" i="10" s="1"/>
  <c r="O1188" i="3"/>
  <c r="R1188" i="3" s="1"/>
  <c r="P1188" i="3"/>
  <c r="S1188" i="3" s="1"/>
  <c r="R1170" i="3"/>
  <c r="S1170" i="3"/>
  <c r="I736" i="2"/>
  <c r="K736" i="2"/>
  <c r="Q736" i="2" s="1"/>
  <c r="P624" i="2"/>
  <c r="O624" i="2"/>
  <c r="I644" i="2"/>
  <c r="N644" i="2" s="1"/>
  <c r="K644" i="2"/>
  <c r="Q644" i="2" s="1"/>
  <c r="I639" i="2"/>
  <c r="N639" i="2" s="1"/>
  <c r="K639" i="2"/>
  <c r="Q639" i="2" s="1"/>
  <c r="J856" i="2"/>
  <c r="J734" i="2"/>
  <c r="J670" i="2"/>
  <c r="K887" i="2"/>
  <c r="Q887" i="2" s="1"/>
  <c r="K947" i="2"/>
  <c r="Q947" i="2" s="1"/>
  <c r="I947" i="2"/>
  <c r="N947" i="2" s="1"/>
  <c r="K1007" i="2"/>
  <c r="Q1007" i="2" s="1"/>
  <c r="K1067" i="2"/>
  <c r="Q1067" i="2" s="1"/>
  <c r="I1067" i="2"/>
  <c r="N1067" i="2" s="1"/>
  <c r="I1136" i="2"/>
  <c r="N1136" i="2" s="1"/>
  <c r="K1136" i="2"/>
  <c r="Q1136" i="2" s="1"/>
  <c r="J1195" i="2"/>
  <c r="K1252" i="2"/>
  <c r="Q1252" i="2" s="1"/>
  <c r="J1323" i="2"/>
  <c r="K1283" i="2"/>
  <c r="Q1283" i="2" s="1"/>
  <c r="K1048" i="3"/>
  <c r="Q1048" i="3" s="1"/>
  <c r="I638" i="2"/>
  <c r="N638" i="2" s="1"/>
  <c r="K638" i="2"/>
  <c r="Q638" i="2" s="1"/>
  <c r="J733" i="2"/>
  <c r="J669" i="2"/>
  <c r="K808" i="2"/>
  <c r="Q808" i="2" s="1"/>
  <c r="K750" i="2"/>
  <c r="Q750" i="2" s="1"/>
  <c r="K686" i="2"/>
  <c r="Q686" i="2" s="1"/>
  <c r="J891" i="2"/>
  <c r="I888" i="2"/>
  <c r="N888" i="2" s="1"/>
  <c r="K888" i="2"/>
  <c r="Q888" i="2" s="1"/>
  <c r="J951" i="2"/>
  <c r="K948" i="2"/>
  <c r="Q948" i="2" s="1"/>
  <c r="J1011" i="2"/>
  <c r="K1008" i="2"/>
  <c r="Q1008" i="2" s="1"/>
  <c r="K1068" i="2"/>
  <c r="Q1068" i="2" s="1"/>
  <c r="J1131" i="2"/>
  <c r="K1137" i="2"/>
  <c r="Q1137" i="2" s="1"/>
  <c r="J1262" i="2"/>
  <c r="K1253" i="2"/>
  <c r="Q1253" i="2" s="1"/>
  <c r="I1282" i="2"/>
  <c r="N1282" i="2" s="1"/>
  <c r="K1282" i="2"/>
  <c r="Q1282" i="2" s="1"/>
  <c r="K1047" i="3"/>
  <c r="Q1047" i="3" s="1"/>
  <c r="J1110" i="3"/>
  <c r="M21" i="18"/>
  <c r="O208" i="16"/>
  <c r="R208" i="16" s="1"/>
  <c r="P208" i="16"/>
  <c r="S208" i="16" s="1"/>
  <c r="O1187" i="3"/>
  <c r="R1187" i="3" s="1"/>
  <c r="P1187" i="3"/>
  <c r="S1187" i="3" s="1"/>
  <c r="R1183" i="3"/>
  <c r="S1183" i="3"/>
  <c r="R71" i="14"/>
  <c r="M857" i="3"/>
  <c r="L858" i="3"/>
  <c r="L327" i="3"/>
  <c r="M327" i="3" s="1"/>
  <c r="N327" i="3" s="1"/>
  <c r="M326" i="3"/>
  <c r="P1186" i="3"/>
  <c r="S1186" i="3" s="1"/>
  <c r="O1186" i="3"/>
  <c r="R1186" i="3" s="1"/>
  <c r="S1169" i="3"/>
  <c r="I1281" i="2"/>
  <c r="N1281" i="2" s="1"/>
  <c r="K1281" i="2"/>
  <c r="Q1281" i="2" s="1"/>
  <c r="O1109" i="3"/>
  <c r="O43" i="16"/>
  <c r="R43" i="16" s="1"/>
  <c r="P43" i="16"/>
  <c r="S43" i="16" s="1"/>
  <c r="R1169" i="3"/>
  <c r="I1046" i="3"/>
  <c r="N1046" i="3" s="1"/>
  <c r="K1046" i="3"/>
  <c r="Q1046" i="3" s="1"/>
  <c r="I636" i="2"/>
  <c r="N636" i="2" s="1"/>
  <c r="K636" i="2"/>
  <c r="Q636" i="2" s="1"/>
  <c r="I806" i="2"/>
  <c r="N806" i="2" s="1"/>
  <c r="K806" i="2"/>
  <c r="Q806" i="2" s="1"/>
  <c r="K748" i="2"/>
  <c r="Q748" i="2" s="1"/>
  <c r="K684" i="2"/>
  <c r="Q684" i="2" s="1"/>
  <c r="I890" i="2"/>
  <c r="N890" i="2" s="1"/>
  <c r="K890" i="2"/>
  <c r="Q890" i="2" s="1"/>
  <c r="I1139" i="2"/>
  <c r="N1139" i="2" s="1"/>
  <c r="K1139" i="2"/>
  <c r="Q1139" i="2" s="1"/>
  <c r="K1255" i="2"/>
  <c r="Q1255" i="2" s="1"/>
  <c r="K635" i="2"/>
  <c r="Q635" i="2" s="1"/>
  <c r="I635" i="2"/>
  <c r="N635" i="2" s="1"/>
  <c r="K891" i="2"/>
  <c r="Q891" i="2" s="1"/>
  <c r="J954" i="2"/>
  <c r="K951" i="2"/>
  <c r="Q951" i="2" s="1"/>
  <c r="J1014" i="2"/>
  <c r="K1011" i="2"/>
  <c r="Q1011" i="2" s="1"/>
  <c r="I1071" i="2"/>
  <c r="N1071" i="2" s="1"/>
  <c r="K1071" i="2"/>
  <c r="Q1071" i="2" s="1"/>
  <c r="K1140" i="2"/>
  <c r="Q1140" i="2" s="1"/>
  <c r="K1256" i="2"/>
  <c r="Q1256" i="2" s="1"/>
  <c r="I1044" i="3"/>
  <c r="N1044" i="3" s="1"/>
  <c r="K1044" i="3"/>
  <c r="Q1044" i="3" s="1"/>
  <c r="O1107" i="3"/>
  <c r="P1107" i="3"/>
  <c r="S192" i="10"/>
  <c r="M3" i="18"/>
  <c r="L316" i="2"/>
  <c r="M315" i="2"/>
  <c r="S1151" i="3"/>
  <c r="P109" i="17"/>
  <c r="S109" i="17" s="1"/>
  <c r="O109" i="17"/>
  <c r="R109" i="17" s="1"/>
  <c r="R1205" i="3"/>
  <c r="S1205" i="3"/>
  <c r="I693" i="2"/>
  <c r="N693" i="2" s="1"/>
  <c r="K693" i="2"/>
  <c r="Q693" i="2" s="1"/>
  <c r="I685" i="2"/>
  <c r="K685" i="2"/>
  <c r="Q685" i="2" s="1"/>
  <c r="I1069" i="2"/>
  <c r="N1069" i="2" s="1"/>
  <c r="K1069" i="2"/>
  <c r="Q1069" i="2" s="1"/>
  <c r="O170" i="14"/>
  <c r="R170" i="14" s="1"/>
  <c r="P170" i="14"/>
  <c r="S170" i="14" s="1"/>
  <c r="R1151" i="3"/>
  <c r="I637" i="2"/>
  <c r="N637" i="2" s="1"/>
  <c r="K637" i="2"/>
  <c r="Q637" i="2" s="1"/>
  <c r="K749" i="2"/>
  <c r="Q749" i="2" s="1"/>
  <c r="I749" i="2"/>
  <c r="N749" i="2" s="1"/>
  <c r="I634" i="2"/>
  <c r="N634" i="2" s="1"/>
  <c r="K634" i="2"/>
  <c r="Q634" i="2" s="1"/>
  <c r="I746" i="2"/>
  <c r="N746" i="2" s="1"/>
  <c r="K746" i="2"/>
  <c r="Q746" i="2" s="1"/>
  <c r="K892" i="2"/>
  <c r="Q892" i="2" s="1"/>
  <c r="I892" i="2"/>
  <c r="N892" i="2" s="1"/>
  <c r="K1072" i="2"/>
  <c r="Q1072" i="2" s="1"/>
  <c r="I1072" i="2"/>
  <c r="N1072" i="2" s="1"/>
  <c r="K1141" i="2"/>
  <c r="Q1141" i="2" s="1"/>
  <c r="I1141" i="2"/>
  <c r="N1141" i="2" s="1"/>
  <c r="I1257" i="2"/>
  <c r="N1257" i="2" s="1"/>
  <c r="K1257" i="2"/>
  <c r="Q1257" i="2" s="1"/>
  <c r="I633" i="2"/>
  <c r="N633" i="2" s="1"/>
  <c r="K633" i="2"/>
  <c r="Q633" i="2" s="1"/>
  <c r="J850" i="2"/>
  <c r="J728" i="2"/>
  <c r="I803" i="2"/>
  <c r="K803" i="2"/>
  <c r="Q803" i="2" s="1"/>
  <c r="K893" i="2"/>
  <c r="Q893" i="2" s="1"/>
  <c r="K953" i="2"/>
  <c r="Q953" i="2" s="1"/>
  <c r="I1013" i="2"/>
  <c r="K1013" i="2"/>
  <c r="Q1013" i="2" s="1"/>
  <c r="K1073" i="2"/>
  <c r="Q1073" i="2" s="1"/>
  <c r="I1142" i="2"/>
  <c r="N1142" i="2" s="1"/>
  <c r="K1142" i="2"/>
  <c r="Q1142" i="2" s="1"/>
  <c r="K1258" i="2"/>
  <c r="Q1258" i="2" s="1"/>
  <c r="O1317" i="2"/>
  <c r="P1317" i="2"/>
  <c r="K1042" i="3"/>
  <c r="Q1042" i="3" s="1"/>
  <c r="R55" i="14"/>
  <c r="K1033" i="3"/>
  <c r="Q1033" i="3" s="1"/>
  <c r="I1033" i="3"/>
  <c r="N1033" i="3" s="1"/>
  <c r="S50" i="9"/>
  <c r="L132" i="21"/>
  <c r="M132" i="21" s="1"/>
  <c r="N132" i="21" s="1"/>
  <c r="M131" i="21"/>
  <c r="P1158" i="3"/>
  <c r="S1158" i="3" s="1"/>
  <c r="O1158" i="3"/>
  <c r="R1158" i="3" s="1"/>
  <c r="M207" i="3"/>
  <c r="L208" i="3"/>
  <c r="M208" i="3" s="1"/>
  <c r="N208" i="3" s="1"/>
  <c r="P1142" i="3"/>
  <c r="S1142" i="3" s="1"/>
  <c r="O1142" i="3"/>
  <c r="R1142" i="3" s="1"/>
  <c r="I894" i="2"/>
  <c r="N894" i="2" s="1"/>
  <c r="K894" i="2"/>
  <c r="Q894" i="2" s="1"/>
  <c r="K1074" i="2"/>
  <c r="Q1074" i="2" s="1"/>
  <c r="I1074" i="2"/>
  <c r="N1074" i="2" s="1"/>
  <c r="I1143" i="2"/>
  <c r="N1143" i="2" s="1"/>
  <c r="K1143" i="2"/>
  <c r="Q1143" i="2" s="1"/>
  <c r="O630" i="2"/>
  <c r="P630" i="2"/>
  <c r="I896" i="2"/>
  <c r="N896" i="2" s="1"/>
  <c r="K896" i="2"/>
  <c r="Q896" i="2" s="1"/>
  <c r="K956" i="2"/>
  <c r="Q956" i="2" s="1"/>
  <c r="I956" i="2"/>
  <c r="I1076" i="2"/>
  <c r="N1076" i="2" s="1"/>
  <c r="K1076" i="2"/>
  <c r="Q1076" i="2" s="1"/>
  <c r="O840" i="2"/>
  <c r="I1041" i="3"/>
  <c r="N1041" i="3" s="1"/>
  <c r="Q1041" i="3"/>
  <c r="I743" i="2"/>
  <c r="N743" i="2" s="1"/>
  <c r="K743" i="2"/>
  <c r="Q743" i="2" s="1"/>
  <c r="J1138" i="2"/>
  <c r="I1265" i="2"/>
  <c r="N1265" i="2" s="1"/>
  <c r="K1265" i="2"/>
  <c r="Q1265" i="2" s="1"/>
  <c r="I1016" i="2"/>
  <c r="N1016" i="2" s="1"/>
  <c r="K1016" i="2"/>
  <c r="Q1016" i="2" s="1"/>
  <c r="I629" i="2"/>
  <c r="N629" i="2" s="1"/>
  <c r="K629" i="2"/>
  <c r="Q629" i="2" s="1"/>
  <c r="J724" i="2"/>
  <c r="J660" i="2"/>
  <c r="K799" i="2"/>
  <c r="Q799" i="2" s="1"/>
  <c r="K741" i="2"/>
  <c r="Q741" i="2" s="1"/>
  <c r="K677" i="2"/>
  <c r="Q677" i="2" s="1"/>
  <c r="K897" i="2"/>
  <c r="Q897" i="2" s="1"/>
  <c r="K957" i="2"/>
  <c r="Q957" i="2" s="1"/>
  <c r="K1017" i="2"/>
  <c r="Q1017" i="2" s="1"/>
  <c r="K1077" i="2"/>
  <c r="Q1077" i="2" s="1"/>
  <c r="K1146" i="2"/>
  <c r="Q1146" i="2" s="1"/>
  <c r="K1267" i="2"/>
  <c r="Q1267" i="2" s="1"/>
  <c r="J1061" i="3"/>
  <c r="I1038" i="3"/>
  <c r="N1038" i="3" s="1"/>
  <c r="K1038" i="3"/>
  <c r="Q1038" i="3" s="1"/>
  <c r="P1101" i="3"/>
  <c r="R111" i="9"/>
  <c r="M1208" i="2"/>
  <c r="R1141" i="3"/>
  <c r="S1141" i="3"/>
  <c r="S1203" i="3"/>
  <c r="P49" i="16"/>
  <c r="S49" i="16" s="1"/>
  <c r="O49" i="16"/>
  <c r="R49" i="16" s="1"/>
  <c r="I628" i="2"/>
  <c r="N628" i="2" s="1"/>
  <c r="K628" i="2"/>
  <c r="Q628" i="2" s="1"/>
  <c r="K798" i="2"/>
  <c r="Q798" i="2" s="1"/>
  <c r="K740" i="2"/>
  <c r="Q740" i="2" s="1"/>
  <c r="I676" i="2"/>
  <c r="N676" i="2" s="1"/>
  <c r="K676" i="2"/>
  <c r="Q676" i="2" s="1"/>
  <c r="K898" i="2"/>
  <c r="Q898" i="2" s="1"/>
  <c r="K958" i="2"/>
  <c r="Q958" i="2" s="1"/>
  <c r="O1021" i="2"/>
  <c r="P1021" i="2"/>
  <c r="K1018" i="2"/>
  <c r="Q1018" i="2" s="1"/>
  <c r="K1078" i="2"/>
  <c r="Q1078" i="2" s="1"/>
  <c r="K1147" i="2"/>
  <c r="Q1147" i="2" s="1"/>
  <c r="K1199" i="2"/>
  <c r="Q1199" i="2" s="1"/>
  <c r="K1262" i="2"/>
  <c r="Q1262" i="2" s="1"/>
  <c r="I1268" i="2"/>
  <c r="N1268" i="2" s="1"/>
  <c r="K1268" i="2"/>
  <c r="Q1268" i="2" s="1"/>
  <c r="O1060" i="3"/>
  <c r="P1060" i="3"/>
  <c r="P1100" i="3"/>
  <c r="M856" i="3"/>
  <c r="R1203" i="3"/>
  <c r="O1201" i="3"/>
  <c r="R1201" i="3" s="1"/>
  <c r="P1201" i="3"/>
  <c r="S1201" i="3" s="1"/>
  <c r="S159" i="16"/>
  <c r="O1177" i="3"/>
  <c r="R1177" i="3" s="1"/>
  <c r="P1177" i="3"/>
  <c r="S1177" i="3" s="1"/>
  <c r="J631" i="2"/>
  <c r="I1264" i="2"/>
  <c r="K1264" i="2"/>
  <c r="Q1264" i="2" s="1"/>
  <c r="J844" i="2"/>
  <c r="J722" i="2"/>
  <c r="J658" i="2"/>
  <c r="I739" i="2"/>
  <c r="N739" i="2" s="1"/>
  <c r="K739" i="2"/>
  <c r="Q739" i="2" s="1"/>
  <c r="J902" i="2"/>
  <c r="K899" i="2"/>
  <c r="Q899" i="2" s="1"/>
  <c r="J962" i="2"/>
  <c r="I959" i="2"/>
  <c r="N959" i="2" s="1"/>
  <c r="K959" i="2"/>
  <c r="Q959" i="2" s="1"/>
  <c r="I1019" i="2"/>
  <c r="N1019" i="2" s="1"/>
  <c r="K1019" i="2"/>
  <c r="Q1019" i="2" s="1"/>
  <c r="J1082" i="2"/>
  <c r="K1079" i="2"/>
  <c r="Q1079" i="2" s="1"/>
  <c r="K1148" i="2"/>
  <c r="Q1148" i="2" s="1"/>
  <c r="J1203" i="2"/>
  <c r="I1200" i="2"/>
  <c r="N1200" i="2" s="1"/>
  <c r="K1200" i="2"/>
  <c r="Q1200" i="2" s="1"/>
  <c r="K1269" i="2"/>
  <c r="Q1269" i="2" s="1"/>
  <c r="O1099" i="3"/>
  <c r="R1138" i="3"/>
  <c r="S1138" i="3"/>
  <c r="K1125" i="2"/>
  <c r="Q1125" i="2" s="1"/>
  <c r="I1125" i="2"/>
  <c r="N1125" i="2" s="1"/>
  <c r="K632" i="2"/>
  <c r="Q632" i="2" s="1"/>
  <c r="I632" i="2"/>
  <c r="N632" i="2" s="1"/>
  <c r="I1036" i="3"/>
  <c r="N1036" i="3" s="1"/>
  <c r="K1036" i="3"/>
  <c r="Q1036" i="3" s="1"/>
  <c r="K796" i="2"/>
  <c r="Q796" i="2" s="1"/>
  <c r="I796" i="2"/>
  <c r="N796" i="2" s="1"/>
  <c r="K738" i="2"/>
  <c r="Q738" i="2" s="1"/>
  <c r="K674" i="2"/>
  <c r="Q674" i="2" s="1"/>
  <c r="I674" i="2"/>
  <c r="N674" i="2" s="1"/>
  <c r="J903" i="2"/>
  <c r="J963" i="2"/>
  <c r="K960" i="2"/>
  <c r="Q960" i="2" s="1"/>
  <c r="J1023" i="2"/>
  <c r="K1020" i="2"/>
  <c r="Q1020" i="2" s="1"/>
  <c r="J1083" i="2"/>
  <c r="K1080" i="2"/>
  <c r="Q1080" i="2" s="1"/>
  <c r="K1149" i="2"/>
  <c r="Q1149" i="2" s="1"/>
  <c r="J1204" i="2"/>
  <c r="K1201" i="2"/>
  <c r="Q1201" i="2" s="1"/>
  <c r="I1260" i="2"/>
  <c r="N1260" i="2" s="1"/>
  <c r="K1260" i="2"/>
  <c r="Q1260" i="2" s="1"/>
  <c r="S193" i="16"/>
  <c r="O1139" i="3"/>
  <c r="R1139" i="3" s="1"/>
  <c r="P1139" i="3"/>
  <c r="S1139" i="3" s="1"/>
  <c r="O1196" i="3"/>
  <c r="R1196" i="3" s="1"/>
  <c r="P1196" i="3"/>
  <c r="S1196" i="3" s="1"/>
  <c r="P1130" i="3"/>
  <c r="S1130" i="3" s="1"/>
  <c r="O1130" i="3"/>
  <c r="R1130" i="3" s="1"/>
  <c r="S257" i="14"/>
  <c r="R1181" i="3"/>
  <c r="S1181" i="3"/>
  <c r="I881" i="2"/>
  <c r="N881" i="2" s="1"/>
  <c r="K881" i="2"/>
  <c r="Q881" i="2" s="1"/>
  <c r="I1246" i="2"/>
  <c r="N1246" i="2" s="1"/>
  <c r="K1246" i="2"/>
  <c r="Q1246" i="2" s="1"/>
  <c r="O782" i="2"/>
  <c r="P782" i="2"/>
  <c r="K900" i="2"/>
  <c r="Q900" i="2" s="1"/>
  <c r="K1270" i="2"/>
  <c r="Q1270" i="2" s="1"/>
  <c r="J1058" i="3"/>
  <c r="J842" i="2"/>
  <c r="J720" i="2"/>
  <c r="J656" i="2"/>
  <c r="I673" i="2"/>
  <c r="N673" i="2" s="1"/>
  <c r="K673" i="2"/>
  <c r="Q673" i="2" s="1"/>
  <c r="J904" i="2"/>
  <c r="K901" i="2"/>
  <c r="Q901" i="2" s="1"/>
  <c r="I961" i="2"/>
  <c r="N961" i="2" s="1"/>
  <c r="K961" i="2"/>
  <c r="Q961" i="2" s="1"/>
  <c r="K1021" i="2"/>
  <c r="Q1021" i="2" s="1"/>
  <c r="J1084" i="2"/>
  <c r="I1081" i="2"/>
  <c r="K1081" i="2"/>
  <c r="Q1081" i="2" s="1"/>
  <c r="J1144" i="2"/>
  <c r="K1150" i="2"/>
  <c r="Q1150" i="2" s="1"/>
  <c r="I1202" i="2"/>
  <c r="N1202" i="2" s="1"/>
  <c r="K1202" i="2"/>
  <c r="Q1202" i="2" s="1"/>
  <c r="K1271" i="2"/>
  <c r="Q1271" i="2" s="1"/>
  <c r="J1057" i="3"/>
  <c r="K1034" i="3"/>
  <c r="Q1034" i="3" s="1"/>
  <c r="I1034" i="3"/>
  <c r="N1034" i="3" s="1"/>
  <c r="J1097" i="3"/>
  <c r="S69" i="10"/>
  <c r="N27" i="13"/>
  <c r="R193" i="16"/>
  <c r="O1137" i="3"/>
  <c r="R1137" i="3" s="1"/>
  <c r="P1137" i="3"/>
  <c r="S1137" i="3" s="1"/>
  <c r="R257" i="14"/>
  <c r="R1209" i="3"/>
  <c r="S1209" i="3"/>
  <c r="L149" i="15"/>
  <c r="M148" i="15"/>
  <c r="P57" i="16"/>
  <c r="S57" i="16" s="1"/>
  <c r="O57" i="16"/>
  <c r="R57" i="16" s="1"/>
  <c r="O1132" i="3"/>
  <c r="R1132" i="3" s="1"/>
  <c r="P1132" i="3"/>
  <c r="S1132" i="3" s="1"/>
  <c r="O1172" i="3"/>
  <c r="R1172" i="3" s="1"/>
  <c r="P1172" i="3"/>
  <c r="S1172" i="3" s="1"/>
  <c r="O42" i="16"/>
  <c r="R42" i="16" s="1"/>
  <c r="P42" i="16"/>
  <c r="S42" i="16" s="1"/>
  <c r="P1190" i="3"/>
  <c r="S1190" i="3" s="1"/>
  <c r="O1190" i="3"/>
  <c r="R1190" i="3" s="1"/>
  <c r="R1162" i="3"/>
  <c r="I1273" i="2"/>
  <c r="K1273" i="2"/>
  <c r="Q1273" i="2" s="1"/>
  <c r="I623" i="2"/>
  <c r="N623" i="2" s="1"/>
  <c r="K623" i="2"/>
  <c r="Q623" i="2" s="1"/>
  <c r="O1027" i="2"/>
  <c r="P1027" i="2"/>
  <c r="M18" i="15"/>
  <c r="L19" i="15"/>
  <c r="M19" i="15" s="1"/>
  <c r="N19" i="15" s="1"/>
  <c r="S1195" i="3"/>
  <c r="S1162" i="3"/>
  <c r="I964" i="2"/>
  <c r="N964" i="2" s="1"/>
  <c r="K964" i="2"/>
  <c r="Q964" i="2" s="1"/>
  <c r="K1031" i="3"/>
  <c r="Q1031" i="3" s="1"/>
  <c r="I1031" i="3"/>
  <c r="K855" i="2"/>
  <c r="Q855" i="2" s="1"/>
  <c r="I855" i="2"/>
  <c r="N855" i="2" s="1"/>
  <c r="K733" i="2"/>
  <c r="Q733" i="2" s="1"/>
  <c r="O1199" i="3"/>
  <c r="R1199" i="3" s="1"/>
  <c r="P1199" i="3"/>
  <c r="S1199" i="3" s="1"/>
  <c r="S1160" i="3"/>
  <c r="R1160" i="3"/>
  <c r="K1207" i="2"/>
  <c r="Q1207" i="2" s="1"/>
  <c r="S16" i="14"/>
  <c r="M816" i="2"/>
  <c r="R1198" i="3"/>
  <c r="S1198" i="3"/>
  <c r="R1178" i="3"/>
  <c r="S1178" i="3"/>
  <c r="S1135" i="3"/>
  <c r="R1135" i="3"/>
  <c r="R1153" i="3"/>
  <c r="S1153" i="3"/>
  <c r="K1275" i="2"/>
  <c r="Q1275" i="2" s="1"/>
  <c r="I1275" i="2"/>
  <c r="N1275" i="2" s="1"/>
  <c r="O1052" i="3"/>
  <c r="R1052" i="3" s="1"/>
  <c r="P1052" i="3"/>
  <c r="S1052" i="3" s="1"/>
  <c r="I854" i="2"/>
  <c r="N854" i="2" s="1"/>
  <c r="K854" i="2"/>
  <c r="Q854" i="2" s="1"/>
  <c r="I732" i="2"/>
  <c r="N732" i="2" s="1"/>
  <c r="K732" i="2"/>
  <c r="Q732" i="2" s="1"/>
  <c r="I906" i="2"/>
  <c r="K906" i="2"/>
  <c r="Q906" i="2" s="1"/>
  <c r="I1026" i="2"/>
  <c r="N1026" i="2" s="1"/>
  <c r="K1026" i="2"/>
  <c r="Q1026" i="2" s="1"/>
  <c r="K1276" i="2"/>
  <c r="Q1276" i="2" s="1"/>
  <c r="O1092" i="3"/>
  <c r="P1092" i="3"/>
  <c r="S146" i="9"/>
  <c r="I620" i="2"/>
  <c r="N620" i="2" s="1"/>
  <c r="K620" i="2"/>
  <c r="Q620" i="2" s="1"/>
  <c r="J775" i="2"/>
  <c r="J714" i="2"/>
  <c r="K853" i="2"/>
  <c r="Q853" i="2" s="1"/>
  <c r="K731" i="2"/>
  <c r="Q731" i="2" s="1"/>
  <c r="K667" i="2"/>
  <c r="Q667" i="2" s="1"/>
  <c r="J910" i="2"/>
  <c r="K907" i="2"/>
  <c r="Q907" i="2" s="1"/>
  <c r="K967" i="2"/>
  <c r="Q967" i="2" s="1"/>
  <c r="K1027" i="2"/>
  <c r="Q1027" i="2" s="1"/>
  <c r="J1090" i="2"/>
  <c r="K1087" i="2"/>
  <c r="Q1087" i="2" s="1"/>
  <c r="J1150" i="2"/>
  <c r="K1156" i="2"/>
  <c r="Q1156" i="2" s="1"/>
  <c r="J1211" i="2"/>
  <c r="K1208" i="2"/>
  <c r="Q1208" i="2" s="1"/>
  <c r="J1271" i="2"/>
  <c r="K1277" i="2"/>
  <c r="Q1277" i="2" s="1"/>
  <c r="O1050" i="3"/>
  <c r="K1028" i="3"/>
  <c r="Q1028" i="3" s="1"/>
  <c r="R332" i="4"/>
  <c r="S1131" i="3"/>
  <c r="O967" i="2"/>
  <c r="P967" i="2"/>
  <c r="I1024" i="2"/>
  <c r="N1024" i="2" s="1"/>
  <c r="K1024" i="2"/>
  <c r="Q1024" i="2" s="1"/>
  <c r="O1208" i="2"/>
  <c r="P1208" i="2"/>
  <c r="I1205" i="2"/>
  <c r="N1205" i="2" s="1"/>
  <c r="K1205" i="2"/>
  <c r="Q1205" i="2" s="1"/>
  <c r="O622" i="2"/>
  <c r="K669" i="2"/>
  <c r="Q669" i="2" s="1"/>
  <c r="P1148" i="2"/>
  <c r="K1154" i="2"/>
  <c r="Q1154" i="2" s="1"/>
  <c r="P1093" i="3"/>
  <c r="S1093" i="3" s="1"/>
  <c r="K668" i="2"/>
  <c r="Q668" i="2" s="1"/>
  <c r="K966" i="2"/>
  <c r="Q966" i="2" s="1"/>
  <c r="P619" i="2"/>
  <c r="O619" i="2"/>
  <c r="K619" i="2"/>
  <c r="Q619" i="2" s="1"/>
  <c r="J835" i="2"/>
  <c r="J774" i="2"/>
  <c r="K852" i="2"/>
  <c r="Q852" i="2" s="1"/>
  <c r="I852" i="2"/>
  <c r="N852" i="2" s="1"/>
  <c r="K730" i="2"/>
  <c r="Q730" i="2" s="1"/>
  <c r="K666" i="2"/>
  <c r="Q666" i="2" s="1"/>
  <c r="I908" i="2"/>
  <c r="N908" i="2" s="1"/>
  <c r="K908" i="2"/>
  <c r="Q908" i="2" s="1"/>
  <c r="J971" i="2"/>
  <c r="K968" i="2"/>
  <c r="Q968" i="2" s="1"/>
  <c r="J1031" i="2"/>
  <c r="K1028" i="2"/>
  <c r="Q1028" i="2" s="1"/>
  <c r="J1091" i="2"/>
  <c r="K1088" i="2"/>
  <c r="Q1088" i="2" s="1"/>
  <c r="J1151" i="2"/>
  <c r="K1157" i="2"/>
  <c r="Q1157" i="2" s="1"/>
  <c r="K1209" i="2"/>
  <c r="Q1209" i="2" s="1"/>
  <c r="J1272" i="2"/>
  <c r="I1278" i="2"/>
  <c r="N1278" i="2" s="1"/>
  <c r="K1278" i="2"/>
  <c r="Q1278" i="2" s="1"/>
  <c r="K1027" i="3"/>
  <c r="Q1027" i="3" s="1"/>
  <c r="K1127" i="3"/>
  <c r="Q1127" i="3" s="1"/>
  <c r="S96" i="13"/>
  <c r="N106" i="13"/>
  <c r="S91" i="9"/>
  <c r="S1166" i="3"/>
  <c r="P1134" i="3"/>
  <c r="S1134" i="3" s="1"/>
  <c r="O1134" i="3"/>
  <c r="R1134" i="3" s="1"/>
  <c r="R1131" i="3"/>
  <c r="R1159" i="3"/>
  <c r="O907" i="2"/>
  <c r="P907" i="2"/>
  <c r="P837" i="2"/>
  <c r="S837" i="2" s="1"/>
  <c r="K1086" i="2"/>
  <c r="Q1086" i="2" s="1"/>
  <c r="I1155" i="2"/>
  <c r="K1155" i="2"/>
  <c r="Q1155" i="2" s="1"/>
  <c r="P773" i="2"/>
  <c r="K851" i="2"/>
  <c r="Q851" i="2" s="1"/>
  <c r="I851" i="2"/>
  <c r="I729" i="2"/>
  <c r="N729" i="2" s="1"/>
  <c r="K729" i="2"/>
  <c r="Q729" i="2" s="1"/>
  <c r="K665" i="2"/>
  <c r="Q665" i="2" s="1"/>
  <c r="J912" i="2"/>
  <c r="K909" i="2"/>
  <c r="Q909" i="2" s="1"/>
  <c r="K969" i="2"/>
  <c r="Q969" i="2" s="1"/>
  <c r="K1029" i="2"/>
  <c r="Q1029" i="2" s="1"/>
  <c r="J1092" i="2"/>
  <c r="K1089" i="2"/>
  <c r="Q1089" i="2" s="1"/>
  <c r="I1089" i="2"/>
  <c r="J1152" i="2"/>
  <c r="K1158" i="2"/>
  <c r="Q1158" i="2" s="1"/>
  <c r="J1213" i="2"/>
  <c r="I1210" i="2"/>
  <c r="N1210" i="2" s="1"/>
  <c r="K1210" i="2"/>
  <c r="Q1210" i="2" s="1"/>
  <c r="I1325" i="2"/>
  <c r="N1325" i="2" s="1"/>
  <c r="K1325" i="2"/>
  <c r="Q1325" i="2" s="1"/>
  <c r="J1048" i="3"/>
  <c r="I1126" i="3"/>
  <c r="K1126" i="3"/>
  <c r="Q1126" i="3" s="1"/>
  <c r="M44" i="13"/>
  <c r="L45" i="13"/>
  <c r="S1193" i="3"/>
  <c r="S1157" i="3"/>
  <c r="R1193" i="3"/>
  <c r="P65" i="16"/>
  <c r="S65" i="16" s="1"/>
  <c r="O65" i="16"/>
  <c r="R65" i="16" s="1"/>
  <c r="R1157" i="3"/>
  <c r="N104" i="13"/>
  <c r="M27" i="21"/>
  <c r="L28" i="21"/>
  <c r="M28" i="21" s="1"/>
  <c r="N28" i="21" s="1"/>
  <c r="R1197" i="3"/>
  <c r="S1197" i="3"/>
  <c r="O1148" i="3"/>
  <c r="R1148" i="3" s="1"/>
  <c r="P1148" i="3"/>
  <c r="S1148" i="3" s="1"/>
  <c r="O1096" i="3"/>
  <c r="R1096" i="3" s="1"/>
  <c r="P1096" i="3"/>
  <c r="S1096" i="3" s="1"/>
  <c r="O615" i="2"/>
  <c r="P615" i="2"/>
  <c r="K615" i="2"/>
  <c r="Q615" i="2" s="1"/>
  <c r="J769" i="2"/>
  <c r="J708" i="2"/>
  <c r="K847" i="2"/>
  <c r="Q847" i="2" s="1"/>
  <c r="K725" i="2"/>
  <c r="Q725" i="2" s="1"/>
  <c r="K661" i="2"/>
  <c r="Q661" i="2" s="1"/>
  <c r="J916" i="2"/>
  <c r="K913" i="2"/>
  <c r="Q913" i="2" s="1"/>
  <c r="K973" i="2"/>
  <c r="Q973" i="2" s="1"/>
  <c r="J1036" i="2"/>
  <c r="K1033" i="2"/>
  <c r="Q1033" i="2" s="1"/>
  <c r="J1096" i="2"/>
  <c r="I1093" i="2"/>
  <c r="N1093" i="2" s="1"/>
  <c r="K1093" i="2"/>
  <c r="Q1093" i="2" s="1"/>
  <c r="K1162" i="2"/>
  <c r="Q1162" i="2" s="1"/>
  <c r="I1214" i="2"/>
  <c r="N1214" i="2" s="1"/>
  <c r="K1214" i="2"/>
  <c r="Q1214" i="2" s="1"/>
  <c r="O1277" i="2"/>
  <c r="P1277" i="2"/>
  <c r="K1321" i="2"/>
  <c r="Q1321" i="2" s="1"/>
  <c r="K1022" i="3"/>
  <c r="Q1022" i="3" s="1"/>
  <c r="I1022" i="3"/>
  <c r="N1022" i="3" s="1"/>
  <c r="K1122" i="3"/>
  <c r="Q1122" i="3" s="1"/>
  <c r="O134" i="10"/>
  <c r="R134" i="10" s="1"/>
  <c r="S46" i="13"/>
  <c r="N42" i="13"/>
  <c r="S188" i="10"/>
  <c r="O115" i="17"/>
  <c r="R115" i="17" s="1"/>
  <c r="P115" i="17"/>
  <c r="S115" i="17" s="1"/>
  <c r="L197" i="3"/>
  <c r="M197" i="3" s="1"/>
  <c r="N197" i="3" s="1"/>
  <c r="M196" i="3"/>
  <c r="P1146" i="3"/>
  <c r="S1146" i="3" s="1"/>
  <c r="O1146" i="3"/>
  <c r="R1146" i="3" s="1"/>
  <c r="I672" i="2"/>
  <c r="K672" i="2"/>
  <c r="Q672" i="2" s="1"/>
  <c r="I727" i="2"/>
  <c r="K727" i="2"/>
  <c r="Q727" i="2" s="1"/>
  <c r="P1097" i="2"/>
  <c r="R188" i="10"/>
  <c r="P613" i="2"/>
  <c r="O613" i="2"/>
  <c r="K613" i="2"/>
  <c r="Q613" i="2" s="1"/>
  <c r="K845" i="2"/>
  <c r="Q845" i="2" s="1"/>
  <c r="K723" i="2"/>
  <c r="Q723" i="2" s="1"/>
  <c r="K659" i="2"/>
  <c r="Q659" i="2" s="1"/>
  <c r="J918" i="2"/>
  <c r="K915" i="2"/>
  <c r="Q915" i="2" s="1"/>
  <c r="J978" i="2"/>
  <c r="K975" i="2"/>
  <c r="Q975" i="2" s="1"/>
  <c r="I1035" i="2"/>
  <c r="N1035" i="2" s="1"/>
  <c r="K1035" i="2"/>
  <c r="Q1035" i="2" s="1"/>
  <c r="J1098" i="2"/>
  <c r="I1095" i="2"/>
  <c r="N1095" i="2" s="1"/>
  <c r="K1095" i="2"/>
  <c r="Q1095" i="2" s="1"/>
  <c r="J1158" i="2"/>
  <c r="K1164" i="2"/>
  <c r="Q1164" i="2" s="1"/>
  <c r="J1219" i="2"/>
  <c r="K1216" i="2"/>
  <c r="Q1216" i="2" s="1"/>
  <c r="K1319" i="2"/>
  <c r="Q1319" i="2" s="1"/>
  <c r="J1042" i="3"/>
  <c r="K1020" i="3"/>
  <c r="Q1020" i="3" s="1"/>
  <c r="J1020" i="3"/>
  <c r="I1120" i="3"/>
  <c r="N1120" i="3" s="1"/>
  <c r="K1120" i="3"/>
  <c r="Q1120" i="3" s="1"/>
  <c r="R195" i="10"/>
  <c r="P1150" i="3"/>
  <c r="S1150" i="3" s="1"/>
  <c r="O1150" i="3"/>
  <c r="R1150" i="3" s="1"/>
  <c r="R1147" i="3"/>
  <c r="R205" i="16"/>
  <c r="R113" i="9"/>
  <c r="O1207" i="3"/>
  <c r="R1207" i="3" s="1"/>
  <c r="P1207" i="3"/>
  <c r="S1207" i="3" s="1"/>
  <c r="S58" i="13"/>
  <c r="O611" i="2"/>
  <c r="P611" i="2"/>
  <c r="K611" i="2"/>
  <c r="Q611" i="2" s="1"/>
  <c r="J826" i="2"/>
  <c r="J765" i="2"/>
  <c r="K843" i="2"/>
  <c r="Q843" i="2" s="1"/>
  <c r="K782" i="2"/>
  <c r="Q782" i="2" s="1"/>
  <c r="K721" i="2"/>
  <c r="Q721" i="2" s="1"/>
  <c r="I657" i="2"/>
  <c r="N657" i="2" s="1"/>
  <c r="K657" i="2"/>
  <c r="Q657" i="2" s="1"/>
  <c r="J920" i="2"/>
  <c r="K917" i="2"/>
  <c r="Q917" i="2" s="1"/>
  <c r="J980" i="2"/>
  <c r="K977" i="2"/>
  <c r="Q977" i="2" s="1"/>
  <c r="K1037" i="2"/>
  <c r="Q1037" i="2" s="1"/>
  <c r="J1100" i="2"/>
  <c r="K1097" i="2"/>
  <c r="Q1097" i="2" s="1"/>
  <c r="K1166" i="2"/>
  <c r="Q1166" i="2" s="1"/>
  <c r="J1221" i="2"/>
  <c r="K1218" i="2"/>
  <c r="Q1218" i="2" s="1"/>
  <c r="K1317" i="2"/>
  <c r="Q1317" i="2" s="1"/>
  <c r="J1040" i="3"/>
  <c r="I1018" i="3"/>
  <c r="N1018" i="3" s="1"/>
  <c r="K1018" i="3"/>
  <c r="Q1018" i="3" s="1"/>
  <c r="K1118" i="3"/>
  <c r="Q1118" i="3" s="1"/>
  <c r="S62" i="13"/>
  <c r="S71" i="13"/>
  <c r="R11" i="13"/>
  <c r="R198" i="10"/>
  <c r="M1209" i="2"/>
  <c r="R1144" i="3"/>
  <c r="S1144" i="3"/>
  <c r="O1184" i="3"/>
  <c r="R1184" i="3" s="1"/>
  <c r="P1184" i="3"/>
  <c r="S1184" i="3" s="1"/>
  <c r="I1032" i="3"/>
  <c r="N1032" i="3" s="1"/>
  <c r="K1032" i="3"/>
  <c r="Q1032" i="3" s="1"/>
  <c r="S49" i="14"/>
  <c r="P1182" i="3"/>
  <c r="S1182" i="3" s="1"/>
  <c r="O1182" i="3"/>
  <c r="R1182" i="3" s="1"/>
  <c r="S78" i="16"/>
  <c r="K1215" i="2"/>
  <c r="Q1215" i="2" s="1"/>
  <c r="K1121" i="3"/>
  <c r="Q1121" i="3" s="1"/>
  <c r="J1315" i="2"/>
  <c r="O1315" i="2" s="1"/>
  <c r="K1016" i="3"/>
  <c r="Q1016" i="3" s="1"/>
  <c r="J1016" i="3"/>
  <c r="K1116" i="3"/>
  <c r="Q1116" i="3" s="1"/>
  <c r="R94" i="13"/>
  <c r="R2" i="14"/>
  <c r="S19" i="13"/>
  <c r="S1192" i="3"/>
  <c r="R1192" i="3"/>
  <c r="S1143" i="3"/>
  <c r="I1022" i="2"/>
  <c r="N1022" i="2" s="1"/>
  <c r="K1022" i="2"/>
  <c r="Q1022" i="2" s="1"/>
  <c r="I976" i="2"/>
  <c r="K976" i="2"/>
  <c r="Q976" i="2" s="1"/>
  <c r="K1117" i="3"/>
  <c r="Q1117" i="3" s="1"/>
  <c r="I1117" i="3"/>
  <c r="N1117" i="3" s="1"/>
  <c r="I609" i="2"/>
  <c r="K609" i="2"/>
  <c r="Q609" i="2" s="1"/>
  <c r="I841" i="2"/>
  <c r="N841" i="2" s="1"/>
  <c r="K841" i="2"/>
  <c r="Q841" i="2" s="1"/>
  <c r="K719" i="2"/>
  <c r="Q719" i="2" s="1"/>
  <c r="J922" i="2"/>
  <c r="I979" i="2"/>
  <c r="N979" i="2" s="1"/>
  <c r="K979" i="2"/>
  <c r="Q979" i="2" s="1"/>
  <c r="I1099" i="2"/>
  <c r="N1099" i="2" s="1"/>
  <c r="K1099" i="2"/>
  <c r="Q1099" i="2" s="1"/>
  <c r="I1168" i="2"/>
  <c r="N1168" i="2" s="1"/>
  <c r="K1168" i="2"/>
  <c r="Q1168" i="2" s="1"/>
  <c r="J1223" i="2"/>
  <c r="J1283" i="2"/>
  <c r="J823" i="2"/>
  <c r="J701" i="2"/>
  <c r="K840" i="2"/>
  <c r="Q840" i="2" s="1"/>
  <c r="K779" i="2"/>
  <c r="Q779" i="2" s="1"/>
  <c r="K718" i="2"/>
  <c r="Q718" i="2" s="1"/>
  <c r="P859" i="2"/>
  <c r="K920" i="2"/>
  <c r="Q920" i="2" s="1"/>
  <c r="K980" i="2"/>
  <c r="Q980" i="2" s="1"/>
  <c r="I1040" i="2"/>
  <c r="N1040" i="2" s="1"/>
  <c r="K1040" i="2"/>
  <c r="Q1040" i="2" s="1"/>
  <c r="K1100" i="2"/>
  <c r="Q1100" i="2" s="1"/>
  <c r="K1169" i="2"/>
  <c r="Q1169" i="2" s="1"/>
  <c r="K1221" i="2"/>
  <c r="Q1221" i="2" s="1"/>
  <c r="I1314" i="2"/>
  <c r="N1314" i="2" s="1"/>
  <c r="K1314" i="2"/>
  <c r="Q1314" i="2" s="1"/>
  <c r="J1037" i="3"/>
  <c r="I1015" i="3"/>
  <c r="N1015" i="3" s="1"/>
  <c r="K1015" i="3"/>
  <c r="Q1015" i="3" s="1"/>
  <c r="K1115" i="3"/>
  <c r="Q1115" i="3" s="1"/>
  <c r="S43" i="13"/>
  <c r="S101" i="9"/>
  <c r="S200" i="19"/>
  <c r="R1143" i="3"/>
  <c r="O38" i="16"/>
  <c r="R38" i="16" s="1"/>
  <c r="P38" i="16"/>
  <c r="S38" i="16" s="1"/>
  <c r="O50" i="16"/>
  <c r="R50" i="16" s="1"/>
  <c r="P50" i="16"/>
  <c r="S50" i="16" s="1"/>
  <c r="S206" i="14"/>
  <c r="P1047" i="3"/>
  <c r="S1047" i="3" s="1"/>
  <c r="O1047" i="3"/>
  <c r="I1025" i="3"/>
  <c r="N1025" i="3" s="1"/>
  <c r="K1025" i="3"/>
  <c r="Q1025" i="3" s="1"/>
  <c r="K916" i="2"/>
  <c r="Q916" i="2" s="1"/>
  <c r="O824" i="2"/>
  <c r="K780" i="2"/>
  <c r="Q780" i="2" s="1"/>
  <c r="J858" i="2"/>
  <c r="J982" i="2"/>
  <c r="O608" i="2"/>
  <c r="P608" i="2"/>
  <c r="O607" i="2"/>
  <c r="P607" i="2"/>
  <c r="K607" i="2"/>
  <c r="Q607" i="2" s="1"/>
  <c r="J762" i="2"/>
  <c r="I839" i="2"/>
  <c r="N839" i="2" s="1"/>
  <c r="K839" i="2"/>
  <c r="Q839" i="2" s="1"/>
  <c r="K778" i="2"/>
  <c r="Q778" i="2" s="1"/>
  <c r="K717" i="2"/>
  <c r="Q717" i="2" s="1"/>
  <c r="J860" i="2"/>
  <c r="K921" i="2"/>
  <c r="Q921" i="2" s="1"/>
  <c r="I921" i="2"/>
  <c r="J984" i="2"/>
  <c r="I981" i="2"/>
  <c r="N981" i="2" s="1"/>
  <c r="K981" i="2"/>
  <c r="Q981" i="2" s="1"/>
  <c r="I1041" i="2"/>
  <c r="N1041" i="2" s="1"/>
  <c r="K1041" i="2"/>
  <c r="Q1041" i="2" s="1"/>
  <c r="J1104" i="2"/>
  <c r="J1164" i="2"/>
  <c r="I1222" i="2"/>
  <c r="K1222" i="2"/>
  <c r="Q1222" i="2" s="1"/>
  <c r="K1313" i="2"/>
  <c r="Q1313" i="2" s="1"/>
  <c r="J1014" i="3"/>
  <c r="K1014" i="3"/>
  <c r="Q1014" i="3" s="1"/>
  <c r="I1114" i="3"/>
  <c r="N1114" i="3" s="1"/>
  <c r="K1114" i="3"/>
  <c r="Q1114" i="3" s="1"/>
  <c r="S68" i="9"/>
  <c r="R43" i="13"/>
  <c r="S1149" i="3"/>
  <c r="O86" i="16"/>
  <c r="R86" i="16" s="1"/>
  <c r="P86" i="16"/>
  <c r="S86" i="16" s="1"/>
  <c r="S249" i="14"/>
  <c r="R206" i="14"/>
  <c r="K918" i="2"/>
  <c r="Q918" i="2" s="1"/>
  <c r="I1038" i="2"/>
  <c r="N1038" i="2" s="1"/>
  <c r="K1038" i="2"/>
  <c r="Q1038" i="2" s="1"/>
  <c r="K1098" i="2"/>
  <c r="Q1098" i="2" s="1"/>
  <c r="K1219" i="2"/>
  <c r="Q1219" i="2" s="1"/>
  <c r="J1017" i="3"/>
  <c r="K1017" i="3"/>
  <c r="Q1017" i="3" s="1"/>
  <c r="M916" i="2"/>
  <c r="R1149" i="3"/>
  <c r="O63" i="16"/>
  <c r="R63" i="16" s="1"/>
  <c r="P63" i="16"/>
  <c r="S63" i="16" s="1"/>
  <c r="O132" i="14"/>
  <c r="R132" i="14" s="1"/>
  <c r="P132" i="14"/>
  <c r="S132" i="14" s="1"/>
  <c r="R1189" i="3"/>
  <c r="S1189" i="3"/>
  <c r="I972" i="2"/>
  <c r="N972" i="2" s="1"/>
  <c r="K972" i="2"/>
  <c r="Q972" i="2" s="1"/>
  <c r="P1216" i="2"/>
  <c r="O1045" i="3"/>
  <c r="R1045" i="3" s="1"/>
  <c r="P1045" i="3"/>
  <c r="S1045" i="3" s="1"/>
  <c r="I1217" i="2"/>
  <c r="N1217" i="2" s="1"/>
  <c r="K1217" i="2"/>
  <c r="Q1217" i="2" s="1"/>
  <c r="J1019" i="3"/>
  <c r="K1019" i="3"/>
  <c r="Q1019" i="3" s="1"/>
  <c r="P1035" i="3"/>
  <c r="S1035" i="3" s="1"/>
  <c r="O1035" i="3"/>
  <c r="R1035" i="3" s="1"/>
  <c r="P605" i="2"/>
  <c r="O605" i="2"/>
  <c r="K605" i="2"/>
  <c r="Q605" i="2" s="1"/>
  <c r="J820" i="2"/>
  <c r="J760" i="2"/>
  <c r="J698" i="2"/>
  <c r="I715" i="2"/>
  <c r="N715" i="2" s="1"/>
  <c r="K715" i="2"/>
  <c r="Q715" i="2" s="1"/>
  <c r="K859" i="2"/>
  <c r="Q859" i="2" s="1"/>
  <c r="K923" i="2"/>
  <c r="Q923" i="2" s="1"/>
  <c r="I983" i="2"/>
  <c r="N983" i="2" s="1"/>
  <c r="K983" i="2"/>
  <c r="Q983" i="2" s="1"/>
  <c r="K1043" i="2"/>
  <c r="Q1043" i="2" s="1"/>
  <c r="I1043" i="2"/>
  <c r="N1043" i="2" s="1"/>
  <c r="K1103" i="2"/>
  <c r="Q1103" i="2" s="1"/>
  <c r="K1224" i="2"/>
  <c r="Q1224" i="2" s="1"/>
  <c r="J1287" i="2"/>
  <c r="I1311" i="2"/>
  <c r="N1311" i="2" s="1"/>
  <c r="K1311" i="2"/>
  <c r="Q1311" i="2" s="1"/>
  <c r="I1012" i="3"/>
  <c r="N1012" i="3" s="1"/>
  <c r="K1012" i="3"/>
  <c r="Q1012" i="3" s="1"/>
  <c r="K1112" i="3"/>
  <c r="Q1112" i="3" s="1"/>
  <c r="S62" i="14"/>
  <c r="O1136" i="3"/>
  <c r="R1136" i="3" s="1"/>
  <c r="P1136" i="3"/>
  <c r="S1136" i="3" s="1"/>
  <c r="R1175" i="3"/>
  <c r="P832" i="2"/>
  <c r="K1111" i="3"/>
  <c r="Q1111" i="3" s="1"/>
  <c r="I1111" i="3"/>
  <c r="N1111" i="3" s="1"/>
  <c r="S96" i="10"/>
  <c r="S70" i="14"/>
  <c r="R1152" i="3"/>
  <c r="S1152" i="3"/>
  <c r="R1179" i="3"/>
  <c r="S1179" i="3"/>
  <c r="S1140" i="3"/>
  <c r="M116" i="9"/>
  <c r="L117" i="9"/>
  <c r="S120" i="14"/>
  <c r="R1174" i="3"/>
  <c r="O1164" i="3"/>
  <c r="R1164" i="3" s="1"/>
  <c r="P1164" i="3"/>
  <c r="S1164" i="3" s="1"/>
  <c r="I1320" i="2"/>
  <c r="N1320" i="2" s="1"/>
  <c r="K1320" i="2"/>
  <c r="Q1320" i="2" s="1"/>
  <c r="K1036" i="2"/>
  <c r="Q1036" i="2" s="1"/>
  <c r="K1096" i="2"/>
  <c r="Q1096" i="2" s="1"/>
  <c r="I1318" i="2"/>
  <c r="K1318" i="2"/>
  <c r="Q1318" i="2" s="1"/>
  <c r="I1010" i="3"/>
  <c r="N1010" i="3" s="1"/>
  <c r="K1010" i="3"/>
  <c r="Q1010" i="3" s="1"/>
  <c r="M160" i="15"/>
  <c r="L161" i="15"/>
  <c r="R1140" i="3"/>
  <c r="O1191" i="3"/>
  <c r="R1191" i="3" s="1"/>
  <c r="P1191" i="3"/>
  <c r="S1191" i="3" s="1"/>
  <c r="R120" i="14"/>
  <c r="S1174" i="3"/>
  <c r="P160" i="16"/>
  <c r="S160" i="16" s="1"/>
  <c r="O160" i="16"/>
  <c r="R160" i="16" s="1"/>
  <c r="J1039" i="3"/>
  <c r="K1110" i="3"/>
  <c r="Q1110" i="3" s="1"/>
  <c r="R51" i="13"/>
  <c r="O602" i="2"/>
  <c r="P602" i="2"/>
  <c r="K602" i="2"/>
  <c r="Q602" i="2" s="1"/>
  <c r="J757" i="2"/>
  <c r="K834" i="2"/>
  <c r="Q834" i="2" s="1"/>
  <c r="K773" i="2"/>
  <c r="Q773" i="2" s="1"/>
  <c r="K712" i="2"/>
  <c r="Q712" i="2" s="1"/>
  <c r="J865" i="2"/>
  <c r="K862" i="2"/>
  <c r="Q862" i="2" s="1"/>
  <c r="I926" i="2"/>
  <c r="N926" i="2" s="1"/>
  <c r="K926" i="2"/>
  <c r="Q926" i="2" s="1"/>
  <c r="I986" i="2"/>
  <c r="N986" i="2" s="1"/>
  <c r="K986" i="2"/>
  <c r="Q986" i="2" s="1"/>
  <c r="J1049" i="2"/>
  <c r="K1046" i="2"/>
  <c r="Q1046" i="2" s="1"/>
  <c r="J1109" i="2"/>
  <c r="I1106" i="2"/>
  <c r="N1106" i="2" s="1"/>
  <c r="K1106" i="2"/>
  <c r="Q1106" i="2" s="1"/>
  <c r="J1169" i="2"/>
  <c r="K1175" i="2"/>
  <c r="Q1175" i="2" s="1"/>
  <c r="J1230" i="2"/>
  <c r="I1227" i="2"/>
  <c r="N1227" i="2" s="1"/>
  <c r="K1227" i="2"/>
  <c r="Q1227" i="2" s="1"/>
  <c r="J1290" i="2"/>
  <c r="I1308" i="2"/>
  <c r="N1308" i="2" s="1"/>
  <c r="K1308" i="2"/>
  <c r="Q1308" i="2" s="1"/>
  <c r="J1009" i="3"/>
  <c r="K1009" i="3"/>
  <c r="Q1009" i="3" s="1"/>
  <c r="K1109" i="3"/>
  <c r="Q1109" i="3" s="1"/>
  <c r="M32" i="4"/>
  <c r="S98" i="9"/>
  <c r="R182" i="10"/>
  <c r="S5" i="14"/>
  <c r="R89" i="14"/>
  <c r="S31" i="16"/>
  <c r="M656" i="3"/>
  <c r="M74" i="9"/>
  <c r="L75" i="9"/>
  <c r="M75" i="9" s="1"/>
  <c r="N75" i="9" s="1"/>
  <c r="S1206" i="3"/>
  <c r="R1206" i="3"/>
  <c r="P606" i="2"/>
  <c r="K982" i="2"/>
  <c r="Q982" i="2" s="1"/>
  <c r="I1042" i="2"/>
  <c r="N1042" i="2" s="1"/>
  <c r="K1042" i="2"/>
  <c r="Q1042" i="2" s="1"/>
  <c r="J1165" i="2"/>
  <c r="I1171" i="2"/>
  <c r="N1171" i="2" s="1"/>
  <c r="K1171" i="2"/>
  <c r="Q1171" i="2" s="1"/>
  <c r="O1226" i="2"/>
  <c r="K1223" i="2"/>
  <c r="Q1223" i="2" s="1"/>
  <c r="I1108" i="3"/>
  <c r="N1108" i="3" s="1"/>
  <c r="K1108" i="3"/>
  <c r="Q1108" i="3" s="1"/>
  <c r="R98" i="9"/>
  <c r="R186" i="10"/>
  <c r="S131" i="13"/>
  <c r="M22" i="15"/>
  <c r="L23" i="15"/>
  <c r="M23" i="15" s="1"/>
  <c r="N23" i="15" s="1"/>
  <c r="R1128" i="3"/>
  <c r="S1128" i="3"/>
  <c r="S245" i="14"/>
  <c r="I604" i="2"/>
  <c r="N604" i="2" s="1"/>
  <c r="K604" i="2"/>
  <c r="Q604" i="2" s="1"/>
  <c r="I924" i="2"/>
  <c r="N924" i="2" s="1"/>
  <c r="K924" i="2"/>
  <c r="Q924" i="2" s="1"/>
  <c r="J1167" i="2"/>
  <c r="K1310" i="2"/>
  <c r="Q1310" i="2" s="1"/>
  <c r="J758" i="2"/>
  <c r="K833" i="2"/>
  <c r="Q833" i="2" s="1"/>
  <c r="K600" i="2"/>
  <c r="Q600" i="2" s="1"/>
  <c r="J815" i="2"/>
  <c r="J755" i="2"/>
  <c r="K832" i="2"/>
  <c r="Q832" i="2" s="1"/>
  <c r="K771" i="2"/>
  <c r="Q771" i="2" s="1"/>
  <c r="K710" i="2"/>
  <c r="Q710" i="2" s="1"/>
  <c r="K864" i="2"/>
  <c r="Q864" i="2" s="1"/>
  <c r="I864" i="2"/>
  <c r="J927" i="2"/>
  <c r="J991" i="2"/>
  <c r="K988" i="2"/>
  <c r="Q988" i="2" s="1"/>
  <c r="K1048" i="2"/>
  <c r="Q1048" i="2" s="1"/>
  <c r="K1108" i="2"/>
  <c r="Q1108" i="2" s="1"/>
  <c r="I1177" i="2"/>
  <c r="N1177" i="2" s="1"/>
  <c r="K1177" i="2"/>
  <c r="Q1177" i="2" s="1"/>
  <c r="J1232" i="2"/>
  <c r="I1229" i="2"/>
  <c r="N1229" i="2" s="1"/>
  <c r="K1229" i="2"/>
  <c r="Q1229" i="2" s="1"/>
  <c r="J1292" i="2"/>
  <c r="I1306" i="2"/>
  <c r="N1306" i="2" s="1"/>
  <c r="K1306" i="2"/>
  <c r="Q1306" i="2" s="1"/>
  <c r="J1029" i="3"/>
  <c r="J1007" i="3"/>
  <c r="K1007" i="3"/>
  <c r="Q1007" i="3" s="1"/>
  <c r="K1107" i="3"/>
  <c r="Q1107" i="3" s="1"/>
  <c r="R82" i="9"/>
  <c r="L58" i="13"/>
  <c r="M58" i="13" s="1"/>
  <c r="N58" i="13" s="1"/>
  <c r="J1127" i="3"/>
  <c r="R245" i="14"/>
  <c r="K1094" i="2"/>
  <c r="Q1094" i="2" s="1"/>
  <c r="J1043" i="3"/>
  <c r="I1102" i="2"/>
  <c r="N1102" i="2" s="1"/>
  <c r="K1102" i="2"/>
  <c r="Q1102" i="2" s="1"/>
  <c r="J819" i="2"/>
  <c r="I836" i="2"/>
  <c r="K836" i="2"/>
  <c r="Q836" i="2" s="1"/>
  <c r="I1173" i="2"/>
  <c r="N1173" i="2" s="1"/>
  <c r="K1173" i="2"/>
  <c r="Q1173" i="2" s="1"/>
  <c r="K1307" i="2"/>
  <c r="Q1307" i="2" s="1"/>
  <c r="R54" i="10"/>
  <c r="S243" i="14"/>
  <c r="I1030" i="2"/>
  <c r="K1030" i="2"/>
  <c r="Q1030" i="2" s="1"/>
  <c r="I1159" i="2"/>
  <c r="N1159" i="2" s="1"/>
  <c r="K1159" i="2"/>
  <c r="Q1159" i="2" s="1"/>
  <c r="I614" i="2"/>
  <c r="K614" i="2"/>
  <c r="Q614" i="2" s="1"/>
  <c r="K914" i="2"/>
  <c r="Q914" i="2" s="1"/>
  <c r="K1034" i="2"/>
  <c r="Q1034" i="2" s="1"/>
  <c r="I1163" i="2"/>
  <c r="N1163" i="2" s="1"/>
  <c r="K1163" i="2"/>
  <c r="Q1163" i="2" s="1"/>
  <c r="I1021" i="3"/>
  <c r="N1021" i="3" s="1"/>
  <c r="K1021" i="3"/>
  <c r="Q1021" i="3" s="1"/>
  <c r="I1008" i="3"/>
  <c r="N1008" i="3" s="1"/>
  <c r="K1008" i="3"/>
  <c r="Q1008" i="3" s="1"/>
  <c r="I599" i="2"/>
  <c r="N599" i="2" s="1"/>
  <c r="K599" i="2"/>
  <c r="Q599" i="2" s="1"/>
  <c r="I770" i="2"/>
  <c r="N770" i="2" s="1"/>
  <c r="K770" i="2"/>
  <c r="Q770" i="2" s="1"/>
  <c r="O868" i="2"/>
  <c r="O1052" i="2"/>
  <c r="P1052" i="2"/>
  <c r="K1049" i="2"/>
  <c r="Q1049" i="2" s="1"/>
  <c r="K1109" i="2"/>
  <c r="Q1109" i="2" s="1"/>
  <c r="P1172" i="2"/>
  <c r="S1172" i="2" s="1"/>
  <c r="I1178" i="2"/>
  <c r="N1178" i="2" s="1"/>
  <c r="K1178" i="2"/>
  <c r="Q1178" i="2" s="1"/>
  <c r="K1230" i="2"/>
  <c r="Q1230" i="2" s="1"/>
  <c r="O1028" i="3"/>
  <c r="P1028" i="3"/>
  <c r="K1006" i="3"/>
  <c r="Q1006" i="3" s="1"/>
  <c r="J1006" i="3"/>
  <c r="I1105" i="3"/>
  <c r="N1105" i="3" s="1"/>
  <c r="K1105" i="3"/>
  <c r="Q1105" i="3" s="1"/>
  <c r="M109" i="13"/>
  <c r="R79" i="13"/>
  <c r="R78" i="9"/>
  <c r="R301" i="19"/>
  <c r="R243" i="14"/>
  <c r="K842" i="2"/>
  <c r="Q842" i="2" s="1"/>
  <c r="K720" i="2"/>
  <c r="Q720" i="2" s="1"/>
  <c r="O925" i="2"/>
  <c r="P925" i="2"/>
  <c r="I1225" i="2"/>
  <c r="N1225" i="2" s="1"/>
  <c r="K1225" i="2"/>
  <c r="Q1225" i="2" s="1"/>
  <c r="J818" i="2"/>
  <c r="J814" i="2"/>
  <c r="K865" i="2"/>
  <c r="Q865" i="2" s="1"/>
  <c r="I989" i="2"/>
  <c r="N989" i="2" s="1"/>
  <c r="K989" i="2"/>
  <c r="Q989" i="2" s="1"/>
  <c r="K1305" i="2"/>
  <c r="Q1305" i="2" s="1"/>
  <c r="I830" i="2"/>
  <c r="K830" i="2"/>
  <c r="Q830" i="2" s="1"/>
  <c r="K708" i="2"/>
  <c r="Q708" i="2" s="1"/>
  <c r="I1050" i="2"/>
  <c r="N1050" i="2" s="1"/>
  <c r="K1050" i="2"/>
  <c r="Q1050" i="2" s="1"/>
  <c r="O1027" i="3"/>
  <c r="P1027" i="3"/>
  <c r="J753" i="2"/>
  <c r="I707" i="2"/>
  <c r="N707" i="2" s="1"/>
  <c r="K707" i="2"/>
  <c r="Q707" i="2" s="1"/>
  <c r="I867" i="2"/>
  <c r="N867" i="2" s="1"/>
  <c r="K867" i="2"/>
  <c r="Q867" i="2" s="1"/>
  <c r="K991" i="2"/>
  <c r="Q991" i="2" s="1"/>
  <c r="K1232" i="2"/>
  <c r="Q1232" i="2" s="1"/>
  <c r="I617" i="2"/>
  <c r="N617" i="2" s="1"/>
  <c r="K617" i="2"/>
  <c r="Q617" i="2" s="1"/>
  <c r="O1034" i="2"/>
  <c r="I1160" i="2"/>
  <c r="N1160" i="2" s="1"/>
  <c r="K1160" i="2"/>
  <c r="Q1160" i="2" s="1"/>
  <c r="J759" i="2"/>
  <c r="O1107" i="2"/>
  <c r="R1107" i="2" s="1"/>
  <c r="P1107" i="2"/>
  <c r="I713" i="2"/>
  <c r="K713" i="2"/>
  <c r="Q713" i="2" s="1"/>
  <c r="J1289" i="2"/>
  <c r="I601" i="2"/>
  <c r="N601" i="2" s="1"/>
  <c r="K601" i="2"/>
  <c r="Q601" i="2" s="1"/>
  <c r="P990" i="2"/>
  <c r="I1047" i="2"/>
  <c r="N1047" i="2" s="1"/>
  <c r="K1047" i="2"/>
  <c r="Q1047" i="2" s="1"/>
  <c r="N84" i="9"/>
  <c r="S204" i="10"/>
  <c r="S6" i="13"/>
  <c r="O596" i="2"/>
  <c r="P596" i="2"/>
  <c r="K596" i="2"/>
  <c r="Q596" i="2" s="1"/>
  <c r="J811" i="2"/>
  <c r="J689" i="2"/>
  <c r="K828" i="2"/>
  <c r="Q828" i="2" s="1"/>
  <c r="K767" i="2"/>
  <c r="Q767" i="2" s="1"/>
  <c r="K706" i="2"/>
  <c r="Q706" i="2" s="1"/>
  <c r="J871" i="2"/>
  <c r="K868" i="2"/>
  <c r="Q868" i="2" s="1"/>
  <c r="J931" i="2"/>
  <c r="I928" i="2"/>
  <c r="N928" i="2" s="1"/>
  <c r="K928" i="2"/>
  <c r="Q928" i="2" s="1"/>
  <c r="I992" i="2"/>
  <c r="N992" i="2" s="1"/>
  <c r="K992" i="2"/>
  <c r="Q992" i="2" s="1"/>
  <c r="J1055" i="2"/>
  <c r="K1052" i="2"/>
  <c r="Q1052" i="2" s="1"/>
  <c r="K1112" i="2"/>
  <c r="Q1112" i="2" s="1"/>
  <c r="O1175" i="2"/>
  <c r="K1181" i="2"/>
  <c r="Q1181" i="2" s="1"/>
  <c r="I1233" i="2"/>
  <c r="N1233" i="2" s="1"/>
  <c r="K1233" i="2"/>
  <c r="Q1233" i="2" s="1"/>
  <c r="I1302" i="2"/>
  <c r="N1302" i="2" s="1"/>
  <c r="K1302" i="2"/>
  <c r="Q1302" i="2" s="1"/>
  <c r="J1002" i="3"/>
  <c r="K1002" i="3"/>
  <c r="Q1002" i="3" s="1"/>
  <c r="I1103" i="3"/>
  <c r="K1103" i="3"/>
  <c r="Q1103" i="3" s="1"/>
  <c r="R86" i="9"/>
  <c r="O253" i="14"/>
  <c r="R253" i="14" s="1"/>
  <c r="P253" i="14"/>
  <c r="S253" i="14" s="1"/>
  <c r="M52" i="13"/>
  <c r="L53" i="13"/>
  <c r="O197" i="14"/>
  <c r="R197" i="14" s="1"/>
  <c r="P197" i="14"/>
  <c r="S197" i="14" s="1"/>
  <c r="O829" i="2"/>
  <c r="R829" i="2" s="1"/>
  <c r="P829" i="2"/>
  <c r="S829" i="2" s="1"/>
  <c r="K846" i="2"/>
  <c r="Q846" i="2" s="1"/>
  <c r="I846" i="2"/>
  <c r="O917" i="2"/>
  <c r="K974" i="2"/>
  <c r="Q974" i="2" s="1"/>
  <c r="K1011" i="3"/>
  <c r="Q1011" i="3" s="1"/>
  <c r="J1011" i="3"/>
  <c r="I1045" i="2"/>
  <c r="N1045" i="2" s="1"/>
  <c r="K1045" i="2"/>
  <c r="Q1045" i="2" s="1"/>
  <c r="I1174" i="2"/>
  <c r="N1174" i="2" s="1"/>
  <c r="K1174" i="2"/>
  <c r="Q1174" i="2" s="1"/>
  <c r="K772" i="2"/>
  <c r="Q772" i="2" s="1"/>
  <c r="I772" i="2"/>
  <c r="N772" i="2" s="1"/>
  <c r="I987" i="2"/>
  <c r="N987" i="2" s="1"/>
  <c r="K987" i="2"/>
  <c r="Q987" i="2" s="1"/>
  <c r="O1110" i="2"/>
  <c r="J1030" i="3"/>
  <c r="K1303" i="2"/>
  <c r="Q1303" i="2" s="1"/>
  <c r="J1026" i="3"/>
  <c r="K1104" i="3"/>
  <c r="Q1104" i="3" s="1"/>
  <c r="K1301" i="2"/>
  <c r="Q1301" i="2" s="1"/>
  <c r="K1001" i="3"/>
  <c r="Q1001" i="3" s="1"/>
  <c r="J1001" i="3"/>
  <c r="K1102" i="3"/>
  <c r="Q1102" i="3" s="1"/>
  <c r="S169" i="10"/>
  <c r="R4" i="14"/>
  <c r="R90" i="13"/>
  <c r="S108" i="10"/>
  <c r="P231" i="14"/>
  <c r="S231" i="14" s="1"/>
  <c r="O231" i="14"/>
  <c r="R231" i="14" s="1"/>
  <c r="O168" i="16"/>
  <c r="R168" i="16" s="1"/>
  <c r="P168" i="16"/>
  <c r="S168" i="16" s="1"/>
  <c r="P1146" i="2"/>
  <c r="I664" i="2"/>
  <c r="N664" i="2" s="1"/>
  <c r="K664" i="2"/>
  <c r="Q664" i="2" s="1"/>
  <c r="J696" i="2"/>
  <c r="I1105" i="2"/>
  <c r="N1105" i="2" s="1"/>
  <c r="K1105" i="2"/>
  <c r="Q1105" i="2" s="1"/>
  <c r="K711" i="2"/>
  <c r="Q711" i="2" s="1"/>
  <c r="J1293" i="2"/>
  <c r="O1295" i="2"/>
  <c r="P1295" i="2"/>
  <c r="K1004" i="3"/>
  <c r="Q1004" i="3" s="1"/>
  <c r="J1004" i="3"/>
  <c r="J810" i="2"/>
  <c r="I766" i="2"/>
  <c r="K766" i="2"/>
  <c r="Q766" i="2" s="1"/>
  <c r="J872" i="2"/>
  <c r="K869" i="2"/>
  <c r="Q869" i="2" s="1"/>
  <c r="J932" i="2"/>
  <c r="K929" i="2"/>
  <c r="Q929" i="2" s="1"/>
  <c r="K993" i="2"/>
  <c r="Q993" i="2" s="1"/>
  <c r="J1056" i="2"/>
  <c r="I1053" i="2"/>
  <c r="N1053" i="2" s="1"/>
  <c r="K1053" i="2"/>
  <c r="Q1053" i="2" s="1"/>
  <c r="I1113" i="2"/>
  <c r="N1113" i="2" s="1"/>
  <c r="K1113" i="2"/>
  <c r="Q1113" i="2" s="1"/>
  <c r="J1176" i="2"/>
  <c r="K1182" i="2"/>
  <c r="Q1182" i="2" s="1"/>
  <c r="J1237" i="2"/>
  <c r="K1234" i="2"/>
  <c r="Q1234" i="2" s="1"/>
  <c r="J809" i="2"/>
  <c r="J751" i="2"/>
  <c r="J687" i="2"/>
  <c r="K826" i="2"/>
  <c r="Q826" i="2" s="1"/>
  <c r="K765" i="2"/>
  <c r="Q765" i="2" s="1"/>
  <c r="I704" i="2"/>
  <c r="K704" i="2"/>
  <c r="Q704" i="2" s="1"/>
  <c r="K870" i="2"/>
  <c r="Q870" i="2" s="1"/>
  <c r="I930" i="2"/>
  <c r="N930" i="2" s="1"/>
  <c r="K930" i="2"/>
  <c r="Q930" i="2" s="1"/>
  <c r="K994" i="2"/>
  <c r="Q994" i="2" s="1"/>
  <c r="I1054" i="2"/>
  <c r="N1054" i="2" s="1"/>
  <c r="K1054" i="2"/>
  <c r="Q1054" i="2" s="1"/>
  <c r="I1114" i="2"/>
  <c r="N1114" i="2" s="1"/>
  <c r="K1114" i="2"/>
  <c r="Q1114" i="2" s="1"/>
  <c r="I1183" i="2"/>
  <c r="N1183" i="2" s="1"/>
  <c r="K1183" i="2"/>
  <c r="Q1183" i="2" s="1"/>
  <c r="J1238" i="2"/>
  <c r="K1235" i="2"/>
  <c r="Q1235" i="2" s="1"/>
  <c r="J1298" i="2"/>
  <c r="K1300" i="2"/>
  <c r="Q1300" i="2" s="1"/>
  <c r="J1023" i="3"/>
  <c r="J1055" i="3"/>
  <c r="K1101" i="3"/>
  <c r="Q1101" i="3" s="1"/>
  <c r="S14" i="13"/>
  <c r="S136" i="10"/>
  <c r="S174" i="16"/>
  <c r="O116" i="14"/>
  <c r="R116" i="14" s="1"/>
  <c r="P116" i="14"/>
  <c r="S116" i="14" s="1"/>
  <c r="I610" i="2"/>
  <c r="N610" i="2" s="1"/>
  <c r="K610" i="2"/>
  <c r="Q610" i="2" s="1"/>
  <c r="O764" i="2"/>
  <c r="I781" i="2"/>
  <c r="K781" i="2"/>
  <c r="Q781" i="2" s="1"/>
  <c r="J1161" i="2"/>
  <c r="K1316" i="2"/>
  <c r="Q1316" i="2" s="1"/>
  <c r="K1044" i="2"/>
  <c r="Q1044" i="2" s="1"/>
  <c r="I1044" i="2"/>
  <c r="N1044" i="2" s="1"/>
  <c r="O603" i="2"/>
  <c r="P603" i="2"/>
  <c r="S603" i="2" s="1"/>
  <c r="R93" i="14"/>
  <c r="K769" i="2"/>
  <c r="Q769" i="2" s="1"/>
  <c r="I1179" i="2"/>
  <c r="N1179" i="2" s="1"/>
  <c r="K1179" i="2"/>
  <c r="Q1179" i="2" s="1"/>
  <c r="I1005" i="3"/>
  <c r="K1005" i="3"/>
  <c r="Q1005" i="3" s="1"/>
  <c r="I597" i="2"/>
  <c r="N597" i="2" s="1"/>
  <c r="K597" i="2"/>
  <c r="Q597" i="2" s="1"/>
  <c r="J812" i="2"/>
  <c r="I768" i="2"/>
  <c r="N768" i="2" s="1"/>
  <c r="K768" i="2"/>
  <c r="Q768" i="2" s="1"/>
  <c r="K927" i="2"/>
  <c r="Q927" i="2" s="1"/>
  <c r="I1051" i="2"/>
  <c r="N1051" i="2" s="1"/>
  <c r="K1051" i="2"/>
  <c r="Q1051" i="2" s="1"/>
  <c r="I1111" i="2"/>
  <c r="K1111" i="2"/>
  <c r="Q1111" i="2" s="1"/>
  <c r="K1180" i="2"/>
  <c r="Q1180" i="2" s="1"/>
  <c r="I655" i="2"/>
  <c r="N655" i="2" s="1"/>
  <c r="K655" i="2"/>
  <c r="Q655" i="2" s="1"/>
  <c r="J647" i="2"/>
  <c r="J808" i="2"/>
  <c r="J750" i="2"/>
  <c r="J686" i="2"/>
  <c r="K825" i="2"/>
  <c r="Q825" i="2" s="1"/>
  <c r="K764" i="2"/>
  <c r="Q764" i="2" s="1"/>
  <c r="K703" i="2"/>
  <c r="Q703" i="2" s="1"/>
  <c r="J874" i="2"/>
  <c r="K871" i="2"/>
  <c r="Q871" i="2" s="1"/>
  <c r="J934" i="2"/>
  <c r="K931" i="2"/>
  <c r="Q931" i="2" s="1"/>
  <c r="K1055" i="2"/>
  <c r="Q1055" i="2" s="1"/>
  <c r="J1118" i="2"/>
  <c r="I1115" i="2"/>
  <c r="N1115" i="2" s="1"/>
  <c r="K1115" i="2"/>
  <c r="Q1115" i="2" s="1"/>
  <c r="K1185" i="2"/>
  <c r="Q1185" i="2" s="1"/>
  <c r="I1236" i="2"/>
  <c r="N1236" i="2" s="1"/>
  <c r="K1236" i="2"/>
  <c r="Q1236" i="2" s="1"/>
  <c r="K1000" i="3"/>
  <c r="Q1000" i="3" s="1"/>
  <c r="J1000" i="3"/>
  <c r="K1100" i="3"/>
  <c r="Q1100" i="3" s="1"/>
  <c r="R151" i="9"/>
  <c r="S124" i="10"/>
  <c r="S22" i="13"/>
  <c r="M775" i="2"/>
  <c r="R1202" i="3"/>
  <c r="S1202" i="3"/>
  <c r="P216" i="14"/>
  <c r="S216" i="14" s="1"/>
  <c r="O216" i="14"/>
  <c r="R216" i="14" s="1"/>
  <c r="S1168" i="3"/>
  <c r="R60" i="10"/>
  <c r="S235" i="14"/>
  <c r="O1037" i="2"/>
  <c r="J1013" i="3"/>
  <c r="K1013" i="3"/>
  <c r="Q1013" i="3" s="1"/>
  <c r="K654" i="2"/>
  <c r="Q654" i="2" s="1"/>
  <c r="J807" i="2"/>
  <c r="K824" i="2"/>
  <c r="Q824" i="2" s="1"/>
  <c r="K702" i="2"/>
  <c r="Q702" i="2" s="1"/>
  <c r="I1116" i="2"/>
  <c r="N1116" i="2" s="1"/>
  <c r="K1116" i="2"/>
  <c r="Q1116" i="2" s="1"/>
  <c r="K1186" i="2"/>
  <c r="Q1186" i="2" s="1"/>
  <c r="I1063" i="3"/>
  <c r="N1063" i="3" s="1"/>
  <c r="K1063" i="3"/>
  <c r="Q1063" i="3" s="1"/>
  <c r="K1099" i="3"/>
  <c r="Q1099" i="3" s="1"/>
  <c r="S173" i="10"/>
  <c r="S109" i="9"/>
  <c r="O66" i="16"/>
  <c r="R66" i="16" s="1"/>
  <c r="P66" i="16"/>
  <c r="S66" i="16" s="1"/>
  <c r="R1168" i="3"/>
  <c r="N1254" i="2"/>
  <c r="L99" i="12"/>
  <c r="M99" i="12" s="1"/>
  <c r="N99" i="12" s="1"/>
  <c r="M98" i="12"/>
  <c r="L237" i="12"/>
  <c r="M180" i="12"/>
  <c r="L181" i="12"/>
  <c r="L68" i="12"/>
  <c r="M68" i="12" s="1"/>
  <c r="N68" i="12" s="1"/>
  <c r="M67" i="12"/>
  <c r="L19" i="12"/>
  <c r="M18" i="12"/>
  <c r="M83" i="12"/>
  <c r="L84" i="12"/>
  <c r="M84" i="12" s="1"/>
  <c r="N84" i="12" s="1"/>
  <c r="M365" i="3"/>
  <c r="L366" i="3"/>
  <c r="L388" i="3"/>
  <c r="M387" i="3"/>
  <c r="L1149" i="3"/>
  <c r="M1148" i="3"/>
  <c r="L885" i="2"/>
  <c r="M885" i="2" s="1"/>
  <c r="M884" i="2"/>
  <c r="M71" i="2"/>
  <c r="L72" i="2"/>
  <c r="M1079" i="2"/>
  <c r="L1080" i="2"/>
  <c r="M1148" i="2"/>
  <c r="M1132" i="2"/>
  <c r="M951" i="2"/>
  <c r="L952" i="2"/>
  <c r="L608" i="2"/>
  <c r="M607" i="2"/>
  <c r="M449" i="2"/>
  <c r="L450" i="2"/>
  <c r="M295" i="2"/>
  <c r="L296" i="2"/>
  <c r="M352" i="2"/>
  <c r="L353" i="2"/>
  <c r="M759" i="2"/>
  <c r="L760" i="2"/>
  <c r="L1221" i="2"/>
  <c r="M1220" i="2"/>
  <c r="L321" i="2"/>
  <c r="M320" i="2"/>
  <c r="L901" i="2"/>
  <c r="M900" i="2"/>
  <c r="L567" i="2"/>
  <c r="M567" i="2" s="1"/>
  <c r="M566" i="2"/>
  <c r="M279" i="2"/>
  <c r="L280" i="2"/>
  <c r="M280" i="2" s="1"/>
  <c r="L50" i="2"/>
  <c r="M50" i="2" s="1"/>
  <c r="M49" i="2"/>
  <c r="L937" i="2"/>
  <c r="M936" i="2"/>
  <c r="M185" i="2"/>
  <c r="M346" i="2"/>
  <c r="L347" i="2"/>
  <c r="M975" i="2"/>
  <c r="L976" i="2"/>
  <c r="M976" i="2" s="1"/>
  <c r="M1029" i="3"/>
  <c r="L1001" i="3"/>
  <c r="M1000" i="3"/>
  <c r="L617" i="3"/>
  <c r="M616" i="3"/>
  <c r="L530" i="3"/>
  <c r="M529" i="3"/>
  <c r="L1125" i="3"/>
  <c r="M1124" i="3"/>
  <c r="L794" i="3"/>
  <c r="M793" i="3"/>
  <c r="M519" i="3"/>
  <c r="L520" i="3"/>
  <c r="M993" i="3"/>
  <c r="L994" i="3"/>
  <c r="L637" i="3"/>
  <c r="M636" i="3"/>
  <c r="L726" i="3"/>
  <c r="M725" i="3"/>
  <c r="L649" i="3"/>
  <c r="M648" i="3"/>
  <c r="M78" i="10"/>
  <c r="L79" i="10"/>
  <c r="M79" i="10" s="1"/>
  <c r="N79" i="10" s="1"/>
  <c r="L54" i="22"/>
  <c r="M53" i="22"/>
  <c r="L148" i="22"/>
  <c r="M148" i="22" s="1"/>
  <c r="N148" i="22" s="1"/>
  <c r="M393" i="22"/>
  <c r="L394" i="22"/>
  <c r="L381" i="22"/>
  <c r="M380" i="22"/>
  <c r="M373" i="22"/>
  <c r="L374" i="22"/>
  <c r="L448" i="22"/>
  <c r="M447" i="22"/>
  <c r="M429" i="22"/>
  <c r="L430" i="22"/>
  <c r="M402" i="22"/>
  <c r="L403" i="22"/>
  <c r="M422" i="22"/>
  <c r="L423" i="22"/>
  <c r="L215" i="21"/>
  <c r="M215" i="21" s="1"/>
  <c r="N215" i="21" s="1"/>
  <c r="M214" i="21"/>
  <c r="L144" i="21"/>
  <c r="M143" i="21"/>
  <c r="L168" i="21"/>
  <c r="M167" i="21"/>
  <c r="L94" i="21"/>
  <c r="M93" i="21"/>
  <c r="L248" i="21"/>
  <c r="M247" i="21"/>
  <c r="M259" i="21"/>
  <c r="L260" i="21"/>
  <c r="M260" i="21" s="1"/>
  <c r="N260" i="21" s="1"/>
  <c r="L269" i="21"/>
  <c r="M268" i="21"/>
  <c r="M220" i="21"/>
  <c r="L221" i="21"/>
  <c r="M340" i="3"/>
  <c r="L341" i="3"/>
  <c r="M1174" i="3"/>
  <c r="L1175" i="3"/>
  <c r="M847" i="3"/>
  <c r="L848" i="3"/>
  <c r="M967" i="3"/>
  <c r="L968" i="3"/>
  <c r="M968" i="3" s="1"/>
  <c r="N968" i="3" s="1"/>
  <c r="M878" i="3"/>
  <c r="L879" i="3"/>
  <c r="M591" i="3"/>
  <c r="L592" i="3"/>
  <c r="M592" i="3" s="1"/>
  <c r="N592" i="3" s="1"/>
  <c r="M313" i="3"/>
  <c r="L314" i="3"/>
  <c r="L1075" i="3"/>
  <c r="M1074" i="3"/>
  <c r="M955" i="3"/>
  <c r="L956" i="3"/>
  <c r="M979" i="3"/>
  <c r="L980" i="3"/>
  <c r="M980" i="3" s="1"/>
  <c r="N980" i="3" s="1"/>
  <c r="L890" i="3"/>
  <c r="M889" i="3"/>
  <c r="L351" i="3"/>
  <c r="M350" i="3"/>
  <c r="L1189" i="3"/>
  <c r="M1189" i="3" s="1"/>
  <c r="N1189" i="3" s="1"/>
  <c r="M1188" i="3"/>
  <c r="M692" i="3"/>
  <c r="L693" i="3"/>
  <c r="M693" i="3" s="1"/>
  <c r="N693" i="3" s="1"/>
  <c r="L569" i="3"/>
  <c r="M568" i="3"/>
  <c r="L307" i="3"/>
  <c r="M306" i="3"/>
  <c r="M1102" i="3"/>
  <c r="L1103" i="3"/>
  <c r="M1103" i="3" s="1"/>
  <c r="M919" i="3"/>
  <c r="L920" i="3"/>
  <c r="M920" i="3" s="1"/>
  <c r="N920" i="3" s="1"/>
  <c r="M185" i="3"/>
  <c r="L186" i="3"/>
  <c r="L1159" i="3"/>
  <c r="M1158" i="3"/>
  <c r="M763" i="3"/>
  <c r="L764" i="3"/>
  <c r="M470" i="3"/>
  <c r="L471" i="3"/>
  <c r="M471" i="3" s="1"/>
  <c r="N471" i="3" s="1"/>
  <c r="M1030" i="3"/>
  <c r="L1031" i="3"/>
  <c r="M1031" i="3" s="1"/>
  <c r="L946" i="3"/>
  <c r="M945" i="3"/>
  <c r="M295" i="3"/>
  <c r="L296" i="3"/>
  <c r="M775" i="3"/>
  <c r="L776" i="3"/>
  <c r="M899" i="3"/>
  <c r="L900" i="3"/>
  <c r="M658" i="3"/>
  <c r="M462" i="3"/>
  <c r="L463" i="3"/>
  <c r="M463" i="3" s="1"/>
  <c r="N463" i="3" s="1"/>
  <c r="L1167" i="3"/>
  <c r="M1166" i="3"/>
  <c r="M2" i="3"/>
  <c r="L3" i="3"/>
  <c r="M3" i="3" s="1"/>
  <c r="N3" i="3" s="1"/>
  <c r="R3" i="13"/>
  <c r="J1321" i="2"/>
  <c r="K1322" i="2"/>
  <c r="Q1322" i="2" s="1"/>
  <c r="K1315" i="2"/>
  <c r="Q1315" i="2" s="1"/>
  <c r="J1279" i="2"/>
  <c r="K1279" i="2"/>
  <c r="Q1279" i="2" s="1"/>
  <c r="J1258" i="2"/>
  <c r="K1259" i="2"/>
  <c r="Q1259" i="2" s="1"/>
  <c r="K1254" i="2"/>
  <c r="Q1254" i="2" s="1"/>
  <c r="S1254" i="2" s="1"/>
  <c r="M140" i="3"/>
  <c r="L141" i="3"/>
  <c r="L149" i="3"/>
  <c r="M148" i="3"/>
  <c r="M50" i="3"/>
  <c r="L51" i="3"/>
  <c r="M51" i="3" s="1"/>
  <c r="N51" i="3" s="1"/>
  <c r="M23" i="3"/>
  <c r="L24" i="3"/>
  <c r="M58" i="3"/>
  <c r="L59" i="3"/>
  <c r="M59" i="3" s="1"/>
  <c r="N59" i="3" s="1"/>
  <c r="L120" i="3"/>
  <c r="M120" i="3" s="1"/>
  <c r="N120" i="3" s="1"/>
  <c r="M119" i="3"/>
  <c r="M89" i="3"/>
  <c r="L90" i="3"/>
  <c r="L135" i="3"/>
  <c r="M134" i="3"/>
  <c r="M108" i="3"/>
  <c r="L109" i="3"/>
  <c r="M109" i="3" s="1"/>
  <c r="N109" i="3" s="1"/>
  <c r="L847" i="1"/>
  <c r="M846" i="1"/>
  <c r="M778" i="1"/>
  <c r="N778" i="1" s="1"/>
  <c r="L779" i="1"/>
  <c r="L770" i="1"/>
  <c r="M769" i="1"/>
  <c r="M391" i="1"/>
  <c r="L392" i="1"/>
  <c r="M154" i="1"/>
  <c r="L155" i="1"/>
  <c r="M577" i="1"/>
  <c r="L578" i="1"/>
  <c r="M578" i="1" s="1"/>
  <c r="N578" i="1" s="1"/>
  <c r="M375" i="1"/>
  <c r="L376" i="1"/>
  <c r="M615" i="1"/>
  <c r="L616" i="1"/>
  <c r="M616" i="1" s="1"/>
  <c r="N616" i="1" s="1"/>
  <c r="M103" i="1"/>
  <c r="L104" i="1"/>
  <c r="L93" i="1"/>
  <c r="M93" i="1" s="1"/>
  <c r="M92" i="1"/>
  <c r="M270" i="1"/>
  <c r="L271" i="1"/>
  <c r="M603" i="1"/>
  <c r="L604" i="1"/>
  <c r="M604" i="1" s="1"/>
  <c r="N604" i="1" s="1"/>
  <c r="L382" i="1"/>
  <c r="M381" i="1"/>
  <c r="M120" i="1"/>
  <c r="L121" i="1"/>
  <c r="M121" i="1" s="1"/>
  <c r="M249" i="1"/>
  <c r="L250" i="1"/>
  <c r="M146" i="1"/>
  <c r="L147" i="1"/>
  <c r="M147" i="1" s="1"/>
  <c r="N147" i="1" s="1"/>
  <c r="M403" i="1"/>
  <c r="L404" i="1"/>
  <c r="M404" i="1" s="1"/>
  <c r="N404" i="1" s="1"/>
  <c r="L509" i="1"/>
  <c r="M509" i="1" s="1"/>
  <c r="N509" i="1" s="1"/>
  <c r="M508" i="1"/>
  <c r="M327" i="1"/>
  <c r="L328" i="1"/>
  <c r="M589" i="1"/>
  <c r="L590" i="1"/>
  <c r="P63" i="10"/>
  <c r="S63" i="10" s="1"/>
  <c r="K1123" i="2"/>
  <c r="Q1123" i="2" s="1"/>
  <c r="I1123" i="2"/>
  <c r="N1123" i="2" s="1"/>
  <c r="M859" i="2"/>
  <c r="L860" i="2"/>
  <c r="L520" i="2"/>
  <c r="M519" i="2"/>
  <c r="M275" i="2"/>
  <c r="L276" i="2"/>
  <c r="M276" i="2" s="1"/>
  <c r="L1316" i="2"/>
  <c r="M1315" i="2"/>
  <c r="L1198" i="2"/>
  <c r="M1198" i="2" s="1"/>
  <c r="N1198" i="2" s="1"/>
  <c r="M1197" i="2"/>
  <c r="L846" i="2"/>
  <c r="M846" i="2" s="1"/>
  <c r="M845" i="2"/>
  <c r="L826" i="2"/>
  <c r="M825" i="2"/>
  <c r="L561" i="2"/>
  <c r="M560" i="2"/>
  <c r="L918" i="2"/>
  <c r="M917" i="2"/>
  <c r="M540" i="2"/>
  <c r="L541" i="2"/>
  <c r="M541" i="2" s="1"/>
  <c r="L135" i="2"/>
  <c r="M134" i="2"/>
  <c r="L14" i="2"/>
  <c r="M13" i="2"/>
  <c r="L822" i="2"/>
  <c r="M822" i="2" s="1"/>
  <c r="N822" i="2" s="1"/>
  <c r="M821" i="2"/>
  <c r="L437" i="2"/>
  <c r="M437" i="2" s="1"/>
  <c r="M436" i="2"/>
  <c r="L704" i="2"/>
  <c r="M704" i="2" s="1"/>
  <c r="M703" i="2"/>
  <c r="L302" i="2"/>
  <c r="M302" i="2" s="1"/>
  <c r="M301" i="2"/>
  <c r="L78" i="2"/>
  <c r="M78" i="2" s="1"/>
  <c r="M77" i="2"/>
  <c r="L34" i="2"/>
  <c r="M33" i="2"/>
  <c r="L1002" i="2"/>
  <c r="M1001" i="2"/>
  <c r="L1030" i="2"/>
  <c r="M1030" i="2" s="1"/>
  <c r="M1029" i="2"/>
  <c r="L777" i="2"/>
  <c r="M776" i="2"/>
  <c r="L1086" i="2"/>
  <c r="M1085" i="2"/>
  <c r="L834" i="2"/>
  <c r="M833" i="2"/>
  <c r="L720" i="2"/>
  <c r="M719" i="2"/>
  <c r="M613" i="2"/>
  <c r="L614" i="2"/>
  <c r="M614" i="2" s="1"/>
  <c r="L429" i="2"/>
  <c r="M429" i="2" s="1"/>
  <c r="M428" i="2"/>
  <c r="L191" i="2"/>
  <c r="M190" i="2"/>
  <c r="L131" i="2"/>
  <c r="M131" i="2" s="1"/>
  <c r="M130" i="2"/>
  <c r="L1110" i="2"/>
  <c r="M1109" i="2"/>
  <c r="L58" i="2"/>
  <c r="M57" i="2"/>
  <c r="L374" i="2"/>
  <c r="M374" i="2" s="1"/>
  <c r="M373" i="2"/>
  <c r="M509" i="2"/>
  <c r="L510" i="2"/>
  <c r="L873" i="2"/>
  <c r="M873" i="2" s="1"/>
  <c r="N873" i="2" s="1"/>
  <c r="M872" i="2"/>
  <c r="M525" i="2"/>
  <c r="L526" i="2"/>
  <c r="M333" i="2"/>
  <c r="L334" i="2"/>
  <c r="L662" i="2"/>
  <c r="M662" i="2" s="1"/>
  <c r="N662" i="2" s="1"/>
  <c r="M661" i="2"/>
  <c r="M144" i="2"/>
  <c r="L145" i="2"/>
  <c r="M546" i="2"/>
  <c r="L547" i="2"/>
  <c r="M547" i="2" s="1"/>
  <c r="M326" i="2"/>
  <c r="L1272" i="2"/>
  <c r="M1271" i="2"/>
  <c r="L850" i="2"/>
  <c r="M849" i="2"/>
  <c r="L680" i="2"/>
  <c r="M679" i="2"/>
  <c r="L444" i="2"/>
  <c r="M443" i="2"/>
  <c r="L91" i="2"/>
  <c r="M91" i="2" s="1"/>
  <c r="M90" i="2"/>
  <c r="L668" i="2"/>
  <c r="M667" i="2"/>
  <c r="L306" i="2"/>
  <c r="M305" i="2"/>
  <c r="L810" i="2"/>
  <c r="M809" i="2"/>
  <c r="L433" i="2"/>
  <c r="M433" i="2" s="1"/>
  <c r="M432" i="2"/>
  <c r="L712" i="2"/>
  <c r="M711" i="2"/>
  <c r="L492" i="2"/>
  <c r="M491" i="2"/>
  <c r="L270" i="2"/>
  <c r="M269" i="2"/>
  <c r="L387" i="2"/>
  <c r="M386" i="2"/>
  <c r="L1264" i="2"/>
  <c r="M1264" i="2" s="1"/>
  <c r="M1263" i="2"/>
  <c r="L736" i="2"/>
  <c r="M736" i="2" s="1"/>
  <c r="M735" i="2"/>
  <c r="L802" i="2"/>
  <c r="M801" i="2"/>
  <c r="L1150" i="2"/>
  <c r="M1149" i="2"/>
  <c r="L504" i="2"/>
  <c r="M503" i="2"/>
  <c r="L54" i="2"/>
  <c r="M54" i="2" s="1"/>
  <c r="M53" i="2"/>
  <c r="L23" i="23"/>
  <c r="M22" i="23"/>
  <c r="L15" i="23"/>
  <c r="M14" i="23"/>
  <c r="L151" i="22"/>
  <c r="M150" i="22"/>
  <c r="L6" i="22"/>
  <c r="M5" i="22"/>
  <c r="M177" i="21"/>
  <c r="L178" i="21"/>
  <c r="L46" i="21"/>
  <c r="M46" i="21" s="1"/>
  <c r="N46" i="21" s="1"/>
  <c r="M45" i="21"/>
  <c r="L183" i="21"/>
  <c r="M183" i="21" s="1"/>
  <c r="N183" i="21" s="1"/>
  <c r="M182" i="21"/>
  <c r="L83" i="21"/>
  <c r="M82" i="21"/>
  <c r="M56" i="21"/>
  <c r="L57" i="21"/>
  <c r="M76" i="21"/>
  <c r="L77" i="21"/>
  <c r="M68" i="21"/>
  <c r="L69" i="21"/>
  <c r="M69" i="21" s="1"/>
  <c r="N69" i="21" s="1"/>
  <c r="M173" i="21"/>
  <c r="L174" i="21"/>
  <c r="M174" i="21" s="1"/>
  <c r="N174" i="21" s="1"/>
  <c r="M88" i="21"/>
  <c r="L89" i="21"/>
  <c r="L18" i="21"/>
  <c r="M17" i="21"/>
  <c r="L42" i="21"/>
  <c r="M42" i="21" s="1"/>
  <c r="N42" i="21" s="1"/>
  <c r="M41" i="21"/>
  <c r="L92" i="20"/>
  <c r="M91" i="20"/>
  <c r="N91" i="20" s="1"/>
  <c r="L119" i="20"/>
  <c r="M118" i="20"/>
  <c r="L4" i="20"/>
  <c r="M4" i="20" s="1"/>
  <c r="N4" i="20" s="1"/>
  <c r="M3" i="20"/>
  <c r="L6" i="20"/>
  <c r="M5" i="20"/>
  <c r="S305" i="19"/>
  <c r="P201" i="19"/>
  <c r="S201" i="19" s="1"/>
  <c r="L179" i="19"/>
  <c r="M178" i="19"/>
  <c r="L175" i="19"/>
  <c r="M175" i="19" s="1"/>
  <c r="N175" i="19" s="1"/>
  <c r="M174" i="19"/>
  <c r="L133" i="19"/>
  <c r="M133" i="19" s="1"/>
  <c r="L129" i="19"/>
  <c r="M129" i="19" s="1"/>
  <c r="N129" i="19" s="1"/>
  <c r="M137" i="19"/>
  <c r="L138" i="19"/>
  <c r="M125" i="19"/>
  <c r="L126" i="19"/>
  <c r="M126" i="19" s="1"/>
  <c r="N126" i="19" s="1"/>
  <c r="L5" i="19"/>
  <c r="M4" i="19"/>
  <c r="M292" i="18"/>
  <c r="L293" i="18"/>
  <c r="M293" i="18" s="1"/>
  <c r="N293" i="18" s="1"/>
  <c r="L295" i="18"/>
  <c r="M294" i="18"/>
  <c r="M22" i="18"/>
  <c r="L23" i="18"/>
  <c r="L144" i="18"/>
  <c r="L105" i="18"/>
  <c r="L106" i="18" s="1"/>
  <c r="L129" i="18"/>
  <c r="L130" i="18" s="1"/>
  <c r="L117" i="18"/>
  <c r="M117" i="18" s="1"/>
  <c r="L94" i="18"/>
  <c r="M93" i="18"/>
  <c r="L9" i="18"/>
  <c r="M8" i="18"/>
  <c r="L5" i="17"/>
  <c r="M4" i="17"/>
  <c r="N4" i="17" s="1"/>
  <c r="M14" i="16"/>
  <c r="L15" i="16"/>
  <c r="M151" i="16"/>
  <c r="L152" i="16"/>
  <c r="M152" i="16" s="1"/>
  <c r="N152" i="16" s="1"/>
  <c r="L224" i="16"/>
  <c r="M223" i="16"/>
  <c r="L154" i="16"/>
  <c r="M153" i="16"/>
  <c r="L90" i="16"/>
  <c r="M89" i="16"/>
  <c r="N89" i="16" s="1"/>
  <c r="L28" i="16"/>
  <c r="M27" i="16"/>
  <c r="S2" i="16"/>
  <c r="O2" i="16"/>
  <c r="R2" i="16" s="1"/>
  <c r="L13" i="15"/>
  <c r="M12" i="15"/>
  <c r="L29" i="15"/>
  <c r="M28" i="15"/>
  <c r="S2" i="15"/>
  <c r="L221" i="14"/>
  <c r="M220" i="14"/>
  <c r="L159" i="14"/>
  <c r="M158" i="14"/>
  <c r="N158" i="14" s="1"/>
  <c r="L97" i="14"/>
  <c r="M96" i="14"/>
  <c r="N73" i="13"/>
  <c r="S24" i="14"/>
  <c r="L79" i="13"/>
  <c r="M79" i="13" s="1"/>
  <c r="N79" i="13" s="1"/>
  <c r="M78" i="13"/>
  <c r="S44" i="13"/>
  <c r="R41" i="13"/>
  <c r="P16" i="13"/>
  <c r="S16" i="13" s="1"/>
  <c r="O16" i="13"/>
  <c r="R16" i="13" s="1"/>
  <c r="P211" i="10"/>
  <c r="S211" i="10" s="1"/>
  <c r="O211" i="10"/>
  <c r="R211" i="10" s="1"/>
  <c r="P163" i="10"/>
  <c r="S163" i="10" s="1"/>
  <c r="O163" i="10"/>
  <c r="R163" i="10" s="1"/>
  <c r="S176" i="10"/>
  <c r="O3" i="10"/>
  <c r="R3" i="10" s="1"/>
  <c r="P3" i="10"/>
  <c r="S3" i="10" s="1"/>
  <c r="O35" i="10"/>
  <c r="R35" i="10" s="1"/>
  <c r="P35" i="10"/>
  <c r="S35" i="10" s="1"/>
  <c r="M69" i="9"/>
  <c r="L70" i="9"/>
  <c r="S56" i="9"/>
  <c r="P334" i="4"/>
  <c r="S334" i="4" s="1"/>
  <c r="O334" i="4"/>
  <c r="R334" i="4" s="1"/>
  <c r="P342" i="4"/>
  <c r="S342" i="4" s="1"/>
  <c r="O342" i="4"/>
  <c r="R342" i="4" s="1"/>
  <c r="P350" i="4"/>
  <c r="S350" i="4" s="1"/>
  <c r="O350" i="4"/>
  <c r="R350" i="4" s="1"/>
  <c r="P347" i="4"/>
  <c r="S347" i="4" s="1"/>
  <c r="O347" i="4"/>
  <c r="R347" i="4" s="1"/>
  <c r="S142" i="9"/>
  <c r="R144" i="9"/>
  <c r="O161" i="9"/>
  <c r="R161" i="9" s="1"/>
  <c r="S160" i="9"/>
  <c r="P77" i="10"/>
  <c r="S77" i="10" s="1"/>
  <c r="S102" i="10"/>
  <c r="R190" i="10"/>
  <c r="S177" i="10"/>
  <c r="S193" i="10"/>
  <c r="S196" i="10"/>
  <c r="S92" i="13"/>
  <c r="R131" i="13"/>
  <c r="R129" i="13"/>
  <c r="S111" i="13"/>
  <c r="P10" i="14"/>
  <c r="S10" i="14" s="1"/>
  <c r="R68" i="14"/>
  <c r="R23" i="14"/>
  <c r="S15" i="14"/>
  <c r="R147" i="13"/>
  <c r="R16" i="14"/>
  <c r="R28" i="14"/>
  <c r="R27" i="14"/>
  <c r="S45" i="13"/>
  <c r="R15" i="13"/>
  <c r="S3" i="13"/>
  <c r="P4" i="13"/>
  <c r="S4" i="13" s="1"/>
  <c r="O4" i="13"/>
  <c r="R4" i="13" s="1"/>
  <c r="S195" i="10"/>
  <c r="S206" i="10"/>
  <c r="O199" i="10"/>
  <c r="R199" i="10" s="1"/>
  <c r="P199" i="10"/>
  <c r="S199" i="10" s="1"/>
  <c r="M41" i="10"/>
  <c r="L42" i="10"/>
  <c r="M42" i="10" s="1"/>
  <c r="N42" i="10" s="1"/>
  <c r="P209" i="10"/>
  <c r="S209" i="10" s="1"/>
  <c r="O209" i="10"/>
  <c r="R209" i="10" s="1"/>
  <c r="R174" i="10"/>
  <c r="R62" i="10"/>
  <c r="R176" i="10"/>
  <c r="S58" i="10"/>
  <c r="R57" i="9"/>
  <c r="S92" i="9"/>
  <c r="S50" i="10"/>
  <c r="R54" i="9"/>
  <c r="S62" i="9"/>
  <c r="S116" i="9"/>
  <c r="O116" i="9"/>
  <c r="R116" i="9" s="1"/>
  <c r="S99" i="9"/>
  <c r="O99" i="9"/>
  <c r="R99" i="9" s="1"/>
  <c r="R56" i="9"/>
  <c r="S97" i="9"/>
  <c r="O366" i="4"/>
  <c r="R366" i="4" s="1"/>
  <c r="P366" i="4"/>
  <c r="S366" i="4" s="1"/>
  <c r="R336" i="4"/>
  <c r="S352" i="4"/>
  <c r="P351" i="4"/>
  <c r="S351" i="4" s="1"/>
  <c r="O351" i="4"/>
  <c r="R351" i="4" s="1"/>
  <c r="P363" i="4"/>
  <c r="S363" i="4" s="1"/>
  <c r="O363" i="4"/>
  <c r="R363" i="4" s="1"/>
  <c r="S135" i="9"/>
  <c r="P73" i="10"/>
  <c r="S73" i="10" s="1"/>
  <c r="R101" i="10"/>
  <c r="R178" i="10"/>
  <c r="R193" i="10"/>
  <c r="N24" i="13"/>
  <c r="S47" i="13"/>
  <c r="N88" i="13"/>
  <c r="S14" i="14"/>
  <c r="S94" i="14"/>
  <c r="S44" i="14"/>
  <c r="S27" i="14"/>
  <c r="S31" i="13"/>
  <c r="P8" i="13"/>
  <c r="S8" i="13" s="1"/>
  <c r="O8" i="13"/>
  <c r="R8" i="13" s="1"/>
  <c r="R205" i="10"/>
  <c r="P191" i="10"/>
  <c r="S191" i="10" s="1"/>
  <c r="O191" i="10"/>
  <c r="R191" i="10" s="1"/>
  <c r="P130" i="10"/>
  <c r="S130" i="10" s="1"/>
  <c r="O130" i="10"/>
  <c r="R130" i="10" s="1"/>
  <c r="S184" i="10"/>
  <c r="O34" i="10"/>
  <c r="R34" i="10" s="1"/>
  <c r="P34" i="10"/>
  <c r="S34" i="10" s="1"/>
  <c r="R75" i="9"/>
  <c r="S58" i="9"/>
  <c r="S70" i="9"/>
  <c r="S105" i="9"/>
  <c r="O105" i="9"/>
  <c r="R105" i="9" s="1"/>
  <c r="R97" i="9"/>
  <c r="L17" i="5"/>
  <c r="M16" i="5"/>
  <c r="S336" i="4"/>
  <c r="O364" i="4"/>
  <c r="R364" i="4" s="1"/>
  <c r="P364" i="4"/>
  <c r="S364" i="4" s="1"/>
  <c r="P340" i="4"/>
  <c r="S340" i="4" s="1"/>
  <c r="O340" i="4"/>
  <c r="R340" i="4" s="1"/>
  <c r="P355" i="4"/>
  <c r="S355" i="4" s="1"/>
  <c r="O355" i="4"/>
  <c r="R355" i="4" s="1"/>
  <c r="R120" i="10"/>
  <c r="R169" i="10"/>
  <c r="S189" i="10"/>
  <c r="S54" i="13"/>
  <c r="R47" i="13"/>
  <c r="M77" i="13"/>
  <c r="P3" i="14"/>
  <c r="S3" i="14" s="1"/>
  <c r="L5" i="14"/>
  <c r="M5" i="14" s="1"/>
  <c r="S12" i="14"/>
  <c r="R11" i="14"/>
  <c r="O105" i="13"/>
  <c r="R105" i="13" s="1"/>
  <c r="P105" i="13"/>
  <c r="S105" i="13" s="1"/>
  <c r="R24" i="14"/>
  <c r="S69" i="13"/>
  <c r="S48" i="13"/>
  <c r="S41" i="13"/>
  <c r="R20" i="13"/>
  <c r="S11" i="13"/>
  <c r="P12" i="13"/>
  <c r="S12" i="13" s="1"/>
  <c r="O12" i="13"/>
  <c r="R12" i="13" s="1"/>
  <c r="R19" i="13"/>
  <c r="R202" i="10"/>
  <c r="P183" i="10"/>
  <c r="S183" i="10" s="1"/>
  <c r="O183" i="10"/>
  <c r="R183" i="10" s="1"/>
  <c r="S51" i="10"/>
  <c r="P87" i="10"/>
  <c r="S87" i="10" s="1"/>
  <c r="O87" i="10"/>
  <c r="R87" i="10" s="1"/>
  <c r="O203" i="10"/>
  <c r="R203" i="10" s="1"/>
  <c r="P203" i="10"/>
  <c r="S203" i="10" s="1"/>
  <c r="R184" i="10"/>
  <c r="S54" i="10"/>
  <c r="S46" i="10"/>
  <c r="S93" i="9"/>
  <c r="O93" i="9"/>
  <c r="R93" i="9" s="1"/>
  <c r="R58" i="9"/>
  <c r="R70" i="9"/>
  <c r="M103" i="9"/>
  <c r="L104" i="9"/>
  <c r="M104" i="9" s="1"/>
  <c r="N104" i="9" s="1"/>
  <c r="P338" i="4"/>
  <c r="S338" i="4" s="1"/>
  <c r="O338" i="4"/>
  <c r="R338" i="4" s="1"/>
  <c r="O346" i="4"/>
  <c r="R346" i="4" s="1"/>
  <c r="P346" i="4"/>
  <c r="S346" i="4" s="1"/>
  <c r="O368" i="4"/>
  <c r="R368" i="4" s="1"/>
  <c r="P368" i="4"/>
  <c r="S368" i="4" s="1"/>
  <c r="S356" i="4"/>
  <c r="R335" i="4"/>
  <c r="R339" i="4"/>
  <c r="O348" i="4"/>
  <c r="R348" i="4" s="1"/>
  <c r="P348" i="4"/>
  <c r="S348" i="4" s="1"/>
  <c r="R360" i="4"/>
  <c r="L35" i="14"/>
  <c r="S4" i="14"/>
  <c r="S2" i="14"/>
  <c r="L111" i="13"/>
  <c r="M111" i="13" s="1"/>
  <c r="N111" i="13" s="1"/>
  <c r="M110" i="13"/>
  <c r="M137" i="13"/>
  <c r="L138" i="13"/>
  <c r="L67" i="13"/>
  <c r="M66" i="13"/>
  <c r="M81" i="13"/>
  <c r="L82" i="13"/>
  <c r="M82" i="13" s="1"/>
  <c r="N82" i="13" s="1"/>
  <c r="L5" i="13"/>
  <c r="M4" i="13"/>
  <c r="L37" i="13"/>
  <c r="M36" i="13"/>
  <c r="L13" i="13"/>
  <c r="M12" i="13"/>
  <c r="L169" i="10"/>
  <c r="M168" i="10"/>
  <c r="S156" i="10"/>
  <c r="R124" i="10"/>
  <c r="P123" i="10"/>
  <c r="S123" i="10" s="1"/>
  <c r="O123" i="10"/>
  <c r="R123" i="10" s="1"/>
  <c r="L106" i="10"/>
  <c r="M105" i="10"/>
  <c r="N105" i="10" s="1"/>
  <c r="S99" i="10"/>
  <c r="S81" i="10"/>
  <c r="P85" i="10"/>
  <c r="S85" i="10" s="1"/>
  <c r="O85" i="10"/>
  <c r="R85" i="10" s="1"/>
  <c r="S98" i="10"/>
  <c r="R81" i="10"/>
  <c r="P89" i="10"/>
  <c r="S89" i="10" s="1"/>
  <c r="O89" i="10"/>
  <c r="R89" i="10" s="1"/>
  <c r="S101" i="10"/>
  <c r="R98" i="10"/>
  <c r="S95" i="10"/>
  <c r="L90" i="10"/>
  <c r="M90" i="10" s="1"/>
  <c r="N90" i="10" s="1"/>
  <c r="M89" i="10"/>
  <c r="L45" i="10"/>
  <c r="M45" i="10" s="1"/>
  <c r="N45" i="10" s="1"/>
  <c r="M44" i="10"/>
  <c r="L96" i="10"/>
  <c r="M96" i="10" s="1"/>
  <c r="N96" i="10" s="1"/>
  <c r="M95" i="10"/>
  <c r="M83" i="10"/>
  <c r="L84" i="10"/>
  <c r="L57" i="10"/>
  <c r="M56" i="10"/>
  <c r="L65" i="10"/>
  <c r="M64" i="10"/>
  <c r="L73" i="10"/>
  <c r="M72" i="10"/>
  <c r="L61" i="10"/>
  <c r="M60" i="10"/>
  <c r="M4" i="10"/>
  <c r="L5" i="10"/>
  <c r="L233" i="9"/>
  <c r="M233" i="9" s="1"/>
  <c r="N233" i="9" s="1"/>
  <c r="M232" i="9"/>
  <c r="M240" i="9"/>
  <c r="L241" i="9"/>
  <c r="M241" i="9" s="1"/>
  <c r="N241" i="9" s="1"/>
  <c r="M251" i="9"/>
  <c r="L252" i="9"/>
  <c r="M244" i="9"/>
  <c r="L245" i="9"/>
  <c r="L205" i="9"/>
  <c r="M204" i="9"/>
  <c r="M258" i="9"/>
  <c r="N258" i="9" s="1"/>
  <c r="L217" i="9"/>
  <c r="M217" i="9" s="1"/>
  <c r="N217" i="9" s="1"/>
  <c r="M216" i="9"/>
  <c r="L221" i="9"/>
  <c r="M220" i="9"/>
  <c r="L182" i="9"/>
  <c r="M182" i="9" s="1"/>
  <c r="N182" i="9" s="1"/>
  <c r="M181" i="9"/>
  <c r="L198" i="9"/>
  <c r="M197" i="9"/>
  <c r="L169" i="9"/>
  <c r="M169" i="9" s="1"/>
  <c r="N169" i="9" s="1"/>
  <c r="M168" i="9"/>
  <c r="L178" i="9"/>
  <c r="M177" i="9"/>
  <c r="S148" i="9"/>
  <c r="O148" i="9"/>
  <c r="R148" i="9" s="1"/>
  <c r="S157" i="9"/>
  <c r="O157" i="9"/>
  <c r="R157" i="9" s="1"/>
  <c r="S154" i="9"/>
  <c r="M59" i="9"/>
  <c r="L60" i="9"/>
  <c r="M60" i="9" s="1"/>
  <c r="N60" i="9" s="1"/>
  <c r="L55" i="9"/>
  <c r="M54" i="9"/>
  <c r="L98" i="9"/>
  <c r="M98" i="9" s="1"/>
  <c r="N98" i="9" s="1"/>
  <c r="M97" i="9"/>
  <c r="M50" i="9"/>
  <c r="L51" i="9"/>
  <c r="L88" i="9"/>
  <c r="L21" i="9"/>
  <c r="M20" i="9"/>
  <c r="M152" i="9"/>
  <c r="L153" i="9"/>
  <c r="M187" i="5"/>
  <c r="L188" i="5"/>
  <c r="L166" i="5"/>
  <c r="M166" i="5" s="1"/>
  <c r="N166" i="5" s="1"/>
  <c r="M165" i="5"/>
  <c r="M183" i="5"/>
  <c r="L184" i="5"/>
  <c r="M195" i="5"/>
  <c r="L196" i="5"/>
  <c r="M196" i="5" s="1"/>
  <c r="N196" i="5" s="1"/>
  <c r="M223" i="5"/>
  <c r="L224" i="5"/>
  <c r="M224" i="5" s="1"/>
  <c r="N224" i="5" s="1"/>
  <c r="L170" i="5"/>
  <c r="M169" i="5"/>
  <c r="L212" i="5"/>
  <c r="M211" i="5"/>
  <c r="M219" i="5"/>
  <c r="L220" i="5"/>
  <c r="M220" i="5" s="1"/>
  <c r="N220" i="5" s="1"/>
  <c r="L178" i="5"/>
  <c r="M177" i="5"/>
  <c r="L24" i="5"/>
  <c r="M6" i="5"/>
  <c r="L7" i="5"/>
  <c r="M7" i="5" s="1"/>
  <c r="N7" i="5" s="1"/>
  <c r="M10" i="5"/>
  <c r="L11" i="5"/>
  <c r="M11" i="5" s="1"/>
  <c r="N11" i="5" s="1"/>
  <c r="L384" i="4"/>
  <c r="M383" i="4"/>
  <c r="L378" i="4"/>
  <c r="M377" i="4"/>
  <c r="L390" i="4"/>
  <c r="M389" i="4"/>
  <c r="M417" i="4"/>
  <c r="L418" i="4"/>
  <c r="M425" i="4"/>
  <c r="L426" i="4"/>
  <c r="L304" i="4"/>
  <c r="M303" i="4"/>
  <c r="N303" i="4" s="1"/>
  <c r="M302" i="4"/>
  <c r="L141" i="4"/>
  <c r="L58" i="4"/>
  <c r="M57" i="4"/>
  <c r="N57" i="4" s="1"/>
  <c r="M35" i="4"/>
  <c r="L36" i="4"/>
  <c r="L18" i="4"/>
  <c r="M18" i="4" s="1"/>
  <c r="N18" i="4" s="1"/>
  <c r="M17" i="4"/>
  <c r="M47" i="4"/>
  <c r="L48" i="4"/>
  <c r="L25" i="4"/>
  <c r="M25" i="4" s="1"/>
  <c r="N25" i="4" s="1"/>
  <c r="M24" i="4"/>
  <c r="L41" i="4"/>
  <c r="M41" i="4" s="1"/>
  <c r="N41" i="4" s="1"/>
  <c r="M40" i="4"/>
  <c r="R2" i="3"/>
  <c r="P2" i="3"/>
  <c r="S2" i="3" s="1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1" i="2"/>
  <c r="H522" i="2"/>
  <c r="H523" i="2"/>
  <c r="H524" i="2"/>
  <c r="H525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1" i="2"/>
  <c r="J520" i="2" s="1"/>
  <c r="F522" i="2"/>
  <c r="F523" i="2"/>
  <c r="F524" i="2"/>
  <c r="F525" i="2"/>
  <c r="F526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O1062" i="3" l="1"/>
  <c r="R1062" i="3" s="1"/>
  <c r="S1050" i="3"/>
  <c r="L1135" i="3"/>
  <c r="M1135" i="3" s="1"/>
  <c r="N1135" i="3" s="1"/>
  <c r="S1028" i="3"/>
  <c r="O1106" i="3"/>
  <c r="R1106" i="3" s="1"/>
  <c r="R1047" i="3"/>
  <c r="P1104" i="3"/>
  <c r="O1102" i="3"/>
  <c r="S1092" i="3"/>
  <c r="O1051" i="3"/>
  <c r="R1051" i="3" s="1"/>
  <c r="P1116" i="3"/>
  <c r="N1031" i="3"/>
  <c r="S1062" i="3"/>
  <c r="R925" i="2"/>
  <c r="P1189" i="2"/>
  <c r="O661" i="2"/>
  <c r="R879" i="2"/>
  <c r="P621" i="2"/>
  <c r="R763" i="2"/>
  <c r="S763" i="2"/>
  <c r="R1309" i="2"/>
  <c r="P755" i="2"/>
  <c r="S755" i="2" s="1"/>
  <c r="O755" i="2"/>
  <c r="R755" i="2" s="1"/>
  <c r="O1108" i="2"/>
  <c r="O725" i="2"/>
  <c r="P893" i="2"/>
  <c r="O753" i="2"/>
  <c r="R753" i="2" s="1"/>
  <c r="P753" i="2"/>
  <c r="S753" i="2" s="1"/>
  <c r="P681" i="2"/>
  <c r="S681" i="2" s="1"/>
  <c r="P709" i="2"/>
  <c r="S709" i="2" s="1"/>
  <c r="P721" i="2"/>
  <c r="P901" i="2"/>
  <c r="P737" i="2"/>
  <c r="S737" i="2" s="1"/>
  <c r="P1059" i="2"/>
  <c r="S1059" i="2" s="1"/>
  <c r="R1226" i="2"/>
  <c r="P843" i="2"/>
  <c r="S827" i="2"/>
  <c r="O935" i="2"/>
  <c r="P875" i="2"/>
  <c r="P929" i="2"/>
  <c r="S929" i="2" s="1"/>
  <c r="P869" i="2"/>
  <c r="O1147" i="2"/>
  <c r="J397" i="2"/>
  <c r="P726" i="2"/>
  <c r="S1110" i="2"/>
  <c r="P598" i="2"/>
  <c r="S598" i="2" s="1"/>
  <c r="P595" i="2"/>
  <c r="O1112" i="2"/>
  <c r="R1112" i="2" s="1"/>
  <c r="R754" i="2"/>
  <c r="S754" i="2"/>
  <c r="S866" i="2"/>
  <c r="R1172" i="2"/>
  <c r="O899" i="2"/>
  <c r="P1119" i="2"/>
  <c r="S1119" i="2" s="1"/>
  <c r="P1274" i="2"/>
  <c r="S1274" i="2" s="1"/>
  <c r="P1033" i="2"/>
  <c r="S1033" i="2" s="1"/>
  <c r="S621" i="2"/>
  <c r="P993" i="2"/>
  <c r="S993" i="2" s="1"/>
  <c r="P1209" i="2"/>
  <c r="S1209" i="2" s="1"/>
  <c r="O1088" i="2"/>
  <c r="R1088" i="2" s="1"/>
  <c r="R1299" i="2"/>
  <c r="O838" i="2"/>
  <c r="R838" i="2" s="1"/>
  <c r="R622" i="2"/>
  <c r="P816" i="2"/>
  <c r="S816" i="2" s="1"/>
  <c r="O1039" i="2"/>
  <c r="R1039" i="2" s="1"/>
  <c r="R606" i="2"/>
  <c r="S606" i="2"/>
  <c r="R752" i="2"/>
  <c r="S752" i="2"/>
  <c r="P1004" i="2"/>
  <c r="S1004" i="2" s="1"/>
  <c r="O988" i="2"/>
  <c r="R988" i="2" s="1"/>
  <c r="R805" i="2"/>
  <c r="R621" i="2"/>
  <c r="O740" i="2"/>
  <c r="R740" i="2" s="1"/>
  <c r="P659" i="2"/>
  <c r="S659" i="2" s="1"/>
  <c r="O966" i="2"/>
  <c r="R966" i="2" s="1"/>
  <c r="O866" i="2"/>
  <c r="R866" i="2" s="1"/>
  <c r="P667" i="2"/>
  <c r="S667" i="2" s="1"/>
  <c r="P731" i="2"/>
  <c r="S731" i="2" s="1"/>
  <c r="P853" i="2"/>
  <c r="O1253" i="2"/>
  <c r="S622" i="2"/>
  <c r="P1240" i="2"/>
  <c r="S1240" i="2" s="1"/>
  <c r="P1140" i="2"/>
  <c r="S1140" i="2" s="1"/>
  <c r="P1316" i="2"/>
  <c r="O668" i="2"/>
  <c r="R668" i="2" s="1"/>
  <c r="S1145" i="2"/>
  <c r="R626" i="2"/>
  <c r="S626" i="2"/>
  <c r="P1309" i="2"/>
  <c r="S1309" i="2" s="1"/>
  <c r="O1080" i="2"/>
  <c r="R1153" i="2"/>
  <c r="J494" i="2"/>
  <c r="O834" i="2"/>
  <c r="P1170" i="2"/>
  <c r="S1170" i="2" s="1"/>
  <c r="P968" i="2"/>
  <c r="S968" i="2" s="1"/>
  <c r="P771" i="2"/>
  <c r="S771" i="2" s="1"/>
  <c r="O1046" i="2"/>
  <c r="R612" i="2"/>
  <c r="S618" i="2"/>
  <c r="R618" i="2"/>
  <c r="M968" i="2"/>
  <c r="L969" i="2"/>
  <c r="K549" i="2"/>
  <c r="Q549" i="2" s="1"/>
  <c r="I544" i="2"/>
  <c r="N544" i="2" s="1"/>
  <c r="K544" i="2"/>
  <c r="Q544" i="2" s="1"/>
  <c r="O1276" i="2"/>
  <c r="R1276" i="2" s="1"/>
  <c r="S1189" i="2"/>
  <c r="R1189" i="2"/>
  <c r="P1207" i="2"/>
  <c r="R1119" i="2"/>
  <c r="P779" i="2"/>
  <c r="S779" i="2" s="1"/>
  <c r="O1304" i="2"/>
  <c r="R1304" i="2" s="1"/>
  <c r="O1145" i="2"/>
  <c r="R1145" i="2" s="1"/>
  <c r="O1261" i="2"/>
  <c r="R1261" i="2" s="1"/>
  <c r="R893" i="2"/>
  <c r="P999" i="2"/>
  <c r="S999" i="2" s="1"/>
  <c r="O1132" i="2"/>
  <c r="R1132" i="2" s="1"/>
  <c r="O862" i="2"/>
  <c r="R862" i="2" s="1"/>
  <c r="P1153" i="2"/>
  <c r="S1153" i="2" s="1"/>
  <c r="R1228" i="2"/>
  <c r="P1201" i="2"/>
  <c r="S1201" i="2" s="1"/>
  <c r="R863" i="2"/>
  <c r="S985" i="2"/>
  <c r="N1030" i="2"/>
  <c r="O827" i="2"/>
  <c r="R827" i="2" s="1"/>
  <c r="S821" i="2"/>
  <c r="S1226" i="2"/>
  <c r="J471" i="2"/>
  <c r="O471" i="2" s="1"/>
  <c r="R849" i="2"/>
  <c r="R653" i="2"/>
  <c r="I403" i="2"/>
  <c r="N403" i="2" s="1"/>
  <c r="K403" i="2"/>
  <c r="Q403" i="2" s="1"/>
  <c r="R600" i="2"/>
  <c r="J462" i="2"/>
  <c r="O462" i="2" s="1"/>
  <c r="J447" i="2"/>
  <c r="O447" i="2" s="1"/>
  <c r="P797" i="2"/>
  <c r="S797" i="2" s="1"/>
  <c r="P1103" i="2"/>
  <c r="S1103" i="2" s="1"/>
  <c r="N1264" i="2"/>
  <c r="O923" i="2"/>
  <c r="R923" i="2" s="1"/>
  <c r="P1199" i="2"/>
  <c r="S1199" i="2" s="1"/>
  <c r="O898" i="2"/>
  <c r="R898" i="2" s="1"/>
  <c r="P717" i="2"/>
  <c r="S717" i="2" s="1"/>
  <c r="P663" i="2"/>
  <c r="S663" i="2" s="1"/>
  <c r="O1267" i="2"/>
  <c r="R1267" i="2" s="1"/>
  <c r="P919" i="2"/>
  <c r="S919" i="2" s="1"/>
  <c r="P723" i="2"/>
  <c r="S723" i="2" s="1"/>
  <c r="P777" i="2"/>
  <c r="S777" i="2" s="1"/>
  <c r="P1284" i="2"/>
  <c r="S1284" i="2" s="1"/>
  <c r="O780" i="2"/>
  <c r="R780" i="2" s="1"/>
  <c r="P845" i="2"/>
  <c r="S845" i="2" s="1"/>
  <c r="O985" i="2"/>
  <c r="R985" i="2" s="1"/>
  <c r="K535" i="2"/>
  <c r="Q535" i="2" s="1"/>
  <c r="P977" i="2"/>
  <c r="P861" i="2"/>
  <c r="S861" i="2" s="1"/>
  <c r="P915" i="2"/>
  <c r="S608" i="2"/>
  <c r="J485" i="2"/>
  <c r="O485" i="2" s="1"/>
  <c r="O699" i="2"/>
  <c r="R699" i="2" s="1"/>
  <c r="R608" i="2"/>
  <c r="P974" i="2"/>
  <c r="S974" i="2" s="1"/>
  <c r="J484" i="2"/>
  <c r="P484" i="2" s="1"/>
  <c r="O761" i="2"/>
  <c r="R761" i="2" s="1"/>
  <c r="R831" i="2"/>
  <c r="P710" i="2"/>
  <c r="S710" i="2" s="1"/>
  <c r="P702" i="2"/>
  <c r="S702" i="2" s="1"/>
  <c r="R667" i="2"/>
  <c r="S716" i="2"/>
  <c r="J492" i="2"/>
  <c r="P492" i="2" s="1"/>
  <c r="R1147" i="2"/>
  <c r="O1018" i="2"/>
  <c r="R1018" i="2" s="1"/>
  <c r="P653" i="2"/>
  <c r="S653" i="2" s="1"/>
  <c r="O958" i="2"/>
  <c r="R958" i="2" s="1"/>
  <c r="R1170" i="2"/>
  <c r="R1148" i="2"/>
  <c r="R694" i="2"/>
  <c r="O975" i="2"/>
  <c r="R975" i="2" s="1"/>
  <c r="O627" i="2"/>
  <c r="R627" i="2" s="1"/>
  <c r="O1078" i="2"/>
  <c r="R1078" i="2" s="1"/>
  <c r="P612" i="2"/>
  <c r="S612" i="2" s="1"/>
  <c r="S1080" i="2"/>
  <c r="O1156" i="2"/>
  <c r="R1156" i="2" s="1"/>
  <c r="N736" i="2"/>
  <c r="R952" i="2"/>
  <c r="P718" i="2"/>
  <c r="S718" i="2" s="1"/>
  <c r="R679" i="2"/>
  <c r="I441" i="2"/>
  <c r="N441" i="2" s="1"/>
  <c r="K441" i="2"/>
  <c r="Q441" i="2" s="1"/>
  <c r="P1228" i="2"/>
  <c r="S1228" i="2" s="1"/>
  <c r="S595" i="2"/>
  <c r="P600" i="2"/>
  <c r="S600" i="2" s="1"/>
  <c r="J509" i="2"/>
  <c r="O509" i="2" s="1"/>
  <c r="R595" i="2"/>
  <c r="R1149" i="2"/>
  <c r="P1269" i="2"/>
  <c r="S1269" i="2" s="1"/>
  <c r="R909" i="2"/>
  <c r="S725" i="2"/>
  <c r="P863" i="2"/>
  <c r="S863" i="2" s="1"/>
  <c r="S1295" i="2"/>
  <c r="O1166" i="2"/>
  <c r="R1166" i="2" s="1"/>
  <c r="P1224" i="2"/>
  <c r="S1224" i="2" s="1"/>
  <c r="R1295" i="2"/>
  <c r="S1012" i="2"/>
  <c r="R848" i="2"/>
  <c r="J525" i="2"/>
  <c r="P525" i="2" s="1"/>
  <c r="J524" i="2"/>
  <c r="P524" i="2" s="1"/>
  <c r="J459" i="2"/>
  <c r="O459" i="2" s="1"/>
  <c r="J448" i="2"/>
  <c r="O448" i="2" s="1"/>
  <c r="O1012" i="2"/>
  <c r="R1012" i="2" s="1"/>
  <c r="R603" i="2"/>
  <c r="P848" i="2"/>
  <c r="S848" i="2" s="1"/>
  <c r="R1101" i="2"/>
  <c r="O1079" i="2"/>
  <c r="S1206" i="2"/>
  <c r="P849" i="2"/>
  <c r="S849" i="2" s="1"/>
  <c r="O1270" i="2"/>
  <c r="R1270" i="2" s="1"/>
  <c r="S965" i="2"/>
  <c r="P847" i="2"/>
  <c r="S847" i="2" s="1"/>
  <c r="S630" i="2"/>
  <c r="P997" i="2"/>
  <c r="S997" i="2" s="1"/>
  <c r="R630" i="2"/>
  <c r="R955" i="2"/>
  <c r="O1256" i="2"/>
  <c r="R1256" i="2" s="1"/>
  <c r="R895" i="2"/>
  <c r="R1004" i="2"/>
  <c r="N846" i="2"/>
  <c r="P831" i="2"/>
  <c r="S831" i="2" s="1"/>
  <c r="R884" i="2"/>
  <c r="R1207" i="2"/>
  <c r="P1231" i="2"/>
  <c r="S1231" i="2" s="1"/>
  <c r="P675" i="2"/>
  <c r="S675" i="2" s="1"/>
  <c r="R683" i="2"/>
  <c r="R913" i="2"/>
  <c r="P776" i="2"/>
  <c r="S776" i="2" s="1"/>
  <c r="S798" i="2"/>
  <c r="O1286" i="2"/>
  <c r="R1286" i="2" s="1"/>
  <c r="P1149" i="2"/>
  <c r="S1149" i="2" s="1"/>
  <c r="P1235" i="2"/>
  <c r="S1235" i="2" s="1"/>
  <c r="S966" i="2"/>
  <c r="R1240" i="2"/>
  <c r="O716" i="2"/>
  <c r="R716" i="2" s="1"/>
  <c r="I410" i="2"/>
  <c r="N410" i="2" s="1"/>
  <c r="K410" i="2"/>
  <c r="Q410" i="2" s="1"/>
  <c r="O1029" i="2"/>
  <c r="R1029" i="2" s="1"/>
  <c r="P969" i="2"/>
  <c r="S969" i="2" s="1"/>
  <c r="K543" i="2"/>
  <c r="Q543" i="2" s="1"/>
  <c r="S838" i="2"/>
  <c r="O870" i="2"/>
  <c r="R870" i="2" s="1"/>
  <c r="P909" i="2"/>
  <c r="S909" i="2" s="1"/>
  <c r="S1132" i="2"/>
  <c r="L536" i="2"/>
  <c r="M536" i="2" s="1"/>
  <c r="M535" i="2"/>
  <c r="J464" i="2"/>
  <c r="P464" i="2" s="1"/>
  <c r="K467" i="2"/>
  <c r="Q467" i="2" s="1"/>
  <c r="R840" i="2"/>
  <c r="P641" i="2"/>
  <c r="S641" i="2" s="1"/>
  <c r="R1317" i="2"/>
  <c r="I327" i="2"/>
  <c r="N327" i="2" s="1"/>
  <c r="J570" i="2"/>
  <c r="P570" i="2" s="1"/>
  <c r="J508" i="2"/>
  <c r="P508" i="2" s="1"/>
  <c r="K558" i="2"/>
  <c r="Q558" i="2" s="1"/>
  <c r="O1137" i="2"/>
  <c r="R1137" i="2" s="1"/>
  <c r="P1020" i="2"/>
  <c r="S1020" i="2" s="1"/>
  <c r="J431" i="2"/>
  <c r="O431" i="2" s="1"/>
  <c r="R776" i="2"/>
  <c r="P960" i="2"/>
  <c r="S960" i="2" s="1"/>
  <c r="R681" i="2"/>
  <c r="O1070" i="2"/>
  <c r="R1070" i="2" s="1"/>
  <c r="P900" i="2"/>
  <c r="S900" i="2" s="1"/>
  <c r="O1010" i="2"/>
  <c r="R1010" i="2" s="1"/>
  <c r="P1157" i="2"/>
  <c r="S1157" i="2" s="1"/>
  <c r="J555" i="2"/>
  <c r="O555" i="2" s="1"/>
  <c r="K546" i="2"/>
  <c r="Q546" i="2" s="1"/>
  <c r="P1234" i="2"/>
  <c r="S1234" i="2" s="1"/>
  <c r="P1319" i="2"/>
  <c r="S1319" i="2" s="1"/>
  <c r="O950" i="2"/>
  <c r="R950" i="2" s="1"/>
  <c r="J422" i="2"/>
  <c r="O422" i="2" s="1"/>
  <c r="S1261" i="2"/>
  <c r="P1193" i="2"/>
  <c r="S1193" i="2" s="1"/>
  <c r="S1267" i="2"/>
  <c r="P1028" i="2"/>
  <c r="S1028" i="2" s="1"/>
  <c r="O1134" i="2"/>
  <c r="J416" i="2"/>
  <c r="O416" i="2" s="1"/>
  <c r="R745" i="2"/>
  <c r="S1304" i="2"/>
  <c r="S764" i="2"/>
  <c r="S705" i="2"/>
  <c r="O1086" i="2"/>
  <c r="R1086" i="2" s="1"/>
  <c r="O798" i="2"/>
  <c r="R798" i="2" s="1"/>
  <c r="R1280" i="2"/>
  <c r="P973" i="2"/>
  <c r="S973" i="2" s="1"/>
  <c r="P666" i="2"/>
  <c r="S666" i="2" s="1"/>
  <c r="O1245" i="2"/>
  <c r="R1245" i="2" s="1"/>
  <c r="R919" i="2"/>
  <c r="S1162" i="2"/>
  <c r="O1087" i="2"/>
  <c r="R1087" i="2" s="1"/>
  <c r="P913" i="2"/>
  <c r="S913" i="2" s="1"/>
  <c r="P730" i="2"/>
  <c r="S730" i="2" s="1"/>
  <c r="R1065" i="2"/>
  <c r="S862" i="2"/>
  <c r="S1218" i="2"/>
  <c r="P711" i="2"/>
  <c r="S711" i="2" s="1"/>
  <c r="R1085" i="2"/>
  <c r="P683" i="2"/>
  <c r="S683" i="2" s="1"/>
  <c r="R1025" i="2"/>
  <c r="S925" i="2"/>
  <c r="O684" i="2"/>
  <c r="R684" i="2" s="1"/>
  <c r="P1180" i="2"/>
  <c r="S1180" i="2" s="1"/>
  <c r="O1073" i="2"/>
  <c r="R1073" i="2" s="1"/>
  <c r="R905" i="2"/>
  <c r="R1075" i="2"/>
  <c r="P952" i="2"/>
  <c r="S952" i="2" s="1"/>
  <c r="P1300" i="2"/>
  <c r="S1300" i="2" s="1"/>
  <c r="P953" i="2"/>
  <c r="S953" i="2" s="1"/>
  <c r="O880" i="2"/>
  <c r="R880" i="2" s="1"/>
  <c r="O778" i="2"/>
  <c r="R778" i="2" s="1"/>
  <c r="O748" i="2"/>
  <c r="R748" i="2" s="1"/>
  <c r="S699" i="2"/>
  <c r="J504" i="2"/>
  <c r="P504" i="2" s="1"/>
  <c r="S613" i="2"/>
  <c r="S1266" i="2"/>
  <c r="K545" i="2"/>
  <c r="Q545" i="2" s="1"/>
  <c r="J414" i="2"/>
  <c r="O414" i="2" s="1"/>
  <c r="J491" i="2"/>
  <c r="O491" i="2" s="1"/>
  <c r="R1201" i="2"/>
  <c r="R837" i="2"/>
  <c r="R1135" i="2"/>
  <c r="R1220" i="2"/>
  <c r="O1154" i="2"/>
  <c r="R1154" i="2" s="1"/>
  <c r="S832" i="2"/>
  <c r="R767" i="2"/>
  <c r="P1215" i="2"/>
  <c r="S1215" i="2" s="1"/>
  <c r="R777" i="2"/>
  <c r="S988" i="2"/>
  <c r="S1070" i="2"/>
  <c r="P703" i="2"/>
  <c r="S703" i="2" s="1"/>
  <c r="S1010" i="2"/>
  <c r="R737" i="2"/>
  <c r="O914" i="2"/>
  <c r="O886" i="2"/>
  <c r="R886" i="2" s="1"/>
  <c r="R999" i="2"/>
  <c r="R1231" i="2"/>
  <c r="S1166" i="2"/>
  <c r="S950" i="2"/>
  <c r="R797" i="2"/>
  <c r="O939" i="2"/>
  <c r="R939" i="2" s="1"/>
  <c r="K474" i="2"/>
  <c r="Q474" i="2" s="1"/>
  <c r="P905" i="2"/>
  <c r="S905" i="2" s="1"/>
  <c r="P879" i="2"/>
  <c r="S879" i="2" s="1"/>
  <c r="O825" i="2"/>
  <c r="R825" i="2" s="1"/>
  <c r="R1110" i="2"/>
  <c r="O738" i="2"/>
  <c r="R738" i="2" s="1"/>
  <c r="P745" i="2"/>
  <c r="S745" i="2" s="1"/>
  <c r="R651" i="2"/>
  <c r="R801" i="2"/>
  <c r="R1263" i="2"/>
  <c r="S651" i="2"/>
  <c r="S1130" i="2"/>
  <c r="R661" i="2"/>
  <c r="O965" i="2"/>
  <c r="R965" i="2" s="1"/>
  <c r="P1025" i="2"/>
  <c r="S1025" i="2" s="1"/>
  <c r="P1280" i="2"/>
  <c r="S1280" i="2" s="1"/>
  <c r="R935" i="2"/>
  <c r="R990" i="2"/>
  <c r="S1039" i="2"/>
  <c r="S875" i="2"/>
  <c r="S990" i="2"/>
  <c r="R624" i="2"/>
  <c r="O1006" i="2"/>
  <c r="R1006" i="2" s="1"/>
  <c r="J588" i="2"/>
  <c r="O588" i="2" s="1"/>
  <c r="K443" i="2"/>
  <c r="Q443" i="2" s="1"/>
  <c r="O1218" i="2"/>
  <c r="R1218" i="2" s="1"/>
  <c r="O946" i="2"/>
  <c r="R946" i="2" s="1"/>
  <c r="N614" i="2"/>
  <c r="O705" i="2"/>
  <c r="R705" i="2" s="1"/>
  <c r="P719" i="2"/>
  <c r="S719" i="2" s="1"/>
  <c r="J584" i="2"/>
  <c r="O584" i="2" s="1"/>
  <c r="J574" i="2"/>
  <c r="O574" i="2" s="1"/>
  <c r="K565" i="2"/>
  <c r="Q565" i="2" s="1"/>
  <c r="J573" i="2"/>
  <c r="P573" i="2" s="1"/>
  <c r="J436" i="2"/>
  <c r="O436" i="2" s="1"/>
  <c r="J513" i="2"/>
  <c r="O513" i="2" s="1"/>
  <c r="R917" i="2"/>
  <c r="J435" i="2"/>
  <c r="O435" i="2" s="1"/>
  <c r="J512" i="2"/>
  <c r="O512" i="2" s="1"/>
  <c r="J571" i="2"/>
  <c r="P571" i="2" s="1"/>
  <c r="S1107" i="2"/>
  <c r="J434" i="2"/>
  <c r="P434" i="2" s="1"/>
  <c r="N885" i="2"/>
  <c r="R977" i="2"/>
  <c r="R598" i="2"/>
  <c r="O1305" i="2"/>
  <c r="R1305" i="2" s="1"/>
  <c r="S939" i="2"/>
  <c r="M572" i="2"/>
  <c r="R1175" i="2"/>
  <c r="J450" i="2"/>
  <c r="J465" i="2"/>
  <c r="O465" i="2" s="1"/>
  <c r="K579" i="2"/>
  <c r="Q579" i="2" s="1"/>
  <c r="K449" i="2"/>
  <c r="Q449" i="2" s="1"/>
  <c r="J444" i="2"/>
  <c r="S611" i="2"/>
  <c r="J523" i="2"/>
  <c r="O523" i="2" s="1"/>
  <c r="S1086" i="2"/>
  <c r="R1059" i="2"/>
  <c r="K442" i="2"/>
  <c r="Q442" i="2" s="1"/>
  <c r="K521" i="2"/>
  <c r="Q521" i="2" s="1"/>
  <c r="J587" i="2"/>
  <c r="O587" i="2" s="1"/>
  <c r="K564" i="2"/>
  <c r="Q564" i="2" s="1"/>
  <c r="S780" i="2"/>
  <c r="S1154" i="2"/>
  <c r="O1094" i="2"/>
  <c r="R1094" i="2" s="1"/>
  <c r="J582" i="2"/>
  <c r="O582" i="2" s="1"/>
  <c r="J572" i="2"/>
  <c r="O572" i="2" s="1"/>
  <c r="K562" i="2"/>
  <c r="Q562" i="2" s="1"/>
  <c r="K561" i="2"/>
  <c r="Q561" i="2" s="1"/>
  <c r="J581" i="2"/>
  <c r="P581" i="2" s="1"/>
  <c r="J430" i="2"/>
  <c r="O430" i="2" s="1"/>
  <c r="R1235" i="2"/>
  <c r="S624" i="2"/>
  <c r="P1085" i="2"/>
  <c r="S1085" i="2" s="1"/>
  <c r="S834" i="2"/>
  <c r="S893" i="2"/>
  <c r="P1077" i="2"/>
  <c r="S1077" i="2" s="1"/>
  <c r="P1017" i="2"/>
  <c r="S1017" i="2" s="1"/>
  <c r="S945" i="2"/>
  <c r="P937" i="2"/>
  <c r="S937" i="2" s="1"/>
  <c r="S721" i="2"/>
  <c r="S923" i="2"/>
  <c r="R721" i="2"/>
  <c r="O821" i="2"/>
  <c r="R821" i="2" s="1"/>
  <c r="P884" i="2"/>
  <c r="S884" i="2" s="1"/>
  <c r="O1266" i="2"/>
  <c r="R1266" i="2" s="1"/>
  <c r="O1310" i="2"/>
  <c r="R1310" i="2" s="1"/>
  <c r="S859" i="2"/>
  <c r="S1316" i="2"/>
  <c r="P1135" i="2"/>
  <c r="S1135" i="2" s="1"/>
  <c r="O1250" i="2"/>
  <c r="O1185" i="2"/>
  <c r="R1185" i="2" s="1"/>
  <c r="P805" i="2"/>
  <c r="S805" i="2" s="1"/>
  <c r="P1101" i="2"/>
  <c r="S1101" i="2" s="1"/>
  <c r="S605" i="2"/>
  <c r="S726" i="2"/>
  <c r="P1299" i="2"/>
  <c r="S1299" i="2" s="1"/>
  <c r="R726" i="2"/>
  <c r="S1029" i="2"/>
  <c r="P957" i="2"/>
  <c r="S957" i="2" s="1"/>
  <c r="P1075" i="2"/>
  <c r="S1075" i="2" s="1"/>
  <c r="O1005" i="2"/>
  <c r="R1005" i="2" s="1"/>
  <c r="P897" i="2"/>
  <c r="S897" i="2" s="1"/>
  <c r="P1015" i="2"/>
  <c r="S1015" i="2" s="1"/>
  <c r="S1245" i="2"/>
  <c r="K484" i="2"/>
  <c r="Q484" i="2" s="1"/>
  <c r="N976" i="2"/>
  <c r="P694" i="2"/>
  <c r="S694" i="2" s="1"/>
  <c r="R1052" i="2"/>
  <c r="R861" i="2"/>
  <c r="P1220" i="2"/>
  <c r="S1220" i="2" s="1"/>
  <c r="P955" i="2"/>
  <c r="S955" i="2" s="1"/>
  <c r="O945" i="2"/>
  <c r="J479" i="2"/>
  <c r="O479" i="2" s="1"/>
  <c r="K530" i="2"/>
  <c r="Q530" i="2" s="1"/>
  <c r="R868" i="2"/>
  <c r="R663" i="2"/>
  <c r="S880" i="2"/>
  <c r="O1206" i="2"/>
  <c r="R1206" i="2" s="1"/>
  <c r="P1048" i="2"/>
  <c r="S1048" i="2" s="1"/>
  <c r="O1162" i="2"/>
  <c r="R1162" i="2" s="1"/>
  <c r="O1182" i="2"/>
  <c r="R1182" i="2" s="1"/>
  <c r="K407" i="2"/>
  <c r="Q407" i="2" s="1"/>
  <c r="K527" i="2"/>
  <c r="Q527" i="2" s="1"/>
  <c r="O994" i="2"/>
  <c r="R994" i="2" s="1"/>
  <c r="P706" i="2"/>
  <c r="S706" i="2" s="1"/>
  <c r="P895" i="2"/>
  <c r="S895" i="2" s="1"/>
  <c r="R675" i="2"/>
  <c r="P767" i="2"/>
  <c r="S767" i="2" s="1"/>
  <c r="R1199" i="2"/>
  <c r="P1263" i="2"/>
  <c r="S1263" i="2" s="1"/>
  <c r="P833" i="2"/>
  <c r="S833" i="2" s="1"/>
  <c r="P828" i="2"/>
  <c r="S828" i="2" s="1"/>
  <c r="S1270" i="2"/>
  <c r="P665" i="2"/>
  <c r="S665" i="2" s="1"/>
  <c r="K488" i="2"/>
  <c r="Q488" i="2" s="1"/>
  <c r="P1000" i="2"/>
  <c r="S1000" i="2" s="1"/>
  <c r="J455" i="2"/>
  <c r="O455" i="2" s="1"/>
  <c r="R1146" i="2"/>
  <c r="R1284" i="2"/>
  <c r="O712" i="2"/>
  <c r="R712" i="2" s="1"/>
  <c r="J456" i="2"/>
  <c r="O456" i="2" s="1"/>
  <c r="S1146" i="2"/>
  <c r="R613" i="2"/>
  <c r="S958" i="2"/>
  <c r="O1130" i="2"/>
  <c r="R1130" i="2" s="1"/>
  <c r="P940" i="2"/>
  <c r="S940" i="2" s="1"/>
  <c r="S1276" i="2"/>
  <c r="S627" i="2"/>
  <c r="J438" i="2"/>
  <c r="P438" i="2" s="1"/>
  <c r="K566" i="2"/>
  <c r="Q566" i="2" s="1"/>
  <c r="L6" i="14"/>
  <c r="R1269" i="2"/>
  <c r="R937" i="2"/>
  <c r="J517" i="2"/>
  <c r="O517" i="2" s="1"/>
  <c r="J585" i="2"/>
  <c r="O585" i="2" s="1"/>
  <c r="R771" i="2"/>
  <c r="S1018" i="2"/>
  <c r="S1109" i="3"/>
  <c r="P747" i="2"/>
  <c r="S747" i="2" s="1"/>
  <c r="J432" i="2"/>
  <c r="P432" i="2" s="1"/>
  <c r="J510" i="2"/>
  <c r="P510" i="2" s="1"/>
  <c r="J569" i="2"/>
  <c r="P569" i="2" s="1"/>
  <c r="J507" i="2"/>
  <c r="O507" i="2" s="1"/>
  <c r="R973" i="2"/>
  <c r="J428" i="2"/>
  <c r="O428" i="2" s="1"/>
  <c r="K556" i="2"/>
  <c r="Q556" i="2" s="1"/>
  <c r="J427" i="2"/>
  <c r="P427" i="2" s="1"/>
  <c r="S1046" i="2"/>
  <c r="K550" i="2"/>
  <c r="Q550" i="2" s="1"/>
  <c r="K425" i="2"/>
  <c r="Q425" i="2" s="1"/>
  <c r="K502" i="2"/>
  <c r="Q502" i="2" s="1"/>
  <c r="J558" i="2"/>
  <c r="O558" i="2" s="1"/>
  <c r="J420" i="2"/>
  <c r="O420" i="2" s="1"/>
  <c r="R929" i="2"/>
  <c r="S1182" i="2"/>
  <c r="S825" i="2"/>
  <c r="L931" i="3"/>
  <c r="M931" i="3" s="1"/>
  <c r="N931" i="3" s="1"/>
  <c r="M930" i="3"/>
  <c r="J556" i="2"/>
  <c r="O556" i="2" s="1"/>
  <c r="S886" i="2"/>
  <c r="K426" i="2"/>
  <c r="Q426" i="2" s="1"/>
  <c r="K503" i="2"/>
  <c r="Q503" i="2" s="1"/>
  <c r="J559" i="2"/>
  <c r="O559" i="2" s="1"/>
  <c r="J417" i="2"/>
  <c r="P417" i="2" s="1"/>
  <c r="J495" i="2"/>
  <c r="O495" i="2" s="1"/>
  <c r="J493" i="2"/>
  <c r="O493" i="2" s="1"/>
  <c r="J552" i="2"/>
  <c r="P552" i="2" s="1"/>
  <c r="R967" i="2"/>
  <c r="K491" i="2"/>
  <c r="Q491" i="2" s="1"/>
  <c r="K490" i="2"/>
  <c r="Q490" i="2" s="1"/>
  <c r="R725" i="2"/>
  <c r="S917" i="2"/>
  <c r="R1140" i="2"/>
  <c r="R847" i="2"/>
  <c r="R1315" i="2"/>
  <c r="L41" i="9"/>
  <c r="M41" i="9" s="1"/>
  <c r="N41" i="9" s="1"/>
  <c r="M40" i="9"/>
  <c r="P1315" i="2"/>
  <c r="S1315" i="2" s="1"/>
  <c r="R1080" i="2"/>
  <c r="R1050" i="3"/>
  <c r="S1073" i="2"/>
  <c r="P1301" i="2"/>
  <c r="S1301" i="2" s="1"/>
  <c r="S1006" i="2"/>
  <c r="J402" i="2"/>
  <c r="O402" i="2" s="1"/>
  <c r="K405" i="2"/>
  <c r="Q405" i="2" s="1"/>
  <c r="J538" i="2"/>
  <c r="O538" i="2" s="1"/>
  <c r="K529" i="2"/>
  <c r="Q529" i="2" s="1"/>
  <c r="R859" i="2"/>
  <c r="P801" i="2"/>
  <c r="S801" i="2" s="1"/>
  <c r="J477" i="2"/>
  <c r="O477" i="2" s="1"/>
  <c r="J537" i="2"/>
  <c r="O537" i="2" s="1"/>
  <c r="R605" i="2"/>
  <c r="S1156" i="2"/>
  <c r="S1137" i="2"/>
  <c r="K406" i="2"/>
  <c r="Q406" i="2" s="1"/>
  <c r="K482" i="2"/>
  <c r="Q482" i="2" s="1"/>
  <c r="J539" i="2"/>
  <c r="O539" i="2" s="1"/>
  <c r="J540" i="2"/>
  <c r="P540" i="2" s="1"/>
  <c r="R1028" i="2"/>
  <c r="K401" i="2"/>
  <c r="Q401" i="2" s="1"/>
  <c r="K476" i="2"/>
  <c r="Q476" i="2" s="1"/>
  <c r="J533" i="2"/>
  <c r="P533" i="2" s="1"/>
  <c r="K593" i="2"/>
  <c r="Q593" i="2" s="1"/>
  <c r="S1052" i="2"/>
  <c r="R968" i="2"/>
  <c r="S843" i="2"/>
  <c r="R1077" i="2"/>
  <c r="S1060" i="3"/>
  <c r="S868" i="2"/>
  <c r="R1060" i="3"/>
  <c r="J532" i="2"/>
  <c r="O532" i="2" s="1"/>
  <c r="K473" i="2"/>
  <c r="Q473" i="2" s="1"/>
  <c r="K412" i="2"/>
  <c r="Q412" i="2" s="1"/>
  <c r="K458" i="2"/>
  <c r="Q458" i="2" s="1"/>
  <c r="J467" i="2"/>
  <c r="P467" i="2" s="1"/>
  <c r="J527" i="2"/>
  <c r="O527" i="2" s="1"/>
  <c r="S761" i="2"/>
  <c r="K512" i="2"/>
  <c r="Q512" i="2" s="1"/>
  <c r="S1078" i="2"/>
  <c r="S1027" i="3"/>
  <c r="R1027" i="3"/>
  <c r="J553" i="2"/>
  <c r="P553" i="2" s="1"/>
  <c r="K582" i="2"/>
  <c r="Q582" i="2" s="1"/>
  <c r="S619" i="2"/>
  <c r="K434" i="2"/>
  <c r="Q434" i="2" s="1"/>
  <c r="R615" i="2"/>
  <c r="S901" i="2"/>
  <c r="R1015" i="2"/>
  <c r="P1065" i="2"/>
  <c r="S1065" i="2" s="1"/>
  <c r="P679" i="2"/>
  <c r="S679" i="2" s="1"/>
  <c r="R901" i="2"/>
  <c r="K462" i="2"/>
  <c r="Q462" i="2" s="1"/>
  <c r="P1181" i="2"/>
  <c r="S1181" i="2" s="1"/>
  <c r="J449" i="2"/>
  <c r="O449" i="2" s="1"/>
  <c r="R993" i="2"/>
  <c r="S1097" i="2"/>
  <c r="S668" i="2"/>
  <c r="R1092" i="3"/>
  <c r="S782" i="2"/>
  <c r="P1255" i="2"/>
  <c r="S1255" i="2" s="1"/>
  <c r="K447" i="2"/>
  <c r="Q447" i="2" s="1"/>
  <c r="K525" i="2"/>
  <c r="Q525" i="2" s="1"/>
  <c r="K571" i="2"/>
  <c r="Q571" i="2" s="1"/>
  <c r="S1027" i="2"/>
  <c r="R782" i="2"/>
  <c r="S740" i="2"/>
  <c r="K568" i="2"/>
  <c r="Q568" i="2" s="1"/>
  <c r="L118" i="18"/>
  <c r="R1027" i="2"/>
  <c r="R655" i="2"/>
  <c r="S655" i="2"/>
  <c r="O1023" i="3"/>
  <c r="R1023" i="3" s="1"/>
  <c r="P1023" i="3"/>
  <c r="S1023" i="3" s="1"/>
  <c r="O1232" i="2"/>
  <c r="R1232" i="2" s="1"/>
  <c r="P1232" i="2"/>
  <c r="S1232" i="2" s="1"/>
  <c r="O860" i="2"/>
  <c r="R860" i="2" s="1"/>
  <c r="P860" i="2"/>
  <c r="S860" i="2" s="1"/>
  <c r="O1223" i="2"/>
  <c r="R1223" i="2" s="1"/>
  <c r="P1223" i="2"/>
  <c r="S1223" i="2" s="1"/>
  <c r="S1126" i="3"/>
  <c r="R1126" i="3"/>
  <c r="S1034" i="3"/>
  <c r="R1034" i="3"/>
  <c r="O1023" i="2"/>
  <c r="R1023" i="2" s="1"/>
  <c r="P1023" i="2"/>
  <c r="S1023" i="2" s="1"/>
  <c r="P954" i="2"/>
  <c r="S954" i="2" s="1"/>
  <c r="O954" i="2"/>
  <c r="R954" i="2" s="1"/>
  <c r="O735" i="2"/>
  <c r="R735" i="2" s="1"/>
  <c r="P735" i="2"/>
  <c r="S735" i="2" s="1"/>
  <c r="S1116" i="2"/>
  <c r="R1116" i="2"/>
  <c r="S1177" i="2"/>
  <c r="R1177" i="2"/>
  <c r="R1168" i="2"/>
  <c r="S1168" i="2"/>
  <c r="P918" i="2"/>
  <c r="S918" i="2" s="1"/>
  <c r="O918" i="2"/>
  <c r="R918" i="2" s="1"/>
  <c r="R1093" i="2"/>
  <c r="S1093" i="2"/>
  <c r="O1057" i="3"/>
  <c r="R1057" i="3" s="1"/>
  <c r="P1057" i="3"/>
  <c r="S1057" i="3" s="1"/>
  <c r="O1121" i="3"/>
  <c r="R1121" i="3" s="1"/>
  <c r="P1121" i="3"/>
  <c r="S1121" i="3" s="1"/>
  <c r="R1188" i="2"/>
  <c r="S1188" i="2"/>
  <c r="I424" i="2"/>
  <c r="N424" i="2" s="1"/>
  <c r="K424" i="2"/>
  <c r="Q424" i="2" s="1"/>
  <c r="P1298" i="2"/>
  <c r="S1298" i="2" s="1"/>
  <c r="O1298" i="2"/>
  <c r="R1298" i="2" s="1"/>
  <c r="S1216" i="2"/>
  <c r="R1018" i="3"/>
  <c r="S1018" i="3"/>
  <c r="O1048" i="3"/>
  <c r="R1048" i="3" s="1"/>
  <c r="P1048" i="3"/>
  <c r="S1048" i="3" s="1"/>
  <c r="P1151" i="2"/>
  <c r="S1151" i="2" s="1"/>
  <c r="O1151" i="2"/>
  <c r="R1151" i="2" s="1"/>
  <c r="O1271" i="2"/>
  <c r="R1271" i="2" s="1"/>
  <c r="P1271" i="2"/>
  <c r="S1271" i="2" s="1"/>
  <c r="O963" i="2"/>
  <c r="R963" i="2" s="1"/>
  <c r="P963" i="2"/>
  <c r="S963" i="2" s="1"/>
  <c r="S1317" i="2"/>
  <c r="O670" i="2"/>
  <c r="R670" i="2" s="1"/>
  <c r="P670" i="2"/>
  <c r="S670" i="2" s="1"/>
  <c r="O857" i="2"/>
  <c r="R857" i="2" s="1"/>
  <c r="P857" i="2"/>
  <c r="S857" i="2" s="1"/>
  <c r="S1305" i="2"/>
  <c r="K547" i="2"/>
  <c r="Q547" i="2" s="1"/>
  <c r="I547" i="2"/>
  <c r="N547" i="2" s="1"/>
  <c r="J418" i="2"/>
  <c r="K422" i="2"/>
  <c r="Q422" i="2" s="1"/>
  <c r="J496" i="2"/>
  <c r="I499" i="2"/>
  <c r="N499" i="2" s="1"/>
  <c r="K499" i="2"/>
  <c r="Q499" i="2" s="1"/>
  <c r="P1055" i="2"/>
  <c r="S1055" i="2" s="1"/>
  <c r="O1055" i="2"/>
  <c r="R1055" i="2" s="1"/>
  <c r="R1216" i="2"/>
  <c r="S839" i="2"/>
  <c r="R839" i="2"/>
  <c r="O1096" i="2"/>
  <c r="R1096" i="2" s="1"/>
  <c r="P1096" i="2"/>
  <c r="S1096" i="2" s="1"/>
  <c r="R1325" i="2"/>
  <c r="S1325" i="2"/>
  <c r="S1202" i="2"/>
  <c r="R1202" i="2"/>
  <c r="O903" i="2"/>
  <c r="R903" i="2" s="1"/>
  <c r="P903" i="2"/>
  <c r="S903" i="2" s="1"/>
  <c r="R666" i="2"/>
  <c r="O734" i="2"/>
  <c r="R734" i="2" s="1"/>
  <c r="P734" i="2"/>
  <c r="S734" i="2" s="1"/>
  <c r="R640" i="2"/>
  <c r="S640" i="2"/>
  <c r="O1119" i="3"/>
  <c r="R1119" i="3" s="1"/>
  <c r="P1119" i="3"/>
  <c r="S1119" i="3" s="1"/>
  <c r="I567" i="2"/>
  <c r="N567" i="2" s="1"/>
  <c r="K567" i="2"/>
  <c r="Q567" i="2" s="1"/>
  <c r="S992" i="2"/>
  <c r="R992" i="2"/>
  <c r="S830" i="2"/>
  <c r="R830" i="2"/>
  <c r="S614" i="2"/>
  <c r="R614" i="2"/>
  <c r="S972" i="2"/>
  <c r="R972" i="2"/>
  <c r="O1040" i="3"/>
  <c r="R1040" i="3" s="1"/>
  <c r="P1040" i="3"/>
  <c r="S1040" i="3" s="1"/>
  <c r="O1091" i="2"/>
  <c r="R1091" i="2" s="1"/>
  <c r="P1091" i="2"/>
  <c r="S1091" i="2" s="1"/>
  <c r="O1211" i="2"/>
  <c r="R1211" i="2" s="1"/>
  <c r="P1211" i="2"/>
  <c r="S1211" i="2" s="1"/>
  <c r="O856" i="2"/>
  <c r="R856" i="2" s="1"/>
  <c r="P856" i="2"/>
  <c r="S856" i="2" s="1"/>
  <c r="S1056" i="3"/>
  <c r="R1056" i="3"/>
  <c r="S1242" i="2"/>
  <c r="R1242" i="2"/>
  <c r="R1181" i="2"/>
  <c r="S1183" i="2"/>
  <c r="R1183" i="2"/>
  <c r="L118" i="9"/>
  <c r="M118" i="9" s="1"/>
  <c r="N118" i="9" s="1"/>
  <c r="M117" i="9"/>
  <c r="P762" i="2"/>
  <c r="S762" i="2" s="1"/>
  <c r="O762" i="2"/>
  <c r="R762" i="2" s="1"/>
  <c r="S1099" i="2"/>
  <c r="R1099" i="2"/>
  <c r="O1036" i="2"/>
  <c r="R1036" i="2" s="1"/>
  <c r="P1036" i="2"/>
  <c r="S1036" i="2" s="1"/>
  <c r="S1210" i="2"/>
  <c r="R1210" i="2"/>
  <c r="R674" i="2"/>
  <c r="S674" i="2"/>
  <c r="R730" i="2"/>
  <c r="S639" i="2"/>
  <c r="R639" i="2"/>
  <c r="R1115" i="3"/>
  <c r="S1058" i="2"/>
  <c r="R1058" i="2"/>
  <c r="R1051" i="2"/>
  <c r="S1051" i="2"/>
  <c r="S928" i="2"/>
  <c r="R928" i="2"/>
  <c r="O991" i="2"/>
  <c r="R991" i="2" s="1"/>
  <c r="P991" i="2"/>
  <c r="S991" i="2" s="1"/>
  <c r="S915" i="2"/>
  <c r="O1031" i="2"/>
  <c r="R1031" i="2" s="1"/>
  <c r="P1031" i="2"/>
  <c r="S1031" i="2" s="1"/>
  <c r="P1150" i="2"/>
  <c r="S1150" i="2" s="1"/>
  <c r="O1150" i="2"/>
  <c r="R1150" i="2" s="1"/>
  <c r="O1144" i="2"/>
  <c r="R1144" i="2" s="1"/>
  <c r="P1144" i="2"/>
  <c r="S1144" i="2" s="1"/>
  <c r="R1069" i="2"/>
  <c r="S1069" i="2"/>
  <c r="S1115" i="3"/>
  <c r="O1312" i="2"/>
  <c r="R1312" i="2" s="1"/>
  <c r="P1312" i="2"/>
  <c r="S1312" i="2" s="1"/>
  <c r="R1291" i="2"/>
  <c r="S1291" i="2"/>
  <c r="I362" i="2"/>
  <c r="N362" i="2" s="1"/>
  <c r="K501" i="2"/>
  <c r="Q501" i="2" s="1"/>
  <c r="I548" i="2"/>
  <c r="N548" i="2" s="1"/>
  <c r="K548" i="2"/>
  <c r="Q548" i="2" s="1"/>
  <c r="K421" i="2"/>
  <c r="Q421" i="2" s="1"/>
  <c r="I421" i="2"/>
  <c r="N421" i="2" s="1"/>
  <c r="S1111" i="2"/>
  <c r="R1111" i="2"/>
  <c r="I497" i="2"/>
  <c r="K497" i="2"/>
  <c r="Q497" i="2" s="1"/>
  <c r="S1114" i="2"/>
  <c r="R1114" i="2"/>
  <c r="O927" i="2"/>
  <c r="R927" i="2" s="1"/>
  <c r="P927" i="2"/>
  <c r="S927" i="2" s="1"/>
  <c r="R915" i="2"/>
  <c r="S607" i="2"/>
  <c r="R979" i="2"/>
  <c r="S979" i="2"/>
  <c r="O1221" i="2"/>
  <c r="R1221" i="2" s="1"/>
  <c r="P1221" i="2"/>
  <c r="S1221" i="2" s="1"/>
  <c r="P1213" i="2"/>
  <c r="S1213" i="2" s="1"/>
  <c r="O1213" i="2"/>
  <c r="R1213" i="2" s="1"/>
  <c r="S1081" i="2"/>
  <c r="R1081" i="2"/>
  <c r="R1020" i="2"/>
  <c r="S1142" i="2"/>
  <c r="R1142" i="2"/>
  <c r="S1116" i="3"/>
  <c r="J550" i="2"/>
  <c r="P931" i="2"/>
  <c r="S931" i="2" s="1"/>
  <c r="O931" i="2"/>
  <c r="R931" i="2" s="1"/>
  <c r="S1112" i="2"/>
  <c r="S1159" i="2"/>
  <c r="R1159" i="2"/>
  <c r="R607" i="2"/>
  <c r="R706" i="2"/>
  <c r="O916" i="2"/>
  <c r="R916" i="2" s="1"/>
  <c r="P916" i="2"/>
  <c r="S916" i="2" s="1"/>
  <c r="O971" i="2"/>
  <c r="R971" i="2" s="1"/>
  <c r="P971" i="2"/>
  <c r="S971" i="2" s="1"/>
  <c r="P1090" i="2"/>
  <c r="S1090" i="2" s="1"/>
  <c r="O1090" i="2"/>
  <c r="R1090" i="2" s="1"/>
  <c r="S796" i="2"/>
  <c r="R796" i="2"/>
  <c r="R1143" i="2"/>
  <c r="S1143" i="2"/>
  <c r="R1116" i="3"/>
  <c r="O1307" i="2"/>
  <c r="R1307" i="2" s="1"/>
  <c r="P1307" i="2"/>
  <c r="S1307" i="2" s="1"/>
  <c r="S1191" i="2"/>
  <c r="R1191" i="2"/>
  <c r="R610" i="2"/>
  <c r="S610" i="2"/>
  <c r="K518" i="2"/>
  <c r="Q518" i="2" s="1"/>
  <c r="K542" i="2"/>
  <c r="Q542" i="2" s="1"/>
  <c r="I542" i="2"/>
  <c r="N542" i="2" s="1"/>
  <c r="S1054" i="2"/>
  <c r="R1054" i="2"/>
  <c r="P1001" i="3"/>
  <c r="S1001" i="3" s="1"/>
  <c r="O1001" i="3"/>
  <c r="R1001" i="3" s="1"/>
  <c r="R864" i="2"/>
  <c r="S864" i="2"/>
  <c r="P922" i="2"/>
  <c r="S922" i="2" s="1"/>
  <c r="O922" i="2"/>
  <c r="R922" i="2" s="1"/>
  <c r="O1152" i="2"/>
  <c r="R1152" i="2" s="1"/>
  <c r="P1152" i="2"/>
  <c r="S1152" i="2" s="1"/>
  <c r="S908" i="2"/>
  <c r="R908" i="2"/>
  <c r="O1084" i="2"/>
  <c r="R1084" i="2" s="1"/>
  <c r="P1084" i="2"/>
  <c r="S1084" i="2" s="1"/>
  <c r="R635" i="2"/>
  <c r="S635" i="2"/>
  <c r="S644" i="2"/>
  <c r="R644" i="2"/>
  <c r="S1244" i="2"/>
  <c r="R1244" i="2"/>
  <c r="S700" i="2"/>
  <c r="R700" i="2"/>
  <c r="J412" i="2"/>
  <c r="K416" i="2"/>
  <c r="Q416" i="2" s="1"/>
  <c r="J490" i="2"/>
  <c r="K493" i="2"/>
  <c r="Q493" i="2" s="1"/>
  <c r="J549" i="2"/>
  <c r="I541" i="2"/>
  <c r="N541" i="2" s="1"/>
  <c r="K541" i="2"/>
  <c r="Q541" i="2" s="1"/>
  <c r="I415" i="2"/>
  <c r="N415" i="2" s="1"/>
  <c r="K415" i="2"/>
  <c r="Q415" i="2" s="1"/>
  <c r="J489" i="2"/>
  <c r="K492" i="2"/>
  <c r="Q492" i="2" s="1"/>
  <c r="K540" i="2"/>
  <c r="Q540" i="2" s="1"/>
  <c r="N1103" i="3"/>
  <c r="S870" i="2"/>
  <c r="O871" i="2"/>
  <c r="R871" i="2" s="1"/>
  <c r="P871" i="2"/>
  <c r="S871" i="2" s="1"/>
  <c r="S989" i="2"/>
  <c r="R989" i="2"/>
  <c r="O1100" i="2"/>
  <c r="R1100" i="2" s="1"/>
  <c r="P1100" i="2"/>
  <c r="S1100" i="2" s="1"/>
  <c r="R960" i="2"/>
  <c r="S1013" i="2"/>
  <c r="R1013" i="2"/>
  <c r="S642" i="2"/>
  <c r="R642" i="2"/>
  <c r="K418" i="2"/>
  <c r="Q418" i="2" s="1"/>
  <c r="I356" i="2"/>
  <c r="N356" i="2" s="1"/>
  <c r="K495" i="2"/>
  <c r="Q495" i="2" s="1"/>
  <c r="K539" i="2"/>
  <c r="Q539" i="2" s="1"/>
  <c r="S768" i="2"/>
  <c r="R768" i="2"/>
  <c r="S841" i="2"/>
  <c r="R841" i="2"/>
  <c r="S1089" i="2"/>
  <c r="R1089" i="2"/>
  <c r="S961" i="2"/>
  <c r="R961" i="2"/>
  <c r="S1139" i="2"/>
  <c r="R1139" i="2"/>
  <c r="S813" i="2"/>
  <c r="R813" i="2"/>
  <c r="O1247" i="2"/>
  <c r="R1247" i="2" s="1"/>
  <c r="P1247" i="2"/>
  <c r="S1247" i="2" s="1"/>
  <c r="P1123" i="3"/>
  <c r="S1123" i="3" s="1"/>
  <c r="O1123" i="3"/>
  <c r="R1123" i="3" s="1"/>
  <c r="K423" i="2"/>
  <c r="Q423" i="2" s="1"/>
  <c r="I500" i="2"/>
  <c r="N500" i="2" s="1"/>
  <c r="K500" i="2"/>
  <c r="Q500" i="2" s="1"/>
  <c r="I498" i="2"/>
  <c r="N498" i="2" s="1"/>
  <c r="K498" i="2"/>
  <c r="Q498" i="2" s="1"/>
  <c r="K417" i="2"/>
  <c r="Q417" i="2" s="1"/>
  <c r="I355" i="2"/>
  <c r="K494" i="2"/>
  <c r="Q494" i="2" s="1"/>
  <c r="K414" i="2"/>
  <c r="Q414" i="2" s="1"/>
  <c r="J488" i="2"/>
  <c r="I413" i="2"/>
  <c r="N413" i="2" s="1"/>
  <c r="K413" i="2"/>
  <c r="Q413" i="2" s="1"/>
  <c r="J546" i="2"/>
  <c r="R930" i="2"/>
  <c r="S930" i="2"/>
  <c r="R1030" i="2"/>
  <c r="S1030" i="2"/>
  <c r="R710" i="2"/>
  <c r="R828" i="2"/>
  <c r="O1092" i="2"/>
  <c r="R1092" i="2" s="1"/>
  <c r="P1092" i="2"/>
  <c r="S1092" i="2" s="1"/>
  <c r="P910" i="2"/>
  <c r="S910" i="2" s="1"/>
  <c r="O910" i="2"/>
  <c r="R910" i="2" s="1"/>
  <c r="R843" i="2"/>
  <c r="S1100" i="3"/>
  <c r="R685" i="2"/>
  <c r="S685" i="2"/>
  <c r="S738" i="2"/>
  <c r="S1121" i="2"/>
  <c r="R1121" i="2"/>
  <c r="R822" i="2"/>
  <c r="S822" i="2"/>
  <c r="K538" i="2"/>
  <c r="Q538" i="2" s="1"/>
  <c r="J486" i="2"/>
  <c r="K489" i="2"/>
  <c r="Q489" i="2" s="1"/>
  <c r="J545" i="2"/>
  <c r="K537" i="2"/>
  <c r="Q537" i="2" s="1"/>
  <c r="O812" i="2"/>
  <c r="R812" i="2" s="1"/>
  <c r="P812" i="2"/>
  <c r="S812" i="2" s="1"/>
  <c r="P1026" i="3"/>
  <c r="S1026" i="3" s="1"/>
  <c r="O1026" i="3"/>
  <c r="R1026" i="3" s="1"/>
  <c r="P814" i="2"/>
  <c r="S814" i="2" s="1"/>
  <c r="O814" i="2"/>
  <c r="R814" i="2" s="1"/>
  <c r="P982" i="2"/>
  <c r="S982" i="2" s="1"/>
  <c r="O982" i="2"/>
  <c r="R982" i="2" s="1"/>
  <c r="O980" i="2"/>
  <c r="R980" i="2" s="1"/>
  <c r="P980" i="2"/>
  <c r="S980" i="2" s="1"/>
  <c r="P708" i="2"/>
  <c r="S708" i="2" s="1"/>
  <c r="O708" i="2"/>
  <c r="R708" i="2" s="1"/>
  <c r="R855" i="2"/>
  <c r="S855" i="2"/>
  <c r="S1036" i="3"/>
  <c r="R1036" i="3"/>
  <c r="R1100" i="3"/>
  <c r="R900" i="2"/>
  <c r="S1074" i="2"/>
  <c r="R1074" i="2"/>
  <c r="P1186" i="2"/>
  <c r="S1186" i="2" s="1"/>
  <c r="O1186" i="2"/>
  <c r="R1186" i="2" s="1"/>
  <c r="I378" i="2"/>
  <c r="N378" i="2" s="1"/>
  <c r="K517" i="2"/>
  <c r="Q517" i="2" s="1"/>
  <c r="I359" i="2"/>
  <c r="N359" i="2" s="1"/>
  <c r="J408" i="2"/>
  <c r="I411" i="2"/>
  <c r="N411" i="2" s="1"/>
  <c r="K411" i="2"/>
  <c r="Q411" i="2" s="1"/>
  <c r="I349" i="2"/>
  <c r="K536" i="2"/>
  <c r="Q536" i="2" s="1"/>
  <c r="I536" i="2"/>
  <c r="O807" i="2"/>
  <c r="R807" i="2" s="1"/>
  <c r="P807" i="2"/>
  <c r="S807" i="2" s="1"/>
  <c r="R597" i="2"/>
  <c r="S597" i="2"/>
  <c r="O689" i="2"/>
  <c r="R689" i="2" s="1"/>
  <c r="P689" i="2"/>
  <c r="S689" i="2" s="1"/>
  <c r="O815" i="2"/>
  <c r="R815" i="2" s="1"/>
  <c r="P815" i="2"/>
  <c r="S815" i="2" s="1"/>
  <c r="P858" i="2"/>
  <c r="S858" i="2" s="1"/>
  <c r="O858" i="2"/>
  <c r="R858" i="2" s="1"/>
  <c r="P769" i="2"/>
  <c r="S769" i="2" s="1"/>
  <c r="O769" i="2"/>
  <c r="R769" i="2" s="1"/>
  <c r="O904" i="2"/>
  <c r="R904" i="2" s="1"/>
  <c r="P904" i="2"/>
  <c r="S904" i="2" s="1"/>
  <c r="S803" i="2"/>
  <c r="R803" i="2"/>
  <c r="S1054" i="3"/>
  <c r="R1054" i="3"/>
  <c r="P1062" i="2"/>
  <c r="S1062" i="2" s="1"/>
  <c r="O1062" i="2"/>
  <c r="R1062" i="2" s="1"/>
  <c r="S1061" i="2"/>
  <c r="R1061" i="2"/>
  <c r="O1303" i="2"/>
  <c r="R1303" i="2" s="1"/>
  <c r="P1303" i="2"/>
  <c r="S1303" i="2" s="1"/>
  <c r="I487" i="2"/>
  <c r="N487" i="2" s="1"/>
  <c r="K487" i="2"/>
  <c r="Q487" i="2" s="1"/>
  <c r="N704" i="2"/>
  <c r="R704" i="2"/>
  <c r="S704" i="2"/>
  <c r="P1030" i="3"/>
  <c r="S1030" i="3" s="1"/>
  <c r="O1030" i="3"/>
  <c r="R1030" i="3" s="1"/>
  <c r="R1033" i="2"/>
  <c r="O1009" i="3"/>
  <c r="R1009" i="3" s="1"/>
  <c r="P1009" i="3"/>
  <c r="S1009" i="3" s="1"/>
  <c r="R609" i="2"/>
  <c r="S609" i="2"/>
  <c r="O920" i="2"/>
  <c r="R920" i="2" s="1"/>
  <c r="P920" i="2"/>
  <c r="S920" i="2" s="1"/>
  <c r="S852" i="2"/>
  <c r="R852" i="2"/>
  <c r="R673" i="2"/>
  <c r="S673" i="2"/>
  <c r="P1002" i="2"/>
  <c r="S1002" i="2" s="1"/>
  <c r="O1002" i="2"/>
  <c r="R1002" i="2" s="1"/>
  <c r="J406" i="2"/>
  <c r="K486" i="2"/>
  <c r="Q486" i="2" s="1"/>
  <c r="J543" i="2"/>
  <c r="K534" i="2"/>
  <c r="Q534" i="2" s="1"/>
  <c r="S1005" i="3"/>
  <c r="R1005" i="3"/>
  <c r="O811" i="2"/>
  <c r="R811" i="2" s="1"/>
  <c r="P811" i="2"/>
  <c r="S811" i="2" s="1"/>
  <c r="P818" i="2"/>
  <c r="S818" i="2" s="1"/>
  <c r="O818" i="2"/>
  <c r="R818" i="2" s="1"/>
  <c r="S1308" i="2"/>
  <c r="R1308" i="2"/>
  <c r="R1111" i="3"/>
  <c r="S1111" i="3"/>
  <c r="R657" i="2"/>
  <c r="S657" i="2"/>
  <c r="S615" i="2"/>
  <c r="O912" i="2"/>
  <c r="R912" i="2" s="1"/>
  <c r="P912" i="2"/>
  <c r="S912" i="2" s="1"/>
  <c r="O774" i="2"/>
  <c r="R774" i="2" s="1"/>
  <c r="P774" i="2"/>
  <c r="S774" i="2" s="1"/>
  <c r="S1268" i="2"/>
  <c r="R1268" i="2"/>
  <c r="P728" i="2"/>
  <c r="S728" i="2" s="1"/>
  <c r="O728" i="2"/>
  <c r="R728" i="2" s="1"/>
  <c r="R953" i="2"/>
  <c r="P942" i="2"/>
  <c r="S942" i="2" s="1"/>
  <c r="O942" i="2"/>
  <c r="R942" i="2" s="1"/>
  <c r="O1243" i="2"/>
  <c r="R1243" i="2" s="1"/>
  <c r="P1243" i="2"/>
  <c r="S1243" i="2" s="1"/>
  <c r="K440" i="2"/>
  <c r="Q440" i="2" s="1"/>
  <c r="P1238" i="2"/>
  <c r="S1238" i="2" s="1"/>
  <c r="O1238" i="2"/>
  <c r="R1238" i="2" s="1"/>
  <c r="K420" i="2"/>
  <c r="Q420" i="2" s="1"/>
  <c r="J405" i="2"/>
  <c r="I409" i="2"/>
  <c r="N409" i="2" s="1"/>
  <c r="K409" i="2"/>
  <c r="Q409" i="2" s="1"/>
  <c r="J482" i="2"/>
  <c r="K485" i="2"/>
  <c r="Q485" i="2" s="1"/>
  <c r="K533" i="2"/>
  <c r="Q533" i="2" s="1"/>
  <c r="O1013" i="3"/>
  <c r="R1013" i="3" s="1"/>
  <c r="P1013" i="3"/>
  <c r="S1013" i="3" s="1"/>
  <c r="R1225" i="2"/>
  <c r="S1225" i="2"/>
  <c r="R702" i="2"/>
  <c r="O835" i="2"/>
  <c r="R835" i="2" s="1"/>
  <c r="P835" i="2"/>
  <c r="S835" i="2" s="1"/>
  <c r="O714" i="2"/>
  <c r="R714" i="2" s="1"/>
  <c r="P714" i="2"/>
  <c r="S714" i="2" s="1"/>
  <c r="R1031" i="3"/>
  <c r="S1031" i="3"/>
  <c r="O660" i="2"/>
  <c r="R660" i="2" s="1"/>
  <c r="P660" i="2"/>
  <c r="S660" i="2" s="1"/>
  <c r="R1017" i="2"/>
  <c r="R890" i="2"/>
  <c r="S890" i="2"/>
  <c r="R645" i="2"/>
  <c r="S645" i="2"/>
  <c r="P882" i="2"/>
  <c r="S882" i="2" s="1"/>
  <c r="O882" i="2"/>
  <c r="R882" i="2" s="1"/>
  <c r="R652" i="2"/>
  <c r="S652" i="2"/>
  <c r="O494" i="2"/>
  <c r="P494" i="2"/>
  <c r="I419" i="2"/>
  <c r="N419" i="2" s="1"/>
  <c r="K419" i="2"/>
  <c r="Q419" i="2" s="1"/>
  <c r="I357" i="2"/>
  <c r="N357" i="2" s="1"/>
  <c r="K496" i="2"/>
  <c r="Q496" i="2" s="1"/>
  <c r="J407" i="2"/>
  <c r="K408" i="2"/>
  <c r="Q408" i="2" s="1"/>
  <c r="J481" i="2"/>
  <c r="K532" i="2"/>
  <c r="Q532" i="2" s="1"/>
  <c r="R1254" i="2"/>
  <c r="S1037" i="2"/>
  <c r="S596" i="2"/>
  <c r="P1290" i="2"/>
  <c r="S1290" i="2" s="1"/>
  <c r="O1290" i="2"/>
  <c r="R1290" i="2" s="1"/>
  <c r="R832" i="2"/>
  <c r="S824" i="2"/>
  <c r="R1117" i="3"/>
  <c r="S1117" i="3"/>
  <c r="R1097" i="2"/>
  <c r="S729" i="2"/>
  <c r="R729" i="2"/>
  <c r="O775" i="2"/>
  <c r="R775" i="2" s="1"/>
  <c r="P775" i="2"/>
  <c r="S775" i="2" s="1"/>
  <c r="R957" i="2"/>
  <c r="P724" i="2"/>
  <c r="S724" i="2" s="1"/>
  <c r="O724" i="2"/>
  <c r="R724" i="2" s="1"/>
  <c r="S894" i="2"/>
  <c r="R894" i="2"/>
  <c r="P850" i="2"/>
  <c r="S850" i="2" s="1"/>
  <c r="O850" i="2"/>
  <c r="R850" i="2" s="1"/>
  <c r="S736" i="2"/>
  <c r="R736" i="2"/>
  <c r="S695" i="2"/>
  <c r="R695" i="2"/>
  <c r="R1000" i="2"/>
  <c r="R1037" i="2"/>
  <c r="S1179" i="2"/>
  <c r="R1179" i="2"/>
  <c r="O687" i="2"/>
  <c r="R687" i="2" s="1"/>
  <c r="P687" i="2"/>
  <c r="S687" i="2" s="1"/>
  <c r="R596" i="2"/>
  <c r="S1108" i="2"/>
  <c r="S1227" i="2"/>
  <c r="R1227" i="2"/>
  <c r="R824" i="2"/>
  <c r="R976" i="2"/>
  <c r="S976" i="2"/>
  <c r="S727" i="2"/>
  <c r="R727" i="2"/>
  <c r="R619" i="2"/>
  <c r="R620" i="2"/>
  <c r="S620" i="2"/>
  <c r="S1087" i="2"/>
  <c r="O656" i="2"/>
  <c r="R656" i="2" s="1"/>
  <c r="P656" i="2"/>
  <c r="S656" i="2" s="1"/>
  <c r="S629" i="2"/>
  <c r="R629" i="2"/>
  <c r="S633" i="2"/>
  <c r="R633" i="2"/>
  <c r="P1110" i="3"/>
  <c r="S1110" i="3" s="1"/>
  <c r="O1110" i="3"/>
  <c r="R1110" i="3" s="1"/>
  <c r="S1117" i="2"/>
  <c r="R1117" i="2"/>
  <c r="K519" i="2"/>
  <c r="Q519" i="2" s="1"/>
  <c r="J519" i="2"/>
  <c r="O751" i="2"/>
  <c r="R751" i="2" s="1"/>
  <c r="P751" i="2"/>
  <c r="S751" i="2" s="1"/>
  <c r="R1108" i="2"/>
  <c r="S964" i="2"/>
  <c r="R964" i="2"/>
  <c r="P720" i="2"/>
  <c r="S720" i="2" s="1"/>
  <c r="O720" i="2"/>
  <c r="R720" i="2" s="1"/>
  <c r="R897" i="2"/>
  <c r="S995" i="2"/>
  <c r="R995" i="2"/>
  <c r="O809" i="2"/>
  <c r="R809" i="2" s="1"/>
  <c r="P809" i="2"/>
  <c r="S809" i="2" s="1"/>
  <c r="P1230" i="2"/>
  <c r="S1230" i="2" s="1"/>
  <c r="O1230" i="2"/>
  <c r="R1230" i="2" s="1"/>
  <c r="R1025" i="3"/>
  <c r="S1025" i="3"/>
  <c r="P765" i="2"/>
  <c r="S765" i="2" s="1"/>
  <c r="O765" i="2"/>
  <c r="R765" i="2" s="1"/>
  <c r="P842" i="2"/>
  <c r="S842" i="2" s="1"/>
  <c r="O842" i="2"/>
  <c r="R842" i="2" s="1"/>
  <c r="R1016" i="2"/>
  <c r="S1016" i="2"/>
  <c r="S1282" i="2"/>
  <c r="R1282" i="2"/>
  <c r="R719" i="2"/>
  <c r="R817" i="2"/>
  <c r="S817" i="2"/>
  <c r="O1060" i="2"/>
  <c r="R1060" i="2" s="1"/>
  <c r="P1060" i="2"/>
  <c r="S1060" i="2" s="1"/>
  <c r="R711" i="2"/>
  <c r="P826" i="2"/>
  <c r="S826" i="2" s="1"/>
  <c r="O826" i="2"/>
  <c r="R826" i="2" s="1"/>
  <c r="R851" i="2"/>
  <c r="S851" i="2"/>
  <c r="S693" i="2"/>
  <c r="R693" i="2"/>
  <c r="O1113" i="3"/>
  <c r="R1113" i="3" s="1"/>
  <c r="P1113" i="3"/>
  <c r="S1113" i="3" s="1"/>
  <c r="R877" i="2"/>
  <c r="S877" i="2"/>
  <c r="P938" i="2"/>
  <c r="S938" i="2" s="1"/>
  <c r="O938" i="2"/>
  <c r="R938" i="2" s="1"/>
  <c r="S933" i="2"/>
  <c r="R933" i="2"/>
  <c r="S869" i="2"/>
  <c r="O1237" i="2"/>
  <c r="R1237" i="2" s="1"/>
  <c r="P1237" i="2"/>
  <c r="S1237" i="2" s="1"/>
  <c r="R987" i="2"/>
  <c r="S987" i="2"/>
  <c r="P758" i="2"/>
  <c r="S758" i="2" s="1"/>
  <c r="O758" i="2"/>
  <c r="R758" i="2" s="1"/>
  <c r="P1169" i="2"/>
  <c r="S1169" i="2" s="1"/>
  <c r="O1169" i="2"/>
  <c r="R1169" i="2" s="1"/>
  <c r="S1022" i="2"/>
  <c r="R1022" i="2"/>
  <c r="S672" i="2"/>
  <c r="R672" i="2"/>
  <c r="S1021" i="2"/>
  <c r="R899" i="2"/>
  <c r="R1257" i="2"/>
  <c r="S1257" i="2"/>
  <c r="S806" i="2"/>
  <c r="R806" i="2"/>
  <c r="O678" i="2"/>
  <c r="R678" i="2" s="1"/>
  <c r="P678" i="2"/>
  <c r="S678" i="2" s="1"/>
  <c r="P878" i="2"/>
  <c r="S878" i="2" s="1"/>
  <c r="O878" i="2"/>
  <c r="R878" i="2" s="1"/>
  <c r="J401" i="2"/>
  <c r="I404" i="2"/>
  <c r="N404" i="2" s="1"/>
  <c r="K404" i="2"/>
  <c r="Q404" i="2" s="1"/>
  <c r="I480" i="2"/>
  <c r="N480" i="2" s="1"/>
  <c r="K480" i="2"/>
  <c r="Q480" i="2" s="1"/>
  <c r="K528" i="2"/>
  <c r="Q528" i="2" s="1"/>
  <c r="R869" i="2"/>
  <c r="S1106" i="2"/>
  <c r="R1106" i="2"/>
  <c r="S712" i="2"/>
  <c r="R1021" i="2"/>
  <c r="P1262" i="2"/>
  <c r="S1262" i="2" s="1"/>
  <c r="O1262" i="2"/>
  <c r="R1262" i="2" s="1"/>
  <c r="R1285" i="2"/>
  <c r="S1285" i="2"/>
  <c r="O742" i="2"/>
  <c r="R742" i="2" s="1"/>
  <c r="P742" i="2"/>
  <c r="S742" i="2" s="1"/>
  <c r="I342" i="2"/>
  <c r="N342" i="2" s="1"/>
  <c r="K481" i="2"/>
  <c r="Q481" i="2" s="1"/>
  <c r="J476" i="2"/>
  <c r="K479" i="2"/>
  <c r="Q479" i="2" s="1"/>
  <c r="I339" i="2"/>
  <c r="N339" i="2" s="1"/>
  <c r="I478" i="2"/>
  <c r="N478" i="2" s="1"/>
  <c r="K478" i="2"/>
  <c r="Q478" i="2" s="1"/>
  <c r="J535" i="2"/>
  <c r="K526" i="2"/>
  <c r="Q526" i="2" s="1"/>
  <c r="K402" i="2"/>
  <c r="Q402" i="2" s="1"/>
  <c r="J474" i="2"/>
  <c r="K477" i="2"/>
  <c r="Q477" i="2" s="1"/>
  <c r="J534" i="2"/>
  <c r="K594" i="2"/>
  <c r="Q594" i="2" s="1"/>
  <c r="I594" i="2"/>
  <c r="N594" i="2" s="1"/>
  <c r="O1176" i="2"/>
  <c r="R1176" i="2" s="1"/>
  <c r="P1176" i="2"/>
  <c r="S1176" i="2" s="1"/>
  <c r="O1167" i="2"/>
  <c r="R1167" i="2" s="1"/>
  <c r="P1167" i="2"/>
  <c r="S1167" i="2" s="1"/>
  <c r="O1017" i="3"/>
  <c r="R1017" i="3" s="1"/>
  <c r="P1017" i="3"/>
  <c r="S1017" i="3" s="1"/>
  <c r="R611" i="2"/>
  <c r="R773" i="2"/>
  <c r="P1058" i="3"/>
  <c r="S1058" i="3" s="1"/>
  <c r="O1058" i="3"/>
  <c r="R1058" i="3" s="1"/>
  <c r="S661" i="2"/>
  <c r="O800" i="2"/>
  <c r="R800" i="2" s="1"/>
  <c r="P800" i="2"/>
  <c r="S800" i="2" s="1"/>
  <c r="O682" i="2"/>
  <c r="R682" i="2" s="1"/>
  <c r="P682" i="2"/>
  <c r="S682" i="2" s="1"/>
  <c r="R970" i="2"/>
  <c r="S970" i="2"/>
  <c r="R1113" i="2"/>
  <c r="S1113" i="2"/>
  <c r="R772" i="2"/>
  <c r="S772" i="2"/>
  <c r="S924" i="2"/>
  <c r="R924" i="2"/>
  <c r="O1109" i="2"/>
  <c r="R1109" i="2" s="1"/>
  <c r="P1109" i="2"/>
  <c r="S1109" i="2" s="1"/>
  <c r="S632" i="2"/>
  <c r="R632" i="2"/>
  <c r="R718" i="2"/>
  <c r="S1141" i="2"/>
  <c r="R1141" i="2"/>
  <c r="O1131" i="2"/>
  <c r="R1131" i="2" s="1"/>
  <c r="P1131" i="2"/>
  <c r="S1131" i="2" s="1"/>
  <c r="S1313" i="2"/>
  <c r="S697" i="2"/>
  <c r="R697" i="2"/>
  <c r="O804" i="2"/>
  <c r="R804" i="2" s="1"/>
  <c r="P804" i="2"/>
  <c r="S804" i="2" s="1"/>
  <c r="S1174" i="2"/>
  <c r="R1174" i="2"/>
  <c r="S1047" i="2"/>
  <c r="R1047" i="2"/>
  <c r="R974" i="2"/>
  <c r="R834" i="2"/>
  <c r="R1313" i="2"/>
  <c r="R1118" i="3"/>
  <c r="S1053" i="2"/>
  <c r="R1053" i="2"/>
  <c r="R1173" i="2"/>
  <c r="S1173" i="2"/>
  <c r="S604" i="2"/>
  <c r="R604" i="2"/>
  <c r="O1049" i="2"/>
  <c r="R1049" i="2" s="1"/>
  <c r="P1049" i="2"/>
  <c r="S1049" i="2" s="1"/>
  <c r="S1038" i="2"/>
  <c r="R1038" i="2"/>
  <c r="S1026" i="2"/>
  <c r="R1026" i="2"/>
  <c r="S1125" i="2"/>
  <c r="R1125" i="2"/>
  <c r="R731" i="2"/>
  <c r="S1118" i="3"/>
  <c r="P680" i="2"/>
  <c r="S680" i="2" s="1"/>
  <c r="O680" i="2"/>
  <c r="R680" i="2" s="1"/>
  <c r="S1045" i="2"/>
  <c r="R1045" i="2"/>
  <c r="S986" i="2"/>
  <c r="R986" i="2"/>
  <c r="R1012" i="3"/>
  <c r="S1012" i="3"/>
  <c r="S676" i="2"/>
  <c r="R676" i="2"/>
  <c r="R1265" i="2"/>
  <c r="S1265" i="2"/>
  <c r="O1011" i="2"/>
  <c r="R1011" i="2" s="1"/>
  <c r="P1011" i="2"/>
  <c r="S1011" i="2" s="1"/>
  <c r="O1197" i="2"/>
  <c r="R1197" i="2" s="1"/>
  <c r="P1197" i="2"/>
  <c r="S1197" i="2" s="1"/>
  <c r="R1192" i="2"/>
  <c r="S1192" i="2"/>
  <c r="P744" i="2"/>
  <c r="S744" i="2" s="1"/>
  <c r="O744" i="2"/>
  <c r="R744" i="2" s="1"/>
  <c r="O1124" i="3"/>
  <c r="R1124" i="3" s="1"/>
  <c r="P1124" i="3"/>
  <c r="S1124" i="3" s="1"/>
  <c r="K397" i="2"/>
  <c r="Q397" i="2" s="1"/>
  <c r="I472" i="2"/>
  <c r="N472" i="2" s="1"/>
  <c r="K472" i="2"/>
  <c r="Q472" i="2" s="1"/>
  <c r="J529" i="2"/>
  <c r="K589" i="2"/>
  <c r="Q589" i="2" s="1"/>
  <c r="I589" i="2"/>
  <c r="N589" i="2" s="1"/>
  <c r="O1056" i="2"/>
  <c r="R1056" i="2" s="1"/>
  <c r="P1056" i="2"/>
  <c r="S1056" i="2" s="1"/>
  <c r="R836" i="2"/>
  <c r="S836" i="2"/>
  <c r="R1209" i="2"/>
  <c r="R906" i="2"/>
  <c r="S906" i="2"/>
  <c r="R779" i="2"/>
  <c r="R1072" i="2"/>
  <c r="S1072" i="2"/>
  <c r="P802" i="2"/>
  <c r="S802" i="2" s="1"/>
  <c r="O802" i="2"/>
  <c r="R802" i="2" s="1"/>
  <c r="R833" i="2"/>
  <c r="J453" i="2"/>
  <c r="K457" i="2"/>
  <c r="Q457" i="2" s="1"/>
  <c r="I457" i="2"/>
  <c r="N457" i="2" s="1"/>
  <c r="K396" i="2"/>
  <c r="Q396" i="2" s="1"/>
  <c r="I396" i="2"/>
  <c r="N396" i="2" s="1"/>
  <c r="J468" i="2"/>
  <c r="K471" i="2"/>
  <c r="Q471" i="2" s="1"/>
  <c r="J528" i="2"/>
  <c r="K588" i="2"/>
  <c r="Q588" i="2" s="1"/>
  <c r="O1011" i="3"/>
  <c r="R1011" i="3" s="1"/>
  <c r="P1011" i="3"/>
  <c r="S1011" i="3" s="1"/>
  <c r="S926" i="2"/>
  <c r="R926" i="2"/>
  <c r="R1311" i="2"/>
  <c r="S1311" i="2"/>
  <c r="S853" i="2"/>
  <c r="O951" i="2"/>
  <c r="R951" i="2" s="1"/>
  <c r="P951" i="2"/>
  <c r="S951" i="2" s="1"/>
  <c r="S1122" i="2"/>
  <c r="R1122" i="2"/>
  <c r="R997" i="2"/>
  <c r="O819" i="2"/>
  <c r="R819" i="2" s="1"/>
  <c r="P819" i="2"/>
  <c r="S819" i="2" s="1"/>
  <c r="R703" i="2"/>
  <c r="R1155" i="2"/>
  <c r="S1155" i="2"/>
  <c r="S1148" i="2"/>
  <c r="S732" i="2"/>
  <c r="R732" i="2"/>
  <c r="R1255" i="2"/>
  <c r="R853" i="2"/>
  <c r="S888" i="2"/>
  <c r="R888" i="2"/>
  <c r="S1129" i="2"/>
  <c r="R1129" i="2"/>
  <c r="S946" i="2"/>
  <c r="O1248" i="2"/>
  <c r="R1248" i="2" s="1"/>
  <c r="P1248" i="2"/>
  <c r="S1248" i="2" s="1"/>
  <c r="R641" i="2"/>
  <c r="J451" i="2"/>
  <c r="K455" i="2"/>
  <c r="Q455" i="2" s="1"/>
  <c r="I394" i="2"/>
  <c r="N394" i="2" s="1"/>
  <c r="I330" i="2"/>
  <c r="N330" i="2" s="1"/>
  <c r="I469" i="2"/>
  <c r="N469" i="2" s="1"/>
  <c r="K469" i="2"/>
  <c r="Q469" i="2" s="1"/>
  <c r="J526" i="2"/>
  <c r="K586" i="2"/>
  <c r="Q586" i="2" s="1"/>
  <c r="I586" i="2"/>
  <c r="N586" i="2" s="1"/>
  <c r="O932" i="2"/>
  <c r="R932" i="2" s="1"/>
  <c r="P932" i="2"/>
  <c r="S932" i="2" s="1"/>
  <c r="S601" i="2"/>
  <c r="R601" i="2"/>
  <c r="S1102" i="2"/>
  <c r="R1102" i="2"/>
  <c r="O1287" i="2"/>
  <c r="R1287" i="2" s="1"/>
  <c r="P1287" i="2"/>
  <c r="S1287" i="2" s="1"/>
  <c r="O1016" i="3"/>
  <c r="R1016" i="3" s="1"/>
  <c r="P1016" i="3"/>
  <c r="S1016" i="3" s="1"/>
  <c r="S778" i="2"/>
  <c r="R636" i="2"/>
  <c r="S636" i="2"/>
  <c r="S691" i="2"/>
  <c r="R691" i="2"/>
  <c r="S1194" i="2"/>
  <c r="R1194" i="2"/>
  <c r="S998" i="2"/>
  <c r="R998" i="2"/>
  <c r="R649" i="2"/>
  <c r="S649" i="2"/>
  <c r="K454" i="2"/>
  <c r="Q454" i="2" s="1"/>
  <c r="I454" i="2"/>
  <c r="N454" i="2" s="1"/>
  <c r="I329" i="2"/>
  <c r="N329" i="2" s="1"/>
  <c r="K468" i="2"/>
  <c r="Q468" i="2" s="1"/>
  <c r="K585" i="2"/>
  <c r="Q585" i="2" s="1"/>
  <c r="S1044" i="2"/>
  <c r="R1044" i="2"/>
  <c r="O865" i="2"/>
  <c r="R865" i="2" s="1"/>
  <c r="P865" i="2"/>
  <c r="S865" i="2" s="1"/>
  <c r="S1088" i="2"/>
  <c r="S854" i="2"/>
  <c r="R854" i="2"/>
  <c r="R659" i="2"/>
  <c r="O891" i="2"/>
  <c r="R891" i="2" s="1"/>
  <c r="P891" i="2"/>
  <c r="S891" i="2" s="1"/>
  <c r="O1068" i="2"/>
  <c r="R1068" i="2" s="1"/>
  <c r="P1068" i="2"/>
  <c r="S1068" i="2" s="1"/>
  <c r="O872" i="2"/>
  <c r="R872" i="2" s="1"/>
  <c r="P872" i="2"/>
  <c r="S872" i="2" s="1"/>
  <c r="O1289" i="2"/>
  <c r="R1289" i="2" s="1"/>
  <c r="P1289" i="2"/>
  <c r="S1289" i="2" s="1"/>
  <c r="S623" i="2"/>
  <c r="R623" i="2"/>
  <c r="P1138" i="2"/>
  <c r="S1138" i="2" s="1"/>
  <c r="O1138" i="2"/>
  <c r="R1138" i="2" s="1"/>
  <c r="S1046" i="3"/>
  <c r="R1046" i="3"/>
  <c r="R1124" i="2"/>
  <c r="S1124" i="2"/>
  <c r="O1001" i="2"/>
  <c r="R1001" i="2" s="1"/>
  <c r="P1001" i="2"/>
  <c r="S1001" i="2" s="1"/>
  <c r="R1180" i="2"/>
  <c r="I452" i="2"/>
  <c r="K452" i="2"/>
  <c r="Q452" i="2" s="1"/>
  <c r="I391" i="2"/>
  <c r="I466" i="2"/>
  <c r="N466" i="2" s="1"/>
  <c r="K466" i="2"/>
  <c r="Q466" i="2" s="1"/>
  <c r="I577" i="2"/>
  <c r="N577" i="2" s="1"/>
  <c r="K577" i="2"/>
  <c r="Q577" i="2" s="1"/>
  <c r="I583" i="2"/>
  <c r="N583" i="2" s="1"/>
  <c r="K583" i="2"/>
  <c r="Q583" i="2" s="1"/>
  <c r="R766" i="2"/>
  <c r="S766" i="2"/>
  <c r="S713" i="2"/>
  <c r="R713" i="2"/>
  <c r="R1105" i="3"/>
  <c r="S1105" i="3"/>
  <c r="S773" i="2"/>
  <c r="S1099" i="3"/>
  <c r="R723" i="2"/>
  <c r="O1008" i="2"/>
  <c r="R1008" i="2" s="1"/>
  <c r="P1008" i="2"/>
  <c r="S1008" i="2" s="1"/>
  <c r="R643" i="2"/>
  <c r="S643" i="2"/>
  <c r="P941" i="2"/>
  <c r="S941" i="2" s="1"/>
  <c r="O941" i="2"/>
  <c r="R941" i="2" s="1"/>
  <c r="R1095" i="3"/>
  <c r="S1095" i="3"/>
  <c r="R1057" i="2"/>
  <c r="S1057" i="2"/>
  <c r="I483" i="2"/>
  <c r="N483" i="2" s="1"/>
  <c r="K483" i="2"/>
  <c r="Q483" i="2" s="1"/>
  <c r="R1015" i="3"/>
  <c r="S1015" i="3"/>
  <c r="R1273" i="2"/>
  <c r="S1273" i="2"/>
  <c r="R1099" i="3"/>
  <c r="O1127" i="2"/>
  <c r="R1127" i="2" s="1"/>
  <c r="P1127" i="2"/>
  <c r="S1127" i="2" s="1"/>
  <c r="J446" i="2"/>
  <c r="K450" i="2"/>
  <c r="Q450" i="2" s="1"/>
  <c r="J461" i="2"/>
  <c r="K464" i="2"/>
  <c r="Q464" i="2" s="1"/>
  <c r="K575" i="2"/>
  <c r="Q575" i="2" s="1"/>
  <c r="I575" i="2"/>
  <c r="K581" i="2"/>
  <c r="Q581" i="2" s="1"/>
  <c r="P1006" i="3"/>
  <c r="S1006" i="3" s="1"/>
  <c r="O1006" i="3"/>
  <c r="R1006" i="3" s="1"/>
  <c r="O757" i="2"/>
  <c r="R757" i="2" s="1"/>
  <c r="P757" i="2"/>
  <c r="S757" i="2" s="1"/>
  <c r="S1246" i="2"/>
  <c r="R1246" i="2"/>
  <c r="R845" i="2"/>
  <c r="S892" i="2"/>
  <c r="R892" i="2"/>
  <c r="O669" i="2"/>
  <c r="R669" i="2" s="1"/>
  <c r="P669" i="2"/>
  <c r="S669" i="2" s="1"/>
  <c r="O948" i="2"/>
  <c r="R948" i="2" s="1"/>
  <c r="P948" i="2"/>
  <c r="S948" i="2" s="1"/>
  <c r="P1063" i="2"/>
  <c r="S1063" i="2" s="1"/>
  <c r="O1063" i="2"/>
  <c r="R1063" i="2" s="1"/>
  <c r="S1059" i="3"/>
  <c r="R1059" i="3"/>
  <c r="O996" i="2"/>
  <c r="R996" i="2" s="1"/>
  <c r="P996" i="2"/>
  <c r="S996" i="2" s="1"/>
  <c r="P810" i="2"/>
  <c r="S810" i="2" s="1"/>
  <c r="O810" i="2"/>
  <c r="R810" i="2" s="1"/>
  <c r="S1043" i="2"/>
  <c r="R1043" i="2"/>
  <c r="O1037" i="3"/>
  <c r="R1037" i="3" s="1"/>
  <c r="P1037" i="3"/>
  <c r="S1037" i="3" s="1"/>
  <c r="R1200" i="2"/>
  <c r="S1200" i="2"/>
  <c r="S628" i="2"/>
  <c r="R628" i="2"/>
  <c r="O733" i="2"/>
  <c r="R733" i="2" s="1"/>
  <c r="P733" i="2"/>
  <c r="S733" i="2" s="1"/>
  <c r="S885" i="2"/>
  <c r="R885" i="2"/>
  <c r="S1294" i="2"/>
  <c r="R1294" i="2"/>
  <c r="O936" i="2"/>
  <c r="R936" i="2" s="1"/>
  <c r="P936" i="2"/>
  <c r="S936" i="2" s="1"/>
  <c r="S1098" i="3"/>
  <c r="R1098" i="3"/>
  <c r="I531" i="2"/>
  <c r="K531" i="2"/>
  <c r="Q531" i="2" s="1"/>
  <c r="P444" i="2"/>
  <c r="O444" i="2"/>
  <c r="K448" i="2"/>
  <c r="Q448" i="2" s="1"/>
  <c r="O524" i="2"/>
  <c r="P459" i="2"/>
  <c r="K573" i="2"/>
  <c r="Q573" i="2" s="1"/>
  <c r="J593" i="2"/>
  <c r="O1000" i="3"/>
  <c r="R1000" i="3" s="1"/>
  <c r="P1000" i="3"/>
  <c r="S1000" i="3" s="1"/>
  <c r="O1161" i="2"/>
  <c r="R1161" i="2" s="1"/>
  <c r="P1161" i="2"/>
  <c r="S1161" i="2" s="1"/>
  <c r="P759" i="2"/>
  <c r="S759" i="2" s="1"/>
  <c r="O759" i="2"/>
  <c r="R759" i="2" s="1"/>
  <c r="S602" i="2"/>
  <c r="R1046" i="2"/>
  <c r="S1314" i="2"/>
  <c r="R1314" i="2"/>
  <c r="R969" i="2"/>
  <c r="S881" i="2"/>
  <c r="R881" i="2"/>
  <c r="O1003" i="2"/>
  <c r="R1003" i="2" s="1"/>
  <c r="P1003" i="2"/>
  <c r="S1003" i="2" s="1"/>
  <c r="S876" i="2"/>
  <c r="R876" i="2"/>
  <c r="O1125" i="3"/>
  <c r="R1125" i="3" s="1"/>
  <c r="P1125" i="3"/>
  <c r="S1125" i="3" s="1"/>
  <c r="I400" i="2"/>
  <c r="N400" i="2" s="1"/>
  <c r="K400" i="2"/>
  <c r="Q400" i="2" s="1"/>
  <c r="I475" i="2"/>
  <c r="N475" i="2" s="1"/>
  <c r="K475" i="2"/>
  <c r="Q475" i="2" s="1"/>
  <c r="I592" i="2"/>
  <c r="N592" i="2" s="1"/>
  <c r="K592" i="2"/>
  <c r="Q592" i="2" s="1"/>
  <c r="J443" i="2"/>
  <c r="J458" i="2"/>
  <c r="K461" i="2"/>
  <c r="Q461" i="2" s="1"/>
  <c r="K572" i="2"/>
  <c r="Q572" i="2" s="1"/>
  <c r="S846" i="2"/>
  <c r="R846" i="2"/>
  <c r="S1160" i="2"/>
  <c r="R1160" i="2"/>
  <c r="R1028" i="3"/>
  <c r="R602" i="2"/>
  <c r="R914" i="2"/>
  <c r="P1203" i="2"/>
  <c r="S1203" i="2" s="1"/>
  <c r="O1203" i="2"/>
  <c r="R1203" i="2" s="1"/>
  <c r="R1102" i="3"/>
  <c r="S898" i="2"/>
  <c r="R746" i="2"/>
  <c r="S746" i="2"/>
  <c r="R638" i="2"/>
  <c r="S638" i="2"/>
  <c r="R1053" i="3"/>
  <c r="S1053" i="3"/>
  <c r="R940" i="2"/>
  <c r="S748" i="2"/>
  <c r="R1297" i="2"/>
  <c r="S1297" i="2"/>
  <c r="K453" i="2"/>
  <c r="Q453" i="2" s="1"/>
  <c r="I328" i="2"/>
  <c r="K578" i="2"/>
  <c r="Q578" i="2" s="1"/>
  <c r="K465" i="2"/>
  <c r="Q465" i="2" s="1"/>
  <c r="K574" i="2"/>
  <c r="Q574" i="2" s="1"/>
  <c r="I580" i="2"/>
  <c r="N580" i="2" s="1"/>
  <c r="K580" i="2"/>
  <c r="Q580" i="2" s="1"/>
  <c r="K446" i="2"/>
  <c r="Q446" i="2" s="1"/>
  <c r="O1004" i="3"/>
  <c r="R1004" i="3" s="1"/>
  <c r="P1004" i="3"/>
  <c r="S1004" i="3" s="1"/>
  <c r="R983" i="2"/>
  <c r="S983" i="2"/>
  <c r="S914" i="2"/>
  <c r="S1102" i="3"/>
  <c r="R743" i="2"/>
  <c r="S743" i="2"/>
  <c r="O1112" i="3"/>
  <c r="R1112" i="3" s="1"/>
  <c r="P1112" i="3"/>
  <c r="S1112" i="3" s="1"/>
  <c r="S1249" i="2"/>
  <c r="R1249" i="2"/>
  <c r="O943" i="2"/>
  <c r="R943" i="2" s="1"/>
  <c r="P943" i="2"/>
  <c r="S943" i="2" s="1"/>
  <c r="I399" i="2"/>
  <c r="N399" i="2" s="1"/>
  <c r="K399" i="2"/>
  <c r="Q399" i="2" s="1"/>
  <c r="K398" i="2"/>
  <c r="Q398" i="2" s="1"/>
  <c r="I398" i="2"/>
  <c r="N398" i="2" s="1"/>
  <c r="K590" i="2"/>
  <c r="Q590" i="2" s="1"/>
  <c r="I590" i="2"/>
  <c r="N590" i="2" s="1"/>
  <c r="K456" i="2"/>
  <c r="Q456" i="2" s="1"/>
  <c r="K395" i="2"/>
  <c r="Q395" i="2" s="1"/>
  <c r="I395" i="2"/>
  <c r="N395" i="2" s="1"/>
  <c r="I470" i="2"/>
  <c r="N470" i="2" s="1"/>
  <c r="K470" i="2"/>
  <c r="Q470" i="2" s="1"/>
  <c r="I576" i="2"/>
  <c r="N576" i="2" s="1"/>
  <c r="K576" i="2"/>
  <c r="Q576" i="2" s="1"/>
  <c r="I463" i="2"/>
  <c r="N463" i="2" s="1"/>
  <c r="K463" i="2"/>
  <c r="Q463" i="2" s="1"/>
  <c r="J442" i="2"/>
  <c r="I460" i="2"/>
  <c r="N460" i="2" s="1"/>
  <c r="K460" i="2"/>
  <c r="Q460" i="2" s="1"/>
  <c r="S781" i="2"/>
  <c r="R781" i="2"/>
  <c r="R1034" i="2"/>
  <c r="S1178" i="2"/>
  <c r="R1178" i="2"/>
  <c r="O1043" i="3"/>
  <c r="R1043" i="3" s="1"/>
  <c r="P1043" i="3"/>
  <c r="S1043" i="3" s="1"/>
  <c r="S1108" i="3"/>
  <c r="R1108" i="3"/>
  <c r="R1275" i="2"/>
  <c r="S1275" i="2"/>
  <c r="R1049" i="3"/>
  <c r="S1049" i="3"/>
  <c r="S1190" i="2"/>
  <c r="R1190" i="2"/>
  <c r="P616" i="2"/>
  <c r="S616" i="2" s="1"/>
  <c r="O616" i="2"/>
  <c r="R616" i="2" s="1"/>
  <c r="I336" i="2"/>
  <c r="K591" i="2"/>
  <c r="Q591" i="2" s="1"/>
  <c r="I591" i="2"/>
  <c r="N591" i="2" s="1"/>
  <c r="J530" i="2"/>
  <c r="K587" i="2"/>
  <c r="Q587" i="2" s="1"/>
  <c r="O450" i="2"/>
  <c r="P450" i="2"/>
  <c r="K584" i="2"/>
  <c r="Q584" i="2" s="1"/>
  <c r="K451" i="2"/>
  <c r="Q451" i="2" s="1"/>
  <c r="I445" i="2"/>
  <c r="K445" i="2"/>
  <c r="Q445" i="2" s="1"/>
  <c r="J521" i="2"/>
  <c r="K524" i="2"/>
  <c r="Q524" i="2" s="1"/>
  <c r="K459" i="2"/>
  <c r="Q459" i="2" s="1"/>
  <c r="K570" i="2"/>
  <c r="Q570" i="2" s="1"/>
  <c r="K444" i="2"/>
  <c r="Q444" i="2" s="1"/>
  <c r="I383" i="2"/>
  <c r="N383" i="2" s="1"/>
  <c r="P520" i="2"/>
  <c r="S520" i="2" s="1"/>
  <c r="O520" i="2"/>
  <c r="R520" i="2" s="1"/>
  <c r="K523" i="2"/>
  <c r="Q523" i="2" s="1"/>
  <c r="J578" i="2"/>
  <c r="K569" i="2"/>
  <c r="Q569" i="2" s="1"/>
  <c r="S1236" i="2"/>
  <c r="R1236" i="2"/>
  <c r="S1034" i="2"/>
  <c r="O1039" i="3"/>
  <c r="R1039" i="3" s="1"/>
  <c r="P1039" i="3"/>
  <c r="S1039" i="3" s="1"/>
  <c r="R1224" i="2"/>
  <c r="S1205" i="2"/>
  <c r="R1205" i="2"/>
  <c r="P1082" i="2"/>
  <c r="S1082" i="2" s="1"/>
  <c r="O1082" i="2"/>
  <c r="R1082" i="2" s="1"/>
  <c r="R665" i="2"/>
  <c r="O1252" i="2"/>
  <c r="R1252" i="2" s="1"/>
  <c r="P1252" i="2"/>
  <c r="S1252" i="2" s="1"/>
  <c r="S1288" i="2"/>
  <c r="R1288" i="2"/>
  <c r="O883" i="2"/>
  <c r="R883" i="2" s="1"/>
  <c r="P883" i="2"/>
  <c r="S883" i="2" s="1"/>
  <c r="R1301" i="2"/>
  <c r="O397" i="2"/>
  <c r="P397" i="2"/>
  <c r="J473" i="2"/>
  <c r="J440" i="2"/>
  <c r="I382" i="2"/>
  <c r="N382" i="2" s="1"/>
  <c r="J518" i="2"/>
  <c r="I522" i="2"/>
  <c r="K522" i="2"/>
  <c r="Q522" i="2" s="1"/>
  <c r="R764" i="2"/>
  <c r="R617" i="2"/>
  <c r="S617" i="2"/>
  <c r="S977" i="2"/>
  <c r="R1019" i="2"/>
  <c r="S1019" i="2"/>
  <c r="L317" i="2"/>
  <c r="M317" i="2" s="1"/>
  <c r="M316" i="2"/>
  <c r="O1323" i="2"/>
  <c r="R1323" i="2" s="1"/>
  <c r="P1323" i="2"/>
  <c r="S1323" i="2" s="1"/>
  <c r="S1198" i="2"/>
  <c r="R1198" i="2"/>
  <c r="S756" i="2"/>
  <c r="R756" i="2"/>
  <c r="R1120" i="2"/>
  <c r="S1120" i="2"/>
  <c r="S1024" i="3"/>
  <c r="R1024" i="3"/>
  <c r="O1241" i="2"/>
  <c r="R1241" i="2" s="1"/>
  <c r="P1241" i="2"/>
  <c r="S1241" i="2" s="1"/>
  <c r="O1293" i="2"/>
  <c r="R1293" i="2" s="1"/>
  <c r="P1293" i="2"/>
  <c r="S1293" i="2" s="1"/>
  <c r="S907" i="2"/>
  <c r="S1208" i="2"/>
  <c r="R1041" i="3"/>
  <c r="S1041" i="3"/>
  <c r="O1324" i="2"/>
  <c r="R1324" i="2" s="1"/>
  <c r="P1324" i="2"/>
  <c r="S1324" i="2" s="1"/>
  <c r="S1310" i="2"/>
  <c r="R1212" i="2"/>
  <c r="S1212" i="2"/>
  <c r="S1187" i="2"/>
  <c r="R1187" i="2"/>
  <c r="S1115" i="2"/>
  <c r="R1115" i="2"/>
  <c r="R1120" i="3"/>
  <c r="S1120" i="3"/>
  <c r="R907" i="2"/>
  <c r="R1208" i="2"/>
  <c r="R959" i="2"/>
  <c r="S959" i="2"/>
  <c r="S1104" i="3"/>
  <c r="S634" i="2"/>
  <c r="R634" i="2"/>
  <c r="S1133" i="2"/>
  <c r="R1133" i="2"/>
  <c r="O677" i="2"/>
  <c r="R677" i="2" s="1"/>
  <c r="P677" i="2"/>
  <c r="S677" i="2" s="1"/>
  <c r="M53" i="13"/>
  <c r="L54" i="13"/>
  <c r="M54" i="13" s="1"/>
  <c r="N54" i="13" s="1"/>
  <c r="S715" i="2"/>
  <c r="R715" i="2"/>
  <c r="R1114" i="3"/>
  <c r="S1114" i="3"/>
  <c r="R1103" i="2"/>
  <c r="S1207" i="2"/>
  <c r="S1147" i="2"/>
  <c r="R1104" i="3"/>
  <c r="R1109" i="3"/>
  <c r="R1251" i="2"/>
  <c r="S1251" i="2"/>
  <c r="R1250" i="2"/>
  <c r="O741" i="2"/>
  <c r="R741" i="2" s="1"/>
  <c r="P741" i="2"/>
  <c r="S741" i="2" s="1"/>
  <c r="S873" i="2"/>
  <c r="R873" i="2"/>
  <c r="P1118" i="2"/>
  <c r="S1118" i="2" s="1"/>
  <c r="O1118" i="2"/>
  <c r="R1118" i="2" s="1"/>
  <c r="O1127" i="3"/>
  <c r="R1127" i="3" s="1"/>
  <c r="P1127" i="3"/>
  <c r="S1127" i="3" s="1"/>
  <c r="R1171" i="2"/>
  <c r="S1171" i="2"/>
  <c r="S1040" i="2"/>
  <c r="R1040" i="2"/>
  <c r="O1020" i="3"/>
  <c r="R1020" i="3" s="1"/>
  <c r="P1020" i="3"/>
  <c r="S1020" i="3" s="1"/>
  <c r="P962" i="2"/>
  <c r="S962" i="2" s="1"/>
  <c r="O962" i="2"/>
  <c r="R962" i="2" s="1"/>
  <c r="S1107" i="3"/>
  <c r="R1281" i="2"/>
  <c r="S1281" i="2"/>
  <c r="O1195" i="2"/>
  <c r="R1195" i="2" s="1"/>
  <c r="P1195" i="2"/>
  <c r="S1195" i="2" s="1"/>
  <c r="O1196" i="2"/>
  <c r="R1196" i="2" s="1"/>
  <c r="P1196" i="2"/>
  <c r="S1196" i="2" s="1"/>
  <c r="R1128" i="2"/>
  <c r="S1128" i="2"/>
  <c r="S1250" i="2"/>
  <c r="O799" i="2"/>
  <c r="R799" i="2" s="1"/>
  <c r="P799" i="2"/>
  <c r="S799" i="2" s="1"/>
  <c r="R1215" i="2"/>
  <c r="S1105" i="2"/>
  <c r="R1105" i="2"/>
  <c r="O698" i="2"/>
  <c r="R698" i="2" s="1"/>
  <c r="P698" i="2"/>
  <c r="S698" i="2" s="1"/>
  <c r="S1024" i="2"/>
  <c r="R1024" i="2"/>
  <c r="S899" i="2"/>
  <c r="S840" i="2"/>
  <c r="R1316" i="2"/>
  <c r="R1107" i="3"/>
  <c r="S1136" i="2"/>
  <c r="R1136" i="2"/>
  <c r="P654" i="2"/>
  <c r="S654" i="2" s="1"/>
  <c r="O654" i="2"/>
  <c r="R654" i="2" s="1"/>
  <c r="P1165" i="2"/>
  <c r="S1165" i="2" s="1"/>
  <c r="O1165" i="2"/>
  <c r="R1165" i="2" s="1"/>
  <c r="O760" i="2"/>
  <c r="R760" i="2" s="1"/>
  <c r="P760" i="2"/>
  <c r="S760" i="2" s="1"/>
  <c r="P1014" i="3"/>
  <c r="S1014" i="3" s="1"/>
  <c r="O1014" i="3"/>
  <c r="R1014" i="3" s="1"/>
  <c r="P1042" i="3"/>
  <c r="S1042" i="3" s="1"/>
  <c r="O1042" i="3"/>
  <c r="R1042" i="3" s="1"/>
  <c r="L150" i="15"/>
  <c r="M149" i="15"/>
  <c r="O902" i="2"/>
  <c r="R902" i="2" s="1"/>
  <c r="P902" i="2"/>
  <c r="S902" i="2" s="1"/>
  <c r="R1044" i="3"/>
  <c r="S1044" i="3"/>
  <c r="S1064" i="2"/>
  <c r="R1064" i="2"/>
  <c r="S1126" i="2"/>
  <c r="R1126" i="2"/>
  <c r="S646" i="2"/>
  <c r="R646" i="2"/>
  <c r="S1094" i="2"/>
  <c r="S684" i="2"/>
  <c r="I437" i="2"/>
  <c r="N437" i="2" s="1"/>
  <c r="K437" i="2"/>
  <c r="Q437" i="2" s="1"/>
  <c r="J511" i="2"/>
  <c r="I514" i="2"/>
  <c r="K514" i="2"/>
  <c r="Q514" i="2" s="1"/>
  <c r="S994" i="2"/>
  <c r="S1042" i="2"/>
  <c r="R1042" i="2"/>
  <c r="L162" i="15"/>
  <c r="M162" i="15" s="1"/>
  <c r="N162" i="15" s="1"/>
  <c r="M161" i="15"/>
  <c r="O820" i="2"/>
  <c r="R820" i="2" s="1"/>
  <c r="P820" i="2"/>
  <c r="S820" i="2" s="1"/>
  <c r="S967" i="2"/>
  <c r="R739" i="2"/>
  <c r="S739" i="2"/>
  <c r="R1033" i="3"/>
  <c r="S1033" i="3"/>
  <c r="R1193" i="2"/>
  <c r="S1066" i="2"/>
  <c r="R1066" i="2"/>
  <c r="R911" i="2"/>
  <c r="S911" i="2"/>
  <c r="R1048" i="2"/>
  <c r="S770" i="2"/>
  <c r="R770" i="2"/>
  <c r="S1222" i="2"/>
  <c r="R1222" i="2"/>
  <c r="S1032" i="3"/>
  <c r="R1032" i="3"/>
  <c r="S1101" i="3"/>
  <c r="P1007" i="2"/>
  <c r="S1007" i="2" s="1"/>
  <c r="O1007" i="2"/>
  <c r="R1007" i="2" s="1"/>
  <c r="L10" i="23"/>
  <c r="M9" i="23"/>
  <c r="P934" i="2"/>
  <c r="S934" i="2" s="1"/>
  <c r="O934" i="2"/>
  <c r="R934" i="2" s="1"/>
  <c r="P696" i="2"/>
  <c r="S696" i="2" s="1"/>
  <c r="O696" i="2"/>
  <c r="R696" i="2" s="1"/>
  <c r="R1103" i="3"/>
  <c r="S1103" i="3"/>
  <c r="R867" i="2"/>
  <c r="S867" i="2"/>
  <c r="O1219" i="2"/>
  <c r="R1219" i="2" s="1"/>
  <c r="P1219" i="2"/>
  <c r="S1219" i="2" s="1"/>
  <c r="P658" i="2"/>
  <c r="S658" i="2" s="1"/>
  <c r="O658" i="2"/>
  <c r="R658" i="2" s="1"/>
  <c r="R1101" i="3"/>
  <c r="R1319" i="2"/>
  <c r="R944" i="2"/>
  <c r="S944" i="2"/>
  <c r="S1185" i="2"/>
  <c r="R1032" i="2"/>
  <c r="S1032" i="2"/>
  <c r="S664" i="2"/>
  <c r="R664" i="2"/>
  <c r="S599" i="2"/>
  <c r="R599" i="2"/>
  <c r="S1010" i="3"/>
  <c r="R1010" i="3"/>
  <c r="O1164" i="2"/>
  <c r="R1164" i="2" s="1"/>
  <c r="P1164" i="2"/>
  <c r="S1164" i="2" s="1"/>
  <c r="R717" i="2"/>
  <c r="O722" i="2"/>
  <c r="R722" i="2" s="1"/>
  <c r="P722" i="2"/>
  <c r="S722" i="2" s="1"/>
  <c r="R1038" i="3"/>
  <c r="S1038" i="3"/>
  <c r="S1256" i="2"/>
  <c r="S1067" i="2"/>
  <c r="R1067" i="2"/>
  <c r="O1009" i="2"/>
  <c r="R1009" i="2" s="1"/>
  <c r="P1009" i="2"/>
  <c r="S1009" i="2" s="1"/>
  <c r="S1005" i="2"/>
  <c r="K433" i="2"/>
  <c r="Q433" i="2" s="1"/>
  <c r="I433" i="2"/>
  <c r="N433" i="2" s="1"/>
  <c r="K510" i="2"/>
  <c r="Q510" i="2" s="1"/>
  <c r="I557" i="2"/>
  <c r="N557" i="2" s="1"/>
  <c r="K557" i="2"/>
  <c r="Q557" i="2" s="1"/>
  <c r="P874" i="2"/>
  <c r="S874" i="2" s="1"/>
  <c r="O874" i="2"/>
  <c r="R874" i="2" s="1"/>
  <c r="S707" i="2"/>
  <c r="R707" i="2"/>
  <c r="O1104" i="2"/>
  <c r="R1104" i="2" s="1"/>
  <c r="P1104" i="2"/>
  <c r="S1104" i="2" s="1"/>
  <c r="P1158" i="2"/>
  <c r="S1158" i="2" s="1"/>
  <c r="O1158" i="2"/>
  <c r="R1158" i="2" s="1"/>
  <c r="R1022" i="3"/>
  <c r="S1022" i="3"/>
  <c r="S1260" i="2"/>
  <c r="R1260" i="2"/>
  <c r="O844" i="2"/>
  <c r="R844" i="2" s="1"/>
  <c r="P844" i="2"/>
  <c r="S844" i="2" s="1"/>
  <c r="S1076" i="2"/>
  <c r="R1076" i="2"/>
  <c r="O887" i="2"/>
  <c r="R887" i="2" s="1"/>
  <c r="P887" i="2"/>
  <c r="S887" i="2" s="1"/>
  <c r="S975" i="2"/>
  <c r="K511" i="2"/>
  <c r="Q511" i="2" s="1"/>
  <c r="K432" i="2"/>
  <c r="Q432" i="2" s="1"/>
  <c r="K509" i="2"/>
  <c r="Q509" i="2" s="1"/>
  <c r="J565" i="2"/>
  <c r="R1008" i="3"/>
  <c r="S1008" i="3"/>
  <c r="O1007" i="3"/>
  <c r="R1007" i="3" s="1"/>
  <c r="P1007" i="3"/>
  <c r="S1007" i="3" s="1"/>
  <c r="S1318" i="2"/>
  <c r="R1318" i="2"/>
  <c r="R1041" i="2"/>
  <c r="S1041" i="2"/>
  <c r="R1095" i="2"/>
  <c r="S1095" i="2"/>
  <c r="S1264" i="2"/>
  <c r="R1264" i="2"/>
  <c r="O1061" i="3"/>
  <c r="R1061" i="3" s="1"/>
  <c r="P1061" i="3"/>
  <c r="S1061" i="3" s="1"/>
  <c r="S749" i="2"/>
  <c r="R749" i="2"/>
  <c r="R1134" i="2"/>
  <c r="P949" i="2"/>
  <c r="S949" i="2" s="1"/>
  <c r="O949" i="2"/>
  <c r="R949" i="2" s="1"/>
  <c r="R690" i="2"/>
  <c r="S690" i="2"/>
  <c r="R945" i="2"/>
  <c r="R648" i="2"/>
  <c r="S648" i="2"/>
  <c r="I374" i="2"/>
  <c r="N374" i="2" s="1"/>
  <c r="K513" i="2"/>
  <c r="Q513" i="2" s="1"/>
  <c r="K560" i="2"/>
  <c r="Q560" i="2" s="1"/>
  <c r="K435" i="2"/>
  <c r="Q435" i="2" s="1"/>
  <c r="J568" i="2"/>
  <c r="J579" i="2"/>
  <c r="P1002" i="3"/>
  <c r="S1002" i="3" s="1"/>
  <c r="O1002" i="3"/>
  <c r="R1002" i="3" s="1"/>
  <c r="K431" i="2"/>
  <c r="Q431" i="2" s="1"/>
  <c r="K508" i="2"/>
  <c r="Q508" i="2" s="1"/>
  <c r="J564" i="2"/>
  <c r="K555" i="2"/>
  <c r="Q555" i="2" s="1"/>
  <c r="S1063" i="3"/>
  <c r="R1063" i="3"/>
  <c r="S1302" i="2"/>
  <c r="R1302" i="2"/>
  <c r="O1029" i="3"/>
  <c r="R1029" i="3" s="1"/>
  <c r="P1029" i="3"/>
  <c r="S1029" i="3" s="1"/>
  <c r="S1277" i="2"/>
  <c r="M45" i="13"/>
  <c r="L46" i="13"/>
  <c r="M46" i="13" s="1"/>
  <c r="N46" i="13" s="1"/>
  <c r="L46" i="12"/>
  <c r="R1079" i="2"/>
  <c r="S637" i="2"/>
  <c r="R637" i="2"/>
  <c r="S1134" i="2"/>
  <c r="R1122" i="3"/>
  <c r="M49" i="13"/>
  <c r="L50" i="13"/>
  <c r="M50" i="13" s="1"/>
  <c r="N50" i="13" s="1"/>
  <c r="K436" i="2"/>
  <c r="Q436" i="2" s="1"/>
  <c r="K559" i="2"/>
  <c r="Q559" i="2" s="1"/>
  <c r="J566" i="2"/>
  <c r="I554" i="2"/>
  <c r="N554" i="2" s="1"/>
  <c r="K554" i="2"/>
  <c r="Q554" i="2" s="1"/>
  <c r="R1021" i="3"/>
  <c r="S1021" i="3"/>
  <c r="S1306" i="2"/>
  <c r="R1306" i="2"/>
  <c r="S981" i="2"/>
  <c r="R981" i="2"/>
  <c r="P1098" i="2"/>
  <c r="S1098" i="2" s="1"/>
  <c r="O1098" i="2"/>
  <c r="R1098" i="2" s="1"/>
  <c r="R1277" i="2"/>
  <c r="O1204" i="2"/>
  <c r="R1204" i="2" s="1"/>
  <c r="P1204" i="2"/>
  <c r="S1204" i="2" s="1"/>
  <c r="S1253" i="2"/>
  <c r="S1079" i="2"/>
  <c r="R1071" i="2"/>
  <c r="S1071" i="2"/>
  <c r="O889" i="2"/>
  <c r="R889" i="2" s="1"/>
  <c r="P889" i="2"/>
  <c r="S889" i="2" s="1"/>
  <c r="S625" i="2"/>
  <c r="R625" i="2"/>
  <c r="S1122" i="3"/>
  <c r="S662" i="2"/>
  <c r="R662" i="2"/>
  <c r="K439" i="2"/>
  <c r="Q439" i="2" s="1"/>
  <c r="I439" i="2"/>
  <c r="N439" i="2" s="1"/>
  <c r="I516" i="2"/>
  <c r="N516" i="2" s="1"/>
  <c r="K516" i="2"/>
  <c r="Q516" i="2" s="1"/>
  <c r="I563" i="2"/>
  <c r="K563" i="2"/>
  <c r="Q563" i="2" s="1"/>
  <c r="K438" i="2"/>
  <c r="Q438" i="2" s="1"/>
  <c r="I515" i="2"/>
  <c r="N515" i="2" s="1"/>
  <c r="K515" i="2"/>
  <c r="Q515" i="2" s="1"/>
  <c r="K553" i="2"/>
  <c r="Q553" i="2" s="1"/>
  <c r="R1233" i="2"/>
  <c r="S1233" i="2"/>
  <c r="O701" i="2"/>
  <c r="R701" i="2" s="1"/>
  <c r="P701" i="2"/>
  <c r="S701" i="2" s="1"/>
  <c r="R1035" i="2"/>
  <c r="S1035" i="2"/>
  <c r="S1214" i="2"/>
  <c r="R1214" i="2"/>
  <c r="R1253" i="2"/>
  <c r="S688" i="2"/>
  <c r="R688" i="2"/>
  <c r="S692" i="2"/>
  <c r="R692" i="2"/>
  <c r="R650" i="2"/>
  <c r="S650" i="2"/>
  <c r="I368" i="2"/>
  <c r="N368" i="2" s="1"/>
  <c r="O686" i="2"/>
  <c r="R686" i="2" s="1"/>
  <c r="P686" i="2"/>
  <c r="S686" i="2" s="1"/>
  <c r="K428" i="2"/>
  <c r="Q428" i="2" s="1"/>
  <c r="I366" i="2"/>
  <c r="N366" i="2" s="1"/>
  <c r="J502" i="2"/>
  <c r="K505" i="2"/>
  <c r="Q505" i="2" s="1"/>
  <c r="I505" i="2"/>
  <c r="J561" i="2"/>
  <c r="K552" i="2"/>
  <c r="Q552" i="2" s="1"/>
  <c r="R1300" i="2"/>
  <c r="O750" i="2"/>
  <c r="R750" i="2" s="1"/>
  <c r="P750" i="2"/>
  <c r="S750" i="2" s="1"/>
  <c r="R1234" i="2"/>
  <c r="S1163" i="2"/>
  <c r="R1163" i="2"/>
  <c r="O1292" i="2"/>
  <c r="R1292" i="2" s="1"/>
  <c r="P1292" i="2"/>
  <c r="S1292" i="2" s="1"/>
  <c r="O1019" i="3"/>
  <c r="R1019" i="3" s="1"/>
  <c r="P1019" i="3"/>
  <c r="S1019" i="3" s="1"/>
  <c r="O984" i="2"/>
  <c r="R984" i="2" s="1"/>
  <c r="P984" i="2"/>
  <c r="S984" i="2" s="1"/>
  <c r="R1278" i="2"/>
  <c r="S1278" i="2"/>
  <c r="P631" i="2"/>
  <c r="S631" i="2" s="1"/>
  <c r="O631" i="2"/>
  <c r="R631" i="2" s="1"/>
  <c r="R956" i="2"/>
  <c r="S956" i="2"/>
  <c r="M858" i="3"/>
  <c r="L859" i="3"/>
  <c r="S1296" i="2"/>
  <c r="R1296" i="2"/>
  <c r="I379" i="2"/>
  <c r="N379" i="2" s="1"/>
  <c r="J426" i="2"/>
  <c r="K430" i="2"/>
  <c r="Q430" i="2" s="1"/>
  <c r="K507" i="2"/>
  <c r="Q507" i="2" s="1"/>
  <c r="J425" i="2"/>
  <c r="I429" i="2"/>
  <c r="N429" i="2" s="1"/>
  <c r="K429" i="2"/>
  <c r="Q429" i="2" s="1"/>
  <c r="J503" i="2"/>
  <c r="K506" i="2"/>
  <c r="Q506" i="2" s="1"/>
  <c r="I506" i="2"/>
  <c r="N506" i="2" s="1"/>
  <c r="J562" i="2"/>
  <c r="J423" i="2"/>
  <c r="K427" i="2"/>
  <c r="Q427" i="2" s="1"/>
  <c r="J501" i="2"/>
  <c r="K504" i="2"/>
  <c r="Q504" i="2" s="1"/>
  <c r="J560" i="2"/>
  <c r="K551" i="2"/>
  <c r="Q551" i="2" s="1"/>
  <c r="I551" i="2"/>
  <c r="N551" i="2" s="1"/>
  <c r="O808" i="2"/>
  <c r="R808" i="2" s="1"/>
  <c r="P808" i="2"/>
  <c r="S808" i="2" s="1"/>
  <c r="R1229" i="2"/>
  <c r="S1229" i="2"/>
  <c r="R1217" i="2"/>
  <c r="S1217" i="2"/>
  <c r="O823" i="2"/>
  <c r="R823" i="2" s="1"/>
  <c r="P823" i="2"/>
  <c r="S823" i="2" s="1"/>
  <c r="O1097" i="3"/>
  <c r="R1097" i="3" s="1"/>
  <c r="P1097" i="3"/>
  <c r="S1097" i="3" s="1"/>
  <c r="O1083" i="2"/>
  <c r="R1083" i="2" s="1"/>
  <c r="P1083" i="2"/>
  <c r="S1083" i="2" s="1"/>
  <c r="R896" i="2"/>
  <c r="S896" i="2"/>
  <c r="P1014" i="2"/>
  <c r="S1014" i="2" s="1"/>
  <c r="O1014" i="2"/>
  <c r="R1014" i="2" s="1"/>
  <c r="R947" i="2"/>
  <c r="S947" i="2"/>
  <c r="P647" i="2"/>
  <c r="S647" i="2" s="1"/>
  <c r="O647" i="2"/>
  <c r="R647" i="2" s="1"/>
  <c r="O1055" i="3"/>
  <c r="R1055" i="3" s="1"/>
  <c r="P1055" i="3"/>
  <c r="S1055" i="3" s="1"/>
  <c r="S1175" i="2"/>
  <c r="S1050" i="2"/>
  <c r="R1050" i="2"/>
  <c r="R1157" i="2"/>
  <c r="S1320" i="2"/>
  <c r="R1320" i="2"/>
  <c r="R921" i="2"/>
  <c r="S921" i="2"/>
  <c r="O1283" i="2"/>
  <c r="R1283" i="2" s="1"/>
  <c r="P1283" i="2"/>
  <c r="S1283" i="2" s="1"/>
  <c r="P978" i="2"/>
  <c r="S978" i="2" s="1"/>
  <c r="O978" i="2"/>
  <c r="R978" i="2" s="1"/>
  <c r="O1272" i="2"/>
  <c r="R1272" i="2" s="1"/>
  <c r="P1272" i="2"/>
  <c r="S1272" i="2" s="1"/>
  <c r="P671" i="2"/>
  <c r="S671" i="2" s="1"/>
  <c r="O671" i="2"/>
  <c r="R671" i="2" s="1"/>
  <c r="S1094" i="3"/>
  <c r="R1094" i="3"/>
  <c r="R1239" i="2"/>
  <c r="S1239" i="2"/>
  <c r="L20" i="12"/>
  <c r="M20" i="12" s="1"/>
  <c r="N20" i="12" s="1"/>
  <c r="M19" i="12"/>
  <c r="L182" i="12"/>
  <c r="M181" i="12"/>
  <c r="M237" i="12"/>
  <c r="L238" i="12"/>
  <c r="M238" i="12" s="1"/>
  <c r="N238" i="12" s="1"/>
  <c r="L367" i="3"/>
  <c r="M366" i="3"/>
  <c r="M1149" i="3"/>
  <c r="L1150" i="3"/>
  <c r="L389" i="3"/>
  <c r="M389" i="3" s="1"/>
  <c r="N389" i="3" s="1"/>
  <c r="M388" i="3"/>
  <c r="M1080" i="2"/>
  <c r="L1081" i="2"/>
  <c r="M1081" i="2" s="1"/>
  <c r="N1081" i="2" s="1"/>
  <c r="L73" i="2"/>
  <c r="M73" i="2" s="1"/>
  <c r="M72" i="2"/>
  <c r="L1222" i="2"/>
  <c r="M1222" i="2" s="1"/>
  <c r="N1222" i="2" s="1"/>
  <c r="M1221" i="2"/>
  <c r="L761" i="2"/>
  <c r="M760" i="2"/>
  <c r="L354" i="2"/>
  <c r="M353" i="2"/>
  <c r="L297" i="2"/>
  <c r="M296" i="2"/>
  <c r="L451" i="2"/>
  <c r="M450" i="2"/>
  <c r="L609" i="2"/>
  <c r="M609" i="2" s="1"/>
  <c r="N609" i="2" s="1"/>
  <c r="M608" i="2"/>
  <c r="L953" i="2"/>
  <c r="M952" i="2"/>
  <c r="L348" i="2"/>
  <c r="M347" i="2"/>
  <c r="L938" i="2"/>
  <c r="M937" i="2"/>
  <c r="L902" i="2"/>
  <c r="M901" i="2"/>
  <c r="M321" i="2"/>
  <c r="L322" i="2"/>
  <c r="M1001" i="3"/>
  <c r="L1002" i="3"/>
  <c r="L795" i="3"/>
  <c r="M795" i="3" s="1"/>
  <c r="N795" i="3" s="1"/>
  <c r="M794" i="3"/>
  <c r="L1126" i="3"/>
  <c r="M1126" i="3" s="1"/>
  <c r="N1126" i="3" s="1"/>
  <c r="M1125" i="3"/>
  <c r="M530" i="3"/>
  <c r="L531" i="3"/>
  <c r="L618" i="3"/>
  <c r="M617" i="3"/>
  <c r="L650" i="3"/>
  <c r="M649" i="3"/>
  <c r="L727" i="3"/>
  <c r="M726" i="3"/>
  <c r="L638" i="3"/>
  <c r="M637" i="3"/>
  <c r="M994" i="3"/>
  <c r="L995" i="3"/>
  <c r="L521" i="3"/>
  <c r="M521" i="3" s="1"/>
  <c r="N521" i="3" s="1"/>
  <c r="M520" i="3"/>
  <c r="L55" i="22"/>
  <c r="M54" i="22"/>
  <c r="M381" i="22"/>
  <c r="L382" i="22"/>
  <c r="M394" i="22"/>
  <c r="L395" i="22"/>
  <c r="M448" i="22"/>
  <c r="L449" i="22"/>
  <c r="M449" i="22" s="1"/>
  <c r="N449" i="22" s="1"/>
  <c r="M403" i="22"/>
  <c r="L404" i="22"/>
  <c r="L424" i="22"/>
  <c r="M423" i="22"/>
  <c r="M430" i="22"/>
  <c r="L431" i="22"/>
  <c r="M374" i="22"/>
  <c r="L375" i="22"/>
  <c r="M94" i="21"/>
  <c r="L95" i="21"/>
  <c r="M144" i="21"/>
  <c r="L145" i="21"/>
  <c r="M145" i="21" s="1"/>
  <c r="N145" i="21" s="1"/>
  <c r="M168" i="21"/>
  <c r="L169" i="21"/>
  <c r="M248" i="21"/>
  <c r="L249" i="21"/>
  <c r="M221" i="21"/>
  <c r="L222" i="21"/>
  <c r="M222" i="21" s="1"/>
  <c r="N222" i="21" s="1"/>
  <c r="M269" i="21"/>
  <c r="L270" i="21"/>
  <c r="M900" i="3"/>
  <c r="L901" i="3"/>
  <c r="M296" i="3"/>
  <c r="L297" i="3"/>
  <c r="M764" i="3"/>
  <c r="L765" i="3"/>
  <c r="L957" i="3"/>
  <c r="M956" i="3"/>
  <c r="L315" i="3"/>
  <c r="M314" i="3"/>
  <c r="M341" i="3"/>
  <c r="L342" i="3"/>
  <c r="L308" i="3"/>
  <c r="M307" i="3"/>
  <c r="L891" i="3"/>
  <c r="M890" i="3"/>
  <c r="M776" i="3"/>
  <c r="L777" i="3"/>
  <c r="M186" i="3"/>
  <c r="L187" i="3"/>
  <c r="M879" i="3"/>
  <c r="L880" i="3"/>
  <c r="L849" i="3"/>
  <c r="M848" i="3"/>
  <c r="M1175" i="3"/>
  <c r="L1176" i="3"/>
  <c r="M1167" i="3"/>
  <c r="L1168" i="3"/>
  <c r="M946" i="3"/>
  <c r="L947" i="3"/>
  <c r="M1159" i="3"/>
  <c r="L1160" i="3"/>
  <c r="M1160" i="3" s="1"/>
  <c r="N1160" i="3" s="1"/>
  <c r="L570" i="3"/>
  <c r="M570" i="3" s="1"/>
  <c r="N570" i="3" s="1"/>
  <c r="M569" i="3"/>
  <c r="L352" i="3"/>
  <c r="M352" i="3" s="1"/>
  <c r="N352" i="3" s="1"/>
  <c r="M351" i="3"/>
  <c r="M1075" i="3"/>
  <c r="L1076" i="3"/>
  <c r="S1322" i="2"/>
  <c r="R1322" i="2"/>
  <c r="O1321" i="2"/>
  <c r="R1321" i="2" s="1"/>
  <c r="P1321" i="2"/>
  <c r="S1321" i="2" s="1"/>
  <c r="O1279" i="2"/>
  <c r="R1279" i="2" s="1"/>
  <c r="P1279" i="2"/>
  <c r="S1279" i="2" s="1"/>
  <c r="R1259" i="2"/>
  <c r="S1259" i="2"/>
  <c r="P1258" i="2"/>
  <c r="S1258" i="2" s="1"/>
  <c r="O1258" i="2"/>
  <c r="R1258" i="2" s="1"/>
  <c r="L136" i="3"/>
  <c r="M136" i="3" s="1"/>
  <c r="N136" i="3" s="1"/>
  <c r="M135" i="3"/>
  <c r="L150" i="3"/>
  <c r="M149" i="3"/>
  <c r="M24" i="3"/>
  <c r="L25" i="3"/>
  <c r="M90" i="3"/>
  <c r="L91" i="3"/>
  <c r="L142" i="3"/>
  <c r="M142" i="3" s="1"/>
  <c r="N142" i="3" s="1"/>
  <c r="M141" i="3"/>
  <c r="M847" i="1"/>
  <c r="L848" i="1"/>
  <c r="M779" i="1"/>
  <c r="L780" i="1"/>
  <c r="L771" i="1"/>
  <c r="M770" i="1"/>
  <c r="M328" i="1"/>
  <c r="L329" i="1"/>
  <c r="M329" i="1" s="1"/>
  <c r="N329" i="1" s="1"/>
  <c r="M250" i="1"/>
  <c r="L251" i="1"/>
  <c r="M271" i="1"/>
  <c r="L272" i="1"/>
  <c r="M272" i="1" s="1"/>
  <c r="N272" i="1" s="1"/>
  <c r="L156" i="1"/>
  <c r="M155" i="1"/>
  <c r="L383" i="1"/>
  <c r="M382" i="1"/>
  <c r="M376" i="1"/>
  <c r="L377" i="1"/>
  <c r="M377" i="1" s="1"/>
  <c r="N377" i="1" s="1"/>
  <c r="M590" i="1"/>
  <c r="L591" i="1"/>
  <c r="M392" i="1"/>
  <c r="L393" i="1"/>
  <c r="M104" i="1"/>
  <c r="L105" i="1"/>
  <c r="R1123" i="2"/>
  <c r="S1123" i="2"/>
  <c r="L146" i="2"/>
  <c r="M145" i="2"/>
  <c r="M1150" i="2"/>
  <c r="L1151" i="2"/>
  <c r="M387" i="2"/>
  <c r="L388" i="2"/>
  <c r="M492" i="2"/>
  <c r="L493" i="2"/>
  <c r="M712" i="2"/>
  <c r="L713" i="2"/>
  <c r="M713" i="2" s="1"/>
  <c r="N713" i="2" s="1"/>
  <c r="M810" i="2"/>
  <c r="L811" i="2"/>
  <c r="M668" i="2"/>
  <c r="L669" i="2"/>
  <c r="M444" i="2"/>
  <c r="L445" i="2"/>
  <c r="M445" i="2" s="1"/>
  <c r="M680" i="2"/>
  <c r="L681" i="2"/>
  <c r="M1110" i="2"/>
  <c r="L1111" i="2"/>
  <c r="M1111" i="2" s="1"/>
  <c r="N1111" i="2" s="1"/>
  <c r="M191" i="2"/>
  <c r="L192" i="2"/>
  <c r="M192" i="2" s="1"/>
  <c r="M834" i="2"/>
  <c r="L835" i="2"/>
  <c r="M777" i="2"/>
  <c r="L778" i="2"/>
  <c r="M573" i="2"/>
  <c r="L574" i="2"/>
  <c r="M34" i="2"/>
  <c r="L35" i="2"/>
  <c r="M135" i="2"/>
  <c r="L136" i="2"/>
  <c r="M561" i="2"/>
  <c r="L562" i="2"/>
  <c r="M1316" i="2"/>
  <c r="L1317" i="2"/>
  <c r="M520" i="2"/>
  <c r="L521" i="2"/>
  <c r="M334" i="2"/>
  <c r="L335" i="2"/>
  <c r="M526" i="2"/>
  <c r="L527" i="2"/>
  <c r="M510" i="2"/>
  <c r="L511" i="2"/>
  <c r="L861" i="2"/>
  <c r="M860" i="2"/>
  <c r="L505" i="2"/>
  <c r="M505" i="2" s="1"/>
  <c r="M504" i="2"/>
  <c r="M802" i="2"/>
  <c r="L803" i="2"/>
  <c r="M803" i="2" s="1"/>
  <c r="N803" i="2" s="1"/>
  <c r="M270" i="2"/>
  <c r="L271" i="2"/>
  <c r="M271" i="2" s="1"/>
  <c r="M306" i="2"/>
  <c r="L307" i="2"/>
  <c r="M850" i="2"/>
  <c r="L851" i="2"/>
  <c r="M851" i="2" s="1"/>
  <c r="N851" i="2" s="1"/>
  <c r="M1272" i="2"/>
  <c r="L1273" i="2"/>
  <c r="M1273" i="2" s="1"/>
  <c r="N1273" i="2" s="1"/>
  <c r="M58" i="2"/>
  <c r="L59" i="2"/>
  <c r="M720" i="2"/>
  <c r="L721" i="2"/>
  <c r="M1086" i="2"/>
  <c r="L1087" i="2"/>
  <c r="M1002" i="2"/>
  <c r="L1003" i="2"/>
  <c r="M14" i="2"/>
  <c r="L15" i="2"/>
  <c r="M15" i="2" s="1"/>
  <c r="M918" i="2"/>
  <c r="L919" i="2"/>
  <c r="M826" i="2"/>
  <c r="L827" i="2"/>
  <c r="M15" i="23"/>
  <c r="L16" i="23"/>
  <c r="M23" i="23"/>
  <c r="L24" i="23"/>
  <c r="M151" i="22"/>
  <c r="L152" i="22"/>
  <c r="M6" i="22"/>
  <c r="L7" i="22"/>
  <c r="L78" i="21"/>
  <c r="M78" i="21" s="1"/>
  <c r="N78" i="21" s="1"/>
  <c r="M77" i="21"/>
  <c r="M18" i="21"/>
  <c r="L19" i="21"/>
  <c r="M19" i="21" s="1"/>
  <c r="N19" i="21" s="1"/>
  <c r="M83" i="21"/>
  <c r="L84" i="21"/>
  <c r="M84" i="21" s="1"/>
  <c r="N84" i="21" s="1"/>
  <c r="L90" i="21"/>
  <c r="M90" i="21" s="1"/>
  <c r="N90" i="21" s="1"/>
  <c r="M89" i="21"/>
  <c r="L58" i="21"/>
  <c r="M57" i="21"/>
  <c r="L179" i="21"/>
  <c r="M179" i="21" s="1"/>
  <c r="N179" i="21" s="1"/>
  <c r="M178" i="21"/>
  <c r="L120" i="20"/>
  <c r="M119" i="20"/>
  <c r="M92" i="20"/>
  <c r="N92" i="20" s="1"/>
  <c r="L93" i="20"/>
  <c r="M6" i="20"/>
  <c r="L7" i="20"/>
  <c r="L180" i="19"/>
  <c r="M179" i="19"/>
  <c r="N179" i="19" s="1"/>
  <c r="L134" i="19"/>
  <c r="L135" i="19" s="1"/>
  <c r="M135" i="19" s="1"/>
  <c r="N135" i="19" s="1"/>
  <c r="L139" i="19"/>
  <c r="M138" i="19"/>
  <c r="N138" i="19" s="1"/>
  <c r="L6" i="19"/>
  <c r="M5" i="19"/>
  <c r="N5" i="19" s="1"/>
  <c r="L296" i="18"/>
  <c r="M295" i="18"/>
  <c r="L24" i="18"/>
  <c r="M23" i="18"/>
  <c r="L145" i="18"/>
  <c r="M144" i="18"/>
  <c r="M129" i="18"/>
  <c r="M105" i="18"/>
  <c r="L119" i="18"/>
  <c r="M118" i="18"/>
  <c r="L10" i="18"/>
  <c r="M9" i="18"/>
  <c r="L95" i="18"/>
  <c r="M94" i="18"/>
  <c r="L107" i="18"/>
  <c r="M107" i="18" s="1"/>
  <c r="N107" i="18" s="1"/>
  <c r="M106" i="18"/>
  <c r="L131" i="18"/>
  <c r="M130" i="18"/>
  <c r="L6" i="17"/>
  <c r="M5" i="17"/>
  <c r="M15" i="16"/>
  <c r="L16" i="16"/>
  <c r="L225" i="16"/>
  <c r="M224" i="16"/>
  <c r="L155" i="16"/>
  <c r="M154" i="16"/>
  <c r="L91" i="16"/>
  <c r="M90" i="16"/>
  <c r="L29" i="16"/>
  <c r="M28" i="16"/>
  <c r="L30" i="15"/>
  <c r="M29" i="15"/>
  <c r="L14" i="15"/>
  <c r="M13" i="15"/>
  <c r="L222" i="14"/>
  <c r="M221" i="14"/>
  <c r="L160" i="14"/>
  <c r="M159" i="14"/>
  <c r="L98" i="14"/>
  <c r="M97" i="14"/>
  <c r="M70" i="9"/>
  <c r="L71" i="9"/>
  <c r="M71" i="9" s="1"/>
  <c r="N71" i="9" s="1"/>
  <c r="L18" i="5"/>
  <c r="M17" i="5"/>
  <c r="L36" i="14"/>
  <c r="M35" i="14"/>
  <c r="L7" i="14"/>
  <c r="M6" i="14"/>
  <c r="N6" i="14" s="1"/>
  <c r="L139" i="13"/>
  <c r="M138" i="13"/>
  <c r="L68" i="13"/>
  <c r="M67" i="13"/>
  <c r="L38" i="13"/>
  <c r="M38" i="13" s="1"/>
  <c r="N38" i="13" s="1"/>
  <c r="M37" i="13"/>
  <c r="L14" i="13"/>
  <c r="M13" i="13"/>
  <c r="L6" i="13"/>
  <c r="M5" i="13"/>
  <c r="L170" i="10"/>
  <c r="M169" i="10"/>
  <c r="N169" i="10" s="1"/>
  <c r="L107" i="10"/>
  <c r="M106" i="10"/>
  <c r="L62" i="10"/>
  <c r="M62" i="10" s="1"/>
  <c r="N62" i="10" s="1"/>
  <c r="M61" i="10"/>
  <c r="L66" i="10"/>
  <c r="M65" i="10"/>
  <c r="L85" i="10"/>
  <c r="M84" i="10"/>
  <c r="L74" i="10"/>
  <c r="M74" i="10" s="1"/>
  <c r="N74" i="10" s="1"/>
  <c r="M73" i="10"/>
  <c r="L58" i="10"/>
  <c r="M58" i="10" s="1"/>
  <c r="N58" i="10" s="1"/>
  <c r="M57" i="10"/>
  <c r="L6" i="10"/>
  <c r="M5" i="10"/>
  <c r="L222" i="9"/>
  <c r="M221" i="9"/>
  <c r="L253" i="9"/>
  <c r="M253" i="9" s="1"/>
  <c r="N253" i="9" s="1"/>
  <c r="M252" i="9"/>
  <c r="L246" i="9"/>
  <c r="M246" i="9" s="1"/>
  <c r="N246" i="9" s="1"/>
  <c r="M245" i="9"/>
  <c r="L206" i="9"/>
  <c r="M205" i="9"/>
  <c r="M178" i="9"/>
  <c r="L179" i="9"/>
  <c r="M179" i="9" s="1"/>
  <c r="N179" i="9" s="1"/>
  <c r="M198" i="9"/>
  <c r="L199" i="9"/>
  <c r="M199" i="9" s="1"/>
  <c r="N199" i="9" s="1"/>
  <c r="L22" i="9"/>
  <c r="M21" i="9"/>
  <c r="M55" i="9"/>
  <c r="L56" i="9"/>
  <c r="M153" i="9"/>
  <c r="L154" i="9"/>
  <c r="M154" i="9" s="1"/>
  <c r="N154" i="9" s="1"/>
  <c r="M88" i="9"/>
  <c r="L89" i="9"/>
  <c r="M89" i="9" s="1"/>
  <c r="N89" i="9" s="1"/>
  <c r="M51" i="9"/>
  <c r="L52" i="9"/>
  <c r="M52" i="9" s="1"/>
  <c r="N52" i="9" s="1"/>
  <c r="L171" i="5"/>
  <c r="M170" i="5"/>
  <c r="M184" i="5"/>
  <c r="L185" i="5"/>
  <c r="M185" i="5" s="1"/>
  <c r="N185" i="5" s="1"/>
  <c r="M188" i="5"/>
  <c r="L189" i="5"/>
  <c r="L179" i="5"/>
  <c r="M178" i="5"/>
  <c r="L213" i="5"/>
  <c r="M213" i="5" s="1"/>
  <c r="N213" i="5" s="1"/>
  <c r="M212" i="5"/>
  <c r="L25" i="5"/>
  <c r="M24" i="5"/>
  <c r="M378" i="4"/>
  <c r="L379" i="4"/>
  <c r="M426" i="4"/>
  <c r="L427" i="4"/>
  <c r="M418" i="4"/>
  <c r="L419" i="4"/>
  <c r="M419" i="4" s="1"/>
  <c r="N419" i="4" s="1"/>
  <c r="M390" i="4"/>
  <c r="L391" i="4"/>
  <c r="M384" i="4"/>
  <c r="L385" i="4"/>
  <c r="L305" i="4"/>
  <c r="M304" i="4"/>
  <c r="L142" i="4"/>
  <c r="M141" i="4"/>
  <c r="N141" i="4" s="1"/>
  <c r="L59" i="4"/>
  <c r="M58" i="4"/>
  <c r="M48" i="4"/>
  <c r="N48" i="4" s="1"/>
  <c r="L49" i="4"/>
  <c r="L37" i="4"/>
  <c r="M37" i="4" s="1"/>
  <c r="N37" i="4" s="1"/>
  <c r="M36" i="4"/>
  <c r="F326" i="2"/>
  <c r="F327" i="2"/>
  <c r="J326" i="2" s="1"/>
  <c r="F328" i="2"/>
  <c r="F329" i="2"/>
  <c r="K329" i="2" s="1"/>
  <c r="Q329" i="2" s="1"/>
  <c r="F330" i="2"/>
  <c r="K330" i="2" s="1"/>
  <c r="Q330" i="2" s="1"/>
  <c r="F331" i="2"/>
  <c r="K331" i="2" s="1"/>
  <c r="Q331" i="2" s="1"/>
  <c r="F332" i="2"/>
  <c r="J331" i="2" s="1"/>
  <c r="F333" i="2"/>
  <c r="J332" i="2" s="1"/>
  <c r="F334" i="2"/>
  <c r="J333" i="2" s="1"/>
  <c r="F335" i="2"/>
  <c r="J334" i="2" s="1"/>
  <c r="F336" i="2"/>
  <c r="J335" i="2" s="1"/>
  <c r="F337" i="2"/>
  <c r="K337" i="2" s="1"/>
  <c r="Q337" i="2" s="1"/>
  <c r="F338" i="2"/>
  <c r="J337" i="2" s="1"/>
  <c r="F339" i="2"/>
  <c r="J338" i="2" s="1"/>
  <c r="F340" i="2"/>
  <c r="K340" i="2" s="1"/>
  <c r="Q340" i="2" s="1"/>
  <c r="F341" i="2"/>
  <c r="J340" i="2" s="1"/>
  <c r="F342" i="2"/>
  <c r="J341" i="2" s="1"/>
  <c r="F343" i="2"/>
  <c r="K343" i="2" s="1"/>
  <c r="Q343" i="2" s="1"/>
  <c r="F344" i="2"/>
  <c r="J343" i="2" s="1"/>
  <c r="F345" i="2"/>
  <c r="J344" i="2" s="1"/>
  <c r="F346" i="2"/>
  <c r="J345" i="2" s="1"/>
  <c r="F347" i="2"/>
  <c r="J346" i="2" s="1"/>
  <c r="F348" i="2"/>
  <c r="J347" i="2" s="1"/>
  <c r="F349" i="2"/>
  <c r="J348" i="2" s="1"/>
  <c r="F350" i="2"/>
  <c r="K350" i="2" s="1"/>
  <c r="Q350" i="2" s="1"/>
  <c r="F351" i="2"/>
  <c r="J350" i="2" s="1"/>
  <c r="F352" i="2"/>
  <c r="J351" i="2" s="1"/>
  <c r="F353" i="2"/>
  <c r="J352" i="2" s="1"/>
  <c r="F354" i="2"/>
  <c r="J353" i="2" s="1"/>
  <c r="F355" i="2"/>
  <c r="J354" i="2" s="1"/>
  <c r="F356" i="2"/>
  <c r="K356" i="2" s="1"/>
  <c r="Q356" i="2" s="1"/>
  <c r="F357" i="2"/>
  <c r="K357" i="2" s="1"/>
  <c r="Q357" i="2" s="1"/>
  <c r="F358" i="2"/>
  <c r="K358" i="2" s="1"/>
  <c r="Q358" i="2" s="1"/>
  <c r="F359" i="2"/>
  <c r="J358" i="2" s="1"/>
  <c r="F360" i="2"/>
  <c r="K360" i="2" s="1"/>
  <c r="Q360" i="2" s="1"/>
  <c r="F361" i="2"/>
  <c r="J360" i="2" s="1"/>
  <c r="F362" i="2"/>
  <c r="J361" i="2" s="1"/>
  <c r="F363" i="2"/>
  <c r="K363" i="2" s="1"/>
  <c r="Q363" i="2" s="1"/>
  <c r="F364" i="2"/>
  <c r="J363" i="2" s="1"/>
  <c r="F365" i="2"/>
  <c r="J364" i="2" s="1"/>
  <c r="F366" i="2"/>
  <c r="J365" i="2" s="1"/>
  <c r="F367" i="2"/>
  <c r="K367" i="2" s="1"/>
  <c r="Q367" i="2" s="1"/>
  <c r="F368" i="2"/>
  <c r="J367" i="2" s="1"/>
  <c r="F369" i="2"/>
  <c r="K369" i="2" s="1"/>
  <c r="Q369" i="2" s="1"/>
  <c r="F370" i="2"/>
  <c r="J369" i="2" s="1"/>
  <c r="F371" i="2"/>
  <c r="J370" i="2" s="1"/>
  <c r="F372" i="2"/>
  <c r="J371" i="2" s="1"/>
  <c r="F373" i="2"/>
  <c r="J372" i="2" s="1"/>
  <c r="F374" i="2"/>
  <c r="J373" i="2" s="1"/>
  <c r="F375" i="2"/>
  <c r="K375" i="2" s="1"/>
  <c r="Q375" i="2" s="1"/>
  <c r="F376" i="2"/>
  <c r="J375" i="2" s="1"/>
  <c r="F377" i="2"/>
  <c r="J376" i="2" s="1"/>
  <c r="F378" i="2"/>
  <c r="J377" i="2" s="1"/>
  <c r="F379" i="2"/>
  <c r="K379" i="2" s="1"/>
  <c r="Q379" i="2" s="1"/>
  <c r="F380" i="2"/>
  <c r="K380" i="2" s="1"/>
  <c r="Q380" i="2" s="1"/>
  <c r="F381" i="2"/>
  <c r="J380" i="2" s="1"/>
  <c r="F382" i="2"/>
  <c r="J381" i="2" s="1"/>
  <c r="F383" i="2"/>
  <c r="K383" i="2" s="1"/>
  <c r="Q383" i="2" s="1"/>
  <c r="F384" i="2"/>
  <c r="K384" i="2" s="1"/>
  <c r="Q384" i="2" s="1"/>
  <c r="F385" i="2"/>
  <c r="J384" i="2" s="1"/>
  <c r="F386" i="2"/>
  <c r="J385" i="2" s="1"/>
  <c r="F387" i="2"/>
  <c r="J386" i="2" s="1"/>
  <c r="F388" i="2"/>
  <c r="J387" i="2" s="1"/>
  <c r="F389" i="2"/>
  <c r="J388" i="2" s="1"/>
  <c r="F390" i="2"/>
  <c r="J389" i="2" s="1"/>
  <c r="F391" i="2"/>
  <c r="J390" i="2" s="1"/>
  <c r="F392" i="2"/>
  <c r="K392" i="2" s="1"/>
  <c r="Q392" i="2" s="1"/>
  <c r="F393" i="2"/>
  <c r="J392" i="2" s="1"/>
  <c r="F394" i="2"/>
  <c r="J393" i="2" s="1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280" i="2"/>
  <c r="F277" i="2"/>
  <c r="F278" i="2"/>
  <c r="F279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H289" i="2"/>
  <c r="H290" i="2"/>
  <c r="H291" i="2"/>
  <c r="H292" i="2"/>
  <c r="H293" i="2"/>
  <c r="H294" i="2"/>
  <c r="H295" i="2"/>
  <c r="H296" i="2"/>
  <c r="H297" i="2"/>
  <c r="H298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H249" i="2"/>
  <c r="H250" i="2"/>
  <c r="H251" i="2"/>
  <c r="H252" i="2"/>
  <c r="H253" i="2"/>
  <c r="H254" i="2"/>
  <c r="H255" i="2"/>
  <c r="H256" i="2"/>
  <c r="H257" i="2"/>
  <c r="H258" i="2"/>
  <c r="F250" i="2"/>
  <c r="F251" i="2"/>
  <c r="F252" i="2"/>
  <c r="F253" i="2"/>
  <c r="F254" i="2"/>
  <c r="F255" i="2"/>
  <c r="F256" i="2"/>
  <c r="F257" i="2"/>
  <c r="F258" i="2"/>
  <c r="F249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H192" i="2"/>
  <c r="H193" i="2"/>
  <c r="H194" i="2"/>
  <c r="H195" i="2"/>
  <c r="H196" i="2"/>
  <c r="H197" i="2"/>
  <c r="H198" i="2"/>
  <c r="H199" i="2"/>
  <c r="H200" i="2"/>
  <c r="F192" i="2"/>
  <c r="F193" i="2"/>
  <c r="F194" i="2"/>
  <c r="F195" i="2"/>
  <c r="F196" i="2"/>
  <c r="F197" i="2"/>
  <c r="F198" i="2"/>
  <c r="F199" i="2"/>
  <c r="F200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69" i="2"/>
  <c r="H170" i="2"/>
  <c r="H162" i="2"/>
  <c r="H163" i="2"/>
  <c r="H164" i="2"/>
  <c r="H165" i="2"/>
  <c r="H166" i="2"/>
  <c r="H167" i="2"/>
  <c r="H168" i="2"/>
  <c r="F162" i="2"/>
  <c r="F163" i="2"/>
  <c r="F164" i="2"/>
  <c r="F165" i="2"/>
  <c r="F166" i="2"/>
  <c r="F167" i="2"/>
  <c r="F168" i="2"/>
  <c r="F169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F152" i="2"/>
  <c r="F153" i="2"/>
  <c r="F154" i="2"/>
  <c r="F155" i="2"/>
  <c r="F156" i="2"/>
  <c r="F157" i="2"/>
  <c r="F158" i="2"/>
  <c r="F159" i="2"/>
  <c r="F160" i="2"/>
  <c r="F161" i="2"/>
  <c r="F146" i="2"/>
  <c r="F147" i="2"/>
  <c r="F148" i="2"/>
  <c r="F149" i="2"/>
  <c r="F150" i="2"/>
  <c r="F151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56" i="1"/>
  <c r="H56" i="1"/>
  <c r="I56" i="1"/>
  <c r="N56" i="1" s="1"/>
  <c r="F57" i="1"/>
  <c r="H57" i="1"/>
  <c r="J57" i="1"/>
  <c r="O57" i="1" s="1"/>
  <c r="F58" i="1"/>
  <c r="H58" i="1"/>
  <c r="I58" i="1"/>
  <c r="N58" i="1" s="1"/>
  <c r="L58" i="1"/>
  <c r="L59" i="1" s="1"/>
  <c r="F59" i="1"/>
  <c r="H59" i="1"/>
  <c r="F60" i="1"/>
  <c r="H60" i="1"/>
  <c r="F61" i="1"/>
  <c r="H61" i="1"/>
  <c r="F62" i="1"/>
  <c r="H62" i="1"/>
  <c r="F63" i="1"/>
  <c r="H63" i="1"/>
  <c r="K63" i="1" s="1"/>
  <c r="Q63" i="1" s="1"/>
  <c r="F64" i="1"/>
  <c r="H64" i="1"/>
  <c r="K64" i="1" s="1"/>
  <c r="Q64" i="1" s="1"/>
  <c r="F65" i="1"/>
  <c r="H65" i="1"/>
  <c r="F66" i="1"/>
  <c r="H66" i="1"/>
  <c r="K66" i="1" s="1"/>
  <c r="Q66" i="1" s="1"/>
  <c r="F67" i="1"/>
  <c r="H67" i="1"/>
  <c r="F68" i="1"/>
  <c r="J67" i="1" s="1"/>
  <c r="H68" i="1"/>
  <c r="F69" i="1"/>
  <c r="H69" i="1"/>
  <c r="F70" i="1"/>
  <c r="J69" i="1" s="1"/>
  <c r="H70" i="1"/>
  <c r="F71" i="1"/>
  <c r="H71" i="1"/>
  <c r="F72" i="1"/>
  <c r="J71" i="1" s="1"/>
  <c r="H72" i="1"/>
  <c r="F73" i="1"/>
  <c r="H73" i="1"/>
  <c r="F74" i="1"/>
  <c r="J73" i="1" s="1"/>
  <c r="H74" i="1"/>
  <c r="F75" i="1"/>
  <c r="H75" i="1"/>
  <c r="F76" i="1"/>
  <c r="H76" i="1"/>
  <c r="F77" i="1"/>
  <c r="H77" i="1"/>
  <c r="F78" i="1"/>
  <c r="H78" i="1"/>
  <c r="F79" i="1"/>
  <c r="H79" i="1"/>
  <c r="F80" i="1"/>
  <c r="H80" i="1"/>
  <c r="F81" i="1"/>
  <c r="H81" i="1"/>
  <c r="F82" i="1"/>
  <c r="H82" i="1"/>
  <c r="F83" i="1"/>
  <c r="H83" i="1"/>
  <c r="F84" i="1"/>
  <c r="J83" i="1" s="1"/>
  <c r="H84" i="1"/>
  <c r="F85" i="1"/>
  <c r="H85" i="1"/>
  <c r="F86" i="1"/>
  <c r="H86" i="1"/>
  <c r="F87" i="1"/>
  <c r="H87" i="1"/>
  <c r="F88" i="1"/>
  <c r="H88" i="1"/>
  <c r="F89" i="1"/>
  <c r="H89" i="1"/>
  <c r="F90" i="1"/>
  <c r="J89" i="1" s="1"/>
  <c r="H90" i="1"/>
  <c r="F91" i="1"/>
  <c r="J90" i="1" s="1"/>
  <c r="H91" i="1"/>
  <c r="F92" i="1"/>
  <c r="H92" i="1"/>
  <c r="F93" i="1"/>
  <c r="J92" i="1" s="1"/>
  <c r="H93" i="1"/>
  <c r="F94" i="1"/>
  <c r="H94" i="1"/>
  <c r="F95" i="1"/>
  <c r="J94" i="1" s="1"/>
  <c r="H95" i="1"/>
  <c r="F96" i="1"/>
  <c r="H96" i="1"/>
  <c r="F97" i="1"/>
  <c r="H97" i="1"/>
  <c r="F98" i="1"/>
  <c r="H98" i="1"/>
  <c r="F99" i="1"/>
  <c r="H99" i="1"/>
  <c r="F100" i="1"/>
  <c r="J99" i="1" s="1"/>
  <c r="H100" i="1"/>
  <c r="F101" i="1"/>
  <c r="J100" i="1" s="1"/>
  <c r="H101" i="1"/>
  <c r="F102" i="1"/>
  <c r="J101" i="1" s="1"/>
  <c r="H102" i="1"/>
  <c r="F103" i="1"/>
  <c r="H103" i="1"/>
  <c r="F104" i="1"/>
  <c r="J103" i="1" s="1"/>
  <c r="H104" i="1"/>
  <c r="F105" i="1"/>
  <c r="J104" i="1" s="1"/>
  <c r="H105" i="1"/>
  <c r="F106" i="1"/>
  <c r="J105" i="1" s="1"/>
  <c r="H106" i="1"/>
  <c r="F107" i="1"/>
  <c r="J106" i="1" s="1"/>
  <c r="H107" i="1"/>
  <c r="F108" i="1"/>
  <c r="H108" i="1"/>
  <c r="F109" i="1"/>
  <c r="H109" i="1"/>
  <c r="F110" i="1"/>
  <c r="H110" i="1"/>
  <c r="F111" i="1"/>
  <c r="H111" i="1"/>
  <c r="F112" i="1"/>
  <c r="H112" i="1"/>
  <c r="F113" i="1"/>
  <c r="J112" i="1" s="1"/>
  <c r="H113" i="1"/>
  <c r="F114" i="1"/>
  <c r="J113" i="1" s="1"/>
  <c r="H114" i="1"/>
  <c r="F115" i="1"/>
  <c r="J114" i="1" s="1"/>
  <c r="H115" i="1"/>
  <c r="F116" i="1"/>
  <c r="H116" i="1"/>
  <c r="F117" i="1"/>
  <c r="H117" i="1"/>
  <c r="F118" i="1"/>
  <c r="H118" i="1"/>
  <c r="F119" i="1"/>
  <c r="H119" i="1"/>
  <c r="F120" i="1"/>
  <c r="J119" i="1" s="1"/>
  <c r="H120" i="1"/>
  <c r="F121" i="1"/>
  <c r="J120" i="1" s="1"/>
  <c r="H121" i="1"/>
  <c r="F122" i="1"/>
  <c r="H122" i="1"/>
  <c r="F123" i="1"/>
  <c r="J122" i="1" s="1"/>
  <c r="H123" i="1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3" i="2"/>
  <c r="K3" i="2" s="1"/>
  <c r="Q3" i="2" s="1"/>
  <c r="H4" i="2"/>
  <c r="H5" i="2"/>
  <c r="H6" i="2"/>
  <c r="H7" i="2"/>
  <c r="H8" i="2"/>
  <c r="H9" i="2"/>
  <c r="H10" i="2"/>
  <c r="H11" i="2"/>
  <c r="F4" i="2"/>
  <c r="F5" i="2"/>
  <c r="F6" i="2"/>
  <c r="F7" i="2"/>
  <c r="F8" i="2"/>
  <c r="F9" i="2"/>
  <c r="F10" i="2"/>
  <c r="F11" i="2"/>
  <c r="L2" i="2"/>
  <c r="H2" i="2"/>
  <c r="I47" i="1"/>
  <c r="N47" i="1" s="1"/>
  <c r="I48" i="1"/>
  <c r="I50" i="1"/>
  <c r="N50" i="1" s="1"/>
  <c r="I51" i="1"/>
  <c r="I54" i="1"/>
  <c r="I55" i="1"/>
  <c r="I36" i="1"/>
  <c r="N36" i="1" s="1"/>
  <c r="I37" i="1"/>
  <c r="I38" i="1"/>
  <c r="N38" i="1" s="1"/>
  <c r="I39" i="1"/>
  <c r="N39" i="1" s="1"/>
  <c r="I40" i="1"/>
  <c r="N40" i="1" s="1"/>
  <c r="I41" i="1"/>
  <c r="N41" i="1" s="1"/>
  <c r="I42" i="1"/>
  <c r="I44" i="1"/>
  <c r="N44" i="1" s="1"/>
  <c r="I45" i="1"/>
  <c r="F35" i="1"/>
  <c r="F21" i="1"/>
  <c r="H21" i="1"/>
  <c r="I21" i="1" s="1"/>
  <c r="J21" i="1"/>
  <c r="O21" i="1" s="1"/>
  <c r="F22" i="1"/>
  <c r="H22" i="1"/>
  <c r="I22" i="1"/>
  <c r="N22" i="1" s="1"/>
  <c r="L22" i="1"/>
  <c r="M22" i="1" s="1"/>
  <c r="F23" i="1"/>
  <c r="H23" i="1"/>
  <c r="I23" i="1" s="1"/>
  <c r="J23" i="1"/>
  <c r="O23" i="1" s="1"/>
  <c r="F24" i="1"/>
  <c r="H24" i="1"/>
  <c r="I24" i="1" s="1"/>
  <c r="J24" i="1"/>
  <c r="O24" i="1" s="1"/>
  <c r="L24" i="1"/>
  <c r="M24" i="1" s="1"/>
  <c r="F25" i="1"/>
  <c r="H25" i="1"/>
  <c r="I25" i="1" s="1"/>
  <c r="J25" i="1"/>
  <c r="O25" i="1" s="1"/>
  <c r="L25" i="1"/>
  <c r="M25" i="1" s="1"/>
  <c r="F26" i="1"/>
  <c r="H26" i="1"/>
  <c r="I26" i="1"/>
  <c r="N26" i="1" s="1"/>
  <c r="L26" i="1"/>
  <c r="M26" i="1" s="1"/>
  <c r="F27" i="1"/>
  <c r="J26" i="1" s="1"/>
  <c r="H27" i="1"/>
  <c r="J27" i="1"/>
  <c r="O27" i="1" s="1"/>
  <c r="F28" i="1"/>
  <c r="H28" i="1"/>
  <c r="I28" i="1"/>
  <c r="N28" i="1" s="1"/>
  <c r="L28" i="1"/>
  <c r="F29" i="1"/>
  <c r="H29" i="1"/>
  <c r="I29" i="1"/>
  <c r="N29" i="1" s="1"/>
  <c r="F30" i="1"/>
  <c r="H30" i="1"/>
  <c r="I30" i="1"/>
  <c r="N30" i="1" s="1"/>
  <c r="F31" i="1"/>
  <c r="H31" i="1"/>
  <c r="I31" i="1" s="1"/>
  <c r="J31" i="1"/>
  <c r="O31" i="1" s="1"/>
  <c r="F32" i="1"/>
  <c r="H32" i="1"/>
  <c r="I32" i="1"/>
  <c r="N32" i="1" s="1"/>
  <c r="L32" i="1"/>
  <c r="F33" i="1"/>
  <c r="H33" i="1"/>
  <c r="I33" i="1"/>
  <c r="N33" i="1" s="1"/>
  <c r="F34" i="1"/>
  <c r="H34" i="1"/>
  <c r="J34" i="1"/>
  <c r="H35" i="1"/>
  <c r="I35" i="1" s="1"/>
  <c r="J35" i="1"/>
  <c r="O35" i="1" s="1"/>
  <c r="L35" i="1"/>
  <c r="M35" i="1" s="1"/>
  <c r="F36" i="1"/>
  <c r="H36" i="1"/>
  <c r="L36" i="1"/>
  <c r="F37" i="1"/>
  <c r="H37" i="1"/>
  <c r="F38" i="1"/>
  <c r="H38" i="1"/>
  <c r="F39" i="1"/>
  <c r="H39" i="1"/>
  <c r="F40" i="1"/>
  <c r="H40" i="1"/>
  <c r="F41" i="1"/>
  <c r="H41" i="1"/>
  <c r="F42" i="1"/>
  <c r="H42" i="1"/>
  <c r="N42" i="1"/>
  <c r="F43" i="1"/>
  <c r="H43" i="1"/>
  <c r="I43" i="1" s="1"/>
  <c r="J43" i="1"/>
  <c r="P43" i="1" s="1"/>
  <c r="F44" i="1"/>
  <c r="H44" i="1"/>
  <c r="L44" i="1"/>
  <c r="F45" i="1"/>
  <c r="H45" i="1"/>
  <c r="F46" i="1"/>
  <c r="H46" i="1"/>
  <c r="I46" i="1" s="1"/>
  <c r="J46" i="1"/>
  <c r="P46" i="1" s="1"/>
  <c r="F47" i="1"/>
  <c r="H47" i="1"/>
  <c r="L47" i="1"/>
  <c r="M47" i="1" s="1"/>
  <c r="F48" i="1"/>
  <c r="H48" i="1"/>
  <c r="F49" i="1"/>
  <c r="H49" i="1"/>
  <c r="I49" i="1" s="1"/>
  <c r="J49" i="1"/>
  <c r="P49" i="1" s="1"/>
  <c r="F50" i="1"/>
  <c r="H50" i="1"/>
  <c r="L50" i="1"/>
  <c r="M50" i="1" s="1"/>
  <c r="F51" i="1"/>
  <c r="H51" i="1"/>
  <c r="F52" i="1"/>
  <c r="H52" i="1"/>
  <c r="J52" i="1"/>
  <c r="P52" i="1" s="1"/>
  <c r="F53" i="1"/>
  <c r="H53" i="1"/>
  <c r="I53" i="1" s="1"/>
  <c r="J53" i="1"/>
  <c r="L53" i="1"/>
  <c r="M53" i="1" s="1"/>
  <c r="F54" i="1"/>
  <c r="H54" i="1"/>
  <c r="L54" i="1"/>
  <c r="M54" i="1" s="1"/>
  <c r="F55" i="1"/>
  <c r="H55" i="1"/>
  <c r="F20" i="1"/>
  <c r="H20" i="1"/>
  <c r="N20" i="1"/>
  <c r="J6" i="1"/>
  <c r="J3" i="1"/>
  <c r="P3" i="1" s="1"/>
  <c r="L2" i="1"/>
  <c r="L3" i="1" s="1"/>
  <c r="L4" i="1"/>
  <c r="L5" i="1" s="1"/>
  <c r="L6" i="1" s="1"/>
  <c r="M6" i="1" s="1"/>
  <c r="L7" i="1"/>
  <c r="M7" i="1" s="1"/>
  <c r="L10" i="1"/>
  <c r="M3" i="1"/>
  <c r="J5" i="1"/>
  <c r="J9" i="1"/>
  <c r="J10" i="1"/>
  <c r="O10" i="1" s="1"/>
  <c r="J12" i="1"/>
  <c r="J13" i="1"/>
  <c r="I7" i="1"/>
  <c r="N7" i="1" s="1"/>
  <c r="I2" i="1"/>
  <c r="N2" i="1" s="1"/>
  <c r="L11" i="1"/>
  <c r="L12" i="1" s="1"/>
  <c r="L13" i="1" s="1"/>
  <c r="L14" i="1" s="1"/>
  <c r="L15" i="1" s="1"/>
  <c r="M15" i="1" s="1"/>
  <c r="I4" i="1"/>
  <c r="N4" i="1" s="1"/>
  <c r="I8" i="1"/>
  <c r="N8" i="1" s="1"/>
  <c r="I11" i="1"/>
  <c r="N11" i="1" s="1"/>
  <c r="I15" i="1"/>
  <c r="N15" i="1" s="1"/>
  <c r="H3" i="1"/>
  <c r="I3" i="1" s="1"/>
  <c r="H4" i="1"/>
  <c r="H5" i="1"/>
  <c r="I5" i="1" s="1"/>
  <c r="H6" i="1"/>
  <c r="I6" i="1" s="1"/>
  <c r="H7" i="1"/>
  <c r="H8" i="1"/>
  <c r="H9" i="1"/>
  <c r="I9" i="1" s="1"/>
  <c r="H10" i="1"/>
  <c r="I10" i="1" s="1"/>
  <c r="H11" i="1"/>
  <c r="H12" i="1"/>
  <c r="I12" i="1" s="1"/>
  <c r="H13" i="1"/>
  <c r="I13" i="1" s="1"/>
  <c r="H14" i="1"/>
  <c r="I14" i="1" s="1"/>
  <c r="N14" i="1" s="1"/>
  <c r="K2" i="1"/>
  <c r="Q2" i="1" s="1"/>
  <c r="F3" i="1"/>
  <c r="J2" i="1" s="1"/>
  <c r="O2" i="1" s="1"/>
  <c r="F4" i="1"/>
  <c r="F5" i="1"/>
  <c r="F6" i="1"/>
  <c r="F7" i="1"/>
  <c r="F8" i="1"/>
  <c r="F9" i="1"/>
  <c r="F10" i="1"/>
  <c r="F11" i="1"/>
  <c r="F12" i="1"/>
  <c r="F13" i="1"/>
  <c r="F14" i="1"/>
  <c r="F15" i="1"/>
  <c r="J14" i="1" s="1"/>
  <c r="I19" i="1"/>
  <c r="H19" i="1"/>
  <c r="F19" i="1"/>
  <c r="H18" i="1"/>
  <c r="F18" i="1"/>
  <c r="I17" i="1"/>
  <c r="H17" i="1"/>
  <c r="F17" i="1"/>
  <c r="H16" i="1"/>
  <c r="I16" i="1" s="1"/>
  <c r="F16" i="1"/>
  <c r="H15" i="1"/>
  <c r="O432" i="2" l="1"/>
  <c r="O504" i="2"/>
  <c r="O438" i="2"/>
  <c r="P462" i="2"/>
  <c r="S525" i="2"/>
  <c r="P456" i="2"/>
  <c r="P414" i="2"/>
  <c r="O525" i="2"/>
  <c r="R525" i="2" s="1"/>
  <c r="P471" i="2"/>
  <c r="S434" i="2"/>
  <c r="S571" i="2"/>
  <c r="R414" i="2"/>
  <c r="O434" i="2"/>
  <c r="R434" i="2" s="1"/>
  <c r="O573" i="2"/>
  <c r="R573" i="2" s="1"/>
  <c r="O533" i="2"/>
  <c r="P539" i="2"/>
  <c r="S539" i="2" s="1"/>
  <c r="P447" i="2"/>
  <c r="O510" i="2"/>
  <c r="S484" i="2"/>
  <c r="J130" i="2"/>
  <c r="O130" i="2" s="1"/>
  <c r="P455" i="2"/>
  <c r="O571" i="2"/>
  <c r="R571" i="2" s="1"/>
  <c r="M969" i="2"/>
  <c r="L970" i="2"/>
  <c r="M970" i="2" s="1"/>
  <c r="N970" i="2" s="1"/>
  <c r="P465" i="2"/>
  <c r="S465" i="2" s="1"/>
  <c r="P431" i="2"/>
  <c r="S431" i="2" s="1"/>
  <c r="P428" i="2"/>
  <c r="S428" i="2" s="1"/>
  <c r="P448" i="2"/>
  <c r="S448" i="2" s="1"/>
  <c r="R556" i="2"/>
  <c r="P436" i="2"/>
  <c r="P584" i="2"/>
  <c r="S544" i="2"/>
  <c r="R544" i="2"/>
  <c r="O467" i="2"/>
  <c r="R467" i="2" s="1"/>
  <c r="R527" i="2"/>
  <c r="J296" i="2"/>
  <c r="J80" i="2"/>
  <c r="P80" i="2" s="1"/>
  <c r="O492" i="2"/>
  <c r="O484" i="2"/>
  <c r="R484" i="2" s="1"/>
  <c r="P582" i="2"/>
  <c r="S582" i="2" s="1"/>
  <c r="K234" i="2"/>
  <c r="Q234" i="2" s="1"/>
  <c r="K61" i="2"/>
  <c r="Q61" i="2" s="1"/>
  <c r="P512" i="2"/>
  <c r="S512" i="2" s="1"/>
  <c r="P485" i="2"/>
  <c r="S485" i="2" s="1"/>
  <c r="K96" i="2"/>
  <c r="Q96" i="2" s="1"/>
  <c r="O427" i="2"/>
  <c r="P587" i="2"/>
  <c r="S587" i="2" s="1"/>
  <c r="P491" i="2"/>
  <c r="S491" i="2" s="1"/>
  <c r="R403" i="2"/>
  <c r="S403" i="2"/>
  <c r="P416" i="2"/>
  <c r="S416" i="2" s="1"/>
  <c r="P509" i="2"/>
  <c r="S509" i="2" s="1"/>
  <c r="S471" i="2"/>
  <c r="S447" i="2"/>
  <c r="R447" i="2"/>
  <c r="P422" i="2"/>
  <c r="S422" i="2" s="1"/>
  <c r="P513" i="2"/>
  <c r="S513" i="2" s="1"/>
  <c r="S441" i="2"/>
  <c r="R441" i="2"/>
  <c r="P435" i="2"/>
  <c r="S435" i="2" s="1"/>
  <c r="P537" i="2"/>
  <c r="S537" i="2" s="1"/>
  <c r="P555" i="2"/>
  <c r="S555" i="2" s="1"/>
  <c r="P477" i="2"/>
  <c r="S477" i="2" s="1"/>
  <c r="S462" i="2"/>
  <c r="P574" i="2"/>
  <c r="S574" i="2" s="1"/>
  <c r="O581" i="2"/>
  <c r="R581" i="2" s="1"/>
  <c r="O464" i="2"/>
  <c r="R464" i="2" s="1"/>
  <c r="O570" i="2"/>
  <c r="R570" i="2" s="1"/>
  <c r="S467" i="2"/>
  <c r="R582" i="2"/>
  <c r="R410" i="2"/>
  <c r="S410" i="2"/>
  <c r="R558" i="2"/>
  <c r="K254" i="2"/>
  <c r="Q254" i="2" s="1"/>
  <c r="J297" i="2"/>
  <c r="P297" i="2" s="1"/>
  <c r="O508" i="2"/>
  <c r="R508" i="2" s="1"/>
  <c r="K253" i="2"/>
  <c r="Q253" i="2" s="1"/>
  <c r="K56" i="2"/>
  <c r="Q56" i="2" s="1"/>
  <c r="K59" i="2"/>
  <c r="Q59" i="2" s="1"/>
  <c r="O552" i="2"/>
  <c r="R552" i="2" s="1"/>
  <c r="R533" i="2"/>
  <c r="N536" i="2"/>
  <c r="S533" i="2"/>
  <c r="R428" i="2"/>
  <c r="R539" i="2"/>
  <c r="J318" i="2"/>
  <c r="P318" i="2" s="1"/>
  <c r="K162" i="2"/>
  <c r="Q162" i="2" s="1"/>
  <c r="K165" i="2"/>
  <c r="Q165" i="2" s="1"/>
  <c r="S397" i="2"/>
  <c r="J124" i="2"/>
  <c r="P124" i="2" s="1"/>
  <c r="J320" i="2"/>
  <c r="O320" i="2" s="1"/>
  <c r="J120" i="2"/>
  <c r="O120" i="2" s="1"/>
  <c r="K128" i="2"/>
  <c r="Q128" i="2" s="1"/>
  <c r="K262" i="2"/>
  <c r="Q262" i="2" s="1"/>
  <c r="J308" i="2"/>
  <c r="O308" i="2" s="1"/>
  <c r="R449" i="2"/>
  <c r="J148" i="2"/>
  <c r="O148" i="2" s="1"/>
  <c r="R512" i="2"/>
  <c r="P523" i="2"/>
  <c r="S523" i="2" s="1"/>
  <c r="J12" i="2"/>
  <c r="O12" i="2" s="1"/>
  <c r="K97" i="2"/>
  <c r="Q97" i="2" s="1"/>
  <c r="J147" i="2"/>
  <c r="O147" i="2" s="1"/>
  <c r="J319" i="2"/>
  <c r="O319" i="2" s="1"/>
  <c r="R471" i="2"/>
  <c r="J157" i="2"/>
  <c r="P157" i="2" s="1"/>
  <c r="K243" i="2"/>
  <c r="Q243" i="2" s="1"/>
  <c r="J158" i="2"/>
  <c r="P158" i="2" s="1"/>
  <c r="R523" i="2"/>
  <c r="N505" i="2"/>
  <c r="R493" i="2"/>
  <c r="K327" i="2"/>
  <c r="Q327" i="2" s="1"/>
  <c r="J250" i="2"/>
  <c r="O250" i="2" s="1"/>
  <c r="K294" i="2"/>
  <c r="Q294" i="2" s="1"/>
  <c r="K38" i="2"/>
  <c r="Q38" i="2" s="1"/>
  <c r="K104" i="2"/>
  <c r="Q104" i="2" s="1"/>
  <c r="K129" i="2"/>
  <c r="Q129" i="2" s="1"/>
  <c r="J201" i="2"/>
  <c r="O201" i="2" s="1"/>
  <c r="K177" i="2"/>
  <c r="Q177" i="2" s="1"/>
  <c r="P493" i="2"/>
  <c r="S493" i="2" s="1"/>
  <c r="K217" i="2"/>
  <c r="Q217" i="2" s="1"/>
  <c r="K263" i="2"/>
  <c r="Q263" i="2" s="1"/>
  <c r="P527" i="2"/>
  <c r="S527" i="2" s="1"/>
  <c r="J310" i="2"/>
  <c r="O310" i="2" s="1"/>
  <c r="J77" i="2"/>
  <c r="P77" i="2" s="1"/>
  <c r="K247" i="2"/>
  <c r="Q247" i="2" s="1"/>
  <c r="K215" i="2"/>
  <c r="Q215" i="2" s="1"/>
  <c r="K261" i="2"/>
  <c r="Q261" i="2" s="1"/>
  <c r="K28" i="2"/>
  <c r="Q28" i="2" s="1"/>
  <c r="J112" i="2"/>
  <c r="O112" i="2" s="1"/>
  <c r="K99" i="2"/>
  <c r="Q99" i="2" s="1"/>
  <c r="J111" i="2"/>
  <c r="O111" i="2" s="1"/>
  <c r="J145" i="2"/>
  <c r="P145" i="2" s="1"/>
  <c r="K26" i="2"/>
  <c r="Q26" i="2" s="1"/>
  <c r="K22" i="2"/>
  <c r="Q22" i="2" s="1"/>
  <c r="J68" i="2"/>
  <c r="P68" i="2" s="1"/>
  <c r="K88" i="2"/>
  <c r="Q88" i="2" s="1"/>
  <c r="S569" i="2"/>
  <c r="I160" i="2"/>
  <c r="N160" i="2" s="1"/>
  <c r="K160" i="2"/>
  <c r="Q160" i="2" s="1"/>
  <c r="J63" i="2"/>
  <c r="P63" i="2" s="1"/>
  <c r="K161" i="2"/>
  <c r="Q161" i="2" s="1"/>
  <c r="J251" i="2"/>
  <c r="P251" i="2" s="1"/>
  <c r="K295" i="2"/>
  <c r="Q295" i="2" s="1"/>
  <c r="P556" i="2"/>
  <c r="S556" i="2" s="1"/>
  <c r="K324" i="2"/>
  <c r="Q324" i="2" s="1"/>
  <c r="J53" i="2"/>
  <c r="P53" i="2" s="1"/>
  <c r="K315" i="2"/>
  <c r="Q315" i="2" s="1"/>
  <c r="O540" i="2"/>
  <c r="R540" i="2" s="1"/>
  <c r="R538" i="2"/>
  <c r="R585" i="2"/>
  <c r="R517" i="2"/>
  <c r="J9" i="2"/>
  <c r="O9" i="2" s="1"/>
  <c r="J90" i="2"/>
  <c r="P90" i="2" s="1"/>
  <c r="J89" i="2"/>
  <c r="O89" i="2" s="1"/>
  <c r="J275" i="2"/>
  <c r="P275" i="2" s="1"/>
  <c r="J45" i="2"/>
  <c r="O45" i="2" s="1"/>
  <c r="J219" i="2"/>
  <c r="O219" i="2" s="1"/>
  <c r="J41" i="2"/>
  <c r="O41" i="2" s="1"/>
  <c r="J81" i="2"/>
  <c r="P81" i="2" s="1"/>
  <c r="J165" i="2"/>
  <c r="J191" i="2"/>
  <c r="O191" i="2" s="1"/>
  <c r="J163" i="2"/>
  <c r="J162" i="2"/>
  <c r="J161" i="2"/>
  <c r="P572" i="2"/>
  <c r="S572" i="2" s="1"/>
  <c r="K164" i="2"/>
  <c r="Q164" i="2" s="1"/>
  <c r="I164" i="2"/>
  <c r="N164" i="2" s="1"/>
  <c r="K163" i="2"/>
  <c r="Q163" i="2" s="1"/>
  <c r="P588" i="2"/>
  <c r="S588" i="2" s="1"/>
  <c r="P559" i="2"/>
  <c r="S559" i="2" s="1"/>
  <c r="P532" i="2"/>
  <c r="S532" i="2" s="1"/>
  <c r="S459" i="2"/>
  <c r="K111" i="2"/>
  <c r="Q111" i="2" s="1"/>
  <c r="J172" i="2"/>
  <c r="P172" i="2" s="1"/>
  <c r="K185" i="2"/>
  <c r="Q185" i="2" s="1"/>
  <c r="K273" i="2"/>
  <c r="Q273" i="2" s="1"/>
  <c r="K43" i="2"/>
  <c r="Q43" i="2" s="1"/>
  <c r="J245" i="2"/>
  <c r="O245" i="2" s="1"/>
  <c r="K274" i="2"/>
  <c r="Q274" i="2" s="1"/>
  <c r="J20" i="2"/>
  <c r="P20" i="2" s="1"/>
  <c r="K142" i="2"/>
  <c r="Q142" i="2" s="1"/>
  <c r="K135" i="2"/>
  <c r="Q135" i="2" s="1"/>
  <c r="K103" i="2"/>
  <c r="Q103" i="2" s="1"/>
  <c r="J312" i="2"/>
  <c r="P312" i="2" s="1"/>
  <c r="J149" i="2"/>
  <c r="P149" i="2" s="1"/>
  <c r="S414" i="2"/>
  <c r="P585" i="2"/>
  <c r="S585" i="2" s="1"/>
  <c r="R422" i="2"/>
  <c r="K203" i="2"/>
  <c r="Q203" i="2" s="1"/>
  <c r="K385" i="2"/>
  <c r="Q385" i="2" s="1"/>
  <c r="J100" i="2"/>
  <c r="O100" i="2" s="1"/>
  <c r="K322" i="2"/>
  <c r="Q322" i="2" s="1"/>
  <c r="J62" i="2"/>
  <c r="P62" i="2" s="1"/>
  <c r="P507" i="2"/>
  <c r="S507" i="2" s="1"/>
  <c r="R509" i="2"/>
  <c r="P449" i="2"/>
  <c r="S449" i="2" s="1"/>
  <c r="S432" i="2"/>
  <c r="J171" i="2"/>
  <c r="O171" i="2" s="1"/>
  <c r="K256" i="2"/>
  <c r="Q256" i="2" s="1"/>
  <c r="J88" i="2"/>
  <c r="O88" i="2" s="1"/>
  <c r="R432" i="2"/>
  <c r="R420" i="2"/>
  <c r="R494" i="2"/>
  <c r="J85" i="2"/>
  <c r="O85" i="2" s="1"/>
  <c r="J135" i="2"/>
  <c r="O135" i="2" s="1"/>
  <c r="R587" i="2"/>
  <c r="R416" i="2"/>
  <c r="K249" i="2"/>
  <c r="Q249" i="2" s="1"/>
  <c r="P538" i="2"/>
  <c r="S538" i="2" s="1"/>
  <c r="R485" i="2"/>
  <c r="R448" i="2"/>
  <c r="S570" i="2"/>
  <c r="K66" i="2"/>
  <c r="Q66" i="2" s="1"/>
  <c r="K65" i="2"/>
  <c r="Q65" i="2" s="1"/>
  <c r="K299" i="2"/>
  <c r="Q299" i="2" s="1"/>
  <c r="J269" i="2"/>
  <c r="P269" i="2" s="1"/>
  <c r="P402" i="2"/>
  <c r="S402" i="2" s="1"/>
  <c r="K123" i="2"/>
  <c r="Q123" i="2" s="1"/>
  <c r="J285" i="2"/>
  <c r="P285" i="2" s="1"/>
  <c r="K55" i="2"/>
  <c r="Q55" i="2" s="1"/>
  <c r="J125" i="2"/>
  <c r="P125" i="2" s="1"/>
  <c r="K196" i="2"/>
  <c r="Q196" i="2" s="1"/>
  <c r="R462" i="2"/>
  <c r="J267" i="2"/>
  <c r="O267" i="2" s="1"/>
  <c r="P479" i="2"/>
  <c r="S479" i="2" s="1"/>
  <c r="J93" i="2"/>
  <c r="O93" i="2" s="1"/>
  <c r="K314" i="2"/>
  <c r="Q314" i="2" s="1"/>
  <c r="J33" i="2"/>
  <c r="O33" i="2" s="1"/>
  <c r="K58" i="2"/>
  <c r="Q58" i="2" s="1"/>
  <c r="K145" i="2"/>
  <c r="Q145" i="2" s="1"/>
  <c r="J282" i="2"/>
  <c r="O282" i="2" s="1"/>
  <c r="K305" i="2"/>
  <c r="Q305" i="2" s="1"/>
  <c r="K52" i="2"/>
  <c r="Q52" i="2" s="1"/>
  <c r="K119" i="2"/>
  <c r="Q119" i="2" s="1"/>
  <c r="K144" i="2"/>
  <c r="Q144" i="2" s="1"/>
  <c r="J325" i="2"/>
  <c r="P325" i="2" s="1"/>
  <c r="S464" i="2"/>
  <c r="P517" i="2"/>
  <c r="S517" i="2" s="1"/>
  <c r="J26" i="2"/>
  <c r="P26" i="2" s="1"/>
  <c r="P430" i="2"/>
  <c r="S430" i="2" s="1"/>
  <c r="O569" i="2"/>
  <c r="R569" i="2" s="1"/>
  <c r="N445" i="2"/>
  <c r="K157" i="2"/>
  <c r="Q157" i="2" s="1"/>
  <c r="K296" i="2"/>
  <c r="Q296" i="2" s="1"/>
  <c r="R427" i="2"/>
  <c r="K316" i="2"/>
  <c r="Q316" i="2" s="1"/>
  <c r="J55" i="1"/>
  <c r="P55" i="1" s="1"/>
  <c r="J8" i="2"/>
  <c r="O8" i="2" s="1"/>
  <c r="K76" i="2"/>
  <c r="Q76" i="2" s="1"/>
  <c r="J173" i="2"/>
  <c r="O173" i="2" s="1"/>
  <c r="J229" i="2"/>
  <c r="O229" i="2" s="1"/>
  <c r="J249" i="2"/>
  <c r="O249" i="2" s="1"/>
  <c r="K293" i="2"/>
  <c r="Q293" i="2" s="1"/>
  <c r="K312" i="2"/>
  <c r="Q312" i="2" s="1"/>
  <c r="K67" i="1"/>
  <c r="Q67" i="1" s="1"/>
  <c r="K71" i="2"/>
  <c r="Q71" i="2" s="1"/>
  <c r="S552" i="2"/>
  <c r="K148" i="2"/>
  <c r="Q148" i="2" s="1"/>
  <c r="K70" i="2"/>
  <c r="Q70" i="2" s="1"/>
  <c r="J44" i="2"/>
  <c r="O44" i="2" s="1"/>
  <c r="K69" i="2"/>
  <c r="Q69" i="2" s="1"/>
  <c r="J97" i="1"/>
  <c r="K176" i="2"/>
  <c r="Q176" i="2" s="1"/>
  <c r="K6" i="2"/>
  <c r="Q6" i="2" s="1"/>
  <c r="J40" i="2"/>
  <c r="O40" i="2" s="1"/>
  <c r="K304" i="2"/>
  <c r="Q304" i="2" s="1"/>
  <c r="K5" i="2"/>
  <c r="Q5" i="2" s="1"/>
  <c r="K64" i="2"/>
  <c r="Q64" i="2" s="1"/>
  <c r="J289" i="2"/>
  <c r="O289" i="2" s="1"/>
  <c r="J218" i="2"/>
  <c r="P218" i="2" s="1"/>
  <c r="J291" i="2"/>
  <c r="O291" i="2" s="1"/>
  <c r="J129" i="2"/>
  <c r="P129" i="2" s="1"/>
  <c r="J274" i="2"/>
  <c r="O274" i="2" s="1"/>
  <c r="K303" i="2"/>
  <c r="Q303" i="2" s="1"/>
  <c r="K63" i="2"/>
  <c r="Q63" i="2" s="1"/>
  <c r="J127" i="2"/>
  <c r="P127" i="2" s="1"/>
  <c r="K233" i="2"/>
  <c r="Q233" i="2" s="1"/>
  <c r="K301" i="2"/>
  <c r="Q301" i="2" s="1"/>
  <c r="J36" i="2"/>
  <c r="O36" i="2" s="1"/>
  <c r="K199" i="2"/>
  <c r="Q199" i="2" s="1"/>
  <c r="K300" i="2"/>
  <c r="Q300" i="2" s="1"/>
  <c r="J35" i="2"/>
  <c r="O35" i="2" s="1"/>
  <c r="K60" i="2"/>
  <c r="Q60" i="2" s="1"/>
  <c r="K198" i="2"/>
  <c r="Q198" i="2" s="1"/>
  <c r="J270" i="2"/>
  <c r="O270" i="2" s="1"/>
  <c r="K120" i="2"/>
  <c r="Q120" i="2" s="1"/>
  <c r="J284" i="2"/>
  <c r="O284" i="2" s="1"/>
  <c r="K143" i="2"/>
  <c r="Q143" i="2" s="1"/>
  <c r="J31" i="2"/>
  <c r="O31" i="2" s="1"/>
  <c r="K117" i="2"/>
  <c r="Q117" i="2" s="1"/>
  <c r="J265" i="2"/>
  <c r="O265" i="2" s="1"/>
  <c r="J30" i="2"/>
  <c r="P30" i="2" s="1"/>
  <c r="J47" i="1"/>
  <c r="J29" i="2"/>
  <c r="O29" i="2" s="1"/>
  <c r="K116" i="2"/>
  <c r="Q116" i="2" s="1"/>
  <c r="K225" i="2"/>
  <c r="Q225" i="2" s="1"/>
  <c r="K195" i="2"/>
  <c r="Q195" i="2" s="1"/>
  <c r="K49" i="2"/>
  <c r="Q49" i="2" s="1"/>
  <c r="K48" i="2"/>
  <c r="Q48" i="2" s="1"/>
  <c r="J28" i="2"/>
  <c r="P28" i="2" s="1"/>
  <c r="K140" i="2"/>
  <c r="Q140" i="2" s="1"/>
  <c r="J217" i="2"/>
  <c r="P217" i="2" s="1"/>
  <c r="J278" i="2"/>
  <c r="O278" i="2" s="1"/>
  <c r="K227" i="2"/>
  <c r="Q227" i="2" s="1"/>
  <c r="K115" i="2"/>
  <c r="Q115" i="2" s="1"/>
  <c r="J263" i="2"/>
  <c r="P263" i="2" s="1"/>
  <c r="K47" i="2"/>
  <c r="Q47" i="2" s="1"/>
  <c r="K170" i="2"/>
  <c r="Q170" i="2" s="1"/>
  <c r="J277" i="2"/>
  <c r="P277" i="2" s="1"/>
  <c r="J17" i="1"/>
  <c r="K121" i="2"/>
  <c r="Q121" i="2" s="1"/>
  <c r="K138" i="2"/>
  <c r="Q138" i="2" s="1"/>
  <c r="K222" i="2"/>
  <c r="Q222" i="2" s="1"/>
  <c r="R402" i="2"/>
  <c r="K57" i="2"/>
  <c r="Q57" i="2" s="1"/>
  <c r="K51" i="2"/>
  <c r="Q51" i="2" s="1"/>
  <c r="K190" i="2"/>
  <c r="Q190" i="2" s="1"/>
  <c r="J259" i="2"/>
  <c r="O259" i="2" s="1"/>
  <c r="K44" i="2"/>
  <c r="Q44" i="2" s="1"/>
  <c r="J87" i="1"/>
  <c r="K189" i="2"/>
  <c r="Q189" i="2" s="1"/>
  <c r="J22" i="2"/>
  <c r="P22" i="2" s="1"/>
  <c r="J118" i="1"/>
  <c r="K109" i="2"/>
  <c r="Q109" i="2" s="1"/>
  <c r="K134" i="2"/>
  <c r="Q134" i="2" s="1"/>
  <c r="K188" i="2"/>
  <c r="Q188" i="2" s="1"/>
  <c r="J211" i="2"/>
  <c r="O211" i="2" s="1"/>
  <c r="J247" i="2"/>
  <c r="P247" i="2" s="1"/>
  <c r="J322" i="2"/>
  <c r="P322" i="2" s="1"/>
  <c r="S540" i="2"/>
  <c r="J32" i="2"/>
  <c r="O32" i="2" s="1"/>
  <c r="K133" i="2"/>
  <c r="Q133" i="2" s="1"/>
  <c r="K187" i="2"/>
  <c r="Q187" i="2" s="1"/>
  <c r="R491" i="2"/>
  <c r="J209" i="2"/>
  <c r="O209" i="2" s="1"/>
  <c r="S417" i="2"/>
  <c r="K105" i="2"/>
  <c r="Q105" i="2" s="1"/>
  <c r="J207" i="2"/>
  <c r="P207" i="2" s="1"/>
  <c r="J242" i="2"/>
  <c r="P242" i="2" s="1"/>
  <c r="P495" i="2"/>
  <c r="S495" i="2" s="1"/>
  <c r="P558" i="2"/>
  <c r="S558" i="2" s="1"/>
  <c r="K34" i="2"/>
  <c r="Q34" i="2" s="1"/>
  <c r="J14" i="2"/>
  <c r="P14" i="2" s="1"/>
  <c r="K180" i="2"/>
  <c r="Q180" i="2" s="1"/>
  <c r="J203" i="2"/>
  <c r="O203" i="2" s="1"/>
  <c r="J239" i="2"/>
  <c r="O239" i="2" s="1"/>
  <c r="J314" i="2"/>
  <c r="P314" i="2" s="1"/>
  <c r="O417" i="2"/>
  <c r="R417" i="2" s="1"/>
  <c r="J13" i="2"/>
  <c r="O13" i="2" s="1"/>
  <c r="K179" i="2"/>
  <c r="Q179" i="2" s="1"/>
  <c r="J202" i="2"/>
  <c r="O202" i="2" s="1"/>
  <c r="J313" i="2"/>
  <c r="P313" i="2" s="1"/>
  <c r="R588" i="2"/>
  <c r="S450" i="2"/>
  <c r="J75" i="2"/>
  <c r="O75" i="2" s="1"/>
  <c r="J146" i="2"/>
  <c r="O146" i="2" s="1"/>
  <c r="J74" i="2"/>
  <c r="P74" i="2" s="1"/>
  <c r="J307" i="2"/>
  <c r="O307" i="2" s="1"/>
  <c r="K94" i="2"/>
  <c r="Q94" i="2" s="1"/>
  <c r="K173" i="2"/>
  <c r="Q173" i="2" s="1"/>
  <c r="J110" i="1"/>
  <c r="J306" i="2"/>
  <c r="O306" i="2" s="1"/>
  <c r="K361" i="2"/>
  <c r="Q361" i="2" s="1"/>
  <c r="J71" i="2"/>
  <c r="P71" i="2" s="1"/>
  <c r="S524" i="2"/>
  <c r="R397" i="2"/>
  <c r="R444" i="2"/>
  <c r="P420" i="2"/>
  <c r="S420" i="2" s="1"/>
  <c r="O553" i="2"/>
  <c r="R553" i="2" s="1"/>
  <c r="J102" i="2"/>
  <c r="P102" i="2" s="1"/>
  <c r="K85" i="2"/>
  <c r="Q85" i="2" s="1"/>
  <c r="J153" i="2"/>
  <c r="P153" i="2" s="1"/>
  <c r="J184" i="2"/>
  <c r="O184" i="2" s="1"/>
  <c r="K237" i="2"/>
  <c r="Q237" i="2" s="1"/>
  <c r="J108" i="1"/>
  <c r="M4" i="1"/>
  <c r="K17" i="2"/>
  <c r="Q17" i="2" s="1"/>
  <c r="K84" i="2"/>
  <c r="Q84" i="2" s="1"/>
  <c r="J152" i="2"/>
  <c r="O152" i="2" s="1"/>
  <c r="J183" i="2"/>
  <c r="O183" i="2" s="1"/>
  <c r="K205" i="2"/>
  <c r="Q205" i="2" s="1"/>
  <c r="K236" i="2"/>
  <c r="Q236" i="2" s="1"/>
  <c r="K325" i="2"/>
  <c r="Q325" i="2" s="1"/>
  <c r="J99" i="2"/>
  <c r="O99" i="2" s="1"/>
  <c r="K82" i="2"/>
  <c r="Q82" i="2" s="1"/>
  <c r="J181" i="2"/>
  <c r="O181" i="2" s="1"/>
  <c r="J151" i="2"/>
  <c r="O151" i="2" s="1"/>
  <c r="R572" i="2"/>
  <c r="S508" i="2"/>
  <c r="J254" i="2"/>
  <c r="O254" i="2" s="1"/>
  <c r="S357" i="2"/>
  <c r="R357" i="2"/>
  <c r="S329" i="2"/>
  <c r="R329" i="2"/>
  <c r="R356" i="2"/>
  <c r="S356" i="2"/>
  <c r="R330" i="2"/>
  <c r="S330" i="2"/>
  <c r="S383" i="2"/>
  <c r="R383" i="2"/>
  <c r="R379" i="2"/>
  <c r="S379" i="2"/>
  <c r="I231" i="2"/>
  <c r="N231" i="2" s="1"/>
  <c r="K231" i="2"/>
  <c r="Q231" i="2" s="1"/>
  <c r="I230" i="2"/>
  <c r="N230" i="2" s="1"/>
  <c r="K230" i="2"/>
  <c r="Q230" i="2" s="1"/>
  <c r="K194" i="2"/>
  <c r="Q194" i="2" s="1"/>
  <c r="I194" i="2"/>
  <c r="N194" i="2" s="1"/>
  <c r="O390" i="2"/>
  <c r="P390" i="2"/>
  <c r="I10" i="2"/>
  <c r="N10" i="2" s="1"/>
  <c r="K10" i="2"/>
  <c r="Q10" i="2" s="1"/>
  <c r="J84" i="2"/>
  <c r="K147" i="2"/>
  <c r="Q147" i="2" s="1"/>
  <c r="J222" i="2"/>
  <c r="K308" i="2"/>
  <c r="Q308" i="2" s="1"/>
  <c r="K9" i="2"/>
  <c r="Q9" i="2" s="1"/>
  <c r="J43" i="2"/>
  <c r="K68" i="2"/>
  <c r="Q68" i="2" s="1"/>
  <c r="J133" i="2"/>
  <c r="K146" i="2"/>
  <c r="Q146" i="2" s="1"/>
  <c r="J196" i="2"/>
  <c r="K251" i="2"/>
  <c r="Q251" i="2" s="1"/>
  <c r="J294" i="2"/>
  <c r="K307" i="2"/>
  <c r="Q307" i="2" s="1"/>
  <c r="O338" i="2"/>
  <c r="P338" i="2"/>
  <c r="K8" i="2"/>
  <c r="Q8" i="2" s="1"/>
  <c r="K67" i="2"/>
  <c r="Q67" i="2" s="1"/>
  <c r="I67" i="2"/>
  <c r="J82" i="2"/>
  <c r="J132" i="2"/>
  <c r="J195" i="2"/>
  <c r="J220" i="2"/>
  <c r="K250" i="2"/>
  <c r="Q250" i="2" s="1"/>
  <c r="J293" i="2"/>
  <c r="K306" i="2"/>
  <c r="Q306" i="2" s="1"/>
  <c r="P337" i="2"/>
  <c r="S337" i="2" s="1"/>
  <c r="O337" i="2"/>
  <c r="R337" i="2" s="1"/>
  <c r="O518" i="2"/>
  <c r="R518" i="2" s="1"/>
  <c r="P518" i="2"/>
  <c r="S518" i="2" s="1"/>
  <c r="S396" i="2"/>
  <c r="R396" i="2"/>
  <c r="O534" i="2"/>
  <c r="R534" i="2" s="1"/>
  <c r="P534" i="2"/>
  <c r="S534" i="2" s="1"/>
  <c r="K376" i="2"/>
  <c r="Q376" i="2" s="1"/>
  <c r="R591" i="2"/>
  <c r="S591" i="2"/>
  <c r="J95" i="1"/>
  <c r="O95" i="1" s="1"/>
  <c r="J63" i="1"/>
  <c r="P63" i="1" s="1"/>
  <c r="S63" i="1" s="1"/>
  <c r="J166" i="2"/>
  <c r="J193" i="2"/>
  <c r="O335" i="2"/>
  <c r="P335" i="2"/>
  <c r="L860" i="3"/>
  <c r="M859" i="3"/>
  <c r="L11" i="23"/>
  <c r="M11" i="23" s="1"/>
  <c r="N11" i="23" s="1"/>
  <c r="M10" i="23"/>
  <c r="K382" i="2"/>
  <c r="Q382" i="2" s="1"/>
  <c r="K335" i="2"/>
  <c r="Q335" i="2" s="1"/>
  <c r="S457" i="2"/>
  <c r="R457" i="2"/>
  <c r="O474" i="2"/>
  <c r="R474" i="2" s="1"/>
  <c r="P474" i="2"/>
  <c r="S474" i="2" s="1"/>
  <c r="O481" i="2"/>
  <c r="R481" i="2" s="1"/>
  <c r="P481" i="2"/>
  <c r="S481" i="2" s="1"/>
  <c r="O440" i="2"/>
  <c r="R440" i="2" s="1"/>
  <c r="P440" i="2"/>
  <c r="S440" i="2" s="1"/>
  <c r="R456" i="2"/>
  <c r="O453" i="2"/>
  <c r="R453" i="2" s="1"/>
  <c r="P453" i="2"/>
  <c r="S453" i="2" s="1"/>
  <c r="K338" i="2"/>
  <c r="Q338" i="2" s="1"/>
  <c r="K345" i="2"/>
  <c r="Q345" i="2" s="1"/>
  <c r="R497" i="2"/>
  <c r="S497" i="2"/>
  <c r="J128" i="2"/>
  <c r="J273" i="2"/>
  <c r="I302" i="2"/>
  <c r="N302" i="2" s="1"/>
  <c r="K302" i="2"/>
  <c r="Q302" i="2" s="1"/>
  <c r="P333" i="2"/>
  <c r="O333" i="2"/>
  <c r="S456" i="2"/>
  <c r="K4" i="2"/>
  <c r="Q4" i="2" s="1"/>
  <c r="I4" i="2"/>
  <c r="J37" i="2"/>
  <c r="K62" i="2"/>
  <c r="Q62" i="2" s="1"/>
  <c r="K62" i="1"/>
  <c r="Q62" i="1" s="1"/>
  <c r="K124" i="2"/>
  <c r="Q124" i="2" s="1"/>
  <c r="K200" i="2"/>
  <c r="Q200" i="2" s="1"/>
  <c r="I200" i="2"/>
  <c r="N200" i="2" s="1"/>
  <c r="J272" i="2"/>
  <c r="J288" i="2"/>
  <c r="P332" i="2"/>
  <c r="O332" i="2"/>
  <c r="R563" i="2"/>
  <c r="S563" i="2"/>
  <c r="O564" i="2"/>
  <c r="R564" i="2" s="1"/>
  <c r="P564" i="2"/>
  <c r="S564" i="2" s="1"/>
  <c r="R532" i="2"/>
  <c r="I232" i="2"/>
  <c r="N232" i="2" s="1"/>
  <c r="K232" i="2"/>
  <c r="Q232" i="2" s="1"/>
  <c r="O331" i="2"/>
  <c r="R331" i="2" s="1"/>
  <c r="P331" i="2"/>
  <c r="S331" i="2" s="1"/>
  <c r="O473" i="2"/>
  <c r="R473" i="2" s="1"/>
  <c r="P473" i="2"/>
  <c r="S473" i="2" s="1"/>
  <c r="O535" i="2"/>
  <c r="R535" i="2" s="1"/>
  <c r="P535" i="2"/>
  <c r="S535" i="2" s="1"/>
  <c r="R516" i="2"/>
  <c r="S516" i="2"/>
  <c r="S478" i="2"/>
  <c r="R478" i="2"/>
  <c r="K348" i="2"/>
  <c r="Q348" i="2" s="1"/>
  <c r="I7" i="2"/>
  <c r="N7" i="2" s="1"/>
  <c r="K7" i="2"/>
  <c r="Q7" i="2" s="1"/>
  <c r="K336" i="2"/>
  <c r="Q336" i="2" s="1"/>
  <c r="S580" i="2"/>
  <c r="R580" i="2"/>
  <c r="O407" i="2"/>
  <c r="R407" i="2" s="1"/>
  <c r="P407" i="2"/>
  <c r="S407" i="2" s="1"/>
  <c r="R421" i="2"/>
  <c r="S421" i="2"/>
  <c r="K53" i="2"/>
  <c r="Q53" i="2" s="1"/>
  <c r="K60" i="1"/>
  <c r="Q60" i="1" s="1"/>
  <c r="K167" i="2"/>
  <c r="Q167" i="2" s="1"/>
  <c r="I167" i="2"/>
  <c r="N167" i="2" s="1"/>
  <c r="K229" i="2"/>
  <c r="Q229" i="2" s="1"/>
  <c r="J268" i="2"/>
  <c r="O392" i="2"/>
  <c r="R392" i="2" s="1"/>
  <c r="P392" i="2"/>
  <c r="S392" i="2" s="1"/>
  <c r="R586" i="2"/>
  <c r="S586" i="2"/>
  <c r="J91" i="1"/>
  <c r="P91" i="1" s="1"/>
  <c r="J59" i="1"/>
  <c r="K166" i="2"/>
  <c r="Q166" i="2" s="1"/>
  <c r="I228" i="2"/>
  <c r="N228" i="2" s="1"/>
  <c r="K228" i="2"/>
  <c r="Q228" i="2" s="1"/>
  <c r="S439" i="2"/>
  <c r="R439" i="2"/>
  <c r="O526" i="2"/>
  <c r="R526" i="2" s="1"/>
  <c r="P526" i="2"/>
  <c r="S526" i="2" s="1"/>
  <c r="K339" i="2"/>
  <c r="Q339" i="2" s="1"/>
  <c r="S548" i="2"/>
  <c r="R548" i="2"/>
  <c r="S469" i="2"/>
  <c r="R469" i="2"/>
  <c r="K193" i="2"/>
  <c r="Q193" i="2" s="1"/>
  <c r="I226" i="2"/>
  <c r="N226" i="2" s="1"/>
  <c r="K226" i="2"/>
  <c r="Q226" i="2" s="1"/>
  <c r="O389" i="2"/>
  <c r="P389" i="2"/>
  <c r="P326" i="2"/>
  <c r="O326" i="2"/>
  <c r="S557" i="2"/>
  <c r="R557" i="2"/>
  <c r="P545" i="2"/>
  <c r="S545" i="2" s="1"/>
  <c r="O545" i="2"/>
  <c r="R545" i="2" s="1"/>
  <c r="O579" i="2"/>
  <c r="R579" i="2" s="1"/>
  <c r="P579" i="2"/>
  <c r="S579" i="2" s="1"/>
  <c r="P476" i="2"/>
  <c r="S476" i="2" s="1"/>
  <c r="O476" i="2"/>
  <c r="R476" i="2" s="1"/>
  <c r="K362" i="2"/>
  <c r="Q362" i="2" s="1"/>
  <c r="O568" i="2"/>
  <c r="R568" i="2" s="1"/>
  <c r="P568" i="2"/>
  <c r="S568" i="2" s="1"/>
  <c r="K390" i="2"/>
  <c r="Q390" i="2" s="1"/>
  <c r="S575" i="2"/>
  <c r="R575" i="2"/>
  <c r="O486" i="2"/>
  <c r="R486" i="2" s="1"/>
  <c r="P486" i="2"/>
  <c r="S486" i="2" s="1"/>
  <c r="K114" i="2"/>
  <c r="Q114" i="2" s="1"/>
  <c r="I114" i="2"/>
  <c r="N114" i="2" s="1"/>
  <c r="I139" i="2"/>
  <c r="N139" i="2" s="1"/>
  <c r="K139" i="2"/>
  <c r="Q139" i="2" s="1"/>
  <c r="I223" i="2"/>
  <c r="N223" i="2" s="1"/>
  <c r="K223" i="2"/>
  <c r="Q223" i="2" s="1"/>
  <c r="J262" i="2"/>
  <c r="O386" i="2"/>
  <c r="P386" i="2"/>
  <c r="K394" i="2"/>
  <c r="Q394" i="2" s="1"/>
  <c r="R424" i="2"/>
  <c r="S424" i="2"/>
  <c r="I46" i="2"/>
  <c r="N46" i="2" s="1"/>
  <c r="K46" i="2"/>
  <c r="Q46" i="2" s="1"/>
  <c r="R507" i="2"/>
  <c r="K328" i="2"/>
  <c r="Q328" i="2" s="1"/>
  <c r="P593" i="2"/>
  <c r="S593" i="2" s="1"/>
  <c r="O593" i="2"/>
  <c r="R593" i="2" s="1"/>
  <c r="O461" i="2"/>
  <c r="R461" i="2" s="1"/>
  <c r="P461" i="2"/>
  <c r="S461" i="2" s="1"/>
  <c r="S419" i="2"/>
  <c r="R419" i="2"/>
  <c r="K113" i="2"/>
  <c r="Q113" i="2" s="1"/>
  <c r="I169" i="2"/>
  <c r="N169" i="2" s="1"/>
  <c r="K169" i="2"/>
  <c r="Q169" i="2" s="1"/>
  <c r="J215" i="2"/>
  <c r="J261" i="2"/>
  <c r="O385" i="2"/>
  <c r="P385" i="2"/>
  <c r="K47" i="1"/>
  <c r="Q47" i="1" s="1"/>
  <c r="K45" i="2"/>
  <c r="Q45" i="2" s="1"/>
  <c r="J25" i="2"/>
  <c r="K112" i="2"/>
  <c r="Q112" i="2" s="1"/>
  <c r="I137" i="2"/>
  <c r="K137" i="2"/>
  <c r="Q137" i="2" s="1"/>
  <c r="K191" i="2"/>
  <c r="Q191" i="2" s="1"/>
  <c r="J214" i="2"/>
  <c r="I221" i="2"/>
  <c r="N221" i="2" s="1"/>
  <c r="K221" i="2"/>
  <c r="Q221" i="2" s="1"/>
  <c r="J279" i="2"/>
  <c r="O384" i="2"/>
  <c r="R384" i="2" s="1"/>
  <c r="P384" i="2"/>
  <c r="S384" i="2" s="1"/>
  <c r="K371" i="2"/>
  <c r="Q371" i="2" s="1"/>
  <c r="S573" i="2"/>
  <c r="K326" i="2"/>
  <c r="Q326" i="2" s="1"/>
  <c r="K351" i="2"/>
  <c r="Q351" i="2" s="1"/>
  <c r="K389" i="2"/>
  <c r="Q389" i="2" s="1"/>
  <c r="P451" i="2"/>
  <c r="S451" i="2" s="1"/>
  <c r="O451" i="2"/>
  <c r="R451" i="2" s="1"/>
  <c r="K136" i="2"/>
  <c r="Q136" i="2" s="1"/>
  <c r="K220" i="2"/>
  <c r="Q220" i="2" s="1"/>
  <c r="J324" i="2"/>
  <c r="I110" i="2"/>
  <c r="N110" i="2" s="1"/>
  <c r="K110" i="2"/>
  <c r="Q110" i="2" s="1"/>
  <c r="J212" i="2"/>
  <c r="K219" i="2"/>
  <c r="Q219" i="2" s="1"/>
  <c r="R433" i="2"/>
  <c r="S433" i="2"/>
  <c r="K393" i="2"/>
  <c r="Q393" i="2" s="1"/>
  <c r="K342" i="2"/>
  <c r="Q342" i="2" s="1"/>
  <c r="S542" i="2"/>
  <c r="R542" i="2"/>
  <c r="K374" i="2"/>
  <c r="Q374" i="2" s="1"/>
  <c r="R459" i="2"/>
  <c r="O446" i="2"/>
  <c r="R446" i="2" s="1"/>
  <c r="P446" i="2"/>
  <c r="S446" i="2" s="1"/>
  <c r="K344" i="2"/>
  <c r="Q344" i="2" s="1"/>
  <c r="O381" i="2"/>
  <c r="P381" i="2"/>
  <c r="K41" i="2"/>
  <c r="Q41" i="2" s="1"/>
  <c r="J21" i="2"/>
  <c r="K108" i="2"/>
  <c r="Q108" i="2" s="1"/>
  <c r="I108" i="2"/>
  <c r="N108" i="2" s="1"/>
  <c r="K275" i="2"/>
  <c r="Q275" i="2" s="1"/>
  <c r="J321" i="2"/>
  <c r="O380" i="2"/>
  <c r="R380" i="2" s="1"/>
  <c r="P380" i="2"/>
  <c r="S380" i="2" s="1"/>
  <c r="R524" i="2"/>
  <c r="S589" i="2"/>
  <c r="R589" i="2"/>
  <c r="K276" i="2"/>
  <c r="Q276" i="2" s="1"/>
  <c r="I276" i="2"/>
  <c r="N276" i="2" s="1"/>
  <c r="K40" i="2"/>
  <c r="Q40" i="2" s="1"/>
  <c r="J117" i="1"/>
  <c r="K107" i="2"/>
  <c r="Q107" i="2" s="1"/>
  <c r="I107" i="2"/>
  <c r="N107" i="2" s="1"/>
  <c r="K132" i="2"/>
  <c r="Q132" i="2" s="1"/>
  <c r="I186" i="2"/>
  <c r="N186" i="2" s="1"/>
  <c r="K186" i="2"/>
  <c r="Q186" i="2" s="1"/>
  <c r="K381" i="2"/>
  <c r="Q381" i="2" s="1"/>
  <c r="P529" i="2"/>
  <c r="S529" i="2" s="1"/>
  <c r="O529" i="2"/>
  <c r="R529" i="2" s="1"/>
  <c r="I141" i="2"/>
  <c r="N141" i="2" s="1"/>
  <c r="K141" i="2"/>
  <c r="Q141" i="2" s="1"/>
  <c r="K387" i="2"/>
  <c r="Q387" i="2" s="1"/>
  <c r="S472" i="2"/>
  <c r="R472" i="2"/>
  <c r="I168" i="2"/>
  <c r="N168" i="2" s="1"/>
  <c r="K168" i="2"/>
  <c r="Q168" i="2" s="1"/>
  <c r="I38" i="2"/>
  <c r="K130" i="2"/>
  <c r="Q130" i="2" s="1"/>
  <c r="K184" i="2"/>
  <c r="Q184" i="2" s="1"/>
  <c r="J243" i="2"/>
  <c r="K272" i="2"/>
  <c r="Q272" i="2" s="1"/>
  <c r="O377" i="2"/>
  <c r="P377" i="2"/>
  <c r="R479" i="2"/>
  <c r="S567" i="2"/>
  <c r="R567" i="2"/>
  <c r="I42" i="2"/>
  <c r="N42" i="2" s="1"/>
  <c r="K42" i="2"/>
  <c r="Q42" i="2" s="1"/>
  <c r="K39" i="2"/>
  <c r="Q39" i="2" s="1"/>
  <c r="I39" i="2"/>
  <c r="N39" i="2" s="1"/>
  <c r="J123" i="2"/>
  <c r="I106" i="2"/>
  <c r="N106" i="2" s="1"/>
  <c r="K106" i="2"/>
  <c r="Q106" i="2" s="1"/>
  <c r="K131" i="2"/>
  <c r="Q131" i="2" s="1"/>
  <c r="I131" i="2"/>
  <c r="N131" i="2" s="1"/>
  <c r="K37" i="2"/>
  <c r="Q37" i="2" s="1"/>
  <c r="J17" i="2"/>
  <c r="J121" i="2"/>
  <c r="K183" i="2"/>
  <c r="Q183" i="2" s="1"/>
  <c r="J206" i="2"/>
  <c r="K271" i="2"/>
  <c r="Q271" i="2" s="1"/>
  <c r="I271" i="2"/>
  <c r="N271" i="2" s="1"/>
  <c r="O376" i="2"/>
  <c r="P376" i="2"/>
  <c r="K333" i="2"/>
  <c r="Q333" i="2" s="1"/>
  <c r="K36" i="2"/>
  <c r="Q36" i="2" s="1"/>
  <c r="K182" i="2"/>
  <c r="Q182" i="2" s="1"/>
  <c r="I182" i="2"/>
  <c r="N182" i="2" s="1"/>
  <c r="P375" i="2"/>
  <c r="S375" i="2" s="1"/>
  <c r="O375" i="2"/>
  <c r="R375" i="2" s="1"/>
  <c r="P561" i="2"/>
  <c r="S561" i="2" s="1"/>
  <c r="O561" i="2"/>
  <c r="R561" i="2" s="1"/>
  <c r="J205" i="2"/>
  <c r="K270" i="2"/>
  <c r="Q270" i="2" s="1"/>
  <c r="J316" i="2"/>
  <c r="K35" i="2"/>
  <c r="Q35" i="2" s="1"/>
  <c r="J119" i="2"/>
  <c r="K102" i="2"/>
  <c r="Q102" i="2" s="1"/>
  <c r="K127" i="2"/>
  <c r="Q127" i="2" s="1"/>
  <c r="K181" i="2"/>
  <c r="Q181" i="2" s="1"/>
  <c r="J240" i="2"/>
  <c r="K269" i="2"/>
  <c r="Q269" i="2" s="1"/>
  <c r="J315" i="2"/>
  <c r="R531" i="2"/>
  <c r="S531" i="2"/>
  <c r="I101" i="2"/>
  <c r="N101" i="2" s="1"/>
  <c r="K101" i="2"/>
  <c r="Q101" i="2" s="1"/>
  <c r="I126" i="2"/>
  <c r="N126" i="2" s="1"/>
  <c r="K126" i="2"/>
  <c r="Q126" i="2" s="1"/>
  <c r="K268" i="2"/>
  <c r="Q268" i="2" s="1"/>
  <c r="O373" i="2"/>
  <c r="P373" i="2"/>
  <c r="R505" i="2"/>
  <c r="S505" i="2"/>
  <c r="R483" i="2"/>
  <c r="S483" i="2"/>
  <c r="K43" i="1"/>
  <c r="Q43" i="1" s="1"/>
  <c r="K33" i="2"/>
  <c r="Q33" i="2" s="1"/>
  <c r="J117" i="2"/>
  <c r="K100" i="2"/>
  <c r="Q100" i="2" s="1"/>
  <c r="K125" i="2"/>
  <c r="Q125" i="2" s="1"/>
  <c r="K267" i="2"/>
  <c r="Q267" i="2" s="1"/>
  <c r="P372" i="2"/>
  <c r="O372" i="2"/>
  <c r="O502" i="2"/>
  <c r="R502" i="2" s="1"/>
  <c r="P502" i="2"/>
  <c r="S502" i="2" s="1"/>
  <c r="R460" i="2"/>
  <c r="S460" i="2"/>
  <c r="J116" i="2"/>
  <c r="I178" i="2"/>
  <c r="N178" i="2" s="1"/>
  <c r="K178" i="2"/>
  <c r="Q178" i="2" s="1"/>
  <c r="J237" i="2"/>
  <c r="I266" i="2"/>
  <c r="N266" i="2" s="1"/>
  <c r="K266" i="2"/>
  <c r="Q266" i="2" s="1"/>
  <c r="P371" i="2"/>
  <c r="O371" i="2"/>
  <c r="K366" i="2"/>
  <c r="Q366" i="2" s="1"/>
  <c r="I235" i="2"/>
  <c r="N235" i="2" s="1"/>
  <c r="K235" i="2"/>
  <c r="Q235" i="2" s="1"/>
  <c r="K59" i="1"/>
  <c r="Q59" i="1" s="1"/>
  <c r="I224" i="2"/>
  <c r="N224" i="2" s="1"/>
  <c r="K224" i="2"/>
  <c r="Q224" i="2" s="1"/>
  <c r="K32" i="2"/>
  <c r="Q32" i="2" s="1"/>
  <c r="K31" i="2"/>
  <c r="Q31" i="2" s="1"/>
  <c r="J11" i="2"/>
  <c r="J115" i="2"/>
  <c r="K98" i="2"/>
  <c r="Q98" i="2" s="1"/>
  <c r="I98" i="2"/>
  <c r="N98" i="2" s="1"/>
  <c r="J236" i="2"/>
  <c r="K265" i="2"/>
  <c r="Q265" i="2" s="1"/>
  <c r="O370" i="2"/>
  <c r="P370" i="2"/>
  <c r="R536" i="2"/>
  <c r="S536" i="2"/>
  <c r="K218" i="2"/>
  <c r="Q218" i="2" s="1"/>
  <c r="I264" i="2"/>
  <c r="N264" i="2" s="1"/>
  <c r="K264" i="2"/>
  <c r="Q264" i="2" s="1"/>
  <c r="O369" i="2"/>
  <c r="R369" i="2" s="1"/>
  <c r="P369" i="2"/>
  <c r="S369" i="2" s="1"/>
  <c r="O442" i="2"/>
  <c r="R442" i="2" s="1"/>
  <c r="P442" i="2"/>
  <c r="S442" i="2" s="1"/>
  <c r="S438" i="2"/>
  <c r="I118" i="2"/>
  <c r="N118" i="2" s="1"/>
  <c r="K118" i="2"/>
  <c r="Q118" i="2" s="1"/>
  <c r="J76" i="2"/>
  <c r="J113" i="2"/>
  <c r="K175" i="2"/>
  <c r="Q175" i="2" s="1"/>
  <c r="I248" i="2"/>
  <c r="N248" i="2" s="1"/>
  <c r="K248" i="2"/>
  <c r="Q248" i="2" s="1"/>
  <c r="J309" i="2"/>
  <c r="O578" i="2"/>
  <c r="R578" i="2" s="1"/>
  <c r="P578" i="2"/>
  <c r="S578" i="2" s="1"/>
  <c r="S463" i="2"/>
  <c r="R463" i="2"/>
  <c r="R438" i="2"/>
  <c r="I192" i="2"/>
  <c r="N192" i="2" s="1"/>
  <c r="K192" i="2"/>
  <c r="Q192" i="2" s="1"/>
  <c r="J79" i="1"/>
  <c r="O79" i="1" s="1"/>
  <c r="I95" i="2"/>
  <c r="N95" i="2" s="1"/>
  <c r="K95" i="2"/>
  <c r="Q95" i="2" s="1"/>
  <c r="K174" i="2"/>
  <c r="Q174" i="2" s="1"/>
  <c r="I174" i="2"/>
  <c r="N174" i="2" s="1"/>
  <c r="I216" i="2"/>
  <c r="N216" i="2" s="1"/>
  <c r="K216" i="2"/>
  <c r="Q216" i="2" s="1"/>
  <c r="P367" i="2"/>
  <c r="S367" i="2" s="1"/>
  <c r="O367" i="2"/>
  <c r="R367" i="2" s="1"/>
  <c r="S554" i="2"/>
  <c r="R554" i="2"/>
  <c r="K368" i="2"/>
  <c r="Q368" i="2" s="1"/>
  <c r="S576" i="2"/>
  <c r="R576" i="2"/>
  <c r="K349" i="2"/>
  <c r="Q349" i="2" s="1"/>
  <c r="I27" i="2"/>
  <c r="N27" i="2" s="1"/>
  <c r="K27" i="2"/>
  <c r="Q27" i="2" s="1"/>
  <c r="K93" i="2"/>
  <c r="Q93" i="2" s="1"/>
  <c r="K172" i="2"/>
  <c r="Q172" i="2" s="1"/>
  <c r="K214" i="2"/>
  <c r="Q214" i="2" s="1"/>
  <c r="K245" i="2"/>
  <c r="Q245" i="2" s="1"/>
  <c r="I260" i="2"/>
  <c r="N260" i="2" s="1"/>
  <c r="K260" i="2"/>
  <c r="Q260" i="2" s="1"/>
  <c r="O365" i="2"/>
  <c r="P365" i="2"/>
  <c r="O566" i="2"/>
  <c r="R566" i="2" s="1"/>
  <c r="P566" i="2"/>
  <c r="S566" i="2" s="1"/>
  <c r="S581" i="2"/>
  <c r="O543" i="2"/>
  <c r="R543" i="2" s="1"/>
  <c r="P543" i="2"/>
  <c r="S543" i="2" s="1"/>
  <c r="R559" i="2"/>
  <c r="I246" i="2"/>
  <c r="N246" i="2" s="1"/>
  <c r="K246" i="2"/>
  <c r="Q246" i="2" s="1"/>
  <c r="K39" i="1"/>
  <c r="Q39" i="1" s="1"/>
  <c r="K25" i="2"/>
  <c r="Q25" i="2" s="1"/>
  <c r="J72" i="2"/>
  <c r="J109" i="2"/>
  <c r="I92" i="2"/>
  <c r="N92" i="2" s="1"/>
  <c r="K92" i="2"/>
  <c r="Q92" i="2" s="1"/>
  <c r="K171" i="2"/>
  <c r="Q171" i="2" s="1"/>
  <c r="I213" i="2"/>
  <c r="N213" i="2" s="1"/>
  <c r="K213" i="2"/>
  <c r="Q213" i="2" s="1"/>
  <c r="I244" i="2"/>
  <c r="N244" i="2" s="1"/>
  <c r="K244" i="2"/>
  <c r="Q244" i="2" s="1"/>
  <c r="K259" i="2"/>
  <c r="Q259" i="2" s="1"/>
  <c r="J305" i="2"/>
  <c r="O364" i="2"/>
  <c r="P364" i="2"/>
  <c r="K372" i="2"/>
  <c r="Q372" i="2" s="1"/>
  <c r="S411" i="2"/>
  <c r="R411" i="2"/>
  <c r="K364" i="2"/>
  <c r="Q364" i="2" s="1"/>
  <c r="K347" i="2"/>
  <c r="Q347" i="2" s="1"/>
  <c r="O546" i="2"/>
  <c r="R546" i="2" s="1"/>
  <c r="P546" i="2"/>
  <c r="S546" i="2" s="1"/>
  <c r="K373" i="2"/>
  <c r="Q373" i="2" s="1"/>
  <c r="I23" i="2"/>
  <c r="N23" i="2" s="1"/>
  <c r="K23" i="2"/>
  <c r="Q23" i="2" s="1"/>
  <c r="J70" i="2"/>
  <c r="K90" i="2"/>
  <c r="Q90" i="2" s="1"/>
  <c r="J189" i="2"/>
  <c r="K211" i="2"/>
  <c r="Q211" i="2" s="1"/>
  <c r="K242" i="2"/>
  <c r="Q242" i="2" s="1"/>
  <c r="I287" i="2"/>
  <c r="N287" i="2" s="1"/>
  <c r="K287" i="2"/>
  <c r="Q287" i="2" s="1"/>
  <c r="J303" i="2"/>
  <c r="R430" i="2"/>
  <c r="S514" i="2"/>
  <c r="R514" i="2"/>
  <c r="S444" i="2"/>
  <c r="R465" i="2"/>
  <c r="R537" i="2"/>
  <c r="P406" i="2"/>
  <c r="S406" i="2" s="1"/>
  <c r="O406" i="2"/>
  <c r="R406" i="2" s="1"/>
  <c r="O408" i="2"/>
  <c r="R408" i="2" s="1"/>
  <c r="P408" i="2"/>
  <c r="S408" i="2" s="1"/>
  <c r="P363" i="2"/>
  <c r="S363" i="2" s="1"/>
  <c r="O363" i="2"/>
  <c r="R363" i="2" s="1"/>
  <c r="R431" i="2"/>
  <c r="S584" i="2"/>
  <c r="S413" i="2"/>
  <c r="R413" i="2"/>
  <c r="O489" i="2"/>
  <c r="R489" i="2" s="1"/>
  <c r="P489" i="2"/>
  <c r="S489" i="2" s="1"/>
  <c r="K21" i="2"/>
  <c r="Q21" i="2" s="1"/>
  <c r="J105" i="2"/>
  <c r="J187" i="2"/>
  <c r="K209" i="2"/>
  <c r="Q209" i="2" s="1"/>
  <c r="K240" i="2"/>
  <c r="Q240" i="2" s="1"/>
  <c r="K285" i="2"/>
  <c r="Q285" i="2" s="1"/>
  <c r="J301" i="2"/>
  <c r="O360" i="2"/>
  <c r="R360" i="2" s="1"/>
  <c r="P360" i="2"/>
  <c r="S360" i="2" s="1"/>
  <c r="O511" i="2"/>
  <c r="R511" i="2" s="1"/>
  <c r="P511" i="2"/>
  <c r="S511" i="2" s="1"/>
  <c r="S480" i="2"/>
  <c r="R480" i="2"/>
  <c r="R584" i="2"/>
  <c r="K359" i="2"/>
  <c r="Q359" i="2" s="1"/>
  <c r="K353" i="2"/>
  <c r="Q353" i="2" s="1"/>
  <c r="R513" i="2"/>
  <c r="I24" i="2"/>
  <c r="N24" i="2" s="1"/>
  <c r="K24" i="2"/>
  <c r="Q24" i="2" s="1"/>
  <c r="K91" i="2"/>
  <c r="Q91" i="2" s="1"/>
  <c r="I91" i="2"/>
  <c r="N91" i="2" s="1"/>
  <c r="J190" i="2"/>
  <c r="K212" i="2"/>
  <c r="Q212" i="2" s="1"/>
  <c r="K288" i="2"/>
  <c r="Q288" i="2" s="1"/>
  <c r="J304" i="2"/>
  <c r="J69" i="2"/>
  <c r="K89" i="2"/>
  <c r="Q89" i="2" s="1"/>
  <c r="J188" i="2"/>
  <c r="K210" i="2"/>
  <c r="Q210" i="2" s="1"/>
  <c r="I210" i="2"/>
  <c r="N210" i="2" s="1"/>
  <c r="K241" i="2"/>
  <c r="Q241" i="2" s="1"/>
  <c r="I241" i="2"/>
  <c r="N241" i="2" s="1"/>
  <c r="K286" i="2"/>
  <c r="Q286" i="2" s="1"/>
  <c r="I286" i="2"/>
  <c r="N286" i="2" s="1"/>
  <c r="O361" i="2"/>
  <c r="P361" i="2"/>
  <c r="K20" i="2"/>
  <c r="Q20" i="2" s="1"/>
  <c r="J107" i="1"/>
  <c r="J75" i="1"/>
  <c r="O75" i="1" s="1"/>
  <c r="J104" i="2"/>
  <c r="I87" i="2"/>
  <c r="N87" i="2" s="1"/>
  <c r="K87" i="2"/>
  <c r="Q87" i="2" s="1"/>
  <c r="I208" i="2"/>
  <c r="N208" i="2" s="1"/>
  <c r="K208" i="2"/>
  <c r="Q208" i="2" s="1"/>
  <c r="K239" i="2"/>
  <c r="Q239" i="2" s="1"/>
  <c r="K284" i="2"/>
  <c r="Q284" i="2" s="1"/>
  <c r="J300" i="2"/>
  <c r="S551" i="2"/>
  <c r="R551" i="2"/>
  <c r="S470" i="2"/>
  <c r="R470" i="2"/>
  <c r="S415" i="2"/>
  <c r="R415" i="2"/>
  <c r="I19" i="2"/>
  <c r="N19" i="2" s="1"/>
  <c r="K19" i="2"/>
  <c r="Q19" i="2" s="1"/>
  <c r="J66" i="2"/>
  <c r="J103" i="2"/>
  <c r="K86" i="2"/>
  <c r="Q86" i="2" s="1"/>
  <c r="J185" i="2"/>
  <c r="K207" i="2"/>
  <c r="Q207" i="2" s="1"/>
  <c r="I238" i="2"/>
  <c r="N238" i="2" s="1"/>
  <c r="K238" i="2"/>
  <c r="Q238" i="2" s="1"/>
  <c r="I283" i="2"/>
  <c r="N283" i="2" s="1"/>
  <c r="K283" i="2"/>
  <c r="Q283" i="2" s="1"/>
  <c r="J299" i="2"/>
  <c r="O358" i="2"/>
  <c r="R358" i="2" s="1"/>
  <c r="P358" i="2"/>
  <c r="S358" i="2" s="1"/>
  <c r="O560" i="2"/>
  <c r="R560" i="2" s="1"/>
  <c r="P560" i="2"/>
  <c r="S560" i="2" s="1"/>
  <c r="S510" i="2"/>
  <c r="S437" i="2"/>
  <c r="R437" i="2"/>
  <c r="O458" i="2"/>
  <c r="R458" i="2" s="1"/>
  <c r="P458" i="2"/>
  <c r="S458" i="2" s="1"/>
  <c r="S454" i="2"/>
  <c r="R454" i="2"/>
  <c r="K378" i="2"/>
  <c r="Q378" i="2" s="1"/>
  <c r="P488" i="2"/>
  <c r="S488" i="2" s="1"/>
  <c r="O488" i="2"/>
  <c r="R488" i="2" s="1"/>
  <c r="R435" i="2"/>
  <c r="O388" i="2"/>
  <c r="P388" i="2"/>
  <c r="K206" i="2"/>
  <c r="Q206" i="2" s="1"/>
  <c r="K282" i="2"/>
  <c r="Q282" i="2" s="1"/>
  <c r="R510" i="2"/>
  <c r="P521" i="2"/>
  <c r="S521" i="2" s="1"/>
  <c r="O521" i="2"/>
  <c r="R521" i="2" s="1"/>
  <c r="R477" i="2"/>
  <c r="K352" i="2"/>
  <c r="Q352" i="2" s="1"/>
  <c r="S541" i="2"/>
  <c r="R541" i="2"/>
  <c r="O501" i="2"/>
  <c r="R501" i="2" s="1"/>
  <c r="P501" i="2"/>
  <c r="S501" i="2" s="1"/>
  <c r="S395" i="2"/>
  <c r="R395" i="2"/>
  <c r="K341" i="2"/>
  <c r="Q341" i="2" s="1"/>
  <c r="S436" i="2"/>
  <c r="O550" i="2"/>
  <c r="R550" i="2" s="1"/>
  <c r="P550" i="2"/>
  <c r="S550" i="2" s="1"/>
  <c r="K30" i="2"/>
  <c r="Q30" i="2" s="1"/>
  <c r="K29" i="2"/>
  <c r="Q29" i="2" s="1"/>
  <c r="J65" i="2"/>
  <c r="K365" i="2"/>
  <c r="Q365" i="2" s="1"/>
  <c r="R445" i="2"/>
  <c r="S445" i="2"/>
  <c r="K386" i="2"/>
  <c r="Q386" i="2" s="1"/>
  <c r="S404" i="2"/>
  <c r="R404" i="2"/>
  <c r="R436" i="2"/>
  <c r="P549" i="2"/>
  <c r="S549" i="2" s="1"/>
  <c r="O549" i="2"/>
  <c r="R549" i="2" s="1"/>
  <c r="K197" i="2"/>
  <c r="Q197" i="2" s="1"/>
  <c r="I197" i="2"/>
  <c r="N197" i="2" s="1"/>
  <c r="K16" i="2"/>
  <c r="Q16" i="2" s="1"/>
  <c r="I16" i="2"/>
  <c r="N16" i="2" s="1"/>
  <c r="I83" i="2"/>
  <c r="N83" i="2" s="1"/>
  <c r="K83" i="2"/>
  <c r="Q83" i="2" s="1"/>
  <c r="I204" i="2"/>
  <c r="N204" i="2" s="1"/>
  <c r="K204" i="2"/>
  <c r="Q204" i="2" s="1"/>
  <c r="I280" i="2"/>
  <c r="N280" i="2" s="1"/>
  <c r="K280" i="2"/>
  <c r="Q280" i="2" s="1"/>
  <c r="P354" i="2"/>
  <c r="O354" i="2"/>
  <c r="S427" i="2"/>
  <c r="O443" i="2"/>
  <c r="R443" i="2" s="1"/>
  <c r="P443" i="2"/>
  <c r="S443" i="2" s="1"/>
  <c r="S494" i="2"/>
  <c r="R574" i="2"/>
  <c r="K81" i="2"/>
  <c r="Q81" i="2" s="1"/>
  <c r="J180" i="2"/>
  <c r="J256" i="2"/>
  <c r="K278" i="2"/>
  <c r="Q278" i="2" s="1"/>
  <c r="O353" i="2"/>
  <c r="P353" i="2"/>
  <c r="P423" i="2"/>
  <c r="S423" i="2" s="1"/>
  <c r="O423" i="2"/>
  <c r="R423" i="2" s="1"/>
  <c r="R590" i="2"/>
  <c r="S590" i="2"/>
  <c r="P401" i="2"/>
  <c r="S401" i="2" s="1"/>
  <c r="O401" i="2"/>
  <c r="R401" i="2" s="1"/>
  <c r="O490" i="2"/>
  <c r="R490" i="2" s="1"/>
  <c r="P490" i="2"/>
  <c r="S490" i="2" s="1"/>
  <c r="J34" i="2"/>
  <c r="K279" i="2"/>
  <c r="Q279" i="2" s="1"/>
  <c r="K13" i="2"/>
  <c r="Q13" i="2" s="1"/>
  <c r="K72" i="1"/>
  <c r="Q72" i="1" s="1"/>
  <c r="J97" i="2"/>
  <c r="K80" i="2"/>
  <c r="Q80" i="2" s="1"/>
  <c r="J179" i="2"/>
  <c r="K201" i="2"/>
  <c r="Q201" i="2" s="1"/>
  <c r="K277" i="2"/>
  <c r="Q277" i="2" s="1"/>
  <c r="K321" i="2"/>
  <c r="Q321" i="2" s="1"/>
  <c r="O352" i="2"/>
  <c r="P352" i="2"/>
  <c r="P562" i="2"/>
  <c r="S562" i="2" s="1"/>
  <c r="O562" i="2"/>
  <c r="R562" i="2" s="1"/>
  <c r="P565" i="2"/>
  <c r="S565" i="2" s="1"/>
  <c r="O565" i="2"/>
  <c r="R565" i="2" s="1"/>
  <c r="K388" i="2"/>
  <c r="Q388" i="2" s="1"/>
  <c r="K354" i="2"/>
  <c r="Q354" i="2" s="1"/>
  <c r="R555" i="2"/>
  <c r="K18" i="2"/>
  <c r="Q18" i="2" s="1"/>
  <c r="I18" i="2"/>
  <c r="N18" i="2" s="1"/>
  <c r="J64" i="2"/>
  <c r="I281" i="2"/>
  <c r="N281" i="2" s="1"/>
  <c r="K281" i="2"/>
  <c r="Q281" i="2" s="1"/>
  <c r="K202" i="2"/>
  <c r="Q202" i="2" s="1"/>
  <c r="J60" i="2"/>
  <c r="K12" i="2"/>
  <c r="Q12" i="2" s="1"/>
  <c r="J59" i="2"/>
  <c r="P351" i="2"/>
  <c r="O351" i="2"/>
  <c r="R398" i="2"/>
  <c r="S398" i="2"/>
  <c r="R592" i="2"/>
  <c r="S592" i="2"/>
  <c r="R499" i="2"/>
  <c r="S499" i="2"/>
  <c r="K323" i="2"/>
  <c r="Q323" i="2" s="1"/>
  <c r="I323" i="2"/>
  <c r="K14" i="2"/>
  <c r="Q14" i="2" s="1"/>
  <c r="J61" i="2"/>
  <c r="J96" i="2"/>
  <c r="K79" i="2"/>
  <c r="Q79" i="2" s="1"/>
  <c r="I79" i="2"/>
  <c r="N79" i="2" s="1"/>
  <c r="K159" i="2"/>
  <c r="Q159" i="2" s="1"/>
  <c r="I159" i="2"/>
  <c r="N159" i="2" s="1"/>
  <c r="J234" i="2"/>
  <c r="I298" i="2"/>
  <c r="K298" i="2"/>
  <c r="Q298" i="2" s="1"/>
  <c r="K320" i="2"/>
  <c r="Q320" i="2" s="1"/>
  <c r="J55" i="2"/>
  <c r="J58" i="2"/>
  <c r="I78" i="2"/>
  <c r="N78" i="2" s="1"/>
  <c r="K78" i="2"/>
  <c r="Q78" i="2" s="1"/>
  <c r="K158" i="2"/>
  <c r="Q158" i="2" s="1"/>
  <c r="J177" i="2"/>
  <c r="J233" i="2"/>
  <c r="J253" i="2"/>
  <c r="K297" i="2"/>
  <c r="Q297" i="2" s="1"/>
  <c r="K319" i="2"/>
  <c r="Q319" i="2" s="1"/>
  <c r="O350" i="2"/>
  <c r="R350" i="2" s="1"/>
  <c r="P350" i="2"/>
  <c r="S350" i="2" s="1"/>
  <c r="S506" i="2"/>
  <c r="R506" i="2"/>
  <c r="K370" i="2"/>
  <c r="Q370" i="2" s="1"/>
  <c r="S455" i="2"/>
  <c r="K355" i="2"/>
  <c r="Q355" i="2" s="1"/>
  <c r="P412" i="2"/>
  <c r="S412" i="2" s="1"/>
  <c r="O412" i="2"/>
  <c r="R412" i="2" s="1"/>
  <c r="K15" i="2"/>
  <c r="Q15" i="2" s="1"/>
  <c r="I15" i="2"/>
  <c r="N15" i="2" s="1"/>
  <c r="M2" i="2"/>
  <c r="L3" i="2"/>
  <c r="J57" i="2"/>
  <c r="J102" i="1"/>
  <c r="P102" i="1" s="1"/>
  <c r="J94" i="2"/>
  <c r="J144" i="2"/>
  <c r="J176" i="2"/>
  <c r="K318" i="2"/>
  <c r="Q318" i="2" s="1"/>
  <c r="O503" i="2"/>
  <c r="R503" i="2" s="1"/>
  <c r="P503" i="2"/>
  <c r="S503" i="2" s="1"/>
  <c r="R455" i="2"/>
  <c r="R475" i="2"/>
  <c r="S475" i="2"/>
  <c r="R492" i="2"/>
  <c r="P496" i="2"/>
  <c r="S496" i="2" s="1"/>
  <c r="O496" i="2"/>
  <c r="R496" i="2" s="1"/>
  <c r="J56" i="2"/>
  <c r="J143" i="2"/>
  <c r="I156" i="2"/>
  <c r="N156" i="2" s="1"/>
  <c r="K156" i="2"/>
  <c r="Q156" i="2" s="1"/>
  <c r="J175" i="2"/>
  <c r="I317" i="2"/>
  <c r="N317" i="2" s="1"/>
  <c r="K317" i="2"/>
  <c r="Q317" i="2" s="1"/>
  <c r="P348" i="2"/>
  <c r="O348" i="2"/>
  <c r="O482" i="2"/>
  <c r="R482" i="2" s="1"/>
  <c r="P482" i="2"/>
  <c r="S482" i="2" s="1"/>
  <c r="S492" i="2"/>
  <c r="R429" i="2"/>
  <c r="S429" i="2"/>
  <c r="R399" i="2"/>
  <c r="S399" i="2"/>
  <c r="R400" i="2"/>
  <c r="S400" i="2"/>
  <c r="R583" i="2"/>
  <c r="S583" i="2"/>
  <c r="K346" i="2"/>
  <c r="Q346" i="2" s="1"/>
  <c r="S498" i="2"/>
  <c r="R498" i="2"/>
  <c r="J52" i="2"/>
  <c r="K77" i="2"/>
  <c r="Q77" i="2" s="1"/>
  <c r="J142" i="2"/>
  <c r="I155" i="2"/>
  <c r="N155" i="2" s="1"/>
  <c r="K155" i="2"/>
  <c r="Q155" i="2" s="1"/>
  <c r="O347" i="2"/>
  <c r="P347" i="2"/>
  <c r="J51" i="2"/>
  <c r="S409" i="2"/>
  <c r="R409" i="2"/>
  <c r="O418" i="2"/>
  <c r="R418" i="2" s="1"/>
  <c r="P418" i="2"/>
  <c r="S418" i="2" s="1"/>
  <c r="P425" i="2"/>
  <c r="S425" i="2" s="1"/>
  <c r="O425" i="2"/>
  <c r="R425" i="2" s="1"/>
  <c r="L47" i="12"/>
  <c r="M46" i="12"/>
  <c r="K377" i="2"/>
  <c r="Q377" i="2" s="1"/>
  <c r="S577" i="2"/>
  <c r="R577" i="2"/>
  <c r="O393" i="2"/>
  <c r="P393" i="2"/>
  <c r="I154" i="2"/>
  <c r="N154" i="2" s="1"/>
  <c r="K154" i="2"/>
  <c r="Q154" i="2" s="1"/>
  <c r="O346" i="2"/>
  <c r="P346" i="2"/>
  <c r="N54" i="1"/>
  <c r="J6" i="2"/>
  <c r="J49" i="2"/>
  <c r="K74" i="2"/>
  <c r="Q74" i="2" s="1"/>
  <c r="K68" i="1"/>
  <c r="Q68" i="1" s="1"/>
  <c r="K152" i="2"/>
  <c r="Q152" i="2" s="1"/>
  <c r="J227" i="2"/>
  <c r="I257" i="2"/>
  <c r="N257" i="2" s="1"/>
  <c r="K257" i="2"/>
  <c r="Q257" i="2" s="1"/>
  <c r="K291" i="2"/>
  <c r="Q291" i="2" s="1"/>
  <c r="K313" i="2"/>
  <c r="Q313" i="2" s="1"/>
  <c r="O344" i="2"/>
  <c r="P344" i="2"/>
  <c r="P405" i="2"/>
  <c r="S405" i="2" s="1"/>
  <c r="O405" i="2"/>
  <c r="R405" i="2" s="1"/>
  <c r="R495" i="2"/>
  <c r="R547" i="2"/>
  <c r="S547" i="2"/>
  <c r="J5" i="2"/>
  <c r="J48" i="2"/>
  <c r="I73" i="2"/>
  <c r="N73" i="2" s="1"/>
  <c r="K73" i="2"/>
  <c r="Q73" i="2" s="1"/>
  <c r="J138" i="2"/>
  <c r="K151" i="2"/>
  <c r="Q151" i="2" s="1"/>
  <c r="J170" i="2"/>
  <c r="I290" i="2"/>
  <c r="N290" i="2" s="1"/>
  <c r="K290" i="2"/>
  <c r="Q290" i="2" s="1"/>
  <c r="O343" i="2"/>
  <c r="R343" i="2" s="1"/>
  <c r="P343" i="2"/>
  <c r="S343" i="2" s="1"/>
  <c r="R504" i="2"/>
  <c r="L151" i="15"/>
  <c r="M150" i="15"/>
  <c r="R450" i="2"/>
  <c r="S466" i="2"/>
  <c r="R466" i="2"/>
  <c r="K72" i="2"/>
  <c r="Q72" i="2" s="1"/>
  <c r="K150" i="2"/>
  <c r="Q150" i="2" s="1"/>
  <c r="I150" i="2"/>
  <c r="J225" i="2"/>
  <c r="I255" i="2"/>
  <c r="N255" i="2" s="1"/>
  <c r="K255" i="2"/>
  <c r="Q255" i="2" s="1"/>
  <c r="K289" i="2"/>
  <c r="Q289" i="2" s="1"/>
  <c r="I311" i="2"/>
  <c r="K311" i="2"/>
  <c r="Q311" i="2" s="1"/>
  <c r="S504" i="2"/>
  <c r="P528" i="2"/>
  <c r="S528" i="2" s="1"/>
  <c r="O528" i="2"/>
  <c r="R528" i="2" s="1"/>
  <c r="I122" i="2"/>
  <c r="N122" i="2" s="1"/>
  <c r="K122" i="2"/>
  <c r="Q122" i="2" s="1"/>
  <c r="K54" i="2"/>
  <c r="Q54" i="2" s="1"/>
  <c r="I54" i="2"/>
  <c r="N54" i="2" s="1"/>
  <c r="K50" i="2"/>
  <c r="Q50" i="2" s="1"/>
  <c r="I50" i="2"/>
  <c r="N50" i="2" s="1"/>
  <c r="K75" i="2"/>
  <c r="Q75" i="2" s="1"/>
  <c r="J140" i="2"/>
  <c r="K153" i="2"/>
  <c r="Q153" i="2" s="1"/>
  <c r="I258" i="2"/>
  <c r="N258" i="2" s="1"/>
  <c r="K258" i="2"/>
  <c r="Q258" i="2" s="1"/>
  <c r="K292" i="2"/>
  <c r="Q292" i="2" s="1"/>
  <c r="I292" i="2"/>
  <c r="N292" i="2" s="1"/>
  <c r="P345" i="2"/>
  <c r="O345" i="2"/>
  <c r="J47" i="2"/>
  <c r="J3" i="2"/>
  <c r="J98" i="1"/>
  <c r="O98" i="1" s="1"/>
  <c r="R98" i="1" s="1"/>
  <c r="J86" i="2"/>
  <c r="J136" i="2"/>
  <c r="K149" i="2"/>
  <c r="Q149" i="2" s="1"/>
  <c r="J199" i="2"/>
  <c r="K310" i="2"/>
  <c r="Q310" i="2" s="1"/>
  <c r="P341" i="2"/>
  <c r="O341" i="2"/>
  <c r="S553" i="2"/>
  <c r="O426" i="2"/>
  <c r="R426" i="2" s="1"/>
  <c r="P426" i="2"/>
  <c r="S426" i="2" s="1"/>
  <c r="R515" i="2"/>
  <c r="S515" i="2"/>
  <c r="K391" i="2"/>
  <c r="Q391" i="2" s="1"/>
  <c r="P468" i="2"/>
  <c r="S468" i="2" s="1"/>
  <c r="O468" i="2"/>
  <c r="R468" i="2" s="1"/>
  <c r="O519" i="2"/>
  <c r="R519" i="2" s="1"/>
  <c r="P519" i="2"/>
  <c r="S519" i="2" s="1"/>
  <c r="K11" i="2"/>
  <c r="Q11" i="2" s="1"/>
  <c r="S522" i="2"/>
  <c r="R522" i="2"/>
  <c r="O530" i="2"/>
  <c r="R530" i="2" s="1"/>
  <c r="P530" i="2"/>
  <c r="S530" i="2" s="1"/>
  <c r="K332" i="2"/>
  <c r="Q332" i="2" s="1"/>
  <c r="S500" i="2"/>
  <c r="R500" i="2"/>
  <c r="O334" i="2"/>
  <c r="P334" i="2"/>
  <c r="P387" i="2"/>
  <c r="O387" i="2"/>
  <c r="P9" i="2"/>
  <c r="J198" i="2"/>
  <c r="O296" i="2"/>
  <c r="P296" i="2"/>
  <c r="K309" i="2"/>
  <c r="Q309" i="2" s="1"/>
  <c r="P340" i="2"/>
  <c r="S340" i="2" s="1"/>
  <c r="O340" i="2"/>
  <c r="R340" i="2" s="1"/>
  <c r="J134" i="2"/>
  <c r="I252" i="2"/>
  <c r="N252" i="2" s="1"/>
  <c r="K252" i="2"/>
  <c r="Q252" i="2" s="1"/>
  <c r="J295" i="2"/>
  <c r="K334" i="2"/>
  <c r="Q334" i="2" s="1"/>
  <c r="R452" i="2"/>
  <c r="S452" i="2"/>
  <c r="S594" i="2"/>
  <c r="R594" i="2"/>
  <c r="S487" i="2"/>
  <c r="R487" i="2"/>
  <c r="L183" i="12"/>
  <c r="M182" i="12"/>
  <c r="L368" i="3"/>
  <c r="M367" i="3"/>
  <c r="L1151" i="3"/>
  <c r="M1150" i="3"/>
  <c r="L954" i="2"/>
  <c r="M953" i="2"/>
  <c r="L452" i="2"/>
  <c r="M452" i="2" s="1"/>
  <c r="N452" i="2" s="1"/>
  <c r="M451" i="2"/>
  <c r="L298" i="2"/>
  <c r="M298" i="2" s="1"/>
  <c r="M297" i="2"/>
  <c r="M354" i="2"/>
  <c r="L355" i="2"/>
  <c r="M355" i="2" s="1"/>
  <c r="N355" i="2" s="1"/>
  <c r="M761" i="2"/>
  <c r="L762" i="2"/>
  <c r="L763" i="2" s="1"/>
  <c r="M763" i="2" s="1"/>
  <c r="N763" i="2" s="1"/>
  <c r="M322" i="2"/>
  <c r="L323" i="2"/>
  <c r="M323" i="2" s="1"/>
  <c r="L903" i="2"/>
  <c r="M902" i="2"/>
  <c r="M938" i="2"/>
  <c r="L939" i="2"/>
  <c r="M348" i="2"/>
  <c r="L349" i="2"/>
  <c r="M349" i="2" s="1"/>
  <c r="N349" i="2" s="1"/>
  <c r="M1002" i="3"/>
  <c r="L1003" i="3"/>
  <c r="M618" i="3"/>
  <c r="L619" i="3"/>
  <c r="M531" i="3"/>
  <c r="L532" i="3"/>
  <c r="M995" i="3"/>
  <c r="L996" i="3"/>
  <c r="M996" i="3" s="1"/>
  <c r="N996" i="3" s="1"/>
  <c r="L639" i="3"/>
  <c r="M638" i="3"/>
  <c r="L728" i="3"/>
  <c r="M727" i="3"/>
  <c r="M650" i="3"/>
  <c r="L651" i="3"/>
  <c r="M55" i="22"/>
  <c r="L56" i="22"/>
  <c r="L396" i="22"/>
  <c r="M395" i="22"/>
  <c r="M382" i="22"/>
  <c r="L383" i="22"/>
  <c r="M383" i="22" s="1"/>
  <c r="N383" i="22" s="1"/>
  <c r="L432" i="22"/>
  <c r="M431" i="22"/>
  <c r="L376" i="22"/>
  <c r="M376" i="22" s="1"/>
  <c r="N376" i="22" s="1"/>
  <c r="M375" i="22"/>
  <c r="L405" i="22"/>
  <c r="M404" i="22"/>
  <c r="M424" i="22"/>
  <c r="L425" i="22"/>
  <c r="M425" i="22" s="1"/>
  <c r="N425" i="22" s="1"/>
  <c r="M169" i="21"/>
  <c r="L170" i="21"/>
  <c r="M170" i="21" s="1"/>
  <c r="N170" i="21" s="1"/>
  <c r="M95" i="21"/>
  <c r="L96" i="21"/>
  <c r="M96" i="21" s="1"/>
  <c r="N96" i="21" s="1"/>
  <c r="M249" i="21"/>
  <c r="L250" i="21"/>
  <c r="M270" i="21"/>
  <c r="L271" i="21"/>
  <c r="M271" i="21" s="1"/>
  <c r="N271" i="21" s="1"/>
  <c r="M947" i="3"/>
  <c r="L948" i="3"/>
  <c r="M891" i="3"/>
  <c r="L892" i="3"/>
  <c r="M315" i="3"/>
  <c r="L316" i="3"/>
  <c r="L1169" i="3"/>
  <c r="M1168" i="3"/>
  <c r="L881" i="3"/>
  <c r="M880" i="3"/>
  <c r="L188" i="3"/>
  <c r="M187" i="3"/>
  <c r="L778" i="3"/>
  <c r="M777" i="3"/>
  <c r="L343" i="3"/>
  <c r="M342" i="3"/>
  <c r="L766" i="3"/>
  <c r="M765" i="3"/>
  <c r="L902" i="3"/>
  <c r="M901" i="3"/>
  <c r="M1076" i="3"/>
  <c r="L1077" i="3"/>
  <c r="L1177" i="3"/>
  <c r="M1176" i="3"/>
  <c r="L660" i="3"/>
  <c r="L298" i="3"/>
  <c r="M298" i="3" s="1"/>
  <c r="N298" i="3" s="1"/>
  <c r="M297" i="3"/>
  <c r="L850" i="3"/>
  <c r="M849" i="3"/>
  <c r="M308" i="3"/>
  <c r="L309" i="3"/>
  <c r="M309" i="3" s="1"/>
  <c r="N309" i="3" s="1"/>
  <c r="M957" i="3"/>
  <c r="L958" i="3"/>
  <c r="M958" i="3" s="1"/>
  <c r="N958" i="3" s="1"/>
  <c r="M150" i="3"/>
  <c r="L151" i="3"/>
  <c r="L92" i="3"/>
  <c r="M91" i="3"/>
  <c r="L26" i="3"/>
  <c r="M25" i="3"/>
  <c r="M848" i="1"/>
  <c r="L849" i="1"/>
  <c r="M849" i="1" s="1"/>
  <c r="N849" i="1" s="1"/>
  <c r="J40" i="1"/>
  <c r="P40" i="1" s="1"/>
  <c r="K122" i="1"/>
  <c r="Q122" i="1" s="1"/>
  <c r="K120" i="1"/>
  <c r="Q120" i="1" s="1"/>
  <c r="K118" i="1"/>
  <c r="Q118" i="1" s="1"/>
  <c r="K116" i="1"/>
  <c r="Q116" i="1" s="1"/>
  <c r="I116" i="1"/>
  <c r="N116" i="1" s="1"/>
  <c r="K114" i="1"/>
  <c r="Q114" i="1" s="1"/>
  <c r="K112" i="1"/>
  <c r="Q112" i="1" s="1"/>
  <c r="K110" i="1"/>
  <c r="Q110" i="1" s="1"/>
  <c r="K108" i="1"/>
  <c r="Q108" i="1" s="1"/>
  <c r="K106" i="1"/>
  <c r="Q106" i="1" s="1"/>
  <c r="K104" i="1"/>
  <c r="Q104" i="1" s="1"/>
  <c r="K102" i="1"/>
  <c r="Q102" i="1" s="1"/>
  <c r="K100" i="1"/>
  <c r="Q100" i="1" s="1"/>
  <c r="K98" i="1"/>
  <c r="Q98" i="1" s="1"/>
  <c r="K96" i="1"/>
  <c r="Q96" i="1" s="1"/>
  <c r="I96" i="1"/>
  <c r="N96" i="1" s="1"/>
  <c r="K94" i="1"/>
  <c r="Q94" i="1" s="1"/>
  <c r="K92" i="1"/>
  <c r="Q92" i="1" s="1"/>
  <c r="K90" i="1"/>
  <c r="Q90" i="1" s="1"/>
  <c r="I88" i="1"/>
  <c r="N88" i="1" s="1"/>
  <c r="K88" i="1"/>
  <c r="Q88" i="1" s="1"/>
  <c r="I86" i="1"/>
  <c r="N86" i="1" s="1"/>
  <c r="K86" i="1"/>
  <c r="Q86" i="1" s="1"/>
  <c r="K84" i="1"/>
  <c r="Q84" i="1" s="1"/>
  <c r="K82" i="1"/>
  <c r="Q82" i="1" s="1"/>
  <c r="K80" i="1"/>
  <c r="Q80" i="1" s="1"/>
  <c r="K78" i="1"/>
  <c r="Q78" i="1" s="1"/>
  <c r="K76" i="1"/>
  <c r="Q76" i="1" s="1"/>
  <c r="I74" i="1"/>
  <c r="N74" i="1" s="1"/>
  <c r="K74" i="1"/>
  <c r="Q74" i="1" s="1"/>
  <c r="I70" i="1"/>
  <c r="N70" i="1" s="1"/>
  <c r="K70" i="1"/>
  <c r="Q70" i="1" s="1"/>
  <c r="L60" i="1"/>
  <c r="M59" i="1"/>
  <c r="O119" i="1"/>
  <c r="P119" i="1"/>
  <c r="O117" i="1"/>
  <c r="P117" i="1"/>
  <c r="O113" i="1"/>
  <c r="P113" i="1"/>
  <c r="O107" i="1"/>
  <c r="P107" i="1"/>
  <c r="O105" i="1"/>
  <c r="P105" i="1"/>
  <c r="P103" i="1"/>
  <c r="O103" i="1"/>
  <c r="O101" i="1"/>
  <c r="P101" i="1"/>
  <c r="O99" i="1"/>
  <c r="P99" i="1"/>
  <c r="O97" i="1"/>
  <c r="P97" i="1"/>
  <c r="O89" i="1"/>
  <c r="P89" i="1"/>
  <c r="P87" i="1"/>
  <c r="O87" i="1"/>
  <c r="O83" i="1"/>
  <c r="P83" i="1"/>
  <c r="O73" i="1"/>
  <c r="P73" i="1"/>
  <c r="O71" i="1"/>
  <c r="P71" i="1"/>
  <c r="O69" i="1"/>
  <c r="P69" i="1"/>
  <c r="P67" i="1"/>
  <c r="S67" i="1" s="1"/>
  <c r="O67" i="1"/>
  <c r="R67" i="1" s="1"/>
  <c r="O63" i="1"/>
  <c r="R63" i="1" s="1"/>
  <c r="O59" i="1"/>
  <c r="P59" i="1"/>
  <c r="K123" i="1"/>
  <c r="Q123" i="1" s="1"/>
  <c r="I123" i="1"/>
  <c r="N123" i="1" s="1"/>
  <c r="I121" i="1"/>
  <c r="N121" i="1" s="1"/>
  <c r="K121" i="1"/>
  <c r="Q121" i="1" s="1"/>
  <c r="K119" i="1"/>
  <c r="Q119" i="1" s="1"/>
  <c r="K117" i="1"/>
  <c r="Q117" i="1" s="1"/>
  <c r="K115" i="1"/>
  <c r="Q115" i="1" s="1"/>
  <c r="I115" i="1"/>
  <c r="N115" i="1" s="1"/>
  <c r="K113" i="1"/>
  <c r="Q113" i="1" s="1"/>
  <c r="K111" i="1"/>
  <c r="Q111" i="1" s="1"/>
  <c r="I111" i="1"/>
  <c r="N111" i="1" s="1"/>
  <c r="I109" i="1"/>
  <c r="K109" i="1"/>
  <c r="Q109" i="1" s="1"/>
  <c r="K107" i="1"/>
  <c r="Q107" i="1" s="1"/>
  <c r="K105" i="1"/>
  <c r="Q105" i="1" s="1"/>
  <c r="K103" i="1"/>
  <c r="Q103" i="1" s="1"/>
  <c r="K101" i="1"/>
  <c r="Q101" i="1" s="1"/>
  <c r="K99" i="1"/>
  <c r="Q99" i="1" s="1"/>
  <c r="R99" i="1" s="1"/>
  <c r="K97" i="1"/>
  <c r="Q97" i="1" s="1"/>
  <c r="K95" i="1"/>
  <c r="Q95" i="1" s="1"/>
  <c r="I93" i="1"/>
  <c r="N93" i="1" s="1"/>
  <c r="K93" i="1"/>
  <c r="Q93" i="1" s="1"/>
  <c r="K91" i="1"/>
  <c r="Q91" i="1" s="1"/>
  <c r="K89" i="1"/>
  <c r="Q89" i="1" s="1"/>
  <c r="K87" i="1"/>
  <c r="Q87" i="1" s="1"/>
  <c r="K85" i="1"/>
  <c r="Q85" i="1" s="1"/>
  <c r="I85" i="1"/>
  <c r="N85" i="1" s="1"/>
  <c r="K83" i="1"/>
  <c r="Q83" i="1" s="1"/>
  <c r="I81" i="1"/>
  <c r="N81" i="1" s="1"/>
  <c r="K81" i="1"/>
  <c r="Q81" i="1" s="1"/>
  <c r="K79" i="1"/>
  <c r="Q79" i="1" s="1"/>
  <c r="K77" i="1"/>
  <c r="Q77" i="1" s="1"/>
  <c r="I77" i="1"/>
  <c r="N77" i="1" s="1"/>
  <c r="K75" i="1"/>
  <c r="Q75" i="1" s="1"/>
  <c r="K73" i="1"/>
  <c r="Q73" i="1" s="1"/>
  <c r="K71" i="1"/>
  <c r="Q71" i="1" s="1"/>
  <c r="K69" i="1"/>
  <c r="Q69" i="1" s="1"/>
  <c r="K65" i="1"/>
  <c r="Q65" i="1" s="1"/>
  <c r="I65" i="1"/>
  <c r="N65" i="1" s="1"/>
  <c r="I61" i="1"/>
  <c r="K61" i="1"/>
  <c r="Q61" i="1" s="1"/>
  <c r="P122" i="1"/>
  <c r="O122" i="1"/>
  <c r="O120" i="1"/>
  <c r="P120" i="1"/>
  <c r="P118" i="1"/>
  <c r="O118" i="1"/>
  <c r="P114" i="1"/>
  <c r="O114" i="1"/>
  <c r="O112" i="1"/>
  <c r="P112" i="1"/>
  <c r="P110" i="1"/>
  <c r="O110" i="1"/>
  <c r="O108" i="1"/>
  <c r="P108" i="1"/>
  <c r="P106" i="1"/>
  <c r="O106" i="1"/>
  <c r="O104" i="1"/>
  <c r="R104" i="1" s="1"/>
  <c r="P104" i="1"/>
  <c r="O100" i="1"/>
  <c r="P100" i="1"/>
  <c r="P94" i="1"/>
  <c r="O94" i="1"/>
  <c r="O92" i="1"/>
  <c r="P92" i="1"/>
  <c r="P90" i="1"/>
  <c r="O90" i="1"/>
  <c r="J84" i="1"/>
  <c r="J82" i="1"/>
  <c r="J80" i="1"/>
  <c r="J78" i="1"/>
  <c r="J76" i="1"/>
  <c r="J72" i="1"/>
  <c r="J68" i="1"/>
  <c r="J66" i="1"/>
  <c r="J64" i="1"/>
  <c r="J62" i="1"/>
  <c r="J60" i="1"/>
  <c r="J58" i="1"/>
  <c r="O58" i="1" s="1"/>
  <c r="M780" i="1"/>
  <c r="L781" i="1"/>
  <c r="M771" i="1"/>
  <c r="L772" i="1"/>
  <c r="M251" i="1"/>
  <c r="L252" i="1"/>
  <c r="L157" i="1"/>
  <c r="M156" i="1"/>
  <c r="L394" i="1"/>
  <c r="M393" i="1"/>
  <c r="L106" i="1"/>
  <c r="M105" i="1"/>
  <c r="M591" i="1"/>
  <c r="L592" i="1"/>
  <c r="M383" i="1"/>
  <c r="L384" i="1"/>
  <c r="J37" i="1"/>
  <c r="P37" i="1" s="1"/>
  <c r="K35" i="1"/>
  <c r="Q35" i="1" s="1"/>
  <c r="R35" i="1" s="1"/>
  <c r="J56" i="1"/>
  <c r="O56" i="1" s="1"/>
  <c r="R56" i="1" s="1"/>
  <c r="K51" i="1"/>
  <c r="Q51" i="1" s="1"/>
  <c r="K50" i="1"/>
  <c r="Q50" i="1" s="1"/>
  <c r="K57" i="1"/>
  <c r="Q57" i="1" s="1"/>
  <c r="K56" i="1"/>
  <c r="Q56" i="1" s="1"/>
  <c r="K26" i="1"/>
  <c r="Q26" i="1" s="1"/>
  <c r="K25" i="1"/>
  <c r="Q25" i="1" s="1"/>
  <c r="K4" i="1"/>
  <c r="Q4" i="1" s="1"/>
  <c r="K49" i="1"/>
  <c r="Q49" i="1" s="1"/>
  <c r="J42" i="1"/>
  <c r="P42" i="1" s="1"/>
  <c r="J36" i="1"/>
  <c r="O36" i="1" s="1"/>
  <c r="K13" i="1"/>
  <c r="Q13" i="1" s="1"/>
  <c r="K9" i="1"/>
  <c r="Q9" i="1" s="1"/>
  <c r="K44" i="1"/>
  <c r="Q44" i="1" s="1"/>
  <c r="J30" i="1"/>
  <c r="K27" i="1"/>
  <c r="Q27" i="1" s="1"/>
  <c r="I57" i="1"/>
  <c r="M827" i="2"/>
  <c r="L828" i="2"/>
  <c r="L528" i="2"/>
  <c r="M527" i="2"/>
  <c r="L328" i="2"/>
  <c r="M328" i="2" s="1"/>
  <c r="N328" i="2" s="1"/>
  <c r="L336" i="2"/>
  <c r="M336" i="2" s="1"/>
  <c r="N336" i="2" s="1"/>
  <c r="M335" i="2"/>
  <c r="M1317" i="2"/>
  <c r="L1318" i="2"/>
  <c r="M1318" i="2" s="1"/>
  <c r="N1318" i="2" s="1"/>
  <c r="M136" i="2"/>
  <c r="L137" i="2"/>
  <c r="M137" i="2" s="1"/>
  <c r="M35" i="2"/>
  <c r="L36" i="2"/>
  <c r="M835" i="2"/>
  <c r="L836" i="2"/>
  <c r="M836" i="2" s="1"/>
  <c r="N836" i="2" s="1"/>
  <c r="M681" i="2"/>
  <c r="L682" i="2"/>
  <c r="M669" i="2"/>
  <c r="L670" i="2"/>
  <c r="M1151" i="2"/>
  <c r="L1152" i="2"/>
  <c r="M1087" i="2"/>
  <c r="L1088" i="2"/>
  <c r="M59" i="2"/>
  <c r="L60" i="2"/>
  <c r="M388" i="2"/>
  <c r="L389" i="2"/>
  <c r="M919" i="2"/>
  <c r="L920" i="2"/>
  <c r="M1003" i="2"/>
  <c r="L1004" i="2"/>
  <c r="M721" i="2"/>
  <c r="L722" i="2"/>
  <c r="M307" i="2"/>
  <c r="L308" i="2"/>
  <c r="L512" i="2"/>
  <c r="M511" i="2"/>
  <c r="M521" i="2"/>
  <c r="L522" i="2"/>
  <c r="M522" i="2" s="1"/>
  <c r="N522" i="2" s="1"/>
  <c r="M562" i="2"/>
  <c r="L563" i="2"/>
  <c r="M563" i="2" s="1"/>
  <c r="N563" i="2" s="1"/>
  <c r="M574" i="2"/>
  <c r="L575" i="2"/>
  <c r="M575" i="2" s="1"/>
  <c r="N575" i="2" s="1"/>
  <c r="M778" i="2"/>
  <c r="L779" i="2"/>
  <c r="M811" i="2"/>
  <c r="L812" i="2"/>
  <c r="M493" i="2"/>
  <c r="L494" i="2"/>
  <c r="L862" i="2"/>
  <c r="M861" i="2"/>
  <c r="L147" i="2"/>
  <c r="M146" i="2"/>
  <c r="M24" i="23"/>
  <c r="N24" i="23" s="1"/>
  <c r="L25" i="23"/>
  <c r="M16" i="23"/>
  <c r="L17" i="23"/>
  <c r="M152" i="22"/>
  <c r="L153" i="22"/>
  <c r="M7" i="22"/>
  <c r="L8" i="22"/>
  <c r="L59" i="21"/>
  <c r="M58" i="21"/>
  <c r="M93" i="20"/>
  <c r="N93" i="20" s="1"/>
  <c r="L94" i="20"/>
  <c r="M94" i="20" s="1"/>
  <c r="N94" i="20" s="1"/>
  <c r="M120" i="20"/>
  <c r="N120" i="20" s="1"/>
  <c r="L121" i="20"/>
  <c r="M7" i="20"/>
  <c r="L8" i="20"/>
  <c r="M180" i="19"/>
  <c r="N180" i="19" s="1"/>
  <c r="L181" i="19"/>
  <c r="M134" i="19"/>
  <c r="M139" i="19"/>
  <c r="L140" i="19"/>
  <c r="M6" i="19"/>
  <c r="L7" i="19"/>
  <c r="M296" i="18"/>
  <c r="L297" i="18"/>
  <c r="L25" i="18"/>
  <c r="M24" i="18"/>
  <c r="M145" i="18"/>
  <c r="L146" i="18"/>
  <c r="M119" i="18"/>
  <c r="N119" i="18" s="1"/>
  <c r="L120" i="18"/>
  <c r="M131" i="18"/>
  <c r="L132" i="18"/>
  <c r="M95" i="18"/>
  <c r="L96" i="18"/>
  <c r="M10" i="18"/>
  <c r="L11" i="18"/>
  <c r="M6" i="17"/>
  <c r="L7" i="17"/>
  <c r="L17" i="16"/>
  <c r="M16" i="16"/>
  <c r="M225" i="16"/>
  <c r="L226" i="16"/>
  <c r="M155" i="16"/>
  <c r="N155" i="16" s="1"/>
  <c r="L156" i="16"/>
  <c r="M91" i="16"/>
  <c r="L92" i="16"/>
  <c r="M29" i="16"/>
  <c r="L30" i="16"/>
  <c r="M14" i="15"/>
  <c r="L15" i="15"/>
  <c r="M30" i="15"/>
  <c r="L31" i="15"/>
  <c r="M222" i="14"/>
  <c r="L223" i="14"/>
  <c r="M160" i="14"/>
  <c r="N160" i="14" s="1"/>
  <c r="L161" i="14"/>
  <c r="M98" i="14"/>
  <c r="N98" i="14" s="1"/>
  <c r="L99" i="14"/>
  <c r="J54" i="1"/>
  <c r="O54" i="1" s="1"/>
  <c r="J51" i="1"/>
  <c r="K38" i="1"/>
  <c r="Q38" i="1" s="1"/>
  <c r="J33" i="1"/>
  <c r="P33" i="1" s="1"/>
  <c r="M18" i="5"/>
  <c r="L19" i="5"/>
  <c r="J8" i="1"/>
  <c r="K15" i="1"/>
  <c r="Q15" i="1" s="1"/>
  <c r="J18" i="1"/>
  <c r="P18" i="1" s="1"/>
  <c r="K14" i="1"/>
  <c r="Q14" i="1" s="1"/>
  <c r="K10" i="1"/>
  <c r="Q10" i="1" s="1"/>
  <c r="J11" i="1"/>
  <c r="J7" i="1"/>
  <c r="K3" i="1"/>
  <c r="Q3" i="1" s="1"/>
  <c r="S3" i="1" s="1"/>
  <c r="J39" i="1"/>
  <c r="K58" i="1"/>
  <c r="Q58" i="1" s="1"/>
  <c r="R58" i="1" s="1"/>
  <c r="R57" i="1"/>
  <c r="K20" i="1"/>
  <c r="Q20" i="1" s="1"/>
  <c r="K28" i="1"/>
  <c r="Q28" i="1" s="1"/>
  <c r="I27" i="1"/>
  <c r="M36" i="14"/>
  <c r="N36" i="14" s="1"/>
  <c r="L37" i="14"/>
  <c r="L8" i="14"/>
  <c r="M7" i="14"/>
  <c r="N7" i="14" s="1"/>
  <c r="L140" i="13"/>
  <c r="M139" i="13"/>
  <c r="M68" i="13"/>
  <c r="L69" i="13"/>
  <c r="M69" i="13" s="1"/>
  <c r="N69" i="13" s="1"/>
  <c r="M14" i="13"/>
  <c r="L15" i="13"/>
  <c r="M15" i="13" s="1"/>
  <c r="N15" i="13" s="1"/>
  <c r="L7" i="13"/>
  <c r="M7" i="13" s="1"/>
  <c r="N7" i="13" s="1"/>
  <c r="M6" i="13"/>
  <c r="R2" i="1"/>
  <c r="M170" i="10"/>
  <c r="L171" i="10"/>
  <c r="M107" i="10"/>
  <c r="L108" i="10"/>
  <c r="M66" i="10"/>
  <c r="L67" i="10"/>
  <c r="M67" i="10" s="1"/>
  <c r="N67" i="10" s="1"/>
  <c r="L86" i="10"/>
  <c r="M86" i="10" s="1"/>
  <c r="N86" i="10" s="1"/>
  <c r="M85" i="10"/>
  <c r="M6" i="10"/>
  <c r="L7" i="10"/>
  <c r="M206" i="9"/>
  <c r="L207" i="9"/>
  <c r="M222" i="9"/>
  <c r="L223" i="9"/>
  <c r="M56" i="9"/>
  <c r="L57" i="9"/>
  <c r="M57" i="9" s="1"/>
  <c r="N57" i="9" s="1"/>
  <c r="M22" i="9"/>
  <c r="L23" i="9"/>
  <c r="M179" i="5"/>
  <c r="L180" i="5"/>
  <c r="L190" i="5"/>
  <c r="M189" i="5"/>
  <c r="M171" i="5"/>
  <c r="L172" i="5"/>
  <c r="L26" i="5"/>
  <c r="M25" i="5"/>
  <c r="M427" i="4"/>
  <c r="L428" i="4"/>
  <c r="L392" i="4"/>
  <c r="M391" i="4"/>
  <c r="L386" i="4"/>
  <c r="M386" i="4" s="1"/>
  <c r="N386" i="4" s="1"/>
  <c r="M385" i="4"/>
  <c r="M379" i="4"/>
  <c r="L380" i="4"/>
  <c r="L306" i="4"/>
  <c r="M305" i="4"/>
  <c r="N305" i="4" s="1"/>
  <c r="M142" i="4"/>
  <c r="L143" i="4"/>
  <c r="M59" i="4"/>
  <c r="L60" i="4"/>
  <c r="L50" i="4"/>
  <c r="M49" i="4"/>
  <c r="N49" i="4" s="1"/>
  <c r="J2" i="2"/>
  <c r="O2" i="2" s="1"/>
  <c r="M58" i="1"/>
  <c r="P57" i="1"/>
  <c r="S57" i="1" s="1"/>
  <c r="J16" i="1"/>
  <c r="P16" i="1" s="1"/>
  <c r="M2" i="1"/>
  <c r="K55" i="1"/>
  <c r="Q55" i="1" s="1"/>
  <c r="S55" i="1" s="1"/>
  <c r="P53" i="1"/>
  <c r="O53" i="1"/>
  <c r="K52" i="1"/>
  <c r="Q52" i="1" s="1"/>
  <c r="I52" i="1"/>
  <c r="J50" i="1"/>
  <c r="P50" i="1" s="1"/>
  <c r="S50" i="1" s="1"/>
  <c r="J45" i="1"/>
  <c r="P45" i="1" s="1"/>
  <c r="K30" i="1"/>
  <c r="Q30" i="1" s="1"/>
  <c r="J28" i="1"/>
  <c r="O28" i="1" s="1"/>
  <c r="R25" i="1"/>
  <c r="K23" i="1"/>
  <c r="Q23" i="1" s="1"/>
  <c r="R23" i="1" s="1"/>
  <c r="J22" i="1"/>
  <c r="O22" i="1" s="1"/>
  <c r="O49" i="1"/>
  <c r="R49" i="1" s="1"/>
  <c r="J29" i="1"/>
  <c r="P29" i="1" s="1"/>
  <c r="P21" i="1"/>
  <c r="J20" i="1"/>
  <c r="O20" i="1" s="1"/>
  <c r="J15" i="1"/>
  <c r="P15" i="1" s="1"/>
  <c r="K5" i="1"/>
  <c r="Q5" i="1" s="1"/>
  <c r="J4" i="1"/>
  <c r="L8" i="1"/>
  <c r="M8" i="1" s="1"/>
  <c r="K54" i="1"/>
  <c r="Q54" i="1" s="1"/>
  <c r="R54" i="1" s="1"/>
  <c r="K53" i="1"/>
  <c r="Q53" i="1" s="1"/>
  <c r="K36" i="1"/>
  <c r="Q36" i="1" s="1"/>
  <c r="R36" i="1" s="1"/>
  <c r="I34" i="1"/>
  <c r="K34" i="1"/>
  <c r="Q34" i="1" s="1"/>
  <c r="J32" i="1"/>
  <c r="O32" i="1" s="1"/>
  <c r="K12" i="1"/>
  <c r="Q12" i="1" s="1"/>
  <c r="K8" i="1"/>
  <c r="Q8" i="1" s="1"/>
  <c r="J19" i="1"/>
  <c r="O19" i="1" s="1"/>
  <c r="J44" i="1"/>
  <c r="P44" i="1" s="1"/>
  <c r="S44" i="1" s="1"/>
  <c r="J41" i="1"/>
  <c r="P41" i="1" s="1"/>
  <c r="K40" i="1"/>
  <c r="Q40" i="1" s="1"/>
  <c r="S40" i="1" s="1"/>
  <c r="J38" i="1"/>
  <c r="P38" i="1" s="1"/>
  <c r="S38" i="1" s="1"/>
  <c r="K22" i="1"/>
  <c r="Q22" i="1" s="1"/>
  <c r="P39" i="1"/>
  <c r="S39" i="1" s="1"/>
  <c r="O39" i="1"/>
  <c r="R39" i="1" s="1"/>
  <c r="P51" i="1"/>
  <c r="S51" i="1" s="1"/>
  <c r="O51" i="1"/>
  <c r="R51" i="1" s="1"/>
  <c r="P47" i="1"/>
  <c r="S47" i="1" s="1"/>
  <c r="O47" i="1"/>
  <c r="R47" i="1" s="1"/>
  <c r="K31" i="1"/>
  <c r="Q31" i="1" s="1"/>
  <c r="R31" i="1" s="1"/>
  <c r="K46" i="1"/>
  <c r="Q46" i="1" s="1"/>
  <c r="S46" i="1" s="1"/>
  <c r="K45" i="1"/>
  <c r="Q45" i="1" s="1"/>
  <c r="K42" i="1"/>
  <c r="Q42" i="1" s="1"/>
  <c r="S42" i="1" s="1"/>
  <c r="K41" i="1"/>
  <c r="Q41" i="1" s="1"/>
  <c r="K32" i="1"/>
  <c r="Q32" i="1" s="1"/>
  <c r="P25" i="1"/>
  <c r="S25" i="1" s="1"/>
  <c r="K21" i="1"/>
  <c r="Q21" i="1" s="1"/>
  <c r="R21" i="1" s="1"/>
  <c r="O46" i="1"/>
  <c r="O42" i="1"/>
  <c r="P54" i="1"/>
  <c r="R27" i="1"/>
  <c r="O52" i="1"/>
  <c r="K29" i="1"/>
  <c r="Q29" i="1" s="1"/>
  <c r="P24" i="1"/>
  <c r="O43" i="1"/>
  <c r="R43" i="1" s="1"/>
  <c r="K2" i="2"/>
  <c r="Q2" i="2" s="1"/>
  <c r="I2" i="2"/>
  <c r="N2" i="2" s="1"/>
  <c r="N53" i="1"/>
  <c r="O55" i="1"/>
  <c r="S49" i="1"/>
  <c r="N24" i="1"/>
  <c r="L48" i="1"/>
  <c r="L49" i="1" s="1"/>
  <c r="M49" i="1" s="1"/>
  <c r="N49" i="1" s="1"/>
  <c r="N25" i="1"/>
  <c r="M32" i="1"/>
  <c r="L33" i="1"/>
  <c r="O30" i="1"/>
  <c r="P30" i="1"/>
  <c r="M44" i="1"/>
  <c r="L45" i="1"/>
  <c r="N35" i="1"/>
  <c r="O26" i="1"/>
  <c r="R26" i="1" s="1"/>
  <c r="P26" i="1"/>
  <c r="S26" i="1" s="1"/>
  <c r="K48" i="1"/>
  <c r="Q48" i="1" s="1"/>
  <c r="M28" i="1"/>
  <c r="L29" i="1"/>
  <c r="S52" i="1"/>
  <c r="J48" i="1"/>
  <c r="K37" i="1"/>
  <c r="Q37" i="1" s="1"/>
  <c r="P36" i="1"/>
  <c r="O34" i="1"/>
  <c r="P34" i="1"/>
  <c r="O33" i="1"/>
  <c r="M36" i="1"/>
  <c r="L37" i="1"/>
  <c r="K33" i="1"/>
  <c r="Q33" i="1" s="1"/>
  <c r="S33" i="1" s="1"/>
  <c r="L55" i="1"/>
  <c r="L51" i="1"/>
  <c r="S43" i="1"/>
  <c r="P35" i="1"/>
  <c r="P31" i="1"/>
  <c r="P27" i="1"/>
  <c r="S27" i="1" s="1"/>
  <c r="L27" i="1"/>
  <c r="M27" i="1" s="1"/>
  <c r="K24" i="1"/>
  <c r="Q24" i="1" s="1"/>
  <c r="R24" i="1" s="1"/>
  <c r="P23" i="1"/>
  <c r="L23" i="1"/>
  <c r="M23" i="1" s="1"/>
  <c r="N23" i="1" s="1"/>
  <c r="L9" i="1"/>
  <c r="M9" i="1" s="1"/>
  <c r="N9" i="1" s="1"/>
  <c r="P2" i="1"/>
  <c r="S2" i="1" s="1"/>
  <c r="M5" i="1"/>
  <c r="N5" i="1" s="1"/>
  <c r="M12" i="1"/>
  <c r="N12" i="1" s="1"/>
  <c r="M11" i="1"/>
  <c r="M14" i="1"/>
  <c r="M10" i="1"/>
  <c r="N10" i="1" s="1"/>
  <c r="M13" i="1"/>
  <c r="N13" i="1" s="1"/>
  <c r="P14" i="1"/>
  <c r="O18" i="1"/>
  <c r="N6" i="1"/>
  <c r="K11" i="1"/>
  <c r="Q11" i="1" s="1"/>
  <c r="K7" i="1"/>
  <c r="Q7" i="1" s="1"/>
  <c r="K6" i="1"/>
  <c r="Q6" i="1" s="1"/>
  <c r="P5" i="1"/>
  <c r="O3" i="1"/>
  <c r="N3" i="1"/>
  <c r="O14" i="1"/>
  <c r="K19" i="1"/>
  <c r="Q19" i="1" s="1"/>
  <c r="K17" i="1"/>
  <c r="Q17" i="1" s="1"/>
  <c r="K18" i="1"/>
  <c r="Q18" i="1" s="1"/>
  <c r="L16" i="1"/>
  <c r="M16" i="1" s="1"/>
  <c r="K16" i="1"/>
  <c r="Q16" i="1" s="1"/>
  <c r="S16" i="1" s="1"/>
  <c r="P17" i="1"/>
  <c r="I18" i="1"/>
  <c r="P148" i="2" l="1"/>
  <c r="S263" i="2"/>
  <c r="O263" i="2"/>
  <c r="R263" i="2" s="1"/>
  <c r="S352" i="2"/>
  <c r="O217" i="2"/>
  <c r="R217" i="2" s="1"/>
  <c r="O80" i="2"/>
  <c r="O68" i="2"/>
  <c r="R68" i="2" s="1"/>
  <c r="P130" i="2"/>
  <c r="R254" i="2"/>
  <c r="O77" i="2"/>
  <c r="R77" i="2" s="1"/>
  <c r="R85" i="2"/>
  <c r="O145" i="2"/>
  <c r="O53" i="2"/>
  <c r="P100" i="2"/>
  <c r="S100" i="2" s="1"/>
  <c r="S217" i="2"/>
  <c r="O297" i="2"/>
  <c r="P171" i="2"/>
  <c r="S171" i="2" s="1"/>
  <c r="P40" i="2"/>
  <c r="O62" i="2"/>
  <c r="P310" i="2"/>
  <c r="S310" i="2" s="1"/>
  <c r="P120" i="2"/>
  <c r="S322" i="2"/>
  <c r="P135" i="2"/>
  <c r="S135" i="2" s="1"/>
  <c r="R99" i="2"/>
  <c r="O63" i="2"/>
  <c r="R63" i="2" s="1"/>
  <c r="P229" i="2"/>
  <c r="S229" i="2" s="1"/>
  <c r="O124" i="2"/>
  <c r="R124" i="2" s="1"/>
  <c r="S157" i="2"/>
  <c r="P320" i="2"/>
  <c r="S320" i="2" s="1"/>
  <c r="S296" i="2"/>
  <c r="P85" i="2"/>
  <c r="S85" i="2" s="1"/>
  <c r="P45" i="2"/>
  <c r="S45" i="2" s="1"/>
  <c r="O275" i="2"/>
  <c r="R275" i="2" s="1"/>
  <c r="P308" i="2"/>
  <c r="S308" i="2" s="1"/>
  <c r="O90" i="2"/>
  <c r="R90" i="2" s="1"/>
  <c r="P173" i="2"/>
  <c r="S173" i="2" s="1"/>
  <c r="O318" i="2"/>
  <c r="R318" i="2" s="1"/>
  <c r="R345" i="2"/>
  <c r="R352" i="2"/>
  <c r="S345" i="2"/>
  <c r="S28" i="2"/>
  <c r="S385" i="2"/>
  <c r="R385" i="2"/>
  <c r="P306" i="2"/>
  <c r="S306" i="2" s="1"/>
  <c r="O20" i="2"/>
  <c r="R20" i="2" s="1"/>
  <c r="O26" i="2"/>
  <c r="R26" i="2" s="1"/>
  <c r="O149" i="2"/>
  <c r="R149" i="2" s="1"/>
  <c r="P8" i="2"/>
  <c r="S8" i="2" s="1"/>
  <c r="O28" i="2"/>
  <c r="R28" i="2" s="1"/>
  <c r="S361" i="2"/>
  <c r="O325" i="2"/>
  <c r="R325" i="2" s="1"/>
  <c r="R361" i="2"/>
  <c r="R296" i="2"/>
  <c r="O158" i="2"/>
  <c r="R158" i="2" s="1"/>
  <c r="S129" i="2"/>
  <c r="O157" i="2"/>
  <c r="R157" i="2" s="1"/>
  <c r="R32" i="2"/>
  <c r="O312" i="2"/>
  <c r="R312" i="2" s="1"/>
  <c r="P278" i="2"/>
  <c r="S278" i="2" s="1"/>
  <c r="P319" i="2"/>
  <c r="S319" i="2" s="1"/>
  <c r="P250" i="2"/>
  <c r="S250" i="2" s="1"/>
  <c r="S247" i="2"/>
  <c r="P219" i="2"/>
  <c r="S219" i="2" s="1"/>
  <c r="O102" i="2"/>
  <c r="R102" i="2" s="1"/>
  <c r="P75" i="2"/>
  <c r="S75" i="2" s="1"/>
  <c r="P201" i="2"/>
  <c r="S201" i="2" s="1"/>
  <c r="R135" i="2"/>
  <c r="S251" i="2"/>
  <c r="O71" i="2"/>
  <c r="R71" i="2" s="1"/>
  <c r="S22" i="2"/>
  <c r="R44" i="2"/>
  <c r="P254" i="2"/>
  <c r="S254" i="2" s="1"/>
  <c r="P147" i="2"/>
  <c r="S147" i="2" s="1"/>
  <c r="R249" i="2"/>
  <c r="R173" i="2"/>
  <c r="R148" i="2"/>
  <c r="S71" i="2"/>
  <c r="P111" i="2"/>
  <c r="S111" i="2" s="1"/>
  <c r="P245" i="2"/>
  <c r="S245" i="2" s="1"/>
  <c r="R250" i="2"/>
  <c r="R327" i="2"/>
  <c r="S327" i="2"/>
  <c r="S26" i="2"/>
  <c r="P44" i="2"/>
  <c r="S44" i="2" s="1"/>
  <c r="P12" i="2"/>
  <c r="S12" i="2" s="1"/>
  <c r="P184" i="2"/>
  <c r="S184" i="2" s="1"/>
  <c r="R284" i="2"/>
  <c r="R239" i="2"/>
  <c r="P249" i="2"/>
  <c r="S249" i="2" s="1"/>
  <c r="O153" i="2"/>
  <c r="R153" i="2" s="1"/>
  <c r="R203" i="2"/>
  <c r="R270" i="2"/>
  <c r="S14" i="2"/>
  <c r="P291" i="2"/>
  <c r="S291" i="2" s="1"/>
  <c r="P112" i="2"/>
  <c r="S112" i="2" s="1"/>
  <c r="S312" i="2"/>
  <c r="S269" i="2"/>
  <c r="O277" i="2"/>
  <c r="R277" i="2" s="1"/>
  <c r="R274" i="2"/>
  <c r="R89" i="2"/>
  <c r="O251" i="2"/>
  <c r="R251" i="2" s="1"/>
  <c r="S90" i="2"/>
  <c r="R164" i="2"/>
  <c r="S164" i="2"/>
  <c r="O161" i="2"/>
  <c r="R161" i="2" s="1"/>
  <c r="P161" i="2"/>
  <c r="S161" i="2" s="1"/>
  <c r="O162" i="2"/>
  <c r="R162" i="2" s="1"/>
  <c r="P162" i="2"/>
  <c r="S162" i="2" s="1"/>
  <c r="O163" i="2"/>
  <c r="R163" i="2" s="1"/>
  <c r="P163" i="2"/>
  <c r="S163" i="2" s="1"/>
  <c r="P282" i="2"/>
  <c r="S282" i="2" s="1"/>
  <c r="O165" i="2"/>
  <c r="R165" i="2" s="1"/>
  <c r="P165" i="2"/>
  <c r="S165" i="2" s="1"/>
  <c r="O81" i="2"/>
  <c r="R81" i="2" s="1"/>
  <c r="S218" i="2"/>
  <c r="R289" i="2"/>
  <c r="P41" i="2"/>
  <c r="S41" i="2" s="1"/>
  <c r="O125" i="2"/>
  <c r="R125" i="2" s="1"/>
  <c r="P265" i="2"/>
  <c r="S265" i="2" s="1"/>
  <c r="R111" i="2"/>
  <c r="R245" i="2"/>
  <c r="P35" i="2"/>
  <c r="S35" i="2" s="1"/>
  <c r="R88" i="2"/>
  <c r="R160" i="2"/>
  <c r="S160" i="2"/>
  <c r="P209" i="2"/>
  <c r="S209" i="2" s="1"/>
  <c r="S120" i="2"/>
  <c r="S325" i="2"/>
  <c r="P191" i="2"/>
  <c r="S191" i="2" s="1"/>
  <c r="O285" i="2"/>
  <c r="R285" i="2" s="1"/>
  <c r="O22" i="2"/>
  <c r="R22" i="2" s="1"/>
  <c r="P99" i="2"/>
  <c r="S99" i="2" s="1"/>
  <c r="P93" i="2"/>
  <c r="S93" i="2" s="1"/>
  <c r="N137" i="2"/>
  <c r="P89" i="2"/>
  <c r="S89" i="2" s="1"/>
  <c r="R112" i="2"/>
  <c r="O172" i="2"/>
  <c r="R172" i="2" s="1"/>
  <c r="P151" i="2"/>
  <c r="S151" i="2" s="1"/>
  <c r="S314" i="2"/>
  <c r="O218" i="2"/>
  <c r="R218" i="2" s="1"/>
  <c r="R36" i="2"/>
  <c r="R120" i="2"/>
  <c r="P181" i="2"/>
  <c r="S181" i="2" s="1"/>
  <c r="R371" i="2"/>
  <c r="S371" i="2"/>
  <c r="O247" i="2"/>
  <c r="R247" i="2" s="1"/>
  <c r="O242" i="2"/>
  <c r="R242" i="2" s="1"/>
  <c r="P211" i="2"/>
  <c r="S211" i="2" s="1"/>
  <c r="R183" i="2"/>
  <c r="S376" i="2"/>
  <c r="R376" i="2"/>
  <c r="R152" i="2"/>
  <c r="P267" i="2"/>
  <c r="S267" i="2" s="1"/>
  <c r="O14" i="2"/>
  <c r="R14" i="2" s="1"/>
  <c r="S62" i="2"/>
  <c r="S338" i="2"/>
  <c r="N323" i="2"/>
  <c r="R282" i="2"/>
  <c r="R145" i="2"/>
  <c r="S145" i="2"/>
  <c r="R62" i="2"/>
  <c r="S318" i="2"/>
  <c r="N298" i="2"/>
  <c r="R2" i="2"/>
  <c r="P88" i="2"/>
  <c r="S88" i="2" s="1"/>
  <c r="P33" i="2"/>
  <c r="S33" i="2" s="1"/>
  <c r="R307" i="2"/>
  <c r="S80" i="2"/>
  <c r="S74" i="2"/>
  <c r="R335" i="2"/>
  <c r="S148" i="2"/>
  <c r="O269" i="2"/>
  <c r="R269" i="2" s="1"/>
  <c r="P31" i="2"/>
  <c r="S31" i="2" s="1"/>
  <c r="O129" i="2"/>
  <c r="R129" i="2" s="1"/>
  <c r="P270" i="2"/>
  <c r="S270" i="2" s="1"/>
  <c r="R320" i="2"/>
  <c r="S113" i="1"/>
  <c r="S326" i="2"/>
  <c r="R341" i="2"/>
  <c r="S341" i="2"/>
  <c r="R95" i="1"/>
  <c r="R147" i="2"/>
  <c r="P29" i="2"/>
  <c r="S29" i="2" s="1"/>
  <c r="O313" i="2"/>
  <c r="R313" i="2" s="1"/>
  <c r="R348" i="2"/>
  <c r="P202" i="2"/>
  <c r="S202" i="2" s="1"/>
  <c r="S348" i="2"/>
  <c r="N27" i="1"/>
  <c r="R90" i="1"/>
  <c r="S172" i="2"/>
  <c r="P13" i="2"/>
  <c r="S13" i="2" s="1"/>
  <c r="O127" i="2"/>
  <c r="R127" i="2" s="1"/>
  <c r="S81" i="2"/>
  <c r="P98" i="1"/>
  <c r="S98" i="1" s="1"/>
  <c r="R93" i="2"/>
  <c r="R267" i="2"/>
  <c r="R106" i="1"/>
  <c r="S63" i="2"/>
  <c r="P307" i="2"/>
  <c r="S307" i="2" s="1"/>
  <c r="O314" i="2"/>
  <c r="R314" i="2" s="1"/>
  <c r="S381" i="2"/>
  <c r="R333" i="2"/>
  <c r="R20" i="1"/>
  <c r="S106" i="1"/>
  <c r="R45" i="2"/>
  <c r="R381" i="2"/>
  <c r="P32" i="2"/>
  <c r="S32" i="2" s="1"/>
  <c r="S333" i="2"/>
  <c r="P239" i="2"/>
  <c r="S239" i="2" s="1"/>
  <c r="O207" i="2"/>
  <c r="R207" i="2" s="1"/>
  <c r="P274" i="2"/>
  <c r="S274" i="2" s="1"/>
  <c r="O30" i="2"/>
  <c r="R30" i="2" s="1"/>
  <c r="P289" i="2"/>
  <c r="S289" i="2" s="1"/>
  <c r="P75" i="1"/>
  <c r="R278" i="2"/>
  <c r="P203" i="2"/>
  <c r="S203" i="2" s="1"/>
  <c r="S386" i="2"/>
  <c r="S35" i="1"/>
  <c r="R386" i="2"/>
  <c r="S277" i="2"/>
  <c r="O322" i="2"/>
  <c r="R322" i="2" s="1"/>
  <c r="R191" i="2"/>
  <c r="P284" i="2"/>
  <c r="S284" i="2" s="1"/>
  <c r="S100" i="1"/>
  <c r="R351" i="2"/>
  <c r="O74" i="2"/>
  <c r="R74" i="2" s="1"/>
  <c r="S351" i="2"/>
  <c r="R354" i="2"/>
  <c r="S354" i="2"/>
  <c r="P95" i="1"/>
  <c r="R308" i="2"/>
  <c r="S30" i="1"/>
  <c r="R30" i="1"/>
  <c r="S127" i="2"/>
  <c r="R33" i="2"/>
  <c r="S101" i="1"/>
  <c r="P183" i="2"/>
  <c r="S183" i="2" s="1"/>
  <c r="P146" i="2"/>
  <c r="S146" i="2" s="1"/>
  <c r="S102" i="1"/>
  <c r="R364" i="2"/>
  <c r="P152" i="2"/>
  <c r="S152" i="2" s="1"/>
  <c r="S125" i="2"/>
  <c r="P36" i="2"/>
  <c r="S36" i="2" s="1"/>
  <c r="P259" i="2"/>
  <c r="S259" i="2" s="1"/>
  <c r="S23" i="2"/>
  <c r="R23" i="2"/>
  <c r="P321" i="2"/>
  <c r="S321" i="2" s="1"/>
  <c r="O321" i="2"/>
  <c r="R321" i="2" s="1"/>
  <c r="S255" i="2"/>
  <c r="R255" i="2"/>
  <c r="O190" i="2"/>
  <c r="R190" i="2" s="1"/>
  <c r="P190" i="2"/>
  <c r="S190" i="2" s="1"/>
  <c r="S373" i="2"/>
  <c r="S200" i="2"/>
  <c r="R200" i="2"/>
  <c r="S370" i="2"/>
  <c r="R373" i="2"/>
  <c r="S377" i="2"/>
  <c r="P225" i="2"/>
  <c r="S225" i="2" s="1"/>
  <c r="O225" i="2"/>
  <c r="R225" i="2" s="1"/>
  <c r="L48" i="12"/>
  <c r="L49" i="12" s="1"/>
  <c r="M49" i="12" s="1"/>
  <c r="N49" i="12" s="1"/>
  <c r="M47" i="12"/>
  <c r="S378" i="2"/>
  <c r="R378" i="2"/>
  <c r="R91" i="2"/>
  <c r="S91" i="2"/>
  <c r="R370" i="2"/>
  <c r="R377" i="2"/>
  <c r="S108" i="2"/>
  <c r="R108" i="2"/>
  <c r="S328" i="2"/>
  <c r="R328" i="2"/>
  <c r="O21" i="2"/>
  <c r="R21" i="2" s="1"/>
  <c r="P21" i="2"/>
  <c r="S21" i="2" s="1"/>
  <c r="R228" i="2"/>
  <c r="S228" i="2"/>
  <c r="S14" i="1"/>
  <c r="R150" i="2"/>
  <c r="S150" i="2"/>
  <c r="O236" i="2"/>
  <c r="R236" i="2" s="1"/>
  <c r="P236" i="2"/>
  <c r="S236" i="2" s="1"/>
  <c r="R46" i="2"/>
  <c r="S46" i="2"/>
  <c r="R41" i="2"/>
  <c r="O59" i="2"/>
  <c r="R59" i="2" s="1"/>
  <c r="P59" i="2"/>
  <c r="S59" i="2" s="1"/>
  <c r="R24" i="2"/>
  <c r="S24" i="2"/>
  <c r="O243" i="2"/>
  <c r="R243" i="2" s="1"/>
  <c r="P243" i="2"/>
  <c r="S243" i="2" s="1"/>
  <c r="O60" i="2"/>
  <c r="R60" i="2" s="1"/>
  <c r="P60" i="2"/>
  <c r="S60" i="2" s="1"/>
  <c r="O37" i="2"/>
  <c r="R37" i="2" s="1"/>
  <c r="P37" i="2"/>
  <c r="S37" i="2" s="1"/>
  <c r="S98" i="2"/>
  <c r="R98" i="2"/>
  <c r="S207" i="2"/>
  <c r="R394" i="2"/>
  <c r="S394" i="2"/>
  <c r="O51" i="2"/>
  <c r="R51" i="2" s="1"/>
  <c r="P51" i="2"/>
  <c r="S51" i="2" s="1"/>
  <c r="O176" i="2"/>
  <c r="R176" i="2" s="1"/>
  <c r="P176" i="2"/>
  <c r="S176" i="2" s="1"/>
  <c r="R280" i="2"/>
  <c r="S280" i="2"/>
  <c r="S359" i="2"/>
  <c r="R359" i="2"/>
  <c r="O115" i="2"/>
  <c r="R115" i="2" s="1"/>
  <c r="P115" i="2"/>
  <c r="S115" i="2" s="1"/>
  <c r="R126" i="2"/>
  <c r="S126" i="2"/>
  <c r="R4" i="2"/>
  <c r="S4" i="2"/>
  <c r="S347" i="2"/>
  <c r="O144" i="2"/>
  <c r="R144" i="2" s="1"/>
  <c r="P144" i="2"/>
  <c r="S144" i="2" s="1"/>
  <c r="S281" i="2"/>
  <c r="R281" i="2"/>
  <c r="P11" i="2"/>
  <c r="S11" i="2" s="1"/>
  <c r="O11" i="2"/>
  <c r="R11" i="2" s="1"/>
  <c r="R347" i="2"/>
  <c r="P94" i="2"/>
  <c r="S94" i="2" s="1"/>
  <c r="O94" i="2"/>
  <c r="R94" i="2" s="1"/>
  <c r="S204" i="2"/>
  <c r="R204" i="2"/>
  <c r="R101" i="2"/>
  <c r="S101" i="2"/>
  <c r="S38" i="2"/>
  <c r="R38" i="2"/>
  <c r="P22" i="1"/>
  <c r="S22" i="1" s="1"/>
  <c r="S374" i="2"/>
  <c r="R374" i="2"/>
  <c r="M151" i="15"/>
  <c r="L152" i="15"/>
  <c r="P57" i="2"/>
  <c r="S57" i="2" s="1"/>
  <c r="O57" i="2"/>
  <c r="R57" i="2" s="1"/>
  <c r="R83" i="2"/>
  <c r="S83" i="2"/>
  <c r="R12" i="2"/>
  <c r="S168" i="2"/>
  <c r="R168" i="2"/>
  <c r="M3" i="2"/>
  <c r="L4" i="2"/>
  <c r="M4" i="2" s="1"/>
  <c r="N4" i="2" s="1"/>
  <c r="S216" i="2"/>
  <c r="R216" i="2"/>
  <c r="P262" i="2"/>
  <c r="S262" i="2" s="1"/>
  <c r="O262" i="2"/>
  <c r="R262" i="2" s="1"/>
  <c r="S302" i="2"/>
  <c r="R302" i="2"/>
  <c r="S119" i="1"/>
  <c r="R155" i="2"/>
  <c r="S155" i="2"/>
  <c r="P299" i="2"/>
  <c r="S299" i="2" s="1"/>
  <c r="O299" i="2"/>
  <c r="R299" i="2" s="1"/>
  <c r="R224" i="2"/>
  <c r="S224" i="2"/>
  <c r="P315" i="2"/>
  <c r="S315" i="2" s="1"/>
  <c r="O315" i="2"/>
  <c r="R315" i="2" s="1"/>
  <c r="S223" i="2"/>
  <c r="R223" i="2"/>
  <c r="P293" i="2"/>
  <c r="S293" i="2" s="1"/>
  <c r="O293" i="2"/>
  <c r="R293" i="2" s="1"/>
  <c r="R391" i="2"/>
  <c r="S391" i="2"/>
  <c r="R16" i="2"/>
  <c r="S16" i="2"/>
  <c r="S283" i="2"/>
  <c r="R283" i="2"/>
  <c r="S364" i="2"/>
  <c r="S290" i="2"/>
  <c r="R290" i="2"/>
  <c r="O142" i="2"/>
  <c r="R142" i="2" s="1"/>
  <c r="P142" i="2"/>
  <c r="S142" i="2" s="1"/>
  <c r="O64" i="2"/>
  <c r="R64" i="2" s="1"/>
  <c r="P64" i="2"/>
  <c r="S64" i="2" s="1"/>
  <c r="S174" i="2"/>
  <c r="R174" i="2"/>
  <c r="S342" i="2"/>
  <c r="R342" i="2"/>
  <c r="S139" i="2"/>
  <c r="R139" i="2"/>
  <c r="P220" i="2"/>
  <c r="S220" i="2" s="1"/>
  <c r="O220" i="2"/>
  <c r="R220" i="2" s="1"/>
  <c r="O240" i="2"/>
  <c r="R240" i="2" s="1"/>
  <c r="P240" i="2"/>
  <c r="S240" i="2" s="1"/>
  <c r="S238" i="2"/>
  <c r="R238" i="2"/>
  <c r="O301" i="2"/>
  <c r="R301" i="2" s="1"/>
  <c r="P301" i="2"/>
  <c r="S301" i="2" s="1"/>
  <c r="O305" i="2"/>
  <c r="R305" i="2" s="1"/>
  <c r="P305" i="2"/>
  <c r="S305" i="2" s="1"/>
  <c r="O273" i="2"/>
  <c r="R273" i="2" s="1"/>
  <c r="P273" i="2"/>
  <c r="S273" i="2" s="1"/>
  <c r="O195" i="2"/>
  <c r="R195" i="2" s="1"/>
  <c r="P195" i="2"/>
  <c r="S195" i="2" s="1"/>
  <c r="O170" i="2"/>
  <c r="R170" i="2" s="1"/>
  <c r="P170" i="2"/>
  <c r="S170" i="2" s="1"/>
  <c r="O52" i="2"/>
  <c r="R52" i="2" s="1"/>
  <c r="P52" i="2"/>
  <c r="S52" i="2" s="1"/>
  <c r="S15" i="2"/>
  <c r="R15" i="2"/>
  <c r="R18" i="2"/>
  <c r="S18" i="2"/>
  <c r="R197" i="2"/>
  <c r="S197" i="2"/>
  <c r="S285" i="2"/>
  <c r="R141" i="2"/>
  <c r="S141" i="2"/>
  <c r="O132" i="2"/>
  <c r="R132" i="2" s="1"/>
  <c r="P132" i="2"/>
  <c r="S132" i="2" s="1"/>
  <c r="R244" i="2"/>
  <c r="S244" i="2"/>
  <c r="S95" i="2"/>
  <c r="R95" i="2"/>
  <c r="S114" i="2"/>
  <c r="R114" i="2"/>
  <c r="P82" i="2"/>
  <c r="S82" i="2" s="1"/>
  <c r="O82" i="2"/>
  <c r="R82" i="2" s="1"/>
  <c r="R103" i="1"/>
  <c r="P138" i="2"/>
  <c r="S138" i="2" s="1"/>
  <c r="O138" i="2"/>
  <c r="R138" i="2" s="1"/>
  <c r="O185" i="2"/>
  <c r="R185" i="2" s="1"/>
  <c r="P185" i="2"/>
  <c r="S185" i="2" s="1"/>
  <c r="O119" i="2"/>
  <c r="R119" i="2" s="1"/>
  <c r="P119" i="2"/>
  <c r="S119" i="2" s="1"/>
  <c r="S124" i="2"/>
  <c r="R219" i="2"/>
  <c r="O268" i="2"/>
  <c r="R268" i="2" s="1"/>
  <c r="P268" i="2"/>
  <c r="S268" i="2" s="1"/>
  <c r="O128" i="2"/>
  <c r="R128" i="2" s="1"/>
  <c r="P128" i="2"/>
  <c r="S128" i="2" s="1"/>
  <c r="R355" i="2"/>
  <c r="S355" i="2"/>
  <c r="O187" i="2"/>
  <c r="R187" i="2" s="1"/>
  <c r="P187" i="2"/>
  <c r="S187" i="2" s="1"/>
  <c r="S213" i="2"/>
  <c r="R213" i="2"/>
  <c r="S235" i="2"/>
  <c r="R235" i="2"/>
  <c r="O212" i="2"/>
  <c r="R212" i="2" s="1"/>
  <c r="P212" i="2"/>
  <c r="S212" i="2" s="1"/>
  <c r="S67" i="2"/>
  <c r="R67" i="2"/>
  <c r="O103" i="2"/>
  <c r="R103" i="2" s="1"/>
  <c r="P103" i="2"/>
  <c r="S103" i="2" s="1"/>
  <c r="P105" i="2"/>
  <c r="S105" i="2" s="1"/>
  <c r="O105" i="2"/>
  <c r="R105" i="2" s="1"/>
  <c r="O316" i="2"/>
  <c r="R316" i="2" s="1"/>
  <c r="P316" i="2"/>
  <c r="S316" i="2" s="1"/>
  <c r="S110" i="2"/>
  <c r="R110" i="2"/>
  <c r="R73" i="2"/>
  <c r="S73" i="2"/>
  <c r="P66" i="2"/>
  <c r="S66" i="2" s="1"/>
  <c r="O66" i="2"/>
  <c r="R66" i="2" s="1"/>
  <c r="R167" i="2"/>
  <c r="S167" i="2"/>
  <c r="R19" i="2"/>
  <c r="S19" i="2"/>
  <c r="R366" i="2"/>
  <c r="S366" i="2"/>
  <c r="O205" i="2"/>
  <c r="R205" i="2" s="1"/>
  <c r="P205" i="2"/>
  <c r="S205" i="2" s="1"/>
  <c r="O324" i="2"/>
  <c r="R324" i="2" s="1"/>
  <c r="P324" i="2"/>
  <c r="S324" i="2" s="1"/>
  <c r="R338" i="2"/>
  <c r="S297" i="2"/>
  <c r="O48" i="2"/>
  <c r="R48" i="2" s="1"/>
  <c r="P48" i="2"/>
  <c r="S48" i="2" s="1"/>
  <c r="S92" i="2"/>
  <c r="R92" i="2"/>
  <c r="R75" i="2"/>
  <c r="R297" i="2"/>
  <c r="P5" i="2"/>
  <c r="S5" i="2" s="1"/>
  <c r="O5" i="2"/>
  <c r="R5" i="2" s="1"/>
  <c r="R259" i="2"/>
  <c r="P294" i="2"/>
  <c r="S294" i="2" s="1"/>
  <c r="O294" i="2"/>
  <c r="R294" i="2" s="1"/>
  <c r="P109" i="2"/>
  <c r="S109" i="2" s="1"/>
  <c r="O109" i="2"/>
  <c r="R109" i="2" s="1"/>
  <c r="S192" i="2"/>
  <c r="R192" i="2"/>
  <c r="P199" i="2"/>
  <c r="S199" i="2" s="1"/>
  <c r="O199" i="2"/>
  <c r="R199" i="2" s="1"/>
  <c r="O72" i="2"/>
  <c r="R72" i="2" s="1"/>
  <c r="P72" i="2"/>
  <c r="S72" i="2" s="1"/>
  <c r="S362" i="2"/>
  <c r="R362" i="2"/>
  <c r="O196" i="2"/>
  <c r="R196" i="2" s="1"/>
  <c r="P196" i="2"/>
  <c r="S196" i="2" s="1"/>
  <c r="S149" i="2"/>
  <c r="S266" i="2"/>
  <c r="R266" i="2"/>
  <c r="R146" i="2"/>
  <c r="P133" i="2"/>
  <c r="S133" i="2" s="1"/>
  <c r="O133" i="2"/>
  <c r="R133" i="2" s="1"/>
  <c r="S92" i="1"/>
  <c r="P86" i="2"/>
  <c r="S86" i="2" s="1"/>
  <c r="O86" i="2"/>
  <c r="R86" i="2" s="1"/>
  <c r="O253" i="2"/>
  <c r="R253" i="2" s="1"/>
  <c r="P253" i="2"/>
  <c r="S253" i="2" s="1"/>
  <c r="O65" i="2"/>
  <c r="R65" i="2" s="1"/>
  <c r="P65" i="2"/>
  <c r="S65" i="2" s="1"/>
  <c r="R246" i="2"/>
  <c r="S246" i="2"/>
  <c r="P237" i="2"/>
  <c r="S237" i="2" s="1"/>
  <c r="O237" i="2"/>
  <c r="R237" i="2" s="1"/>
  <c r="S68" i="2"/>
  <c r="S344" i="2"/>
  <c r="P233" i="2"/>
  <c r="S233" i="2" s="1"/>
  <c r="O233" i="2"/>
  <c r="R233" i="2" s="1"/>
  <c r="O43" i="2"/>
  <c r="R43" i="2" s="1"/>
  <c r="P43" i="2"/>
  <c r="S43" i="2" s="1"/>
  <c r="O3" i="2"/>
  <c r="R3" i="2" s="1"/>
  <c r="P3" i="2"/>
  <c r="S3" i="2" s="1"/>
  <c r="R344" i="2"/>
  <c r="O177" i="2"/>
  <c r="R177" i="2" s="1"/>
  <c r="P177" i="2"/>
  <c r="S177" i="2" s="1"/>
  <c r="P179" i="2"/>
  <c r="S179" i="2" s="1"/>
  <c r="O179" i="2"/>
  <c r="R179" i="2" s="1"/>
  <c r="S30" i="2"/>
  <c r="R201" i="2"/>
  <c r="P47" i="2"/>
  <c r="S47" i="2" s="1"/>
  <c r="O47" i="2"/>
  <c r="R47" i="2" s="1"/>
  <c r="P309" i="2"/>
  <c r="S309" i="2" s="1"/>
  <c r="O309" i="2"/>
  <c r="R309" i="2" s="1"/>
  <c r="R178" i="2"/>
  <c r="S178" i="2"/>
  <c r="S182" i="2"/>
  <c r="R182" i="2"/>
  <c r="S336" i="2"/>
  <c r="R336" i="2"/>
  <c r="S15" i="1"/>
  <c r="R78" i="2"/>
  <c r="S78" i="2"/>
  <c r="R248" i="2"/>
  <c r="S248" i="2"/>
  <c r="R7" i="2"/>
  <c r="S7" i="2"/>
  <c r="P222" i="2"/>
  <c r="S222" i="2" s="1"/>
  <c r="O222" i="2"/>
  <c r="R222" i="2" s="1"/>
  <c r="O136" i="2"/>
  <c r="R136" i="2" s="1"/>
  <c r="P136" i="2"/>
  <c r="S136" i="2" s="1"/>
  <c r="S59" i="1"/>
  <c r="R257" i="2"/>
  <c r="S257" i="2"/>
  <c r="P97" i="2"/>
  <c r="S97" i="2" s="1"/>
  <c r="O97" i="2"/>
  <c r="R97" i="2" s="1"/>
  <c r="O300" i="2"/>
  <c r="R300" i="2" s="1"/>
  <c r="P300" i="2"/>
  <c r="S300" i="2" s="1"/>
  <c r="R59" i="1"/>
  <c r="P58" i="2"/>
  <c r="S58" i="2" s="1"/>
  <c r="O58" i="2"/>
  <c r="R58" i="2" s="1"/>
  <c r="O116" i="2"/>
  <c r="R116" i="2" s="1"/>
  <c r="P116" i="2"/>
  <c r="S116" i="2" s="1"/>
  <c r="R209" i="2"/>
  <c r="S382" i="2"/>
  <c r="R382" i="2"/>
  <c r="O84" i="2"/>
  <c r="R84" i="2" s="1"/>
  <c r="P84" i="2"/>
  <c r="S84" i="2" s="1"/>
  <c r="R100" i="1"/>
  <c r="R292" i="2"/>
  <c r="S292" i="2"/>
  <c r="P227" i="2"/>
  <c r="S227" i="2" s="1"/>
  <c r="O227" i="2"/>
  <c r="R227" i="2" s="1"/>
  <c r="O55" i="2"/>
  <c r="R55" i="2" s="1"/>
  <c r="P55" i="2"/>
  <c r="S55" i="2" s="1"/>
  <c r="S186" i="2"/>
  <c r="R186" i="2"/>
  <c r="R326" i="2"/>
  <c r="S10" i="2"/>
  <c r="R10" i="2"/>
  <c r="O102" i="1"/>
  <c r="R102" i="1" s="1"/>
  <c r="R258" i="2"/>
  <c r="S258" i="2"/>
  <c r="R208" i="2"/>
  <c r="S208" i="2"/>
  <c r="O279" i="2"/>
  <c r="R279" i="2" s="1"/>
  <c r="P279" i="2"/>
  <c r="S279" i="2" s="1"/>
  <c r="O295" i="2"/>
  <c r="R295" i="2" s="1"/>
  <c r="P295" i="2"/>
  <c r="S295" i="2" s="1"/>
  <c r="R171" i="2"/>
  <c r="S298" i="2"/>
  <c r="R298" i="2"/>
  <c r="P113" i="2"/>
  <c r="S113" i="2" s="1"/>
  <c r="O113" i="2"/>
  <c r="R113" i="2" s="1"/>
  <c r="R221" i="2"/>
  <c r="S221" i="2"/>
  <c r="S389" i="2"/>
  <c r="S390" i="2"/>
  <c r="R252" i="2"/>
  <c r="S252" i="2"/>
  <c r="R31" i="2"/>
  <c r="R87" i="2"/>
  <c r="S87" i="2"/>
  <c r="R29" i="2"/>
  <c r="P76" i="2"/>
  <c r="S76" i="2" s="1"/>
  <c r="O76" i="2"/>
  <c r="R76" i="2" s="1"/>
  <c r="R389" i="2"/>
  <c r="L861" i="3"/>
  <c r="M861" i="3" s="1"/>
  <c r="N861" i="3" s="1"/>
  <c r="M860" i="3"/>
  <c r="R390" i="2"/>
  <c r="R317" i="2"/>
  <c r="S317" i="2"/>
  <c r="P34" i="2"/>
  <c r="S34" i="2" s="1"/>
  <c r="O34" i="2"/>
  <c r="R34" i="2" s="1"/>
  <c r="S365" i="2"/>
  <c r="S118" i="2"/>
  <c r="R118" i="2"/>
  <c r="R271" i="2"/>
  <c r="S271" i="2"/>
  <c r="S107" i="2"/>
  <c r="R107" i="2"/>
  <c r="P214" i="2"/>
  <c r="S214" i="2" s="1"/>
  <c r="O214" i="2"/>
  <c r="R214" i="2" s="1"/>
  <c r="S335" i="2"/>
  <c r="P134" i="2"/>
  <c r="S134" i="2" s="1"/>
  <c r="O134" i="2"/>
  <c r="R134" i="2" s="1"/>
  <c r="O104" i="2"/>
  <c r="R104" i="2" s="1"/>
  <c r="P104" i="2"/>
  <c r="S104" i="2" s="1"/>
  <c r="R365" i="2"/>
  <c r="R265" i="2"/>
  <c r="S194" i="2"/>
  <c r="R194" i="2"/>
  <c r="O140" i="2"/>
  <c r="R140" i="2" s="1"/>
  <c r="P140" i="2"/>
  <c r="S140" i="2" s="1"/>
  <c r="P234" i="2"/>
  <c r="S234" i="2" s="1"/>
  <c r="O234" i="2"/>
  <c r="R234" i="2" s="1"/>
  <c r="R372" i="2"/>
  <c r="S20" i="2"/>
  <c r="S137" i="2"/>
  <c r="R137" i="2"/>
  <c r="S226" i="2"/>
  <c r="R226" i="2"/>
  <c r="R291" i="2"/>
  <c r="S230" i="2"/>
  <c r="R230" i="2"/>
  <c r="R306" i="2"/>
  <c r="S372" i="2"/>
  <c r="P206" i="2"/>
  <c r="S206" i="2" s="1"/>
  <c r="O206" i="2"/>
  <c r="R206" i="2" s="1"/>
  <c r="R108" i="1"/>
  <c r="O49" i="2"/>
  <c r="R49" i="2" s="1"/>
  <c r="P49" i="2"/>
  <c r="S49" i="2" s="1"/>
  <c r="O175" i="2"/>
  <c r="R175" i="2" s="1"/>
  <c r="P175" i="2"/>
  <c r="S175" i="2" s="1"/>
  <c r="S159" i="2"/>
  <c r="R159" i="2"/>
  <c r="R260" i="2"/>
  <c r="S260" i="2"/>
  <c r="R231" i="2"/>
  <c r="S231" i="2"/>
  <c r="S36" i="1"/>
  <c r="R110" i="1"/>
  <c r="P6" i="2"/>
  <c r="S6" i="2" s="1"/>
  <c r="O6" i="2"/>
  <c r="R6" i="2" s="1"/>
  <c r="R156" i="2"/>
  <c r="S156" i="2"/>
  <c r="S313" i="2"/>
  <c r="P121" i="2"/>
  <c r="S121" i="2" s="1"/>
  <c r="O121" i="2"/>
  <c r="R121" i="2" s="1"/>
  <c r="O25" i="2"/>
  <c r="R25" i="2" s="1"/>
  <c r="P25" i="2"/>
  <c r="S25" i="2" s="1"/>
  <c r="S275" i="2"/>
  <c r="O37" i="1"/>
  <c r="R79" i="2"/>
  <c r="S79" i="2"/>
  <c r="P17" i="2"/>
  <c r="S17" i="2" s="1"/>
  <c r="O17" i="2"/>
  <c r="R17" i="2" s="1"/>
  <c r="R276" i="2"/>
  <c r="S276" i="2"/>
  <c r="R94" i="1"/>
  <c r="S110" i="1"/>
  <c r="O40" i="1"/>
  <c r="R40" i="1" s="1"/>
  <c r="O198" i="2"/>
  <c r="R198" i="2" s="1"/>
  <c r="P198" i="2"/>
  <c r="S198" i="2" s="1"/>
  <c r="R8" i="2"/>
  <c r="S346" i="2"/>
  <c r="P143" i="2"/>
  <c r="S143" i="2" s="1"/>
  <c r="O143" i="2"/>
  <c r="R143" i="2" s="1"/>
  <c r="O96" i="2"/>
  <c r="R96" i="2" s="1"/>
  <c r="P96" i="2"/>
  <c r="S96" i="2" s="1"/>
  <c r="R35" i="2"/>
  <c r="R232" i="2"/>
  <c r="S232" i="2"/>
  <c r="S37" i="1"/>
  <c r="R346" i="2"/>
  <c r="P61" i="2"/>
  <c r="S61" i="2" s="1"/>
  <c r="O61" i="2"/>
  <c r="R61" i="2" s="1"/>
  <c r="S286" i="2"/>
  <c r="R286" i="2"/>
  <c r="R202" i="2"/>
  <c r="O193" i="2"/>
  <c r="R193" i="2" s="1"/>
  <c r="P193" i="2"/>
  <c r="S193" i="2" s="1"/>
  <c r="R112" i="1"/>
  <c r="P79" i="1"/>
  <c r="O41" i="1"/>
  <c r="R114" i="1"/>
  <c r="S50" i="2"/>
  <c r="R50" i="2"/>
  <c r="R319" i="2"/>
  <c r="O166" i="2"/>
  <c r="R166" i="2" s="1"/>
  <c r="P166" i="2"/>
  <c r="S166" i="2" s="1"/>
  <c r="S114" i="1"/>
  <c r="R229" i="2"/>
  <c r="P56" i="2"/>
  <c r="S56" i="2" s="1"/>
  <c r="O56" i="2"/>
  <c r="R56" i="2" s="1"/>
  <c r="S241" i="2"/>
  <c r="R241" i="2"/>
  <c r="O303" i="2"/>
  <c r="R303" i="2" s="1"/>
  <c r="P303" i="2"/>
  <c r="S303" i="2" s="1"/>
  <c r="R310" i="2"/>
  <c r="R211" i="2"/>
  <c r="O261" i="2"/>
  <c r="R261" i="2" s="1"/>
  <c r="P261" i="2"/>
  <c r="S261" i="2" s="1"/>
  <c r="S130" i="2"/>
  <c r="S54" i="2"/>
  <c r="R54" i="2"/>
  <c r="S53" i="2"/>
  <c r="S323" i="2"/>
  <c r="R323" i="2"/>
  <c r="S287" i="2"/>
  <c r="R287" i="2"/>
  <c r="R264" i="2"/>
  <c r="S264" i="2"/>
  <c r="S131" i="2"/>
  <c r="R131" i="2"/>
  <c r="P215" i="2"/>
  <c r="S215" i="2" s="1"/>
  <c r="O215" i="2"/>
  <c r="R215" i="2" s="1"/>
  <c r="R130" i="2"/>
  <c r="S118" i="1"/>
  <c r="R9" i="2"/>
  <c r="R122" i="2"/>
  <c r="S122" i="2"/>
  <c r="R53" i="2"/>
  <c r="S210" i="2"/>
  <c r="R210" i="2"/>
  <c r="P117" i="2"/>
  <c r="S117" i="2" s="1"/>
  <c r="O117" i="2"/>
  <c r="R117" i="2" s="1"/>
  <c r="S106" i="2"/>
  <c r="R106" i="2"/>
  <c r="R169" i="2"/>
  <c r="S169" i="2"/>
  <c r="P56" i="1"/>
  <c r="S56" i="1" s="1"/>
  <c r="S9" i="2"/>
  <c r="R154" i="2"/>
  <c r="S154" i="2"/>
  <c r="R181" i="2"/>
  <c r="R184" i="2"/>
  <c r="O188" i="2"/>
  <c r="R188" i="2" s="1"/>
  <c r="P188" i="2"/>
  <c r="S188" i="2" s="1"/>
  <c r="S242" i="2"/>
  <c r="R27" i="2"/>
  <c r="S27" i="2"/>
  <c r="R80" i="2"/>
  <c r="R120" i="1"/>
  <c r="R387" i="2"/>
  <c r="R151" i="2"/>
  <c r="S353" i="2"/>
  <c r="R13" i="2"/>
  <c r="O123" i="2"/>
  <c r="R123" i="2" s="1"/>
  <c r="P123" i="2"/>
  <c r="S123" i="2" s="1"/>
  <c r="R92" i="1"/>
  <c r="O45" i="1"/>
  <c r="R45" i="1" s="1"/>
  <c r="R122" i="1"/>
  <c r="S387" i="2"/>
  <c r="R353" i="2"/>
  <c r="S153" i="2"/>
  <c r="O189" i="2"/>
  <c r="R189" i="2" s="1"/>
  <c r="P189" i="2"/>
  <c r="S189" i="2" s="1"/>
  <c r="R339" i="2"/>
  <c r="S339" i="2"/>
  <c r="R118" i="1"/>
  <c r="R14" i="1"/>
  <c r="S122" i="1"/>
  <c r="O91" i="1"/>
  <c r="R91" i="1" s="1"/>
  <c r="S334" i="2"/>
  <c r="S393" i="2"/>
  <c r="R100" i="2"/>
  <c r="S40" i="2"/>
  <c r="R349" i="2"/>
  <c r="S349" i="2"/>
  <c r="S39" i="2"/>
  <c r="R39" i="2"/>
  <c r="R332" i="2"/>
  <c r="P58" i="1"/>
  <c r="S58" i="1" s="1"/>
  <c r="R3" i="1"/>
  <c r="R334" i="2"/>
  <c r="R393" i="2"/>
  <c r="R40" i="2"/>
  <c r="O256" i="2"/>
  <c r="R256" i="2" s="1"/>
  <c r="P256" i="2"/>
  <c r="S256" i="2" s="1"/>
  <c r="S102" i="2"/>
  <c r="O69" i="2"/>
  <c r="R69" i="2" s="1"/>
  <c r="P69" i="2"/>
  <c r="S69" i="2" s="1"/>
  <c r="S158" i="2"/>
  <c r="S77" i="2"/>
  <c r="S42" i="2"/>
  <c r="R42" i="2"/>
  <c r="S332" i="2"/>
  <c r="S311" i="2"/>
  <c r="R311" i="2"/>
  <c r="O180" i="2"/>
  <c r="R180" i="2" s="1"/>
  <c r="P180" i="2"/>
  <c r="S180" i="2" s="1"/>
  <c r="S388" i="2"/>
  <c r="O304" i="2"/>
  <c r="R304" i="2" s="1"/>
  <c r="P304" i="2"/>
  <c r="S304" i="2" s="1"/>
  <c r="O288" i="2"/>
  <c r="R288" i="2" s="1"/>
  <c r="P288" i="2"/>
  <c r="S288" i="2" s="1"/>
  <c r="R388" i="2"/>
  <c r="P70" i="2"/>
  <c r="S70" i="2" s="1"/>
  <c r="O70" i="2"/>
  <c r="R70" i="2" s="1"/>
  <c r="S368" i="2"/>
  <c r="R368" i="2"/>
  <c r="O272" i="2"/>
  <c r="R272" i="2" s="1"/>
  <c r="P272" i="2"/>
  <c r="S272" i="2" s="1"/>
  <c r="L162" i="12"/>
  <c r="M162" i="12" s="1"/>
  <c r="N162" i="12" s="1"/>
  <c r="L184" i="12"/>
  <c r="M184" i="12" s="1"/>
  <c r="N184" i="12" s="1"/>
  <c r="M183" i="12"/>
  <c r="M368" i="3"/>
  <c r="L369" i="3"/>
  <c r="M1151" i="3"/>
  <c r="L1152" i="3"/>
  <c r="M1152" i="3" s="1"/>
  <c r="N1152" i="3" s="1"/>
  <c r="M762" i="2"/>
  <c r="L955" i="2"/>
  <c r="M954" i="2"/>
  <c r="M939" i="2"/>
  <c r="L940" i="2"/>
  <c r="M903" i="2"/>
  <c r="L904" i="2"/>
  <c r="M1003" i="3"/>
  <c r="L1004" i="3"/>
  <c r="L533" i="3"/>
  <c r="M533" i="3" s="1"/>
  <c r="N533" i="3" s="1"/>
  <c r="M532" i="3"/>
  <c r="L620" i="3"/>
  <c r="M619" i="3"/>
  <c r="M651" i="3"/>
  <c r="L652" i="3"/>
  <c r="M652" i="3" s="1"/>
  <c r="N652" i="3" s="1"/>
  <c r="M728" i="3"/>
  <c r="L729" i="3"/>
  <c r="M639" i="3"/>
  <c r="L640" i="3"/>
  <c r="M640" i="3" s="1"/>
  <c r="N640" i="3" s="1"/>
  <c r="M56" i="22"/>
  <c r="L57" i="22"/>
  <c r="L397" i="22"/>
  <c r="M396" i="22"/>
  <c r="M405" i="22"/>
  <c r="L406" i="22"/>
  <c r="M432" i="22"/>
  <c r="L433" i="22"/>
  <c r="M433" i="22" s="1"/>
  <c r="N433" i="22" s="1"/>
  <c r="L251" i="21"/>
  <c r="M250" i="21"/>
  <c r="L1078" i="3"/>
  <c r="M1077" i="3"/>
  <c r="M892" i="3"/>
  <c r="L893" i="3"/>
  <c r="M850" i="3"/>
  <c r="L851" i="3"/>
  <c r="M851" i="3" s="1"/>
  <c r="N851" i="3" s="1"/>
  <c r="L661" i="3"/>
  <c r="M660" i="3"/>
  <c r="L767" i="3"/>
  <c r="M766" i="3"/>
  <c r="L779" i="3"/>
  <c r="M778" i="3"/>
  <c r="M881" i="3"/>
  <c r="L882" i="3"/>
  <c r="L1170" i="3"/>
  <c r="M1170" i="3" s="1"/>
  <c r="N1170" i="3" s="1"/>
  <c r="M1169" i="3"/>
  <c r="M316" i="3"/>
  <c r="L317" i="3"/>
  <c r="L949" i="3"/>
  <c r="M948" i="3"/>
  <c r="L1178" i="3"/>
  <c r="M1178" i="3" s="1"/>
  <c r="N1178" i="3" s="1"/>
  <c r="M1177" i="3"/>
  <c r="L903" i="3"/>
  <c r="M902" i="3"/>
  <c r="L344" i="3"/>
  <c r="M343" i="3"/>
  <c r="L189" i="3"/>
  <c r="M188" i="3"/>
  <c r="M92" i="3"/>
  <c r="L93" i="3"/>
  <c r="M93" i="3" s="1"/>
  <c r="N93" i="3" s="1"/>
  <c r="L27" i="3"/>
  <c r="M26" i="3"/>
  <c r="M151" i="3"/>
  <c r="L152" i="3"/>
  <c r="P62" i="1"/>
  <c r="S62" i="1" s="1"/>
  <c r="O62" i="1"/>
  <c r="R62" i="1" s="1"/>
  <c r="P72" i="1"/>
  <c r="S72" i="1" s="1"/>
  <c r="O72" i="1"/>
  <c r="R72" i="1" s="1"/>
  <c r="P82" i="1"/>
  <c r="S82" i="1" s="1"/>
  <c r="O82" i="1"/>
  <c r="R82" i="1" s="1"/>
  <c r="R61" i="1"/>
  <c r="S61" i="1"/>
  <c r="S109" i="1"/>
  <c r="R109" i="1"/>
  <c r="R123" i="1"/>
  <c r="S123" i="1"/>
  <c r="R69" i="1"/>
  <c r="R73" i="1"/>
  <c r="R79" i="1"/>
  <c r="S87" i="1"/>
  <c r="S91" i="1"/>
  <c r="R97" i="1"/>
  <c r="R101" i="1"/>
  <c r="R105" i="1"/>
  <c r="R113" i="1"/>
  <c r="R119" i="1"/>
  <c r="S86" i="1"/>
  <c r="R86" i="1"/>
  <c r="S90" i="1"/>
  <c r="S96" i="1"/>
  <c r="R96" i="1"/>
  <c r="S104" i="1"/>
  <c r="S112" i="1"/>
  <c r="P64" i="1"/>
  <c r="S64" i="1" s="1"/>
  <c r="O64" i="1"/>
  <c r="R64" i="1" s="1"/>
  <c r="P76" i="1"/>
  <c r="S76" i="1" s="1"/>
  <c r="O76" i="1"/>
  <c r="R76" i="1" s="1"/>
  <c r="O84" i="1"/>
  <c r="R84" i="1" s="1"/>
  <c r="P84" i="1"/>
  <c r="S77" i="1"/>
  <c r="R77" i="1"/>
  <c r="S121" i="1"/>
  <c r="R121" i="1"/>
  <c r="S71" i="1"/>
  <c r="S75" i="1"/>
  <c r="S83" i="1"/>
  <c r="S89" i="1"/>
  <c r="S95" i="1"/>
  <c r="S99" i="1"/>
  <c r="S107" i="1"/>
  <c r="S117" i="1"/>
  <c r="S74" i="1"/>
  <c r="R74" i="1"/>
  <c r="S120" i="1"/>
  <c r="P66" i="1"/>
  <c r="S66" i="1" s="1"/>
  <c r="O66" i="1"/>
  <c r="R66" i="1" s="1"/>
  <c r="P78" i="1"/>
  <c r="S78" i="1" s="1"/>
  <c r="O78" i="1"/>
  <c r="R78" i="1" s="1"/>
  <c r="S115" i="1"/>
  <c r="R115" i="1"/>
  <c r="R71" i="1"/>
  <c r="R75" i="1"/>
  <c r="R83" i="1"/>
  <c r="R89" i="1"/>
  <c r="S103" i="1"/>
  <c r="R107" i="1"/>
  <c r="R117" i="1"/>
  <c r="L61" i="1"/>
  <c r="M61" i="1" s="1"/>
  <c r="N61" i="1" s="1"/>
  <c r="M60" i="1"/>
  <c r="R88" i="1"/>
  <c r="S88" i="1"/>
  <c r="S94" i="1"/>
  <c r="S108" i="1"/>
  <c r="O60" i="1"/>
  <c r="R60" i="1" s="1"/>
  <c r="P60" i="1"/>
  <c r="S60" i="1" s="1"/>
  <c r="O68" i="1"/>
  <c r="R68" i="1" s="1"/>
  <c r="P68" i="1"/>
  <c r="S68" i="1" s="1"/>
  <c r="O80" i="1"/>
  <c r="R80" i="1" s="1"/>
  <c r="P80" i="1"/>
  <c r="S80" i="1" s="1"/>
  <c r="S65" i="1"/>
  <c r="R65" i="1"/>
  <c r="R81" i="1"/>
  <c r="S81" i="1"/>
  <c r="R85" i="1"/>
  <c r="S85" i="1"/>
  <c r="R93" i="1"/>
  <c r="S93" i="1"/>
  <c r="S111" i="1"/>
  <c r="R111" i="1"/>
  <c r="S69" i="1"/>
  <c r="S73" i="1"/>
  <c r="S79" i="1"/>
  <c r="R87" i="1"/>
  <c r="S97" i="1"/>
  <c r="S105" i="1"/>
  <c r="R70" i="1"/>
  <c r="S70" i="1"/>
  <c r="S84" i="1"/>
  <c r="S116" i="1"/>
  <c r="R116" i="1"/>
  <c r="L782" i="1"/>
  <c r="M781" i="1"/>
  <c r="N781" i="1" s="1"/>
  <c r="L773" i="1"/>
  <c r="L774" i="1" s="1"/>
  <c r="M772" i="1"/>
  <c r="N772" i="1" s="1"/>
  <c r="M106" i="1"/>
  <c r="L107" i="1"/>
  <c r="M157" i="1"/>
  <c r="L158" i="1"/>
  <c r="L593" i="1"/>
  <c r="M592" i="1"/>
  <c r="L253" i="1"/>
  <c r="M253" i="1" s="1"/>
  <c r="N253" i="1" s="1"/>
  <c r="M252" i="1"/>
  <c r="M384" i="1"/>
  <c r="L385" i="1"/>
  <c r="M385" i="1" s="1"/>
  <c r="N385" i="1" s="1"/>
  <c r="L395" i="1"/>
  <c r="M395" i="1" s="1"/>
  <c r="N395" i="1" s="1"/>
  <c r="M394" i="1"/>
  <c r="S31" i="1"/>
  <c r="R52" i="1"/>
  <c r="R22" i="1"/>
  <c r="S53" i="1"/>
  <c r="P20" i="1"/>
  <c r="S20" i="1" s="1"/>
  <c r="P28" i="1"/>
  <c r="S28" i="1" s="1"/>
  <c r="O29" i="1"/>
  <c r="R29" i="1" s="1"/>
  <c r="R34" i="1"/>
  <c r="R55" i="1"/>
  <c r="S29" i="1"/>
  <c r="S54" i="1"/>
  <c r="S45" i="1"/>
  <c r="O44" i="1"/>
  <c r="R44" i="1" s="1"/>
  <c r="M48" i="1"/>
  <c r="L1005" i="2"/>
  <c r="M1004" i="2"/>
  <c r="L1089" i="2"/>
  <c r="M1089" i="2" s="1"/>
  <c r="N1089" i="2" s="1"/>
  <c r="M1088" i="2"/>
  <c r="L495" i="2"/>
  <c r="M494" i="2"/>
  <c r="L309" i="2"/>
  <c r="M308" i="2"/>
  <c r="L390" i="2"/>
  <c r="M389" i="2"/>
  <c r="L671" i="2"/>
  <c r="M670" i="2"/>
  <c r="L813" i="2"/>
  <c r="M813" i="2" s="1"/>
  <c r="N813" i="2" s="1"/>
  <c r="M812" i="2"/>
  <c r="L780" i="2"/>
  <c r="M779" i="2"/>
  <c r="L723" i="2"/>
  <c r="M722" i="2"/>
  <c r="L921" i="2"/>
  <c r="M921" i="2" s="1"/>
  <c r="N921" i="2" s="1"/>
  <c r="M920" i="2"/>
  <c r="L61" i="2"/>
  <c r="M60" i="2"/>
  <c r="L1153" i="2"/>
  <c r="M1152" i="2"/>
  <c r="L683" i="2"/>
  <c r="M682" i="2"/>
  <c r="L829" i="2"/>
  <c r="M828" i="2"/>
  <c r="L37" i="2"/>
  <c r="M36" i="2"/>
  <c r="M147" i="2"/>
  <c r="L148" i="2"/>
  <c r="M862" i="2"/>
  <c r="L863" i="2"/>
  <c r="L513" i="2"/>
  <c r="M512" i="2"/>
  <c r="M528" i="2"/>
  <c r="L529" i="2"/>
  <c r="L18" i="23"/>
  <c r="M18" i="23" s="1"/>
  <c r="N18" i="23" s="1"/>
  <c r="M17" i="23"/>
  <c r="L26" i="23"/>
  <c r="M25" i="23"/>
  <c r="L154" i="22"/>
  <c r="M153" i="22"/>
  <c r="L9" i="22"/>
  <c r="M8" i="22"/>
  <c r="N8" i="22" s="1"/>
  <c r="M59" i="21"/>
  <c r="L60" i="21"/>
  <c r="M60" i="21" s="1"/>
  <c r="N60" i="21" s="1"/>
  <c r="M121" i="20"/>
  <c r="N121" i="20" s="1"/>
  <c r="L122" i="20"/>
  <c r="L9" i="20"/>
  <c r="M8" i="20"/>
  <c r="M181" i="19"/>
  <c r="N181" i="19" s="1"/>
  <c r="L182" i="19"/>
  <c r="M140" i="19"/>
  <c r="L141" i="19"/>
  <c r="M7" i="19"/>
  <c r="N7" i="19" s="1"/>
  <c r="L8" i="19"/>
  <c r="M297" i="18"/>
  <c r="N297" i="18" s="1"/>
  <c r="L298" i="18"/>
  <c r="L26" i="18"/>
  <c r="M25" i="18"/>
  <c r="M146" i="18"/>
  <c r="L147" i="18"/>
  <c r="M120" i="18"/>
  <c r="L121" i="18"/>
  <c r="M11" i="18"/>
  <c r="L12" i="18"/>
  <c r="M96" i="18"/>
  <c r="L97" i="18"/>
  <c r="M132" i="18"/>
  <c r="N132" i="18" s="1"/>
  <c r="L133" i="18"/>
  <c r="M7" i="17"/>
  <c r="N7" i="17" s="1"/>
  <c r="L8" i="17"/>
  <c r="M17" i="16"/>
  <c r="L18" i="16"/>
  <c r="M226" i="16"/>
  <c r="L227" i="16"/>
  <c r="M156" i="16"/>
  <c r="L157" i="16"/>
  <c r="M92" i="16"/>
  <c r="N92" i="16" s="1"/>
  <c r="L93" i="16"/>
  <c r="M30" i="16"/>
  <c r="N30" i="16" s="1"/>
  <c r="L31" i="16"/>
  <c r="M31" i="15"/>
  <c r="L32" i="15"/>
  <c r="M15" i="15"/>
  <c r="L16" i="15"/>
  <c r="M16" i="15" s="1"/>
  <c r="N16" i="15" s="1"/>
  <c r="M223" i="14"/>
  <c r="N223" i="14" s="1"/>
  <c r="L224" i="14"/>
  <c r="M161" i="14"/>
  <c r="L162" i="14"/>
  <c r="M99" i="14"/>
  <c r="L100" i="14"/>
  <c r="S23" i="1"/>
  <c r="M55" i="1"/>
  <c r="L56" i="1"/>
  <c r="O38" i="1"/>
  <c r="R38" i="1" s="1"/>
  <c r="O16" i="1"/>
  <c r="R16" i="1" s="1"/>
  <c r="R41" i="1"/>
  <c r="S41" i="1"/>
  <c r="R28" i="1"/>
  <c r="P19" i="1"/>
  <c r="S19" i="1" s="1"/>
  <c r="S34" i="1"/>
  <c r="R32" i="1"/>
  <c r="M19" i="5"/>
  <c r="L20" i="5"/>
  <c r="M37" i="14"/>
  <c r="L38" i="14"/>
  <c r="M8" i="14"/>
  <c r="N8" i="14" s="1"/>
  <c r="L9" i="14"/>
  <c r="M140" i="13"/>
  <c r="L141" i="13"/>
  <c r="M171" i="10"/>
  <c r="N171" i="10" s="1"/>
  <c r="L172" i="10"/>
  <c r="M108" i="10"/>
  <c r="N108" i="10" s="1"/>
  <c r="L109" i="10"/>
  <c r="M7" i="10"/>
  <c r="L8" i="10"/>
  <c r="M223" i="9"/>
  <c r="L224" i="9"/>
  <c r="M224" i="9" s="1"/>
  <c r="N224" i="9" s="1"/>
  <c r="M207" i="9"/>
  <c r="L208" i="9"/>
  <c r="M23" i="9"/>
  <c r="L24" i="9"/>
  <c r="L191" i="5"/>
  <c r="M191" i="5" s="1"/>
  <c r="N191" i="5" s="1"/>
  <c r="M190" i="5"/>
  <c r="M172" i="5"/>
  <c r="L173" i="5"/>
  <c r="M180" i="5"/>
  <c r="L181" i="5"/>
  <c r="M181" i="5" s="1"/>
  <c r="N181" i="5" s="1"/>
  <c r="M26" i="5"/>
  <c r="L27" i="5"/>
  <c r="M380" i="4"/>
  <c r="L381" i="4"/>
  <c r="M381" i="4" s="1"/>
  <c r="N381" i="4" s="1"/>
  <c r="M392" i="4"/>
  <c r="L393" i="4"/>
  <c r="M428" i="4"/>
  <c r="L429" i="4"/>
  <c r="M306" i="4"/>
  <c r="L307" i="4"/>
  <c r="L144" i="4"/>
  <c r="M143" i="4"/>
  <c r="M60" i="4"/>
  <c r="N60" i="4" s="1"/>
  <c r="L61" i="4"/>
  <c r="L51" i="4"/>
  <c r="M50" i="4"/>
  <c r="P2" i="2"/>
  <c r="S2" i="2" s="1"/>
  <c r="S21" i="1"/>
  <c r="R53" i="1"/>
  <c r="R42" i="1"/>
  <c r="O50" i="1"/>
  <c r="R50" i="1" s="1"/>
  <c r="S5" i="1"/>
  <c r="P32" i="1"/>
  <c r="S32" i="1" s="1"/>
  <c r="R46" i="1"/>
  <c r="S24" i="1"/>
  <c r="P48" i="1"/>
  <c r="S48" i="1" s="1"/>
  <c r="O48" i="1"/>
  <c r="R48" i="1" s="1"/>
  <c r="N48" i="1"/>
  <c r="L52" i="1"/>
  <c r="M52" i="1" s="1"/>
  <c r="N52" i="1" s="1"/>
  <c r="M51" i="1"/>
  <c r="N51" i="1" s="1"/>
  <c r="N55" i="1"/>
  <c r="M45" i="1"/>
  <c r="N45" i="1" s="1"/>
  <c r="L46" i="1"/>
  <c r="M46" i="1" s="1"/>
  <c r="N46" i="1" s="1"/>
  <c r="R33" i="1"/>
  <c r="R37" i="1"/>
  <c r="M37" i="1"/>
  <c r="N37" i="1" s="1"/>
  <c r="L38" i="1"/>
  <c r="M29" i="1"/>
  <c r="L30" i="1"/>
  <c r="M33" i="1"/>
  <c r="L34" i="1"/>
  <c r="M34" i="1" s="1"/>
  <c r="N34" i="1" s="1"/>
  <c r="S18" i="1"/>
  <c r="O5" i="1"/>
  <c r="R5" i="1" s="1"/>
  <c r="R19" i="1"/>
  <c r="O4" i="1"/>
  <c r="R4" i="1" s="1"/>
  <c r="P4" i="1"/>
  <c r="S4" i="1" s="1"/>
  <c r="P12" i="1"/>
  <c r="S12" i="1" s="1"/>
  <c r="O12" i="1"/>
  <c r="R12" i="1" s="1"/>
  <c r="O7" i="1"/>
  <c r="R7" i="1" s="1"/>
  <c r="P7" i="1"/>
  <c r="S7" i="1" s="1"/>
  <c r="P9" i="1"/>
  <c r="S9" i="1" s="1"/>
  <c r="O9" i="1"/>
  <c r="R9" i="1" s="1"/>
  <c r="R10" i="1"/>
  <c r="P10" i="1"/>
  <c r="S10" i="1" s="1"/>
  <c r="O11" i="1"/>
  <c r="R11" i="1" s="1"/>
  <c r="P11" i="1"/>
  <c r="S11" i="1" s="1"/>
  <c r="P13" i="1"/>
  <c r="S13" i="1" s="1"/>
  <c r="O13" i="1"/>
  <c r="R13" i="1" s="1"/>
  <c r="O6" i="1"/>
  <c r="R6" i="1" s="1"/>
  <c r="P6" i="1"/>
  <c r="S6" i="1" s="1"/>
  <c r="P8" i="1"/>
  <c r="S8" i="1" s="1"/>
  <c r="O8" i="1"/>
  <c r="R8" i="1" s="1"/>
  <c r="O15" i="1"/>
  <c r="R15" i="1" s="1"/>
  <c r="R18" i="1"/>
  <c r="S17" i="1"/>
  <c r="O17" i="1"/>
  <c r="R17" i="1" s="1"/>
  <c r="N16" i="1"/>
  <c r="L17" i="1"/>
  <c r="M17" i="1" s="1"/>
  <c r="L153" i="15" l="1"/>
  <c r="M153" i="15" s="1"/>
  <c r="N153" i="15" s="1"/>
  <c r="M152" i="15"/>
  <c r="M48" i="12"/>
  <c r="M369" i="3"/>
  <c r="L370" i="3"/>
  <c r="M955" i="2"/>
  <c r="L956" i="2"/>
  <c r="M956" i="2" s="1"/>
  <c r="N956" i="2" s="1"/>
  <c r="L905" i="2"/>
  <c r="M904" i="2"/>
  <c r="L941" i="2"/>
  <c r="M940" i="2"/>
  <c r="L1005" i="3"/>
  <c r="M1005" i="3" s="1"/>
  <c r="N1005" i="3" s="1"/>
  <c r="M1004" i="3"/>
  <c r="L621" i="3"/>
  <c r="M620" i="3"/>
  <c r="L730" i="3"/>
  <c r="M729" i="3"/>
  <c r="M57" i="22"/>
  <c r="L58" i="22"/>
  <c r="M397" i="22"/>
  <c r="L398" i="22"/>
  <c r="M398" i="22" s="1"/>
  <c r="N398" i="22" s="1"/>
  <c r="M406" i="22"/>
  <c r="L407" i="22"/>
  <c r="L252" i="21"/>
  <c r="M251" i="21"/>
  <c r="M344" i="3"/>
  <c r="L345" i="3"/>
  <c r="M345" i="3" s="1"/>
  <c r="N345" i="3" s="1"/>
  <c r="L950" i="3"/>
  <c r="M950" i="3" s="1"/>
  <c r="N950" i="3" s="1"/>
  <c r="M949" i="3"/>
  <c r="M779" i="3"/>
  <c r="L780" i="3"/>
  <c r="M780" i="3" s="1"/>
  <c r="N780" i="3" s="1"/>
  <c r="M661" i="3"/>
  <c r="L662" i="3"/>
  <c r="M317" i="3"/>
  <c r="L318" i="3"/>
  <c r="M882" i="3"/>
  <c r="L883" i="3"/>
  <c r="L894" i="3"/>
  <c r="M894" i="3" s="1"/>
  <c r="N894" i="3" s="1"/>
  <c r="M893" i="3"/>
  <c r="M189" i="3"/>
  <c r="L190" i="3"/>
  <c r="M903" i="3"/>
  <c r="L904" i="3"/>
  <c r="M767" i="3"/>
  <c r="L768" i="3"/>
  <c r="M768" i="3" s="1"/>
  <c r="N768" i="3" s="1"/>
  <c r="M1078" i="3"/>
  <c r="L1079" i="3"/>
  <c r="M152" i="3"/>
  <c r="L153" i="3"/>
  <c r="M27" i="3"/>
  <c r="L28" i="3"/>
  <c r="M28" i="3" s="1"/>
  <c r="N28" i="3" s="1"/>
  <c r="M774" i="1"/>
  <c r="L775" i="1"/>
  <c r="L783" i="1"/>
  <c r="M782" i="1"/>
  <c r="M773" i="1"/>
  <c r="M158" i="1"/>
  <c r="L159" i="1"/>
  <c r="M107" i="1"/>
  <c r="L108" i="1"/>
  <c r="L594" i="1"/>
  <c r="M593" i="1"/>
  <c r="M863" i="2"/>
  <c r="L864" i="2"/>
  <c r="M864" i="2" s="1"/>
  <c r="N864" i="2" s="1"/>
  <c r="L38" i="2"/>
  <c r="M38" i="2" s="1"/>
  <c r="N38" i="2" s="1"/>
  <c r="M37" i="2"/>
  <c r="L1154" i="2"/>
  <c r="M1153" i="2"/>
  <c r="L391" i="2"/>
  <c r="M391" i="2" s="1"/>
  <c r="N391" i="2" s="1"/>
  <c r="M390" i="2"/>
  <c r="L496" i="2"/>
  <c r="M495" i="2"/>
  <c r="M529" i="2"/>
  <c r="L530" i="2"/>
  <c r="M148" i="2"/>
  <c r="L149" i="2"/>
  <c r="L756" i="2"/>
  <c r="M756" i="2" s="1"/>
  <c r="N756" i="2" s="1"/>
  <c r="M513" i="2"/>
  <c r="L514" i="2"/>
  <c r="M514" i="2" s="1"/>
  <c r="N514" i="2" s="1"/>
  <c r="L830" i="2"/>
  <c r="M830" i="2" s="1"/>
  <c r="N830" i="2" s="1"/>
  <c r="M829" i="2"/>
  <c r="L684" i="2"/>
  <c r="M683" i="2"/>
  <c r="L62" i="2"/>
  <c r="M61" i="2"/>
  <c r="L724" i="2"/>
  <c r="M723" i="2"/>
  <c r="L781" i="2"/>
  <c r="M781" i="2" s="1"/>
  <c r="N781" i="2" s="1"/>
  <c r="M780" i="2"/>
  <c r="L672" i="2"/>
  <c r="M672" i="2" s="1"/>
  <c r="N672" i="2" s="1"/>
  <c r="M671" i="2"/>
  <c r="M309" i="2"/>
  <c r="L310" i="2"/>
  <c r="L1006" i="2"/>
  <c r="M1005" i="2"/>
  <c r="L27" i="23"/>
  <c r="M26" i="23"/>
  <c r="L155" i="22"/>
  <c r="M154" i="22"/>
  <c r="N154" i="22" s="1"/>
  <c r="L10" i="22"/>
  <c r="M9" i="22"/>
  <c r="M122" i="20"/>
  <c r="N122" i="20" s="1"/>
  <c r="L123" i="20"/>
  <c r="L10" i="20"/>
  <c r="M9" i="20"/>
  <c r="L183" i="19"/>
  <c r="M182" i="19"/>
  <c r="M141" i="19"/>
  <c r="N141" i="19" s="1"/>
  <c r="L142" i="19"/>
  <c r="L9" i="19"/>
  <c r="M8" i="19"/>
  <c r="L299" i="18"/>
  <c r="M298" i="18"/>
  <c r="N298" i="18" s="1"/>
  <c r="L27" i="18"/>
  <c r="M26" i="18"/>
  <c r="L148" i="18"/>
  <c r="M147" i="18"/>
  <c r="L122" i="18"/>
  <c r="M121" i="18"/>
  <c r="L98" i="18"/>
  <c r="M97" i="18"/>
  <c r="L134" i="18"/>
  <c r="M133" i="18"/>
  <c r="N133" i="18" s="1"/>
  <c r="L13" i="18"/>
  <c r="M12" i="18"/>
  <c r="L9" i="17"/>
  <c r="M8" i="17"/>
  <c r="M18" i="16"/>
  <c r="L19" i="16"/>
  <c r="L228" i="16"/>
  <c r="M228" i="16" s="1"/>
  <c r="N228" i="16" s="1"/>
  <c r="M227" i="16"/>
  <c r="L158" i="16"/>
  <c r="M157" i="16"/>
  <c r="L94" i="16"/>
  <c r="M93" i="16"/>
  <c r="L32" i="16"/>
  <c r="M31" i="16"/>
  <c r="L33" i="15"/>
  <c r="M32" i="15"/>
  <c r="N32" i="15" s="1"/>
  <c r="L225" i="14"/>
  <c r="M224" i="14"/>
  <c r="L163" i="14"/>
  <c r="M162" i="14"/>
  <c r="N162" i="14" s="1"/>
  <c r="L101" i="14"/>
  <c r="M100" i="14"/>
  <c r="L21" i="5"/>
  <c r="M20" i="5"/>
  <c r="M56" i="1"/>
  <c r="L57" i="1"/>
  <c r="M57" i="1" s="1"/>
  <c r="N57" i="1" s="1"/>
  <c r="L39" i="14"/>
  <c r="M38" i="14"/>
  <c r="N38" i="14" s="1"/>
  <c r="L10" i="14"/>
  <c r="M9" i="14"/>
  <c r="M141" i="13"/>
  <c r="L142" i="13"/>
  <c r="L173" i="10"/>
  <c r="M172" i="10"/>
  <c r="L110" i="10"/>
  <c r="M109" i="10"/>
  <c r="M8" i="10"/>
  <c r="L9" i="10"/>
  <c r="L209" i="9"/>
  <c r="M209" i="9" s="1"/>
  <c r="N209" i="9" s="1"/>
  <c r="M208" i="9"/>
  <c r="L25" i="9"/>
  <c r="M24" i="9"/>
  <c r="L174" i="5"/>
  <c r="M173" i="5"/>
  <c r="M27" i="5"/>
  <c r="L28" i="5"/>
  <c r="L394" i="4"/>
  <c r="M393" i="4"/>
  <c r="M429" i="4"/>
  <c r="L430" i="4"/>
  <c r="L308" i="4"/>
  <c r="M307" i="4"/>
  <c r="L145" i="4"/>
  <c r="M144" i="4"/>
  <c r="N144" i="4" s="1"/>
  <c r="L62" i="4"/>
  <c r="M61" i="4"/>
  <c r="M51" i="4"/>
  <c r="N51" i="4" s="1"/>
  <c r="L52" i="4"/>
  <c r="M30" i="1"/>
  <c r="L31" i="1"/>
  <c r="M31" i="1" s="1"/>
  <c r="N31" i="1" s="1"/>
  <c r="M38" i="1"/>
  <c r="L39" i="1"/>
  <c r="L18" i="1"/>
  <c r="M18" i="1" s="1"/>
  <c r="N17" i="1"/>
  <c r="L55" i="12" l="1"/>
  <c r="M55" i="12" s="1"/>
  <c r="N55" i="12" s="1"/>
  <c r="M370" i="3"/>
  <c r="L371" i="3"/>
  <c r="M371" i="3" s="1"/>
  <c r="N371" i="3" s="1"/>
  <c r="L764" i="2"/>
  <c r="M941" i="2"/>
  <c r="L942" i="2"/>
  <c r="L906" i="2"/>
  <c r="M906" i="2" s="1"/>
  <c r="N906" i="2" s="1"/>
  <c r="M905" i="2"/>
  <c r="L622" i="3"/>
  <c r="M621" i="3"/>
  <c r="M730" i="3"/>
  <c r="L731" i="3"/>
  <c r="M731" i="3" s="1"/>
  <c r="N731" i="3" s="1"/>
  <c r="L59" i="22"/>
  <c r="M58" i="22"/>
  <c r="M407" i="22"/>
  <c r="L408" i="22"/>
  <c r="M252" i="21"/>
  <c r="L253" i="21"/>
  <c r="M253" i="21" s="1"/>
  <c r="N253" i="21" s="1"/>
  <c r="M1079" i="3"/>
  <c r="L1080" i="3"/>
  <c r="M904" i="3"/>
  <c r="L905" i="3"/>
  <c r="L319" i="3"/>
  <c r="M318" i="3"/>
  <c r="M190" i="3"/>
  <c r="L191" i="3"/>
  <c r="M883" i="3"/>
  <c r="L884" i="3"/>
  <c r="M884" i="3" s="1"/>
  <c r="N884" i="3" s="1"/>
  <c r="M662" i="3"/>
  <c r="L663" i="3"/>
  <c r="L154" i="3"/>
  <c r="M153" i="3"/>
  <c r="M775" i="1"/>
  <c r="L776" i="1"/>
  <c r="M776" i="1" s="1"/>
  <c r="N776" i="1" s="1"/>
  <c r="M783" i="1"/>
  <c r="L784" i="1"/>
  <c r="M108" i="1"/>
  <c r="L109" i="1"/>
  <c r="M109" i="1" s="1"/>
  <c r="N109" i="1" s="1"/>
  <c r="L160" i="1"/>
  <c r="M160" i="1" s="1"/>
  <c r="N160" i="1" s="1"/>
  <c r="M159" i="1"/>
  <c r="M594" i="1"/>
  <c r="L595" i="1"/>
  <c r="M530" i="2"/>
  <c r="L531" i="2"/>
  <c r="M531" i="2" s="1"/>
  <c r="N531" i="2" s="1"/>
  <c r="M1006" i="2"/>
  <c r="L1007" i="2"/>
  <c r="M724" i="2"/>
  <c r="L725" i="2"/>
  <c r="M684" i="2"/>
  <c r="L685" i="2"/>
  <c r="M685" i="2" s="1"/>
  <c r="N685" i="2" s="1"/>
  <c r="M1154" i="2"/>
  <c r="L1155" i="2"/>
  <c r="M1155" i="2" s="1"/>
  <c r="N1155" i="2" s="1"/>
  <c r="M310" i="2"/>
  <c r="L311" i="2"/>
  <c r="M311" i="2" s="1"/>
  <c r="N311" i="2" s="1"/>
  <c r="L150" i="2"/>
  <c r="M150" i="2" s="1"/>
  <c r="N150" i="2" s="1"/>
  <c r="M149" i="2"/>
  <c r="M62" i="2"/>
  <c r="L63" i="2"/>
  <c r="M496" i="2"/>
  <c r="L497" i="2"/>
  <c r="M497" i="2" s="1"/>
  <c r="N497" i="2" s="1"/>
  <c r="M27" i="23"/>
  <c r="L28" i="23"/>
  <c r="M155" i="22"/>
  <c r="L156" i="22"/>
  <c r="M10" i="22"/>
  <c r="L11" i="22"/>
  <c r="L124" i="20"/>
  <c r="M123" i="20"/>
  <c r="N123" i="20" s="1"/>
  <c r="M10" i="20"/>
  <c r="L11" i="20"/>
  <c r="L184" i="19"/>
  <c r="M183" i="19"/>
  <c r="N183" i="19" s="1"/>
  <c r="M142" i="19"/>
  <c r="L143" i="19"/>
  <c r="L10" i="19"/>
  <c r="M9" i="19"/>
  <c r="N9" i="19" s="1"/>
  <c r="L300" i="18"/>
  <c r="M299" i="18"/>
  <c r="L28" i="18"/>
  <c r="M27" i="18"/>
  <c r="L149" i="18"/>
  <c r="M148" i="18"/>
  <c r="L123" i="18"/>
  <c r="M122" i="18"/>
  <c r="L135" i="18"/>
  <c r="M134" i="18"/>
  <c r="L14" i="18"/>
  <c r="M13" i="18"/>
  <c r="L99" i="18"/>
  <c r="M98" i="18"/>
  <c r="L10" i="17"/>
  <c r="M9" i="17"/>
  <c r="L20" i="16"/>
  <c r="M19" i="16"/>
  <c r="L159" i="16"/>
  <c r="M158" i="16"/>
  <c r="N158" i="16" s="1"/>
  <c r="L95" i="16"/>
  <c r="M94" i="16"/>
  <c r="L33" i="16"/>
  <c r="M32" i="16"/>
  <c r="L34" i="15"/>
  <c r="M33" i="15"/>
  <c r="L226" i="14"/>
  <c r="M225" i="14"/>
  <c r="L164" i="14"/>
  <c r="M163" i="14"/>
  <c r="L102" i="14"/>
  <c r="M101" i="14"/>
  <c r="N101" i="14" s="1"/>
  <c r="L22" i="5"/>
  <c r="M21" i="5"/>
  <c r="L40" i="14"/>
  <c r="M39" i="14"/>
  <c r="L11" i="14"/>
  <c r="M10" i="14"/>
  <c r="L143" i="13"/>
  <c r="M142" i="13"/>
  <c r="L174" i="10"/>
  <c r="M173" i="10"/>
  <c r="N173" i="10" s="1"/>
  <c r="L111" i="10"/>
  <c r="M110" i="10"/>
  <c r="N110" i="10" s="1"/>
  <c r="L10" i="10"/>
  <c r="M9" i="10"/>
  <c r="L26" i="9"/>
  <c r="M25" i="9"/>
  <c r="L175" i="5"/>
  <c r="M175" i="5" s="1"/>
  <c r="N175" i="5" s="1"/>
  <c r="M174" i="5"/>
  <c r="L29" i="5"/>
  <c r="M28" i="5"/>
  <c r="N28" i="5" s="1"/>
  <c r="M430" i="4"/>
  <c r="L431" i="4"/>
  <c r="M394" i="4"/>
  <c r="L395" i="4"/>
  <c r="M308" i="4"/>
  <c r="L309" i="4"/>
  <c r="M145" i="4"/>
  <c r="N145" i="4" s="1"/>
  <c r="L146" i="4"/>
  <c r="L63" i="4"/>
  <c r="M62" i="4"/>
  <c r="M52" i="4"/>
  <c r="N52" i="4" s="1"/>
  <c r="L53" i="4"/>
  <c r="M39" i="1"/>
  <c r="L40" i="1"/>
  <c r="N18" i="1"/>
  <c r="L19" i="1"/>
  <c r="M764" i="2" l="1"/>
  <c r="L765" i="2"/>
  <c r="L943" i="2"/>
  <c r="M942" i="2"/>
  <c r="M622" i="3"/>
  <c r="L623" i="3"/>
  <c r="M623" i="3" s="1"/>
  <c r="N623" i="3" s="1"/>
  <c r="L60" i="22"/>
  <c r="M59" i="22"/>
  <c r="M408" i="22"/>
  <c r="L409" i="22"/>
  <c r="L664" i="3"/>
  <c r="M663" i="3"/>
  <c r="L192" i="3"/>
  <c r="M192" i="3" s="1"/>
  <c r="N192" i="3" s="1"/>
  <c r="M191" i="3"/>
  <c r="L906" i="3"/>
  <c r="M905" i="3"/>
  <c r="L1081" i="3"/>
  <c r="M1080" i="3"/>
  <c r="M319" i="3"/>
  <c r="L320" i="3"/>
  <c r="M154" i="3"/>
  <c r="L155" i="3"/>
  <c r="M784" i="1"/>
  <c r="L785" i="1"/>
  <c r="M595" i="1"/>
  <c r="L596" i="1"/>
  <c r="M725" i="2"/>
  <c r="L726" i="2"/>
  <c r="M63" i="2"/>
  <c r="L64" i="2"/>
  <c r="M1007" i="2"/>
  <c r="L1008" i="2"/>
  <c r="M28" i="23"/>
  <c r="L29" i="23"/>
  <c r="M156" i="22"/>
  <c r="L157" i="22"/>
  <c r="L62" i="22"/>
  <c r="M11" i="22"/>
  <c r="L12" i="22"/>
  <c r="M124" i="20"/>
  <c r="N124" i="20" s="1"/>
  <c r="L125" i="20"/>
  <c r="M11" i="20"/>
  <c r="L12" i="20"/>
  <c r="M184" i="19"/>
  <c r="L185" i="19"/>
  <c r="M143" i="19"/>
  <c r="N143" i="19" s="1"/>
  <c r="L144" i="19"/>
  <c r="M10" i="19"/>
  <c r="L11" i="19"/>
  <c r="M300" i="18"/>
  <c r="L301" i="18"/>
  <c r="L29" i="18"/>
  <c r="M28" i="18"/>
  <c r="M149" i="18"/>
  <c r="L150" i="18"/>
  <c r="M123" i="18"/>
  <c r="L124" i="18"/>
  <c r="M99" i="18"/>
  <c r="L100" i="18"/>
  <c r="M135" i="18"/>
  <c r="L136" i="18"/>
  <c r="M14" i="18"/>
  <c r="L15" i="18"/>
  <c r="M10" i="17"/>
  <c r="L11" i="17"/>
  <c r="L21" i="16"/>
  <c r="M20" i="16"/>
  <c r="M159" i="16"/>
  <c r="L160" i="16"/>
  <c r="M95" i="16"/>
  <c r="L96" i="16"/>
  <c r="M33" i="16"/>
  <c r="N33" i="16" s="1"/>
  <c r="L34" i="16"/>
  <c r="M34" i="15"/>
  <c r="L35" i="15"/>
  <c r="M226" i="14"/>
  <c r="N226" i="14" s="1"/>
  <c r="L227" i="14"/>
  <c r="M164" i="14"/>
  <c r="N164" i="14" s="1"/>
  <c r="L165" i="14"/>
  <c r="M102" i="14"/>
  <c r="L103" i="14"/>
  <c r="M22" i="5"/>
  <c r="L23" i="5"/>
  <c r="M23" i="5" s="1"/>
  <c r="N23" i="5" s="1"/>
  <c r="M40" i="14"/>
  <c r="L41" i="14"/>
  <c r="L12" i="14"/>
  <c r="M11" i="14"/>
  <c r="L144" i="13"/>
  <c r="M143" i="13"/>
  <c r="M174" i="10"/>
  <c r="L175" i="10"/>
  <c r="M111" i="10"/>
  <c r="L112" i="10"/>
  <c r="M10" i="10"/>
  <c r="L11" i="10"/>
  <c r="M26" i="9"/>
  <c r="L27" i="9"/>
  <c r="M27" i="9" s="1"/>
  <c r="N27" i="9" s="1"/>
  <c r="L30" i="5"/>
  <c r="M29" i="5"/>
  <c r="L396" i="4"/>
  <c r="M395" i="4"/>
  <c r="M431" i="4"/>
  <c r="L432" i="4"/>
  <c r="M309" i="4"/>
  <c r="L310" i="4"/>
  <c r="M146" i="4"/>
  <c r="L147" i="4"/>
  <c r="M63" i="4"/>
  <c r="L64" i="4"/>
  <c r="M53" i="4"/>
  <c r="L54" i="4"/>
  <c r="M19" i="1"/>
  <c r="L20" i="1"/>
  <c r="M40" i="1"/>
  <c r="L41" i="1"/>
  <c r="N19" i="1"/>
  <c r="M765" i="2" l="1"/>
  <c r="L766" i="2"/>
  <c r="M766" i="2" s="1"/>
  <c r="N766" i="2" s="1"/>
  <c r="M943" i="2"/>
  <c r="L944" i="2"/>
  <c r="M944" i="2" s="1"/>
  <c r="N944" i="2" s="1"/>
  <c r="M60" i="22"/>
  <c r="L61" i="22"/>
  <c r="M61" i="22" s="1"/>
  <c r="N61" i="22" s="1"/>
  <c r="L410" i="22"/>
  <c r="M409" i="22"/>
  <c r="L1082" i="3"/>
  <c r="M1081" i="3"/>
  <c r="M320" i="3"/>
  <c r="L321" i="3"/>
  <c r="L907" i="3"/>
  <c r="M906" i="3"/>
  <c r="L665" i="3"/>
  <c r="L666" i="3" s="1"/>
  <c r="M666" i="3" s="1"/>
  <c r="N666" i="3" s="1"/>
  <c r="M664" i="3"/>
  <c r="M155" i="3"/>
  <c r="L156" i="3"/>
  <c r="L786" i="1"/>
  <c r="M785" i="1"/>
  <c r="L597" i="1"/>
  <c r="M597" i="1" s="1"/>
  <c r="N597" i="1" s="1"/>
  <c r="M596" i="1"/>
  <c r="L1009" i="2"/>
  <c r="M1008" i="2"/>
  <c r="L65" i="2"/>
  <c r="M64" i="2"/>
  <c r="L727" i="2"/>
  <c r="M727" i="2" s="1"/>
  <c r="N727" i="2" s="1"/>
  <c r="M726" i="2"/>
  <c r="L30" i="23"/>
  <c r="M29" i="23"/>
  <c r="L158" i="22"/>
  <c r="M157" i="22"/>
  <c r="N157" i="22" s="1"/>
  <c r="L63" i="22"/>
  <c r="M62" i="22"/>
  <c r="L13" i="22"/>
  <c r="M12" i="22"/>
  <c r="N12" i="22" s="1"/>
  <c r="M125" i="20"/>
  <c r="N125" i="20" s="1"/>
  <c r="L126" i="20"/>
  <c r="L13" i="20"/>
  <c r="M12" i="20"/>
  <c r="M185" i="19"/>
  <c r="L186" i="19"/>
  <c r="L145" i="19"/>
  <c r="M144" i="19"/>
  <c r="M11" i="19"/>
  <c r="N11" i="19" s="1"/>
  <c r="L12" i="19"/>
  <c r="M301" i="18"/>
  <c r="L302" i="18"/>
  <c r="L30" i="18"/>
  <c r="M29" i="18"/>
  <c r="M150" i="18"/>
  <c r="L151" i="18"/>
  <c r="M124" i="18"/>
  <c r="L125" i="18"/>
  <c r="M125" i="18" s="1"/>
  <c r="N125" i="18" s="1"/>
  <c r="M136" i="18"/>
  <c r="N136" i="18" s="1"/>
  <c r="L137" i="18"/>
  <c r="M15" i="18"/>
  <c r="L16" i="18"/>
  <c r="M100" i="18"/>
  <c r="L101" i="18"/>
  <c r="M11" i="17"/>
  <c r="N11" i="17" s="1"/>
  <c r="L12" i="17"/>
  <c r="M21" i="16"/>
  <c r="L22" i="16"/>
  <c r="M160" i="16"/>
  <c r="L161" i="16"/>
  <c r="M96" i="16"/>
  <c r="L97" i="16"/>
  <c r="M34" i="16"/>
  <c r="L35" i="16"/>
  <c r="M35" i="15"/>
  <c r="L36" i="15"/>
  <c r="M227" i="14"/>
  <c r="L228" i="14"/>
  <c r="M165" i="14"/>
  <c r="L166" i="14"/>
  <c r="M103" i="14"/>
  <c r="N103" i="14" s="1"/>
  <c r="L104" i="14"/>
  <c r="M41" i="14"/>
  <c r="L42" i="14"/>
  <c r="M12" i="14"/>
  <c r="L13" i="14"/>
  <c r="M144" i="13"/>
  <c r="L145" i="13"/>
  <c r="M175" i="10"/>
  <c r="N175" i="10" s="1"/>
  <c r="L176" i="10"/>
  <c r="M112" i="10"/>
  <c r="L113" i="10"/>
  <c r="M11" i="10"/>
  <c r="N11" i="10" s="1"/>
  <c r="L12" i="10"/>
  <c r="M30" i="5"/>
  <c r="L31" i="5"/>
  <c r="M432" i="4"/>
  <c r="L433" i="4"/>
  <c r="M396" i="4"/>
  <c r="L397" i="4"/>
  <c r="M310" i="4"/>
  <c r="N310" i="4" s="1"/>
  <c r="L311" i="4"/>
  <c r="L148" i="4"/>
  <c r="M147" i="4"/>
  <c r="M64" i="4"/>
  <c r="L65" i="4"/>
  <c r="L55" i="4"/>
  <c r="M54" i="4"/>
  <c r="N54" i="4" s="1"/>
  <c r="M20" i="1"/>
  <c r="L21" i="1"/>
  <c r="M21" i="1" s="1"/>
  <c r="N21" i="1" s="1"/>
  <c r="M41" i="1"/>
  <c r="L42" i="1"/>
  <c r="M410" i="22" l="1"/>
  <c r="L411" i="22"/>
  <c r="M321" i="3"/>
  <c r="L322" i="3"/>
  <c r="M322" i="3" s="1"/>
  <c r="N322" i="3" s="1"/>
  <c r="M665" i="3"/>
  <c r="M907" i="3"/>
  <c r="L908" i="3"/>
  <c r="M908" i="3" s="1"/>
  <c r="N908" i="3" s="1"/>
  <c r="L1083" i="3"/>
  <c r="M1082" i="3"/>
  <c r="L157" i="3"/>
  <c r="M156" i="3"/>
  <c r="M786" i="1"/>
  <c r="N786" i="1" s="1"/>
  <c r="L787" i="1"/>
  <c r="L66" i="2"/>
  <c r="M65" i="2"/>
  <c r="L1010" i="2"/>
  <c r="M1009" i="2"/>
  <c r="L31" i="23"/>
  <c r="M30" i="23"/>
  <c r="N30" i="23" s="1"/>
  <c r="L159" i="22"/>
  <c r="M158" i="22"/>
  <c r="L64" i="22"/>
  <c r="M63" i="22"/>
  <c r="L14" i="22"/>
  <c r="M13" i="22"/>
  <c r="M126" i="20"/>
  <c r="N126" i="20" s="1"/>
  <c r="L127" i="20"/>
  <c r="L14" i="20"/>
  <c r="M13" i="20"/>
  <c r="L187" i="19"/>
  <c r="M186" i="19"/>
  <c r="N186" i="19" s="1"/>
  <c r="M145" i="19"/>
  <c r="L146" i="19"/>
  <c r="L13" i="19"/>
  <c r="M12" i="19"/>
  <c r="L303" i="18"/>
  <c r="M302" i="18"/>
  <c r="M30" i="18"/>
  <c r="L31" i="18"/>
  <c r="L152" i="18"/>
  <c r="M151" i="18"/>
  <c r="L102" i="18"/>
  <c r="M102" i="18" s="1"/>
  <c r="N102" i="18" s="1"/>
  <c r="M101" i="18"/>
  <c r="L138" i="18"/>
  <c r="M137" i="18"/>
  <c r="L17" i="18"/>
  <c r="M16" i="18"/>
  <c r="L13" i="17"/>
  <c r="M12" i="17"/>
  <c r="M22" i="16"/>
  <c r="L23" i="16"/>
  <c r="M23" i="16" s="1"/>
  <c r="N23" i="16" s="1"/>
  <c r="L162" i="16"/>
  <c r="M161" i="16"/>
  <c r="N161" i="16" s="1"/>
  <c r="L98" i="16"/>
  <c r="M97" i="16"/>
  <c r="L36" i="16"/>
  <c r="M35" i="16"/>
  <c r="L37" i="15"/>
  <c r="M36" i="15"/>
  <c r="N36" i="15" s="1"/>
  <c r="L229" i="14"/>
  <c r="M228" i="14"/>
  <c r="L167" i="14"/>
  <c r="M166" i="14"/>
  <c r="N166" i="14" s="1"/>
  <c r="L105" i="14"/>
  <c r="M104" i="14"/>
  <c r="N104" i="14" s="1"/>
  <c r="L43" i="14"/>
  <c r="M42" i="14"/>
  <c r="N42" i="14" s="1"/>
  <c r="L14" i="14"/>
  <c r="M13" i="14"/>
  <c r="M145" i="13"/>
  <c r="L146" i="13"/>
  <c r="L177" i="10"/>
  <c r="M176" i="10"/>
  <c r="L114" i="10"/>
  <c r="M113" i="10"/>
  <c r="L13" i="10"/>
  <c r="M12" i="10"/>
  <c r="M31" i="5"/>
  <c r="N31" i="5" s="1"/>
  <c r="L32" i="5"/>
  <c r="L398" i="4"/>
  <c r="M397" i="4"/>
  <c r="M433" i="4"/>
  <c r="L434" i="4"/>
  <c r="M311" i="4"/>
  <c r="N311" i="4" s="1"/>
  <c r="L312" i="4"/>
  <c r="L149" i="4"/>
  <c r="M148" i="4"/>
  <c r="N148" i="4" s="1"/>
  <c r="L66" i="4"/>
  <c r="M65" i="4"/>
  <c r="M55" i="4"/>
  <c r="N55" i="4" s="1"/>
  <c r="M42" i="1"/>
  <c r="L43" i="1"/>
  <c r="M43" i="1" s="1"/>
  <c r="N43" i="1" s="1"/>
  <c r="M411" i="22" l="1"/>
  <c r="L412" i="22"/>
  <c r="M412" i="22" s="1"/>
  <c r="N412" i="22" s="1"/>
  <c r="M1083" i="3"/>
  <c r="L1084" i="3"/>
  <c r="L158" i="3"/>
  <c r="M157" i="3"/>
  <c r="N157" i="3" s="1"/>
  <c r="M787" i="1"/>
  <c r="N787" i="1" s="1"/>
  <c r="L788" i="1"/>
  <c r="M1010" i="2"/>
  <c r="L1011" i="2"/>
  <c r="M66" i="2"/>
  <c r="L67" i="2"/>
  <c r="M67" i="2" s="1"/>
  <c r="N67" i="2" s="1"/>
  <c r="M31" i="23"/>
  <c r="N31" i="23" s="1"/>
  <c r="L32" i="23"/>
  <c r="M159" i="22"/>
  <c r="L160" i="22"/>
  <c r="M64" i="22"/>
  <c r="L65" i="22"/>
  <c r="M14" i="22"/>
  <c r="L15" i="22"/>
  <c r="L128" i="20"/>
  <c r="M127" i="20"/>
  <c r="N127" i="20" s="1"/>
  <c r="M14" i="20"/>
  <c r="L15" i="20"/>
  <c r="L188" i="19"/>
  <c r="M187" i="19"/>
  <c r="M146" i="19"/>
  <c r="L147" i="19"/>
  <c r="L14" i="19"/>
  <c r="M13" i="19"/>
  <c r="L304" i="18"/>
  <c r="M303" i="18"/>
  <c r="M31" i="18"/>
  <c r="L32" i="18"/>
  <c r="L153" i="18"/>
  <c r="M152" i="18"/>
  <c r="L139" i="18"/>
  <c r="M138" i="18"/>
  <c r="L18" i="18"/>
  <c r="M17" i="18"/>
  <c r="L14" i="17"/>
  <c r="M13" i="17"/>
  <c r="N13" i="17" s="1"/>
  <c r="L163" i="16"/>
  <c r="M162" i="16"/>
  <c r="L99" i="16"/>
  <c r="M98" i="16"/>
  <c r="L37" i="16"/>
  <c r="M36" i="16"/>
  <c r="L38" i="15"/>
  <c r="M37" i="15"/>
  <c r="L230" i="14"/>
  <c r="M229" i="14"/>
  <c r="N229" i="14" s="1"/>
  <c r="L168" i="14"/>
  <c r="M167" i="14"/>
  <c r="N167" i="14" s="1"/>
  <c r="L106" i="14"/>
  <c r="M105" i="14"/>
  <c r="L44" i="14"/>
  <c r="M43" i="14"/>
  <c r="L15" i="14"/>
  <c r="M14" i="14"/>
  <c r="N14" i="14" s="1"/>
  <c r="L147" i="13"/>
  <c r="M147" i="13" s="1"/>
  <c r="N147" i="13" s="1"/>
  <c r="M146" i="13"/>
  <c r="L178" i="10"/>
  <c r="M177" i="10"/>
  <c r="L115" i="10"/>
  <c r="M114" i="10"/>
  <c r="N114" i="10" s="1"/>
  <c r="L14" i="10"/>
  <c r="M13" i="10"/>
  <c r="L33" i="5"/>
  <c r="M32" i="5"/>
  <c r="M434" i="4"/>
  <c r="L435" i="4"/>
  <c r="M398" i="4"/>
  <c r="L399" i="4"/>
  <c r="M399" i="4" s="1"/>
  <c r="N399" i="4" s="1"/>
  <c r="M312" i="4"/>
  <c r="L313" i="4"/>
  <c r="M149" i="4"/>
  <c r="L150" i="4"/>
  <c r="L67" i="4"/>
  <c r="M66" i="4"/>
  <c r="L1085" i="3" l="1"/>
  <c r="M1084" i="3"/>
  <c r="L667" i="3"/>
  <c r="M158" i="3"/>
  <c r="L159" i="3"/>
  <c r="L789" i="1"/>
  <c r="M788" i="1"/>
  <c r="M1011" i="2"/>
  <c r="L1012" i="2"/>
  <c r="M32" i="23"/>
  <c r="L33" i="23"/>
  <c r="M160" i="22"/>
  <c r="N160" i="22" s="1"/>
  <c r="L161" i="22"/>
  <c r="M65" i="22"/>
  <c r="L66" i="22"/>
  <c r="M15" i="22"/>
  <c r="L16" i="22"/>
  <c r="M128" i="20"/>
  <c r="L129" i="20"/>
  <c r="M15" i="20"/>
  <c r="L16" i="20"/>
  <c r="M188" i="19"/>
  <c r="L189" i="19"/>
  <c r="L148" i="19"/>
  <c r="M147" i="19"/>
  <c r="M14" i="19"/>
  <c r="L15" i="19"/>
  <c r="M304" i="18"/>
  <c r="L305" i="18"/>
  <c r="M32" i="18"/>
  <c r="L33" i="18"/>
  <c r="M153" i="18"/>
  <c r="L154" i="18"/>
  <c r="M139" i="18"/>
  <c r="L140" i="18"/>
  <c r="M18" i="18"/>
  <c r="L19" i="18"/>
  <c r="M19" i="18" s="1"/>
  <c r="N19" i="18" s="1"/>
  <c r="M14" i="17"/>
  <c r="L15" i="17"/>
  <c r="M163" i="16"/>
  <c r="L164" i="16"/>
  <c r="M99" i="16"/>
  <c r="L100" i="16"/>
  <c r="M37" i="16"/>
  <c r="N37" i="16" s="1"/>
  <c r="L38" i="16"/>
  <c r="M38" i="15"/>
  <c r="L39" i="15"/>
  <c r="M230" i="14"/>
  <c r="L231" i="14"/>
  <c r="M168" i="14"/>
  <c r="L169" i="14"/>
  <c r="M106" i="14"/>
  <c r="N106" i="14" s="1"/>
  <c r="L107" i="14"/>
  <c r="M44" i="14"/>
  <c r="N44" i="14" s="1"/>
  <c r="L45" i="14"/>
  <c r="M15" i="14"/>
  <c r="L16" i="14"/>
  <c r="M178" i="10"/>
  <c r="N178" i="10" s="1"/>
  <c r="L179" i="10"/>
  <c r="M115" i="10"/>
  <c r="L116" i="10"/>
  <c r="L15" i="10"/>
  <c r="M14" i="10"/>
  <c r="L34" i="5"/>
  <c r="M33" i="5"/>
  <c r="M435" i="4"/>
  <c r="L436" i="4"/>
  <c r="M436" i="4" s="1"/>
  <c r="N436" i="4" s="1"/>
  <c r="M313" i="4"/>
  <c r="N313" i="4" s="1"/>
  <c r="L314" i="4"/>
  <c r="M150" i="4"/>
  <c r="L151" i="4"/>
  <c r="M67" i="4"/>
  <c r="L68" i="4"/>
  <c r="L668" i="3" l="1"/>
  <c r="M667" i="3"/>
  <c r="L1086" i="3"/>
  <c r="M1085" i="3"/>
  <c r="M159" i="3"/>
  <c r="L160" i="3"/>
  <c r="M160" i="3" s="1"/>
  <c r="N160" i="3" s="1"/>
  <c r="L790" i="1"/>
  <c r="M789" i="1"/>
  <c r="L1013" i="2"/>
  <c r="M1013" i="2" s="1"/>
  <c r="N1013" i="2" s="1"/>
  <c r="M1012" i="2"/>
  <c r="L34" i="23"/>
  <c r="M33" i="23"/>
  <c r="L162" i="22"/>
  <c r="M161" i="22"/>
  <c r="M66" i="22"/>
  <c r="L67" i="22"/>
  <c r="L17" i="22"/>
  <c r="M16" i="22"/>
  <c r="N16" i="22" s="1"/>
  <c r="L130" i="20"/>
  <c r="M129" i="20"/>
  <c r="L17" i="20"/>
  <c r="M16" i="20"/>
  <c r="M189" i="19"/>
  <c r="L190" i="19"/>
  <c r="M148" i="19"/>
  <c r="L149" i="19"/>
  <c r="M15" i="19"/>
  <c r="L16" i="19"/>
  <c r="M305" i="18"/>
  <c r="L306" i="18"/>
  <c r="L34" i="18"/>
  <c r="M33" i="18"/>
  <c r="L155" i="18"/>
  <c r="M154" i="18"/>
  <c r="L36" i="18"/>
  <c r="M140" i="18"/>
  <c r="L141" i="18"/>
  <c r="L142" i="18" s="1"/>
  <c r="M15" i="17"/>
  <c r="N15" i="17" s="1"/>
  <c r="L16" i="17"/>
  <c r="M164" i="16"/>
  <c r="N164" i="16" s="1"/>
  <c r="L165" i="16"/>
  <c r="M100" i="16"/>
  <c r="L101" i="16"/>
  <c r="M38" i="16"/>
  <c r="L39" i="16"/>
  <c r="M39" i="15"/>
  <c r="L40" i="15"/>
  <c r="M231" i="14"/>
  <c r="L232" i="14"/>
  <c r="M169" i="14"/>
  <c r="N169" i="14" s="1"/>
  <c r="L170" i="14"/>
  <c r="M107" i="14"/>
  <c r="L108" i="14"/>
  <c r="M45" i="14"/>
  <c r="L46" i="14"/>
  <c r="M16" i="14"/>
  <c r="L17" i="14"/>
  <c r="M179" i="10"/>
  <c r="N179" i="10" s="1"/>
  <c r="L180" i="10"/>
  <c r="M116" i="10"/>
  <c r="L117" i="10"/>
  <c r="M15" i="10"/>
  <c r="L16" i="10"/>
  <c r="M34" i="5"/>
  <c r="L35" i="5"/>
  <c r="M314" i="4"/>
  <c r="N314" i="4" s="1"/>
  <c r="L315" i="4"/>
  <c r="L152" i="4"/>
  <c r="M151" i="4"/>
  <c r="N151" i="4" s="1"/>
  <c r="M68" i="4"/>
  <c r="L69" i="4"/>
  <c r="L1087" i="3" l="1"/>
  <c r="M1086" i="3"/>
  <c r="M668" i="3"/>
  <c r="L669" i="3"/>
  <c r="L791" i="1"/>
  <c r="M790" i="1"/>
  <c r="L35" i="23"/>
  <c r="M34" i="23"/>
  <c r="L163" i="22"/>
  <c r="M162" i="22"/>
  <c r="M67" i="22"/>
  <c r="L68" i="22"/>
  <c r="L18" i="22"/>
  <c r="M17" i="22"/>
  <c r="M130" i="20"/>
  <c r="L131" i="20"/>
  <c r="L18" i="20"/>
  <c r="M17" i="20"/>
  <c r="N17" i="20" s="1"/>
  <c r="L191" i="19"/>
  <c r="M190" i="19"/>
  <c r="L150" i="19"/>
  <c r="M149" i="19"/>
  <c r="N149" i="19" s="1"/>
  <c r="L17" i="19"/>
  <c r="M16" i="19"/>
  <c r="N16" i="19" s="1"/>
  <c r="L307" i="18"/>
  <c r="M306" i="18"/>
  <c r="M142" i="18"/>
  <c r="L143" i="18"/>
  <c r="M143" i="18" s="1"/>
  <c r="N143" i="18" s="1"/>
  <c r="M34" i="18"/>
  <c r="L35" i="18"/>
  <c r="M35" i="18" s="1"/>
  <c r="N35" i="18" s="1"/>
  <c r="L156" i="18"/>
  <c r="M155" i="18"/>
  <c r="M141" i="18"/>
  <c r="L37" i="18"/>
  <c r="M36" i="18"/>
  <c r="L17" i="17"/>
  <c r="M16" i="17"/>
  <c r="L166" i="16"/>
  <c r="M165" i="16"/>
  <c r="L102" i="16"/>
  <c r="M101" i="16"/>
  <c r="L40" i="16"/>
  <c r="M39" i="16"/>
  <c r="L41" i="15"/>
  <c r="M40" i="15"/>
  <c r="N40" i="15" s="1"/>
  <c r="L233" i="14"/>
  <c r="M232" i="14"/>
  <c r="L171" i="14"/>
  <c r="M170" i="14"/>
  <c r="L109" i="14"/>
  <c r="M108" i="14"/>
  <c r="L47" i="14"/>
  <c r="M46" i="14"/>
  <c r="M17" i="14"/>
  <c r="L18" i="14"/>
  <c r="L181" i="10"/>
  <c r="M180" i="10"/>
  <c r="N180" i="10" s="1"/>
  <c r="L118" i="10"/>
  <c r="M117" i="10"/>
  <c r="M16" i="10"/>
  <c r="L17" i="10"/>
  <c r="M35" i="5"/>
  <c r="N35" i="5" s="1"/>
  <c r="L36" i="5"/>
  <c r="M315" i="4"/>
  <c r="L316" i="4"/>
  <c r="L153" i="4"/>
  <c r="M152" i="4"/>
  <c r="L70" i="4"/>
  <c r="M69" i="4"/>
  <c r="L670" i="3" l="1"/>
  <c r="M670" i="3" s="1"/>
  <c r="N670" i="3" s="1"/>
  <c r="M669" i="3"/>
  <c r="M1087" i="3"/>
  <c r="L1088" i="3"/>
  <c r="M1088" i="3" s="1"/>
  <c r="N1088" i="3" s="1"/>
  <c r="M791" i="1"/>
  <c r="L792" i="1"/>
  <c r="M35" i="23"/>
  <c r="L36" i="23"/>
  <c r="M163" i="22"/>
  <c r="N163" i="22" s="1"/>
  <c r="L164" i="22"/>
  <c r="L69" i="22"/>
  <c r="M68" i="22"/>
  <c r="M18" i="22"/>
  <c r="L19" i="22"/>
  <c r="M131" i="20"/>
  <c r="L132" i="20"/>
  <c r="M18" i="20"/>
  <c r="L19" i="20"/>
  <c r="L192" i="19"/>
  <c r="M191" i="19"/>
  <c r="L151" i="19"/>
  <c r="M150" i="19"/>
  <c r="L18" i="19"/>
  <c r="M17" i="19"/>
  <c r="M307" i="18"/>
  <c r="N307" i="18" s="1"/>
  <c r="L308" i="18"/>
  <c r="M156" i="18"/>
  <c r="L157" i="18"/>
  <c r="M37" i="18"/>
  <c r="L38" i="18"/>
  <c r="L18" i="17"/>
  <c r="M17" i="17"/>
  <c r="L167" i="16"/>
  <c r="M166" i="16"/>
  <c r="N166" i="16" s="1"/>
  <c r="L103" i="16"/>
  <c r="M102" i="16"/>
  <c r="N102" i="16" s="1"/>
  <c r="L41" i="16"/>
  <c r="M40" i="16"/>
  <c r="L42" i="15"/>
  <c r="M41" i="15"/>
  <c r="L234" i="14"/>
  <c r="M233" i="14"/>
  <c r="N233" i="14" s="1"/>
  <c r="L172" i="14"/>
  <c r="M171" i="14"/>
  <c r="N171" i="14" s="1"/>
  <c r="L110" i="14"/>
  <c r="M109" i="14"/>
  <c r="L48" i="14"/>
  <c r="M47" i="14"/>
  <c r="N47" i="14" s="1"/>
  <c r="L19" i="14"/>
  <c r="M18" i="14"/>
  <c r="L182" i="10"/>
  <c r="M181" i="10"/>
  <c r="N181" i="10" s="1"/>
  <c r="L119" i="10"/>
  <c r="M118" i="10"/>
  <c r="N118" i="10" s="1"/>
  <c r="L18" i="10"/>
  <c r="M17" i="10"/>
  <c r="L37" i="5"/>
  <c r="M36" i="5"/>
  <c r="L317" i="4"/>
  <c r="M316" i="4"/>
  <c r="M153" i="4"/>
  <c r="L154" i="4"/>
  <c r="M70" i="4"/>
  <c r="L71" i="4"/>
  <c r="M792" i="1" l="1"/>
  <c r="L793" i="1"/>
  <c r="M36" i="23"/>
  <c r="L37" i="23"/>
  <c r="M164" i="22"/>
  <c r="L165" i="22"/>
  <c r="L70" i="22"/>
  <c r="M69" i="22"/>
  <c r="M19" i="22"/>
  <c r="L20" i="22"/>
  <c r="L133" i="20"/>
  <c r="M132" i="20"/>
  <c r="N132" i="20" s="1"/>
  <c r="M19" i="20"/>
  <c r="L20" i="20"/>
  <c r="M192" i="19"/>
  <c r="N192" i="19" s="1"/>
  <c r="L193" i="19"/>
  <c r="M151" i="19"/>
  <c r="L152" i="19"/>
  <c r="M18" i="19"/>
  <c r="N18" i="19" s="1"/>
  <c r="L19" i="19"/>
  <c r="M308" i="18"/>
  <c r="L309" i="18"/>
  <c r="M157" i="18"/>
  <c r="L158" i="18"/>
  <c r="M38" i="18"/>
  <c r="L39" i="18"/>
  <c r="M18" i="17"/>
  <c r="N18" i="17" s="1"/>
  <c r="L19" i="17"/>
  <c r="M167" i="16"/>
  <c r="L168" i="16"/>
  <c r="M103" i="16"/>
  <c r="L104" i="16"/>
  <c r="M41" i="16"/>
  <c r="L42" i="16"/>
  <c r="M42" i="15"/>
  <c r="N42" i="15" s="1"/>
  <c r="L43" i="15"/>
  <c r="M234" i="14"/>
  <c r="L235" i="14"/>
  <c r="M172" i="14"/>
  <c r="L173" i="14"/>
  <c r="M110" i="14"/>
  <c r="N110" i="14" s="1"/>
  <c r="L111" i="14"/>
  <c r="M48" i="14"/>
  <c r="L49" i="14"/>
  <c r="M19" i="14"/>
  <c r="N19" i="14" s="1"/>
  <c r="L20" i="14"/>
  <c r="M182" i="10"/>
  <c r="L183" i="10"/>
  <c r="M119" i="10"/>
  <c r="L120" i="10"/>
  <c r="M18" i="10"/>
  <c r="L19" i="10"/>
  <c r="L38" i="5"/>
  <c r="M37" i="5"/>
  <c r="N37" i="5" s="1"/>
  <c r="M317" i="4"/>
  <c r="L318" i="4"/>
  <c r="M154" i="4"/>
  <c r="N154" i="4" s="1"/>
  <c r="L155" i="4"/>
  <c r="M71" i="4"/>
  <c r="L72" i="4"/>
  <c r="L794" i="1" l="1"/>
  <c r="M793" i="1"/>
  <c r="L38" i="23"/>
  <c r="M37" i="23"/>
  <c r="L166" i="22"/>
  <c r="M165" i="22"/>
  <c r="M70" i="22"/>
  <c r="L71" i="22"/>
  <c r="L21" i="22"/>
  <c r="M20" i="22"/>
  <c r="N20" i="22" s="1"/>
  <c r="L134" i="20"/>
  <c r="M133" i="20"/>
  <c r="L21" i="20"/>
  <c r="M20" i="20"/>
  <c r="N20" i="20" s="1"/>
  <c r="M193" i="19"/>
  <c r="L194" i="19"/>
  <c r="M152" i="19"/>
  <c r="N152" i="19" s="1"/>
  <c r="L153" i="19"/>
  <c r="M19" i="19"/>
  <c r="L20" i="19"/>
  <c r="L310" i="18"/>
  <c r="M309" i="18"/>
  <c r="L159" i="18"/>
  <c r="M158" i="18"/>
  <c r="N158" i="18" s="1"/>
  <c r="L40" i="18"/>
  <c r="M39" i="18"/>
  <c r="M19" i="17"/>
  <c r="L20" i="17"/>
  <c r="M168" i="16"/>
  <c r="L169" i="16"/>
  <c r="M104" i="16"/>
  <c r="N104" i="16" s="1"/>
  <c r="L105" i="16"/>
  <c r="M42" i="16"/>
  <c r="L43" i="16"/>
  <c r="M43" i="15"/>
  <c r="L44" i="15"/>
  <c r="M235" i="14"/>
  <c r="N235" i="14" s="1"/>
  <c r="L236" i="14"/>
  <c r="M173" i="14"/>
  <c r="N173" i="14" s="1"/>
  <c r="L174" i="14"/>
  <c r="M111" i="14"/>
  <c r="L112" i="14"/>
  <c r="M49" i="14"/>
  <c r="N49" i="14" s="1"/>
  <c r="L50" i="14"/>
  <c r="M20" i="14"/>
  <c r="L21" i="14"/>
  <c r="M183" i="10"/>
  <c r="L184" i="10"/>
  <c r="M120" i="10"/>
  <c r="N120" i="10" s="1"/>
  <c r="L121" i="10"/>
  <c r="M19" i="10"/>
  <c r="L20" i="10"/>
  <c r="M38" i="5"/>
  <c r="L39" i="5"/>
  <c r="L319" i="4"/>
  <c r="M318" i="4"/>
  <c r="N318" i="4" s="1"/>
  <c r="L156" i="4"/>
  <c r="M155" i="4"/>
  <c r="L73" i="4"/>
  <c r="M72" i="4"/>
  <c r="L795" i="1" l="1"/>
  <c r="M794" i="1"/>
  <c r="N794" i="1" s="1"/>
  <c r="L39" i="23"/>
  <c r="M38" i="23"/>
  <c r="L167" i="22"/>
  <c r="M166" i="22"/>
  <c r="N166" i="22" s="1"/>
  <c r="M71" i="22"/>
  <c r="L72" i="22"/>
  <c r="L22" i="22"/>
  <c r="M21" i="22"/>
  <c r="M134" i="20"/>
  <c r="L135" i="20"/>
  <c r="L22" i="20"/>
  <c r="M21" i="20"/>
  <c r="L195" i="19"/>
  <c r="M194" i="19"/>
  <c r="M153" i="19"/>
  <c r="L154" i="19"/>
  <c r="L21" i="19"/>
  <c r="M20" i="19"/>
  <c r="L311" i="18"/>
  <c r="M310" i="18"/>
  <c r="L160" i="18"/>
  <c r="M159" i="18"/>
  <c r="L41" i="18"/>
  <c r="M40" i="18"/>
  <c r="L21" i="17"/>
  <c r="M20" i="17"/>
  <c r="L170" i="16"/>
  <c r="M169" i="16"/>
  <c r="N169" i="16" s="1"/>
  <c r="L106" i="16"/>
  <c r="M105" i="16"/>
  <c r="L44" i="16"/>
  <c r="M43" i="16"/>
  <c r="L45" i="15"/>
  <c r="M44" i="15"/>
  <c r="L237" i="14"/>
  <c r="M236" i="14"/>
  <c r="L175" i="14"/>
  <c r="M174" i="14"/>
  <c r="L113" i="14"/>
  <c r="M112" i="14"/>
  <c r="L51" i="14"/>
  <c r="M50" i="14"/>
  <c r="M21" i="14"/>
  <c r="N21" i="14" s="1"/>
  <c r="L22" i="14"/>
  <c r="L185" i="10"/>
  <c r="M184" i="10"/>
  <c r="L122" i="10"/>
  <c r="M121" i="10"/>
  <c r="L21" i="10"/>
  <c r="M20" i="10"/>
  <c r="N20" i="10" s="1"/>
  <c r="M39" i="5"/>
  <c r="L40" i="5"/>
  <c r="M319" i="4"/>
  <c r="L320" i="4"/>
  <c r="L157" i="4"/>
  <c r="M156" i="4"/>
  <c r="L74" i="4"/>
  <c r="M73" i="4"/>
  <c r="N73" i="4" s="1"/>
  <c r="M795" i="1" l="1"/>
  <c r="N795" i="1" s="1"/>
  <c r="L796" i="1"/>
  <c r="M39" i="23"/>
  <c r="N39" i="23" s="1"/>
  <c r="L40" i="23"/>
  <c r="M167" i="22"/>
  <c r="L168" i="22"/>
  <c r="L73" i="22"/>
  <c r="M72" i="22"/>
  <c r="M22" i="22"/>
  <c r="N22" i="22" s="1"/>
  <c r="L23" i="22"/>
  <c r="M135" i="20"/>
  <c r="L136" i="20"/>
  <c r="M22" i="20"/>
  <c r="L23" i="20"/>
  <c r="L196" i="19"/>
  <c r="M195" i="19"/>
  <c r="N195" i="19" s="1"/>
  <c r="M154" i="19"/>
  <c r="L155" i="19"/>
  <c r="L22" i="19"/>
  <c r="M21" i="19"/>
  <c r="M311" i="18"/>
  <c r="L312" i="18"/>
  <c r="M160" i="18"/>
  <c r="L161" i="18"/>
  <c r="M41" i="18"/>
  <c r="L42" i="18"/>
  <c r="L22" i="17"/>
  <c r="M21" i="17"/>
  <c r="N21" i="17" s="1"/>
  <c r="L171" i="16"/>
  <c r="M170" i="16"/>
  <c r="L107" i="16"/>
  <c r="M106" i="16"/>
  <c r="L45" i="16"/>
  <c r="M44" i="16"/>
  <c r="L46" i="15"/>
  <c r="M45" i="15"/>
  <c r="N45" i="15" s="1"/>
  <c r="L238" i="14"/>
  <c r="M237" i="14"/>
  <c r="L176" i="14"/>
  <c r="M175" i="14"/>
  <c r="N175" i="14" s="1"/>
  <c r="L114" i="14"/>
  <c r="M113" i="14"/>
  <c r="L52" i="14"/>
  <c r="M51" i="14"/>
  <c r="L23" i="14"/>
  <c r="M22" i="14"/>
  <c r="L186" i="10"/>
  <c r="M185" i="10"/>
  <c r="N185" i="10" s="1"/>
  <c r="L123" i="10"/>
  <c r="M122" i="10"/>
  <c r="N122" i="10" s="1"/>
  <c r="L22" i="10"/>
  <c r="M21" i="10"/>
  <c r="M40" i="5"/>
  <c r="N40" i="5" s="1"/>
  <c r="L41" i="5"/>
  <c r="L321" i="4"/>
  <c r="M320" i="4"/>
  <c r="M157" i="4"/>
  <c r="N157" i="4" s="1"/>
  <c r="L158" i="4"/>
  <c r="M74" i="4"/>
  <c r="L75" i="4"/>
  <c r="M796" i="1" l="1"/>
  <c r="L797" i="1"/>
  <c r="M40" i="23"/>
  <c r="L41" i="23"/>
  <c r="M168" i="22"/>
  <c r="L169" i="22"/>
  <c r="L74" i="22"/>
  <c r="M73" i="22"/>
  <c r="N73" i="22" s="1"/>
  <c r="M23" i="22"/>
  <c r="L24" i="22"/>
  <c r="L137" i="20"/>
  <c r="M136" i="20"/>
  <c r="N136" i="20" s="1"/>
  <c r="M23" i="20"/>
  <c r="L24" i="20"/>
  <c r="M196" i="19"/>
  <c r="L197" i="19"/>
  <c r="M155" i="19"/>
  <c r="L156" i="19"/>
  <c r="M22" i="19"/>
  <c r="N22" i="19" s="1"/>
  <c r="L23" i="19"/>
  <c r="M312" i="18"/>
  <c r="L313" i="18"/>
  <c r="M161" i="18"/>
  <c r="L162" i="18"/>
  <c r="M42" i="18"/>
  <c r="L43" i="18"/>
  <c r="M22" i="17"/>
  <c r="N22" i="17" s="1"/>
  <c r="L23" i="17"/>
  <c r="M171" i="16"/>
  <c r="L172" i="16"/>
  <c r="M107" i="16"/>
  <c r="N107" i="16" s="1"/>
  <c r="L108" i="16"/>
  <c r="M45" i="16"/>
  <c r="N45" i="16" s="1"/>
  <c r="L46" i="16"/>
  <c r="M46" i="15"/>
  <c r="L47" i="15"/>
  <c r="M238" i="14"/>
  <c r="L239" i="14"/>
  <c r="M176" i="14"/>
  <c r="L177" i="14"/>
  <c r="M114" i="14"/>
  <c r="N114" i="14" s="1"/>
  <c r="L115" i="14"/>
  <c r="M52" i="14"/>
  <c r="L53" i="14"/>
  <c r="M23" i="14"/>
  <c r="N23" i="14" s="1"/>
  <c r="L24" i="14"/>
  <c r="M186" i="10"/>
  <c r="L187" i="10"/>
  <c r="M123" i="10"/>
  <c r="N123" i="10" s="1"/>
  <c r="L124" i="10"/>
  <c r="M22" i="10"/>
  <c r="L23" i="10"/>
  <c r="L42" i="5"/>
  <c r="M41" i="5"/>
  <c r="M321" i="4"/>
  <c r="L322" i="4"/>
  <c r="M158" i="4"/>
  <c r="L159" i="4"/>
  <c r="M75" i="4"/>
  <c r="L76" i="4"/>
  <c r="L798" i="1" l="1"/>
  <c r="M797" i="1"/>
  <c r="L42" i="23"/>
  <c r="M41" i="23"/>
  <c r="L170" i="22"/>
  <c r="M169" i="22"/>
  <c r="N169" i="22" s="1"/>
  <c r="M74" i="22"/>
  <c r="L75" i="22"/>
  <c r="L25" i="22"/>
  <c r="M24" i="22"/>
  <c r="L138" i="20"/>
  <c r="M137" i="20"/>
  <c r="L25" i="20"/>
  <c r="M24" i="20"/>
  <c r="M197" i="19"/>
  <c r="L198" i="19"/>
  <c r="M156" i="19"/>
  <c r="L157" i="19"/>
  <c r="M23" i="19"/>
  <c r="L24" i="19"/>
  <c r="L314" i="18"/>
  <c r="M313" i="18"/>
  <c r="N313" i="18" s="1"/>
  <c r="L163" i="18"/>
  <c r="M162" i="18"/>
  <c r="L44" i="18"/>
  <c r="M43" i="18"/>
  <c r="M23" i="17"/>
  <c r="L24" i="17"/>
  <c r="M172" i="16"/>
  <c r="N172" i="16" s="1"/>
  <c r="L173" i="16"/>
  <c r="M108" i="16"/>
  <c r="L109" i="16"/>
  <c r="M46" i="16"/>
  <c r="L47" i="16"/>
  <c r="M47" i="15"/>
  <c r="N47" i="15" s="1"/>
  <c r="L48" i="15"/>
  <c r="M239" i="14"/>
  <c r="L240" i="14"/>
  <c r="M177" i="14"/>
  <c r="N177" i="14" s="1"/>
  <c r="L178" i="14"/>
  <c r="M115" i="14"/>
  <c r="L116" i="14"/>
  <c r="M53" i="14"/>
  <c r="N53" i="14" s="1"/>
  <c r="L54" i="14"/>
  <c r="M24" i="14"/>
  <c r="L25" i="14"/>
  <c r="M187" i="10"/>
  <c r="N187" i="10" s="1"/>
  <c r="L188" i="10"/>
  <c r="M124" i="10"/>
  <c r="L125" i="10"/>
  <c r="M23" i="10"/>
  <c r="L24" i="10"/>
  <c r="L43" i="5"/>
  <c r="M42" i="5"/>
  <c r="M322" i="4"/>
  <c r="L323" i="4"/>
  <c r="L160" i="4"/>
  <c r="M159" i="4"/>
  <c r="N159" i="4" s="1"/>
  <c r="L77" i="4"/>
  <c r="M76" i="4"/>
  <c r="M798" i="1" l="1"/>
  <c r="L799" i="1"/>
  <c r="L43" i="23"/>
  <c r="M42" i="23"/>
  <c r="N42" i="23" s="1"/>
  <c r="L171" i="22"/>
  <c r="M170" i="22"/>
  <c r="M75" i="22"/>
  <c r="L76" i="22"/>
  <c r="L26" i="22"/>
  <c r="M25" i="22"/>
  <c r="N25" i="22" s="1"/>
  <c r="M138" i="20"/>
  <c r="N138" i="20" s="1"/>
  <c r="L139" i="20"/>
  <c r="L26" i="20"/>
  <c r="M25" i="20"/>
  <c r="L199" i="19"/>
  <c r="M198" i="19"/>
  <c r="N198" i="19" s="1"/>
  <c r="M157" i="19"/>
  <c r="N157" i="19" s="1"/>
  <c r="L158" i="19"/>
  <c r="L25" i="19"/>
  <c r="M24" i="19"/>
  <c r="L315" i="18"/>
  <c r="M314" i="18"/>
  <c r="L164" i="18"/>
  <c r="M163" i="18"/>
  <c r="L45" i="18"/>
  <c r="M44" i="18"/>
  <c r="L25" i="17"/>
  <c r="M24" i="17"/>
  <c r="L174" i="16"/>
  <c r="M173" i="16"/>
  <c r="L110" i="16"/>
  <c r="M109" i="16"/>
  <c r="M47" i="16"/>
  <c r="L48" i="16"/>
  <c r="L49" i="15"/>
  <c r="M48" i="15"/>
  <c r="M240" i="14"/>
  <c r="L241" i="14"/>
  <c r="L179" i="14"/>
  <c r="M178" i="14"/>
  <c r="L117" i="14"/>
  <c r="M116" i="14"/>
  <c r="L55" i="14"/>
  <c r="M54" i="14"/>
  <c r="M25" i="14"/>
  <c r="L26" i="14"/>
  <c r="L189" i="10"/>
  <c r="M188" i="10"/>
  <c r="L126" i="10"/>
  <c r="M125" i="10"/>
  <c r="N125" i="10" s="1"/>
  <c r="L25" i="10"/>
  <c r="M24" i="10"/>
  <c r="N24" i="10" s="1"/>
  <c r="M43" i="5"/>
  <c r="N43" i="5" s="1"/>
  <c r="L44" i="5"/>
  <c r="L324" i="4"/>
  <c r="M323" i="4"/>
  <c r="L161" i="4"/>
  <c r="M160" i="4"/>
  <c r="L78" i="4"/>
  <c r="M77" i="4"/>
  <c r="N77" i="4" s="1"/>
  <c r="M799" i="1" l="1"/>
  <c r="L800" i="1"/>
  <c r="M43" i="23"/>
  <c r="L44" i="23"/>
  <c r="M171" i="22"/>
  <c r="L172" i="22"/>
  <c r="L77" i="22"/>
  <c r="M76" i="22"/>
  <c r="N76" i="22" s="1"/>
  <c r="M26" i="22"/>
  <c r="L27" i="22"/>
  <c r="M139" i="20"/>
  <c r="N139" i="20" s="1"/>
  <c r="L140" i="20"/>
  <c r="M26" i="20"/>
  <c r="L27" i="20"/>
  <c r="L200" i="19"/>
  <c r="M199" i="19"/>
  <c r="M158" i="19"/>
  <c r="L159" i="19"/>
  <c r="L26" i="19"/>
  <c r="M25" i="19"/>
  <c r="N25" i="19" s="1"/>
  <c r="M315" i="18"/>
  <c r="N315" i="18" s="1"/>
  <c r="L316" i="18"/>
  <c r="M164" i="18"/>
  <c r="L165" i="18"/>
  <c r="M45" i="18"/>
  <c r="L46" i="18"/>
  <c r="L26" i="17"/>
  <c r="M25" i="17"/>
  <c r="M174" i="16"/>
  <c r="L175" i="16"/>
  <c r="L111" i="16"/>
  <c r="M110" i="16"/>
  <c r="N110" i="16" s="1"/>
  <c r="L49" i="16"/>
  <c r="M48" i="16"/>
  <c r="N48" i="16" s="1"/>
  <c r="L50" i="15"/>
  <c r="M49" i="15"/>
  <c r="L242" i="14"/>
  <c r="M241" i="14"/>
  <c r="N241" i="14" s="1"/>
  <c r="L180" i="14"/>
  <c r="M179" i="14"/>
  <c r="L118" i="14"/>
  <c r="M117" i="14"/>
  <c r="L56" i="14"/>
  <c r="M55" i="14"/>
  <c r="N55" i="14" s="1"/>
  <c r="L27" i="14"/>
  <c r="M26" i="14"/>
  <c r="L190" i="10"/>
  <c r="M189" i="10"/>
  <c r="N189" i="10" s="1"/>
  <c r="L127" i="10"/>
  <c r="M126" i="10"/>
  <c r="L26" i="10"/>
  <c r="M25" i="10"/>
  <c r="M44" i="5"/>
  <c r="L45" i="5"/>
  <c r="M324" i="4"/>
  <c r="N324" i="4" s="1"/>
  <c r="L325" i="4"/>
  <c r="M161" i="4"/>
  <c r="L162" i="4"/>
  <c r="M78" i="4"/>
  <c r="L79" i="4"/>
  <c r="L801" i="1" l="1"/>
  <c r="M800" i="1"/>
  <c r="M44" i="23"/>
  <c r="L45" i="23"/>
  <c r="M172" i="22"/>
  <c r="L173" i="22"/>
  <c r="L78" i="22"/>
  <c r="M77" i="22"/>
  <c r="M27" i="22"/>
  <c r="L28" i="22"/>
  <c r="L141" i="20"/>
  <c r="M140" i="20"/>
  <c r="N140" i="20" s="1"/>
  <c r="M27" i="20"/>
  <c r="L28" i="20"/>
  <c r="M200" i="19"/>
  <c r="N200" i="19" s="1"/>
  <c r="L201" i="19"/>
  <c r="M159" i="19"/>
  <c r="L160" i="19"/>
  <c r="M26" i="19"/>
  <c r="L27" i="19"/>
  <c r="M316" i="18"/>
  <c r="L317" i="18"/>
  <c r="M165" i="18"/>
  <c r="L166" i="18"/>
  <c r="L47" i="18"/>
  <c r="M46" i="18"/>
  <c r="M26" i="17"/>
  <c r="L27" i="17"/>
  <c r="M175" i="16"/>
  <c r="L176" i="16"/>
  <c r="M111" i="16"/>
  <c r="L112" i="16"/>
  <c r="M49" i="16"/>
  <c r="L50" i="16"/>
  <c r="M50" i="15"/>
  <c r="L51" i="15"/>
  <c r="M242" i="14"/>
  <c r="L243" i="14"/>
  <c r="M180" i="14"/>
  <c r="L181" i="14"/>
  <c r="M118" i="14"/>
  <c r="N118" i="14" s="1"/>
  <c r="L119" i="14"/>
  <c r="M56" i="14"/>
  <c r="L57" i="14"/>
  <c r="L28" i="14"/>
  <c r="M27" i="14"/>
  <c r="M190" i="10"/>
  <c r="L191" i="10"/>
  <c r="M127" i="10"/>
  <c r="L128" i="10"/>
  <c r="M26" i="10"/>
  <c r="N26" i="10" s="1"/>
  <c r="L27" i="10"/>
  <c r="L46" i="5"/>
  <c r="M45" i="5"/>
  <c r="N45" i="5" s="1"/>
  <c r="L326" i="4"/>
  <c r="M325" i="4"/>
  <c r="N325" i="4" s="1"/>
  <c r="M162" i="4"/>
  <c r="N162" i="4" s="1"/>
  <c r="L163" i="4"/>
  <c r="M79" i="4"/>
  <c r="N79" i="4" s="1"/>
  <c r="L80" i="4"/>
  <c r="L802" i="1" l="1"/>
  <c r="L803" i="1" s="1"/>
  <c r="M803" i="1" s="1"/>
  <c r="N803" i="1" s="1"/>
  <c r="M801" i="1"/>
  <c r="L46" i="23"/>
  <c r="M45" i="23"/>
  <c r="N45" i="23" s="1"/>
  <c r="L174" i="22"/>
  <c r="M173" i="22"/>
  <c r="N173" i="22" s="1"/>
  <c r="M78" i="22"/>
  <c r="L79" i="22"/>
  <c r="L29" i="22"/>
  <c r="M28" i="22"/>
  <c r="N28" i="22" s="1"/>
  <c r="L142" i="20"/>
  <c r="M141" i="20"/>
  <c r="L29" i="20"/>
  <c r="M28" i="20"/>
  <c r="N28" i="20" s="1"/>
  <c r="M201" i="19"/>
  <c r="L202" i="19"/>
  <c r="M160" i="19"/>
  <c r="L161" i="19"/>
  <c r="M27" i="19"/>
  <c r="L28" i="19"/>
  <c r="L318" i="18"/>
  <c r="M317" i="18"/>
  <c r="N317" i="18" s="1"/>
  <c r="L167" i="18"/>
  <c r="M166" i="18"/>
  <c r="M47" i="18"/>
  <c r="L48" i="18"/>
  <c r="M27" i="17"/>
  <c r="N27" i="17" s="1"/>
  <c r="L28" i="17"/>
  <c r="L177" i="16"/>
  <c r="M176" i="16"/>
  <c r="M112" i="16"/>
  <c r="N112" i="16" s="1"/>
  <c r="L113" i="16"/>
  <c r="M50" i="16"/>
  <c r="L51" i="16"/>
  <c r="M51" i="15"/>
  <c r="N51" i="15" s="1"/>
  <c r="L52" i="15"/>
  <c r="M243" i="14"/>
  <c r="L244" i="14"/>
  <c r="M181" i="14"/>
  <c r="N181" i="14" s="1"/>
  <c r="L182" i="14"/>
  <c r="M119" i="14"/>
  <c r="L120" i="14"/>
  <c r="M57" i="14"/>
  <c r="N57" i="14" s="1"/>
  <c r="L58" i="14"/>
  <c r="M28" i="14"/>
  <c r="L29" i="14"/>
  <c r="M191" i="10"/>
  <c r="L192" i="10"/>
  <c r="M128" i="10"/>
  <c r="L129" i="10"/>
  <c r="M27" i="10"/>
  <c r="L28" i="10"/>
  <c r="M46" i="5"/>
  <c r="L47" i="5"/>
  <c r="L327" i="4"/>
  <c r="M326" i="4"/>
  <c r="L164" i="4"/>
  <c r="M163" i="4"/>
  <c r="L81" i="4"/>
  <c r="M80" i="4"/>
  <c r="M802" i="1" l="1"/>
  <c r="L47" i="23"/>
  <c r="M46" i="23"/>
  <c r="L175" i="22"/>
  <c r="M174" i="22"/>
  <c r="M79" i="22"/>
  <c r="N79" i="22" s="1"/>
  <c r="L80" i="22"/>
  <c r="L30" i="22"/>
  <c r="M29" i="22"/>
  <c r="M142" i="20"/>
  <c r="N142" i="20" s="1"/>
  <c r="L143" i="20"/>
  <c r="L30" i="20"/>
  <c r="M29" i="20"/>
  <c r="L203" i="19"/>
  <c r="M202" i="19"/>
  <c r="N202" i="19" s="1"/>
  <c r="M161" i="19"/>
  <c r="L162" i="19"/>
  <c r="L29" i="19"/>
  <c r="M28" i="19"/>
  <c r="L319" i="18"/>
  <c r="M318" i="18"/>
  <c r="L168" i="18"/>
  <c r="M167" i="18"/>
  <c r="M48" i="18"/>
  <c r="L49" i="18"/>
  <c r="L29" i="17"/>
  <c r="M28" i="17"/>
  <c r="L178" i="16"/>
  <c r="M177" i="16"/>
  <c r="L114" i="16"/>
  <c r="M113" i="16"/>
  <c r="L52" i="16"/>
  <c r="M51" i="16"/>
  <c r="L53" i="15"/>
  <c r="M52" i="15"/>
  <c r="M244" i="14"/>
  <c r="L245" i="14"/>
  <c r="L183" i="14"/>
  <c r="M182" i="14"/>
  <c r="L121" i="14"/>
  <c r="M120" i="14"/>
  <c r="N120" i="14" s="1"/>
  <c r="L59" i="14"/>
  <c r="M58" i="14"/>
  <c r="L30" i="14"/>
  <c r="M29" i="14"/>
  <c r="L193" i="10"/>
  <c r="M192" i="10"/>
  <c r="N192" i="10" s="1"/>
  <c r="L130" i="10"/>
  <c r="M129" i="10"/>
  <c r="L29" i="10"/>
  <c r="M28" i="10"/>
  <c r="M47" i="5"/>
  <c r="N47" i="5" s="1"/>
  <c r="L48" i="5"/>
  <c r="M327" i="4"/>
  <c r="L328" i="4"/>
  <c r="L165" i="4"/>
  <c r="M164" i="4"/>
  <c r="N164" i="4" s="1"/>
  <c r="L82" i="4"/>
  <c r="M81" i="4"/>
  <c r="M47" i="23" l="1"/>
  <c r="N47" i="23" s="1"/>
  <c r="L48" i="23"/>
  <c r="M175" i="22"/>
  <c r="L176" i="22"/>
  <c r="M80" i="22"/>
  <c r="L81" i="22"/>
  <c r="M30" i="22"/>
  <c r="L31" i="22"/>
  <c r="M143" i="20"/>
  <c r="L144" i="20"/>
  <c r="M30" i="20"/>
  <c r="L31" i="20"/>
  <c r="M203" i="19"/>
  <c r="L204" i="19"/>
  <c r="M162" i="19"/>
  <c r="L163" i="19"/>
  <c r="M29" i="19"/>
  <c r="L30" i="19"/>
  <c r="M319" i="18"/>
  <c r="L320" i="18"/>
  <c r="M168" i="18"/>
  <c r="L169" i="18"/>
  <c r="L50" i="18"/>
  <c r="M49" i="18"/>
  <c r="L30" i="17"/>
  <c r="M29" i="17"/>
  <c r="M178" i="16"/>
  <c r="L179" i="16"/>
  <c r="L115" i="16"/>
  <c r="M114" i="16"/>
  <c r="N114" i="16" s="1"/>
  <c r="L53" i="16"/>
  <c r="M52" i="16"/>
  <c r="L54" i="15"/>
  <c r="M53" i="15"/>
  <c r="L246" i="14"/>
  <c r="M245" i="14"/>
  <c r="L184" i="14"/>
  <c r="M183" i="14"/>
  <c r="N183" i="14" s="1"/>
  <c r="L122" i="14"/>
  <c r="M121" i="14"/>
  <c r="L60" i="14"/>
  <c r="M59" i="14"/>
  <c r="N59" i="14" s="1"/>
  <c r="L31" i="14"/>
  <c r="M30" i="14"/>
  <c r="N30" i="14" s="1"/>
  <c r="L194" i="10"/>
  <c r="M193" i="10"/>
  <c r="N193" i="10" s="1"/>
  <c r="L131" i="10"/>
  <c r="M130" i="10"/>
  <c r="L30" i="10"/>
  <c r="M29" i="10"/>
  <c r="L49" i="5"/>
  <c r="M48" i="5"/>
  <c r="M328" i="4"/>
  <c r="N328" i="4" s="1"/>
  <c r="L329" i="4"/>
  <c r="M165" i="4"/>
  <c r="L166" i="4"/>
  <c r="M82" i="4"/>
  <c r="N82" i="4" s="1"/>
  <c r="L83" i="4"/>
  <c r="L49" i="23" l="1"/>
  <c r="M48" i="23"/>
  <c r="M176" i="22"/>
  <c r="N176" i="22" s="1"/>
  <c r="L177" i="22"/>
  <c r="L82" i="22"/>
  <c r="M81" i="22"/>
  <c r="M31" i="22"/>
  <c r="L32" i="22"/>
  <c r="L145" i="20"/>
  <c r="M144" i="20"/>
  <c r="N144" i="20" s="1"/>
  <c r="M31" i="20"/>
  <c r="N31" i="20" s="1"/>
  <c r="L32" i="20"/>
  <c r="M204" i="19"/>
  <c r="N204" i="19" s="1"/>
  <c r="L205" i="19"/>
  <c r="L164" i="19"/>
  <c r="M163" i="19"/>
  <c r="N163" i="19" s="1"/>
  <c r="M30" i="19"/>
  <c r="L31" i="19"/>
  <c r="M320" i="18"/>
  <c r="L321" i="18"/>
  <c r="M169" i="18"/>
  <c r="L170" i="18"/>
  <c r="L51" i="18"/>
  <c r="M50" i="18"/>
  <c r="M30" i="17"/>
  <c r="L31" i="17"/>
  <c r="M179" i="16"/>
  <c r="L180" i="16"/>
  <c r="M115" i="16"/>
  <c r="L116" i="16"/>
  <c r="M53" i="16"/>
  <c r="L54" i="16"/>
  <c r="M54" i="15"/>
  <c r="N54" i="15" s="1"/>
  <c r="L55" i="15"/>
  <c r="M246" i="14"/>
  <c r="L247" i="14"/>
  <c r="M184" i="14"/>
  <c r="L185" i="14"/>
  <c r="M122" i="14"/>
  <c r="N122" i="14" s="1"/>
  <c r="L123" i="14"/>
  <c r="M60" i="14"/>
  <c r="L61" i="14"/>
  <c r="L32" i="14"/>
  <c r="M31" i="14"/>
  <c r="M194" i="10"/>
  <c r="L195" i="10"/>
  <c r="M131" i="10"/>
  <c r="L132" i="10"/>
  <c r="L31" i="10"/>
  <c r="M30" i="10"/>
  <c r="N30" i="10" s="1"/>
  <c r="L50" i="5"/>
  <c r="M49" i="5"/>
  <c r="M329" i="4"/>
  <c r="L330" i="4"/>
  <c r="M166" i="4"/>
  <c r="L167" i="4"/>
  <c r="M83" i="4"/>
  <c r="L84" i="4"/>
  <c r="M49" i="23" l="1"/>
  <c r="L50" i="23"/>
  <c r="L178" i="22"/>
  <c r="L179" i="22" s="1"/>
  <c r="M179" i="22" s="1"/>
  <c r="N179" i="22" s="1"/>
  <c r="M177" i="22"/>
  <c r="M82" i="22"/>
  <c r="L83" i="22"/>
  <c r="L33" i="22"/>
  <c r="M32" i="22"/>
  <c r="L146" i="20"/>
  <c r="M145" i="20"/>
  <c r="N145" i="20" s="1"/>
  <c r="L33" i="20"/>
  <c r="M32" i="20"/>
  <c r="M205" i="19"/>
  <c r="L206" i="19"/>
  <c r="M164" i="19"/>
  <c r="L165" i="19"/>
  <c r="L32" i="19"/>
  <c r="M31" i="19"/>
  <c r="L322" i="18"/>
  <c r="M321" i="18"/>
  <c r="N321" i="18" s="1"/>
  <c r="L171" i="18"/>
  <c r="M170" i="18"/>
  <c r="M51" i="18"/>
  <c r="L52" i="18"/>
  <c r="M31" i="17"/>
  <c r="L32" i="17"/>
  <c r="L181" i="16"/>
  <c r="M180" i="16"/>
  <c r="M116" i="16"/>
  <c r="N116" i="16" s="1"/>
  <c r="L117" i="16"/>
  <c r="M54" i="16"/>
  <c r="N54" i="16" s="1"/>
  <c r="L55" i="16"/>
  <c r="M55" i="15"/>
  <c r="L56" i="15"/>
  <c r="M247" i="14"/>
  <c r="L248" i="14"/>
  <c r="M185" i="14"/>
  <c r="L186" i="14"/>
  <c r="M123" i="14"/>
  <c r="L124" i="14"/>
  <c r="M32" i="14"/>
  <c r="N32" i="14" s="1"/>
  <c r="L33" i="14"/>
  <c r="M61" i="14"/>
  <c r="L62" i="14"/>
  <c r="M195" i="10"/>
  <c r="N195" i="10" s="1"/>
  <c r="L196" i="10"/>
  <c r="M132" i="10"/>
  <c r="L133" i="10"/>
  <c r="M31" i="10"/>
  <c r="L32" i="10"/>
  <c r="M50" i="5"/>
  <c r="N50" i="5" s="1"/>
  <c r="L51" i="5"/>
  <c r="M330" i="4"/>
  <c r="N330" i="4" s="1"/>
  <c r="L331" i="4"/>
  <c r="L168" i="4"/>
  <c r="M167" i="4"/>
  <c r="N167" i="4" s="1"/>
  <c r="L85" i="4"/>
  <c r="M84" i="4"/>
  <c r="M50" i="23" l="1"/>
  <c r="L51" i="23"/>
  <c r="M178" i="22"/>
  <c r="M83" i="22"/>
  <c r="L84" i="22"/>
  <c r="L34" i="22"/>
  <c r="M33" i="22"/>
  <c r="M146" i="20"/>
  <c r="N146" i="20" s="1"/>
  <c r="L147" i="20"/>
  <c r="L34" i="20"/>
  <c r="M33" i="20"/>
  <c r="L207" i="19"/>
  <c r="M206" i="19"/>
  <c r="M165" i="19"/>
  <c r="N165" i="19" s="1"/>
  <c r="L166" i="19"/>
  <c r="L33" i="19"/>
  <c r="M32" i="19"/>
  <c r="L323" i="18"/>
  <c r="M322" i="18"/>
  <c r="L172" i="18"/>
  <c r="M171" i="18"/>
  <c r="M52" i="18"/>
  <c r="L53" i="18"/>
  <c r="M32" i="17"/>
  <c r="L33" i="17"/>
  <c r="L182" i="16"/>
  <c r="M181" i="16"/>
  <c r="N181" i="16" s="1"/>
  <c r="L118" i="16"/>
  <c r="M117" i="16"/>
  <c r="L56" i="16"/>
  <c r="M55" i="16"/>
  <c r="L57" i="15"/>
  <c r="M56" i="15"/>
  <c r="M248" i="14"/>
  <c r="L249" i="14"/>
  <c r="L187" i="14"/>
  <c r="M186" i="14"/>
  <c r="N186" i="14" s="1"/>
  <c r="L125" i="14"/>
  <c r="M124" i="14"/>
  <c r="M33" i="14"/>
  <c r="L34" i="14"/>
  <c r="M34" i="14" s="1"/>
  <c r="N34" i="14" s="1"/>
  <c r="L63" i="14"/>
  <c r="M62" i="14"/>
  <c r="N62" i="14" s="1"/>
  <c r="L197" i="10"/>
  <c r="M196" i="10"/>
  <c r="L134" i="10"/>
  <c r="M133" i="10"/>
  <c r="N133" i="10" s="1"/>
  <c r="M32" i="10"/>
  <c r="L33" i="10"/>
  <c r="M51" i="5"/>
  <c r="L52" i="5"/>
  <c r="L332" i="4"/>
  <c r="M331" i="4"/>
  <c r="L169" i="4"/>
  <c r="M168" i="4"/>
  <c r="L86" i="4"/>
  <c r="M85" i="4"/>
  <c r="L52" i="23" l="1"/>
  <c r="M51" i="23"/>
  <c r="N51" i="23" s="1"/>
  <c r="L85" i="22"/>
  <c r="M84" i="22"/>
  <c r="M34" i="22"/>
  <c r="L35" i="22"/>
  <c r="L148" i="20"/>
  <c r="M147" i="20"/>
  <c r="M34" i="20"/>
  <c r="N34" i="20" s="1"/>
  <c r="L35" i="20"/>
  <c r="M207" i="19"/>
  <c r="N207" i="19" s="1"/>
  <c r="L208" i="19"/>
  <c r="M166" i="19"/>
  <c r="L167" i="19"/>
  <c r="M33" i="19"/>
  <c r="L34" i="19"/>
  <c r="M323" i="18"/>
  <c r="L324" i="18"/>
  <c r="M172" i="18"/>
  <c r="L173" i="18"/>
  <c r="L54" i="18"/>
  <c r="M53" i="18"/>
  <c r="N53" i="18" s="1"/>
  <c r="L34" i="17"/>
  <c r="M33" i="17"/>
  <c r="M182" i="16"/>
  <c r="L183" i="16"/>
  <c r="M118" i="16"/>
  <c r="N118" i="16" s="1"/>
  <c r="L119" i="16"/>
  <c r="L57" i="16"/>
  <c r="M56" i="16"/>
  <c r="L58" i="15"/>
  <c r="M57" i="15"/>
  <c r="N57" i="15" s="1"/>
  <c r="L250" i="14"/>
  <c r="M249" i="14"/>
  <c r="N249" i="14" s="1"/>
  <c r="L188" i="14"/>
  <c r="M187" i="14"/>
  <c r="L126" i="14"/>
  <c r="M125" i="14"/>
  <c r="L64" i="14"/>
  <c r="M63" i="14"/>
  <c r="M197" i="10"/>
  <c r="N197" i="10" s="1"/>
  <c r="L198" i="10"/>
  <c r="L135" i="10"/>
  <c r="M134" i="10"/>
  <c r="L34" i="10"/>
  <c r="M33" i="10"/>
  <c r="N33" i="10" s="1"/>
  <c r="L53" i="5"/>
  <c r="M52" i="5"/>
  <c r="N52" i="5" s="1"/>
  <c r="L333" i="4"/>
  <c r="M332" i="4"/>
  <c r="N332" i="4" s="1"/>
  <c r="M169" i="4"/>
  <c r="N169" i="4" s="1"/>
  <c r="L170" i="4"/>
  <c r="M86" i="4"/>
  <c r="L87" i="4"/>
  <c r="L53" i="23" l="1"/>
  <c r="M52" i="23"/>
  <c r="L180" i="22"/>
  <c r="L86" i="22"/>
  <c r="M85" i="22"/>
  <c r="M35" i="22"/>
  <c r="N35" i="22" s="1"/>
  <c r="L36" i="22"/>
  <c r="L149" i="20"/>
  <c r="M148" i="20"/>
  <c r="M35" i="20"/>
  <c r="L36" i="20"/>
  <c r="M208" i="19"/>
  <c r="L209" i="19"/>
  <c r="M167" i="19"/>
  <c r="L168" i="19"/>
  <c r="M34" i="19"/>
  <c r="N34" i="19" s="1"/>
  <c r="L35" i="19"/>
  <c r="M324" i="18"/>
  <c r="L325" i="18"/>
  <c r="M173" i="18"/>
  <c r="N173" i="18" s="1"/>
  <c r="L174" i="18"/>
  <c r="L55" i="18"/>
  <c r="M54" i="18"/>
  <c r="L35" i="17"/>
  <c r="M34" i="17"/>
  <c r="N34" i="17" s="1"/>
  <c r="M183" i="16"/>
  <c r="L184" i="16"/>
  <c r="M119" i="16"/>
  <c r="L120" i="16"/>
  <c r="M57" i="16"/>
  <c r="L58" i="16"/>
  <c r="M58" i="15"/>
  <c r="L59" i="15"/>
  <c r="M250" i="14"/>
  <c r="L251" i="14"/>
  <c r="M188" i="14"/>
  <c r="L189" i="14"/>
  <c r="M126" i="14"/>
  <c r="L127" i="14"/>
  <c r="M64" i="14"/>
  <c r="L65" i="14"/>
  <c r="M198" i="10"/>
  <c r="L199" i="10"/>
  <c r="M135" i="10"/>
  <c r="L136" i="10"/>
  <c r="L35" i="10"/>
  <c r="M34" i="10"/>
  <c r="L54" i="5"/>
  <c r="M53" i="5"/>
  <c r="M333" i="4"/>
  <c r="L334" i="4"/>
  <c r="M170" i="4"/>
  <c r="L171" i="4"/>
  <c r="M87" i="4"/>
  <c r="L88" i="4"/>
  <c r="M53" i="23" l="1"/>
  <c r="L54" i="23"/>
  <c r="L181" i="22"/>
  <c r="M180" i="22"/>
  <c r="M86" i="22"/>
  <c r="N86" i="22" s="1"/>
  <c r="L87" i="22"/>
  <c r="L37" i="22"/>
  <c r="M36" i="22"/>
  <c r="M149" i="20"/>
  <c r="N149" i="20" s="1"/>
  <c r="L150" i="20"/>
  <c r="L37" i="20"/>
  <c r="M36" i="20"/>
  <c r="M209" i="19"/>
  <c r="L210" i="19"/>
  <c r="L169" i="19"/>
  <c r="M168" i="19"/>
  <c r="L36" i="19"/>
  <c r="M35" i="19"/>
  <c r="L326" i="18"/>
  <c r="M325" i="18"/>
  <c r="L175" i="18"/>
  <c r="M174" i="18"/>
  <c r="M55" i="18"/>
  <c r="L56" i="18"/>
  <c r="M35" i="17"/>
  <c r="L36" i="17"/>
  <c r="L185" i="16"/>
  <c r="M184" i="16"/>
  <c r="M120" i="16"/>
  <c r="L121" i="16"/>
  <c r="M58" i="16"/>
  <c r="N58" i="16" s="1"/>
  <c r="L59" i="16"/>
  <c r="M59" i="15"/>
  <c r="N59" i="15" s="1"/>
  <c r="L60" i="15"/>
  <c r="M251" i="14"/>
  <c r="L252" i="14"/>
  <c r="M189" i="14"/>
  <c r="L190" i="14"/>
  <c r="M127" i="14"/>
  <c r="N127" i="14" s="1"/>
  <c r="L128" i="14"/>
  <c r="M65" i="14"/>
  <c r="L66" i="14"/>
  <c r="M199" i="10"/>
  <c r="L200" i="10"/>
  <c r="M136" i="10"/>
  <c r="N136" i="10" s="1"/>
  <c r="L137" i="10"/>
  <c r="M35" i="10"/>
  <c r="L36" i="10"/>
  <c r="M54" i="5"/>
  <c r="L55" i="5"/>
  <c r="L335" i="4"/>
  <c r="M334" i="4"/>
  <c r="L172" i="4"/>
  <c r="M171" i="4"/>
  <c r="N171" i="4" s="1"/>
  <c r="L89" i="4"/>
  <c r="M88" i="4"/>
  <c r="N88" i="4" s="1"/>
  <c r="M54" i="23" l="1"/>
  <c r="N54" i="23" s="1"/>
  <c r="L55" i="23"/>
  <c r="M181" i="22"/>
  <c r="N181" i="22" s="1"/>
  <c r="L182" i="22"/>
  <c r="M87" i="22"/>
  <c r="L88" i="22"/>
  <c r="L38" i="22"/>
  <c r="M37" i="22"/>
  <c r="M150" i="20"/>
  <c r="L151" i="20"/>
  <c r="L38" i="20"/>
  <c r="M37" i="20"/>
  <c r="L211" i="19"/>
  <c r="M210" i="19"/>
  <c r="M169" i="19"/>
  <c r="L170" i="19"/>
  <c r="L37" i="19"/>
  <c r="M36" i="19"/>
  <c r="L327" i="18"/>
  <c r="M326" i="18"/>
  <c r="L176" i="18"/>
  <c r="M175" i="18"/>
  <c r="N175" i="18" s="1"/>
  <c r="M56" i="18"/>
  <c r="N56" i="18" s="1"/>
  <c r="L57" i="18"/>
  <c r="L37" i="17"/>
  <c r="M36" i="17"/>
  <c r="L186" i="16"/>
  <c r="M185" i="16"/>
  <c r="N185" i="16" s="1"/>
  <c r="L122" i="16"/>
  <c r="M121" i="16"/>
  <c r="N121" i="16" s="1"/>
  <c r="L60" i="16"/>
  <c r="M59" i="16"/>
  <c r="L61" i="15"/>
  <c r="M60" i="15"/>
  <c r="M252" i="14"/>
  <c r="L253" i="14"/>
  <c r="L191" i="14"/>
  <c r="M190" i="14"/>
  <c r="L129" i="14"/>
  <c r="M128" i="14"/>
  <c r="L67" i="14"/>
  <c r="M66" i="14"/>
  <c r="L201" i="10"/>
  <c r="M200" i="10"/>
  <c r="L138" i="10"/>
  <c r="M137" i="10"/>
  <c r="M36" i="10"/>
  <c r="N36" i="10" s="1"/>
  <c r="L37" i="10"/>
  <c r="M55" i="5"/>
  <c r="N55" i="5" s="1"/>
  <c r="L56" i="5"/>
  <c r="L336" i="4"/>
  <c r="M335" i="4"/>
  <c r="L173" i="4"/>
  <c r="M172" i="4"/>
  <c r="L90" i="4"/>
  <c r="M89" i="4"/>
  <c r="L56" i="23" l="1"/>
  <c r="M55" i="23"/>
  <c r="M182" i="22"/>
  <c r="L183" i="22"/>
  <c r="L89" i="22"/>
  <c r="M88" i="22"/>
  <c r="M38" i="22"/>
  <c r="L39" i="22"/>
  <c r="L152" i="20"/>
  <c r="M151" i="20"/>
  <c r="N151" i="20" s="1"/>
  <c r="M38" i="20"/>
  <c r="N38" i="20" s="1"/>
  <c r="L39" i="20"/>
  <c r="M211" i="19"/>
  <c r="L212" i="19"/>
  <c r="L171" i="19"/>
  <c r="M170" i="19"/>
  <c r="M37" i="19"/>
  <c r="L38" i="19"/>
  <c r="M327" i="18"/>
  <c r="L328" i="18"/>
  <c r="M176" i="18"/>
  <c r="L177" i="18"/>
  <c r="L58" i="18"/>
  <c r="M57" i="18"/>
  <c r="L38" i="17"/>
  <c r="M37" i="17"/>
  <c r="M186" i="16"/>
  <c r="L187" i="16"/>
  <c r="L123" i="16"/>
  <c r="M122" i="16"/>
  <c r="L61" i="16"/>
  <c r="M60" i="16"/>
  <c r="L62" i="15"/>
  <c r="M61" i="15"/>
  <c r="L254" i="14"/>
  <c r="M253" i="14"/>
  <c r="L192" i="14"/>
  <c r="M191" i="14"/>
  <c r="N191" i="14" s="1"/>
  <c r="M129" i="14"/>
  <c r="L130" i="14"/>
  <c r="M67" i="14"/>
  <c r="L68" i="14"/>
  <c r="L202" i="10"/>
  <c r="M201" i="10"/>
  <c r="L139" i="10"/>
  <c r="M138" i="10"/>
  <c r="L38" i="10"/>
  <c r="M37" i="10"/>
  <c r="L57" i="5"/>
  <c r="M56" i="5"/>
  <c r="L337" i="4"/>
  <c r="M336" i="4"/>
  <c r="M173" i="4"/>
  <c r="L174" i="4"/>
  <c r="M90" i="4"/>
  <c r="L91" i="4"/>
  <c r="L57" i="23" l="1"/>
  <c r="M56" i="23"/>
  <c r="M183" i="22"/>
  <c r="L184" i="22"/>
  <c r="L90" i="22"/>
  <c r="M89" i="22"/>
  <c r="M39" i="22"/>
  <c r="N39" i="22" s="1"/>
  <c r="L40" i="22"/>
  <c r="L153" i="20"/>
  <c r="M152" i="20"/>
  <c r="M39" i="20"/>
  <c r="L40" i="20"/>
  <c r="M212" i="19"/>
  <c r="L213" i="19"/>
  <c r="M171" i="19"/>
  <c r="L172" i="19"/>
  <c r="M172" i="19" s="1"/>
  <c r="N172" i="19" s="1"/>
  <c r="M38" i="19"/>
  <c r="L39" i="19"/>
  <c r="M328" i="18"/>
  <c r="L329" i="18"/>
  <c r="M177" i="18"/>
  <c r="N177" i="18" s="1"/>
  <c r="L178" i="18"/>
  <c r="L59" i="18"/>
  <c r="M58" i="18"/>
  <c r="L39" i="17"/>
  <c r="M38" i="17"/>
  <c r="N38" i="17" s="1"/>
  <c r="M187" i="16"/>
  <c r="N187" i="16" s="1"/>
  <c r="L188" i="16"/>
  <c r="M123" i="16"/>
  <c r="N123" i="16" s="1"/>
  <c r="L124" i="16"/>
  <c r="M61" i="16"/>
  <c r="N61" i="16" s="1"/>
  <c r="L62" i="16"/>
  <c r="M62" i="15"/>
  <c r="N62" i="15" s="1"/>
  <c r="L63" i="15"/>
  <c r="M254" i="14"/>
  <c r="L255" i="14"/>
  <c r="M192" i="14"/>
  <c r="L193" i="14"/>
  <c r="M130" i="14"/>
  <c r="N130" i="14" s="1"/>
  <c r="L131" i="14"/>
  <c r="M38" i="10"/>
  <c r="N38" i="10" s="1"/>
  <c r="L39" i="10"/>
  <c r="M39" i="10" s="1"/>
  <c r="N39" i="10" s="1"/>
  <c r="M68" i="14"/>
  <c r="N68" i="14" s="1"/>
  <c r="L69" i="14"/>
  <c r="M202" i="10"/>
  <c r="L203" i="10"/>
  <c r="M139" i="10"/>
  <c r="L140" i="10"/>
  <c r="L58" i="5"/>
  <c r="M57" i="5"/>
  <c r="M337" i="4"/>
  <c r="L338" i="4"/>
  <c r="M174" i="4"/>
  <c r="L175" i="4"/>
  <c r="M91" i="4"/>
  <c r="N91" i="4" s="1"/>
  <c r="L92" i="4"/>
  <c r="M57" i="23" l="1"/>
  <c r="L58" i="23"/>
  <c r="L185" i="22"/>
  <c r="M184" i="22"/>
  <c r="M90" i="22"/>
  <c r="L91" i="22"/>
  <c r="L41" i="22"/>
  <c r="M40" i="22"/>
  <c r="M153" i="20"/>
  <c r="L154" i="20"/>
  <c r="L41" i="20"/>
  <c r="M40" i="20"/>
  <c r="M213" i="19"/>
  <c r="N213" i="19" s="1"/>
  <c r="L214" i="19"/>
  <c r="L40" i="19"/>
  <c r="M39" i="19"/>
  <c r="L330" i="18"/>
  <c r="M329" i="18"/>
  <c r="L179" i="18"/>
  <c r="M178" i="18"/>
  <c r="M59" i="18"/>
  <c r="N59" i="18" s="1"/>
  <c r="L60" i="18"/>
  <c r="M39" i="17"/>
  <c r="L40" i="17"/>
  <c r="M188" i="16"/>
  <c r="L189" i="16"/>
  <c r="M124" i="16"/>
  <c r="L125" i="16"/>
  <c r="M62" i="16"/>
  <c r="L63" i="16"/>
  <c r="M63" i="15"/>
  <c r="L64" i="15"/>
  <c r="M255" i="14"/>
  <c r="L256" i="14"/>
  <c r="M193" i="14"/>
  <c r="L194" i="14"/>
  <c r="M131" i="14"/>
  <c r="L132" i="14"/>
  <c r="M69" i="14"/>
  <c r="L70" i="14"/>
  <c r="M203" i="10"/>
  <c r="L204" i="10"/>
  <c r="M140" i="10"/>
  <c r="N140" i="10" s="1"/>
  <c r="L141" i="10"/>
  <c r="M58" i="5"/>
  <c r="N58" i="5" s="1"/>
  <c r="L59" i="5"/>
  <c r="M338" i="4"/>
  <c r="L339" i="4"/>
  <c r="L176" i="4"/>
  <c r="M175" i="4"/>
  <c r="N175" i="4" s="1"/>
  <c r="L93" i="4"/>
  <c r="M92" i="4"/>
  <c r="M58" i="23" l="1"/>
  <c r="N58" i="23" s="1"/>
  <c r="L59" i="23"/>
  <c r="M185" i="22"/>
  <c r="L186" i="22"/>
  <c r="M91" i="22"/>
  <c r="N91" i="22" s="1"/>
  <c r="L92" i="22"/>
  <c r="L42" i="22"/>
  <c r="M41" i="22"/>
  <c r="M154" i="20"/>
  <c r="L155" i="20"/>
  <c r="L42" i="20"/>
  <c r="M41" i="20"/>
  <c r="L215" i="19"/>
  <c r="M214" i="19"/>
  <c r="L41" i="19"/>
  <c r="M40" i="19"/>
  <c r="L331" i="18"/>
  <c r="M330" i="18"/>
  <c r="L180" i="18"/>
  <c r="M179" i="18"/>
  <c r="M60" i="18"/>
  <c r="L61" i="18"/>
  <c r="L41" i="17"/>
  <c r="M40" i="17"/>
  <c r="L190" i="16"/>
  <c r="M189" i="16"/>
  <c r="L126" i="16"/>
  <c r="M125" i="16"/>
  <c r="N125" i="16" s="1"/>
  <c r="L64" i="16"/>
  <c r="M63" i="16"/>
  <c r="L65" i="15"/>
  <c r="M64" i="15"/>
  <c r="N64" i="15" s="1"/>
  <c r="M256" i="14"/>
  <c r="L257" i="14"/>
  <c r="L195" i="14"/>
  <c r="M194" i="14"/>
  <c r="L133" i="14"/>
  <c r="M132" i="14"/>
  <c r="L71" i="14"/>
  <c r="M70" i="14"/>
  <c r="N70" i="14" s="1"/>
  <c r="L205" i="10"/>
  <c r="M204" i="10"/>
  <c r="L142" i="10"/>
  <c r="M141" i="10"/>
  <c r="M59" i="5"/>
  <c r="L60" i="5"/>
  <c r="M339" i="4"/>
  <c r="L340" i="4"/>
  <c r="L177" i="4"/>
  <c r="M176" i="4"/>
  <c r="L94" i="4"/>
  <c r="M93" i="4"/>
  <c r="L60" i="23" l="1"/>
  <c r="M59" i="23"/>
  <c r="L187" i="22"/>
  <c r="M186" i="22"/>
  <c r="L93" i="22"/>
  <c r="M92" i="22"/>
  <c r="M42" i="22"/>
  <c r="L43" i="22"/>
  <c r="L156" i="20"/>
  <c r="M155" i="20"/>
  <c r="M42" i="20"/>
  <c r="N42" i="20" s="1"/>
  <c r="L43" i="20"/>
  <c r="M215" i="19"/>
  <c r="N215" i="19" s="1"/>
  <c r="L216" i="19"/>
  <c r="M41" i="19"/>
  <c r="L42" i="19"/>
  <c r="M331" i="18"/>
  <c r="L332" i="18"/>
  <c r="M180" i="18"/>
  <c r="L181" i="18"/>
  <c r="L62" i="18"/>
  <c r="M61" i="18"/>
  <c r="N61" i="18" s="1"/>
  <c r="L42" i="17"/>
  <c r="M41" i="17"/>
  <c r="M190" i="16"/>
  <c r="N190" i="16" s="1"/>
  <c r="L191" i="16"/>
  <c r="L127" i="16"/>
  <c r="M126" i="16"/>
  <c r="L65" i="16"/>
  <c r="M64" i="16"/>
  <c r="N64" i="16" s="1"/>
  <c r="L66" i="15"/>
  <c r="M65" i="15"/>
  <c r="L258" i="14"/>
  <c r="M257" i="14"/>
  <c r="L196" i="14"/>
  <c r="M195" i="14"/>
  <c r="N195" i="14" s="1"/>
  <c r="M133" i="14"/>
  <c r="N133" i="14" s="1"/>
  <c r="L134" i="14"/>
  <c r="M71" i="14"/>
  <c r="N71" i="14" s="1"/>
  <c r="L72" i="14"/>
  <c r="M205" i="10"/>
  <c r="L206" i="10"/>
  <c r="L143" i="10"/>
  <c r="M142" i="10"/>
  <c r="L61" i="5"/>
  <c r="M60" i="5"/>
  <c r="L341" i="4"/>
  <c r="M340" i="4"/>
  <c r="M177" i="4"/>
  <c r="L178" i="4"/>
  <c r="M94" i="4"/>
  <c r="N94" i="4" s="1"/>
  <c r="L95" i="4"/>
  <c r="L61" i="23" l="1"/>
  <c r="M60" i="23"/>
  <c r="M187" i="22"/>
  <c r="L188" i="22"/>
  <c r="L94" i="22"/>
  <c r="M93" i="22"/>
  <c r="M43" i="22"/>
  <c r="L44" i="22"/>
  <c r="M156" i="20"/>
  <c r="N156" i="20" s="1"/>
  <c r="L157" i="20"/>
  <c r="M43" i="20"/>
  <c r="L44" i="20"/>
  <c r="M216" i="19"/>
  <c r="L217" i="19"/>
  <c r="M42" i="19"/>
  <c r="L43" i="19"/>
  <c r="M332" i="18"/>
  <c r="N332" i="18" s="1"/>
  <c r="L333" i="18"/>
  <c r="M181" i="18"/>
  <c r="L182" i="18"/>
  <c r="L63" i="18"/>
  <c r="M62" i="18"/>
  <c r="N62" i="18" s="1"/>
  <c r="M42" i="17"/>
  <c r="N42" i="17" s="1"/>
  <c r="L43" i="17"/>
  <c r="L192" i="16"/>
  <c r="M191" i="16"/>
  <c r="M127" i="16"/>
  <c r="L128" i="16"/>
  <c r="M65" i="16"/>
  <c r="L66" i="16"/>
  <c r="M66" i="15"/>
  <c r="N66" i="15" s="1"/>
  <c r="L67" i="15"/>
  <c r="M258" i="14"/>
  <c r="L259" i="14"/>
  <c r="M196" i="14"/>
  <c r="L197" i="14"/>
  <c r="M134" i="14"/>
  <c r="L135" i="14"/>
  <c r="M72" i="14"/>
  <c r="L73" i="14"/>
  <c r="M206" i="10"/>
  <c r="N206" i="10" s="1"/>
  <c r="L207" i="10"/>
  <c r="M143" i="10"/>
  <c r="N143" i="10" s="1"/>
  <c r="L144" i="10"/>
  <c r="L62" i="5"/>
  <c r="M61" i="5"/>
  <c r="L342" i="4"/>
  <c r="M341" i="4"/>
  <c r="M178" i="4"/>
  <c r="N178" i="4" s="1"/>
  <c r="L179" i="4"/>
  <c r="M95" i="4"/>
  <c r="L96" i="4"/>
  <c r="M61" i="23" l="1"/>
  <c r="L62" i="23"/>
  <c r="M188" i="22"/>
  <c r="N188" i="22" s="1"/>
  <c r="L189" i="22"/>
  <c r="L190" i="22" s="1"/>
  <c r="M190" i="22" s="1"/>
  <c r="N190" i="22" s="1"/>
  <c r="M94" i="22"/>
  <c r="L95" i="22"/>
  <c r="L45" i="22"/>
  <c r="M44" i="22"/>
  <c r="N44" i="22" s="1"/>
  <c r="M157" i="20"/>
  <c r="L158" i="20"/>
  <c r="L45" i="20"/>
  <c r="M44" i="20"/>
  <c r="L218" i="19"/>
  <c r="M217" i="19"/>
  <c r="M43" i="19"/>
  <c r="L44" i="19"/>
  <c r="L334" i="18"/>
  <c r="M333" i="18"/>
  <c r="L183" i="18"/>
  <c r="M182" i="18"/>
  <c r="N182" i="18" s="1"/>
  <c r="M63" i="18"/>
  <c r="L64" i="18"/>
  <c r="M43" i="17"/>
  <c r="N43" i="17" s="1"/>
  <c r="L44" i="17"/>
  <c r="L193" i="16"/>
  <c r="M192" i="16"/>
  <c r="M128" i="16"/>
  <c r="N128" i="16" s="1"/>
  <c r="L129" i="16"/>
  <c r="M66" i="16"/>
  <c r="L67" i="16"/>
  <c r="M67" i="15"/>
  <c r="L68" i="15"/>
  <c r="M259" i="14"/>
  <c r="L260" i="14"/>
  <c r="M197" i="14"/>
  <c r="L198" i="14"/>
  <c r="M135" i="14"/>
  <c r="L136" i="14"/>
  <c r="M73" i="14"/>
  <c r="L74" i="14"/>
  <c r="M207" i="10"/>
  <c r="L208" i="10"/>
  <c r="M144" i="10"/>
  <c r="L145" i="10"/>
  <c r="M62" i="5"/>
  <c r="N62" i="5" s="1"/>
  <c r="L63" i="5"/>
  <c r="L343" i="4"/>
  <c r="M342" i="4"/>
  <c r="L180" i="4"/>
  <c r="M179" i="4"/>
  <c r="L97" i="4"/>
  <c r="M96" i="4"/>
  <c r="M62" i="23" l="1"/>
  <c r="L63" i="23"/>
  <c r="M189" i="22"/>
  <c r="M95" i="22"/>
  <c r="N95" i="22" s="1"/>
  <c r="L96" i="22"/>
  <c r="L46" i="22"/>
  <c r="M45" i="22"/>
  <c r="M158" i="20"/>
  <c r="L159" i="20"/>
  <c r="L46" i="20"/>
  <c r="M45" i="20"/>
  <c r="L219" i="19"/>
  <c r="M218" i="19"/>
  <c r="L45" i="19"/>
  <c r="M44" i="19"/>
  <c r="L335" i="18"/>
  <c r="M334" i="18"/>
  <c r="M183" i="18"/>
  <c r="L184" i="18"/>
  <c r="M64" i="18"/>
  <c r="L65" i="18"/>
  <c r="L45" i="17"/>
  <c r="M44" i="17"/>
  <c r="M193" i="16"/>
  <c r="N193" i="16" s="1"/>
  <c r="L194" i="16"/>
  <c r="L130" i="16"/>
  <c r="M129" i="16"/>
  <c r="N129" i="16" s="1"/>
  <c r="L68" i="16"/>
  <c r="M67" i="16"/>
  <c r="L69" i="15"/>
  <c r="M68" i="15"/>
  <c r="M260" i="14"/>
  <c r="N260" i="14" s="1"/>
  <c r="L261" i="14"/>
  <c r="L199" i="14"/>
  <c r="M198" i="14"/>
  <c r="L137" i="14"/>
  <c r="M136" i="14"/>
  <c r="N136" i="14" s="1"/>
  <c r="L75" i="14"/>
  <c r="M74" i="14"/>
  <c r="L209" i="10"/>
  <c r="M208" i="10"/>
  <c r="L146" i="10"/>
  <c r="M145" i="10"/>
  <c r="M63" i="5"/>
  <c r="L64" i="5"/>
  <c r="L344" i="4"/>
  <c r="M343" i="4"/>
  <c r="M180" i="4"/>
  <c r="N180" i="4" s="1"/>
  <c r="L181" i="4"/>
  <c r="M97" i="4"/>
  <c r="N97" i="4" s="1"/>
  <c r="L98" i="4"/>
  <c r="L64" i="23" l="1"/>
  <c r="M63" i="23"/>
  <c r="L97" i="22"/>
  <c r="M96" i="22"/>
  <c r="L47" i="22"/>
  <c r="M46" i="22"/>
  <c r="L160" i="20"/>
  <c r="M159" i="20"/>
  <c r="L47" i="20"/>
  <c r="M46" i="20"/>
  <c r="N46" i="20" s="1"/>
  <c r="M219" i="19"/>
  <c r="L220" i="19"/>
  <c r="L46" i="19"/>
  <c r="M45" i="19"/>
  <c r="N45" i="19" s="1"/>
  <c r="M335" i="18"/>
  <c r="N335" i="18" s="1"/>
  <c r="L336" i="18"/>
  <c r="M184" i="18"/>
  <c r="L185" i="18"/>
  <c r="L66" i="18"/>
  <c r="M65" i="18"/>
  <c r="L46" i="17"/>
  <c r="M45" i="17"/>
  <c r="M194" i="16"/>
  <c r="L195" i="16"/>
  <c r="L131" i="16"/>
  <c r="M130" i="16"/>
  <c r="L69" i="16"/>
  <c r="M68" i="16"/>
  <c r="N68" i="16" s="1"/>
  <c r="L70" i="15"/>
  <c r="M69" i="15"/>
  <c r="N69" i="15" s="1"/>
  <c r="L262" i="14"/>
  <c r="M261" i="14"/>
  <c r="M199" i="14"/>
  <c r="N199" i="14" s="1"/>
  <c r="L200" i="14"/>
  <c r="M137" i="14"/>
  <c r="L138" i="14"/>
  <c r="M75" i="14"/>
  <c r="L76" i="14"/>
  <c r="L210" i="10"/>
  <c r="M209" i="10"/>
  <c r="M146" i="10"/>
  <c r="L147" i="10"/>
  <c r="L65" i="5"/>
  <c r="M64" i="5"/>
  <c r="L345" i="4"/>
  <c r="M344" i="4"/>
  <c r="M181" i="4"/>
  <c r="L182" i="4"/>
  <c r="M98" i="4"/>
  <c r="L99" i="4"/>
  <c r="L65" i="23" l="1"/>
  <c r="M64" i="23"/>
  <c r="L191" i="22"/>
  <c r="L98" i="22"/>
  <c r="M97" i="22"/>
  <c r="M47" i="22"/>
  <c r="L48" i="22"/>
  <c r="L49" i="22" s="1"/>
  <c r="M49" i="22" s="1"/>
  <c r="N49" i="22" s="1"/>
  <c r="L161" i="20"/>
  <c r="M160" i="20"/>
  <c r="N160" i="20" s="1"/>
  <c r="M47" i="20"/>
  <c r="L48" i="20"/>
  <c r="M220" i="19"/>
  <c r="L221" i="19"/>
  <c r="M46" i="19"/>
  <c r="L47" i="19"/>
  <c r="M336" i="18"/>
  <c r="L337" i="18"/>
  <c r="M185" i="18"/>
  <c r="L186" i="18"/>
  <c r="L67" i="18"/>
  <c r="M66" i="18"/>
  <c r="L47" i="17"/>
  <c r="M46" i="17"/>
  <c r="L196" i="16"/>
  <c r="M195" i="16"/>
  <c r="N195" i="16" s="1"/>
  <c r="M131" i="16"/>
  <c r="L132" i="16"/>
  <c r="M69" i="16"/>
  <c r="L70" i="16"/>
  <c r="M70" i="15"/>
  <c r="L71" i="15"/>
  <c r="M262" i="14"/>
  <c r="L263" i="14"/>
  <c r="L201" i="14"/>
  <c r="M200" i="14"/>
  <c r="M138" i="14"/>
  <c r="L139" i="14"/>
  <c r="M76" i="14"/>
  <c r="L77" i="14"/>
  <c r="M210" i="10"/>
  <c r="N210" i="10" s="1"/>
  <c r="L211" i="10"/>
  <c r="M147" i="10"/>
  <c r="N147" i="10" s="1"/>
  <c r="L148" i="10"/>
  <c r="L66" i="5"/>
  <c r="M65" i="5"/>
  <c r="N65" i="5" s="1"/>
  <c r="L346" i="4"/>
  <c r="M345" i="4"/>
  <c r="N345" i="4" s="1"/>
  <c r="L183" i="4"/>
  <c r="M182" i="4"/>
  <c r="L100" i="4"/>
  <c r="M99" i="4"/>
  <c r="M65" i="23" l="1"/>
  <c r="L66" i="23"/>
  <c r="M191" i="22"/>
  <c r="L192" i="22"/>
  <c r="M98" i="22"/>
  <c r="L99" i="22"/>
  <c r="M48" i="22"/>
  <c r="M161" i="20"/>
  <c r="L162" i="20"/>
  <c r="L49" i="20"/>
  <c r="M48" i="20"/>
  <c r="L222" i="19"/>
  <c r="M221" i="19"/>
  <c r="M47" i="19"/>
  <c r="N47" i="19" s="1"/>
  <c r="L48" i="19"/>
  <c r="M337" i="18"/>
  <c r="L338" i="18"/>
  <c r="L187" i="18"/>
  <c r="M186" i="18"/>
  <c r="M67" i="18"/>
  <c r="L68" i="18"/>
  <c r="M47" i="17"/>
  <c r="N47" i="17" s="1"/>
  <c r="L48" i="17"/>
  <c r="M196" i="16"/>
  <c r="L197" i="16"/>
  <c r="M132" i="16"/>
  <c r="N132" i="16" s="1"/>
  <c r="L133" i="16"/>
  <c r="M70" i="16"/>
  <c r="L71" i="16"/>
  <c r="M71" i="15"/>
  <c r="L72" i="15"/>
  <c r="L264" i="14"/>
  <c r="M263" i="14"/>
  <c r="M201" i="14"/>
  <c r="L202" i="14"/>
  <c r="L140" i="14"/>
  <c r="M139" i="14"/>
  <c r="L78" i="14"/>
  <c r="M77" i="14"/>
  <c r="N77" i="14" s="1"/>
  <c r="M211" i="10"/>
  <c r="L212" i="10"/>
  <c r="L149" i="10"/>
  <c r="M148" i="10"/>
  <c r="M66" i="5"/>
  <c r="L67" i="5"/>
  <c r="L347" i="4"/>
  <c r="M346" i="4"/>
  <c r="M183" i="4"/>
  <c r="N183" i="4" s="1"/>
  <c r="L184" i="4"/>
  <c r="M100" i="4"/>
  <c r="N100" i="4" s="1"/>
  <c r="L101" i="4"/>
  <c r="M66" i="23" l="1"/>
  <c r="L67" i="23"/>
  <c r="L193" i="22"/>
  <c r="M192" i="22"/>
  <c r="N192" i="22" s="1"/>
  <c r="M99" i="22"/>
  <c r="N99" i="22" s="1"/>
  <c r="L100" i="22"/>
  <c r="M162" i="20"/>
  <c r="L163" i="20"/>
  <c r="M49" i="20"/>
  <c r="L223" i="19"/>
  <c r="M222" i="19"/>
  <c r="L49" i="19"/>
  <c r="M48" i="19"/>
  <c r="M338" i="18"/>
  <c r="L339" i="18"/>
  <c r="L188" i="18"/>
  <c r="M187" i="18"/>
  <c r="M68" i="18"/>
  <c r="L69" i="18"/>
  <c r="M48" i="17"/>
  <c r="L49" i="17"/>
  <c r="M197" i="16"/>
  <c r="L198" i="16"/>
  <c r="L134" i="16"/>
  <c r="M133" i="16"/>
  <c r="N133" i="16" s="1"/>
  <c r="L72" i="16"/>
  <c r="M71" i="16"/>
  <c r="L73" i="15"/>
  <c r="M72" i="15"/>
  <c r="N72" i="15" s="1"/>
  <c r="L265" i="14"/>
  <c r="M265" i="14" s="1"/>
  <c r="N265" i="14" s="1"/>
  <c r="M264" i="14"/>
  <c r="N264" i="14" s="1"/>
  <c r="M202" i="14"/>
  <c r="N202" i="14" s="1"/>
  <c r="L203" i="14"/>
  <c r="L141" i="14"/>
  <c r="M140" i="14"/>
  <c r="N140" i="14" s="1"/>
  <c r="L79" i="14"/>
  <c r="M78" i="14"/>
  <c r="M212" i="10"/>
  <c r="L213" i="10"/>
  <c r="M213" i="10" s="1"/>
  <c r="N213" i="10" s="1"/>
  <c r="M149" i="10"/>
  <c r="N149" i="10" s="1"/>
  <c r="L150" i="10"/>
  <c r="M67" i="5"/>
  <c r="L68" i="5"/>
  <c r="L348" i="4"/>
  <c r="M347" i="4"/>
  <c r="L185" i="4"/>
  <c r="M184" i="4"/>
  <c r="M101" i="4"/>
  <c r="L102" i="4"/>
  <c r="L68" i="23" l="1"/>
  <c r="M67" i="23"/>
  <c r="L194" i="22"/>
  <c r="M193" i="22"/>
  <c r="N193" i="22" s="1"/>
  <c r="L101" i="22"/>
  <c r="M100" i="22"/>
  <c r="L164" i="20"/>
  <c r="M163" i="20"/>
  <c r="N163" i="20" s="1"/>
  <c r="M223" i="19"/>
  <c r="N223" i="19" s="1"/>
  <c r="L224" i="19"/>
  <c r="L50" i="19"/>
  <c r="M49" i="19"/>
  <c r="L340" i="18"/>
  <c r="M339" i="18"/>
  <c r="M188" i="18"/>
  <c r="L189" i="18"/>
  <c r="L70" i="18"/>
  <c r="M69" i="18"/>
  <c r="M49" i="17"/>
  <c r="L50" i="17"/>
  <c r="L199" i="16"/>
  <c r="M198" i="16"/>
  <c r="L135" i="16"/>
  <c r="M134" i="16"/>
  <c r="L73" i="16"/>
  <c r="M72" i="16"/>
  <c r="L74" i="15"/>
  <c r="M73" i="15"/>
  <c r="L204" i="14"/>
  <c r="M203" i="14"/>
  <c r="N203" i="14" s="1"/>
  <c r="M141" i="14"/>
  <c r="L142" i="14"/>
  <c r="L80" i="14"/>
  <c r="M79" i="14"/>
  <c r="M150" i="10"/>
  <c r="L151" i="10"/>
  <c r="L69" i="5"/>
  <c r="M68" i="5"/>
  <c r="N68" i="5" s="1"/>
  <c r="L349" i="4"/>
  <c r="M348" i="4"/>
  <c r="L186" i="4"/>
  <c r="M185" i="4"/>
  <c r="N185" i="4" s="1"/>
  <c r="M102" i="4"/>
  <c r="L103" i="4"/>
  <c r="L69" i="23" l="1"/>
  <c r="M68" i="23"/>
  <c r="N68" i="23" s="1"/>
  <c r="M194" i="22"/>
  <c r="L195" i="22"/>
  <c r="L102" i="22"/>
  <c r="M101" i="22"/>
  <c r="N101" i="22" s="1"/>
  <c r="L165" i="20"/>
  <c r="M164" i="20"/>
  <c r="N164" i="20" s="1"/>
  <c r="L51" i="20"/>
  <c r="M224" i="19"/>
  <c r="L225" i="19"/>
  <c r="M50" i="19"/>
  <c r="L51" i="19"/>
  <c r="L341" i="18"/>
  <c r="M340" i="18"/>
  <c r="M189" i="18"/>
  <c r="L190" i="18"/>
  <c r="L71" i="18"/>
  <c r="M70" i="18"/>
  <c r="L51" i="17"/>
  <c r="M50" i="17"/>
  <c r="L200" i="16"/>
  <c r="M199" i="16"/>
  <c r="M135" i="16"/>
  <c r="L136" i="16"/>
  <c r="M73" i="16"/>
  <c r="N73" i="16" s="1"/>
  <c r="L74" i="16"/>
  <c r="M74" i="15"/>
  <c r="N74" i="15" s="1"/>
  <c r="L75" i="15"/>
  <c r="L205" i="14"/>
  <c r="M204" i="14"/>
  <c r="L143" i="14"/>
  <c r="M142" i="14"/>
  <c r="N142" i="14" s="1"/>
  <c r="M80" i="14"/>
  <c r="L81" i="14"/>
  <c r="L152" i="10"/>
  <c r="M151" i="10"/>
  <c r="N151" i="10" s="1"/>
  <c r="L70" i="5"/>
  <c r="M69" i="5"/>
  <c r="M349" i="4"/>
  <c r="L350" i="4"/>
  <c r="M186" i="4"/>
  <c r="L187" i="4"/>
  <c r="L104" i="4"/>
  <c r="M103" i="4"/>
  <c r="N103" i="4" s="1"/>
  <c r="M69" i="23" l="1"/>
  <c r="L70" i="23"/>
  <c r="M195" i="22"/>
  <c r="L196" i="22"/>
  <c r="M102" i="22"/>
  <c r="L103" i="22"/>
  <c r="M165" i="20"/>
  <c r="N165" i="20" s="1"/>
  <c r="L166" i="20"/>
  <c r="L52" i="20"/>
  <c r="M51" i="20"/>
  <c r="L226" i="19"/>
  <c r="M225" i="19"/>
  <c r="M51" i="19"/>
  <c r="N51" i="19" s="1"/>
  <c r="L52" i="19"/>
  <c r="M341" i="18"/>
  <c r="L342" i="18"/>
  <c r="L191" i="18"/>
  <c r="M190" i="18"/>
  <c r="M71" i="18"/>
  <c r="L72" i="18"/>
  <c r="L52" i="17"/>
  <c r="M51" i="17"/>
  <c r="L201" i="16"/>
  <c r="M200" i="16"/>
  <c r="M136" i="16"/>
  <c r="N136" i="16" s="1"/>
  <c r="L137" i="16"/>
  <c r="M74" i="16"/>
  <c r="L75" i="16"/>
  <c r="M75" i="15"/>
  <c r="L76" i="15"/>
  <c r="M205" i="14"/>
  <c r="N205" i="14" s="1"/>
  <c r="L206" i="14"/>
  <c r="L144" i="14"/>
  <c r="M143" i="14"/>
  <c r="M81" i="14"/>
  <c r="L82" i="14"/>
  <c r="L153" i="10"/>
  <c r="M152" i="10"/>
  <c r="M70" i="5"/>
  <c r="L71" i="5"/>
  <c r="M350" i="4"/>
  <c r="L351" i="4"/>
  <c r="M187" i="4"/>
  <c r="L188" i="4"/>
  <c r="M104" i="4"/>
  <c r="L105" i="4"/>
  <c r="M70" i="23" l="1"/>
  <c r="L71" i="23"/>
  <c r="M196" i="22"/>
  <c r="N196" i="22" s="1"/>
  <c r="L197" i="22"/>
  <c r="M103" i="22"/>
  <c r="L104" i="22"/>
  <c r="M166" i="20"/>
  <c r="L167" i="20"/>
  <c r="M52" i="20"/>
  <c r="L53" i="20"/>
  <c r="L54" i="20" s="1"/>
  <c r="L227" i="19"/>
  <c r="M226" i="19"/>
  <c r="N226" i="19" s="1"/>
  <c r="L53" i="19"/>
  <c r="M52" i="19"/>
  <c r="M342" i="18"/>
  <c r="L343" i="18"/>
  <c r="L192" i="18"/>
  <c r="M191" i="18"/>
  <c r="M72" i="18"/>
  <c r="L73" i="18"/>
  <c r="M52" i="17"/>
  <c r="N52" i="17" s="1"/>
  <c r="L53" i="17"/>
  <c r="M201" i="16"/>
  <c r="L202" i="16"/>
  <c r="L138" i="16"/>
  <c r="M137" i="16"/>
  <c r="L76" i="16"/>
  <c r="M75" i="16"/>
  <c r="N75" i="16" s="1"/>
  <c r="L77" i="15"/>
  <c r="M76" i="15"/>
  <c r="L207" i="14"/>
  <c r="M206" i="14"/>
  <c r="M144" i="14"/>
  <c r="N144" i="14" s="1"/>
  <c r="L145" i="14"/>
  <c r="L83" i="14"/>
  <c r="M82" i="14"/>
  <c r="M153" i="10"/>
  <c r="N153" i="10" s="1"/>
  <c r="L154" i="10"/>
  <c r="M71" i="5"/>
  <c r="N71" i="5" s="1"/>
  <c r="L72" i="5"/>
  <c r="M351" i="4"/>
  <c r="L352" i="4"/>
  <c r="L189" i="4"/>
  <c r="M188" i="4"/>
  <c r="M105" i="4"/>
  <c r="N105" i="4" s="1"/>
  <c r="L106" i="4"/>
  <c r="L72" i="23" l="1"/>
  <c r="M71" i="23"/>
  <c r="N71" i="23" s="1"/>
  <c r="L198" i="22"/>
  <c r="M197" i="22"/>
  <c r="L105" i="22"/>
  <c r="M104" i="22"/>
  <c r="N104" i="22" s="1"/>
  <c r="L168" i="20"/>
  <c r="M167" i="20"/>
  <c r="M54" i="20"/>
  <c r="L55" i="20"/>
  <c r="M53" i="20"/>
  <c r="M227" i="19"/>
  <c r="L228" i="19"/>
  <c r="L54" i="19"/>
  <c r="M53" i="19"/>
  <c r="L344" i="18"/>
  <c r="M343" i="18"/>
  <c r="M192" i="18"/>
  <c r="L193" i="18"/>
  <c r="L74" i="18"/>
  <c r="M73" i="18"/>
  <c r="N73" i="18" s="1"/>
  <c r="M53" i="17"/>
  <c r="N53" i="17" s="1"/>
  <c r="L54" i="17"/>
  <c r="M202" i="16"/>
  <c r="L203" i="16"/>
  <c r="L139" i="16"/>
  <c r="M138" i="16"/>
  <c r="N138" i="16" s="1"/>
  <c r="L77" i="16"/>
  <c r="M76" i="16"/>
  <c r="L78" i="15"/>
  <c r="M77" i="15"/>
  <c r="N77" i="15" s="1"/>
  <c r="L208" i="14"/>
  <c r="M207" i="14"/>
  <c r="M145" i="14"/>
  <c r="L146" i="14"/>
  <c r="M83" i="14"/>
  <c r="L84" i="14"/>
  <c r="M154" i="10"/>
  <c r="L155" i="10"/>
  <c r="L73" i="5"/>
  <c r="M72" i="5"/>
  <c r="M352" i="4"/>
  <c r="L353" i="4"/>
  <c r="L190" i="4"/>
  <c r="M189" i="4"/>
  <c r="M106" i="4"/>
  <c r="L107" i="4"/>
  <c r="L73" i="23" l="1"/>
  <c r="M72" i="23"/>
  <c r="M198" i="22"/>
  <c r="L199" i="22"/>
  <c r="L106" i="22"/>
  <c r="M105" i="22"/>
  <c r="L169" i="20"/>
  <c r="M168" i="20"/>
  <c r="L56" i="20"/>
  <c r="M55" i="20"/>
  <c r="M228" i="19"/>
  <c r="L229" i="19"/>
  <c r="M54" i="19"/>
  <c r="L55" i="19"/>
  <c r="L345" i="18"/>
  <c r="M344" i="18"/>
  <c r="M193" i="18"/>
  <c r="L194" i="18"/>
  <c r="L75" i="18"/>
  <c r="M74" i="18"/>
  <c r="L55" i="17"/>
  <c r="M54" i="17"/>
  <c r="N54" i="17" s="1"/>
  <c r="L204" i="16"/>
  <c r="M203" i="16"/>
  <c r="N203" i="16" s="1"/>
  <c r="M139" i="16"/>
  <c r="L140" i="16"/>
  <c r="M77" i="16"/>
  <c r="L78" i="16"/>
  <c r="M78" i="15"/>
  <c r="L79" i="15"/>
  <c r="L209" i="14"/>
  <c r="M208" i="14"/>
  <c r="L147" i="14"/>
  <c r="M146" i="14"/>
  <c r="M84" i="14"/>
  <c r="N84" i="14" s="1"/>
  <c r="L85" i="14"/>
  <c r="L156" i="10"/>
  <c r="M155" i="10"/>
  <c r="N155" i="10" s="1"/>
  <c r="L74" i="5"/>
  <c r="M73" i="5"/>
  <c r="M353" i="4"/>
  <c r="L354" i="4"/>
  <c r="M190" i="4"/>
  <c r="N190" i="4" s="1"/>
  <c r="L191" i="4"/>
  <c r="L108" i="4"/>
  <c r="M107" i="4"/>
  <c r="M73" i="23" l="1"/>
  <c r="L74" i="23"/>
  <c r="M199" i="22"/>
  <c r="N199" i="22" s="1"/>
  <c r="L200" i="22"/>
  <c r="M106" i="22"/>
  <c r="L107" i="22"/>
  <c r="M169" i="20"/>
  <c r="L170" i="20"/>
  <c r="L57" i="20"/>
  <c r="M56" i="20"/>
  <c r="N56" i="20" s="1"/>
  <c r="L230" i="19"/>
  <c r="M229" i="19"/>
  <c r="M55" i="19"/>
  <c r="N55" i="19" s="1"/>
  <c r="L56" i="19"/>
  <c r="M345" i="18"/>
  <c r="L346" i="18"/>
  <c r="L195" i="18"/>
  <c r="M194" i="18"/>
  <c r="M75" i="18"/>
  <c r="L76" i="18"/>
  <c r="L56" i="17"/>
  <c r="M55" i="17"/>
  <c r="N55" i="17" s="1"/>
  <c r="M204" i="16"/>
  <c r="L205" i="16"/>
  <c r="M140" i="16"/>
  <c r="L141" i="16"/>
  <c r="M78" i="16"/>
  <c r="N78" i="16" s="1"/>
  <c r="L79" i="16"/>
  <c r="M79" i="15"/>
  <c r="L80" i="15"/>
  <c r="M209" i="14"/>
  <c r="N209" i="14" s="1"/>
  <c r="L210" i="14"/>
  <c r="L148" i="14"/>
  <c r="M147" i="14"/>
  <c r="N147" i="14" s="1"/>
  <c r="L86" i="14"/>
  <c r="M85" i="14"/>
  <c r="L157" i="10"/>
  <c r="M156" i="10"/>
  <c r="M74" i="5"/>
  <c r="L75" i="5"/>
  <c r="M354" i="4"/>
  <c r="L355" i="4"/>
  <c r="M191" i="4"/>
  <c r="L192" i="4"/>
  <c r="M108" i="4"/>
  <c r="L109" i="4"/>
  <c r="M74" i="23" l="1"/>
  <c r="L75" i="23"/>
  <c r="M200" i="22"/>
  <c r="L201" i="22"/>
  <c r="M107" i="22"/>
  <c r="L108" i="22"/>
  <c r="M170" i="20"/>
  <c r="N170" i="20" s="1"/>
  <c r="L171" i="20"/>
  <c r="M57" i="20"/>
  <c r="L58" i="20"/>
  <c r="L231" i="19"/>
  <c r="M230" i="19"/>
  <c r="N230" i="19" s="1"/>
  <c r="L57" i="19"/>
  <c r="M56" i="19"/>
  <c r="M346" i="18"/>
  <c r="L347" i="18"/>
  <c r="L196" i="18"/>
  <c r="M195" i="18"/>
  <c r="N195" i="18" s="1"/>
  <c r="M76" i="18"/>
  <c r="L77" i="18"/>
  <c r="M56" i="17"/>
  <c r="L57" i="17"/>
  <c r="M205" i="16"/>
  <c r="L206" i="16"/>
  <c r="L142" i="16"/>
  <c r="M141" i="16"/>
  <c r="N141" i="16" s="1"/>
  <c r="L80" i="16"/>
  <c r="M79" i="16"/>
  <c r="L81" i="15"/>
  <c r="M80" i="15"/>
  <c r="N80" i="15" s="1"/>
  <c r="M210" i="14"/>
  <c r="L211" i="14"/>
  <c r="M148" i="14"/>
  <c r="L149" i="14"/>
  <c r="L87" i="14"/>
  <c r="M86" i="14"/>
  <c r="M157" i="10"/>
  <c r="L158" i="10"/>
  <c r="M75" i="5"/>
  <c r="N75" i="5" s="1"/>
  <c r="L76" i="5"/>
  <c r="M355" i="4"/>
  <c r="L356" i="4"/>
  <c r="L193" i="4"/>
  <c r="M192" i="4"/>
  <c r="M109" i="4"/>
  <c r="N109" i="4" s="1"/>
  <c r="L110" i="4"/>
  <c r="L76" i="23" l="1"/>
  <c r="M75" i="23"/>
  <c r="L202" i="22"/>
  <c r="M201" i="22"/>
  <c r="N201" i="22" s="1"/>
  <c r="L109" i="22"/>
  <c r="M108" i="22"/>
  <c r="L172" i="20"/>
  <c r="M171" i="20"/>
  <c r="N171" i="20" s="1"/>
  <c r="M58" i="20"/>
  <c r="L59" i="20"/>
  <c r="M231" i="19"/>
  <c r="L232" i="19"/>
  <c r="L58" i="19"/>
  <c r="M57" i="19"/>
  <c r="L348" i="18"/>
  <c r="M347" i="18"/>
  <c r="M196" i="18"/>
  <c r="L197" i="18"/>
  <c r="M77" i="18"/>
  <c r="L78" i="18"/>
  <c r="M57" i="17"/>
  <c r="L58" i="17"/>
  <c r="L207" i="16"/>
  <c r="M206" i="16"/>
  <c r="N206" i="16" s="1"/>
  <c r="L143" i="16"/>
  <c r="M142" i="16"/>
  <c r="L81" i="16"/>
  <c r="M80" i="16"/>
  <c r="N80" i="16" s="1"/>
  <c r="M81" i="15"/>
  <c r="L82" i="15"/>
  <c r="L212" i="14"/>
  <c r="M211" i="14"/>
  <c r="N211" i="14" s="1"/>
  <c r="M149" i="14"/>
  <c r="L150" i="14"/>
  <c r="L88" i="14"/>
  <c r="M87" i="14"/>
  <c r="N87" i="14" s="1"/>
  <c r="M158" i="10"/>
  <c r="N158" i="10" s="1"/>
  <c r="L159" i="10"/>
  <c r="L77" i="5"/>
  <c r="M76" i="5"/>
  <c r="L357" i="4"/>
  <c r="M356" i="4"/>
  <c r="L194" i="4"/>
  <c r="M193" i="4"/>
  <c r="N193" i="4" s="1"/>
  <c r="M110" i="4"/>
  <c r="L111" i="4"/>
  <c r="L77" i="23" l="1"/>
  <c r="M76" i="23"/>
  <c r="M202" i="22"/>
  <c r="L203" i="22"/>
  <c r="L110" i="22"/>
  <c r="M109" i="22"/>
  <c r="N109" i="22" s="1"/>
  <c r="L173" i="20"/>
  <c r="M172" i="20"/>
  <c r="L60" i="20"/>
  <c r="M59" i="20"/>
  <c r="M232" i="19"/>
  <c r="L233" i="19"/>
  <c r="M58" i="19"/>
  <c r="L59" i="19"/>
  <c r="L349" i="18"/>
  <c r="M348" i="18"/>
  <c r="M197" i="18"/>
  <c r="L198" i="18"/>
  <c r="L79" i="18"/>
  <c r="M78" i="18"/>
  <c r="L59" i="17"/>
  <c r="M58" i="17"/>
  <c r="L208" i="16"/>
  <c r="M207" i="16"/>
  <c r="L144" i="16"/>
  <c r="M143" i="16"/>
  <c r="M81" i="16"/>
  <c r="L82" i="16"/>
  <c r="M82" i="15"/>
  <c r="L83" i="15"/>
  <c r="L213" i="14"/>
  <c r="M212" i="14"/>
  <c r="N212" i="14" s="1"/>
  <c r="L151" i="14"/>
  <c r="M150" i="14"/>
  <c r="N150" i="14" s="1"/>
  <c r="M88" i="14"/>
  <c r="L89" i="14"/>
  <c r="L160" i="10"/>
  <c r="M159" i="10"/>
  <c r="L78" i="5"/>
  <c r="M77" i="5"/>
  <c r="M357" i="4"/>
  <c r="L358" i="4"/>
  <c r="M194" i="4"/>
  <c r="N194" i="4" s="1"/>
  <c r="L195" i="4"/>
  <c r="L112" i="4"/>
  <c r="M111" i="4"/>
  <c r="L78" i="23" l="1"/>
  <c r="M77" i="23"/>
  <c r="N77" i="23" s="1"/>
  <c r="M203" i="22"/>
  <c r="L204" i="22"/>
  <c r="M110" i="22"/>
  <c r="L111" i="22"/>
  <c r="M173" i="20"/>
  <c r="L174" i="20"/>
  <c r="L61" i="20"/>
  <c r="M60" i="20"/>
  <c r="N60" i="20" s="1"/>
  <c r="L234" i="19"/>
  <c r="M233" i="19"/>
  <c r="N233" i="19" s="1"/>
  <c r="M59" i="19"/>
  <c r="N59" i="19" s="1"/>
  <c r="L60" i="19"/>
  <c r="M349" i="18"/>
  <c r="L350" i="18"/>
  <c r="L199" i="18"/>
  <c r="M198" i="18"/>
  <c r="N198" i="18" s="1"/>
  <c r="M79" i="18"/>
  <c r="L80" i="18"/>
  <c r="L60" i="17"/>
  <c r="M59" i="17"/>
  <c r="M208" i="16"/>
  <c r="L209" i="16"/>
  <c r="L210" i="16" s="1"/>
  <c r="M144" i="16"/>
  <c r="L145" i="16"/>
  <c r="M82" i="16"/>
  <c r="L83" i="16"/>
  <c r="M83" i="15"/>
  <c r="N83" i="15" s="1"/>
  <c r="L84" i="15"/>
  <c r="M213" i="14"/>
  <c r="L214" i="14"/>
  <c r="L152" i="14"/>
  <c r="M151" i="14"/>
  <c r="L90" i="14"/>
  <c r="M89" i="14"/>
  <c r="N89" i="14" s="1"/>
  <c r="L161" i="10"/>
  <c r="M160" i="10"/>
  <c r="N160" i="10" s="1"/>
  <c r="M78" i="5"/>
  <c r="N78" i="5" s="1"/>
  <c r="L79" i="5"/>
  <c r="M358" i="4"/>
  <c r="L359" i="4"/>
  <c r="M195" i="4"/>
  <c r="N195" i="4" s="1"/>
  <c r="L196" i="4"/>
  <c r="M112" i="4"/>
  <c r="N112" i="4" s="1"/>
  <c r="L113" i="4"/>
  <c r="M78" i="23" l="1"/>
  <c r="L79" i="23"/>
  <c r="M204" i="22"/>
  <c r="N204" i="22" s="1"/>
  <c r="L205" i="22"/>
  <c r="M111" i="22"/>
  <c r="L112" i="22"/>
  <c r="M174" i="20"/>
  <c r="N174" i="20" s="1"/>
  <c r="L175" i="20"/>
  <c r="M61" i="20"/>
  <c r="L62" i="20"/>
  <c r="L235" i="19"/>
  <c r="M234" i="19"/>
  <c r="L61" i="19"/>
  <c r="M60" i="19"/>
  <c r="M350" i="18"/>
  <c r="L351" i="18"/>
  <c r="L200" i="18"/>
  <c r="M199" i="18"/>
  <c r="M80" i="18"/>
  <c r="L81" i="18"/>
  <c r="M60" i="17"/>
  <c r="L61" i="17"/>
  <c r="M210" i="16"/>
  <c r="L211" i="16"/>
  <c r="M211" i="16" s="1"/>
  <c r="N211" i="16" s="1"/>
  <c r="M209" i="16"/>
  <c r="M145" i="16"/>
  <c r="N145" i="16" s="1"/>
  <c r="L146" i="16"/>
  <c r="L84" i="16"/>
  <c r="M83" i="16"/>
  <c r="N83" i="16" s="1"/>
  <c r="L85" i="15"/>
  <c r="M84" i="15"/>
  <c r="M214" i="14"/>
  <c r="L215" i="14"/>
  <c r="L153" i="14"/>
  <c r="M152" i="14"/>
  <c r="N152" i="14" s="1"/>
  <c r="L91" i="14"/>
  <c r="M90" i="14"/>
  <c r="M161" i="10"/>
  <c r="L162" i="10"/>
  <c r="M79" i="5"/>
  <c r="L80" i="5"/>
  <c r="L360" i="4"/>
  <c r="M359" i="4"/>
  <c r="N359" i="4" s="1"/>
  <c r="L197" i="4"/>
  <c r="M196" i="4"/>
  <c r="M113" i="4"/>
  <c r="L114" i="4"/>
  <c r="M79" i="23" l="1"/>
  <c r="L80" i="23"/>
  <c r="L206" i="22"/>
  <c r="M205" i="22"/>
  <c r="L113" i="22"/>
  <c r="M112" i="22"/>
  <c r="L176" i="20"/>
  <c r="M175" i="20"/>
  <c r="M62" i="20"/>
  <c r="L63" i="20"/>
  <c r="M235" i="19"/>
  <c r="L236" i="19"/>
  <c r="L62" i="19"/>
  <c r="M61" i="19"/>
  <c r="L352" i="18"/>
  <c r="M351" i="18"/>
  <c r="M200" i="18"/>
  <c r="N200" i="18" s="1"/>
  <c r="L201" i="18"/>
  <c r="L82" i="18"/>
  <c r="M81" i="18"/>
  <c r="M61" i="17"/>
  <c r="N61" i="17" s="1"/>
  <c r="L62" i="17"/>
  <c r="L147" i="16"/>
  <c r="L148" i="16" s="1"/>
  <c r="M148" i="16" s="1"/>
  <c r="N148" i="16" s="1"/>
  <c r="M146" i="16"/>
  <c r="L85" i="16"/>
  <c r="M84" i="16"/>
  <c r="M85" i="15"/>
  <c r="L86" i="15"/>
  <c r="L216" i="14"/>
  <c r="M215" i="14"/>
  <c r="M153" i="14"/>
  <c r="L154" i="14"/>
  <c r="L92" i="14"/>
  <c r="M91" i="14"/>
  <c r="N91" i="14" s="1"/>
  <c r="M162" i="10"/>
  <c r="L163" i="10"/>
  <c r="M80" i="5"/>
  <c r="L81" i="5"/>
  <c r="M360" i="4"/>
  <c r="L361" i="4"/>
  <c r="L198" i="4"/>
  <c r="M197" i="4"/>
  <c r="M114" i="4"/>
  <c r="L115" i="4"/>
  <c r="L81" i="23" l="1"/>
  <c r="M80" i="23"/>
  <c r="M206" i="22"/>
  <c r="N206" i="22" s="1"/>
  <c r="L207" i="22"/>
  <c r="M113" i="22"/>
  <c r="L114" i="22"/>
  <c r="L177" i="20"/>
  <c r="M176" i="20"/>
  <c r="N176" i="20" s="1"/>
  <c r="L64" i="20"/>
  <c r="M63" i="20"/>
  <c r="N63" i="20" s="1"/>
  <c r="M236" i="19"/>
  <c r="N236" i="19" s="1"/>
  <c r="L237" i="19"/>
  <c r="M62" i="19"/>
  <c r="L63" i="19"/>
  <c r="L353" i="18"/>
  <c r="M352" i="18"/>
  <c r="N352" i="18" s="1"/>
  <c r="M201" i="18"/>
  <c r="L202" i="18"/>
  <c r="L83" i="18"/>
  <c r="M82" i="18"/>
  <c r="L63" i="17"/>
  <c r="M62" i="17"/>
  <c r="M147" i="16"/>
  <c r="M85" i="16"/>
  <c r="N85" i="16" s="1"/>
  <c r="L86" i="16"/>
  <c r="M86" i="15"/>
  <c r="N86" i="15" s="1"/>
  <c r="L87" i="15"/>
  <c r="M216" i="14"/>
  <c r="L217" i="14"/>
  <c r="M154" i="14"/>
  <c r="N154" i="14" s="1"/>
  <c r="L155" i="14"/>
  <c r="M92" i="14"/>
  <c r="L93" i="14"/>
  <c r="L164" i="10"/>
  <c r="M163" i="10"/>
  <c r="L82" i="5"/>
  <c r="M81" i="5"/>
  <c r="N81" i="5" s="1"/>
  <c r="M361" i="4"/>
  <c r="L362" i="4"/>
  <c r="M198" i="4"/>
  <c r="L199" i="4"/>
  <c r="L116" i="4"/>
  <c r="M115" i="4"/>
  <c r="M81" i="23" l="1"/>
  <c r="N81" i="23" s="1"/>
  <c r="L82" i="23"/>
  <c r="M207" i="22"/>
  <c r="L208" i="22"/>
  <c r="M114" i="22"/>
  <c r="N114" i="22" s="1"/>
  <c r="L115" i="22"/>
  <c r="M177" i="20"/>
  <c r="L178" i="20"/>
  <c r="L65" i="20"/>
  <c r="M64" i="20"/>
  <c r="N64" i="20" s="1"/>
  <c r="L238" i="19"/>
  <c r="M237" i="19"/>
  <c r="M63" i="19"/>
  <c r="L64" i="19"/>
  <c r="M353" i="18"/>
  <c r="L354" i="18"/>
  <c r="L203" i="18"/>
  <c r="M202" i="18"/>
  <c r="N202" i="18" s="1"/>
  <c r="M83" i="18"/>
  <c r="L84" i="18"/>
  <c r="L64" i="17"/>
  <c r="M63" i="17"/>
  <c r="M86" i="16"/>
  <c r="L87" i="16"/>
  <c r="L88" i="16" s="1"/>
  <c r="M88" i="16" s="1"/>
  <c r="N88" i="16" s="1"/>
  <c r="M87" i="15"/>
  <c r="L88" i="15"/>
  <c r="M217" i="14"/>
  <c r="L218" i="14"/>
  <c r="L219" i="14" s="1"/>
  <c r="M219" i="14" s="1"/>
  <c r="N219" i="14" s="1"/>
  <c r="L156" i="14"/>
  <c r="M156" i="14" s="1"/>
  <c r="N156" i="14" s="1"/>
  <c r="M155" i="14"/>
  <c r="M93" i="14"/>
  <c r="N93" i="14" s="1"/>
  <c r="L94" i="14"/>
  <c r="L165" i="10"/>
  <c r="M164" i="10"/>
  <c r="M82" i="5"/>
  <c r="L83" i="5"/>
  <c r="L363" i="4"/>
  <c r="M362" i="4"/>
  <c r="M199" i="4"/>
  <c r="N199" i="4" s="1"/>
  <c r="L200" i="4"/>
  <c r="M116" i="4"/>
  <c r="L117" i="4"/>
  <c r="M94" i="14" l="1"/>
  <c r="N94" i="14" s="1"/>
  <c r="L95" i="14"/>
  <c r="M95" i="14" s="1"/>
  <c r="N95" i="14" s="1"/>
  <c r="M82" i="23"/>
  <c r="L83" i="23"/>
  <c r="M208" i="22"/>
  <c r="L209" i="22"/>
  <c r="L116" i="22"/>
  <c r="M115" i="22"/>
  <c r="M178" i="20"/>
  <c r="L179" i="20"/>
  <c r="M65" i="20"/>
  <c r="L66" i="20"/>
  <c r="L239" i="19"/>
  <c r="M238" i="19"/>
  <c r="N238" i="19" s="1"/>
  <c r="L65" i="19"/>
  <c r="M64" i="19"/>
  <c r="M354" i="18"/>
  <c r="L355" i="18"/>
  <c r="L204" i="18"/>
  <c r="M203" i="18"/>
  <c r="M84" i="18"/>
  <c r="L85" i="18"/>
  <c r="M64" i="17"/>
  <c r="L65" i="17"/>
  <c r="M87" i="16"/>
  <c r="L89" i="15"/>
  <c r="M88" i="15"/>
  <c r="M218" i="14"/>
  <c r="N218" i="14" s="1"/>
  <c r="M165" i="10"/>
  <c r="L166" i="10"/>
  <c r="M166" i="10" s="1"/>
  <c r="N166" i="10" s="1"/>
  <c r="M83" i="5"/>
  <c r="N83" i="5" s="1"/>
  <c r="L84" i="5"/>
  <c r="M363" i="4"/>
  <c r="L364" i="4"/>
  <c r="L365" i="4" s="1"/>
  <c r="L201" i="4"/>
  <c r="M200" i="4"/>
  <c r="M117" i="4"/>
  <c r="L118" i="4"/>
  <c r="L84" i="23" l="1"/>
  <c r="M83" i="23"/>
  <c r="L210" i="22"/>
  <c r="M209" i="22"/>
  <c r="L117" i="22"/>
  <c r="M116" i="22"/>
  <c r="L180" i="20"/>
  <c r="M179" i="20"/>
  <c r="N179" i="20" s="1"/>
  <c r="M66" i="20"/>
  <c r="L67" i="20"/>
  <c r="L240" i="19"/>
  <c r="M239" i="19"/>
  <c r="L66" i="19"/>
  <c r="M65" i="19"/>
  <c r="N65" i="19" s="1"/>
  <c r="L356" i="18"/>
  <c r="M355" i="18"/>
  <c r="M204" i="18"/>
  <c r="L205" i="18"/>
  <c r="L86" i="18"/>
  <c r="M86" i="18" s="1"/>
  <c r="N86" i="18" s="1"/>
  <c r="M85" i="18"/>
  <c r="M65" i="17"/>
  <c r="L66" i="17"/>
  <c r="M89" i="15"/>
  <c r="L90" i="15"/>
  <c r="L366" i="4"/>
  <c r="M365" i="4"/>
  <c r="M84" i="5"/>
  <c r="L85" i="5"/>
  <c r="M364" i="4"/>
  <c r="L202" i="4"/>
  <c r="M201" i="4"/>
  <c r="M118" i="4"/>
  <c r="L119" i="4"/>
  <c r="M84" i="23" l="1"/>
  <c r="L85" i="23"/>
  <c r="M210" i="22"/>
  <c r="N210" i="22" s="1"/>
  <c r="L211" i="22"/>
  <c r="M117" i="22"/>
  <c r="N117" i="22" s="1"/>
  <c r="L118" i="22"/>
  <c r="L181" i="20"/>
  <c r="M180" i="20"/>
  <c r="M67" i="20"/>
  <c r="L68" i="20"/>
  <c r="M240" i="19"/>
  <c r="L241" i="19"/>
  <c r="M66" i="19"/>
  <c r="L67" i="19"/>
  <c r="L357" i="18"/>
  <c r="M356" i="18"/>
  <c r="M205" i="18"/>
  <c r="L206" i="18"/>
  <c r="L67" i="17"/>
  <c r="M66" i="17"/>
  <c r="N66" i="17" s="1"/>
  <c r="M90" i="15"/>
  <c r="N90" i="15" s="1"/>
  <c r="L91" i="15"/>
  <c r="M366" i="4"/>
  <c r="L367" i="4"/>
  <c r="L86" i="5"/>
  <c r="M85" i="5"/>
  <c r="N85" i="5" s="1"/>
  <c r="M202" i="4"/>
  <c r="N202" i="4" s="1"/>
  <c r="L203" i="4"/>
  <c r="L120" i="4"/>
  <c r="M119" i="4"/>
  <c r="M85" i="23" l="1"/>
  <c r="N85" i="23" s="1"/>
  <c r="L86" i="23"/>
  <c r="M211" i="22"/>
  <c r="L212" i="22"/>
  <c r="L119" i="22"/>
  <c r="M118" i="22"/>
  <c r="M181" i="20"/>
  <c r="L182" i="20"/>
  <c r="L69" i="20"/>
  <c r="M68" i="20"/>
  <c r="M241" i="19"/>
  <c r="L242" i="19"/>
  <c r="M67" i="19"/>
  <c r="L68" i="19"/>
  <c r="M357" i="18"/>
  <c r="N357" i="18" s="1"/>
  <c r="L358" i="18"/>
  <c r="L207" i="18"/>
  <c r="M206" i="18"/>
  <c r="L68" i="17"/>
  <c r="M67" i="17"/>
  <c r="L92" i="15"/>
  <c r="M91" i="15"/>
  <c r="M367" i="4"/>
  <c r="L368" i="4"/>
  <c r="L87" i="5"/>
  <c r="M86" i="5"/>
  <c r="M203" i="4"/>
  <c r="L204" i="4"/>
  <c r="M120" i="4"/>
  <c r="N120" i="4" s="1"/>
  <c r="L121" i="4"/>
  <c r="L87" i="23" l="1"/>
  <c r="M86" i="23"/>
  <c r="M212" i="22"/>
  <c r="L213" i="22"/>
  <c r="L120" i="22"/>
  <c r="M119" i="22"/>
  <c r="M182" i="20"/>
  <c r="N182" i="20" s="1"/>
  <c r="L183" i="20"/>
  <c r="M69" i="20"/>
  <c r="N69" i="20" s="1"/>
  <c r="L70" i="20"/>
  <c r="L243" i="19"/>
  <c r="M242" i="19"/>
  <c r="L69" i="19"/>
  <c r="M68" i="19"/>
  <c r="M358" i="18"/>
  <c r="L359" i="18"/>
  <c r="L208" i="18"/>
  <c r="M207" i="18"/>
  <c r="M68" i="17"/>
  <c r="L69" i="17"/>
  <c r="L93" i="15"/>
  <c r="M92" i="15"/>
  <c r="L369" i="4"/>
  <c r="M368" i="4"/>
  <c r="M87" i="5"/>
  <c r="L88" i="5"/>
  <c r="L205" i="4"/>
  <c r="M204" i="4"/>
  <c r="M121" i="4"/>
  <c r="N121" i="4" s="1"/>
  <c r="L122" i="4"/>
  <c r="L88" i="23" l="1"/>
  <c r="M87" i="23"/>
  <c r="L214" i="22"/>
  <c r="M213" i="22"/>
  <c r="M120" i="22"/>
  <c r="N120" i="22" s="1"/>
  <c r="L121" i="22"/>
  <c r="L184" i="20"/>
  <c r="M183" i="20"/>
  <c r="L71" i="20"/>
  <c r="M70" i="20"/>
  <c r="L244" i="19"/>
  <c r="M243" i="19"/>
  <c r="N243" i="19" s="1"/>
  <c r="L70" i="19"/>
  <c r="M69" i="19"/>
  <c r="L360" i="18"/>
  <c r="M359" i="18"/>
  <c r="M208" i="18"/>
  <c r="L209" i="18"/>
  <c r="M69" i="17"/>
  <c r="N69" i="17" s="1"/>
  <c r="L70" i="17"/>
  <c r="M93" i="15"/>
  <c r="L94" i="15"/>
  <c r="L370" i="4"/>
  <c r="M369" i="4"/>
  <c r="M88" i="5"/>
  <c r="L89" i="5"/>
  <c r="L206" i="4"/>
  <c r="M205" i="4"/>
  <c r="M122" i="4"/>
  <c r="L123" i="4"/>
  <c r="M88" i="23" l="1"/>
  <c r="L89" i="23"/>
  <c r="M214" i="22"/>
  <c r="N214" i="22" s="1"/>
  <c r="L215" i="22"/>
  <c r="M121" i="22"/>
  <c r="N121" i="22" s="1"/>
  <c r="L122" i="22"/>
  <c r="L185" i="20"/>
  <c r="M184" i="20"/>
  <c r="L72" i="20"/>
  <c r="M71" i="20"/>
  <c r="N71" i="20" s="1"/>
  <c r="M244" i="19"/>
  <c r="L245" i="19"/>
  <c r="M70" i="19"/>
  <c r="N70" i="19" s="1"/>
  <c r="L71" i="19"/>
  <c r="M360" i="18"/>
  <c r="L361" i="18"/>
  <c r="L210" i="18"/>
  <c r="M209" i="18"/>
  <c r="N209" i="18" s="1"/>
  <c r="L71" i="17"/>
  <c r="M70" i="17"/>
  <c r="N70" i="17" s="1"/>
  <c r="M94" i="15"/>
  <c r="N94" i="15" s="1"/>
  <c r="L95" i="15"/>
  <c r="M370" i="4"/>
  <c r="L371" i="4"/>
  <c r="M371" i="4" s="1"/>
  <c r="N371" i="4" s="1"/>
  <c r="L90" i="5"/>
  <c r="M89" i="5"/>
  <c r="N89" i="5" s="1"/>
  <c r="M206" i="4"/>
  <c r="N206" i="4" s="1"/>
  <c r="L207" i="4"/>
  <c r="L124" i="4"/>
  <c r="M123" i="4"/>
  <c r="N123" i="4" s="1"/>
  <c r="M89" i="23" l="1"/>
  <c r="N89" i="23" s="1"/>
  <c r="L90" i="23"/>
  <c r="M215" i="22"/>
  <c r="L216" i="22"/>
  <c r="L123" i="22"/>
  <c r="M122" i="22"/>
  <c r="N122" i="22" s="1"/>
  <c r="M185" i="20"/>
  <c r="N185" i="20" s="1"/>
  <c r="L186" i="20"/>
  <c r="L73" i="20"/>
  <c r="M72" i="20"/>
  <c r="M245" i="19"/>
  <c r="L246" i="19"/>
  <c r="M71" i="19"/>
  <c r="L72" i="19"/>
  <c r="M361" i="18"/>
  <c r="N361" i="18" s="1"/>
  <c r="L362" i="18"/>
  <c r="L211" i="18"/>
  <c r="M210" i="18"/>
  <c r="L72" i="17"/>
  <c r="M71" i="17"/>
  <c r="M95" i="15"/>
  <c r="L96" i="15"/>
  <c r="L91" i="5"/>
  <c r="M90" i="5"/>
  <c r="M207" i="4"/>
  <c r="L208" i="4"/>
  <c r="M124" i="4"/>
  <c r="L125" i="4"/>
  <c r="L91" i="23" l="1"/>
  <c r="M90" i="23"/>
  <c r="L217" i="22"/>
  <c r="M216" i="22"/>
  <c r="L124" i="22"/>
  <c r="M123" i="22"/>
  <c r="M186" i="20"/>
  <c r="L187" i="20"/>
  <c r="M73" i="20"/>
  <c r="L74" i="20"/>
  <c r="L247" i="19"/>
  <c r="M246" i="19"/>
  <c r="N246" i="19" s="1"/>
  <c r="L73" i="19"/>
  <c r="M72" i="19"/>
  <c r="M362" i="18"/>
  <c r="L363" i="18"/>
  <c r="M211" i="18"/>
  <c r="L212" i="18"/>
  <c r="M72" i="17"/>
  <c r="L73" i="17"/>
  <c r="L97" i="15"/>
  <c r="M96" i="15"/>
  <c r="M91" i="5"/>
  <c r="L92" i="5"/>
  <c r="L209" i="4"/>
  <c r="M208" i="4"/>
  <c r="M125" i="4"/>
  <c r="L126" i="4"/>
  <c r="L92" i="23" l="1"/>
  <c r="M91" i="23"/>
  <c r="L218" i="22"/>
  <c r="M217" i="22"/>
  <c r="N217" i="22" s="1"/>
  <c r="M124" i="22"/>
  <c r="L125" i="22"/>
  <c r="L188" i="20"/>
  <c r="M187" i="20"/>
  <c r="N187" i="20" s="1"/>
  <c r="M74" i="20"/>
  <c r="L75" i="20"/>
  <c r="L248" i="19"/>
  <c r="M247" i="19"/>
  <c r="M73" i="19"/>
  <c r="L74" i="19"/>
  <c r="L364" i="18"/>
  <c r="M363" i="18"/>
  <c r="M212" i="18"/>
  <c r="L213" i="18"/>
  <c r="M73" i="17"/>
  <c r="N73" i="17" s="1"/>
  <c r="L74" i="17"/>
  <c r="M97" i="15"/>
  <c r="L98" i="15"/>
  <c r="M92" i="5"/>
  <c r="N92" i="5" s="1"/>
  <c r="L93" i="5"/>
  <c r="L210" i="4"/>
  <c r="M209" i="4"/>
  <c r="N209" i="4" s="1"/>
  <c r="M126" i="4"/>
  <c r="N126" i="4" s="1"/>
  <c r="L127" i="4"/>
  <c r="M92" i="23" l="1"/>
  <c r="L93" i="23"/>
  <c r="M218" i="22"/>
  <c r="L219" i="22"/>
  <c r="L126" i="22"/>
  <c r="M125" i="22"/>
  <c r="N125" i="22" s="1"/>
  <c r="M188" i="20"/>
  <c r="N188" i="20" s="1"/>
  <c r="L189" i="20"/>
  <c r="M75" i="20"/>
  <c r="L76" i="20"/>
  <c r="M248" i="19"/>
  <c r="L249" i="19"/>
  <c r="M74" i="19"/>
  <c r="N74" i="19" s="1"/>
  <c r="L75" i="19"/>
  <c r="L365" i="18"/>
  <c r="M364" i="18"/>
  <c r="L214" i="18"/>
  <c r="M213" i="18"/>
  <c r="L75" i="17"/>
  <c r="M74" i="17"/>
  <c r="M98" i="15"/>
  <c r="N98" i="15" s="1"/>
  <c r="L99" i="15"/>
  <c r="L94" i="5"/>
  <c r="M93" i="5"/>
  <c r="M210" i="4"/>
  <c r="N210" i="4" s="1"/>
  <c r="L211" i="4"/>
  <c r="L128" i="4"/>
  <c r="M127" i="4"/>
  <c r="M93" i="23" l="1"/>
  <c r="N93" i="23" s="1"/>
  <c r="L94" i="23"/>
  <c r="M219" i="22"/>
  <c r="L220" i="22"/>
  <c r="L127" i="22"/>
  <c r="M126" i="22"/>
  <c r="N126" i="22" s="1"/>
  <c r="M189" i="20"/>
  <c r="N189" i="20" s="1"/>
  <c r="L190" i="20"/>
  <c r="M76" i="20"/>
  <c r="N76" i="20" s="1"/>
  <c r="L77" i="20"/>
  <c r="M249" i="19"/>
  <c r="N249" i="19" s="1"/>
  <c r="L250" i="19"/>
  <c r="L76" i="19"/>
  <c r="M75" i="19"/>
  <c r="N75" i="19" s="1"/>
  <c r="M365" i="18"/>
  <c r="L366" i="18"/>
  <c r="M214" i="18"/>
  <c r="N214" i="18" s="1"/>
  <c r="L215" i="18"/>
  <c r="L76" i="17"/>
  <c r="M75" i="17"/>
  <c r="N75" i="17" s="1"/>
  <c r="M99" i="15"/>
  <c r="L100" i="15"/>
  <c r="L95" i="5"/>
  <c r="M94" i="5"/>
  <c r="M211" i="4"/>
  <c r="L212" i="4"/>
  <c r="M128" i="4"/>
  <c r="N128" i="4" s="1"/>
  <c r="L129" i="4"/>
  <c r="L95" i="23" l="1"/>
  <c r="M94" i="23"/>
  <c r="N94" i="23" s="1"/>
  <c r="L221" i="22"/>
  <c r="M220" i="22"/>
  <c r="M127" i="22"/>
  <c r="N127" i="22" s="1"/>
  <c r="L128" i="22"/>
  <c r="L191" i="20"/>
  <c r="M190" i="20"/>
  <c r="N190" i="20" s="1"/>
  <c r="M77" i="20"/>
  <c r="L78" i="20"/>
  <c r="L251" i="19"/>
  <c r="M250" i="19"/>
  <c r="N250" i="19" s="1"/>
  <c r="L77" i="19"/>
  <c r="M76" i="19"/>
  <c r="M366" i="18"/>
  <c r="L367" i="18"/>
  <c r="M215" i="18"/>
  <c r="L216" i="18"/>
  <c r="M76" i="17"/>
  <c r="L77" i="17"/>
  <c r="L101" i="15"/>
  <c r="M100" i="15"/>
  <c r="N100" i="15" s="1"/>
  <c r="M95" i="5"/>
  <c r="N95" i="5" s="1"/>
  <c r="L96" i="5"/>
  <c r="L213" i="4"/>
  <c r="M212" i="4"/>
  <c r="M129" i="4"/>
  <c r="N129" i="4" s="1"/>
  <c r="L130" i="4"/>
  <c r="L96" i="23" l="1"/>
  <c r="M95" i="23"/>
  <c r="L222" i="22"/>
  <c r="M221" i="22"/>
  <c r="M128" i="22"/>
  <c r="N128" i="22" s="1"/>
  <c r="L129" i="22"/>
  <c r="L192" i="20"/>
  <c r="M191" i="20"/>
  <c r="N191" i="20" s="1"/>
  <c r="L79" i="20"/>
  <c r="M78" i="20"/>
  <c r="L252" i="19"/>
  <c r="M251" i="19"/>
  <c r="M77" i="19"/>
  <c r="N77" i="19" s="1"/>
  <c r="L78" i="19"/>
  <c r="L368" i="18"/>
  <c r="M367" i="18"/>
  <c r="M216" i="18"/>
  <c r="L217" i="18"/>
  <c r="L78" i="17"/>
  <c r="M77" i="17"/>
  <c r="N77" i="17" s="1"/>
  <c r="M101" i="15"/>
  <c r="L102" i="15"/>
  <c r="M96" i="5"/>
  <c r="L97" i="5"/>
  <c r="M213" i="4"/>
  <c r="L214" i="4"/>
  <c r="L131" i="4"/>
  <c r="M130" i="4"/>
  <c r="N130" i="4" s="1"/>
  <c r="M96" i="23" l="1"/>
  <c r="N96" i="23" s="1"/>
  <c r="L97" i="23"/>
  <c r="M222" i="22"/>
  <c r="N222" i="22" s="1"/>
  <c r="L223" i="22"/>
  <c r="L130" i="22"/>
  <c r="M129" i="22"/>
  <c r="N129" i="22" s="1"/>
  <c r="M192" i="20"/>
  <c r="N192" i="20" s="1"/>
  <c r="L193" i="20"/>
  <c r="M79" i="20"/>
  <c r="L80" i="20"/>
  <c r="M252" i="19"/>
  <c r="N252" i="19" s="1"/>
  <c r="L253" i="19"/>
  <c r="M78" i="19"/>
  <c r="N78" i="19" s="1"/>
  <c r="L79" i="19"/>
  <c r="L369" i="18"/>
  <c r="M368" i="18"/>
  <c r="L218" i="18"/>
  <c r="M217" i="18"/>
  <c r="L79" i="17"/>
  <c r="M78" i="17"/>
  <c r="M102" i="15"/>
  <c r="N102" i="15" s="1"/>
  <c r="L103" i="15"/>
  <c r="L98" i="5"/>
  <c r="M97" i="5"/>
  <c r="N97" i="5" s="1"/>
  <c r="M214" i="4"/>
  <c r="L215" i="4"/>
  <c r="L132" i="4"/>
  <c r="M131" i="4"/>
  <c r="L98" i="23" l="1"/>
  <c r="M97" i="23"/>
  <c r="M223" i="22"/>
  <c r="L224" i="22"/>
  <c r="L131" i="22"/>
  <c r="M130" i="22"/>
  <c r="N130" i="22" s="1"/>
  <c r="M193" i="20"/>
  <c r="N193" i="20" s="1"/>
  <c r="L194" i="20"/>
  <c r="M80" i="20"/>
  <c r="L81" i="20"/>
  <c r="M253" i="19"/>
  <c r="L254" i="19"/>
  <c r="L80" i="19"/>
  <c r="M79" i="19"/>
  <c r="M369" i="18"/>
  <c r="L370" i="18"/>
  <c r="L219" i="18"/>
  <c r="M218" i="18"/>
  <c r="M79" i="17"/>
  <c r="L80" i="17"/>
  <c r="L104" i="15"/>
  <c r="M103" i="15"/>
  <c r="N103" i="15" s="1"/>
  <c r="L99" i="5"/>
  <c r="M98" i="5"/>
  <c r="M215" i="4"/>
  <c r="L216" i="4"/>
  <c r="M132" i="4"/>
  <c r="L133" i="4"/>
  <c r="L99" i="23" l="1"/>
  <c r="M98" i="23"/>
  <c r="L225" i="22"/>
  <c r="M224" i="22"/>
  <c r="M131" i="22"/>
  <c r="N131" i="22" s="1"/>
  <c r="L132" i="22"/>
  <c r="L195" i="20"/>
  <c r="M194" i="20"/>
  <c r="N194" i="20" s="1"/>
  <c r="M81" i="20"/>
  <c r="N81" i="20" s="1"/>
  <c r="L82" i="20"/>
  <c r="L255" i="19"/>
  <c r="M254" i="19"/>
  <c r="L81" i="19"/>
  <c r="M80" i="19"/>
  <c r="M370" i="18"/>
  <c r="L371" i="18"/>
  <c r="M219" i="18"/>
  <c r="L220" i="18"/>
  <c r="M80" i="17"/>
  <c r="L81" i="17"/>
  <c r="L105" i="15"/>
  <c r="M104" i="15"/>
  <c r="M99" i="5"/>
  <c r="L100" i="5"/>
  <c r="L217" i="4"/>
  <c r="M216" i="4"/>
  <c r="M133" i="4"/>
  <c r="L134" i="4"/>
  <c r="M99" i="23" l="1"/>
  <c r="N99" i="23" s="1"/>
  <c r="L100" i="23"/>
  <c r="L226" i="22"/>
  <c r="M225" i="22"/>
  <c r="N225" i="22" s="1"/>
  <c r="M132" i="22"/>
  <c r="N132" i="22" s="1"/>
  <c r="L133" i="22"/>
  <c r="L196" i="20"/>
  <c r="M195" i="20"/>
  <c r="L83" i="20"/>
  <c r="M82" i="20"/>
  <c r="L256" i="19"/>
  <c r="M255" i="19"/>
  <c r="M81" i="19"/>
  <c r="N81" i="19" s="1"/>
  <c r="L82" i="19"/>
  <c r="L372" i="18"/>
  <c r="M371" i="18"/>
  <c r="M220" i="18"/>
  <c r="L221" i="18"/>
  <c r="L82" i="17"/>
  <c r="M81" i="17"/>
  <c r="N81" i="17" s="1"/>
  <c r="M105" i="15"/>
  <c r="N105" i="15" s="1"/>
  <c r="L106" i="15"/>
  <c r="M100" i="5"/>
  <c r="L101" i="5"/>
  <c r="M217" i="4"/>
  <c r="N217" i="4" s="1"/>
  <c r="L218" i="4"/>
  <c r="L135" i="4"/>
  <c r="M134" i="4"/>
  <c r="M100" i="23" l="1"/>
  <c r="N100" i="23" s="1"/>
  <c r="L101" i="23"/>
  <c r="M226" i="22"/>
  <c r="L227" i="22"/>
  <c r="L134" i="22"/>
  <c r="M133" i="22"/>
  <c r="M196" i="20"/>
  <c r="L197" i="20"/>
  <c r="L84" i="20"/>
  <c r="M83" i="20"/>
  <c r="N83" i="20" s="1"/>
  <c r="M256" i="19"/>
  <c r="L257" i="19"/>
  <c r="M82" i="19"/>
  <c r="L83" i="19"/>
  <c r="L373" i="18"/>
  <c r="M372" i="18"/>
  <c r="L222" i="18"/>
  <c r="M221" i="18"/>
  <c r="L83" i="17"/>
  <c r="M82" i="17"/>
  <c r="M106" i="15"/>
  <c r="L107" i="15"/>
  <c r="L102" i="5"/>
  <c r="M101" i="5"/>
  <c r="M218" i="4"/>
  <c r="N218" i="4" s="1"/>
  <c r="L219" i="4"/>
  <c r="L136" i="4"/>
  <c r="M135" i="4"/>
  <c r="L102" i="23" l="1"/>
  <c r="M101" i="23"/>
  <c r="N101" i="23" s="1"/>
  <c r="M227" i="22"/>
  <c r="L228" i="22"/>
  <c r="L135" i="22"/>
  <c r="M134" i="22"/>
  <c r="M197" i="20"/>
  <c r="L198" i="20"/>
  <c r="M84" i="20"/>
  <c r="L85" i="20"/>
  <c r="L86" i="20" s="1"/>
  <c r="M257" i="19"/>
  <c r="L258" i="19"/>
  <c r="L84" i="19"/>
  <c r="M83" i="19"/>
  <c r="M373" i="18"/>
  <c r="L374" i="18"/>
  <c r="L223" i="18"/>
  <c r="M222" i="18"/>
  <c r="M83" i="17"/>
  <c r="L84" i="17"/>
  <c r="L108" i="15"/>
  <c r="M107" i="15"/>
  <c r="L103" i="5"/>
  <c r="M102" i="5"/>
  <c r="M219" i="4"/>
  <c r="L220" i="4"/>
  <c r="M136" i="4"/>
  <c r="L137" i="4"/>
  <c r="M86" i="20" l="1"/>
  <c r="L87" i="20"/>
  <c r="L103" i="23"/>
  <c r="M102" i="23"/>
  <c r="L229" i="22"/>
  <c r="M228" i="22"/>
  <c r="M135" i="22"/>
  <c r="L136" i="22"/>
  <c r="L199" i="20"/>
  <c r="M198" i="20"/>
  <c r="N198" i="20" s="1"/>
  <c r="M85" i="20"/>
  <c r="L259" i="19"/>
  <c r="M258" i="19"/>
  <c r="L85" i="19"/>
  <c r="M84" i="19"/>
  <c r="M374" i="18"/>
  <c r="N374" i="18" s="1"/>
  <c r="L375" i="18"/>
  <c r="M223" i="18"/>
  <c r="L224" i="18"/>
  <c r="M84" i="17"/>
  <c r="L85" i="17"/>
  <c r="L109" i="15"/>
  <c r="M108" i="15"/>
  <c r="M103" i="5"/>
  <c r="L104" i="5"/>
  <c r="L221" i="4"/>
  <c r="M220" i="4"/>
  <c r="L138" i="4"/>
  <c r="L139" i="4" s="1"/>
  <c r="M137" i="4"/>
  <c r="L88" i="20" l="1"/>
  <c r="M88" i="20" s="1"/>
  <c r="N88" i="20" s="1"/>
  <c r="M87" i="20"/>
  <c r="M103" i="23"/>
  <c r="N103" i="23" s="1"/>
  <c r="L104" i="23"/>
  <c r="L230" i="22"/>
  <c r="M229" i="22"/>
  <c r="M136" i="22"/>
  <c r="N136" i="22" s="1"/>
  <c r="L137" i="22"/>
  <c r="L200" i="20"/>
  <c r="M199" i="20"/>
  <c r="L260" i="19"/>
  <c r="M259" i="19"/>
  <c r="M85" i="19"/>
  <c r="N85" i="19" s="1"/>
  <c r="L86" i="19"/>
  <c r="L376" i="18"/>
  <c r="M375" i="18"/>
  <c r="L225" i="18"/>
  <c r="M224" i="18"/>
  <c r="L86" i="17"/>
  <c r="M85" i="17"/>
  <c r="M109" i="15"/>
  <c r="N109" i="15" s="1"/>
  <c r="L110" i="15"/>
  <c r="L140" i="4"/>
  <c r="M140" i="4" s="1"/>
  <c r="N140" i="4" s="1"/>
  <c r="M139" i="4"/>
  <c r="M104" i="5"/>
  <c r="L105" i="5"/>
  <c r="M221" i="4"/>
  <c r="L222" i="4"/>
  <c r="M138" i="4"/>
  <c r="N138" i="4" s="1"/>
  <c r="M104" i="23" l="1"/>
  <c r="N104" i="23" s="1"/>
  <c r="L105" i="23"/>
  <c r="M230" i="22"/>
  <c r="L231" i="22"/>
  <c r="L138" i="22"/>
  <c r="M137" i="22"/>
  <c r="M200" i="20"/>
  <c r="L201" i="20"/>
  <c r="M260" i="19"/>
  <c r="L261" i="19"/>
  <c r="M86" i="19"/>
  <c r="L87" i="19"/>
  <c r="L377" i="18"/>
  <c r="M376" i="18"/>
  <c r="M225" i="18"/>
  <c r="N225" i="18" s="1"/>
  <c r="L226" i="18"/>
  <c r="L87" i="17"/>
  <c r="M86" i="17"/>
  <c r="N86" i="17" s="1"/>
  <c r="M110" i="15"/>
  <c r="L111" i="15"/>
  <c r="L106" i="5"/>
  <c r="M105" i="5"/>
  <c r="M222" i="4"/>
  <c r="N222" i="4" s="1"/>
  <c r="L223" i="4"/>
  <c r="L106" i="23" l="1"/>
  <c r="M105" i="23"/>
  <c r="N105" i="23" s="1"/>
  <c r="M231" i="22"/>
  <c r="L232" i="22"/>
  <c r="L139" i="22"/>
  <c r="M138" i="22"/>
  <c r="M201" i="20"/>
  <c r="L202" i="20"/>
  <c r="M261" i="19"/>
  <c r="L262" i="19"/>
  <c r="L88" i="19"/>
  <c r="M87" i="19"/>
  <c r="M377" i="18"/>
  <c r="N377" i="18" s="1"/>
  <c r="L378" i="18"/>
  <c r="M226" i="18"/>
  <c r="L227" i="18"/>
  <c r="M87" i="17"/>
  <c r="L88" i="17"/>
  <c r="L112" i="15"/>
  <c r="M111" i="15"/>
  <c r="L107" i="5"/>
  <c r="M106" i="5"/>
  <c r="M223" i="4"/>
  <c r="L224" i="4"/>
  <c r="L107" i="23" l="1"/>
  <c r="M106" i="23"/>
  <c r="L233" i="22"/>
  <c r="M232" i="22"/>
  <c r="M139" i="22"/>
  <c r="N139" i="22" s="1"/>
  <c r="L140" i="22"/>
  <c r="L203" i="20"/>
  <c r="M202" i="20"/>
  <c r="L263" i="19"/>
  <c r="M262" i="19"/>
  <c r="N262" i="19" s="1"/>
  <c r="L89" i="19"/>
  <c r="M88" i="19"/>
  <c r="M378" i="18"/>
  <c r="L379" i="18"/>
  <c r="L228" i="18"/>
  <c r="M227" i="18"/>
  <c r="M88" i="17"/>
  <c r="L89" i="17"/>
  <c r="L113" i="15"/>
  <c r="M112" i="15"/>
  <c r="M107" i="5"/>
  <c r="L108" i="5"/>
  <c r="L225" i="4"/>
  <c r="M224" i="4"/>
  <c r="M107" i="23" l="1"/>
  <c r="N107" i="23" s="1"/>
  <c r="L108" i="23"/>
  <c r="L234" i="22"/>
  <c r="M233" i="22"/>
  <c r="M140" i="22"/>
  <c r="L141" i="22"/>
  <c r="L204" i="20"/>
  <c r="M203" i="20"/>
  <c r="N203" i="20" s="1"/>
  <c r="L264" i="19"/>
  <c r="M263" i="19"/>
  <c r="M89" i="19"/>
  <c r="L90" i="19"/>
  <c r="L380" i="18"/>
  <c r="M379" i="18"/>
  <c r="N379" i="18" s="1"/>
  <c r="L229" i="18"/>
  <c r="M228" i="18"/>
  <c r="L90" i="17"/>
  <c r="M89" i="17"/>
  <c r="M113" i="15"/>
  <c r="N113" i="15" s="1"/>
  <c r="L114" i="15"/>
  <c r="M108" i="5"/>
  <c r="L109" i="5"/>
  <c r="M225" i="4"/>
  <c r="L226" i="4"/>
  <c r="M108" i="23" l="1"/>
  <c r="N108" i="23" s="1"/>
  <c r="L109" i="23"/>
  <c r="M234" i="22"/>
  <c r="L235" i="22"/>
  <c r="L142" i="22"/>
  <c r="M141" i="22"/>
  <c r="N141" i="22" s="1"/>
  <c r="M204" i="20"/>
  <c r="L205" i="20"/>
  <c r="M264" i="19"/>
  <c r="N264" i="19" s="1"/>
  <c r="L265" i="19"/>
  <c r="M90" i="19"/>
  <c r="N90" i="19" s="1"/>
  <c r="L91" i="19"/>
  <c r="L381" i="18"/>
  <c r="M380" i="18"/>
  <c r="N380" i="18" s="1"/>
  <c r="M229" i="18"/>
  <c r="N229" i="18" s="1"/>
  <c r="L230" i="18"/>
  <c r="L91" i="17"/>
  <c r="M90" i="17"/>
  <c r="N90" i="17" s="1"/>
  <c r="M114" i="15"/>
  <c r="L115" i="15"/>
  <c r="L110" i="5"/>
  <c r="M109" i="5"/>
  <c r="M226" i="4"/>
  <c r="L227" i="4"/>
  <c r="M109" i="23" l="1"/>
  <c r="L110" i="23"/>
  <c r="M235" i="22"/>
  <c r="L236" i="22"/>
  <c r="L143" i="22"/>
  <c r="L144" i="22" s="1"/>
  <c r="M144" i="22" s="1"/>
  <c r="N144" i="22" s="1"/>
  <c r="M142" i="22"/>
  <c r="M205" i="20"/>
  <c r="N205" i="20" s="1"/>
  <c r="L206" i="20"/>
  <c r="M265" i="19"/>
  <c r="L266" i="19"/>
  <c r="L92" i="19"/>
  <c r="M91" i="19"/>
  <c r="M381" i="18"/>
  <c r="L382" i="18"/>
  <c r="M230" i="18"/>
  <c r="L231" i="18"/>
  <c r="M91" i="17"/>
  <c r="L92" i="17"/>
  <c r="M115" i="15"/>
  <c r="N115" i="15" s="1"/>
  <c r="L116" i="15"/>
  <c r="L111" i="5"/>
  <c r="M110" i="5"/>
  <c r="M227" i="4"/>
  <c r="L228" i="4"/>
  <c r="L111" i="23" l="1"/>
  <c r="M110" i="23"/>
  <c r="N110" i="23" s="1"/>
  <c r="L237" i="22"/>
  <c r="M236" i="22"/>
  <c r="M143" i="22"/>
  <c r="L207" i="20"/>
  <c r="M206" i="20"/>
  <c r="L267" i="19"/>
  <c r="M266" i="19"/>
  <c r="N266" i="19" s="1"/>
  <c r="L93" i="19"/>
  <c r="M92" i="19"/>
  <c r="M382" i="18"/>
  <c r="N382" i="18" s="1"/>
  <c r="L383" i="18"/>
  <c r="L232" i="18"/>
  <c r="M231" i="18"/>
  <c r="N231" i="18" s="1"/>
  <c r="M92" i="17"/>
  <c r="L93" i="17"/>
  <c r="L117" i="15"/>
  <c r="M116" i="15"/>
  <c r="M111" i="5"/>
  <c r="L112" i="5"/>
  <c r="M228" i="4"/>
  <c r="L229" i="4"/>
  <c r="M111" i="23" l="1"/>
  <c r="L112" i="23"/>
  <c r="L238" i="22"/>
  <c r="M237" i="22"/>
  <c r="N237" i="22" s="1"/>
  <c r="L208" i="20"/>
  <c r="M207" i="20"/>
  <c r="L268" i="19"/>
  <c r="M267" i="19"/>
  <c r="M93" i="19"/>
  <c r="L94" i="19"/>
  <c r="L384" i="18"/>
  <c r="M383" i="18"/>
  <c r="L233" i="18"/>
  <c r="M232" i="18"/>
  <c r="L94" i="17"/>
  <c r="M93" i="17"/>
  <c r="N93" i="17" s="1"/>
  <c r="M117" i="15"/>
  <c r="N117" i="15" s="1"/>
  <c r="L118" i="15"/>
  <c r="M112" i="5"/>
  <c r="L113" i="5"/>
  <c r="L230" i="4"/>
  <c r="M229" i="4"/>
  <c r="M112" i="23" l="1"/>
  <c r="N112" i="23" s="1"/>
  <c r="L113" i="23"/>
  <c r="M238" i="22"/>
  <c r="L239" i="22"/>
  <c r="M208" i="20"/>
  <c r="L209" i="20"/>
  <c r="M268" i="19"/>
  <c r="N268" i="19" s="1"/>
  <c r="L269" i="19"/>
  <c r="M94" i="19"/>
  <c r="L95" i="19"/>
  <c r="L385" i="18"/>
  <c r="M384" i="18"/>
  <c r="M233" i="18"/>
  <c r="L234" i="18"/>
  <c r="L95" i="17"/>
  <c r="M94" i="17"/>
  <c r="M118" i="15"/>
  <c r="L119" i="15"/>
  <c r="L114" i="5"/>
  <c r="M113" i="5"/>
  <c r="L231" i="4"/>
  <c r="M230" i="4"/>
  <c r="N230" i="4" s="1"/>
  <c r="M113" i="23" l="1"/>
  <c r="N113" i="23" s="1"/>
  <c r="L114" i="23"/>
  <c r="M239" i="22"/>
  <c r="L240" i="22"/>
  <c r="M209" i="20"/>
  <c r="L210" i="20"/>
  <c r="M269" i="19"/>
  <c r="L270" i="19"/>
  <c r="L96" i="19"/>
  <c r="M95" i="19"/>
  <c r="M385" i="18"/>
  <c r="L386" i="18"/>
  <c r="M234" i="18"/>
  <c r="L235" i="18"/>
  <c r="M95" i="17"/>
  <c r="L96" i="17"/>
  <c r="M119" i="15"/>
  <c r="N119" i="15" s="1"/>
  <c r="L120" i="15"/>
  <c r="L115" i="5"/>
  <c r="M114" i="5"/>
  <c r="M231" i="4"/>
  <c r="L232" i="4"/>
  <c r="M114" i="23" l="1"/>
  <c r="L115" i="23"/>
  <c r="L241" i="22"/>
  <c r="M240" i="22"/>
  <c r="N240" i="22" s="1"/>
  <c r="L211" i="20"/>
  <c r="M210" i="20"/>
  <c r="L271" i="19"/>
  <c r="M270" i="19"/>
  <c r="N270" i="19" s="1"/>
  <c r="L97" i="19"/>
  <c r="M96" i="19"/>
  <c r="N96" i="19" s="1"/>
  <c r="M386" i="18"/>
  <c r="L387" i="18"/>
  <c r="L236" i="18"/>
  <c r="M235" i="18"/>
  <c r="M96" i="17"/>
  <c r="N96" i="17" s="1"/>
  <c r="L97" i="17"/>
  <c r="L121" i="15"/>
  <c r="M120" i="15"/>
  <c r="M115" i="5"/>
  <c r="N115" i="5" s="1"/>
  <c r="L116" i="5"/>
  <c r="M232" i="4"/>
  <c r="L233" i="4"/>
  <c r="L116" i="23" l="1"/>
  <c r="M115" i="23"/>
  <c r="L242" i="22"/>
  <c r="M241" i="22"/>
  <c r="L212" i="20"/>
  <c r="M211" i="20"/>
  <c r="N211" i="20" s="1"/>
  <c r="L272" i="19"/>
  <c r="M271" i="19"/>
  <c r="M97" i="19"/>
  <c r="N97" i="19" s="1"/>
  <c r="L98" i="19"/>
  <c r="L388" i="18"/>
  <c r="M387" i="18"/>
  <c r="L237" i="18"/>
  <c r="M236" i="18"/>
  <c r="L98" i="17"/>
  <c r="M97" i="17"/>
  <c r="L122" i="15"/>
  <c r="M121" i="15"/>
  <c r="M116" i="5"/>
  <c r="L117" i="5"/>
  <c r="L234" i="4"/>
  <c r="M233" i="4"/>
  <c r="L117" i="23" l="1"/>
  <c r="M116" i="23"/>
  <c r="M242" i="22"/>
  <c r="L243" i="22"/>
  <c r="M212" i="20"/>
  <c r="L213" i="20"/>
  <c r="M272" i="19"/>
  <c r="L273" i="19"/>
  <c r="M98" i="19"/>
  <c r="L99" i="19"/>
  <c r="L389" i="18"/>
  <c r="M388" i="18"/>
  <c r="M237" i="18"/>
  <c r="L238" i="18"/>
  <c r="L99" i="17"/>
  <c r="M98" i="17"/>
  <c r="M122" i="15"/>
  <c r="N122" i="15" s="1"/>
  <c r="L123" i="15"/>
  <c r="L118" i="5"/>
  <c r="M117" i="5"/>
  <c r="L235" i="4"/>
  <c r="M234" i="4"/>
  <c r="M117" i="23" l="1"/>
  <c r="N117" i="23" s="1"/>
  <c r="L118" i="23"/>
  <c r="M243" i="22"/>
  <c r="L244" i="22"/>
  <c r="M213" i="20"/>
  <c r="L214" i="20"/>
  <c r="L274" i="19"/>
  <c r="M273" i="19"/>
  <c r="L100" i="19"/>
  <c r="M99" i="19"/>
  <c r="M389" i="18"/>
  <c r="L390" i="18"/>
  <c r="M238" i="18"/>
  <c r="N238" i="18" s="1"/>
  <c r="L239" i="18"/>
  <c r="M99" i="17"/>
  <c r="N99" i="17" s="1"/>
  <c r="L100" i="17"/>
  <c r="M123" i="15"/>
  <c r="L124" i="15"/>
  <c r="L119" i="5"/>
  <c r="M118" i="5"/>
  <c r="M235" i="4"/>
  <c r="L236" i="4"/>
  <c r="M118" i="23" l="1"/>
  <c r="L119" i="23"/>
  <c r="L245" i="22"/>
  <c r="M244" i="22"/>
  <c r="N244" i="22" s="1"/>
  <c r="L215" i="20"/>
  <c r="M214" i="20"/>
  <c r="L275" i="19"/>
  <c r="M274" i="19"/>
  <c r="L101" i="19"/>
  <c r="M100" i="19"/>
  <c r="M390" i="18"/>
  <c r="N390" i="18" s="1"/>
  <c r="L391" i="18"/>
  <c r="L240" i="18"/>
  <c r="M239" i="18"/>
  <c r="M100" i="17"/>
  <c r="L101" i="17"/>
  <c r="L125" i="15"/>
  <c r="M124" i="15"/>
  <c r="M119" i="5"/>
  <c r="N119" i="5" s="1"/>
  <c r="L120" i="5"/>
  <c r="M236" i="4"/>
  <c r="L237" i="4"/>
  <c r="L120" i="23" l="1"/>
  <c r="M119" i="23"/>
  <c r="L246" i="22"/>
  <c r="M245" i="22"/>
  <c r="N245" i="22" s="1"/>
  <c r="L216" i="20"/>
  <c r="M215" i="20"/>
  <c r="M275" i="19"/>
  <c r="L276" i="19"/>
  <c r="M101" i="19"/>
  <c r="L102" i="19"/>
  <c r="M391" i="18"/>
  <c r="L392" i="18"/>
  <c r="L241" i="18"/>
  <c r="M240" i="18"/>
  <c r="N240" i="18" s="1"/>
  <c r="L102" i="17"/>
  <c r="M101" i="17"/>
  <c r="M125" i="15"/>
  <c r="N125" i="15" s="1"/>
  <c r="L126" i="15"/>
  <c r="M120" i="5"/>
  <c r="L121" i="5"/>
  <c r="L238" i="4"/>
  <c r="M237" i="4"/>
  <c r="N237" i="4" s="1"/>
  <c r="L121" i="23" l="1"/>
  <c r="M120" i="23"/>
  <c r="N120" i="23" s="1"/>
  <c r="M246" i="22"/>
  <c r="L247" i="22"/>
  <c r="M216" i="20"/>
  <c r="L217" i="20"/>
  <c r="M276" i="19"/>
  <c r="L277" i="19"/>
  <c r="M102" i="19"/>
  <c r="N102" i="19" s="1"/>
  <c r="L103" i="19"/>
  <c r="L393" i="18"/>
  <c r="M392" i="18"/>
  <c r="M241" i="18"/>
  <c r="L242" i="18"/>
  <c r="L103" i="17"/>
  <c r="M102" i="17"/>
  <c r="N102" i="17" s="1"/>
  <c r="M126" i="15"/>
  <c r="N126" i="15" s="1"/>
  <c r="L127" i="15"/>
  <c r="L122" i="5"/>
  <c r="M121" i="5"/>
  <c r="L239" i="4"/>
  <c r="M238" i="4"/>
  <c r="M121" i="23" l="1"/>
  <c r="L122" i="23"/>
  <c r="M247" i="22"/>
  <c r="L248" i="22"/>
  <c r="M217" i="20"/>
  <c r="N217" i="20" s="1"/>
  <c r="L218" i="20"/>
  <c r="L278" i="19"/>
  <c r="M277" i="19"/>
  <c r="L104" i="19"/>
  <c r="M103" i="19"/>
  <c r="N103" i="19" s="1"/>
  <c r="M393" i="18"/>
  <c r="L394" i="18"/>
  <c r="M242" i="18"/>
  <c r="L243" i="18"/>
  <c r="M103" i="17"/>
  <c r="L104" i="17"/>
  <c r="M127" i="15"/>
  <c r="N127" i="15" s="1"/>
  <c r="L128" i="15"/>
  <c r="L123" i="5"/>
  <c r="M122" i="5"/>
  <c r="N122" i="5" s="1"/>
  <c r="M239" i="4"/>
  <c r="N239" i="4" s="1"/>
  <c r="L240" i="4"/>
  <c r="M122" i="23" l="1"/>
  <c r="L123" i="23"/>
  <c r="L249" i="22"/>
  <c r="M248" i="22"/>
  <c r="N248" i="22" s="1"/>
  <c r="L219" i="20"/>
  <c r="M218" i="20"/>
  <c r="L279" i="19"/>
  <c r="M278" i="19"/>
  <c r="L105" i="19"/>
  <c r="M104" i="19"/>
  <c r="M394" i="18"/>
  <c r="N394" i="18" s="1"/>
  <c r="L395" i="18"/>
  <c r="L244" i="18"/>
  <c r="M243" i="18"/>
  <c r="M104" i="17"/>
  <c r="L105" i="17"/>
  <c r="L129" i="15"/>
  <c r="M128" i="15"/>
  <c r="N128" i="15" s="1"/>
  <c r="M123" i="5"/>
  <c r="L124" i="5"/>
  <c r="L241" i="4"/>
  <c r="M240" i="4"/>
  <c r="N240" i="4" s="1"/>
  <c r="L124" i="23" l="1"/>
  <c r="M123" i="23"/>
  <c r="L250" i="22"/>
  <c r="M249" i="22"/>
  <c r="L220" i="20"/>
  <c r="M219" i="20"/>
  <c r="M279" i="19"/>
  <c r="N279" i="19" s="1"/>
  <c r="L280" i="19"/>
  <c r="M105" i="19"/>
  <c r="L106" i="19"/>
  <c r="M395" i="18"/>
  <c r="L396" i="18"/>
  <c r="L245" i="18"/>
  <c r="M244" i="18"/>
  <c r="L106" i="17"/>
  <c r="M105" i="17"/>
  <c r="N105" i="17" s="1"/>
  <c r="L130" i="15"/>
  <c r="M129" i="15"/>
  <c r="N129" i="15" s="1"/>
  <c r="M124" i="5"/>
  <c r="L125" i="5"/>
  <c r="L242" i="4"/>
  <c r="M241" i="4"/>
  <c r="N241" i="4" s="1"/>
  <c r="L125" i="23" l="1"/>
  <c r="M124" i="23"/>
  <c r="M250" i="22"/>
  <c r="L251" i="22"/>
  <c r="M220" i="20"/>
  <c r="L221" i="20"/>
  <c r="M280" i="19"/>
  <c r="L281" i="19"/>
  <c r="M106" i="19"/>
  <c r="N106" i="19" s="1"/>
  <c r="L107" i="19"/>
  <c r="L397" i="18"/>
  <c r="M396" i="18"/>
  <c r="M245" i="18"/>
  <c r="N245" i="18" s="1"/>
  <c r="L246" i="18"/>
  <c r="L107" i="17"/>
  <c r="M106" i="17"/>
  <c r="M130" i="15"/>
  <c r="N130" i="15" s="1"/>
  <c r="L126" i="5"/>
  <c r="M125" i="5"/>
  <c r="M242" i="4"/>
  <c r="N242" i="4" s="1"/>
  <c r="L243" i="4"/>
  <c r="M125" i="23" l="1"/>
  <c r="N125" i="23" s="1"/>
  <c r="L126" i="23"/>
  <c r="M251" i="22"/>
  <c r="N251" i="22" s="1"/>
  <c r="L252" i="22"/>
  <c r="M221" i="20"/>
  <c r="N221" i="20" s="1"/>
  <c r="L222" i="20"/>
  <c r="L282" i="19"/>
  <c r="M281" i="19"/>
  <c r="M107" i="19"/>
  <c r="L108" i="19"/>
  <c r="M397" i="18"/>
  <c r="L398" i="18"/>
  <c r="M246" i="18"/>
  <c r="L247" i="18"/>
  <c r="M107" i="17"/>
  <c r="L108" i="17"/>
  <c r="L127" i="5"/>
  <c r="M126" i="5"/>
  <c r="N126" i="5" s="1"/>
  <c r="M243" i="4"/>
  <c r="N243" i="4" s="1"/>
  <c r="L244" i="4"/>
  <c r="M126" i="23" l="1"/>
  <c r="L127" i="23"/>
  <c r="L253" i="22"/>
  <c r="M252" i="22"/>
  <c r="L223" i="20"/>
  <c r="M222" i="20"/>
  <c r="L283" i="19"/>
  <c r="M282" i="19"/>
  <c r="N282" i="19" s="1"/>
  <c r="L109" i="19"/>
  <c r="M108" i="19"/>
  <c r="M398" i="18"/>
  <c r="L399" i="18"/>
  <c r="M247" i="18"/>
  <c r="L248" i="18"/>
  <c r="M108" i="17"/>
  <c r="N108" i="17" s="1"/>
  <c r="L109" i="17"/>
  <c r="M127" i="5"/>
  <c r="L128" i="5"/>
  <c r="L245" i="4"/>
  <c r="M244" i="4"/>
  <c r="N244" i="4" s="1"/>
  <c r="L128" i="23" l="1"/>
  <c r="M127" i="23"/>
  <c r="L254" i="22"/>
  <c r="M253" i="22"/>
  <c r="L224" i="20"/>
  <c r="M223" i="20"/>
  <c r="N223" i="20" s="1"/>
  <c r="M283" i="19"/>
  <c r="L284" i="19"/>
  <c r="M109" i="19"/>
  <c r="N109" i="19" s="1"/>
  <c r="L110" i="19"/>
  <c r="L400" i="18"/>
  <c r="M399" i="18"/>
  <c r="L249" i="18"/>
  <c r="M248" i="18"/>
  <c r="N248" i="18" s="1"/>
  <c r="L110" i="17"/>
  <c r="M109" i="17"/>
  <c r="M128" i="5"/>
  <c r="L129" i="5"/>
  <c r="L246" i="4"/>
  <c r="M245" i="4"/>
  <c r="N245" i="4" s="1"/>
  <c r="L129" i="23" l="1"/>
  <c r="M128" i="23"/>
  <c r="M254" i="22"/>
  <c r="N254" i="22" s="1"/>
  <c r="L255" i="22"/>
  <c r="M224" i="20"/>
  <c r="L225" i="20"/>
  <c r="M284" i="19"/>
  <c r="N284" i="19" s="1"/>
  <c r="L285" i="19"/>
  <c r="M110" i="19"/>
  <c r="L111" i="19"/>
  <c r="L401" i="18"/>
  <c r="M400" i="18"/>
  <c r="L250" i="18"/>
  <c r="M249" i="18"/>
  <c r="L111" i="17"/>
  <c r="M110" i="17"/>
  <c r="L130" i="5"/>
  <c r="M129" i="5"/>
  <c r="N129" i="5" s="1"/>
  <c r="M246" i="4"/>
  <c r="N246" i="4" s="1"/>
  <c r="L247" i="4"/>
  <c r="M129" i="23" l="1"/>
  <c r="N129" i="23" s="1"/>
  <c r="L130" i="23"/>
  <c r="M255" i="22"/>
  <c r="L256" i="22"/>
  <c r="M225" i="20"/>
  <c r="N225" i="20" s="1"/>
  <c r="L226" i="20"/>
  <c r="L286" i="19"/>
  <c r="M285" i="19"/>
  <c r="L112" i="19"/>
  <c r="M111" i="19"/>
  <c r="M401" i="18"/>
  <c r="L402" i="18"/>
  <c r="M250" i="18"/>
  <c r="N250" i="18" s="1"/>
  <c r="L251" i="18"/>
  <c r="M111" i="17"/>
  <c r="N111" i="17" s="1"/>
  <c r="L112" i="17"/>
  <c r="L131" i="5"/>
  <c r="M130" i="5"/>
  <c r="M247" i="4"/>
  <c r="N247" i="4" s="1"/>
  <c r="L248" i="4"/>
  <c r="M130" i="23" l="1"/>
  <c r="L131" i="23"/>
  <c r="L257" i="22"/>
  <c r="M256" i="22"/>
  <c r="M226" i="20"/>
  <c r="L227" i="20"/>
  <c r="L287" i="19"/>
  <c r="M286" i="19"/>
  <c r="L113" i="19"/>
  <c r="M112" i="19"/>
  <c r="N112" i="19" s="1"/>
  <c r="M402" i="18"/>
  <c r="L403" i="18"/>
  <c r="M251" i="18"/>
  <c r="L252" i="18"/>
  <c r="M112" i="17"/>
  <c r="L113" i="17"/>
  <c r="M131" i="5"/>
  <c r="N131" i="5" s="1"/>
  <c r="L132" i="5"/>
  <c r="L249" i="4"/>
  <c r="M248" i="4"/>
  <c r="N248" i="4" s="1"/>
  <c r="L132" i="23" l="1"/>
  <c r="M131" i="23"/>
  <c r="L258" i="22"/>
  <c r="M257" i="22"/>
  <c r="M227" i="20"/>
  <c r="L228" i="20"/>
  <c r="M287" i="19"/>
  <c r="N287" i="19" s="1"/>
  <c r="L288" i="19"/>
  <c r="M113" i="19"/>
  <c r="L114" i="19"/>
  <c r="L404" i="18"/>
  <c r="M403" i="18"/>
  <c r="L253" i="18"/>
  <c r="M252" i="18"/>
  <c r="L114" i="17"/>
  <c r="M113" i="17"/>
  <c r="M132" i="5"/>
  <c r="L133" i="5"/>
  <c r="L250" i="4"/>
  <c r="M249" i="4"/>
  <c r="N249" i="4" s="1"/>
  <c r="L133" i="23" l="1"/>
  <c r="M132" i="23"/>
  <c r="M258" i="22"/>
  <c r="L259" i="22"/>
  <c r="M228" i="20"/>
  <c r="L229" i="20"/>
  <c r="M288" i="19"/>
  <c r="L289" i="19"/>
  <c r="M114" i="19"/>
  <c r="L115" i="19"/>
  <c r="M115" i="19" s="1"/>
  <c r="N115" i="19" s="1"/>
  <c r="L405" i="18"/>
  <c r="M404" i="18"/>
  <c r="M253" i="18"/>
  <c r="L254" i="18"/>
  <c r="L115" i="17"/>
  <c r="M114" i="17"/>
  <c r="L134" i="5"/>
  <c r="M133" i="5"/>
  <c r="M250" i="4"/>
  <c r="N250" i="4" s="1"/>
  <c r="L251" i="4"/>
  <c r="M133" i="23" l="1"/>
  <c r="L134" i="23"/>
  <c r="M259" i="22"/>
  <c r="L260" i="22"/>
  <c r="L230" i="20"/>
  <c r="M229" i="20"/>
  <c r="L290" i="19"/>
  <c r="M289" i="19"/>
  <c r="N289" i="19" s="1"/>
  <c r="M405" i="18"/>
  <c r="L406" i="18"/>
  <c r="M254" i="18"/>
  <c r="N254" i="18" s="1"/>
  <c r="L255" i="18"/>
  <c r="M115" i="17"/>
  <c r="L116" i="17"/>
  <c r="L135" i="5"/>
  <c r="M134" i="5"/>
  <c r="N134" i="5" s="1"/>
  <c r="M251" i="4"/>
  <c r="N251" i="4" s="1"/>
  <c r="L252" i="4"/>
  <c r="M134" i="23" l="1"/>
  <c r="N134" i="23" s="1"/>
  <c r="L135" i="23"/>
  <c r="L261" i="22"/>
  <c r="M260" i="22"/>
  <c r="L231" i="20"/>
  <c r="M230" i="20"/>
  <c r="L291" i="19"/>
  <c r="M290" i="19"/>
  <c r="M406" i="18"/>
  <c r="L407" i="18"/>
  <c r="M255" i="18"/>
  <c r="L256" i="18"/>
  <c r="M116" i="17"/>
  <c r="N116" i="17" s="1"/>
  <c r="L117" i="17"/>
  <c r="M135" i="5"/>
  <c r="L136" i="5"/>
  <c r="L253" i="4"/>
  <c r="M252" i="4"/>
  <c r="N252" i="4" s="1"/>
  <c r="L136" i="23" l="1"/>
  <c r="M135" i="23"/>
  <c r="N135" i="23" s="1"/>
  <c r="L262" i="22"/>
  <c r="M261" i="22"/>
  <c r="M231" i="20"/>
  <c r="L232" i="20"/>
  <c r="M291" i="19"/>
  <c r="N291" i="19" s="1"/>
  <c r="L292" i="19"/>
  <c r="L408" i="18"/>
  <c r="M407" i="18"/>
  <c r="L257" i="18"/>
  <c r="M256" i="18"/>
  <c r="L118" i="17"/>
  <c r="M117" i="17"/>
  <c r="N117" i="17" s="1"/>
  <c r="M136" i="5"/>
  <c r="L137" i="5"/>
  <c r="L254" i="4"/>
  <c r="M253" i="4"/>
  <c r="N253" i="4" s="1"/>
  <c r="L137" i="23" l="1"/>
  <c r="M136" i="23"/>
  <c r="M262" i="22"/>
  <c r="N262" i="22" s="1"/>
  <c r="L263" i="22"/>
  <c r="M232" i="20"/>
  <c r="L233" i="20"/>
  <c r="M292" i="19"/>
  <c r="L293" i="19"/>
  <c r="L409" i="18"/>
  <c r="M408" i="18"/>
  <c r="M257" i="18"/>
  <c r="L258" i="18"/>
  <c r="L119" i="17"/>
  <c r="M118" i="17"/>
  <c r="L138" i="5"/>
  <c r="M137" i="5"/>
  <c r="N137" i="5" s="1"/>
  <c r="M254" i="4"/>
  <c r="N254" i="4" s="1"/>
  <c r="L255" i="4"/>
  <c r="M137" i="23" l="1"/>
  <c r="L138" i="23"/>
  <c r="M263" i="22"/>
  <c r="L264" i="22"/>
  <c r="L234" i="20"/>
  <c r="M233" i="20"/>
  <c r="L294" i="19"/>
  <c r="M293" i="19"/>
  <c r="M409" i="18"/>
  <c r="L410" i="18"/>
  <c r="M258" i="18"/>
  <c r="L259" i="18"/>
  <c r="M119" i="17"/>
  <c r="N119" i="17" s="1"/>
  <c r="L120" i="17"/>
  <c r="L139" i="5"/>
  <c r="M138" i="5"/>
  <c r="M255" i="4"/>
  <c r="N255" i="4" s="1"/>
  <c r="L256" i="4"/>
  <c r="M138" i="23" l="1"/>
  <c r="L139" i="23"/>
  <c r="L265" i="22"/>
  <c r="M264" i="22"/>
  <c r="M234" i="20"/>
  <c r="L235" i="20"/>
  <c r="L295" i="19"/>
  <c r="M294" i="19"/>
  <c r="M410" i="18"/>
  <c r="N410" i="18" s="1"/>
  <c r="L411" i="18"/>
  <c r="M259" i="18"/>
  <c r="N259" i="18" s="1"/>
  <c r="L260" i="18"/>
  <c r="M120" i="17"/>
  <c r="L121" i="17"/>
  <c r="M139" i="5"/>
  <c r="L140" i="5"/>
  <c r="L257" i="4"/>
  <c r="M256" i="4"/>
  <c r="N256" i="4" s="1"/>
  <c r="L140" i="23" l="1"/>
  <c r="M139" i="23"/>
  <c r="L266" i="22"/>
  <c r="M265" i="22"/>
  <c r="M235" i="20"/>
  <c r="L236" i="20"/>
  <c r="M295" i="19"/>
  <c r="L296" i="19"/>
  <c r="L412" i="18"/>
  <c r="M411" i="18"/>
  <c r="M260" i="18"/>
  <c r="L261" i="18"/>
  <c r="L122" i="17"/>
  <c r="M121" i="17"/>
  <c r="M140" i="5"/>
  <c r="N140" i="5" s="1"/>
  <c r="L141" i="5"/>
  <c r="L258" i="4"/>
  <c r="M257" i="4"/>
  <c r="N257" i="4" s="1"/>
  <c r="L141" i="23" l="1"/>
  <c r="M140" i="23"/>
  <c r="N140" i="23" s="1"/>
  <c r="M266" i="22"/>
  <c r="L267" i="22"/>
  <c r="M236" i="20"/>
  <c r="L237" i="20"/>
  <c r="M296" i="19"/>
  <c r="L297" i="19"/>
  <c r="L413" i="18"/>
  <c r="M412" i="18"/>
  <c r="L262" i="18"/>
  <c r="M261" i="18"/>
  <c r="N261" i="18" s="1"/>
  <c r="L123" i="17"/>
  <c r="M122" i="17"/>
  <c r="L142" i="5"/>
  <c r="M141" i="5"/>
  <c r="M258" i="4"/>
  <c r="N258" i="4" s="1"/>
  <c r="L259" i="4"/>
  <c r="M141" i="23" l="1"/>
  <c r="L142" i="23"/>
  <c r="M267" i="22"/>
  <c r="L268" i="22"/>
  <c r="L238" i="20"/>
  <c r="M237" i="20"/>
  <c r="N237" i="20" s="1"/>
  <c r="L298" i="19"/>
  <c r="M297" i="19"/>
  <c r="N297" i="19" s="1"/>
  <c r="M413" i="18"/>
  <c r="L414" i="18"/>
  <c r="L263" i="18"/>
  <c r="M262" i="18"/>
  <c r="M123" i="17"/>
  <c r="L124" i="17"/>
  <c r="M142" i="5"/>
  <c r="L143" i="5"/>
  <c r="M259" i="4"/>
  <c r="N259" i="4" s="1"/>
  <c r="L260" i="4"/>
  <c r="M142" i="23" l="1"/>
  <c r="L143" i="23"/>
  <c r="L269" i="22"/>
  <c r="M268" i="22"/>
  <c r="L239" i="20"/>
  <c r="M238" i="20"/>
  <c r="N238" i="20" s="1"/>
  <c r="L299" i="19"/>
  <c r="M298" i="19"/>
  <c r="M414" i="18"/>
  <c r="N414" i="18" s="1"/>
  <c r="L415" i="18"/>
  <c r="M263" i="18"/>
  <c r="N263" i="18" s="1"/>
  <c r="L264" i="18"/>
  <c r="M124" i="17"/>
  <c r="N124" i="17" s="1"/>
  <c r="L125" i="17"/>
  <c r="M143" i="5"/>
  <c r="N143" i="5" s="1"/>
  <c r="L144" i="5"/>
  <c r="L261" i="4"/>
  <c r="M260" i="4"/>
  <c r="N260" i="4" s="1"/>
  <c r="L144" i="23" l="1"/>
  <c r="M143" i="23"/>
  <c r="N143" i="23" s="1"/>
  <c r="L270" i="22"/>
  <c r="M269" i="22"/>
  <c r="N269" i="22" s="1"/>
  <c r="M239" i="20"/>
  <c r="L240" i="20"/>
  <c r="M299" i="19"/>
  <c r="N299" i="19" s="1"/>
  <c r="L300" i="19"/>
  <c r="L416" i="18"/>
  <c r="M415" i="18"/>
  <c r="M264" i="18"/>
  <c r="L265" i="18"/>
  <c r="M125" i="17"/>
  <c r="L126" i="17"/>
  <c r="L145" i="5"/>
  <c r="M144" i="5"/>
  <c r="N144" i="5" s="1"/>
  <c r="L262" i="4"/>
  <c r="M261" i="4"/>
  <c r="N261" i="4" s="1"/>
  <c r="L145" i="23" l="1"/>
  <c r="M144" i="23"/>
  <c r="M270" i="22"/>
  <c r="L271" i="22"/>
  <c r="M240" i="20"/>
  <c r="L241" i="20"/>
  <c r="M300" i="19"/>
  <c r="L301" i="19"/>
  <c r="L417" i="18"/>
  <c r="M416" i="18"/>
  <c r="N416" i="18" s="1"/>
  <c r="L266" i="18"/>
  <c r="M265" i="18"/>
  <c r="N265" i="18" s="1"/>
  <c r="L127" i="17"/>
  <c r="M126" i="17"/>
  <c r="N126" i="17" s="1"/>
  <c r="L146" i="5"/>
  <c r="M145" i="5"/>
  <c r="M262" i="4"/>
  <c r="N262" i="4" s="1"/>
  <c r="L263" i="4"/>
  <c r="M145" i="23" l="1"/>
  <c r="L146" i="23"/>
  <c r="M271" i="22"/>
  <c r="L272" i="22"/>
  <c r="L242" i="20"/>
  <c r="M241" i="20"/>
  <c r="L302" i="19"/>
  <c r="M301" i="19"/>
  <c r="M417" i="18"/>
  <c r="L418" i="18"/>
  <c r="L267" i="18"/>
  <c r="M266" i="18"/>
  <c r="M127" i="17"/>
  <c r="L128" i="17"/>
  <c r="M146" i="5"/>
  <c r="L147" i="5"/>
  <c r="M263" i="4"/>
  <c r="N263" i="4" s="1"/>
  <c r="L264" i="4"/>
  <c r="M146" i="23" l="1"/>
  <c r="N146" i="23" s="1"/>
  <c r="L147" i="23"/>
  <c r="L273" i="22"/>
  <c r="M272" i="22"/>
  <c r="N272" i="22" s="1"/>
  <c r="M242" i="20"/>
  <c r="L243" i="20"/>
  <c r="L303" i="19"/>
  <c r="M302" i="19"/>
  <c r="N302" i="19" s="1"/>
  <c r="M418" i="18"/>
  <c r="N418" i="18" s="1"/>
  <c r="L419" i="18"/>
  <c r="M267" i="18"/>
  <c r="N267" i="18" s="1"/>
  <c r="L268" i="18"/>
  <c r="M128" i="17"/>
  <c r="L129" i="17"/>
  <c r="M147" i="5"/>
  <c r="L148" i="5"/>
  <c r="L265" i="4"/>
  <c r="M264" i="4"/>
  <c r="N264" i="4" s="1"/>
  <c r="L148" i="23" l="1"/>
  <c r="M147" i="23"/>
  <c r="M273" i="22"/>
  <c r="L274" i="22"/>
  <c r="M243" i="20"/>
  <c r="N243" i="20" s="1"/>
  <c r="L244" i="20"/>
  <c r="M303" i="19"/>
  <c r="L304" i="19"/>
  <c r="L420" i="18"/>
  <c r="M419" i="18"/>
  <c r="M268" i="18"/>
  <c r="L269" i="18"/>
  <c r="L130" i="17"/>
  <c r="M129" i="17"/>
  <c r="N129" i="17" s="1"/>
  <c r="L149" i="5"/>
  <c r="M148" i="5"/>
  <c r="L266" i="4"/>
  <c r="M265" i="4"/>
  <c r="N265" i="4" s="1"/>
  <c r="L149" i="23" l="1"/>
  <c r="M148" i="23"/>
  <c r="M274" i="22"/>
  <c r="L275" i="22"/>
  <c r="M244" i="20"/>
  <c r="L245" i="20"/>
  <c r="M304" i="19"/>
  <c r="N304" i="19" s="1"/>
  <c r="L305" i="19"/>
  <c r="L421" i="18"/>
  <c r="M420" i="18"/>
  <c r="L270" i="18"/>
  <c r="M269" i="18"/>
  <c r="N269" i="18" s="1"/>
  <c r="L131" i="17"/>
  <c r="M130" i="17"/>
  <c r="L150" i="5"/>
  <c r="M149" i="5"/>
  <c r="M266" i="4"/>
  <c r="N266" i="4" s="1"/>
  <c r="L267" i="4"/>
  <c r="M149" i="23" l="1"/>
  <c r="N149" i="23" s="1"/>
  <c r="L150" i="23"/>
  <c r="M275" i="22"/>
  <c r="L276" i="22"/>
  <c r="L246" i="20"/>
  <c r="M245" i="20"/>
  <c r="N245" i="20" s="1"/>
  <c r="L306" i="19"/>
  <c r="M305" i="19"/>
  <c r="M421" i="18"/>
  <c r="L422" i="18"/>
  <c r="L271" i="18"/>
  <c r="M270" i="18"/>
  <c r="M131" i="17"/>
  <c r="L132" i="17"/>
  <c r="M150" i="5"/>
  <c r="L151" i="5"/>
  <c r="M267" i="4"/>
  <c r="N267" i="4" s="1"/>
  <c r="L268" i="4"/>
  <c r="M150" i="23" l="1"/>
  <c r="L151" i="23"/>
  <c r="L277" i="22"/>
  <c r="M276" i="22"/>
  <c r="L247" i="20"/>
  <c r="M246" i="20"/>
  <c r="L307" i="19"/>
  <c r="M306" i="19"/>
  <c r="N306" i="19" s="1"/>
  <c r="M422" i="18"/>
  <c r="N422" i="18" s="1"/>
  <c r="L423" i="18"/>
  <c r="M271" i="18"/>
  <c r="N271" i="18" s="1"/>
  <c r="L272" i="18"/>
  <c r="M132" i="17"/>
  <c r="N132" i="17" s="1"/>
  <c r="L133" i="17"/>
  <c r="M151" i="5"/>
  <c r="L152" i="5"/>
  <c r="L269" i="4"/>
  <c r="M268" i="4"/>
  <c r="N268" i="4" s="1"/>
  <c r="L152" i="23" l="1"/>
  <c r="M151" i="23"/>
  <c r="M277" i="22"/>
  <c r="N277" i="22" s="1"/>
  <c r="L278" i="22"/>
  <c r="M247" i="20"/>
  <c r="L248" i="20"/>
  <c r="M307" i="19"/>
  <c r="L308" i="19"/>
  <c r="L424" i="18"/>
  <c r="M423" i="18"/>
  <c r="N423" i="18" s="1"/>
  <c r="M272" i="18"/>
  <c r="L273" i="18"/>
  <c r="M133" i="17"/>
  <c r="L134" i="17"/>
  <c r="L153" i="5"/>
  <c r="M152" i="5"/>
  <c r="N152" i="5" s="1"/>
  <c r="L270" i="4"/>
  <c r="M269" i="4"/>
  <c r="N269" i="4" s="1"/>
  <c r="L153" i="23" l="1"/>
  <c r="M152" i="23"/>
  <c r="N152" i="23" s="1"/>
  <c r="L279" i="22"/>
  <c r="M278" i="22"/>
  <c r="M248" i="20"/>
  <c r="N248" i="20" s="1"/>
  <c r="L249" i="20"/>
  <c r="M308" i="19"/>
  <c r="L309" i="19"/>
  <c r="L425" i="18"/>
  <c r="M424" i="18"/>
  <c r="L274" i="18"/>
  <c r="M273" i="18"/>
  <c r="L135" i="17"/>
  <c r="M134" i="17"/>
  <c r="L154" i="5"/>
  <c r="M153" i="5"/>
  <c r="M270" i="4"/>
  <c r="N270" i="4" s="1"/>
  <c r="L271" i="4"/>
  <c r="M153" i="23" l="1"/>
  <c r="L154" i="23"/>
  <c r="L280" i="22"/>
  <c r="M279" i="22"/>
  <c r="L250" i="20"/>
  <c r="M249" i="20"/>
  <c r="L310" i="19"/>
  <c r="M309" i="19"/>
  <c r="M425" i="18"/>
  <c r="L426" i="18"/>
  <c r="L275" i="18"/>
  <c r="M274" i="18"/>
  <c r="N274" i="18" s="1"/>
  <c r="M135" i="17"/>
  <c r="N135" i="17" s="1"/>
  <c r="L136" i="17"/>
  <c r="M154" i="5"/>
  <c r="L155" i="5"/>
  <c r="M271" i="4"/>
  <c r="N271" i="4" s="1"/>
  <c r="L272" i="4"/>
  <c r="M154" i="23" l="1"/>
  <c r="L155" i="23"/>
  <c r="M280" i="22"/>
  <c r="N280" i="22" s="1"/>
  <c r="L281" i="22"/>
  <c r="L251" i="20"/>
  <c r="M250" i="20"/>
  <c r="M310" i="19"/>
  <c r="L311" i="19"/>
  <c r="M426" i="18"/>
  <c r="N426" i="18" s="1"/>
  <c r="L427" i="18"/>
  <c r="M275" i="18"/>
  <c r="L276" i="18"/>
  <c r="M136" i="17"/>
  <c r="L137" i="17"/>
  <c r="M155" i="5"/>
  <c r="L156" i="5"/>
  <c r="L273" i="4"/>
  <c r="M272" i="4"/>
  <c r="N272" i="4" s="1"/>
  <c r="L156" i="23" l="1"/>
  <c r="M155" i="23"/>
  <c r="N155" i="23" s="1"/>
  <c r="M281" i="22"/>
  <c r="L282" i="22"/>
  <c r="L252" i="20"/>
  <c r="M251" i="20"/>
  <c r="M311" i="19"/>
  <c r="L312" i="19"/>
  <c r="L428" i="18"/>
  <c r="M427" i="18"/>
  <c r="M276" i="18"/>
  <c r="L277" i="18"/>
  <c r="L138" i="17"/>
  <c r="M137" i="17"/>
  <c r="N137" i="17" s="1"/>
  <c r="L157" i="5"/>
  <c r="M156" i="5"/>
  <c r="N156" i="5" s="1"/>
  <c r="L274" i="4"/>
  <c r="M273" i="4"/>
  <c r="L157" i="23" l="1"/>
  <c r="M156" i="23"/>
  <c r="L283" i="22"/>
  <c r="M282" i="22"/>
  <c r="M252" i="20"/>
  <c r="L253" i="20"/>
  <c r="M312" i="19"/>
  <c r="L313" i="19"/>
  <c r="L429" i="18"/>
  <c r="M428" i="18"/>
  <c r="L278" i="18"/>
  <c r="M277" i="18"/>
  <c r="L139" i="17"/>
  <c r="M138" i="17"/>
  <c r="N138" i="17" s="1"/>
  <c r="L158" i="5"/>
  <c r="M157" i="5"/>
  <c r="M274" i="4"/>
  <c r="N274" i="4" s="1"/>
  <c r="L275" i="4"/>
  <c r="M157" i="23" l="1"/>
  <c r="L158" i="23"/>
  <c r="L284" i="22"/>
  <c r="M283" i="22"/>
  <c r="M253" i="20"/>
  <c r="L254" i="20"/>
  <c r="L314" i="19"/>
  <c r="M313" i="19"/>
  <c r="M429" i="18"/>
  <c r="L430" i="18"/>
  <c r="L279" i="18"/>
  <c r="M278" i="18"/>
  <c r="N278" i="18" s="1"/>
  <c r="M139" i="17"/>
  <c r="L140" i="17"/>
  <c r="M158" i="5"/>
  <c r="N158" i="5" s="1"/>
  <c r="L159" i="5"/>
  <c r="M275" i="4"/>
  <c r="L276" i="4"/>
  <c r="M158" i="23" l="1"/>
  <c r="N158" i="23" s="1"/>
  <c r="L159" i="23"/>
  <c r="M284" i="22"/>
  <c r="L285" i="22"/>
  <c r="L255" i="20"/>
  <c r="M254" i="20"/>
  <c r="L315" i="19"/>
  <c r="M314" i="19"/>
  <c r="M430" i="18"/>
  <c r="L431" i="18"/>
  <c r="M279" i="18"/>
  <c r="L280" i="18"/>
  <c r="M140" i="17"/>
  <c r="N140" i="17" s="1"/>
  <c r="L141" i="17"/>
  <c r="M159" i="5"/>
  <c r="L160" i="5"/>
  <c r="L277" i="4"/>
  <c r="M276" i="4"/>
  <c r="L160" i="23" l="1"/>
  <c r="M159" i="23"/>
  <c r="N159" i="23" s="1"/>
  <c r="M285" i="22"/>
  <c r="N285" i="22" s="1"/>
  <c r="L286" i="22"/>
  <c r="L256" i="20"/>
  <c r="M255" i="20"/>
  <c r="M315" i="19"/>
  <c r="L316" i="19"/>
  <c r="L432" i="18"/>
  <c r="M431" i="18"/>
  <c r="M280" i="18"/>
  <c r="N280" i="18" s="1"/>
  <c r="L281" i="18"/>
  <c r="L142" i="17"/>
  <c r="M141" i="17"/>
  <c r="N141" i="17" s="1"/>
  <c r="L161" i="5"/>
  <c r="M160" i="5"/>
  <c r="L278" i="4"/>
  <c r="M277" i="4"/>
  <c r="N277" i="4" s="1"/>
  <c r="L161" i="23" l="1"/>
  <c r="M160" i="23"/>
  <c r="L287" i="22"/>
  <c r="M286" i="22"/>
  <c r="M256" i="20"/>
  <c r="L257" i="20"/>
  <c r="M316" i="19"/>
  <c r="L317" i="19"/>
  <c r="L433" i="18"/>
  <c r="M432" i="18"/>
  <c r="N432" i="18" s="1"/>
  <c r="L282" i="18"/>
  <c r="M281" i="18"/>
  <c r="M142" i="17"/>
  <c r="N142" i="17" s="1"/>
  <c r="L143" i="17"/>
  <c r="L162" i="5"/>
  <c r="M161" i="5"/>
  <c r="N161" i="5" s="1"/>
  <c r="M278" i="4"/>
  <c r="L279" i="4"/>
  <c r="M161" i="23" l="1"/>
  <c r="L162" i="23"/>
  <c r="L288" i="22"/>
  <c r="M287" i="22"/>
  <c r="M257" i="20"/>
  <c r="L258" i="20"/>
  <c r="L318" i="19"/>
  <c r="M317" i="19"/>
  <c r="M433" i="18"/>
  <c r="L434" i="18"/>
  <c r="L283" i="18"/>
  <c r="M282" i="18"/>
  <c r="M143" i="17"/>
  <c r="N143" i="17" s="1"/>
  <c r="L144" i="17"/>
  <c r="M162" i="5"/>
  <c r="L163" i="5"/>
  <c r="M279" i="4"/>
  <c r="L280" i="4"/>
  <c r="M162" i="23" l="1"/>
  <c r="L163" i="23"/>
  <c r="M288" i="22"/>
  <c r="L289" i="22"/>
  <c r="L259" i="20"/>
  <c r="M258" i="20"/>
  <c r="L319" i="19"/>
  <c r="M318" i="19"/>
  <c r="M434" i="18"/>
  <c r="L435" i="18"/>
  <c r="M283" i="18"/>
  <c r="N283" i="18" s="1"/>
  <c r="L284" i="18"/>
  <c r="L145" i="17"/>
  <c r="M144" i="17"/>
  <c r="M163" i="5"/>
  <c r="N163" i="5" s="1"/>
  <c r="L281" i="4"/>
  <c r="M280" i="4"/>
  <c r="L164" i="23" l="1"/>
  <c r="M163" i="23"/>
  <c r="N163" i="23" s="1"/>
  <c r="M289" i="22"/>
  <c r="L290" i="22"/>
  <c r="L260" i="20"/>
  <c r="M259" i="20"/>
  <c r="M319" i="19"/>
  <c r="L320" i="19"/>
  <c r="L436" i="18"/>
  <c r="M435" i="18"/>
  <c r="M284" i="18"/>
  <c r="L285" i="18"/>
  <c r="L146" i="17"/>
  <c r="M145" i="17"/>
  <c r="L282" i="4"/>
  <c r="M281" i="4"/>
  <c r="L165" i="23" l="1"/>
  <c r="M164" i="23"/>
  <c r="L291" i="22"/>
  <c r="M290" i="22"/>
  <c r="M260" i="20"/>
  <c r="L261" i="20"/>
  <c r="M320" i="19"/>
  <c r="L321" i="19"/>
  <c r="L437" i="18"/>
  <c r="M436" i="18"/>
  <c r="L286" i="18"/>
  <c r="M285" i="18"/>
  <c r="N285" i="18" s="1"/>
  <c r="M146" i="17"/>
  <c r="L147" i="17"/>
  <c r="M282" i="4"/>
  <c r="L283" i="4"/>
  <c r="M165" i="23" l="1"/>
  <c r="L166" i="23"/>
  <c r="L292" i="22"/>
  <c r="M291" i="22"/>
  <c r="M261" i="20"/>
  <c r="N261" i="20" s="1"/>
  <c r="L262" i="20"/>
  <c r="L322" i="19"/>
  <c r="M321" i="19"/>
  <c r="M437" i="18"/>
  <c r="L438" i="18"/>
  <c r="L287" i="18"/>
  <c r="M286" i="18"/>
  <c r="M147" i="17"/>
  <c r="N147" i="17" s="1"/>
  <c r="L148" i="17"/>
  <c r="M283" i="4"/>
  <c r="L284" i="4"/>
  <c r="M166" i="23" l="1"/>
  <c r="N166" i="23" s="1"/>
  <c r="L167" i="23"/>
  <c r="M292" i="22"/>
  <c r="L293" i="22"/>
  <c r="L263" i="20"/>
  <c r="M262" i="20"/>
  <c r="L323" i="19"/>
  <c r="M322" i="19"/>
  <c r="M438" i="18"/>
  <c r="N438" i="18" s="1"/>
  <c r="L439" i="18"/>
  <c r="M287" i="18"/>
  <c r="L288" i="18"/>
  <c r="L289" i="18" s="1"/>
  <c r="M289" i="18" s="1"/>
  <c r="N289" i="18" s="1"/>
  <c r="L149" i="17"/>
  <c r="M148" i="17"/>
  <c r="L285" i="4"/>
  <c r="M284" i="4"/>
  <c r="L168" i="23" l="1"/>
  <c r="M167" i="23"/>
  <c r="M293" i="22"/>
  <c r="L294" i="22"/>
  <c r="L264" i="20"/>
  <c r="M263" i="20"/>
  <c r="M323" i="19"/>
  <c r="L324" i="19"/>
  <c r="L440" i="18"/>
  <c r="M439" i="18"/>
  <c r="M288" i="18"/>
  <c r="L150" i="17"/>
  <c r="M149" i="17"/>
  <c r="N149" i="17" s="1"/>
  <c r="L286" i="4"/>
  <c r="M285" i="4"/>
  <c r="L169" i="23" l="1"/>
  <c r="M168" i="23"/>
  <c r="L295" i="22"/>
  <c r="M294" i="22"/>
  <c r="M264" i="20"/>
  <c r="N264" i="20" s="1"/>
  <c r="L265" i="20"/>
  <c r="M324" i="19"/>
  <c r="L325" i="19"/>
  <c r="L441" i="18"/>
  <c r="M440" i="18"/>
  <c r="M150" i="17"/>
  <c r="L151" i="17"/>
  <c r="M286" i="4"/>
  <c r="N286" i="4" s="1"/>
  <c r="L287" i="4"/>
  <c r="M169" i="23" l="1"/>
  <c r="L170" i="23"/>
  <c r="L296" i="22"/>
  <c r="M295" i="22"/>
  <c r="N295" i="22" s="1"/>
  <c r="M265" i="20"/>
  <c r="L266" i="20"/>
  <c r="L326" i="19"/>
  <c r="M325" i="19"/>
  <c r="M441" i="18"/>
  <c r="L442" i="18"/>
  <c r="M151" i="17"/>
  <c r="L152" i="17"/>
  <c r="L288" i="4"/>
  <c r="M287" i="4"/>
  <c r="M170" i="23" l="1"/>
  <c r="L171" i="23"/>
  <c r="M296" i="22"/>
  <c r="L297" i="22"/>
  <c r="L267" i="20"/>
  <c r="M266" i="20"/>
  <c r="N266" i="20" s="1"/>
  <c r="L327" i="19"/>
  <c r="M326" i="19"/>
  <c r="M442" i="18"/>
  <c r="L443" i="18"/>
  <c r="L153" i="17"/>
  <c r="M152" i="17"/>
  <c r="M288" i="4"/>
  <c r="N288" i="4" s="1"/>
  <c r="L289" i="4"/>
  <c r="L172" i="23" l="1"/>
  <c r="M171" i="23"/>
  <c r="M297" i="22"/>
  <c r="L298" i="22"/>
  <c r="L268" i="20"/>
  <c r="M267" i="20"/>
  <c r="M327" i="19"/>
  <c r="L328" i="19"/>
  <c r="L444" i="18"/>
  <c r="M443" i="18"/>
  <c r="L154" i="17"/>
  <c r="M153" i="17"/>
  <c r="L290" i="4"/>
  <c r="M289" i="4"/>
  <c r="L173" i="23" l="1"/>
  <c r="M172" i="23"/>
  <c r="N172" i="23" s="1"/>
  <c r="L299" i="22"/>
  <c r="M298" i="22"/>
  <c r="N298" i="22" s="1"/>
  <c r="M268" i="20"/>
  <c r="L269" i="20"/>
  <c r="M328" i="19"/>
  <c r="L329" i="19"/>
  <c r="L445" i="18"/>
  <c r="M444" i="18"/>
  <c r="L155" i="17"/>
  <c r="M154" i="17"/>
  <c r="L291" i="4"/>
  <c r="M290" i="4"/>
  <c r="N290" i="4" s="1"/>
  <c r="M173" i="23" l="1"/>
  <c r="L174" i="23"/>
  <c r="L300" i="22"/>
  <c r="M299" i="22"/>
  <c r="M269" i="20"/>
  <c r="L270" i="20"/>
  <c r="L330" i="19"/>
  <c r="M329" i="19"/>
  <c r="M445" i="18"/>
  <c r="L446" i="18"/>
  <c r="M155" i="17"/>
  <c r="N155" i="17" s="1"/>
  <c r="L156" i="17"/>
  <c r="L292" i="4"/>
  <c r="M291" i="4"/>
  <c r="N291" i="4" s="1"/>
  <c r="M174" i="23" l="1"/>
  <c r="L175" i="23"/>
  <c r="M300" i="22"/>
  <c r="L301" i="22"/>
  <c r="L271" i="20"/>
  <c r="M270" i="20"/>
  <c r="L331" i="19"/>
  <c r="M330" i="19"/>
  <c r="M446" i="18"/>
  <c r="L447" i="18"/>
  <c r="L157" i="17"/>
  <c r="M156" i="17"/>
  <c r="M292" i="4"/>
  <c r="L293" i="4"/>
  <c r="L176" i="23" l="1"/>
  <c r="M175" i="23"/>
  <c r="M301" i="22"/>
  <c r="N301" i="22" s="1"/>
  <c r="L302" i="22"/>
  <c r="L272" i="20"/>
  <c r="M271" i="20"/>
  <c r="M331" i="19"/>
  <c r="L332" i="19"/>
  <c r="L448" i="18"/>
  <c r="M447" i="18"/>
  <c r="L158" i="17"/>
  <c r="M157" i="17"/>
  <c r="N157" i="17" s="1"/>
  <c r="M293" i="4"/>
  <c r="N293" i="4" s="1"/>
  <c r="L294" i="4"/>
  <c r="L177" i="23" l="1"/>
  <c r="M176" i="23"/>
  <c r="L303" i="22"/>
  <c r="M302" i="22"/>
  <c r="M272" i="20"/>
  <c r="N272" i="20" s="1"/>
  <c r="L273" i="20"/>
  <c r="M332" i="19"/>
  <c r="L333" i="19"/>
  <c r="L449" i="18"/>
  <c r="M448" i="18"/>
  <c r="M158" i="17"/>
  <c r="N158" i="17" s="1"/>
  <c r="L159" i="17"/>
  <c r="M159" i="17" s="1"/>
  <c r="N159" i="17" s="1"/>
  <c r="L295" i="4"/>
  <c r="M294" i="4"/>
  <c r="M177" i="23" l="1"/>
  <c r="L178" i="23"/>
  <c r="L304" i="22"/>
  <c r="M303" i="22"/>
  <c r="M273" i="20"/>
  <c r="L274" i="20"/>
  <c r="L334" i="19"/>
  <c r="M333" i="19"/>
  <c r="N333" i="19" s="1"/>
  <c r="M449" i="18"/>
  <c r="L450" i="18"/>
  <c r="L296" i="4"/>
  <c r="M295" i="4"/>
  <c r="N295" i="4" s="1"/>
  <c r="M178" i="23" l="1"/>
  <c r="L179" i="23"/>
  <c r="M304" i="22"/>
  <c r="L305" i="22"/>
  <c r="L275" i="20"/>
  <c r="M274" i="20"/>
  <c r="L335" i="19"/>
  <c r="M334" i="19"/>
  <c r="M450" i="18"/>
  <c r="L451" i="18"/>
  <c r="M296" i="4"/>
  <c r="L297" i="4"/>
  <c r="L180" i="23" l="1"/>
  <c r="M179" i="23"/>
  <c r="M305" i="22"/>
  <c r="L306" i="22"/>
  <c r="M275" i="20"/>
  <c r="L276" i="20"/>
  <c r="M335" i="19"/>
  <c r="N335" i="19" s="1"/>
  <c r="L336" i="19"/>
  <c r="L452" i="18"/>
  <c r="M451" i="18"/>
  <c r="M297" i="4"/>
  <c r="L298" i="4"/>
  <c r="L181" i="23" l="1"/>
  <c r="M180" i="23"/>
  <c r="L307" i="22"/>
  <c r="M306" i="22"/>
  <c r="M276" i="20"/>
  <c r="N276" i="20" s="1"/>
  <c r="L277" i="20"/>
  <c r="M336" i="19"/>
  <c r="L337" i="19"/>
  <c r="L453" i="18"/>
  <c r="M452" i="18"/>
  <c r="L299" i="4"/>
  <c r="L300" i="4" s="1"/>
  <c r="M298" i="4"/>
  <c r="N298" i="4" s="1"/>
  <c r="M181" i="23" l="1"/>
  <c r="L182" i="23"/>
  <c r="L308" i="22"/>
  <c r="M307" i="22"/>
  <c r="L278" i="20"/>
  <c r="M277" i="20"/>
  <c r="L338" i="19"/>
  <c r="M337" i="19"/>
  <c r="N337" i="19" s="1"/>
  <c r="M453" i="18"/>
  <c r="L454" i="18"/>
  <c r="L301" i="4"/>
  <c r="M301" i="4" s="1"/>
  <c r="N301" i="4" s="1"/>
  <c r="M300" i="4"/>
  <c r="M299" i="4"/>
  <c r="M182" i="23" l="1"/>
  <c r="N182" i="23" s="1"/>
  <c r="L183" i="23"/>
  <c r="M308" i="22"/>
  <c r="L309" i="22"/>
  <c r="L279" i="20"/>
  <c r="M278" i="20"/>
  <c r="L339" i="19"/>
  <c r="M338" i="19"/>
  <c r="M454" i="18"/>
  <c r="L455" i="18"/>
  <c r="M183" i="23" l="1"/>
  <c r="L184" i="23"/>
  <c r="M309" i="22"/>
  <c r="L310" i="22"/>
  <c r="M279" i="20"/>
  <c r="L280" i="20"/>
  <c r="M339" i="19"/>
  <c r="N339" i="19" s="1"/>
  <c r="L340" i="19"/>
  <c r="L456" i="18"/>
  <c r="M455" i="18"/>
  <c r="L185" i="23" l="1"/>
  <c r="M184" i="23"/>
  <c r="L311" i="22"/>
  <c r="M310" i="22"/>
  <c r="N310" i="22" s="1"/>
  <c r="M280" i="20"/>
  <c r="N280" i="20" s="1"/>
  <c r="L281" i="20"/>
  <c r="M340" i="19"/>
  <c r="L341" i="19"/>
  <c r="L457" i="18"/>
  <c r="M456" i="18"/>
  <c r="M185" i="23" l="1"/>
  <c r="N185" i="23" s="1"/>
  <c r="L186" i="23"/>
  <c r="L312" i="22"/>
  <c r="M311" i="22"/>
  <c r="L282" i="20"/>
  <c r="M281" i="20"/>
  <c r="L342" i="19"/>
  <c r="M341" i="19"/>
  <c r="M457" i="18"/>
  <c r="L458" i="18"/>
  <c r="M186" i="23" l="1"/>
  <c r="L187" i="23"/>
  <c r="M312" i="22"/>
  <c r="L313" i="22"/>
  <c r="L283" i="20"/>
  <c r="M282" i="20"/>
  <c r="L343" i="19"/>
  <c r="M342" i="19"/>
  <c r="M458" i="18"/>
  <c r="L459" i="18"/>
  <c r="M187" i="23" l="1"/>
  <c r="L188" i="23"/>
  <c r="M313" i="22"/>
  <c r="N313" i="22" s="1"/>
  <c r="L314" i="22"/>
  <c r="M283" i="20"/>
  <c r="L284" i="20"/>
  <c r="M343" i="19"/>
  <c r="L344" i="19"/>
  <c r="L460" i="18"/>
  <c r="M459" i="18"/>
  <c r="M188" i="23" l="1"/>
  <c r="L189" i="23"/>
  <c r="L315" i="22"/>
  <c r="M314" i="22"/>
  <c r="M284" i="20"/>
  <c r="L285" i="20"/>
  <c r="M344" i="19"/>
  <c r="L345" i="19"/>
  <c r="L461" i="18"/>
  <c r="M460" i="18"/>
  <c r="L190" i="23" l="1"/>
  <c r="M189" i="23"/>
  <c r="L316" i="22"/>
  <c r="M315" i="22"/>
  <c r="L286" i="20"/>
  <c r="M285" i="20"/>
  <c r="L346" i="19"/>
  <c r="M345" i="19"/>
  <c r="N345" i="19" s="1"/>
  <c r="M461" i="18"/>
  <c r="L462" i="18"/>
  <c r="M190" i="23" l="1"/>
  <c r="L191" i="23"/>
  <c r="M316" i="22"/>
  <c r="N316" i="22" s="1"/>
  <c r="L317" i="22"/>
  <c r="L287" i="20"/>
  <c r="M286" i="20"/>
  <c r="M346" i="19"/>
  <c r="L347" i="19"/>
  <c r="M462" i="18"/>
  <c r="L463" i="18"/>
  <c r="M191" i="23" l="1"/>
  <c r="L192" i="23"/>
  <c r="M317" i="22"/>
  <c r="L318" i="22"/>
  <c r="M287" i="20"/>
  <c r="N287" i="20" s="1"/>
  <c r="L288" i="20"/>
  <c r="M347" i="19"/>
  <c r="N347" i="19" s="1"/>
  <c r="L348" i="19"/>
  <c r="L464" i="18"/>
  <c r="M463" i="18"/>
  <c r="L193" i="23" l="1"/>
  <c r="M192" i="23"/>
  <c r="N192" i="23" s="1"/>
  <c r="L319" i="22"/>
  <c r="M318" i="22"/>
  <c r="N318" i="22" s="1"/>
  <c r="M288" i="20"/>
  <c r="L289" i="20"/>
  <c r="L349" i="19"/>
  <c r="M349" i="19" s="1"/>
  <c r="N349" i="19" s="1"/>
  <c r="M348" i="19"/>
  <c r="L465" i="18"/>
  <c r="M464" i="18"/>
  <c r="N464" i="18" s="1"/>
  <c r="L194" i="23" l="1"/>
  <c r="M193" i="23"/>
  <c r="L320" i="22"/>
  <c r="M319" i="22"/>
  <c r="L290" i="20"/>
  <c r="M289" i="20"/>
  <c r="M465" i="18"/>
  <c r="L466" i="18"/>
  <c r="M194" i="23" l="1"/>
  <c r="L195" i="23"/>
  <c r="M320" i="22"/>
  <c r="L321" i="22"/>
  <c r="L291" i="20"/>
  <c r="M290" i="20"/>
  <c r="M466" i="18"/>
  <c r="L467" i="18"/>
  <c r="M195" i="23" l="1"/>
  <c r="L196" i="23"/>
  <c r="M321" i="22"/>
  <c r="L322" i="22"/>
  <c r="M291" i="20"/>
  <c r="N291" i="20" s="1"/>
  <c r="L292" i="20"/>
  <c r="L468" i="18"/>
  <c r="M467" i="18"/>
  <c r="L197" i="23" l="1"/>
  <c r="M196" i="23"/>
  <c r="L323" i="22"/>
  <c r="M322" i="22"/>
  <c r="M292" i="20"/>
  <c r="L293" i="20"/>
  <c r="M468" i="18"/>
  <c r="L469" i="18"/>
  <c r="L198" i="23" l="1"/>
  <c r="M197" i="23"/>
  <c r="L324" i="22"/>
  <c r="M323" i="22"/>
  <c r="N323" i="22" s="1"/>
  <c r="L294" i="20"/>
  <c r="M293" i="20"/>
  <c r="M469" i="18"/>
  <c r="L470" i="18"/>
  <c r="M198" i="23" l="1"/>
  <c r="N198" i="23" s="1"/>
  <c r="L199" i="23"/>
  <c r="M324" i="22"/>
  <c r="L325" i="22"/>
  <c r="L295" i="20"/>
  <c r="M294" i="20"/>
  <c r="M470" i="18"/>
  <c r="L471" i="18"/>
  <c r="M199" i="23" l="1"/>
  <c r="L200" i="23"/>
  <c r="M325" i="22"/>
  <c r="L326" i="22"/>
  <c r="M295" i="20"/>
  <c r="L296" i="20"/>
  <c r="M471" i="18"/>
  <c r="N471" i="18" s="1"/>
  <c r="L472" i="18"/>
  <c r="L201" i="23" l="1"/>
  <c r="M200" i="23"/>
  <c r="L327" i="22"/>
  <c r="M326" i="22"/>
  <c r="N326" i="22" s="1"/>
  <c r="M296" i="20"/>
  <c r="L297" i="20"/>
  <c r="L473" i="18"/>
  <c r="M472" i="18"/>
  <c r="L202" i="23" l="1"/>
  <c r="M201" i="23"/>
  <c r="L328" i="22"/>
  <c r="M327" i="22"/>
  <c r="L298" i="20"/>
  <c r="M297" i="20"/>
  <c r="N297" i="20" s="1"/>
  <c r="L474" i="18"/>
  <c r="M473" i="18"/>
  <c r="M202" i="23" l="1"/>
  <c r="N202" i="23" s="1"/>
  <c r="L203" i="23"/>
  <c r="M328" i="22"/>
  <c r="L329" i="22"/>
  <c r="L299" i="20"/>
  <c r="M298" i="20"/>
  <c r="M474" i="18"/>
  <c r="L475" i="18"/>
  <c r="M203" i="23" l="1"/>
  <c r="L204" i="23"/>
  <c r="M329" i="22"/>
  <c r="N329" i="22" s="1"/>
  <c r="L330" i="22"/>
  <c r="M299" i="20"/>
  <c r="N299" i="20" s="1"/>
  <c r="L300" i="20"/>
  <c r="M475" i="18"/>
  <c r="L476" i="18"/>
  <c r="L205" i="23" l="1"/>
  <c r="M204" i="23"/>
  <c r="L331" i="22"/>
  <c r="M330" i="22"/>
  <c r="M300" i="20"/>
  <c r="L301" i="20"/>
  <c r="L477" i="18"/>
  <c r="M476" i="18"/>
  <c r="L206" i="23" l="1"/>
  <c r="M205" i="23"/>
  <c r="L332" i="22"/>
  <c r="M331" i="22"/>
  <c r="M301" i="20"/>
  <c r="L302" i="20"/>
  <c r="M477" i="18"/>
  <c r="L478" i="18"/>
  <c r="M206" i="23" l="1"/>
  <c r="L207" i="23"/>
  <c r="M332" i="22"/>
  <c r="L333" i="22"/>
  <c r="L303" i="20"/>
  <c r="M302" i="20"/>
  <c r="M478" i="18"/>
  <c r="L479" i="18"/>
  <c r="M207" i="23" l="1"/>
  <c r="N207" i="23" s="1"/>
  <c r="L208" i="23"/>
  <c r="M333" i="22"/>
  <c r="N333" i="22" s="1"/>
  <c r="L334" i="22"/>
  <c r="M303" i="20"/>
  <c r="L304" i="20"/>
  <c r="M479" i="18"/>
  <c r="L480" i="18"/>
  <c r="L209" i="23" l="1"/>
  <c r="M208" i="23"/>
  <c r="L335" i="22"/>
  <c r="M334" i="22"/>
  <c r="M304" i="20"/>
  <c r="L305" i="20"/>
  <c r="L481" i="18"/>
  <c r="M480" i="18"/>
  <c r="L210" i="23" l="1"/>
  <c r="M209" i="23"/>
  <c r="N209" i="23" s="1"/>
  <c r="L336" i="22"/>
  <c r="M335" i="22"/>
  <c r="M305" i="20"/>
  <c r="L306" i="20"/>
  <c r="L482" i="18"/>
  <c r="M481" i="18"/>
  <c r="N481" i="18" s="1"/>
  <c r="M210" i="23" l="1"/>
  <c r="L211" i="23"/>
  <c r="M336" i="22"/>
  <c r="N336" i="22" s="1"/>
  <c r="L337" i="22"/>
  <c r="L307" i="20"/>
  <c r="M306" i="20"/>
  <c r="N306" i="20" s="1"/>
  <c r="M482" i="18"/>
  <c r="L483" i="18"/>
  <c r="M211" i="23" l="1"/>
  <c r="L212" i="23"/>
  <c r="M337" i="22"/>
  <c r="L338" i="22"/>
  <c r="M307" i="20"/>
  <c r="N307" i="20" s="1"/>
  <c r="L308" i="20"/>
  <c r="M483" i="18"/>
  <c r="L484" i="18"/>
  <c r="L213" i="23" l="1"/>
  <c r="M212" i="23"/>
  <c r="L339" i="22"/>
  <c r="M338" i="22"/>
  <c r="M308" i="20"/>
  <c r="L309" i="20"/>
  <c r="L485" i="18"/>
  <c r="M484" i="18"/>
  <c r="L214" i="23" l="1"/>
  <c r="M213" i="23"/>
  <c r="L340" i="22"/>
  <c r="M339" i="22"/>
  <c r="M309" i="20"/>
  <c r="L310" i="20"/>
  <c r="L486" i="18"/>
  <c r="M485" i="18"/>
  <c r="N485" i="18" s="1"/>
  <c r="M214" i="23" l="1"/>
  <c r="L215" i="23"/>
  <c r="M340" i="22"/>
  <c r="L341" i="22"/>
  <c r="L311" i="20"/>
  <c r="M310" i="20"/>
  <c r="M486" i="18"/>
  <c r="N486" i="18" s="1"/>
  <c r="L487" i="18"/>
  <c r="M215" i="23" l="1"/>
  <c r="L216" i="23"/>
  <c r="M341" i="22"/>
  <c r="L342" i="22"/>
  <c r="M311" i="20"/>
  <c r="N311" i="20" s="1"/>
  <c r="L312" i="20"/>
  <c r="M487" i="18"/>
  <c r="L488" i="18"/>
  <c r="L217" i="23" l="1"/>
  <c r="M216" i="23"/>
  <c r="L343" i="22"/>
  <c r="M342" i="22"/>
  <c r="M312" i="20"/>
  <c r="L313" i="20"/>
  <c r="L489" i="18"/>
  <c r="M488" i="18"/>
  <c r="L218" i="23" l="1"/>
  <c r="M217" i="23"/>
  <c r="L344" i="22"/>
  <c r="M343" i="22"/>
  <c r="N343" i="22" s="1"/>
  <c r="M313" i="20"/>
  <c r="L314" i="20"/>
  <c r="L490" i="18"/>
  <c r="M489" i="18"/>
  <c r="N489" i="18" s="1"/>
  <c r="M218" i="23" l="1"/>
  <c r="L219" i="23"/>
  <c r="M344" i="22"/>
  <c r="L345" i="22"/>
  <c r="L315" i="20"/>
  <c r="M314" i="20"/>
  <c r="M490" i="18"/>
  <c r="L491" i="18"/>
  <c r="M219" i="23" l="1"/>
  <c r="L220" i="23"/>
  <c r="M345" i="22"/>
  <c r="N345" i="22" s="1"/>
  <c r="L346" i="22"/>
  <c r="M315" i="20"/>
  <c r="L316" i="20"/>
  <c r="M491" i="18"/>
  <c r="L492" i="18"/>
  <c r="L221" i="23" l="1"/>
  <c r="M220" i="23"/>
  <c r="N220" i="23" s="1"/>
  <c r="L347" i="22"/>
  <c r="M346" i="22"/>
  <c r="M316" i="20"/>
  <c r="N316" i="20" s="1"/>
  <c r="L317" i="20"/>
  <c r="L493" i="18"/>
  <c r="M492" i="18"/>
  <c r="L222" i="23" l="1"/>
  <c r="M221" i="23"/>
  <c r="L348" i="22"/>
  <c r="M347" i="22"/>
  <c r="M317" i="20"/>
  <c r="L318" i="20"/>
  <c r="L494" i="18"/>
  <c r="M493" i="18"/>
  <c r="M222" i="23" l="1"/>
  <c r="L223" i="23"/>
  <c r="M348" i="22"/>
  <c r="L349" i="22"/>
  <c r="L319" i="20"/>
  <c r="M318" i="20"/>
  <c r="M494" i="18"/>
  <c r="L495" i="18"/>
  <c r="M223" i="23" l="1"/>
  <c r="L224" i="23"/>
  <c r="M349" i="22"/>
  <c r="L350" i="22"/>
  <c r="M319" i="20"/>
  <c r="N319" i="20" s="1"/>
  <c r="L320" i="20"/>
  <c r="M495" i="18"/>
  <c r="L496" i="18"/>
  <c r="L225" i="23" l="1"/>
  <c r="M224" i="23"/>
  <c r="L351" i="22"/>
  <c r="M350" i="22"/>
  <c r="M320" i="20"/>
  <c r="L321" i="20"/>
  <c r="L497" i="18"/>
  <c r="M496" i="18"/>
  <c r="L226" i="23" l="1"/>
  <c r="M225" i="23"/>
  <c r="N225" i="23" s="1"/>
  <c r="L352" i="22"/>
  <c r="M351" i="22"/>
  <c r="M321" i="20"/>
  <c r="L322" i="20"/>
  <c r="L498" i="18"/>
  <c r="M497" i="18"/>
  <c r="M226" i="23" l="1"/>
  <c r="L227" i="23"/>
  <c r="M352" i="22"/>
  <c r="L353" i="22"/>
  <c r="M322" i="20"/>
  <c r="L323" i="20"/>
  <c r="M498" i="18"/>
  <c r="L499" i="18"/>
  <c r="M227" i="23" l="1"/>
  <c r="L228" i="23"/>
  <c r="M353" i="22"/>
  <c r="L354" i="22"/>
  <c r="L324" i="20"/>
  <c r="M323" i="20"/>
  <c r="N323" i="20" s="1"/>
  <c r="M499" i="18"/>
  <c r="L500" i="18"/>
  <c r="L229" i="23" l="1"/>
  <c r="M228" i="23"/>
  <c r="L355" i="22"/>
  <c r="M354" i="22"/>
  <c r="N354" i="22" s="1"/>
  <c r="L325" i="20"/>
  <c r="M324" i="20"/>
  <c r="L501" i="18"/>
  <c r="M500" i="18"/>
  <c r="L230" i="23" l="1"/>
  <c r="M229" i="23"/>
  <c r="L356" i="22"/>
  <c r="M355" i="22"/>
  <c r="M325" i="20"/>
  <c r="L326" i="20"/>
  <c r="L502" i="18"/>
  <c r="M501" i="18"/>
  <c r="M230" i="23" l="1"/>
  <c r="N230" i="23" s="1"/>
  <c r="L231" i="23"/>
  <c r="M356" i="22"/>
  <c r="L357" i="22"/>
  <c r="M326" i="20"/>
  <c r="L327" i="20"/>
  <c r="M502" i="18"/>
  <c r="L503" i="18"/>
  <c r="M231" i="23" l="1"/>
  <c r="N231" i="23" s="1"/>
  <c r="L232" i="23"/>
  <c r="M357" i="22"/>
  <c r="L358" i="22"/>
  <c r="L328" i="20"/>
  <c r="M327" i="20"/>
  <c r="M503" i="18"/>
  <c r="L504" i="18"/>
  <c r="L233" i="23" l="1"/>
  <c r="M232" i="23"/>
  <c r="L359" i="22"/>
  <c r="L360" i="22" s="1"/>
  <c r="M358" i="22"/>
  <c r="N358" i="22" s="1"/>
  <c r="L329" i="20"/>
  <c r="M328" i="20"/>
  <c r="L505" i="18"/>
  <c r="M504" i="18"/>
  <c r="M360" i="22" l="1"/>
  <c r="L361" i="22"/>
  <c r="L234" i="23"/>
  <c r="M233" i="23"/>
  <c r="N233" i="23" s="1"/>
  <c r="M359" i="22"/>
  <c r="M329" i="20"/>
  <c r="N329" i="20" s="1"/>
  <c r="L330" i="20"/>
  <c r="L506" i="18"/>
  <c r="M505" i="18"/>
  <c r="M361" i="22" l="1"/>
  <c r="L362" i="22"/>
  <c r="M234" i="23"/>
  <c r="L235" i="23"/>
  <c r="M330" i="20"/>
  <c r="L331" i="20"/>
  <c r="M506" i="18"/>
  <c r="L507" i="18"/>
  <c r="M362" i="22" l="1"/>
  <c r="L363" i="22"/>
  <c r="M235" i="23"/>
  <c r="L236" i="23"/>
  <c r="L332" i="20"/>
  <c r="M331" i="20"/>
  <c r="M507" i="18"/>
  <c r="L508" i="18"/>
  <c r="L364" i="22" l="1"/>
  <c r="M363" i="22"/>
  <c r="L237" i="23"/>
  <c r="M236" i="23"/>
  <c r="N236" i="23" s="1"/>
  <c r="L333" i="20"/>
  <c r="M332" i="20"/>
  <c r="L509" i="18"/>
  <c r="M508" i="18"/>
  <c r="N508" i="18" s="1"/>
  <c r="L365" i="22" l="1"/>
  <c r="M365" i="22" s="1"/>
  <c r="N365" i="22" s="1"/>
  <c r="M364" i="22"/>
  <c r="L238" i="23"/>
  <c r="M237" i="23"/>
  <c r="N237" i="23" s="1"/>
  <c r="M333" i="20"/>
  <c r="L334" i="20"/>
  <c r="L510" i="18"/>
  <c r="M509" i="18"/>
  <c r="M238" i="23" l="1"/>
  <c r="N238" i="23" s="1"/>
  <c r="L239" i="23"/>
  <c r="M334" i="20"/>
  <c r="L335" i="20"/>
  <c r="M510" i="18"/>
  <c r="L511" i="18"/>
  <c r="M239" i="23" l="1"/>
  <c r="L240" i="23"/>
  <c r="L336" i="20"/>
  <c r="M335" i="20"/>
  <c r="M511" i="18"/>
  <c r="L512" i="18"/>
  <c r="L241" i="23" l="1"/>
  <c r="M240" i="23"/>
  <c r="L337" i="20"/>
  <c r="M336" i="20"/>
  <c r="N336" i="20" s="1"/>
  <c r="L513" i="18"/>
  <c r="M512" i="18"/>
  <c r="L242" i="23" l="1"/>
  <c r="M241" i="23"/>
  <c r="N241" i="23" s="1"/>
  <c r="M337" i="20"/>
  <c r="L338" i="20"/>
  <c r="L514" i="18"/>
  <c r="M513" i="18"/>
  <c r="N513" i="18" s="1"/>
  <c r="M242" i="23" l="1"/>
  <c r="N242" i="23" s="1"/>
  <c r="L243" i="23"/>
  <c r="M338" i="20"/>
  <c r="L339" i="20"/>
  <c r="M514" i="18"/>
  <c r="L515" i="18"/>
  <c r="M243" i="23" l="1"/>
  <c r="N243" i="23" s="1"/>
  <c r="L244" i="23"/>
  <c r="L340" i="20"/>
  <c r="M339" i="20"/>
  <c r="N339" i="20" s="1"/>
  <c r="M515" i="18"/>
  <c r="L516" i="18"/>
  <c r="L245" i="23" l="1"/>
  <c r="M244" i="23"/>
  <c r="L341" i="20"/>
  <c r="M340" i="20"/>
  <c r="L517" i="18"/>
  <c r="M516" i="18"/>
  <c r="L246" i="23" l="1"/>
  <c r="M245" i="23"/>
  <c r="M341" i="20"/>
  <c r="L342" i="20"/>
  <c r="L518" i="18"/>
  <c r="M517" i="18"/>
  <c r="M246" i="23" l="1"/>
  <c r="L247" i="23"/>
  <c r="M342" i="20"/>
  <c r="L343" i="20"/>
  <c r="M518" i="18"/>
  <c r="L519" i="18"/>
  <c r="M247" i="23" l="1"/>
  <c r="L248" i="23"/>
  <c r="L344" i="20"/>
  <c r="M343" i="20"/>
  <c r="N343" i="20" s="1"/>
  <c r="M519" i="18"/>
  <c r="L520" i="18"/>
  <c r="L249" i="23" l="1"/>
  <c r="M248" i="23"/>
  <c r="L345" i="20"/>
  <c r="M344" i="20"/>
  <c r="L521" i="18"/>
  <c r="M520" i="18"/>
  <c r="L250" i="23" l="1"/>
  <c r="M249" i="23"/>
  <c r="M345" i="20"/>
  <c r="L346" i="20"/>
  <c r="L522" i="18"/>
  <c r="M521" i="18"/>
  <c r="M250" i="23" l="1"/>
  <c r="L251" i="23"/>
  <c r="M346" i="20"/>
  <c r="L347" i="20"/>
  <c r="M522" i="18"/>
  <c r="L523" i="18"/>
  <c r="M251" i="23" l="1"/>
  <c r="L252" i="23"/>
  <c r="L348" i="20"/>
  <c r="M347" i="20"/>
  <c r="M523" i="18"/>
  <c r="L524" i="18"/>
  <c r="L253" i="23" l="1"/>
  <c r="M252" i="23"/>
  <c r="L349" i="20"/>
  <c r="M348" i="20"/>
  <c r="N348" i="20" s="1"/>
  <c r="L525" i="18"/>
  <c r="M524" i="18"/>
  <c r="L254" i="23" l="1"/>
  <c r="M253" i="23"/>
  <c r="N253" i="23" s="1"/>
  <c r="M349" i="20"/>
  <c r="L350" i="20"/>
  <c r="L526" i="18"/>
  <c r="M525" i="18"/>
  <c r="M254" i="23" l="1"/>
  <c r="L255" i="23"/>
  <c r="M350" i="20"/>
  <c r="L351" i="20"/>
  <c r="M526" i="18"/>
  <c r="L527" i="18"/>
  <c r="M255" i="23" l="1"/>
  <c r="L256" i="23"/>
  <c r="L352" i="20"/>
  <c r="M351" i="20"/>
  <c r="N351" i="20" s="1"/>
  <c r="M527" i="18"/>
  <c r="L528" i="18"/>
  <c r="L257" i="23" l="1"/>
  <c r="M256" i="23"/>
  <c r="L353" i="20"/>
  <c r="M352" i="20"/>
  <c r="L529" i="18"/>
  <c r="M528" i="18"/>
  <c r="L258" i="23" l="1"/>
  <c r="M257" i="23"/>
  <c r="M353" i="20"/>
  <c r="L354" i="20"/>
  <c r="L530" i="18"/>
  <c r="M529" i="18"/>
  <c r="M258" i="23" l="1"/>
  <c r="N258" i="23" s="1"/>
  <c r="L259" i="23"/>
  <c r="M354" i="20"/>
  <c r="L355" i="20"/>
  <c r="M530" i="18"/>
  <c r="L531" i="18"/>
  <c r="M259" i="23" l="1"/>
  <c r="L260" i="23"/>
  <c r="L356" i="20"/>
  <c r="M355" i="20"/>
  <c r="N355" i="20" s="1"/>
  <c r="M531" i="18"/>
  <c r="L532" i="18"/>
  <c r="L261" i="23" l="1"/>
  <c r="M260" i="23"/>
  <c r="L357" i="20"/>
  <c r="M356" i="20"/>
  <c r="M532" i="18"/>
  <c r="L533" i="18"/>
  <c r="M261" i="23" l="1"/>
  <c r="L262" i="23"/>
  <c r="M357" i="20"/>
  <c r="L358" i="20"/>
  <c r="L534" i="18"/>
  <c r="M533" i="18"/>
  <c r="M262" i="23" l="1"/>
  <c r="L263" i="23"/>
  <c r="M358" i="20"/>
  <c r="L359" i="20"/>
  <c r="L535" i="18"/>
  <c r="M534" i="18"/>
  <c r="L264" i="23" l="1"/>
  <c r="M263" i="23"/>
  <c r="N263" i="23" s="1"/>
  <c r="M359" i="20"/>
  <c r="L360" i="20"/>
  <c r="M535" i="18"/>
  <c r="L536" i="18"/>
  <c r="L265" i="23" l="1"/>
  <c r="M264" i="23"/>
  <c r="L361" i="20"/>
  <c r="M360" i="20"/>
  <c r="M536" i="18"/>
  <c r="L537" i="18"/>
  <c r="M265" i="23" l="1"/>
  <c r="N265" i="23" s="1"/>
  <c r="L266" i="23"/>
  <c r="L362" i="20"/>
  <c r="M361" i="20"/>
  <c r="L538" i="18"/>
  <c r="M537" i="18"/>
  <c r="M266" i="23" l="1"/>
  <c r="L267" i="23"/>
  <c r="M362" i="20"/>
  <c r="N362" i="20" s="1"/>
  <c r="L363" i="20"/>
  <c r="L539" i="18"/>
  <c r="M538" i="18"/>
  <c r="N538" i="18" s="1"/>
  <c r="L268" i="23" l="1"/>
  <c r="M267" i="23"/>
  <c r="N267" i="23" s="1"/>
  <c r="M363" i="20"/>
  <c r="L364" i="20"/>
  <c r="M539" i="18"/>
  <c r="L540" i="18"/>
  <c r="L269" i="23" l="1"/>
  <c r="M268" i="23"/>
  <c r="N268" i="23" s="1"/>
  <c r="L365" i="20"/>
  <c r="M364" i="20"/>
  <c r="N364" i="20" s="1"/>
  <c r="M540" i="18"/>
  <c r="L541" i="18"/>
  <c r="M269" i="23" l="1"/>
  <c r="N269" i="23" s="1"/>
  <c r="L270" i="23"/>
  <c r="M365" i="20"/>
  <c r="L366" i="20"/>
  <c r="L542" i="18"/>
  <c r="M541" i="18"/>
  <c r="N541" i="18" s="1"/>
  <c r="M270" i="23" l="1"/>
  <c r="L271" i="23"/>
  <c r="M366" i="20"/>
  <c r="L367" i="20"/>
  <c r="L543" i="18"/>
  <c r="M542" i="18"/>
  <c r="L272" i="23" l="1"/>
  <c r="M271" i="23"/>
  <c r="M367" i="20"/>
  <c r="L368" i="20"/>
  <c r="M543" i="18"/>
  <c r="L544" i="18"/>
  <c r="L273" i="23" l="1"/>
  <c r="M272" i="23"/>
  <c r="N272" i="23" s="1"/>
  <c r="L369" i="20"/>
  <c r="M368" i="20"/>
  <c r="M544" i="18"/>
  <c r="L545" i="18"/>
  <c r="M273" i="23" l="1"/>
  <c r="L274" i="23"/>
  <c r="M369" i="20"/>
  <c r="N369" i="20" s="1"/>
  <c r="L370" i="20"/>
  <c r="L546" i="18"/>
  <c r="M545" i="18"/>
  <c r="M274" i="23" l="1"/>
  <c r="N274" i="23" s="1"/>
  <c r="L275" i="23"/>
  <c r="M370" i="20"/>
  <c r="L371" i="20"/>
  <c r="L547" i="18"/>
  <c r="M546" i="18"/>
  <c r="N546" i="18" s="1"/>
  <c r="L276" i="23" l="1"/>
  <c r="M275" i="23"/>
  <c r="M371" i="20"/>
  <c r="L372" i="20"/>
  <c r="M547" i="18"/>
  <c r="L548" i="18"/>
  <c r="L277" i="23" l="1"/>
  <c r="M276" i="23"/>
  <c r="L373" i="20"/>
  <c r="M372" i="20"/>
  <c r="M548" i="18"/>
  <c r="L549" i="18"/>
  <c r="M277" i="23" l="1"/>
  <c r="N277" i="23" s="1"/>
  <c r="L278" i="23"/>
  <c r="L374" i="20"/>
  <c r="M373" i="20"/>
  <c r="N373" i="20" s="1"/>
  <c r="L550" i="18"/>
  <c r="M549" i="18"/>
  <c r="N549" i="18" s="1"/>
  <c r="M278" i="23" l="1"/>
  <c r="L279" i="23"/>
  <c r="M374" i="20"/>
  <c r="L375" i="20"/>
  <c r="L551" i="18"/>
  <c r="M550" i="18"/>
  <c r="L280" i="23" l="1"/>
  <c r="M279" i="23"/>
  <c r="N279" i="23" s="1"/>
  <c r="M375" i="20"/>
  <c r="L376" i="20"/>
  <c r="M551" i="18"/>
  <c r="L552" i="18"/>
  <c r="L281" i="23" l="1"/>
  <c r="M280" i="23"/>
  <c r="L377" i="20"/>
  <c r="M376" i="20"/>
  <c r="M552" i="18"/>
  <c r="L553" i="18"/>
  <c r="M281" i="23" l="1"/>
  <c r="N281" i="23" s="1"/>
  <c r="L282" i="23"/>
  <c r="L378" i="20"/>
  <c r="M377" i="20"/>
  <c r="N377" i="20" s="1"/>
  <c r="L554" i="18"/>
  <c r="M553" i="18"/>
  <c r="N553" i="18" s="1"/>
  <c r="M282" i="23" l="1"/>
  <c r="L283" i="23"/>
  <c r="M378" i="20"/>
  <c r="L379" i="20"/>
  <c r="L555" i="18"/>
  <c r="M554" i="18"/>
  <c r="M283" i="23" l="1"/>
  <c r="N283" i="23" s="1"/>
  <c r="L284" i="23"/>
  <c r="M379" i="20"/>
  <c r="L380" i="20"/>
  <c r="M555" i="18"/>
  <c r="N555" i="18" s="1"/>
  <c r="L556" i="18"/>
  <c r="L285" i="23" l="1"/>
  <c r="M284" i="23"/>
  <c r="L381" i="20"/>
  <c r="M380" i="20"/>
  <c r="M556" i="18"/>
  <c r="L557" i="18"/>
  <c r="L286" i="23" l="1"/>
  <c r="M285" i="23"/>
  <c r="N285" i="23" s="1"/>
  <c r="L382" i="20"/>
  <c r="M381" i="20"/>
  <c r="L558" i="18"/>
  <c r="M557" i="18"/>
  <c r="M286" i="23" l="1"/>
  <c r="L287" i="23"/>
  <c r="M382" i="20"/>
  <c r="N382" i="20" s="1"/>
  <c r="L383" i="20"/>
  <c r="L559" i="18"/>
  <c r="M558" i="18"/>
  <c r="M287" i="23" l="1"/>
  <c r="N287" i="23" s="1"/>
  <c r="L288" i="23"/>
  <c r="M383" i="20"/>
  <c r="L384" i="20"/>
  <c r="M559" i="18"/>
  <c r="L560" i="18"/>
  <c r="L289" i="23" l="1"/>
  <c r="M288" i="23"/>
  <c r="L385" i="20"/>
  <c r="M384" i="20"/>
  <c r="N384" i="20" s="1"/>
  <c r="M560" i="18"/>
  <c r="L561" i="18"/>
  <c r="L290" i="23" l="1"/>
  <c r="M289" i="23"/>
  <c r="M385" i="20"/>
  <c r="L386" i="20"/>
  <c r="L562" i="18"/>
  <c r="M561" i="18"/>
  <c r="M290" i="23" l="1"/>
  <c r="N290" i="23" s="1"/>
  <c r="L291" i="23"/>
  <c r="L387" i="20"/>
  <c r="M386" i="20"/>
  <c r="N386" i="20" s="1"/>
  <c r="L563" i="18"/>
  <c r="M562" i="18"/>
  <c r="M291" i="23" l="1"/>
  <c r="L292" i="23"/>
  <c r="L388" i="20"/>
  <c r="M387" i="20"/>
  <c r="M563" i="18"/>
  <c r="L564" i="18"/>
  <c r="L293" i="23" l="1"/>
  <c r="M292" i="23"/>
  <c r="N292" i="23" s="1"/>
  <c r="M388" i="20"/>
  <c r="L389" i="20"/>
  <c r="M564" i="18"/>
  <c r="L565" i="18"/>
  <c r="L294" i="23" l="1"/>
  <c r="M293" i="23"/>
  <c r="M389" i="20"/>
  <c r="L390" i="20"/>
  <c r="L566" i="18"/>
  <c r="M565" i="18"/>
  <c r="M294" i="23" l="1"/>
  <c r="L295" i="23"/>
  <c r="L391" i="20"/>
  <c r="M390" i="20"/>
  <c r="L567" i="18"/>
  <c r="M566" i="18"/>
  <c r="M295" i="23" l="1"/>
  <c r="L296" i="23"/>
  <c r="L392" i="20"/>
  <c r="M391" i="20"/>
  <c r="N391" i="20" s="1"/>
  <c r="M567" i="18"/>
  <c r="N567" i="18" s="1"/>
  <c r="L568" i="18"/>
  <c r="L297" i="23" l="1"/>
  <c r="M296" i="23"/>
  <c r="N296" i="23" s="1"/>
  <c r="M392" i="20"/>
  <c r="L393" i="20"/>
  <c r="M568" i="18"/>
  <c r="L569" i="18"/>
  <c r="L298" i="23" l="1"/>
  <c r="M297" i="23"/>
  <c r="M393" i="20"/>
  <c r="L394" i="20"/>
  <c r="L570" i="18"/>
  <c r="M569" i="18"/>
  <c r="N569" i="18" s="1"/>
  <c r="M298" i="23" l="1"/>
  <c r="L299" i="23"/>
  <c r="M299" i="23" s="1"/>
  <c r="N299" i="23" s="1"/>
  <c r="L395" i="20"/>
  <c r="M394" i="20"/>
  <c r="L571" i="18"/>
  <c r="M570" i="18"/>
  <c r="L396" i="20" l="1"/>
  <c r="M395" i="20"/>
  <c r="N395" i="20" s="1"/>
  <c r="M571" i="18"/>
  <c r="L572" i="18"/>
  <c r="L397" i="20" l="1"/>
  <c r="M396" i="20"/>
  <c r="M572" i="18"/>
  <c r="N572" i="18" s="1"/>
  <c r="L573" i="18"/>
  <c r="M397" i="20" l="1"/>
  <c r="L398" i="20"/>
  <c r="L574" i="18"/>
  <c r="M573" i="18"/>
  <c r="L399" i="20" l="1"/>
  <c r="M398" i="20"/>
  <c r="L575" i="18"/>
  <c r="M574" i="18"/>
  <c r="L400" i="20" l="1"/>
  <c r="M399" i="20"/>
  <c r="M575" i="18"/>
  <c r="L576" i="18"/>
  <c r="M400" i="20" l="1"/>
  <c r="L401" i="20"/>
  <c r="M576" i="18"/>
  <c r="L577" i="18"/>
  <c r="M401" i="20" l="1"/>
  <c r="N401" i="20" s="1"/>
  <c r="L402" i="20"/>
  <c r="L578" i="18"/>
  <c r="M577" i="18"/>
  <c r="M402" i="20" l="1"/>
  <c r="L403" i="20"/>
  <c r="M403" i="20" s="1"/>
  <c r="N403" i="20" s="1"/>
  <c r="L579" i="18"/>
  <c r="M578" i="18"/>
  <c r="N578" i="18" s="1"/>
  <c r="M579" i="18" l="1"/>
  <c r="L580" i="18"/>
  <c r="M580" i="18" l="1"/>
  <c r="N580" i="18" s="1"/>
</calcChain>
</file>

<file path=xl/sharedStrings.xml><?xml version="1.0" encoding="utf-8"?>
<sst xmlns="http://schemas.openxmlformats.org/spreadsheetml/2006/main" count="426" uniqueCount="25">
  <si>
    <t>Date</t>
  </si>
  <si>
    <t>Start</t>
  </si>
  <si>
    <t>Purpose</t>
  </si>
  <si>
    <t>power (kW)</t>
  </si>
  <si>
    <t>Time @</t>
  </si>
  <si>
    <t>Time Delta</t>
  </si>
  <si>
    <t xml:space="preserve">Time Delta </t>
  </si>
  <si>
    <t>Shutdown Time</t>
  </si>
  <si>
    <t>Delta Time (Minutes)</t>
  </si>
  <si>
    <t>Power Duration</t>
  </si>
  <si>
    <t>Power Cycles</t>
  </si>
  <si>
    <t>Checkout Start</t>
  </si>
  <si>
    <t>Console Duration</t>
  </si>
  <si>
    <t>Delta Energy (Average)</t>
  </si>
  <si>
    <t>Delta Energy (exponential)</t>
  </si>
  <si>
    <t>Stable Energy</t>
  </si>
  <si>
    <t>Total Energy (average)</t>
  </si>
  <si>
    <t>Total Energy (exponential)</t>
  </si>
  <si>
    <t>'"5</t>
  </si>
  <si>
    <t>11 2</t>
  </si>
  <si>
    <t>?</t>
  </si>
  <si>
    <t>8 07</t>
  </si>
  <si>
    <t>sharing</t>
  </si>
  <si>
    <t>lab</t>
  </si>
  <si>
    <t>30 4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</si>
</sst>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h:mm;@"/>
    <numFmt numFmtId="166" formatCode="[$-F400]h:mm:ss\ AM/PM"/>
    <numFmt numFmtId="167" formatCode="m/d/yy"/>
    <numFmt numFmtId="168" formatCode="hh:mm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000000"/>
      <name val="Times New Roman"/>
      <family val="1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right" wrapText="1"/>
    </xf>
    <xf numFmtId="165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right"/>
    </xf>
    <xf numFmtId="0" fontId="1" fillId="0" borderId="0" xfId="0" applyFont="1" applyFill="1" applyAlignment="1">
      <alignment horizontal="right"/>
    </xf>
    <xf numFmtId="0" fontId="1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1" fillId="0" borderId="0" xfId="0" applyNumberFormat="1" applyFont="1" applyAlignment="1">
      <alignment vertical="center" wrapText="1"/>
    </xf>
    <xf numFmtId="14" fontId="1" fillId="0" borderId="0" xfId="0" applyNumberFormat="1" applyFont="1" applyAlignment="1">
      <alignment vertical="center" wrapText="1"/>
    </xf>
    <xf numFmtId="165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Border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 applyProtection="1">
      <alignment vertical="center"/>
      <protection locked="0"/>
    </xf>
    <xf numFmtId="165" fontId="1" fillId="0" borderId="0" xfId="0" applyNumberFormat="1" applyFont="1" applyFill="1" applyAlignment="1">
      <alignment vertical="center"/>
    </xf>
    <xf numFmtId="164" fontId="1" fillId="0" borderId="0" xfId="0" applyNumberFormat="1" applyFont="1" applyFill="1" applyAlignment="1">
      <alignment vertical="center"/>
    </xf>
    <xf numFmtId="14" fontId="1" fillId="0" borderId="0" xfId="0" applyNumberFormat="1" applyFont="1" applyFill="1" applyAlignment="1">
      <alignment vertical="center"/>
    </xf>
    <xf numFmtId="0" fontId="1" fillId="0" borderId="0" xfId="0" applyNumberFormat="1" applyFont="1" applyAlignment="1">
      <alignment vertical="center"/>
    </xf>
    <xf numFmtId="16" fontId="1" fillId="0" borderId="0" xfId="0" quotePrefix="1" applyNumberFormat="1" applyFont="1" applyAlignment="1" applyProtection="1">
      <alignment vertical="center"/>
      <protection locked="0"/>
    </xf>
    <xf numFmtId="0" fontId="1" fillId="3" borderId="0" xfId="0" applyFont="1" applyFill="1" applyAlignment="1">
      <alignment vertical="center"/>
    </xf>
    <xf numFmtId="164" fontId="1" fillId="3" borderId="0" xfId="0" applyNumberFormat="1" applyFont="1" applyFill="1" applyAlignment="1">
      <alignment vertical="center"/>
    </xf>
    <xf numFmtId="14" fontId="1" fillId="3" borderId="0" xfId="0" applyNumberFormat="1" applyFont="1" applyFill="1" applyAlignment="1">
      <alignment vertical="center"/>
    </xf>
    <xf numFmtId="0" fontId="1" fillId="0" borderId="1" xfId="0" applyFont="1" applyBorder="1" applyAlignment="1">
      <alignment horizontal="right" wrapText="1"/>
    </xf>
    <xf numFmtId="0" fontId="1" fillId="0" borderId="0" xfId="0" applyFont="1" applyFill="1" applyAlignment="1">
      <alignment horizontal="right" wrapText="1"/>
    </xf>
    <xf numFmtId="0" fontId="1" fillId="0" borderId="0" xfId="0" applyFont="1" applyFill="1" applyAlignment="1">
      <alignment horizontal="right" vertical="center" wrapText="1"/>
    </xf>
    <xf numFmtId="14" fontId="1" fillId="0" borderId="0" xfId="0" applyNumberFormat="1" applyFont="1" applyFill="1" applyAlignment="1">
      <alignment horizontal="right" wrapText="1"/>
    </xf>
    <xf numFmtId="20" fontId="1" fillId="0" borderId="0" xfId="0" applyNumberFormat="1" applyFont="1" applyAlignment="1">
      <alignment horizontal="right"/>
    </xf>
    <xf numFmtId="0" fontId="2" fillId="0" borderId="0" xfId="0" applyFont="1" applyAlignment="1">
      <alignment horizontal="right" vertical="center"/>
    </xf>
    <xf numFmtId="166" fontId="1" fillId="0" borderId="0" xfId="0" applyNumberFormat="1" applyFont="1" applyAlignment="1">
      <alignment horizontal="right" wrapText="1"/>
    </xf>
    <xf numFmtId="166" fontId="1" fillId="0" borderId="0" xfId="0" applyNumberFormat="1" applyFont="1" applyAlignment="1" applyProtection="1">
      <alignment horizontal="right"/>
      <protection locked="0"/>
    </xf>
    <xf numFmtId="166" fontId="1" fillId="0" borderId="0" xfId="0" applyNumberFormat="1" applyFont="1" applyFill="1" applyAlignment="1" applyProtection="1">
      <alignment horizontal="right"/>
      <protection locked="0"/>
    </xf>
    <xf numFmtId="166" fontId="1" fillId="0" borderId="0" xfId="0" applyNumberFormat="1" applyFont="1" applyAlignment="1">
      <alignment horizontal="right"/>
    </xf>
    <xf numFmtId="166" fontId="1" fillId="0" borderId="0" xfId="0" applyNumberFormat="1" applyFont="1" applyFill="1" applyAlignment="1">
      <alignment horizontal="right"/>
    </xf>
    <xf numFmtId="0" fontId="1" fillId="0" borderId="0" xfId="0" applyFont="1" applyAlignment="1">
      <alignment horizontal="left" vertical="center" wrapText="1"/>
    </xf>
    <xf numFmtId="166" fontId="1" fillId="0" borderId="0" xfId="0" applyNumberFormat="1" applyFont="1" applyAlignment="1">
      <alignment horizontal="left" vertical="center" wrapText="1"/>
    </xf>
    <xf numFmtId="165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1" fillId="0" borderId="0" xfId="0" applyNumberFormat="1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20" fontId="1" fillId="0" borderId="0" xfId="0" applyNumberFormat="1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/>
    </xf>
    <xf numFmtId="166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left" vertical="center"/>
    </xf>
    <xf numFmtId="0" fontId="1" fillId="0" borderId="0" xfId="0" applyNumberFormat="1" applyFont="1" applyAlignment="1">
      <alignment horizontal="left" vertical="center"/>
    </xf>
    <xf numFmtId="0" fontId="1" fillId="0" borderId="0" xfId="0" applyNumberFormat="1" applyFont="1" applyAlignment="1">
      <alignment horizontal="left"/>
    </xf>
    <xf numFmtId="22" fontId="1" fillId="0" borderId="0" xfId="0" applyNumberFormat="1" applyFont="1" applyAlignment="1">
      <alignment horizontal="left" vertical="center" wrapText="1"/>
    </xf>
    <xf numFmtId="166" fontId="1" fillId="0" borderId="0" xfId="0" applyNumberFormat="1" applyFont="1" applyAlignment="1">
      <alignment horizontal="left"/>
    </xf>
    <xf numFmtId="20" fontId="1" fillId="0" borderId="0" xfId="0" applyNumberFormat="1" applyFont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166" fontId="1" fillId="0" borderId="0" xfId="0" applyNumberFormat="1" applyFont="1" applyAlignment="1">
      <alignment vertical="center" wrapText="1"/>
    </xf>
    <xf numFmtId="0" fontId="1" fillId="2" borderId="0" xfId="0" applyNumberFormat="1" applyFont="1" applyFill="1" applyAlignment="1">
      <alignment horizontal="left" vertical="center"/>
    </xf>
    <xf numFmtId="166" fontId="1" fillId="2" borderId="0" xfId="0" applyNumberFormat="1" applyFont="1" applyFill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20" fontId="0" fillId="0" borderId="0" xfId="0" applyNumberFormat="1"/>
    <xf numFmtId="166" fontId="0" fillId="0" borderId="0" xfId="0" applyNumberForma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NumberFormat="1" applyFont="1" applyAlignment="1">
      <alignment horizontal="right" vertical="center" wrapText="1"/>
    </xf>
    <xf numFmtId="0" fontId="0" fillId="0" borderId="0" xfId="0" applyNumberFormat="1"/>
    <xf numFmtId="14" fontId="0" fillId="0" borderId="0" xfId="0" applyNumberFormat="1" applyAlignment="1"/>
    <xf numFmtId="0" fontId="0" fillId="0" borderId="0" xfId="0" applyAlignment="1"/>
    <xf numFmtId="166" fontId="0" fillId="2" borderId="0" xfId="0" applyNumberFormat="1" applyFill="1"/>
    <xf numFmtId="18" fontId="1" fillId="0" borderId="0" xfId="0" applyNumberFormat="1" applyFont="1" applyAlignment="1">
      <alignment horizontal="left" vertical="center"/>
    </xf>
    <xf numFmtId="18" fontId="0" fillId="0" borderId="0" xfId="0" applyNumberFormat="1"/>
    <xf numFmtId="14" fontId="0" fillId="0" borderId="0" xfId="0" applyNumberForma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0" fillId="2" borderId="0" xfId="0" applyFill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20" fontId="0" fillId="2" borderId="0" xfId="0" applyNumberFormat="1" applyFill="1"/>
    <xf numFmtId="0" fontId="1" fillId="2" borderId="0" xfId="0" applyFont="1" applyFill="1" applyAlignment="1">
      <alignment vertical="center"/>
    </xf>
    <xf numFmtId="0" fontId="1" fillId="0" borderId="0" xfId="0" applyNumberFormat="1" applyFont="1" applyFill="1" applyAlignment="1">
      <alignment vertical="center"/>
    </xf>
    <xf numFmtId="0" fontId="1" fillId="3" borderId="0" xfId="0" applyNumberFormat="1" applyFont="1" applyFill="1" applyAlignment="1">
      <alignment vertical="center"/>
    </xf>
    <xf numFmtId="0" fontId="1" fillId="2" borderId="0" xfId="0" applyNumberFormat="1" applyFont="1" applyFill="1" applyAlignment="1">
      <alignment vertical="center"/>
    </xf>
    <xf numFmtId="0" fontId="1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>
      <alignment horizontal="left" vertical="center" wrapText="1"/>
    </xf>
    <xf numFmtId="166" fontId="1" fillId="0" borderId="0" xfId="0" applyNumberFormat="1" applyFont="1" applyAlignment="1">
      <alignment vertical="center"/>
    </xf>
    <xf numFmtId="166" fontId="1" fillId="0" borderId="0" xfId="0" applyNumberFormat="1" applyFont="1" applyFill="1" applyAlignment="1">
      <alignment vertical="center"/>
    </xf>
    <xf numFmtId="166" fontId="1" fillId="3" borderId="0" xfId="0" applyNumberFormat="1" applyFont="1" applyFill="1" applyAlignment="1">
      <alignment vertical="center"/>
    </xf>
    <xf numFmtId="166" fontId="1" fillId="2" borderId="0" xfId="0" applyNumberFormat="1" applyFont="1" applyFill="1" applyAlignment="1">
      <alignment vertical="center"/>
    </xf>
    <xf numFmtId="166" fontId="1" fillId="0" borderId="0" xfId="0" applyNumberFormat="1" applyFont="1" applyAlignment="1" applyProtection="1">
      <alignment vertical="center"/>
      <protection locked="0"/>
    </xf>
    <xf numFmtId="166" fontId="1" fillId="0" borderId="0" xfId="0" applyNumberFormat="1" applyFont="1" applyBorder="1" applyAlignment="1" applyProtection="1">
      <alignment vertical="center"/>
      <protection locked="0"/>
    </xf>
    <xf numFmtId="166" fontId="1" fillId="0" borderId="0" xfId="0" applyNumberFormat="1" applyFont="1" applyFill="1" applyAlignment="1" applyProtection="1">
      <alignment vertical="center"/>
      <protection locked="0"/>
    </xf>
    <xf numFmtId="166" fontId="1" fillId="3" borderId="0" xfId="0" applyNumberFormat="1" applyFont="1" applyFill="1" applyAlignment="1" applyProtection="1">
      <alignment vertical="center"/>
      <protection locked="0"/>
    </xf>
    <xf numFmtId="166" fontId="1" fillId="2" borderId="0" xfId="0" applyNumberFormat="1" applyFont="1" applyFill="1" applyAlignment="1" applyProtection="1">
      <alignment vertical="center"/>
      <protection locked="0"/>
    </xf>
    <xf numFmtId="165" fontId="1" fillId="0" borderId="0" xfId="0" applyNumberFormat="1" applyFont="1" applyFill="1" applyAlignment="1">
      <alignment horizontal="right"/>
    </xf>
    <xf numFmtId="164" fontId="1" fillId="0" borderId="0" xfId="0" applyNumberFormat="1" applyFont="1" applyFill="1" applyAlignment="1">
      <alignment horizontal="right"/>
    </xf>
    <xf numFmtId="0" fontId="1" fillId="0" borderId="0" xfId="0" applyFont="1" applyFill="1" applyAlignment="1">
      <alignment horizontal="right" vertical="center"/>
    </xf>
    <xf numFmtId="166" fontId="0" fillId="0" borderId="0" xfId="0" applyNumberFormat="1" applyFill="1"/>
    <xf numFmtId="0" fontId="0" fillId="0" borderId="0" xfId="0" applyFill="1"/>
    <xf numFmtId="18" fontId="0" fillId="0" borderId="0" xfId="0" applyNumberFormat="1" applyFill="1"/>
    <xf numFmtId="14" fontId="0" fillId="0" borderId="0" xfId="0" applyNumberFormat="1" applyFill="1"/>
    <xf numFmtId="0" fontId="1" fillId="0" borderId="0" xfId="0" applyFont="1" applyFill="1" applyAlignment="1">
      <alignment vertical="center" wrapText="1"/>
    </xf>
    <xf numFmtId="166" fontId="1" fillId="0" borderId="0" xfId="0" applyNumberFormat="1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NumberFormat="1" applyFont="1" applyFill="1" applyAlignment="1">
      <alignment horizontal="left" vertical="center" wrapText="1"/>
    </xf>
    <xf numFmtId="14" fontId="1" fillId="0" borderId="0" xfId="0" applyNumberFormat="1" applyFont="1" applyFill="1" applyAlignment="1">
      <alignment vertical="center" wrapText="1"/>
    </xf>
    <xf numFmtId="0" fontId="1" fillId="0" borderId="0" xfId="0" applyNumberFormat="1" applyFont="1" applyFill="1" applyAlignment="1">
      <alignment horizontal="right" vertical="center" wrapText="1"/>
    </xf>
    <xf numFmtId="0" fontId="0" fillId="0" borderId="0" xfId="0" applyNumberFormat="1" applyFill="1"/>
    <xf numFmtId="166" fontId="1" fillId="0" borderId="0" xfId="0" applyNumberFormat="1" applyFont="1" applyFill="1" applyAlignment="1">
      <alignment horizontal="left" vertical="center"/>
    </xf>
    <xf numFmtId="165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NumberFormat="1" applyFont="1" applyFill="1" applyAlignment="1">
      <alignment horizontal="left" vertical="center"/>
    </xf>
    <xf numFmtId="164" fontId="1" fillId="0" borderId="0" xfId="0" applyNumberFormat="1" applyFont="1" applyFill="1" applyAlignment="1">
      <alignment horizontal="left" vertical="center"/>
    </xf>
    <xf numFmtId="14" fontId="1" fillId="0" borderId="0" xfId="0" applyNumberFormat="1" applyFont="1" applyFill="1" applyAlignment="1">
      <alignment horizontal="left" vertical="center"/>
    </xf>
    <xf numFmtId="20" fontId="1" fillId="0" borderId="0" xfId="0" applyNumberFormat="1" applyFont="1" applyFill="1" applyAlignment="1">
      <alignment horizontal="left" vertical="center"/>
    </xf>
    <xf numFmtId="14" fontId="1" fillId="0" borderId="0" xfId="0" applyNumberFormat="1" applyFont="1" applyFill="1" applyAlignment="1">
      <alignment horizontal="left" vertical="center" wrapText="1"/>
    </xf>
    <xf numFmtId="167" fontId="3" fillId="0" borderId="0" xfId="0" applyNumberFormat="1" applyFont="1" applyAlignment="1">
      <alignment horizontal="center"/>
    </xf>
    <xf numFmtId="168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6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20" fontId="3" fillId="0" borderId="0" xfId="0" applyNumberFormat="1" applyFont="1" applyAlignment="1">
      <alignment horizontal="center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25"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123825</xdr:colOff>
      <xdr:row>805</xdr:row>
      <xdr:rowOff>28575</xdr:rowOff>
    </xdr:from>
    <xdr:to>
      <xdr:col>20</xdr:col>
      <xdr:colOff>552450</xdr:colOff>
      <xdr:row>836</xdr:row>
      <xdr:rowOff>47625</xdr:rowOff>
    </xdr:to>
    <xdr:sp macro="" textlink="">
      <xdr:nvSpPr>
        <xdr:cNvPr id="4101" name="docshape18">
          <a:extLst>
            <a:ext uri="{FF2B5EF4-FFF2-40B4-BE49-F238E27FC236}">
              <a16:creationId xmlns:a16="http://schemas.microsoft.com/office/drawing/2014/main" id="{C55C3EE8-F122-41AB-8E5D-35E3AD488E06}"/>
            </a:ext>
          </a:extLst>
        </xdr:cNvPr>
        <xdr:cNvSpPr txBox="1">
          <a:spLocks noChangeArrowheads="1"/>
        </xdr:cNvSpPr>
      </xdr:nvSpPr>
      <xdr:spPr bwMode="auto">
        <a:xfrm>
          <a:off x="10887075" y="153762075"/>
          <a:ext cx="5191125" cy="5924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55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400050</xdr:colOff>
      <xdr:row>866</xdr:row>
      <xdr:rowOff>38100</xdr:rowOff>
    </xdr:from>
    <xdr:to>
      <xdr:col>9</xdr:col>
      <xdr:colOff>9525</xdr:colOff>
      <xdr:row>867</xdr:row>
      <xdr:rowOff>123825</xdr:rowOff>
    </xdr:to>
    <xdr:sp macro="" textlink="">
      <xdr:nvSpPr>
        <xdr:cNvPr id="4100" name="docshape19">
          <a:extLst>
            <a:ext uri="{FF2B5EF4-FFF2-40B4-BE49-F238E27FC236}">
              <a16:creationId xmlns:a16="http://schemas.microsoft.com/office/drawing/2014/main" id="{D8100804-F125-44B7-9837-8739D4AB2A39}"/>
            </a:ext>
          </a:extLst>
        </xdr:cNvPr>
        <xdr:cNvSpPr txBox="1">
          <a:spLocks noChangeArrowheads="1"/>
        </xdr:cNvSpPr>
      </xdr:nvSpPr>
      <xdr:spPr bwMode="auto">
        <a:xfrm>
          <a:off x="5619750" y="165392100"/>
          <a:ext cx="18288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55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1016</xdr:row>
      <xdr:rowOff>104775</xdr:rowOff>
    </xdr:from>
    <xdr:to>
      <xdr:col>6</xdr:col>
      <xdr:colOff>95250</xdr:colOff>
      <xdr:row>1017</xdr:row>
      <xdr:rowOff>133350</xdr:rowOff>
    </xdr:to>
    <xdr:sp macro="" textlink="">
      <xdr:nvSpPr>
        <xdr:cNvPr id="3073" name="docshape54">
          <a:extLst>
            <a:ext uri="{FF2B5EF4-FFF2-40B4-BE49-F238E27FC236}">
              <a16:creationId xmlns:a16="http://schemas.microsoft.com/office/drawing/2014/main" id="{09CAAAAD-7BE9-4FFA-AA22-D81AB6031367}"/>
            </a:ext>
          </a:extLst>
        </xdr:cNvPr>
        <xdr:cNvSpPr txBox="1">
          <a:spLocks noChangeArrowheads="1"/>
        </xdr:cNvSpPr>
      </xdr:nvSpPr>
      <xdr:spPr bwMode="auto">
        <a:xfrm>
          <a:off x="5467350" y="195186300"/>
          <a:ext cx="95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550" b="0" i="0" u="none" strike="noStrike" baseline="0">
              <a:solidFill>
                <a:srgbClr val="858587"/>
              </a:solidFill>
              <a:latin typeface="Arial"/>
              <a:cs typeface="Arial"/>
            </a:rPr>
            <a:t>-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0F96B-EA42-4554-A77B-498A84391599}">
  <sheetPr codeName="Sheet1"/>
  <dimension ref="A1:S896"/>
  <sheetViews>
    <sheetView topLeftCell="A276" workbookViewId="0">
      <selection activeCell="E751" sqref="E751"/>
    </sheetView>
  </sheetViews>
  <sheetFormatPr defaultRowHeight="15" x14ac:dyDescent="0.25"/>
  <cols>
    <col min="1" max="1" width="21.85546875" style="11" bestFit="1" customWidth="1"/>
    <col min="2" max="2" width="12" style="11" bestFit="1" customWidth="1"/>
    <col min="3" max="3" width="9.28515625" style="11" bestFit="1" customWidth="1"/>
    <col min="4" max="4" width="14.28515625" style="11" bestFit="1" customWidth="1"/>
    <col min="5" max="5" width="9.28515625" style="11" bestFit="1" customWidth="1"/>
    <col min="6" max="6" width="11.5703125" style="93" bestFit="1" customWidth="1"/>
    <col min="7" max="7" width="11.5703125" style="26" bestFit="1" customWidth="1"/>
    <col min="8" max="8" width="11.5703125" style="93" bestFit="1" customWidth="1"/>
    <col min="9" max="9" width="10.140625" style="11" customWidth="1"/>
    <col min="10" max="10" width="10.42578125" style="11" customWidth="1"/>
    <col min="11" max="11" width="11.5703125" style="11" bestFit="1" customWidth="1"/>
    <col min="12" max="14" width="9.28515625" style="11" bestFit="1" customWidth="1"/>
    <col min="15" max="16" width="13.85546875" style="11" customWidth="1"/>
    <col min="17" max="17" width="9.28515625" style="11" bestFit="1" customWidth="1"/>
    <col min="18" max="18" width="12.140625" style="11" customWidth="1"/>
    <col min="19" max="19" width="13.140625" style="11" customWidth="1"/>
    <col min="20" max="16384" width="9.140625" style="11"/>
  </cols>
  <sheetData>
    <row r="1" spans="1:19" ht="45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62" t="s">
        <v>4</v>
      </c>
      <c r="G1" s="14" t="s">
        <v>5</v>
      </c>
      <c r="H1" s="62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  <c r="S1" s="13" t="s">
        <v>17</v>
      </c>
    </row>
    <row r="2" spans="1:19" x14ac:dyDescent="0.25">
      <c r="A2" s="15">
        <v>38446</v>
      </c>
      <c r="B2" s="13">
        <v>918</v>
      </c>
      <c r="D2" s="13">
        <v>0.01</v>
      </c>
      <c r="E2" s="13">
        <v>1231</v>
      </c>
      <c r="F2" s="97">
        <f>VALUE(CONCATENATE(LEFT(E2,LEN(E2)-2),":",RIGHT(E2,2)))</f>
        <v>0.52152777777777781</v>
      </c>
      <c r="G2" s="14">
        <v>1239</v>
      </c>
      <c r="H2" s="93">
        <f t="shared" ref="H2:H14" si="0">VALUE(CONCATENATE(LEFT(G2,LEN(G2)-2),":",RIGHT(G2,2)))</f>
        <v>0.52708333333333335</v>
      </c>
      <c r="I2" s="16" t="str">
        <f>IF(OR(A3&lt;&gt;"",D3=""),H2+TIME(0,5,0),"")</f>
        <v/>
      </c>
      <c r="J2" s="11">
        <f>IF(AND(OR(AND(A2&lt;&gt;"",A3=""),AND(A2="",A3="")),D3&lt;&gt;""),(F3-H2)*1440,"")</f>
        <v>6.9999999999999751</v>
      </c>
      <c r="K2" s="11">
        <f t="shared" ref="K2:K14" si="1">(H2-F2)*1440</f>
        <v>7.9999999999999716</v>
      </c>
      <c r="L2" s="11">
        <f t="shared" ref="L2:L14" si="2">IF(A2&lt;&gt;"",1,L1+1)</f>
        <v>1</v>
      </c>
      <c r="M2" s="11">
        <f ca="1">OFFSET(B2,-L2+1,0)</f>
        <v>918</v>
      </c>
      <c r="N2" s="11" t="str">
        <f t="shared" ref="N2:N15" si="3">IF(I2&lt;&gt;"",(I2-VALUE(CONCATENATE(LEFT(M2,LEN(M2)-2),":",RIGHT(M2,2))))*1440,"")</f>
        <v/>
      </c>
      <c r="O2" s="11">
        <f t="shared" ref="O2:O14" si="4">IF(J2&lt;&gt;"",(D2+D3)*J2/2,D2*5/2)</f>
        <v>3.6749999999999873E-2</v>
      </c>
      <c r="P2" s="17">
        <f t="shared" ref="P2:P14" si="5">IF(J2&lt;&gt;"",(D3-D2)*J2/LN((D3+0.000001)/(D2+0.000001)),-5*(D2-0.000001)/(LN(1/D2)-13.8155))</f>
        <v>2.2212318416428484E-2</v>
      </c>
      <c r="Q2" s="11">
        <f t="shared" ref="Q2:Q14" si="6">(D2*K2)</f>
        <v>7.9999999999999724E-2</v>
      </c>
      <c r="R2" s="11">
        <f t="shared" ref="R2:R14" si="7">O2+Q2</f>
        <v>0.1167499999999996</v>
      </c>
      <c r="S2" s="17">
        <f t="shared" ref="S2:S14" si="8">P2+Q2</f>
        <v>0.10221231841642821</v>
      </c>
    </row>
    <row r="3" spans="1:19" x14ac:dyDescent="0.25">
      <c r="A3" s="13"/>
      <c r="B3" s="13"/>
      <c r="D3" s="13">
        <v>5.0000000000000001E-4</v>
      </c>
      <c r="E3" s="13">
        <v>1246</v>
      </c>
      <c r="F3" s="97">
        <f t="shared" ref="F3:F14" si="9">VALUE(CONCATENATE(LEFT(E3,LEN(E3)-2),":",RIGHT(E3,2)))</f>
        <v>0.53194444444444444</v>
      </c>
      <c r="G3" s="14">
        <v>1249</v>
      </c>
      <c r="H3" s="93">
        <f t="shared" si="0"/>
        <v>0.53402777777777777</v>
      </c>
      <c r="I3" s="16">
        <f t="shared" ref="I3:I15" si="10">IF(OR(A4&lt;&gt;"",D4=""),H3+TIME(0,5,0),"")</f>
        <v>0.53749999999999998</v>
      </c>
      <c r="J3" s="11" t="str">
        <f>IF(AND(OR(AND(A3&lt;&gt;"",A4=""),AND(A3="",A4="")),D4&lt;&gt;""),(F4-H3)*1440,"")</f>
        <v/>
      </c>
      <c r="K3" s="11">
        <f t="shared" si="1"/>
        <v>2.9999999999999893</v>
      </c>
      <c r="L3" s="11">
        <f t="shared" si="2"/>
        <v>2</v>
      </c>
      <c r="M3" s="11">
        <f t="shared" ref="M3:M22" ca="1" si="11">OFFSET(B3,-L3+1,0)</f>
        <v>918</v>
      </c>
      <c r="N3" s="11">
        <f t="shared" ca="1" si="3"/>
        <v>215.99999999999994</v>
      </c>
      <c r="O3" s="11">
        <f t="shared" si="4"/>
        <v>1.25E-3</v>
      </c>
      <c r="P3" s="17">
        <f t="shared" si="5"/>
        <v>4.014741073347378E-4</v>
      </c>
      <c r="Q3" s="11">
        <f t="shared" si="6"/>
        <v>1.4999999999999946E-3</v>
      </c>
      <c r="R3" s="11">
        <f t="shared" si="7"/>
        <v>2.7499999999999946E-3</v>
      </c>
      <c r="S3" s="17">
        <f t="shared" si="8"/>
        <v>1.9014741073347325E-3</v>
      </c>
    </row>
    <row r="4" spans="1:19" x14ac:dyDescent="0.25">
      <c r="A4" s="18">
        <v>38446</v>
      </c>
      <c r="B4" s="11">
        <v>1436</v>
      </c>
      <c r="D4" s="11">
        <v>0.01</v>
      </c>
      <c r="E4" s="11">
        <v>1506</v>
      </c>
      <c r="F4" s="97">
        <f t="shared" si="9"/>
        <v>0.62916666666666665</v>
      </c>
      <c r="G4" s="26">
        <v>1509</v>
      </c>
      <c r="H4" s="93">
        <f t="shared" si="0"/>
        <v>0.63124999999999998</v>
      </c>
      <c r="I4" s="16" t="str">
        <f t="shared" si="10"/>
        <v/>
      </c>
      <c r="J4" s="11">
        <f t="shared" ref="J4:J35" si="12">IF(AND(OR(AND(A4&lt;&gt;"",A5=""),AND(A4="",A5="")),D5&lt;&gt;""),(F5-H4)*1440,"")</f>
        <v>13.000000000000114</v>
      </c>
      <c r="K4" s="11">
        <f t="shared" si="1"/>
        <v>2.9999999999999893</v>
      </c>
      <c r="L4" s="11">
        <f t="shared" si="2"/>
        <v>1</v>
      </c>
      <c r="M4" s="11">
        <f t="shared" ca="1" si="11"/>
        <v>1436</v>
      </c>
      <c r="N4" s="11" t="str">
        <f t="shared" si="3"/>
        <v/>
      </c>
      <c r="O4" s="11">
        <f t="shared" si="4"/>
        <v>650.06500000000574</v>
      </c>
      <c r="P4" s="17">
        <f t="shared" si="5"/>
        <v>141.13312415147712</v>
      </c>
      <c r="Q4" s="11">
        <f t="shared" si="6"/>
        <v>2.9999999999999895E-2</v>
      </c>
      <c r="R4" s="11">
        <f t="shared" si="7"/>
        <v>650.09500000000571</v>
      </c>
      <c r="S4" s="17">
        <f t="shared" si="8"/>
        <v>141.16312415147712</v>
      </c>
    </row>
    <row r="5" spans="1:19" x14ac:dyDescent="0.25">
      <c r="D5" s="11">
        <v>100</v>
      </c>
      <c r="E5" s="11">
        <v>1522</v>
      </c>
      <c r="F5" s="97">
        <f t="shared" si="9"/>
        <v>0.64027777777777783</v>
      </c>
      <c r="G5" s="26">
        <v>1525</v>
      </c>
      <c r="H5" s="93">
        <f t="shared" si="0"/>
        <v>0.64236111111111105</v>
      </c>
      <c r="I5" s="16">
        <f t="shared" si="10"/>
        <v>0.64583333333333326</v>
      </c>
      <c r="J5" s="11" t="str">
        <f t="shared" si="12"/>
        <v/>
      </c>
      <c r="K5" s="11">
        <f t="shared" si="1"/>
        <v>2.9999999999998295</v>
      </c>
      <c r="L5" s="11">
        <f t="shared" si="2"/>
        <v>2</v>
      </c>
      <c r="M5" s="11">
        <f t="shared" ca="1" si="11"/>
        <v>1436</v>
      </c>
      <c r="N5" s="11">
        <f t="shared" ca="1" si="3"/>
        <v>53.999999999999972</v>
      </c>
      <c r="O5" s="11">
        <f t="shared" si="4"/>
        <v>250</v>
      </c>
      <c r="P5" s="17">
        <f t="shared" si="5"/>
        <v>27.143420404993254</v>
      </c>
      <c r="Q5" s="11">
        <f t="shared" si="6"/>
        <v>299.99999999998295</v>
      </c>
      <c r="R5" s="11">
        <f t="shared" si="7"/>
        <v>549.99999999998295</v>
      </c>
      <c r="S5" s="17">
        <f t="shared" si="8"/>
        <v>327.14342040497621</v>
      </c>
    </row>
    <row r="6" spans="1:19" x14ac:dyDescent="0.25">
      <c r="A6" s="18">
        <v>38446</v>
      </c>
      <c r="B6" s="11">
        <v>1532</v>
      </c>
      <c r="D6" s="11">
        <v>1</v>
      </c>
      <c r="E6" s="11">
        <v>1552</v>
      </c>
      <c r="F6" s="97">
        <f t="shared" si="9"/>
        <v>0.66111111111111109</v>
      </c>
      <c r="G6" s="26">
        <v>1600</v>
      </c>
      <c r="H6" s="93">
        <f t="shared" si="0"/>
        <v>0.66666666666666663</v>
      </c>
      <c r="I6" s="16">
        <f>IF(OR(A7&lt;&gt;"",D7=""),H6+TIME(0,5,0),"")</f>
        <v>0.67013888888888884</v>
      </c>
      <c r="J6" s="11" t="str">
        <f>IF(AND(OR(AND(A6&lt;&gt;"",A7=""),AND(A6="",A7="")),D7&lt;&gt;""),(F7-H6)*1440,"")</f>
        <v/>
      </c>
      <c r="K6" s="11">
        <f t="shared" si="1"/>
        <v>7.9999999999999716</v>
      </c>
      <c r="L6" s="11">
        <f t="shared" si="2"/>
        <v>1</v>
      </c>
      <c r="M6" s="11">
        <f t="shared" ca="1" si="11"/>
        <v>1532</v>
      </c>
      <c r="N6" s="11">
        <f t="shared" ca="1" si="3"/>
        <v>32.999999999999886</v>
      </c>
      <c r="O6" s="11">
        <f t="shared" si="4"/>
        <v>2.5</v>
      </c>
      <c r="P6" s="17">
        <f t="shared" si="5"/>
        <v>0.36191198291773735</v>
      </c>
      <c r="Q6" s="11">
        <f t="shared" si="6"/>
        <v>7.9999999999999716</v>
      </c>
      <c r="R6" s="11">
        <f t="shared" si="7"/>
        <v>10.499999999999972</v>
      </c>
      <c r="S6" s="17">
        <f t="shared" si="8"/>
        <v>8.3619119829177091</v>
      </c>
    </row>
    <row r="7" spans="1:19" x14ac:dyDescent="0.25">
      <c r="A7" s="18">
        <v>38446</v>
      </c>
      <c r="B7" s="11">
        <v>1608</v>
      </c>
      <c r="D7" s="11">
        <v>1.7999999999999999E-2</v>
      </c>
      <c r="E7" s="11">
        <v>1647</v>
      </c>
      <c r="F7" s="97">
        <f t="shared" si="9"/>
        <v>0.69930555555555562</v>
      </c>
      <c r="G7" s="26">
        <v>1654</v>
      </c>
      <c r="H7" s="93">
        <f t="shared" si="0"/>
        <v>0.70416666666666661</v>
      </c>
      <c r="I7" s="16" t="str">
        <f>IF(OR(A8&lt;&gt;"",D8=""),H7+TIME(0,5,0),"")</f>
        <v/>
      </c>
      <c r="J7" s="11">
        <f t="shared" si="12"/>
        <v>10.000000000000124</v>
      </c>
      <c r="K7" s="11">
        <f t="shared" si="1"/>
        <v>6.9999999999998153</v>
      </c>
      <c r="L7" s="11">
        <f t="shared" si="2"/>
        <v>1</v>
      </c>
      <c r="M7" s="11">
        <f t="shared" ca="1" si="11"/>
        <v>1608</v>
      </c>
      <c r="N7" s="11" t="str">
        <f t="shared" si="3"/>
        <v/>
      </c>
      <c r="O7" s="11">
        <f t="shared" si="4"/>
        <v>0.84000000000001041</v>
      </c>
      <c r="P7" s="17">
        <f t="shared" si="5"/>
        <v>0.62257847370647379</v>
      </c>
      <c r="Q7" s="11">
        <f t="shared" si="6"/>
        <v>0.12599999999999667</v>
      </c>
      <c r="R7" s="11">
        <f t="shared" si="7"/>
        <v>0.96600000000000708</v>
      </c>
      <c r="S7" s="17">
        <f t="shared" si="8"/>
        <v>0.74857847370647046</v>
      </c>
    </row>
    <row r="8" spans="1:19" x14ac:dyDescent="0.25">
      <c r="D8" s="11">
        <v>0.15</v>
      </c>
      <c r="E8" s="11">
        <v>1704</v>
      </c>
      <c r="F8" s="97">
        <f t="shared" si="9"/>
        <v>0.71111111111111114</v>
      </c>
      <c r="G8" s="26">
        <v>1709</v>
      </c>
      <c r="H8" s="93">
        <f t="shared" si="0"/>
        <v>0.71458333333333324</v>
      </c>
      <c r="I8" s="16" t="str">
        <f t="shared" si="10"/>
        <v/>
      </c>
      <c r="J8" s="11">
        <f t="shared" si="12"/>
        <v>9.0000000000001279</v>
      </c>
      <c r="K8" s="11">
        <f t="shared" si="1"/>
        <v>4.9999999999998224</v>
      </c>
      <c r="L8" s="11">
        <f t="shared" si="2"/>
        <v>2</v>
      </c>
      <c r="M8" s="11">
        <f t="shared" ca="1" si="11"/>
        <v>1608</v>
      </c>
      <c r="N8" s="11" t="str">
        <f t="shared" si="3"/>
        <v/>
      </c>
      <c r="O8" s="11">
        <f t="shared" si="4"/>
        <v>0.67950000000000965</v>
      </c>
      <c r="P8" s="17">
        <f t="shared" si="5"/>
        <v>0.26768377396156667</v>
      </c>
      <c r="Q8" s="11">
        <f t="shared" si="6"/>
        <v>0.74999999999997335</v>
      </c>
      <c r="R8" s="11">
        <f t="shared" si="7"/>
        <v>1.4294999999999831</v>
      </c>
      <c r="S8" s="17">
        <f t="shared" si="8"/>
        <v>1.0176837739615401</v>
      </c>
    </row>
    <row r="9" spans="1:19" x14ac:dyDescent="0.25">
      <c r="D9" s="11">
        <v>1E-3</v>
      </c>
      <c r="E9" s="11">
        <v>1718</v>
      </c>
      <c r="F9" s="97">
        <f t="shared" si="9"/>
        <v>0.72083333333333333</v>
      </c>
      <c r="G9" s="26">
        <v>1722</v>
      </c>
      <c r="H9" s="93">
        <f t="shared" si="0"/>
        <v>0.72361111111111109</v>
      </c>
      <c r="I9" s="16">
        <f t="shared" si="10"/>
        <v>0.7270833333333333</v>
      </c>
      <c r="J9" s="11" t="str">
        <f t="shared" si="12"/>
        <v/>
      </c>
      <c r="K9" s="11">
        <f t="shared" si="1"/>
        <v>3.9999999999999858</v>
      </c>
      <c r="L9" s="11">
        <f t="shared" si="2"/>
        <v>3</v>
      </c>
      <c r="M9" s="11">
        <f t="shared" ca="1" si="11"/>
        <v>1608</v>
      </c>
      <c r="N9" s="11">
        <f t="shared" ca="1" si="3"/>
        <v>79.000000000000043</v>
      </c>
      <c r="O9" s="11">
        <f t="shared" si="4"/>
        <v>2.5000000000000001E-3</v>
      </c>
      <c r="P9" s="17">
        <f t="shared" si="5"/>
        <v>7.2310141757293866E-4</v>
      </c>
      <c r="Q9" s="11">
        <f t="shared" si="6"/>
        <v>3.9999999999999862E-3</v>
      </c>
      <c r="R9" s="11">
        <f t="shared" si="7"/>
        <v>6.4999999999999867E-3</v>
      </c>
      <c r="S9" s="17">
        <f t="shared" si="8"/>
        <v>4.7231014175729245E-3</v>
      </c>
    </row>
    <row r="10" spans="1:19" x14ac:dyDescent="0.25">
      <c r="A10" s="18">
        <v>38446</v>
      </c>
      <c r="B10" s="11">
        <v>1735</v>
      </c>
      <c r="D10" s="11">
        <v>100</v>
      </c>
      <c r="E10" s="11">
        <v>1813</v>
      </c>
      <c r="F10" s="97">
        <f t="shared" si="9"/>
        <v>0.75902777777777775</v>
      </c>
      <c r="G10" s="26">
        <v>1820</v>
      </c>
      <c r="H10" s="93">
        <f t="shared" si="0"/>
        <v>0.76388888888888884</v>
      </c>
      <c r="I10" s="16">
        <f t="shared" si="10"/>
        <v>0.76736111111111105</v>
      </c>
      <c r="J10" s="11" t="str">
        <f t="shared" si="12"/>
        <v/>
      </c>
      <c r="K10" s="11">
        <f t="shared" si="1"/>
        <v>6.9999999999999751</v>
      </c>
      <c r="L10" s="11">
        <f t="shared" si="2"/>
        <v>1</v>
      </c>
      <c r="M10" s="11">
        <f t="shared" ca="1" si="11"/>
        <v>1735</v>
      </c>
      <c r="N10" s="11">
        <f t="shared" ca="1" si="3"/>
        <v>49.999999999999986</v>
      </c>
      <c r="O10" s="11">
        <f>IF(J10&lt;&gt;"",(D10+D11)*J10/2,D10*5/2)</f>
        <v>250</v>
      </c>
      <c r="P10" s="17">
        <f t="shared" si="5"/>
        <v>27.143420404993254</v>
      </c>
      <c r="Q10" s="11">
        <f t="shared" si="6"/>
        <v>699.9999999999975</v>
      </c>
      <c r="R10" s="11">
        <f t="shared" si="7"/>
        <v>949.9999999999975</v>
      </c>
      <c r="S10" s="17">
        <f t="shared" si="8"/>
        <v>727.14342040499071</v>
      </c>
    </row>
    <row r="11" spans="1:19" x14ac:dyDescent="0.25">
      <c r="A11" s="18">
        <v>38446</v>
      </c>
      <c r="B11" s="11">
        <v>1828</v>
      </c>
      <c r="D11" s="11">
        <v>1</v>
      </c>
      <c r="E11" s="11">
        <v>1854</v>
      </c>
      <c r="F11" s="97">
        <f t="shared" si="9"/>
        <v>0.78749999999999998</v>
      </c>
      <c r="G11" s="26">
        <v>1900</v>
      </c>
      <c r="H11" s="93">
        <f t="shared" si="0"/>
        <v>0.79166666666666663</v>
      </c>
      <c r="I11" s="16" t="str">
        <f t="shared" si="10"/>
        <v/>
      </c>
      <c r="J11" s="11">
        <f t="shared" si="12"/>
        <v>11.000000000000121</v>
      </c>
      <c r="K11" s="11">
        <f t="shared" si="1"/>
        <v>5.9999999999999787</v>
      </c>
      <c r="L11" s="11">
        <f t="shared" si="2"/>
        <v>1</v>
      </c>
      <c r="M11" s="11">
        <f t="shared" ca="1" si="11"/>
        <v>1828</v>
      </c>
      <c r="N11" s="11" t="str">
        <f t="shared" si="3"/>
        <v/>
      </c>
      <c r="O11" s="11">
        <f t="shared" si="4"/>
        <v>555.50000000000614</v>
      </c>
      <c r="P11" s="17">
        <f t="shared" si="5"/>
        <v>236.47339623234765</v>
      </c>
      <c r="Q11" s="11">
        <f t="shared" si="6"/>
        <v>5.9999999999999787</v>
      </c>
      <c r="R11" s="11">
        <f t="shared" si="7"/>
        <v>561.50000000000614</v>
      </c>
      <c r="S11" s="17">
        <f t="shared" si="8"/>
        <v>242.47339623234762</v>
      </c>
    </row>
    <row r="12" spans="1:19" x14ac:dyDescent="0.25">
      <c r="D12" s="11">
        <v>100</v>
      </c>
      <c r="E12" s="11">
        <v>1911</v>
      </c>
      <c r="F12" s="97">
        <f t="shared" si="9"/>
        <v>0.7993055555555556</v>
      </c>
      <c r="G12" s="26">
        <v>1916</v>
      </c>
      <c r="H12" s="93">
        <f t="shared" si="0"/>
        <v>0.8027777777777777</v>
      </c>
      <c r="I12" s="16">
        <f t="shared" si="10"/>
        <v>0.80624999999999991</v>
      </c>
      <c r="J12" s="11" t="str">
        <f t="shared" si="12"/>
        <v/>
      </c>
      <c r="K12" s="11">
        <f t="shared" si="1"/>
        <v>4.9999999999998224</v>
      </c>
      <c r="L12" s="11">
        <f t="shared" si="2"/>
        <v>2</v>
      </c>
      <c r="M12" s="11">
        <f t="shared" ca="1" si="11"/>
        <v>1828</v>
      </c>
      <c r="N12" s="11">
        <f t="shared" ca="1" si="3"/>
        <v>52.999999999999972</v>
      </c>
      <c r="O12" s="11">
        <f t="shared" si="4"/>
        <v>250</v>
      </c>
      <c r="P12" s="17">
        <f t="shared" si="5"/>
        <v>27.143420404993254</v>
      </c>
      <c r="Q12" s="11">
        <f t="shared" si="6"/>
        <v>499.99999999998226</v>
      </c>
      <c r="R12" s="11">
        <f t="shared" si="7"/>
        <v>749.99999999998226</v>
      </c>
      <c r="S12" s="17">
        <f t="shared" si="8"/>
        <v>527.14342040497547</v>
      </c>
    </row>
    <row r="13" spans="1:19" x14ac:dyDescent="0.25">
      <c r="A13" s="18">
        <v>38446</v>
      </c>
      <c r="B13" s="11">
        <v>1926</v>
      </c>
      <c r="D13" s="11">
        <v>1.5</v>
      </c>
      <c r="E13" s="11">
        <v>1951</v>
      </c>
      <c r="F13" s="97">
        <f t="shared" si="9"/>
        <v>0.82708333333333339</v>
      </c>
      <c r="G13" s="26">
        <v>1956</v>
      </c>
      <c r="H13" s="93">
        <f t="shared" si="0"/>
        <v>0.8305555555555556</v>
      </c>
      <c r="I13" s="16">
        <f t="shared" si="10"/>
        <v>0.83402777777777781</v>
      </c>
      <c r="J13" s="11" t="str">
        <f t="shared" si="12"/>
        <v/>
      </c>
      <c r="K13" s="11">
        <f t="shared" si="1"/>
        <v>4.9999999999999822</v>
      </c>
      <c r="L13" s="11">
        <f t="shared" si="2"/>
        <v>1</v>
      </c>
      <c r="M13" s="11">
        <f t="shared" ca="1" si="11"/>
        <v>1926</v>
      </c>
      <c r="N13" s="11">
        <f t="shared" ca="1" si="3"/>
        <v>35.000000000000036</v>
      </c>
      <c r="O13" s="11">
        <f t="shared" si="4"/>
        <v>3.75</v>
      </c>
      <c r="P13" s="17">
        <f t="shared" si="5"/>
        <v>0.52739001488188986</v>
      </c>
      <c r="Q13" s="11">
        <f t="shared" si="6"/>
        <v>7.4999999999999734</v>
      </c>
      <c r="R13" s="11">
        <f t="shared" si="7"/>
        <v>11.249999999999973</v>
      </c>
      <c r="S13" s="17">
        <f t="shared" si="8"/>
        <v>8.0273900148818633</v>
      </c>
    </row>
    <row r="14" spans="1:19" x14ac:dyDescent="0.25">
      <c r="A14" s="18">
        <v>38447</v>
      </c>
      <c r="B14" s="11">
        <v>733</v>
      </c>
      <c r="C14" s="19"/>
      <c r="D14" s="11">
        <v>1.4999999999999999E-2</v>
      </c>
      <c r="E14" s="11">
        <v>923</v>
      </c>
      <c r="F14" s="98">
        <f t="shared" si="9"/>
        <v>0.39097222222222222</v>
      </c>
      <c r="G14" s="26">
        <v>943</v>
      </c>
      <c r="H14" s="93">
        <f t="shared" si="0"/>
        <v>0.40486111111111112</v>
      </c>
      <c r="I14" s="16" t="str">
        <f t="shared" si="10"/>
        <v/>
      </c>
      <c r="J14" s="11">
        <f t="shared" si="12"/>
        <v>11.999999999999957</v>
      </c>
      <c r="K14" s="11">
        <f t="shared" si="1"/>
        <v>20.000000000000007</v>
      </c>
      <c r="L14" s="11">
        <f t="shared" si="2"/>
        <v>1</v>
      </c>
      <c r="M14" s="11">
        <f t="shared" ca="1" si="11"/>
        <v>733</v>
      </c>
      <c r="N14" s="11" t="str">
        <f t="shared" si="3"/>
        <v/>
      </c>
      <c r="O14" s="11">
        <f t="shared" si="4"/>
        <v>0.32999999999999885</v>
      </c>
      <c r="P14" s="17">
        <f t="shared" si="5"/>
        <v>0.30587662771492552</v>
      </c>
      <c r="Q14" s="11">
        <f t="shared" si="6"/>
        <v>0.3000000000000001</v>
      </c>
      <c r="R14" s="11">
        <f t="shared" si="7"/>
        <v>0.62999999999999901</v>
      </c>
      <c r="S14" s="17">
        <f t="shared" si="8"/>
        <v>0.60587662771492568</v>
      </c>
    </row>
    <row r="15" spans="1:19" x14ac:dyDescent="0.25">
      <c r="C15" s="19"/>
      <c r="D15" s="11">
        <v>0.04</v>
      </c>
      <c r="E15" s="11">
        <v>955</v>
      </c>
      <c r="F15" s="98">
        <f>VALUE(CONCATENATE(LEFT(E15,LEN(E15)-2),":",RIGHT(E15,2)))</f>
        <v>0.41319444444444442</v>
      </c>
      <c r="G15" s="26">
        <v>1005</v>
      </c>
      <c r="H15" s="93">
        <f>VALUE(CONCATENATE(LEFT(G15,LEN(G15)-2),":",RIGHT(G15,2)))</f>
        <v>0.4201388888888889</v>
      </c>
      <c r="I15" s="16" t="str">
        <f t="shared" si="10"/>
        <v/>
      </c>
      <c r="J15" s="11">
        <f t="shared" si="12"/>
        <v>7.9999999999999716</v>
      </c>
      <c r="K15" s="11">
        <f>(H15-F15)*1440</f>
        <v>10.000000000000044</v>
      </c>
      <c r="L15" s="11">
        <f t="shared" ref="L15:L58" si="13">IF(A15&lt;&gt;"",1,L14+1)</f>
        <v>2</v>
      </c>
      <c r="M15" s="11">
        <f t="shared" ca="1" si="11"/>
        <v>733</v>
      </c>
      <c r="N15" s="11" t="str">
        <f t="shared" si="3"/>
        <v/>
      </c>
      <c r="O15" s="11">
        <f>IF(J15&lt;&gt;"",(D15+D16)*J15/2,D15*5/2)</f>
        <v>0.16719999999999943</v>
      </c>
      <c r="P15" s="17">
        <f t="shared" ref="P15:P31" si="14">IF(J15&lt;&gt;"",(D16-D15)*J15/LN((D16+0.000001)/(D15+0.000001)),-5*(D15-0.000001)/(LN(1/D15)-13.8155))</f>
        <v>9.8562764362176952E-2</v>
      </c>
      <c r="Q15" s="11">
        <f>(D15*K15)</f>
        <v>0.4000000000000018</v>
      </c>
      <c r="R15" s="11">
        <f>O15+Q15</f>
        <v>0.56720000000000126</v>
      </c>
      <c r="S15" s="17">
        <f>P15+Q15</f>
        <v>0.49856276436217872</v>
      </c>
    </row>
    <row r="16" spans="1:19" x14ac:dyDescent="0.25">
      <c r="C16" s="20"/>
      <c r="D16" s="11">
        <v>1.8E-3</v>
      </c>
      <c r="E16" s="11">
        <v>1013</v>
      </c>
      <c r="F16" s="97">
        <f t="shared" ref="F16:F78" si="15">VALUE(CONCATENATE(LEFT(E16,LEN(E16)-2),":",RIGHT(E16,2)))</f>
        <v>0.42569444444444443</v>
      </c>
      <c r="G16" s="26">
        <v>1020</v>
      </c>
      <c r="H16" s="93">
        <f t="shared" ref="H16:H56" si="16">VALUE(CONCATENATE(LEFT(G16,LEN(G16)-2),":",RIGHT(G16,2)))</f>
        <v>0.43055555555555558</v>
      </c>
      <c r="I16" s="16" t="str">
        <f>IF(OR(A17&lt;&gt;"",D17=""),H16+TIME(0,5,0),"")</f>
        <v/>
      </c>
      <c r="J16" s="11">
        <f>IF(AND(OR(AND(A16&lt;&gt;"",A17=""),AND(A16="",A17="")),D17&lt;&gt;""),(F17-H16)*1440,"")</f>
        <v>8.9999999999998881</v>
      </c>
      <c r="K16" s="11">
        <f t="shared" ref="K16:K56" si="17">(H16-F16)*1440</f>
        <v>7.0000000000000551</v>
      </c>
      <c r="L16" s="11">
        <f t="shared" si="13"/>
        <v>3</v>
      </c>
      <c r="M16" s="11">
        <f t="shared" ca="1" si="11"/>
        <v>733</v>
      </c>
      <c r="N16" s="11" t="str">
        <f t="shared" ref="N16:N56" si="18">IF(I16&lt;&gt;"",(I16-VALUE(CONCATENATE(LEFT(M16,LEN(M16)-2),":",RIGHT(M16,2))))*1440,"")</f>
        <v/>
      </c>
      <c r="O16" s="11">
        <f>IF(J16&lt;&gt;"",(D16+D17)*J16/2,D16*5/2)</f>
        <v>8.9999999999998883E-3</v>
      </c>
      <c r="P16" s="17">
        <f t="shared" si="14"/>
        <v>6.566969019162241E-3</v>
      </c>
      <c r="Q16" s="11">
        <f t="shared" ref="Q16:Q39" si="19">(D16*K16)</f>
        <v>1.2600000000000099E-2</v>
      </c>
      <c r="R16" s="11">
        <f t="shared" ref="R16:R39" si="20">O16+Q16</f>
        <v>2.1599999999999987E-2</v>
      </c>
      <c r="S16" s="17">
        <f t="shared" ref="S16:S54" si="21">P16+Q16</f>
        <v>1.9166969019162341E-2</v>
      </c>
    </row>
    <row r="17" spans="1:19" x14ac:dyDescent="0.25">
      <c r="C17" s="20"/>
      <c r="D17" s="11">
        <v>2.0000000000000001E-4</v>
      </c>
      <c r="E17" s="11">
        <v>1029</v>
      </c>
      <c r="F17" s="97">
        <f t="shared" si="15"/>
        <v>0.4368055555555555</v>
      </c>
      <c r="G17" s="26">
        <v>1035</v>
      </c>
      <c r="H17" s="93">
        <f t="shared" si="16"/>
        <v>0.44097222222222227</v>
      </c>
      <c r="I17" s="16" t="str">
        <f>IF(OR(A18&lt;&gt;"",D18=""),H17+TIME(0,5,0),"")</f>
        <v/>
      </c>
      <c r="J17" s="11">
        <f t="shared" si="12"/>
        <v>7.9999999999999716</v>
      </c>
      <c r="K17" s="11">
        <f t="shared" si="17"/>
        <v>6.0000000000001386</v>
      </c>
      <c r="L17" s="11">
        <f t="shared" si="13"/>
        <v>4</v>
      </c>
      <c r="M17" s="11">
        <f t="shared" ca="1" si="11"/>
        <v>733</v>
      </c>
      <c r="N17" s="11" t="str">
        <f t="shared" si="18"/>
        <v/>
      </c>
      <c r="O17" s="11">
        <f>IF(J17&lt;&gt;"",(D17+D18)*J17/2,D17*5/2)</f>
        <v>8.7999999999999693E-3</v>
      </c>
      <c r="P17" s="17">
        <f t="shared" si="14"/>
        <v>6.2660528808722565E-3</v>
      </c>
      <c r="Q17" s="11">
        <f t="shared" si="19"/>
        <v>1.2000000000000279E-3</v>
      </c>
      <c r="R17" s="11">
        <f t="shared" si="20"/>
        <v>9.9999999999999967E-3</v>
      </c>
      <c r="S17" s="17">
        <f t="shared" si="21"/>
        <v>7.4660528808722839E-3</v>
      </c>
    </row>
    <row r="18" spans="1:19" x14ac:dyDescent="0.25">
      <c r="C18" s="20"/>
      <c r="D18" s="11">
        <v>2E-3</v>
      </c>
      <c r="E18" s="11">
        <v>1043</v>
      </c>
      <c r="F18" s="97">
        <f t="shared" si="15"/>
        <v>0.4465277777777778</v>
      </c>
      <c r="G18" s="26">
        <v>1116</v>
      </c>
      <c r="H18" s="93">
        <f t="shared" si="16"/>
        <v>0.4694444444444445</v>
      </c>
      <c r="I18" s="16" t="str">
        <f>IF(OR(A19&lt;&gt;"",D19=""),H18+TIME(0,5,0),"")</f>
        <v/>
      </c>
      <c r="J18" s="11">
        <f t="shared" si="12"/>
        <v>7.9999999999999716</v>
      </c>
      <c r="K18" s="11">
        <f t="shared" si="17"/>
        <v>33.000000000000043</v>
      </c>
      <c r="L18" s="11">
        <f t="shared" si="13"/>
        <v>5</v>
      </c>
      <c r="M18" s="11">
        <f t="shared" ca="1" si="11"/>
        <v>733</v>
      </c>
      <c r="N18" s="11" t="str">
        <f t="shared" si="18"/>
        <v/>
      </c>
      <c r="O18" s="11">
        <f>IF(J18&lt;&gt;"",(D18+D19)*J18/2,D18*5/2)</f>
        <v>4.7999999999999828E-2</v>
      </c>
      <c r="P18" s="17">
        <f t="shared" si="14"/>
        <v>3.9775318365114151E-2</v>
      </c>
      <c r="Q18" s="11">
        <f t="shared" si="19"/>
        <v>6.6000000000000086E-2</v>
      </c>
      <c r="R18" s="11">
        <f t="shared" si="20"/>
        <v>0.11399999999999991</v>
      </c>
      <c r="S18" s="17">
        <f t="shared" si="21"/>
        <v>0.10577531836511424</v>
      </c>
    </row>
    <row r="19" spans="1:19" x14ac:dyDescent="0.25">
      <c r="A19" s="21"/>
      <c r="B19" s="21"/>
      <c r="C19" s="22"/>
      <c r="D19" s="21">
        <v>0.01</v>
      </c>
      <c r="E19" s="21">
        <v>1124</v>
      </c>
      <c r="F19" s="99">
        <f t="shared" si="15"/>
        <v>0.47500000000000003</v>
      </c>
      <c r="G19" s="88">
        <v>1136</v>
      </c>
      <c r="H19" s="94">
        <f t="shared" si="16"/>
        <v>0.48333333333333334</v>
      </c>
      <c r="I19" s="23" t="str">
        <f>IF(OR(A20&lt;&gt;"",D20=""),H19+TIME(0,5,0),"")</f>
        <v/>
      </c>
      <c r="J19" s="21">
        <f t="shared" si="12"/>
        <v>5.9999999999999787</v>
      </c>
      <c r="K19" s="21">
        <f t="shared" si="17"/>
        <v>11.999999999999957</v>
      </c>
      <c r="L19" s="21">
        <f t="shared" si="13"/>
        <v>6</v>
      </c>
      <c r="M19" s="21">
        <f t="shared" ca="1" si="11"/>
        <v>733</v>
      </c>
      <c r="N19" s="21" t="str">
        <f t="shared" si="18"/>
        <v/>
      </c>
      <c r="O19" s="21">
        <f t="shared" ref="O19" si="22">IF(J19&lt;&gt;"",(D19+D20)*J19/2,D19*5/2)</f>
        <v>4.7999999999999828E-2</v>
      </c>
      <c r="P19" s="24">
        <f t="shared" si="14"/>
        <v>4.6988896129550518E-2</v>
      </c>
      <c r="Q19" s="21">
        <f t="shared" si="19"/>
        <v>0.11999999999999958</v>
      </c>
      <c r="R19" s="21">
        <f t="shared" si="20"/>
        <v>0.1679999999999994</v>
      </c>
      <c r="S19" s="24">
        <f t="shared" si="21"/>
        <v>0.16698889612955009</v>
      </c>
    </row>
    <row r="20" spans="1:19" x14ac:dyDescent="0.25">
      <c r="C20" s="20"/>
      <c r="D20" s="11">
        <v>6.0000000000000001E-3</v>
      </c>
      <c r="E20" s="11">
        <v>1142</v>
      </c>
      <c r="F20" s="97">
        <f t="shared" si="15"/>
        <v>0.48749999999999999</v>
      </c>
      <c r="G20" s="26">
        <v>1148</v>
      </c>
      <c r="H20" s="93">
        <f t="shared" si="16"/>
        <v>0.4916666666666667</v>
      </c>
      <c r="I20" s="16"/>
      <c r="J20" s="21">
        <f t="shared" si="12"/>
        <v>10.999999999999881</v>
      </c>
      <c r="K20" s="11">
        <f t="shared" si="17"/>
        <v>6.0000000000000586</v>
      </c>
      <c r="L20" s="11">
        <f t="shared" si="13"/>
        <v>7</v>
      </c>
      <c r="M20" s="11">
        <f t="shared" ca="1" si="11"/>
        <v>733</v>
      </c>
      <c r="N20" s="11" t="str">
        <f t="shared" si="18"/>
        <v/>
      </c>
      <c r="O20" s="11">
        <f t="shared" ref="O20:O32" si="23">IF(J20&lt;&gt;"",(D20+D21)*J20/2,D20*5/2)</f>
        <v>5.53299999999994</v>
      </c>
      <c r="P20" s="17">
        <f t="shared" si="14"/>
        <v>2.1372875299806191</v>
      </c>
      <c r="Q20" s="11">
        <f t="shared" si="19"/>
        <v>3.6000000000000351E-2</v>
      </c>
      <c r="R20" s="11">
        <f t="shared" si="20"/>
        <v>5.5689999999999404</v>
      </c>
      <c r="S20" s="17">
        <f t="shared" si="21"/>
        <v>2.1732875299806196</v>
      </c>
    </row>
    <row r="21" spans="1:19" x14ac:dyDescent="0.25">
      <c r="C21" s="20"/>
      <c r="D21" s="11">
        <v>1</v>
      </c>
      <c r="E21" s="11">
        <v>1159</v>
      </c>
      <c r="F21" s="97">
        <f t="shared" si="15"/>
        <v>0.4993055555555555</v>
      </c>
      <c r="G21" s="26">
        <v>1209</v>
      </c>
      <c r="H21" s="93">
        <f t="shared" si="16"/>
        <v>0.50624999999999998</v>
      </c>
      <c r="I21" s="16">
        <f t="shared" ref="I21:I33" si="24">IF(OR(A22&lt;&gt;"",D22=""),H21+TIME(0,5,0),"")</f>
        <v>0.50972222222222219</v>
      </c>
      <c r="J21" s="11" t="str">
        <f t="shared" si="12"/>
        <v/>
      </c>
      <c r="K21" s="11">
        <f t="shared" si="17"/>
        <v>10.000000000000044</v>
      </c>
      <c r="L21" s="11">
        <f t="shared" si="13"/>
        <v>8</v>
      </c>
      <c r="M21" s="11">
        <f t="shared" ca="1" si="11"/>
        <v>733</v>
      </c>
      <c r="N21" s="11">
        <f t="shared" ca="1" si="18"/>
        <v>280.99999999999994</v>
      </c>
      <c r="O21" s="11">
        <f t="shared" si="23"/>
        <v>2.5</v>
      </c>
      <c r="P21" s="17">
        <f t="shared" si="14"/>
        <v>0.36191198291773735</v>
      </c>
      <c r="Q21" s="11">
        <f t="shared" si="19"/>
        <v>10.000000000000044</v>
      </c>
      <c r="R21" s="11">
        <f t="shared" si="20"/>
        <v>12.500000000000044</v>
      </c>
      <c r="S21" s="17">
        <f>P21+Q21</f>
        <v>10.361911982917782</v>
      </c>
    </row>
    <row r="22" spans="1:19" x14ac:dyDescent="0.25">
      <c r="A22" s="18">
        <v>38447</v>
      </c>
      <c r="B22" s="11">
        <v>1313</v>
      </c>
      <c r="C22" s="20"/>
      <c r="D22" s="11">
        <v>0.05</v>
      </c>
      <c r="E22" s="11">
        <v>1352</v>
      </c>
      <c r="F22" s="97">
        <f t="shared" si="15"/>
        <v>0.57777777777777783</v>
      </c>
      <c r="G22" s="26">
        <v>1401</v>
      </c>
      <c r="H22" s="93">
        <f t="shared" si="16"/>
        <v>0.58402777777777781</v>
      </c>
      <c r="I22" s="16" t="str">
        <f t="shared" si="24"/>
        <v/>
      </c>
      <c r="J22" s="11">
        <f t="shared" si="12"/>
        <v>10.999999999999961</v>
      </c>
      <c r="K22" s="11">
        <f t="shared" si="17"/>
        <v>8.999999999999968</v>
      </c>
      <c r="L22" s="11">
        <f t="shared" si="13"/>
        <v>1</v>
      </c>
      <c r="M22" s="11">
        <f t="shared" ca="1" si="11"/>
        <v>1313</v>
      </c>
      <c r="N22" s="11" t="str">
        <f t="shared" si="18"/>
        <v/>
      </c>
      <c r="O22" s="11">
        <f t="shared" si="23"/>
        <v>0.36299999999999871</v>
      </c>
      <c r="P22" s="17">
        <f t="shared" si="14"/>
        <v>0.32824530152218906</v>
      </c>
      <c r="Q22" s="11">
        <f t="shared" si="19"/>
        <v>0.4499999999999984</v>
      </c>
      <c r="R22" s="11">
        <f t="shared" si="20"/>
        <v>0.81299999999999706</v>
      </c>
      <c r="S22" s="17">
        <f t="shared" si="21"/>
        <v>0.77824530152218752</v>
      </c>
    </row>
    <row r="23" spans="1:19" x14ac:dyDescent="0.25">
      <c r="C23" s="20"/>
      <c r="D23" s="11">
        <v>1.6E-2</v>
      </c>
      <c r="E23" s="11">
        <v>1412</v>
      </c>
      <c r="F23" s="97">
        <f t="shared" si="15"/>
        <v>0.59166666666666667</v>
      </c>
      <c r="G23" s="26">
        <v>1424</v>
      </c>
      <c r="H23" s="93">
        <f t="shared" si="16"/>
        <v>0.6</v>
      </c>
      <c r="I23" s="16">
        <f t="shared" si="24"/>
        <v>0.60347222222222219</v>
      </c>
      <c r="J23" s="11" t="str">
        <f t="shared" si="12"/>
        <v/>
      </c>
      <c r="K23" s="11">
        <f t="shared" si="17"/>
        <v>11.999999999999957</v>
      </c>
      <c r="L23" s="11">
        <f t="shared" si="13"/>
        <v>2</v>
      </c>
      <c r="M23" s="11">
        <f t="shared" ref="M23:M58" ca="1" si="25">OFFSET(B23,-L23+1,0)</f>
        <v>1313</v>
      </c>
      <c r="N23" s="11">
        <f t="shared" ca="1" si="18"/>
        <v>75.999999999999886</v>
      </c>
      <c r="O23" s="11">
        <f t="shared" si="23"/>
        <v>0.04</v>
      </c>
      <c r="P23" s="17">
        <f t="shared" si="14"/>
        <v>8.2636616258003528E-3</v>
      </c>
      <c r="Q23" s="11">
        <f t="shared" si="19"/>
        <v>0.19199999999999931</v>
      </c>
      <c r="R23" s="11">
        <f t="shared" si="20"/>
        <v>0.23199999999999932</v>
      </c>
      <c r="S23" s="17">
        <f t="shared" si="21"/>
        <v>0.20026366162579967</v>
      </c>
    </row>
    <row r="24" spans="1:19" x14ac:dyDescent="0.25">
      <c r="A24" s="18">
        <v>38447</v>
      </c>
      <c r="B24" s="11">
        <v>1432</v>
      </c>
      <c r="C24" s="20"/>
      <c r="D24" s="11">
        <v>100</v>
      </c>
      <c r="E24" s="11">
        <v>1458</v>
      </c>
      <c r="F24" s="97">
        <f t="shared" si="15"/>
        <v>0.62361111111111112</v>
      </c>
      <c r="G24" s="26">
        <v>1507</v>
      </c>
      <c r="H24" s="93">
        <f t="shared" si="16"/>
        <v>0.62986111111111109</v>
      </c>
      <c r="I24" s="16">
        <f t="shared" si="24"/>
        <v>0.6333333333333333</v>
      </c>
      <c r="J24" s="11" t="str">
        <f t="shared" si="12"/>
        <v/>
      </c>
      <c r="K24" s="11">
        <f t="shared" si="17"/>
        <v>8.999999999999968</v>
      </c>
      <c r="L24" s="11">
        <f t="shared" si="13"/>
        <v>1</v>
      </c>
      <c r="M24" s="11">
        <f t="shared" ca="1" si="25"/>
        <v>1432</v>
      </c>
      <c r="N24" s="11">
        <f t="shared" ca="1" si="18"/>
        <v>40.000000000000014</v>
      </c>
      <c r="O24" s="11">
        <f t="shared" si="23"/>
        <v>250</v>
      </c>
      <c r="P24" s="17">
        <f t="shared" si="14"/>
        <v>27.143420404993254</v>
      </c>
      <c r="Q24" s="11">
        <f t="shared" si="19"/>
        <v>899.99999999999682</v>
      </c>
      <c r="R24" s="11">
        <f t="shared" si="20"/>
        <v>1149.9999999999968</v>
      </c>
      <c r="S24" s="17">
        <f t="shared" si="21"/>
        <v>927.14342040499002</v>
      </c>
    </row>
    <row r="25" spans="1:19" x14ac:dyDescent="0.25">
      <c r="A25" s="18">
        <v>38447</v>
      </c>
      <c r="B25" s="11">
        <v>1514</v>
      </c>
      <c r="C25" s="20"/>
      <c r="D25" s="11">
        <v>100</v>
      </c>
      <c r="E25" s="11">
        <v>1531</v>
      </c>
      <c r="F25" s="97">
        <f t="shared" si="15"/>
        <v>0.64652777777777781</v>
      </c>
      <c r="G25" s="26">
        <v>1534</v>
      </c>
      <c r="H25" s="93">
        <f t="shared" si="16"/>
        <v>0.64861111111111114</v>
      </c>
      <c r="I25" s="16">
        <f t="shared" si="24"/>
        <v>0.65208333333333335</v>
      </c>
      <c r="J25" s="11" t="str">
        <f t="shared" si="12"/>
        <v/>
      </c>
      <c r="K25" s="11">
        <f t="shared" si="17"/>
        <v>2.9999999999999893</v>
      </c>
      <c r="L25" s="11">
        <f t="shared" si="13"/>
        <v>1</v>
      </c>
      <c r="M25" s="11">
        <f t="shared" ca="1" si="25"/>
        <v>1514</v>
      </c>
      <c r="N25" s="11">
        <f t="shared" ca="1" si="18"/>
        <v>25.000000000000071</v>
      </c>
      <c r="O25" s="11">
        <f t="shared" si="23"/>
        <v>250</v>
      </c>
      <c r="P25" s="17">
        <f t="shared" si="14"/>
        <v>27.143420404993254</v>
      </c>
      <c r="Q25" s="11">
        <f t="shared" si="19"/>
        <v>299.99999999999892</v>
      </c>
      <c r="R25" s="11">
        <f t="shared" si="20"/>
        <v>549.99999999999886</v>
      </c>
      <c r="S25" s="17">
        <f t="shared" si="21"/>
        <v>327.14342040499218</v>
      </c>
    </row>
    <row r="26" spans="1:19" x14ac:dyDescent="0.25">
      <c r="A26" s="18">
        <v>38447</v>
      </c>
      <c r="B26" s="11">
        <v>1605</v>
      </c>
      <c r="C26" s="20"/>
      <c r="D26" s="11">
        <v>0.01</v>
      </c>
      <c r="E26" s="11">
        <v>1648</v>
      </c>
      <c r="F26" s="97">
        <f t="shared" si="15"/>
        <v>0.70000000000000007</v>
      </c>
      <c r="G26" s="26">
        <v>1700</v>
      </c>
      <c r="H26" s="93">
        <f t="shared" si="16"/>
        <v>0.70833333333333337</v>
      </c>
      <c r="I26" s="16" t="str">
        <f t="shared" si="24"/>
        <v/>
      </c>
      <c r="J26" s="11">
        <f t="shared" si="12"/>
        <v>13.99999999999995</v>
      </c>
      <c r="K26" s="11">
        <f t="shared" si="17"/>
        <v>11.999999999999957</v>
      </c>
      <c r="L26" s="11">
        <f t="shared" si="13"/>
        <v>1</v>
      </c>
      <c r="M26" s="11">
        <f t="shared" ca="1" si="25"/>
        <v>1605</v>
      </c>
      <c r="N26" s="11" t="str">
        <f t="shared" si="18"/>
        <v/>
      </c>
      <c r="O26" s="11">
        <f t="shared" si="23"/>
        <v>1400.0699999999949</v>
      </c>
      <c r="P26" s="17">
        <f t="shared" si="14"/>
        <v>282.71740172946204</v>
      </c>
      <c r="Q26" s="11">
        <f t="shared" si="19"/>
        <v>0.11999999999999958</v>
      </c>
      <c r="R26" s="11">
        <f t="shared" si="20"/>
        <v>1400.1899999999948</v>
      </c>
      <c r="S26" s="17">
        <f t="shared" si="21"/>
        <v>282.83740172946204</v>
      </c>
    </row>
    <row r="27" spans="1:19" x14ac:dyDescent="0.25">
      <c r="C27" s="20"/>
      <c r="D27" s="11">
        <v>200</v>
      </c>
      <c r="E27" s="11">
        <v>1714</v>
      </c>
      <c r="F27" s="97">
        <f t="shared" si="15"/>
        <v>0.71805555555555556</v>
      </c>
      <c r="G27" s="26">
        <v>1721</v>
      </c>
      <c r="H27" s="93">
        <f t="shared" si="16"/>
        <v>0.72291666666666676</v>
      </c>
      <c r="I27" s="16">
        <f t="shared" si="24"/>
        <v>0.72638888888888897</v>
      </c>
      <c r="J27" s="11" t="str">
        <f t="shared" si="12"/>
        <v/>
      </c>
      <c r="K27" s="11">
        <f t="shared" si="17"/>
        <v>7.000000000000135</v>
      </c>
      <c r="L27" s="11">
        <f t="shared" si="13"/>
        <v>2</v>
      </c>
      <c r="M27" s="11">
        <f t="shared" ca="1" si="25"/>
        <v>1605</v>
      </c>
      <c r="N27" s="11">
        <f t="shared" ca="1" si="18"/>
        <v>81.000000000000199</v>
      </c>
      <c r="O27" s="11">
        <f t="shared" si="23"/>
        <v>500</v>
      </c>
      <c r="P27" s="17">
        <f t="shared" si="14"/>
        <v>52.318172546220183</v>
      </c>
      <c r="Q27" s="11">
        <f t="shared" si="19"/>
        <v>1400.0000000000271</v>
      </c>
      <c r="R27" s="11">
        <f t="shared" si="20"/>
        <v>1900.0000000000271</v>
      </c>
      <c r="S27" s="17">
        <f t="shared" si="21"/>
        <v>1452.3181725462473</v>
      </c>
    </row>
    <row r="28" spans="1:19" x14ac:dyDescent="0.25">
      <c r="A28" s="18">
        <v>38448</v>
      </c>
      <c r="B28" s="11">
        <v>730</v>
      </c>
      <c r="C28" s="20"/>
      <c r="D28" s="11">
        <v>0.01</v>
      </c>
      <c r="E28" s="11">
        <v>908</v>
      </c>
      <c r="F28" s="97">
        <f t="shared" si="15"/>
        <v>0.38055555555555554</v>
      </c>
      <c r="G28" s="26">
        <v>918</v>
      </c>
      <c r="H28" s="93">
        <f t="shared" si="16"/>
        <v>0.38750000000000001</v>
      </c>
      <c r="I28" s="16" t="str">
        <f t="shared" si="24"/>
        <v/>
      </c>
      <c r="J28" s="11">
        <f t="shared" si="12"/>
        <v>13.99999999999995</v>
      </c>
      <c r="K28" s="11">
        <f t="shared" si="17"/>
        <v>10.000000000000044</v>
      </c>
      <c r="L28" s="11">
        <f t="shared" si="13"/>
        <v>1</v>
      </c>
      <c r="M28" s="11">
        <f t="shared" ca="1" si="25"/>
        <v>730</v>
      </c>
      <c r="N28" s="11" t="str">
        <f t="shared" si="18"/>
        <v/>
      </c>
      <c r="O28" s="11">
        <f t="shared" si="23"/>
        <v>140.06999999999951</v>
      </c>
      <c r="P28" s="17">
        <f t="shared" si="14"/>
        <v>36.819796260273151</v>
      </c>
      <c r="Q28" s="11">
        <f t="shared" si="19"/>
        <v>0.10000000000000045</v>
      </c>
      <c r="R28" s="11">
        <f t="shared" si="20"/>
        <v>140.1699999999995</v>
      </c>
      <c r="S28" s="17">
        <f t="shared" si="21"/>
        <v>36.919796260273152</v>
      </c>
    </row>
    <row r="29" spans="1:19" x14ac:dyDescent="0.25">
      <c r="C29" s="20"/>
      <c r="D29" s="11">
        <v>20</v>
      </c>
      <c r="E29" s="11">
        <v>932</v>
      </c>
      <c r="F29" s="97">
        <f t="shared" si="15"/>
        <v>0.3972222222222222</v>
      </c>
      <c r="G29" s="26">
        <v>940</v>
      </c>
      <c r="H29" s="93">
        <f t="shared" si="16"/>
        <v>0.40277777777777773</v>
      </c>
      <c r="I29" s="16" t="str">
        <f t="shared" si="24"/>
        <v/>
      </c>
      <c r="J29" s="11">
        <f>IF(AND(OR(AND(A29&lt;&gt;"",A30=""),AND(A29="",A30="")),D30&lt;&gt;""),(F30-H29)*1440,"")</f>
        <v>186.00000000000006</v>
      </c>
      <c r="K29" s="11">
        <f t="shared" si="17"/>
        <v>7.9999999999999716</v>
      </c>
      <c r="L29" s="11">
        <f t="shared" si="13"/>
        <v>2</v>
      </c>
      <c r="M29" s="11">
        <f t="shared" ca="1" si="25"/>
        <v>730</v>
      </c>
      <c r="N29" s="11" t="str">
        <f t="shared" si="18"/>
        <v/>
      </c>
      <c r="O29" s="11">
        <f t="shared" si="23"/>
        <v>11160.000000000004</v>
      </c>
      <c r="P29" s="17">
        <f t="shared" si="14"/>
        <v>9245.4640560282114</v>
      </c>
      <c r="Q29" s="11">
        <f t="shared" si="19"/>
        <v>159.99999999999943</v>
      </c>
      <c r="R29" s="11">
        <f t="shared" si="20"/>
        <v>11320.000000000004</v>
      </c>
      <c r="S29" s="17">
        <f t="shared" si="21"/>
        <v>9405.4640560282114</v>
      </c>
    </row>
    <row r="30" spans="1:19" x14ac:dyDescent="0.25">
      <c r="B30" s="11">
        <v>1226</v>
      </c>
      <c r="C30" s="20"/>
      <c r="D30" s="11">
        <v>100</v>
      </c>
      <c r="E30" s="11">
        <v>1246</v>
      </c>
      <c r="F30" s="97">
        <f t="shared" si="15"/>
        <v>0.53194444444444444</v>
      </c>
      <c r="G30" s="26">
        <v>1343</v>
      </c>
      <c r="H30" s="93">
        <f t="shared" si="16"/>
        <v>0.57152777777777775</v>
      </c>
      <c r="I30" s="16" t="str">
        <f t="shared" si="24"/>
        <v/>
      </c>
      <c r="J30" s="11">
        <f t="shared" si="12"/>
        <v>15.999999999999943</v>
      </c>
      <c r="K30" s="11">
        <f t="shared" si="17"/>
        <v>56.999999999999957</v>
      </c>
      <c r="L30" s="11">
        <f t="shared" si="13"/>
        <v>3</v>
      </c>
      <c r="M30" s="11">
        <f t="shared" ca="1" si="25"/>
        <v>730</v>
      </c>
      <c r="N30" s="11" t="str">
        <f t="shared" si="18"/>
        <v/>
      </c>
      <c r="O30" s="11">
        <f t="shared" si="23"/>
        <v>2399.9999999999914</v>
      </c>
      <c r="P30" s="17">
        <f t="shared" si="14"/>
        <v>2308.3120820732852</v>
      </c>
      <c r="Q30" s="11">
        <f t="shared" si="19"/>
        <v>5699.9999999999955</v>
      </c>
      <c r="R30" s="11">
        <f t="shared" si="20"/>
        <v>8099.9999999999873</v>
      </c>
      <c r="S30" s="17">
        <f t="shared" si="21"/>
        <v>8008.3120820732802</v>
      </c>
    </row>
    <row r="31" spans="1:19" x14ac:dyDescent="0.25">
      <c r="C31" s="20"/>
      <c r="D31" s="11">
        <v>200</v>
      </c>
      <c r="E31" s="11">
        <v>1359</v>
      </c>
      <c r="F31" s="97">
        <f t="shared" si="15"/>
        <v>0.58263888888888882</v>
      </c>
      <c r="G31" s="26">
        <v>1530</v>
      </c>
      <c r="H31" s="93">
        <f t="shared" si="16"/>
        <v>0.64583333333333337</v>
      </c>
      <c r="I31" s="16">
        <f t="shared" si="24"/>
        <v>0.64930555555555558</v>
      </c>
      <c r="J31" s="11" t="str">
        <f t="shared" si="12"/>
        <v/>
      </c>
      <c r="K31" s="11">
        <f t="shared" si="17"/>
        <v>91.000000000000156</v>
      </c>
      <c r="L31" s="11">
        <f t="shared" si="13"/>
        <v>4</v>
      </c>
      <c r="M31" s="11">
        <f t="shared" ca="1" si="25"/>
        <v>730</v>
      </c>
      <c r="N31" s="11">
        <f t="shared" ca="1" si="18"/>
        <v>485.00000000000006</v>
      </c>
      <c r="O31" s="11">
        <f t="shared" si="23"/>
        <v>500</v>
      </c>
      <c r="P31" s="17">
        <f t="shared" si="14"/>
        <v>52.318172546220183</v>
      </c>
      <c r="Q31" s="11">
        <f t="shared" si="19"/>
        <v>18200.000000000033</v>
      </c>
      <c r="R31" s="11">
        <f t="shared" si="20"/>
        <v>18700.000000000033</v>
      </c>
      <c r="S31" s="17">
        <f t="shared" si="21"/>
        <v>18252.318172546253</v>
      </c>
    </row>
    <row r="32" spans="1:19" x14ac:dyDescent="0.25">
      <c r="A32" s="18">
        <v>38449</v>
      </c>
      <c r="B32" s="11">
        <v>711</v>
      </c>
      <c r="C32" s="20"/>
      <c r="D32" s="11">
        <v>0.01</v>
      </c>
      <c r="E32" s="11">
        <v>917</v>
      </c>
      <c r="F32" s="97">
        <f t="shared" si="15"/>
        <v>0.38680555555555557</v>
      </c>
      <c r="G32" s="26">
        <v>929</v>
      </c>
      <c r="H32" s="93">
        <f t="shared" si="16"/>
        <v>0.39513888888888887</v>
      </c>
      <c r="I32" s="16" t="str">
        <f t="shared" si="24"/>
        <v/>
      </c>
      <c r="J32" s="11">
        <f t="shared" si="12"/>
        <v>12.000000000000037</v>
      </c>
      <c r="K32" s="11">
        <f t="shared" si="17"/>
        <v>11.999999999999957</v>
      </c>
      <c r="L32" s="11">
        <f t="shared" si="13"/>
        <v>1</v>
      </c>
      <c r="M32" s="11">
        <f t="shared" ca="1" si="25"/>
        <v>711</v>
      </c>
      <c r="N32" s="11" t="str">
        <f t="shared" si="18"/>
        <v/>
      </c>
      <c r="O32" s="11">
        <f t="shared" si="23"/>
        <v>600.06000000000188</v>
      </c>
      <c r="P32" s="17">
        <f t="shared" ref="P32:P39" si="26">IF(J32&lt;&gt;"",(D33-D32)*J32/LN((D33+0.000001)/(D32+0.000001)),-5*(D32-0.000001)/(LN(1/D32)-13.8155))</f>
        <v>130.27672998597816</v>
      </c>
      <c r="Q32" s="11">
        <f t="shared" si="19"/>
        <v>0.11999999999999958</v>
      </c>
      <c r="R32" s="11">
        <f t="shared" si="20"/>
        <v>600.18000000000188</v>
      </c>
      <c r="S32" s="17">
        <f t="shared" si="21"/>
        <v>130.39672998597817</v>
      </c>
    </row>
    <row r="33" spans="1:19" x14ac:dyDescent="0.25">
      <c r="C33" s="20"/>
      <c r="D33" s="11">
        <v>100</v>
      </c>
      <c r="E33" s="11">
        <v>941</v>
      </c>
      <c r="F33" s="97">
        <f t="shared" si="15"/>
        <v>0.40347222222222223</v>
      </c>
      <c r="G33" s="26">
        <v>953</v>
      </c>
      <c r="H33" s="93">
        <f t="shared" si="16"/>
        <v>0.41180555555555554</v>
      </c>
      <c r="I33" s="16" t="str">
        <f t="shared" si="24"/>
        <v/>
      </c>
      <c r="J33" s="11">
        <f t="shared" si="12"/>
        <v>3.9999999999999858</v>
      </c>
      <c r="K33" s="11">
        <f t="shared" si="17"/>
        <v>11.999999999999957</v>
      </c>
      <c r="L33" s="11">
        <f t="shared" si="13"/>
        <v>2</v>
      </c>
      <c r="M33" s="11">
        <f t="shared" ca="1" si="25"/>
        <v>711</v>
      </c>
      <c r="N33" s="11" t="str">
        <f t="shared" si="18"/>
        <v/>
      </c>
      <c r="O33" s="11">
        <f t="shared" ref="O33:O36" si="27">IF(J33&lt;&gt;"",(D33+D34)*J33/2,D33*5/2)</f>
        <v>599.99999999999784</v>
      </c>
      <c r="P33" s="17">
        <f t="shared" si="26"/>
        <v>577.0780205183213</v>
      </c>
      <c r="Q33" s="11">
        <f t="shared" si="19"/>
        <v>1199.9999999999957</v>
      </c>
      <c r="R33" s="11">
        <f t="shared" si="20"/>
        <v>1799.9999999999936</v>
      </c>
      <c r="S33" s="17">
        <f t="shared" si="21"/>
        <v>1777.0780205183169</v>
      </c>
    </row>
    <row r="34" spans="1:19" x14ac:dyDescent="0.25">
      <c r="C34" s="20"/>
      <c r="D34" s="11">
        <v>200</v>
      </c>
      <c r="E34" s="11">
        <v>957</v>
      </c>
      <c r="F34" s="97">
        <f t="shared" si="15"/>
        <v>0.4145833333333333</v>
      </c>
      <c r="G34" s="26">
        <v>1014</v>
      </c>
      <c r="H34" s="93">
        <f t="shared" si="16"/>
        <v>0.42638888888888887</v>
      </c>
      <c r="I34" s="16">
        <f t="shared" ref="I34:I58" si="28">IF(OR(A35&lt;&gt;"",D35=""),H34+TIME(0,5,0),"")</f>
        <v>0.42986111111111108</v>
      </c>
      <c r="J34" s="11" t="str">
        <f t="shared" si="12"/>
        <v/>
      </c>
      <c r="K34" s="11">
        <f t="shared" si="17"/>
        <v>17.000000000000021</v>
      </c>
      <c r="L34" s="11">
        <f t="shared" si="13"/>
        <v>3</v>
      </c>
      <c r="M34" s="11">
        <f t="shared" ca="1" si="25"/>
        <v>711</v>
      </c>
      <c r="N34" s="11">
        <f t="shared" ca="1" si="18"/>
        <v>187.99999999999997</v>
      </c>
      <c r="O34" s="11">
        <f t="shared" si="27"/>
        <v>500</v>
      </c>
      <c r="P34" s="17">
        <f t="shared" si="26"/>
        <v>52.318172546220183</v>
      </c>
      <c r="Q34" s="11">
        <f t="shared" si="19"/>
        <v>3400.0000000000041</v>
      </c>
      <c r="R34" s="11">
        <f t="shared" si="20"/>
        <v>3900.0000000000041</v>
      </c>
      <c r="S34" s="17">
        <f t="shared" si="21"/>
        <v>3452.3181725462241</v>
      </c>
    </row>
    <row r="35" spans="1:19" x14ac:dyDescent="0.25">
      <c r="A35" s="25">
        <v>38449</v>
      </c>
      <c r="B35" s="21">
        <v>1024</v>
      </c>
      <c r="C35" s="22"/>
      <c r="D35" s="21">
        <v>200</v>
      </c>
      <c r="E35" s="21">
        <v>1050</v>
      </c>
      <c r="F35" s="99">
        <f>VALUE(CONCATENATE(LEFT(E35,LEN(E35)-2),":",RIGHT(E35,2)))</f>
        <v>0.4513888888888889</v>
      </c>
      <c r="G35" s="88">
        <v>1155</v>
      </c>
      <c r="H35" s="94">
        <f t="shared" si="16"/>
        <v>0.49652777777777773</v>
      </c>
      <c r="I35" s="23">
        <f t="shared" si="28"/>
        <v>0.49999999999999994</v>
      </c>
      <c r="J35" s="21" t="str">
        <f t="shared" si="12"/>
        <v/>
      </c>
      <c r="K35" s="23">
        <f>(H35-F35)*1440</f>
        <v>64.999999999999929</v>
      </c>
      <c r="L35" s="21">
        <f t="shared" si="13"/>
        <v>1</v>
      </c>
      <c r="M35" s="21">
        <f t="shared" ca="1" si="25"/>
        <v>1024</v>
      </c>
      <c r="N35" s="21">
        <f t="shared" ca="1" si="18"/>
        <v>95.999999999999901</v>
      </c>
      <c r="O35" s="21">
        <f t="shared" si="27"/>
        <v>500</v>
      </c>
      <c r="P35" s="24">
        <f t="shared" si="26"/>
        <v>52.318172546220183</v>
      </c>
      <c r="Q35" s="21">
        <f t="shared" si="19"/>
        <v>12999.999999999985</v>
      </c>
      <c r="R35" s="21">
        <f t="shared" si="20"/>
        <v>13499.999999999985</v>
      </c>
      <c r="S35" s="24">
        <f t="shared" si="21"/>
        <v>13052.318172546205</v>
      </c>
    </row>
    <row r="36" spans="1:19" x14ac:dyDescent="0.25">
      <c r="A36" s="18">
        <v>38450</v>
      </c>
      <c r="B36" s="11">
        <v>754</v>
      </c>
      <c r="C36" s="20"/>
      <c r="D36" s="11">
        <v>0.01</v>
      </c>
      <c r="E36" s="11">
        <v>833</v>
      </c>
      <c r="F36" s="97">
        <f>VALUE(CONCATENATE(LEFT(E36,LEN(E36)-2),":",RIGHT(E36,2)))</f>
        <v>0.35625000000000001</v>
      </c>
      <c r="G36" s="26">
        <v>835</v>
      </c>
      <c r="H36" s="93">
        <f t="shared" si="16"/>
        <v>0.3576388888888889</v>
      </c>
      <c r="I36" s="23" t="str">
        <f t="shared" si="28"/>
        <v/>
      </c>
      <c r="J36" s="11">
        <f>IF(AND(OR(AND(A36&lt;&gt;"",A37=""),AND(A36="",A37="")),D37&lt;&gt;""),(F37-H36)*1440,"")</f>
        <v>5.9999999999999787</v>
      </c>
      <c r="K36" s="26">
        <f>(H36-F36)*1440</f>
        <v>1.9999999999999929</v>
      </c>
      <c r="L36" s="11">
        <f t="shared" si="13"/>
        <v>1</v>
      </c>
      <c r="M36" s="11">
        <f t="shared" ca="1" si="25"/>
        <v>754</v>
      </c>
      <c r="N36" s="11" t="str">
        <f t="shared" si="18"/>
        <v/>
      </c>
      <c r="O36" s="11">
        <f t="shared" si="27"/>
        <v>0.32999999999999885</v>
      </c>
      <c r="P36" s="17">
        <f t="shared" si="26"/>
        <v>0.23452818661036695</v>
      </c>
      <c r="Q36" s="11">
        <f t="shared" si="19"/>
        <v>1.9999999999999931E-2</v>
      </c>
      <c r="R36" s="11">
        <f t="shared" si="20"/>
        <v>0.34999999999999876</v>
      </c>
      <c r="S36" s="17">
        <f t="shared" si="21"/>
        <v>0.25452818661036686</v>
      </c>
    </row>
    <row r="37" spans="1:19" x14ac:dyDescent="0.25">
      <c r="C37" s="27"/>
      <c r="D37" s="11">
        <v>0.1</v>
      </c>
      <c r="E37" s="11">
        <v>841</v>
      </c>
      <c r="F37" s="97">
        <f t="shared" si="15"/>
        <v>0.36180555555555555</v>
      </c>
      <c r="G37" s="26">
        <v>846</v>
      </c>
      <c r="H37" s="93">
        <f t="shared" si="16"/>
        <v>0.36527777777777781</v>
      </c>
      <c r="I37" s="23" t="str">
        <f t="shared" si="28"/>
        <v/>
      </c>
      <c r="J37" s="11">
        <f t="shared" ref="J37:J53" si="29">IF(AND(OR(AND(A37&lt;&gt;"",A38=""),AND(A37="",A38="")),D38&lt;&gt;""),(F38-H37)*1440,"")</f>
        <v>5.9999999999999787</v>
      </c>
      <c r="K37" s="11">
        <f t="shared" si="17"/>
        <v>5.0000000000000622</v>
      </c>
      <c r="L37" s="11">
        <f t="shared" si="13"/>
        <v>2</v>
      </c>
      <c r="M37" s="11">
        <f t="shared" ca="1" si="25"/>
        <v>754</v>
      </c>
      <c r="N37" s="11" t="str">
        <f t="shared" si="18"/>
        <v/>
      </c>
      <c r="O37" s="11">
        <f>IF(J37&lt;&gt;"",(D37+D38)*J37/2,D37*5/2)</f>
        <v>3.2999999999999887</v>
      </c>
      <c r="P37" s="17">
        <f t="shared" si="26"/>
        <v>2.3451993687914396</v>
      </c>
      <c r="Q37" s="11">
        <f t="shared" si="19"/>
        <v>0.50000000000000622</v>
      </c>
      <c r="R37" s="11">
        <f t="shared" si="20"/>
        <v>3.7999999999999949</v>
      </c>
      <c r="S37" s="17">
        <f t="shared" si="21"/>
        <v>2.8451993687914459</v>
      </c>
    </row>
    <row r="38" spans="1:19" x14ac:dyDescent="0.25">
      <c r="A38" s="21"/>
      <c r="B38" s="21"/>
      <c r="C38" s="22"/>
      <c r="D38" s="21">
        <v>1</v>
      </c>
      <c r="E38" s="21">
        <v>852</v>
      </c>
      <c r="F38" s="99">
        <f t="shared" si="15"/>
        <v>0.36944444444444446</v>
      </c>
      <c r="G38" s="88">
        <v>854</v>
      </c>
      <c r="H38" s="94">
        <f t="shared" si="16"/>
        <v>0.37083333333333335</v>
      </c>
      <c r="I38" s="23" t="str">
        <f t="shared" si="28"/>
        <v/>
      </c>
      <c r="J38" s="21">
        <f t="shared" si="29"/>
        <v>4.9999999999999023</v>
      </c>
      <c r="K38" s="21">
        <f t="shared" si="17"/>
        <v>1.9999999999999929</v>
      </c>
      <c r="L38" s="21">
        <f t="shared" si="13"/>
        <v>3</v>
      </c>
      <c r="M38" s="21">
        <f t="shared" ca="1" si="25"/>
        <v>754</v>
      </c>
      <c r="N38" s="21" t="str">
        <f t="shared" si="18"/>
        <v/>
      </c>
      <c r="O38" s="21">
        <f t="shared" ref="O38:O39" si="30">IF(J38&lt;&gt;"",(D38+D39)*J38/2,D38*5/2)</f>
        <v>2.7499999999999467</v>
      </c>
      <c r="P38" s="24">
        <f t="shared" si="26"/>
        <v>1.9543328073261683</v>
      </c>
      <c r="Q38" s="21">
        <f t="shared" si="19"/>
        <v>1.9999999999999929</v>
      </c>
      <c r="R38" s="21">
        <f t="shared" si="20"/>
        <v>4.7499999999999396</v>
      </c>
      <c r="S38" s="24">
        <f t="shared" si="21"/>
        <v>3.9543328073261614</v>
      </c>
    </row>
    <row r="39" spans="1:19" x14ac:dyDescent="0.25">
      <c r="A39" s="21"/>
      <c r="B39" s="21"/>
      <c r="C39" s="21"/>
      <c r="D39" s="21">
        <v>0.1</v>
      </c>
      <c r="E39" s="21">
        <v>859</v>
      </c>
      <c r="F39" s="99">
        <f t="shared" si="15"/>
        <v>0.3743055555555555</v>
      </c>
      <c r="G39" s="88">
        <v>931</v>
      </c>
      <c r="H39" s="94">
        <f t="shared" si="16"/>
        <v>0.39652777777777781</v>
      </c>
      <c r="I39" s="23" t="str">
        <f t="shared" si="28"/>
        <v/>
      </c>
      <c r="J39" s="21">
        <f t="shared" si="29"/>
        <v>2.9999999999999094</v>
      </c>
      <c r="K39" s="21">
        <f t="shared" si="17"/>
        <v>32.000000000000128</v>
      </c>
      <c r="L39" s="21">
        <f t="shared" si="13"/>
        <v>4</v>
      </c>
      <c r="M39" s="21">
        <f t="shared" ca="1" si="25"/>
        <v>754</v>
      </c>
      <c r="N39" s="21" t="str">
        <f t="shared" si="18"/>
        <v/>
      </c>
      <c r="O39" s="21">
        <f t="shared" si="30"/>
        <v>1.6499999999999504</v>
      </c>
      <c r="P39" s="24">
        <f t="shared" si="26"/>
        <v>1.1725996843956885</v>
      </c>
      <c r="Q39" s="21">
        <f t="shared" si="19"/>
        <v>3.2000000000000131</v>
      </c>
      <c r="R39" s="21">
        <f t="shared" si="20"/>
        <v>4.8499999999999632</v>
      </c>
      <c r="S39" s="24">
        <f t="shared" si="21"/>
        <v>4.372599684395702</v>
      </c>
    </row>
    <row r="40" spans="1:19" x14ac:dyDescent="0.25">
      <c r="D40" s="11">
        <v>1</v>
      </c>
      <c r="E40" s="11">
        <v>934</v>
      </c>
      <c r="F40" s="97">
        <f t="shared" si="15"/>
        <v>0.39861111111111108</v>
      </c>
      <c r="G40" s="26">
        <v>940</v>
      </c>
      <c r="H40" s="93">
        <f t="shared" si="16"/>
        <v>0.40277777777777773</v>
      </c>
      <c r="I40" s="23" t="str">
        <f t="shared" si="28"/>
        <v/>
      </c>
      <c r="J40" s="11">
        <f t="shared" si="29"/>
        <v>5.0000000000000622</v>
      </c>
      <c r="K40" s="11">
        <f t="shared" si="17"/>
        <v>5.9999999999999787</v>
      </c>
      <c r="L40" s="11">
        <f t="shared" si="13"/>
        <v>5</v>
      </c>
      <c r="M40" s="11">
        <f t="shared" ca="1" si="25"/>
        <v>754</v>
      </c>
      <c r="N40" s="11" t="str">
        <f t="shared" si="18"/>
        <v/>
      </c>
      <c r="O40" s="21">
        <f t="shared" ref="O40:O55" si="31">IF(J40&lt;&gt;"",(D40+D41)*J40/2,D40*5/2)</f>
        <v>2.7500000000000346</v>
      </c>
      <c r="P40" s="24">
        <f t="shared" ref="P40:P55" si="32">IF(J40&lt;&gt;"",(D41-D40)*J40/LN((D41+0.000001)/(D40+0.000001)),-5*(D40-0.000001)/(LN(1/D40)-13.8155))</f>
        <v>1.9543328073262309</v>
      </c>
      <c r="Q40" s="21">
        <f t="shared" ref="Q40:Q55" si="33">(D40*K40)</f>
        <v>5.9999999999999787</v>
      </c>
      <c r="R40" s="21">
        <f t="shared" ref="R40:R55" si="34">O40+Q40</f>
        <v>8.7500000000000142</v>
      </c>
      <c r="S40" s="17">
        <f t="shared" si="21"/>
        <v>7.9543328073262094</v>
      </c>
    </row>
    <row r="41" spans="1:19" x14ac:dyDescent="0.25">
      <c r="D41" s="11">
        <v>0.1</v>
      </c>
      <c r="E41" s="11">
        <v>945</v>
      </c>
      <c r="F41" s="97">
        <f t="shared" si="15"/>
        <v>0.40625</v>
      </c>
      <c r="G41" s="26">
        <v>949</v>
      </c>
      <c r="H41" s="93">
        <f t="shared" si="16"/>
        <v>0.40902777777777777</v>
      </c>
      <c r="I41" s="23" t="str">
        <f t="shared" si="28"/>
        <v/>
      </c>
      <c r="J41" s="11">
        <f t="shared" si="29"/>
        <v>7.0000000000000551</v>
      </c>
      <c r="K41" s="11">
        <f t="shared" si="17"/>
        <v>3.9999999999999858</v>
      </c>
      <c r="L41" s="11">
        <f t="shared" si="13"/>
        <v>6</v>
      </c>
      <c r="M41" s="11">
        <f t="shared" ca="1" si="25"/>
        <v>754</v>
      </c>
      <c r="N41" s="11" t="str">
        <f t="shared" si="18"/>
        <v/>
      </c>
      <c r="O41" s="21">
        <f t="shared" si="31"/>
        <v>350.35000000000275</v>
      </c>
      <c r="P41" s="24">
        <f t="shared" si="32"/>
        <v>101.23419013586508</v>
      </c>
      <c r="Q41" s="21">
        <f t="shared" si="33"/>
        <v>0.39999999999999858</v>
      </c>
      <c r="R41" s="21">
        <f t="shared" si="34"/>
        <v>350.75000000000273</v>
      </c>
      <c r="S41" s="17">
        <f t="shared" si="21"/>
        <v>101.63419013586508</v>
      </c>
    </row>
    <row r="42" spans="1:19" x14ac:dyDescent="0.25">
      <c r="D42" s="11">
        <v>100</v>
      </c>
      <c r="E42" s="11">
        <v>956</v>
      </c>
      <c r="F42" s="97">
        <f t="shared" si="15"/>
        <v>0.41388888888888892</v>
      </c>
      <c r="G42" s="26">
        <v>957</v>
      </c>
      <c r="H42" s="93">
        <f t="shared" si="16"/>
        <v>0.4145833333333333</v>
      </c>
      <c r="I42" s="23" t="str">
        <f t="shared" si="28"/>
        <v/>
      </c>
      <c r="J42" s="11">
        <f t="shared" si="29"/>
        <v>3.0000000000000693</v>
      </c>
      <c r="K42" s="11">
        <f t="shared" si="17"/>
        <v>0.99999999999991651</v>
      </c>
      <c r="L42" s="11">
        <f t="shared" si="13"/>
        <v>7</v>
      </c>
      <c r="M42" s="11">
        <f t="shared" ca="1" si="25"/>
        <v>754</v>
      </c>
      <c r="N42" s="11" t="str">
        <f t="shared" si="18"/>
        <v/>
      </c>
      <c r="O42" s="21">
        <f t="shared" si="31"/>
        <v>450.0000000000104</v>
      </c>
      <c r="P42" s="24">
        <f t="shared" si="32"/>
        <v>432.80851538875254</v>
      </c>
      <c r="Q42" s="21">
        <f t="shared" si="33"/>
        <v>99.999999999991644</v>
      </c>
      <c r="R42" s="21">
        <f t="shared" si="34"/>
        <v>550.00000000000205</v>
      </c>
      <c r="S42" s="17">
        <f t="shared" si="21"/>
        <v>532.80851538874413</v>
      </c>
    </row>
    <row r="43" spans="1:19" x14ac:dyDescent="0.25">
      <c r="A43" s="21"/>
      <c r="B43" s="21"/>
      <c r="C43" s="21"/>
      <c r="D43" s="21">
        <v>200</v>
      </c>
      <c r="E43" s="21">
        <v>1000</v>
      </c>
      <c r="F43" s="99">
        <f t="shared" si="15"/>
        <v>0.41666666666666669</v>
      </c>
      <c r="G43" s="88">
        <v>1153</v>
      </c>
      <c r="H43" s="94">
        <f t="shared" si="16"/>
        <v>0.49513888888888885</v>
      </c>
      <c r="I43" s="23">
        <f t="shared" si="28"/>
        <v>0.49861111111111106</v>
      </c>
      <c r="J43" s="21" t="str">
        <f t="shared" si="29"/>
        <v/>
      </c>
      <c r="K43" s="21">
        <f t="shared" si="17"/>
        <v>112.99999999999991</v>
      </c>
      <c r="L43" s="21">
        <f t="shared" si="13"/>
        <v>8</v>
      </c>
      <c r="M43" s="21">
        <f t="shared" ca="1" si="25"/>
        <v>754</v>
      </c>
      <c r="N43" s="21">
        <f t="shared" ca="1" si="18"/>
        <v>243.99999999999994</v>
      </c>
      <c r="O43" s="21">
        <f t="shared" si="31"/>
        <v>500</v>
      </c>
      <c r="P43" s="24">
        <f t="shared" si="32"/>
        <v>52.318172546220183</v>
      </c>
      <c r="Q43" s="21">
        <f t="shared" si="33"/>
        <v>22599.999999999982</v>
      </c>
      <c r="R43" s="21">
        <f t="shared" si="34"/>
        <v>23099.999999999982</v>
      </c>
      <c r="S43" s="24">
        <f t="shared" si="21"/>
        <v>22652.318172546202</v>
      </c>
    </row>
    <row r="44" spans="1:19" x14ac:dyDescent="0.25">
      <c r="A44" s="18">
        <v>38453</v>
      </c>
      <c r="B44" s="11">
        <v>830</v>
      </c>
      <c r="D44" s="11">
        <v>0.01</v>
      </c>
      <c r="E44" s="11">
        <v>1007</v>
      </c>
      <c r="F44" s="97">
        <f t="shared" si="15"/>
        <v>0.42152777777777778</v>
      </c>
      <c r="G44" s="26">
        <v>1011</v>
      </c>
      <c r="H44" s="93">
        <f t="shared" si="16"/>
        <v>0.42430555555555555</v>
      </c>
      <c r="I44" s="23" t="str">
        <f t="shared" si="28"/>
        <v/>
      </c>
      <c r="J44" s="11">
        <f t="shared" si="29"/>
        <v>7.9999999999999716</v>
      </c>
      <c r="K44" s="11">
        <f t="shared" si="17"/>
        <v>3.9999999999999858</v>
      </c>
      <c r="L44" s="11">
        <f t="shared" si="13"/>
        <v>1</v>
      </c>
      <c r="M44" s="11">
        <f t="shared" ca="1" si="25"/>
        <v>830</v>
      </c>
      <c r="N44" s="11" t="str">
        <f t="shared" si="18"/>
        <v/>
      </c>
      <c r="O44" s="21">
        <f t="shared" si="31"/>
        <v>0.43999999999999845</v>
      </c>
      <c r="P44" s="24">
        <f t="shared" si="32"/>
        <v>0.31270424881382258</v>
      </c>
      <c r="Q44" s="21">
        <f t="shared" si="33"/>
        <v>3.9999999999999862E-2</v>
      </c>
      <c r="R44" s="21">
        <f t="shared" si="34"/>
        <v>0.47999999999999832</v>
      </c>
      <c r="S44" s="17">
        <f t="shared" si="21"/>
        <v>0.35270424881382245</v>
      </c>
    </row>
    <row r="45" spans="1:19" x14ac:dyDescent="0.25">
      <c r="D45" s="11">
        <v>0.1</v>
      </c>
      <c r="E45" s="11">
        <v>1019</v>
      </c>
      <c r="F45" s="97">
        <f t="shared" si="15"/>
        <v>0.42986111111111108</v>
      </c>
      <c r="G45" s="26">
        <v>1022</v>
      </c>
      <c r="H45" s="93">
        <f t="shared" si="16"/>
        <v>0.43194444444444446</v>
      </c>
      <c r="I45" s="23" t="str">
        <f t="shared" si="28"/>
        <v/>
      </c>
      <c r="J45" s="11">
        <f t="shared" si="29"/>
        <v>13.99999999999995</v>
      </c>
      <c r="K45" s="11">
        <f t="shared" si="17"/>
        <v>3.0000000000000693</v>
      </c>
      <c r="L45" s="11">
        <f t="shared" si="13"/>
        <v>2</v>
      </c>
      <c r="M45" s="11">
        <f t="shared" ca="1" si="25"/>
        <v>830</v>
      </c>
      <c r="N45" s="11" t="str">
        <f>IF(I45&lt;&gt;"",(I45-VALUE(CONCATENATE(LEFT(M45,LEN(M45)-2),":",RIGHT(M45,2))))*1440,"")</f>
        <v/>
      </c>
      <c r="O45" s="21">
        <f t="shared" si="31"/>
        <v>0.70699999999999752</v>
      </c>
      <c r="P45" s="24">
        <f t="shared" si="32"/>
        <v>0.30103075761846843</v>
      </c>
      <c r="Q45" s="21">
        <f t="shared" si="33"/>
        <v>0.30000000000000693</v>
      </c>
      <c r="R45" s="21">
        <f t="shared" si="34"/>
        <v>1.0070000000000046</v>
      </c>
      <c r="S45" s="17">
        <f t="shared" si="21"/>
        <v>0.60103075761847535</v>
      </c>
    </row>
    <row r="46" spans="1:19" x14ac:dyDescent="0.25">
      <c r="D46" s="11">
        <v>1E-3</v>
      </c>
      <c r="E46" s="11">
        <v>1036</v>
      </c>
      <c r="F46" s="97">
        <f t="shared" si="15"/>
        <v>0.44166666666666665</v>
      </c>
      <c r="G46" s="26">
        <v>1038</v>
      </c>
      <c r="H46" s="93">
        <f t="shared" si="16"/>
        <v>0.44305555555555554</v>
      </c>
      <c r="I46" s="23">
        <f t="shared" si="28"/>
        <v>0.44652777777777775</v>
      </c>
      <c r="J46" s="11" t="str">
        <f t="shared" si="29"/>
        <v/>
      </c>
      <c r="K46" s="11">
        <f t="shared" si="17"/>
        <v>1.9999999999999929</v>
      </c>
      <c r="L46" s="11">
        <f t="shared" si="13"/>
        <v>3</v>
      </c>
      <c r="M46" s="11">
        <f t="shared" ca="1" si="25"/>
        <v>830</v>
      </c>
      <c r="N46" s="11">
        <f t="shared" ca="1" si="18"/>
        <v>132.99999999999991</v>
      </c>
      <c r="O46" s="21">
        <f t="shared" si="31"/>
        <v>2.5000000000000001E-3</v>
      </c>
      <c r="P46" s="24">
        <f t="shared" si="32"/>
        <v>7.2310141757293866E-4</v>
      </c>
      <c r="Q46" s="21">
        <f t="shared" si="33"/>
        <v>1.9999999999999931E-3</v>
      </c>
      <c r="R46" s="21">
        <f t="shared" si="34"/>
        <v>4.4999999999999936E-3</v>
      </c>
      <c r="S46" s="17">
        <f t="shared" si="21"/>
        <v>2.7231014175729319E-3</v>
      </c>
    </row>
    <row r="47" spans="1:19" x14ac:dyDescent="0.25">
      <c r="A47" s="18">
        <v>38453</v>
      </c>
      <c r="B47" s="11">
        <v>1600</v>
      </c>
      <c r="D47" s="11">
        <v>3.0000000000000001E-3</v>
      </c>
      <c r="E47" s="11">
        <v>1615</v>
      </c>
      <c r="F47" s="97">
        <f t="shared" si="15"/>
        <v>0.67708333333333337</v>
      </c>
      <c r="G47" s="26">
        <v>1626</v>
      </c>
      <c r="H47" s="93">
        <f t="shared" si="16"/>
        <v>0.68472222222222223</v>
      </c>
      <c r="I47" s="23" t="str">
        <f t="shared" si="28"/>
        <v/>
      </c>
      <c r="J47" s="11">
        <f t="shared" si="29"/>
        <v>25.000000000000071</v>
      </c>
      <c r="K47" s="11">
        <f t="shared" si="17"/>
        <v>10.999999999999961</v>
      </c>
      <c r="L47" s="11">
        <f t="shared" si="13"/>
        <v>1</v>
      </c>
      <c r="M47" s="11">
        <f t="shared" ca="1" si="25"/>
        <v>1600</v>
      </c>
      <c r="N47" s="11" t="str">
        <f t="shared" si="18"/>
        <v/>
      </c>
      <c r="O47" s="21">
        <f t="shared" si="31"/>
        <v>13.787500000000039</v>
      </c>
      <c r="P47" s="24">
        <f t="shared" si="32"/>
        <v>4.6450607842254863</v>
      </c>
      <c r="Q47" s="21">
        <f t="shared" si="33"/>
        <v>3.2999999999999884E-2</v>
      </c>
      <c r="R47" s="21">
        <f t="shared" si="34"/>
        <v>13.820500000000038</v>
      </c>
      <c r="S47" s="17">
        <f t="shared" si="21"/>
        <v>4.6780607842254858</v>
      </c>
    </row>
    <row r="48" spans="1:19" x14ac:dyDescent="0.25">
      <c r="D48" s="11">
        <v>1.1000000000000001</v>
      </c>
      <c r="E48" s="11">
        <v>1651</v>
      </c>
      <c r="F48" s="97">
        <f t="shared" si="15"/>
        <v>0.70208333333333339</v>
      </c>
      <c r="G48" s="26">
        <v>1658</v>
      </c>
      <c r="H48" s="93">
        <f t="shared" si="16"/>
        <v>0.70694444444444438</v>
      </c>
      <c r="I48" s="23" t="str">
        <f t="shared" si="28"/>
        <v/>
      </c>
      <c r="J48" s="11">
        <f t="shared" si="29"/>
        <v>5.0000000000001421</v>
      </c>
      <c r="K48" s="11">
        <f t="shared" si="17"/>
        <v>6.9999999999998153</v>
      </c>
      <c r="L48" s="11">
        <f t="shared" si="13"/>
        <v>2</v>
      </c>
      <c r="M48" s="11">
        <f t="shared" ca="1" si="25"/>
        <v>1600</v>
      </c>
      <c r="N48" s="11" t="str">
        <f t="shared" si="18"/>
        <v/>
      </c>
      <c r="O48" s="21">
        <f t="shared" si="31"/>
        <v>5.0000000000001421</v>
      </c>
      <c r="P48" s="24">
        <f t="shared" si="32"/>
        <v>4.983293671365276</v>
      </c>
      <c r="Q48" s="21">
        <f t="shared" si="33"/>
        <v>7.6999999999997977</v>
      </c>
      <c r="R48" s="21">
        <f t="shared" si="34"/>
        <v>12.699999999999939</v>
      </c>
      <c r="S48" s="17">
        <f t="shared" si="21"/>
        <v>12.683293671365075</v>
      </c>
    </row>
    <row r="49" spans="1:19" x14ac:dyDescent="0.25">
      <c r="D49" s="11">
        <v>0.9</v>
      </c>
      <c r="E49" s="11">
        <v>1703</v>
      </c>
      <c r="F49" s="97">
        <f t="shared" si="15"/>
        <v>0.7104166666666667</v>
      </c>
      <c r="G49" s="26">
        <v>1707</v>
      </c>
      <c r="H49" s="93">
        <f t="shared" si="16"/>
        <v>0.71319444444444446</v>
      </c>
      <c r="I49" s="23">
        <f t="shared" si="28"/>
        <v>0.71666666666666667</v>
      </c>
      <c r="J49" s="11" t="str">
        <f t="shared" si="29"/>
        <v/>
      </c>
      <c r="K49" s="11">
        <f t="shared" si="17"/>
        <v>3.9999999999999858</v>
      </c>
      <c r="L49" s="11">
        <f t="shared" si="13"/>
        <v>3</v>
      </c>
      <c r="M49" s="11">
        <f t="shared" ca="1" si="25"/>
        <v>1600</v>
      </c>
      <c r="N49" s="11">
        <f t="shared" ca="1" si="18"/>
        <v>72.000000000000057</v>
      </c>
      <c r="O49" s="21">
        <f t="shared" si="31"/>
        <v>2.25</v>
      </c>
      <c r="P49" s="24">
        <f t="shared" si="32"/>
        <v>0.32822386709772522</v>
      </c>
      <c r="Q49" s="21">
        <f t="shared" si="33"/>
        <v>3.5999999999999872</v>
      </c>
      <c r="R49" s="21">
        <f t="shared" si="34"/>
        <v>5.8499999999999872</v>
      </c>
      <c r="S49" s="17">
        <f t="shared" si="21"/>
        <v>3.9282238670977123</v>
      </c>
    </row>
    <row r="50" spans="1:19" x14ac:dyDescent="0.25">
      <c r="A50" s="18">
        <v>38454</v>
      </c>
      <c r="B50" s="11">
        <v>737</v>
      </c>
      <c r="D50" s="11">
        <v>0.01</v>
      </c>
      <c r="E50" s="11">
        <v>830</v>
      </c>
      <c r="F50" s="97">
        <f t="shared" si="15"/>
        <v>0.35416666666666669</v>
      </c>
      <c r="G50" s="26">
        <v>839</v>
      </c>
      <c r="H50" s="93">
        <f t="shared" si="16"/>
        <v>0.36041666666666666</v>
      </c>
      <c r="I50" s="23" t="str">
        <f t="shared" si="28"/>
        <v/>
      </c>
      <c r="J50" s="11">
        <f t="shared" si="29"/>
        <v>17.000000000000021</v>
      </c>
      <c r="K50" s="11">
        <f t="shared" si="17"/>
        <v>8.999999999999968</v>
      </c>
      <c r="L50" s="11">
        <f t="shared" si="13"/>
        <v>1</v>
      </c>
      <c r="M50" s="11">
        <f t="shared" ca="1" si="25"/>
        <v>737</v>
      </c>
      <c r="N50" s="11" t="str">
        <f t="shared" si="18"/>
        <v/>
      </c>
      <c r="O50" s="21">
        <f t="shared" si="31"/>
        <v>76.585000000000093</v>
      </c>
      <c r="P50" s="24">
        <f t="shared" si="32"/>
        <v>22.467417644895221</v>
      </c>
      <c r="Q50" s="21">
        <f t="shared" si="33"/>
        <v>8.9999999999999677E-2</v>
      </c>
      <c r="R50" s="21">
        <f t="shared" si="34"/>
        <v>76.675000000000097</v>
      </c>
      <c r="S50" s="17">
        <f t="shared" si="21"/>
        <v>22.557417644895221</v>
      </c>
    </row>
    <row r="51" spans="1:19" x14ac:dyDescent="0.25">
      <c r="D51" s="11">
        <v>9</v>
      </c>
      <c r="E51" s="11">
        <v>856</v>
      </c>
      <c r="F51" s="97">
        <f t="shared" si="15"/>
        <v>0.37222222222222223</v>
      </c>
      <c r="G51" s="26">
        <v>905</v>
      </c>
      <c r="H51" s="93">
        <f t="shared" si="16"/>
        <v>0.37847222222222227</v>
      </c>
      <c r="I51" s="23" t="str">
        <f t="shared" si="28"/>
        <v/>
      </c>
      <c r="J51" s="11">
        <f t="shared" si="29"/>
        <v>3.9999999999999858</v>
      </c>
      <c r="K51" s="11">
        <f t="shared" si="17"/>
        <v>9.000000000000048</v>
      </c>
      <c r="L51" s="11">
        <f t="shared" si="13"/>
        <v>2</v>
      </c>
      <c r="M51" s="11">
        <f t="shared" ca="1" si="25"/>
        <v>737</v>
      </c>
      <c r="N51" s="11" t="str">
        <f t="shared" si="18"/>
        <v/>
      </c>
      <c r="O51" s="21">
        <f t="shared" si="31"/>
        <v>217.99999999999923</v>
      </c>
      <c r="P51" s="24">
        <f t="shared" si="32"/>
        <v>151.16621155258269</v>
      </c>
      <c r="Q51" s="21">
        <f t="shared" si="33"/>
        <v>81.000000000000426</v>
      </c>
      <c r="R51" s="21">
        <f t="shared" si="34"/>
        <v>298.99999999999966</v>
      </c>
      <c r="S51" s="17">
        <f t="shared" si="21"/>
        <v>232.16621155258312</v>
      </c>
    </row>
    <row r="52" spans="1:19" x14ac:dyDescent="0.25">
      <c r="D52" s="11">
        <v>100</v>
      </c>
      <c r="E52" s="11">
        <v>909</v>
      </c>
      <c r="F52" s="97">
        <f t="shared" si="15"/>
        <v>0.38125000000000003</v>
      </c>
      <c r="G52" s="26">
        <v>919</v>
      </c>
      <c r="H52" s="93">
        <f t="shared" si="16"/>
        <v>0.38819444444444445</v>
      </c>
      <c r="I52" s="23">
        <f t="shared" si="28"/>
        <v>0.39166666666666666</v>
      </c>
      <c r="J52" s="11" t="str">
        <f t="shared" si="29"/>
        <v/>
      </c>
      <c r="K52" s="11">
        <f t="shared" si="17"/>
        <v>9.9999999999999645</v>
      </c>
      <c r="L52" s="11">
        <f t="shared" si="13"/>
        <v>3</v>
      </c>
      <c r="M52" s="11">
        <f t="shared" ca="1" si="25"/>
        <v>737</v>
      </c>
      <c r="N52" s="11">
        <f t="shared" ca="1" si="18"/>
        <v>106.99999999999994</v>
      </c>
      <c r="O52" s="21">
        <f t="shared" si="31"/>
        <v>250</v>
      </c>
      <c r="P52" s="24">
        <f t="shared" si="32"/>
        <v>27.143420404993254</v>
      </c>
      <c r="Q52" s="21">
        <f t="shared" si="33"/>
        <v>999.99999999999648</v>
      </c>
      <c r="R52" s="21">
        <f t="shared" si="34"/>
        <v>1249.9999999999964</v>
      </c>
      <c r="S52" s="17">
        <f t="shared" si="21"/>
        <v>1027.1434204049897</v>
      </c>
    </row>
    <row r="53" spans="1:19" x14ac:dyDescent="0.25">
      <c r="A53" s="18">
        <v>38454</v>
      </c>
      <c r="B53" s="11">
        <v>942</v>
      </c>
      <c r="D53" s="11">
        <v>0.1</v>
      </c>
      <c r="E53" s="11">
        <v>1009</v>
      </c>
      <c r="F53" s="97">
        <f t="shared" si="15"/>
        <v>0.42291666666666666</v>
      </c>
      <c r="G53" s="26">
        <v>1020</v>
      </c>
      <c r="H53" s="93">
        <f t="shared" si="16"/>
        <v>0.43055555555555558</v>
      </c>
      <c r="I53" s="23">
        <f t="shared" si="28"/>
        <v>0.43402777777777779</v>
      </c>
      <c r="J53" s="11" t="str">
        <f t="shared" si="29"/>
        <v/>
      </c>
      <c r="K53" s="11">
        <f t="shared" si="17"/>
        <v>11.000000000000041</v>
      </c>
      <c r="L53" s="11">
        <f t="shared" si="13"/>
        <v>1</v>
      </c>
      <c r="M53" s="11">
        <f t="shared" ca="1" si="25"/>
        <v>942</v>
      </c>
      <c r="N53" s="11">
        <f t="shared" ca="1" si="18"/>
        <v>43.000000000000085</v>
      </c>
      <c r="O53" s="21">
        <f t="shared" si="31"/>
        <v>0.25</v>
      </c>
      <c r="P53" s="24">
        <f t="shared" si="32"/>
        <v>4.342905372259271E-2</v>
      </c>
      <c r="Q53" s="21">
        <f t="shared" si="33"/>
        <v>1.1000000000000041</v>
      </c>
      <c r="R53" s="21">
        <f t="shared" si="34"/>
        <v>1.3500000000000041</v>
      </c>
      <c r="S53" s="17">
        <f t="shared" si="21"/>
        <v>1.1434290537225968</v>
      </c>
    </row>
    <row r="54" spans="1:19" x14ac:dyDescent="0.25">
      <c r="A54" s="18">
        <v>38454</v>
      </c>
      <c r="B54" s="11">
        <v>1059</v>
      </c>
      <c r="D54" s="11">
        <v>0.1</v>
      </c>
      <c r="E54" s="11">
        <v>1147</v>
      </c>
      <c r="F54" s="97">
        <f t="shared" si="15"/>
        <v>0.4909722222222222</v>
      </c>
      <c r="G54" s="26">
        <v>1158</v>
      </c>
      <c r="H54" s="93">
        <f t="shared" si="16"/>
        <v>0.49861111111111112</v>
      </c>
      <c r="I54" s="23" t="str">
        <f t="shared" si="28"/>
        <v/>
      </c>
      <c r="J54" s="11">
        <f>IF(AND(OR(AND(A54&lt;&gt;"",A55=""),AND(A54="",A55="")),D55&lt;&gt;""),(F55-H54)*1440,"")</f>
        <v>7.9999999999999716</v>
      </c>
      <c r="K54" s="11">
        <f t="shared" si="17"/>
        <v>11.000000000000041</v>
      </c>
      <c r="L54" s="11">
        <f t="shared" si="13"/>
        <v>1</v>
      </c>
      <c r="M54" s="11">
        <f t="shared" ca="1" si="25"/>
        <v>1059</v>
      </c>
      <c r="N54" s="11" t="str">
        <f t="shared" si="18"/>
        <v/>
      </c>
      <c r="O54" s="21">
        <f t="shared" si="31"/>
        <v>0.43999999999999845</v>
      </c>
      <c r="P54" s="24">
        <f t="shared" si="32"/>
        <v>0.31270424881382253</v>
      </c>
      <c r="Q54" s="21">
        <f t="shared" si="33"/>
        <v>1.1000000000000041</v>
      </c>
      <c r="R54" s="21">
        <f t="shared" si="34"/>
        <v>1.5400000000000025</v>
      </c>
      <c r="S54" s="17">
        <f t="shared" si="21"/>
        <v>1.4127042488138266</v>
      </c>
    </row>
    <row r="55" spans="1:19" x14ac:dyDescent="0.25">
      <c r="D55" s="11">
        <v>0.01</v>
      </c>
      <c r="E55" s="11">
        <v>1206</v>
      </c>
      <c r="F55" s="97">
        <f t="shared" si="15"/>
        <v>0.50416666666666665</v>
      </c>
      <c r="G55" s="26">
        <v>1212</v>
      </c>
      <c r="H55" s="93">
        <f t="shared" si="16"/>
        <v>0.5083333333333333</v>
      </c>
      <c r="I55" s="23" t="str">
        <f t="shared" si="28"/>
        <v/>
      </c>
      <c r="J55" s="11">
        <f>IF(AND(OR(AND(A55&lt;&gt;"",A56=""),AND(A55="",A56="")),D56&lt;&gt;""),(F56-H55)*1440,"")</f>
        <v>8.0000000000001315</v>
      </c>
      <c r="K55" s="11">
        <f t="shared" si="17"/>
        <v>5.9999999999999787</v>
      </c>
      <c r="L55" s="11">
        <f t="shared" si="13"/>
        <v>2</v>
      </c>
      <c r="M55" s="11">
        <f ca="1">OFFSET(B55,-L55+1,0)</f>
        <v>1059</v>
      </c>
      <c r="N55" s="11" t="str">
        <f t="shared" si="18"/>
        <v/>
      </c>
      <c r="O55" s="21">
        <f t="shared" si="31"/>
        <v>3.6400000000000601</v>
      </c>
      <c r="P55" s="24">
        <f t="shared" si="32"/>
        <v>1.5823239176739439</v>
      </c>
      <c r="Q55" s="21">
        <f t="shared" si="33"/>
        <v>5.999999999999979E-2</v>
      </c>
      <c r="R55" s="21">
        <f t="shared" si="34"/>
        <v>3.7000000000000597</v>
      </c>
      <c r="S55" s="17">
        <f>P55+Q55</f>
        <v>1.6423239176739437</v>
      </c>
    </row>
    <row r="56" spans="1:19" x14ac:dyDescent="0.25">
      <c r="A56" s="30"/>
      <c r="B56" s="28"/>
      <c r="C56" s="28"/>
      <c r="D56" s="28">
        <v>0.9</v>
      </c>
      <c r="E56" s="28">
        <v>1220</v>
      </c>
      <c r="F56" s="100">
        <f t="shared" si="15"/>
        <v>0.51388888888888895</v>
      </c>
      <c r="G56" s="89">
        <v>1226</v>
      </c>
      <c r="H56" s="95">
        <f t="shared" si="16"/>
        <v>0.5180555555555556</v>
      </c>
      <c r="I56" s="23" t="str">
        <f t="shared" si="28"/>
        <v/>
      </c>
      <c r="J56" s="28">
        <f>IF(AND(OR(AND(A56&lt;&gt;"",A57=""),AND(A56="",A57="")),D57&lt;&gt;""),(F57-H56)*1440,"")</f>
        <v>8.999999999999968</v>
      </c>
      <c r="K56" s="28">
        <f t="shared" si="17"/>
        <v>5.9999999999999787</v>
      </c>
      <c r="L56" s="28">
        <f t="shared" si="13"/>
        <v>3</v>
      </c>
      <c r="M56" s="28">
        <f t="shared" ca="1" si="25"/>
        <v>1059</v>
      </c>
      <c r="N56" s="28" t="str">
        <f t="shared" si="18"/>
        <v/>
      </c>
      <c r="O56" s="28">
        <f>IF(J56&lt;&gt;"",(D56+D57)*J56/2,D56*5/2)</f>
        <v>4.0724999999999856</v>
      </c>
      <c r="P56" s="29">
        <f>IF(J56&lt;&gt;"",(D57-D56)*J56/LN((D57+0.000001)/(D56+0.000001)),-5*(D56-0.000001)/(LN(1/D56)-13.8155))</f>
        <v>1.5511988095583491</v>
      </c>
      <c r="Q56" s="28">
        <f>(D56*K56)</f>
        <v>5.3999999999999808</v>
      </c>
      <c r="R56" s="28">
        <f>O56+Q56</f>
        <v>9.4724999999999664</v>
      </c>
      <c r="S56" s="29">
        <f>P56+Q56</f>
        <v>6.9511988095583295</v>
      </c>
    </row>
    <row r="57" spans="1:19" s="21" customFormat="1" x14ac:dyDescent="0.25">
      <c r="D57" s="21">
        <v>5.0000000000000001E-3</v>
      </c>
      <c r="E57" s="21">
        <v>1235</v>
      </c>
      <c r="F57" s="99">
        <f t="shared" si="15"/>
        <v>0.52430555555555558</v>
      </c>
      <c r="G57" s="88">
        <v>1239</v>
      </c>
      <c r="H57" s="94">
        <f t="shared" ref="H57:H120" si="35">VALUE(CONCATENATE(LEFT(G57,LEN(G57)-2),":",RIGHT(G57,2)))</f>
        <v>0.52708333333333335</v>
      </c>
      <c r="I57" s="23">
        <f t="shared" si="28"/>
        <v>0.53055555555555556</v>
      </c>
      <c r="J57" s="21" t="str">
        <f t="shared" ref="J57:J58" si="36">IF(AND(OR(AND(A57&lt;&gt;"",A58=""),AND(A57="",A58="")),D58&lt;&gt;""),(F58-H57)*1440,"")</f>
        <v/>
      </c>
      <c r="K57" s="21">
        <f t="shared" ref="K57:K58" si="37">(H57-F57)*1440</f>
        <v>3.9999999999999858</v>
      </c>
      <c r="L57" s="11">
        <f t="shared" si="13"/>
        <v>4</v>
      </c>
      <c r="M57" s="21">
        <f ca="1">OFFSET(B57,-L57+1,0)</f>
        <v>1059</v>
      </c>
      <c r="N57" s="21">
        <f ca="1">IF(I57&lt;&gt;"",(I57-VALUE(CONCATENATE(LEFT(M57,LEN(M57)-2),":",RIGHT(M57,2))))*1440,"")</f>
        <v>105.00000000000003</v>
      </c>
      <c r="O57" s="21">
        <f t="shared" ref="O57:O58" si="38">IF(J57&lt;&gt;"",(D57+D58)*J57/2,D57*5/2)</f>
        <v>1.2500000000000001E-2</v>
      </c>
      <c r="P57" s="24">
        <f t="shared" ref="P57:P58" si="39">IF(J57&lt;&gt;"",(D58-D57)*J57/LN((D58+0.000001)/(D57+0.000001)),-5*(D57-0.000001)/(LN(1/D57)-13.8155))</f>
        <v>2.9346558686941856E-3</v>
      </c>
      <c r="Q57" s="21">
        <f t="shared" ref="Q57:Q58" si="40">(D57*K57)</f>
        <v>1.9999999999999931E-2</v>
      </c>
      <c r="R57" s="21">
        <f t="shared" ref="R57:R58" si="41">O57+Q57</f>
        <v>3.2499999999999932E-2</v>
      </c>
      <c r="S57" s="24">
        <f t="shared" ref="S57:S58" si="42">P57+Q57</f>
        <v>2.2934655868694115E-2</v>
      </c>
    </row>
    <row r="58" spans="1:19" x14ac:dyDescent="0.25">
      <c r="A58" s="18">
        <v>38454</v>
      </c>
      <c r="B58" s="11">
        <v>1304</v>
      </c>
      <c r="D58" s="11">
        <v>0.1</v>
      </c>
      <c r="E58" s="11">
        <v>1345</v>
      </c>
      <c r="F58" s="97">
        <f t="shared" si="15"/>
        <v>0.57291666666666663</v>
      </c>
      <c r="G58" s="26">
        <v>1350</v>
      </c>
      <c r="H58" s="93">
        <f t="shared" si="35"/>
        <v>0.57638888888888895</v>
      </c>
      <c r="I58" s="23" t="str">
        <f t="shared" si="28"/>
        <v/>
      </c>
      <c r="J58" s="11">
        <f t="shared" si="36"/>
        <v>4.9999999999998224</v>
      </c>
      <c r="K58" s="11">
        <f t="shared" si="37"/>
        <v>5.0000000000001421</v>
      </c>
      <c r="L58" s="11">
        <f t="shared" si="13"/>
        <v>1</v>
      </c>
      <c r="M58" s="11">
        <f t="shared" ca="1" si="25"/>
        <v>1304</v>
      </c>
      <c r="N58" s="11" t="str">
        <f t="shared" ref="N58" si="43">IF(I58&lt;&gt;"",(I58-VALUE(CONCATENATE(LEFT(M58,LEN(M58)-2),":",RIGHT(M58,2))))*1440,"")</f>
        <v/>
      </c>
      <c r="O58" s="21">
        <f t="shared" si="38"/>
        <v>0.37499999999998673</v>
      </c>
      <c r="P58" s="24">
        <f t="shared" si="39"/>
        <v>0.36067896364169877</v>
      </c>
      <c r="Q58" s="21">
        <f t="shared" si="40"/>
        <v>0.50000000000001421</v>
      </c>
      <c r="R58" s="21">
        <f t="shared" si="41"/>
        <v>0.87500000000000089</v>
      </c>
      <c r="S58" s="17">
        <f t="shared" si="42"/>
        <v>0.86067896364171292</v>
      </c>
    </row>
    <row r="59" spans="1:19" x14ac:dyDescent="0.25">
      <c r="D59" s="11">
        <v>0.05</v>
      </c>
      <c r="E59" s="11">
        <v>1355</v>
      </c>
      <c r="F59" s="97">
        <f t="shared" si="15"/>
        <v>0.57986111111111105</v>
      </c>
      <c r="G59" s="26">
        <v>1359</v>
      </c>
      <c r="H59" s="93">
        <f t="shared" si="35"/>
        <v>0.58263888888888882</v>
      </c>
      <c r="I59" s="23" t="str">
        <f t="shared" ref="I59:I122" si="44">IF(OR(A60&lt;&gt;"",D60=""),H59+TIME(0,5,0),"")</f>
        <v/>
      </c>
      <c r="J59" s="11">
        <f t="shared" ref="J59:J122" si="45">IF(AND(OR(AND(A59&lt;&gt;"",A60=""),AND(A59="",A60="")),D60&lt;&gt;""),(F60-H59)*1440,"")</f>
        <v>11.000000000000121</v>
      </c>
      <c r="K59" s="11">
        <f t="shared" ref="K59:K122" si="46">(H59-F59)*1440</f>
        <v>3.9999999999999858</v>
      </c>
      <c r="L59" s="11">
        <f t="shared" ref="L59:L122" si="47">IF(A59&lt;&gt;"",1,L58+1)</f>
        <v>2</v>
      </c>
      <c r="M59" s="11">
        <f t="shared" ref="M59:M122" ca="1" si="48">OFFSET(B59,-L59+1,0)</f>
        <v>1304</v>
      </c>
      <c r="N59" s="11" t="str">
        <f t="shared" ref="N59:N122" si="49">IF(I59&lt;&gt;"",(I59-VALUE(CONCATENATE(LEFT(M59,LEN(M59)-2),":",RIGHT(M59,2))))*1440,"")</f>
        <v/>
      </c>
      <c r="O59" s="21">
        <f t="shared" ref="O59:O122" si="50">IF(J59&lt;&gt;"",(D59+D60)*J59/2,D59*5/2)</f>
        <v>8.5250000000000945</v>
      </c>
      <c r="P59" s="24">
        <f t="shared" ref="P59:P122" si="51">IF(J59&lt;&gt;"",(D60-D59)*J59/LN((D60+0.000001)/(D59+0.000001)),-5*(D59-0.000001)/(LN(1/D59)-13.8155))</f>
        <v>4.6895516119482172</v>
      </c>
      <c r="Q59" s="21">
        <f t="shared" ref="Q59:Q122" si="52">(D59*K59)</f>
        <v>0.19999999999999929</v>
      </c>
      <c r="R59" s="21">
        <f t="shared" ref="R59:R122" si="53">O59+Q59</f>
        <v>8.7250000000000938</v>
      </c>
      <c r="S59" s="17">
        <f t="shared" ref="S59:S122" si="54">P59+Q59</f>
        <v>4.8895516119482165</v>
      </c>
    </row>
    <row r="60" spans="1:19" x14ac:dyDescent="0.25">
      <c r="D60" s="11">
        <v>1.5</v>
      </c>
      <c r="E60" s="11">
        <v>1410</v>
      </c>
      <c r="F60" s="97">
        <f t="shared" si="15"/>
        <v>0.59027777777777779</v>
      </c>
      <c r="G60" s="26">
        <v>1418</v>
      </c>
      <c r="H60" s="93">
        <f t="shared" si="35"/>
        <v>0.59583333333333333</v>
      </c>
      <c r="I60" s="23" t="str">
        <f t="shared" si="44"/>
        <v/>
      </c>
      <c r="J60" s="11">
        <f t="shared" si="45"/>
        <v>7.9999999999999716</v>
      </c>
      <c r="K60" s="11">
        <f t="shared" si="46"/>
        <v>7.9999999999999716</v>
      </c>
      <c r="L60" s="11">
        <f t="shared" si="47"/>
        <v>3</v>
      </c>
      <c r="M60" s="11">
        <f t="shared" ca="1" si="48"/>
        <v>1304</v>
      </c>
      <c r="N60" s="11" t="str">
        <f t="shared" si="49"/>
        <v/>
      </c>
      <c r="O60" s="21">
        <f t="shared" si="50"/>
        <v>6.7999999999999758</v>
      </c>
      <c r="P60" s="24">
        <f t="shared" si="51"/>
        <v>5.1615498416661483</v>
      </c>
      <c r="Q60" s="21">
        <f t="shared" si="52"/>
        <v>11.999999999999957</v>
      </c>
      <c r="R60" s="21">
        <f t="shared" si="53"/>
        <v>18.799999999999933</v>
      </c>
      <c r="S60" s="17">
        <f t="shared" si="54"/>
        <v>17.161549841666105</v>
      </c>
    </row>
    <row r="61" spans="1:19" x14ac:dyDescent="0.25">
      <c r="D61" s="11">
        <v>0.2</v>
      </c>
      <c r="E61" s="11">
        <v>1426</v>
      </c>
      <c r="F61" s="97">
        <f t="shared" si="15"/>
        <v>0.60138888888888886</v>
      </c>
      <c r="G61" s="26">
        <v>1430</v>
      </c>
      <c r="H61" s="93">
        <f t="shared" si="35"/>
        <v>0.60416666666666663</v>
      </c>
      <c r="I61" s="23">
        <f t="shared" si="44"/>
        <v>0.60763888888888884</v>
      </c>
      <c r="J61" s="11" t="str">
        <f t="shared" si="45"/>
        <v/>
      </c>
      <c r="K61" s="11">
        <f t="shared" si="46"/>
        <v>3.9999999999999858</v>
      </c>
      <c r="L61" s="11">
        <f t="shared" si="47"/>
        <v>4</v>
      </c>
      <c r="M61" s="11">
        <f t="shared" ca="1" si="48"/>
        <v>1304</v>
      </c>
      <c r="N61" s="11">
        <f t="shared" ca="1" si="49"/>
        <v>91</v>
      </c>
      <c r="O61" s="21">
        <f t="shared" si="50"/>
        <v>0.5</v>
      </c>
      <c r="P61" s="24">
        <f t="shared" si="51"/>
        <v>8.192609482288947E-2</v>
      </c>
      <c r="Q61" s="21">
        <f t="shared" si="52"/>
        <v>0.79999999999999716</v>
      </c>
      <c r="R61" s="21">
        <f t="shared" si="53"/>
        <v>1.2999999999999972</v>
      </c>
      <c r="S61" s="17">
        <f t="shared" si="54"/>
        <v>0.88192609482288664</v>
      </c>
    </row>
    <row r="62" spans="1:19" x14ac:dyDescent="0.25">
      <c r="A62" s="18">
        <v>38454</v>
      </c>
      <c r="B62" s="11">
        <v>1605</v>
      </c>
      <c r="D62" s="11">
        <v>0.01</v>
      </c>
      <c r="E62" s="11">
        <v>1627</v>
      </c>
      <c r="F62" s="97">
        <f t="shared" si="15"/>
        <v>0.68541666666666667</v>
      </c>
      <c r="G62" s="26">
        <v>1635</v>
      </c>
      <c r="H62" s="93">
        <f t="shared" si="35"/>
        <v>0.69097222222222221</v>
      </c>
      <c r="I62" s="23" t="str">
        <f t="shared" si="44"/>
        <v/>
      </c>
      <c r="J62" s="11">
        <f t="shared" si="45"/>
        <v>16.000000000000103</v>
      </c>
      <c r="K62" s="11">
        <f t="shared" si="46"/>
        <v>7.9999999999999716</v>
      </c>
      <c r="L62" s="11">
        <f t="shared" si="47"/>
        <v>1</v>
      </c>
      <c r="M62" s="11">
        <f t="shared" ca="1" si="48"/>
        <v>1605</v>
      </c>
      <c r="N62" s="11" t="str">
        <f t="shared" si="49"/>
        <v/>
      </c>
      <c r="O62" s="21">
        <f t="shared" si="50"/>
        <v>56.080000000000361</v>
      </c>
      <c r="P62" s="24">
        <f t="shared" si="51"/>
        <v>17.072253579740128</v>
      </c>
      <c r="Q62" s="21">
        <f t="shared" si="52"/>
        <v>7.9999999999999724E-2</v>
      </c>
      <c r="R62" s="21">
        <f t="shared" si="53"/>
        <v>56.160000000000359</v>
      </c>
      <c r="S62" s="17">
        <f t="shared" si="54"/>
        <v>17.152253579740126</v>
      </c>
    </row>
    <row r="63" spans="1:19" x14ac:dyDescent="0.25">
      <c r="D63" s="11">
        <v>7</v>
      </c>
      <c r="E63" s="11">
        <v>1651</v>
      </c>
      <c r="F63" s="97">
        <f t="shared" si="15"/>
        <v>0.70208333333333339</v>
      </c>
      <c r="G63" s="26">
        <v>1703</v>
      </c>
      <c r="H63" s="93">
        <f t="shared" si="35"/>
        <v>0.7104166666666667</v>
      </c>
      <c r="I63" s="23" t="str">
        <f t="shared" si="44"/>
        <v/>
      </c>
      <c r="J63" s="11">
        <f t="shared" si="45"/>
        <v>9.9999999999998046</v>
      </c>
      <c r="K63" s="11">
        <f t="shared" si="46"/>
        <v>11.999999999999957</v>
      </c>
      <c r="L63" s="11">
        <f t="shared" si="47"/>
        <v>2</v>
      </c>
      <c r="M63" s="11">
        <f t="shared" ca="1" si="48"/>
        <v>1605</v>
      </c>
      <c r="N63" s="11" t="str">
        <f t="shared" si="49"/>
        <v/>
      </c>
      <c r="O63" s="21">
        <f t="shared" si="50"/>
        <v>35.034999999999314</v>
      </c>
      <c r="P63" s="24">
        <f t="shared" si="51"/>
        <v>10.123613512157034</v>
      </c>
      <c r="Q63" s="21">
        <f t="shared" si="52"/>
        <v>83.999999999999702</v>
      </c>
      <c r="R63" s="21">
        <f t="shared" si="53"/>
        <v>119.03499999999902</v>
      </c>
      <c r="S63" s="17">
        <f t="shared" si="54"/>
        <v>94.123613512156737</v>
      </c>
    </row>
    <row r="64" spans="1:19" x14ac:dyDescent="0.25">
      <c r="D64" s="11">
        <v>7.0000000000000001E-3</v>
      </c>
      <c r="E64" s="11">
        <v>1713</v>
      </c>
      <c r="F64" s="97">
        <f t="shared" si="15"/>
        <v>0.71736111111111101</v>
      </c>
      <c r="G64" s="26">
        <v>1718</v>
      </c>
      <c r="H64" s="93">
        <f t="shared" si="35"/>
        <v>0.72083333333333333</v>
      </c>
      <c r="I64" s="23" t="str">
        <f t="shared" si="44"/>
        <v/>
      </c>
      <c r="J64" s="11">
        <f t="shared" si="45"/>
        <v>12.999999999999954</v>
      </c>
      <c r="K64" s="11">
        <f t="shared" si="46"/>
        <v>5.0000000000001421</v>
      </c>
      <c r="L64" s="11">
        <f t="shared" si="47"/>
        <v>3</v>
      </c>
      <c r="M64" s="11">
        <f t="shared" ca="1" si="48"/>
        <v>1605</v>
      </c>
      <c r="N64" s="11" t="str">
        <f t="shared" si="49"/>
        <v/>
      </c>
      <c r="O64" s="21">
        <f t="shared" si="50"/>
        <v>78.04549999999972</v>
      </c>
      <c r="P64" s="24">
        <f t="shared" si="51"/>
        <v>20.936912313072856</v>
      </c>
      <c r="Q64" s="21">
        <f t="shared" si="52"/>
        <v>3.5000000000000996E-2</v>
      </c>
      <c r="R64" s="21">
        <f t="shared" si="53"/>
        <v>78.080499999999716</v>
      </c>
      <c r="S64" s="17">
        <f t="shared" si="54"/>
        <v>20.971912313072856</v>
      </c>
    </row>
    <row r="65" spans="1:19" x14ac:dyDescent="0.25">
      <c r="D65" s="11">
        <v>12</v>
      </c>
      <c r="E65" s="11">
        <v>1731</v>
      </c>
      <c r="F65" s="97">
        <f t="shared" si="15"/>
        <v>0.72986111111111107</v>
      </c>
      <c r="G65" s="26">
        <v>1734</v>
      </c>
      <c r="H65" s="93">
        <f t="shared" si="35"/>
        <v>0.7319444444444444</v>
      </c>
      <c r="I65" s="23">
        <f t="shared" si="44"/>
        <v>0.73541666666666661</v>
      </c>
      <c r="J65" s="11" t="str">
        <f t="shared" si="45"/>
        <v/>
      </c>
      <c r="K65" s="11">
        <f t="shared" si="46"/>
        <v>2.9999999999999893</v>
      </c>
      <c r="L65" s="11">
        <f t="shared" si="47"/>
        <v>4</v>
      </c>
      <c r="M65" s="11">
        <f t="shared" ca="1" si="48"/>
        <v>1605</v>
      </c>
      <c r="N65" s="11">
        <f t="shared" ca="1" si="49"/>
        <v>93.999999999999986</v>
      </c>
      <c r="O65" s="21">
        <f t="shared" si="50"/>
        <v>30</v>
      </c>
      <c r="P65" s="24">
        <f t="shared" si="51"/>
        <v>3.680889458103203</v>
      </c>
      <c r="Q65" s="21">
        <f t="shared" si="52"/>
        <v>35.999999999999872</v>
      </c>
      <c r="R65" s="21">
        <f t="shared" si="53"/>
        <v>65.999999999999872</v>
      </c>
      <c r="S65" s="17">
        <f t="shared" si="54"/>
        <v>39.680889458103074</v>
      </c>
    </row>
    <row r="66" spans="1:19" x14ac:dyDescent="0.25">
      <c r="A66" s="18">
        <v>38455</v>
      </c>
      <c r="B66" s="11">
        <v>800</v>
      </c>
      <c r="D66" s="11">
        <v>8.0000000000000002E-3</v>
      </c>
      <c r="E66" s="11">
        <v>900</v>
      </c>
      <c r="F66" s="97">
        <f t="shared" si="15"/>
        <v>0.375</v>
      </c>
      <c r="G66" s="26">
        <v>913</v>
      </c>
      <c r="H66" s="93">
        <f t="shared" si="35"/>
        <v>0.3840277777777778</v>
      </c>
      <c r="I66" s="23" t="str">
        <f t="shared" si="44"/>
        <v/>
      </c>
      <c r="J66" s="11">
        <f t="shared" si="45"/>
        <v>12.999999999999954</v>
      </c>
      <c r="K66" s="11">
        <f t="shared" si="46"/>
        <v>13.000000000000034</v>
      </c>
      <c r="L66" s="11">
        <f t="shared" si="47"/>
        <v>1</v>
      </c>
      <c r="M66" s="11">
        <f t="shared" ca="1" si="48"/>
        <v>800</v>
      </c>
      <c r="N66" s="11" t="str">
        <f t="shared" si="49"/>
        <v/>
      </c>
      <c r="O66" s="21">
        <f t="shared" si="50"/>
        <v>7.8519999999999719</v>
      </c>
      <c r="P66" s="24">
        <f t="shared" si="51"/>
        <v>3.0926984456755076</v>
      </c>
      <c r="Q66" s="21">
        <f t="shared" si="52"/>
        <v>0.10400000000000027</v>
      </c>
      <c r="R66" s="21">
        <f t="shared" si="53"/>
        <v>7.955999999999972</v>
      </c>
      <c r="S66" s="17">
        <f t="shared" si="54"/>
        <v>3.1966984456755076</v>
      </c>
    </row>
    <row r="67" spans="1:19" x14ac:dyDescent="0.25">
      <c r="D67" s="11">
        <v>1.2</v>
      </c>
      <c r="E67" s="11">
        <v>926</v>
      </c>
      <c r="F67" s="97">
        <f t="shared" si="15"/>
        <v>0.39305555555555555</v>
      </c>
      <c r="G67" s="26">
        <v>933</v>
      </c>
      <c r="H67" s="93">
        <f t="shared" si="35"/>
        <v>0.3979166666666667</v>
      </c>
      <c r="I67" s="23" t="str">
        <f t="shared" si="44"/>
        <v/>
      </c>
      <c r="J67" s="11">
        <f t="shared" si="45"/>
        <v>31.999999999999964</v>
      </c>
      <c r="K67" s="11">
        <f t="shared" si="46"/>
        <v>7.0000000000000551</v>
      </c>
      <c r="L67" s="11">
        <f t="shared" si="47"/>
        <v>2</v>
      </c>
      <c r="M67" s="11">
        <f t="shared" ca="1" si="48"/>
        <v>800</v>
      </c>
      <c r="N67" s="11" t="str">
        <f t="shared" si="49"/>
        <v/>
      </c>
      <c r="O67" s="21">
        <f t="shared" si="50"/>
        <v>19.295999999999978</v>
      </c>
      <c r="P67" s="24">
        <f t="shared" si="51"/>
        <v>7.2115717454139725</v>
      </c>
      <c r="Q67" s="21">
        <f t="shared" si="52"/>
        <v>8.4000000000000661</v>
      </c>
      <c r="R67" s="21">
        <f t="shared" si="53"/>
        <v>27.696000000000044</v>
      </c>
      <c r="S67" s="17">
        <f t="shared" si="54"/>
        <v>15.611571745414039</v>
      </c>
    </row>
    <row r="68" spans="1:19" x14ac:dyDescent="0.25">
      <c r="D68" s="11">
        <v>6.0000000000000001E-3</v>
      </c>
      <c r="E68" s="11">
        <v>1005</v>
      </c>
      <c r="F68" s="97">
        <f t="shared" si="15"/>
        <v>0.4201388888888889</v>
      </c>
      <c r="G68" s="26">
        <v>1017</v>
      </c>
      <c r="H68" s="93">
        <f t="shared" si="35"/>
        <v>0.4284722222222222</v>
      </c>
      <c r="I68" s="23" t="str">
        <f t="shared" si="44"/>
        <v/>
      </c>
      <c r="J68" s="11">
        <f t="shared" si="45"/>
        <v>11.000000000000041</v>
      </c>
      <c r="K68" s="11">
        <f t="shared" si="46"/>
        <v>11.999999999999957</v>
      </c>
      <c r="L68" s="11">
        <f t="shared" si="47"/>
        <v>3</v>
      </c>
      <c r="M68" s="11">
        <f t="shared" ca="1" si="48"/>
        <v>800</v>
      </c>
      <c r="N68" s="11" t="str">
        <f t="shared" si="49"/>
        <v/>
      </c>
      <c r="O68" s="21">
        <f t="shared" si="50"/>
        <v>0.58300000000000218</v>
      </c>
      <c r="P68" s="24">
        <f t="shared" si="51"/>
        <v>0.36754590111754259</v>
      </c>
      <c r="Q68" s="21">
        <f t="shared" si="52"/>
        <v>7.1999999999999745E-2</v>
      </c>
      <c r="R68" s="21">
        <f t="shared" si="53"/>
        <v>0.65500000000000191</v>
      </c>
      <c r="S68" s="17">
        <f t="shared" si="54"/>
        <v>0.43954590111754233</v>
      </c>
    </row>
    <row r="69" spans="1:19" x14ac:dyDescent="0.25">
      <c r="D69" s="11">
        <v>0.1</v>
      </c>
      <c r="E69" s="11">
        <v>1028</v>
      </c>
      <c r="F69" s="97">
        <f t="shared" si="15"/>
        <v>0.43611111111111112</v>
      </c>
      <c r="G69" s="26">
        <v>1030</v>
      </c>
      <c r="H69" s="93">
        <f t="shared" si="35"/>
        <v>0.4375</v>
      </c>
      <c r="I69" s="23" t="str">
        <f t="shared" si="44"/>
        <v/>
      </c>
      <c r="J69" s="11">
        <f t="shared" si="45"/>
        <v>1.9999999999999929</v>
      </c>
      <c r="K69" s="11">
        <f t="shared" si="46"/>
        <v>1.9999999999999929</v>
      </c>
      <c r="L69" s="11">
        <f t="shared" si="47"/>
        <v>4</v>
      </c>
      <c r="M69" s="11">
        <f t="shared" ca="1" si="48"/>
        <v>800</v>
      </c>
      <c r="N69" s="11" t="str">
        <f t="shared" si="49"/>
        <v/>
      </c>
      <c r="O69" s="21">
        <f t="shared" si="50"/>
        <v>0.29999999999999899</v>
      </c>
      <c r="P69" s="24">
        <f t="shared" si="51"/>
        <v>0.2885410895461763</v>
      </c>
      <c r="Q69" s="21">
        <f t="shared" si="52"/>
        <v>0.19999999999999929</v>
      </c>
      <c r="R69" s="21">
        <f t="shared" si="53"/>
        <v>0.49999999999999828</v>
      </c>
      <c r="S69" s="17">
        <f t="shared" si="54"/>
        <v>0.48854108954617559</v>
      </c>
    </row>
    <row r="70" spans="1:19" x14ac:dyDescent="0.25">
      <c r="D70" s="11">
        <v>0.2</v>
      </c>
      <c r="E70" s="11">
        <v>1032</v>
      </c>
      <c r="F70" s="97">
        <f t="shared" si="15"/>
        <v>0.43888888888888888</v>
      </c>
      <c r="G70" s="26">
        <v>1205</v>
      </c>
      <c r="H70" s="93">
        <f t="shared" si="35"/>
        <v>0.50347222222222221</v>
      </c>
      <c r="I70" s="23">
        <f t="shared" si="44"/>
        <v>0.50694444444444442</v>
      </c>
      <c r="J70" s="11" t="str">
        <f t="shared" si="45"/>
        <v/>
      </c>
      <c r="K70" s="11">
        <f t="shared" si="46"/>
        <v>92.999999999999986</v>
      </c>
      <c r="L70" s="11">
        <f t="shared" si="47"/>
        <v>5</v>
      </c>
      <c r="M70" s="11">
        <f t="shared" ca="1" si="48"/>
        <v>800</v>
      </c>
      <c r="N70" s="11">
        <f t="shared" ca="1" si="49"/>
        <v>250</v>
      </c>
      <c r="O70" s="21">
        <f t="shared" si="50"/>
        <v>0.5</v>
      </c>
      <c r="P70" s="24">
        <f t="shared" si="51"/>
        <v>8.192609482288947E-2</v>
      </c>
      <c r="Q70" s="21">
        <f t="shared" si="52"/>
        <v>18.599999999999998</v>
      </c>
      <c r="R70" s="21">
        <f t="shared" si="53"/>
        <v>19.099999999999998</v>
      </c>
      <c r="S70" s="17">
        <f t="shared" si="54"/>
        <v>18.681926094822888</v>
      </c>
    </row>
    <row r="71" spans="1:19" x14ac:dyDescent="0.25">
      <c r="A71" s="18">
        <v>38456</v>
      </c>
      <c r="B71" s="11">
        <v>811</v>
      </c>
      <c r="D71" s="11">
        <v>1.2E-2</v>
      </c>
      <c r="E71" s="11">
        <v>913</v>
      </c>
      <c r="F71" s="97">
        <f t="shared" si="15"/>
        <v>0.3840277777777778</v>
      </c>
      <c r="G71" s="26">
        <v>923</v>
      </c>
      <c r="H71" s="93">
        <f t="shared" si="35"/>
        <v>0.39097222222222222</v>
      </c>
      <c r="I71" s="23" t="str">
        <f t="shared" si="44"/>
        <v/>
      </c>
      <c r="J71" s="11">
        <f t="shared" si="45"/>
        <v>16.000000000000021</v>
      </c>
      <c r="K71" s="11">
        <f t="shared" si="46"/>
        <v>9.9999999999999645</v>
      </c>
      <c r="L71" s="11">
        <f t="shared" si="47"/>
        <v>1</v>
      </c>
      <c r="M71" s="11">
        <f t="shared" ca="1" si="48"/>
        <v>811</v>
      </c>
      <c r="N71" s="11" t="str">
        <f t="shared" si="49"/>
        <v/>
      </c>
      <c r="O71" s="21">
        <f t="shared" si="50"/>
        <v>80.096000000000117</v>
      </c>
      <c r="P71" s="24">
        <f t="shared" si="51"/>
        <v>23.762032950153198</v>
      </c>
      <c r="Q71" s="21">
        <f t="shared" si="52"/>
        <v>0.11999999999999958</v>
      </c>
      <c r="R71" s="21">
        <f t="shared" si="53"/>
        <v>80.216000000000122</v>
      </c>
      <c r="S71" s="17">
        <f t="shared" si="54"/>
        <v>23.882032950153199</v>
      </c>
    </row>
    <row r="72" spans="1:19" x14ac:dyDescent="0.25">
      <c r="D72" s="11">
        <v>10</v>
      </c>
      <c r="E72" s="11">
        <v>939</v>
      </c>
      <c r="F72" s="97">
        <f t="shared" si="15"/>
        <v>0.40208333333333335</v>
      </c>
      <c r="G72" s="26">
        <v>946</v>
      </c>
      <c r="H72" s="93">
        <f t="shared" si="35"/>
        <v>0.4069444444444445</v>
      </c>
      <c r="I72" s="23" t="str">
        <f t="shared" si="44"/>
        <v/>
      </c>
      <c r="J72" s="11">
        <f t="shared" si="45"/>
        <v>13.99999999999995</v>
      </c>
      <c r="K72" s="11">
        <f t="shared" si="46"/>
        <v>7.0000000000000551</v>
      </c>
      <c r="L72" s="11">
        <f t="shared" si="47"/>
        <v>2</v>
      </c>
      <c r="M72" s="11">
        <f t="shared" ca="1" si="48"/>
        <v>811</v>
      </c>
      <c r="N72" s="11" t="str">
        <f t="shared" si="49"/>
        <v/>
      </c>
      <c r="O72" s="21">
        <f t="shared" si="50"/>
        <v>70.41999999999976</v>
      </c>
      <c r="P72" s="24">
        <f t="shared" si="51"/>
        <v>27.201048593825178</v>
      </c>
      <c r="Q72" s="21">
        <f t="shared" si="52"/>
        <v>70.000000000000554</v>
      </c>
      <c r="R72" s="21">
        <f t="shared" si="53"/>
        <v>140.4200000000003</v>
      </c>
      <c r="S72" s="17">
        <f t="shared" si="54"/>
        <v>97.201048593825732</v>
      </c>
    </row>
    <row r="73" spans="1:19" x14ac:dyDescent="0.25">
      <c r="D73" s="11">
        <v>0.06</v>
      </c>
      <c r="E73" s="11">
        <v>1000</v>
      </c>
      <c r="F73" s="97">
        <f t="shared" si="15"/>
        <v>0.41666666666666669</v>
      </c>
      <c r="G73" s="26">
        <v>1011</v>
      </c>
      <c r="H73" s="93">
        <f t="shared" si="35"/>
        <v>0.42430555555555555</v>
      </c>
      <c r="I73" s="23" t="str">
        <f t="shared" si="44"/>
        <v/>
      </c>
      <c r="J73" s="11">
        <f t="shared" si="45"/>
        <v>13.000000000000034</v>
      </c>
      <c r="K73" s="11">
        <f t="shared" si="46"/>
        <v>10.999999999999961</v>
      </c>
      <c r="L73" s="11">
        <f t="shared" si="47"/>
        <v>3</v>
      </c>
      <c r="M73" s="11">
        <f t="shared" ca="1" si="48"/>
        <v>811</v>
      </c>
      <c r="N73" s="11" t="str">
        <f t="shared" si="49"/>
        <v/>
      </c>
      <c r="O73" s="21">
        <f t="shared" si="50"/>
        <v>1.6900000000000044</v>
      </c>
      <c r="P73" s="24">
        <f t="shared" si="51"/>
        <v>1.5116767002524485</v>
      </c>
      <c r="Q73" s="21">
        <f t="shared" si="52"/>
        <v>0.65999999999999759</v>
      </c>
      <c r="R73" s="21">
        <f t="shared" si="53"/>
        <v>2.3500000000000019</v>
      </c>
      <c r="S73" s="17">
        <f t="shared" si="54"/>
        <v>2.171676700252446</v>
      </c>
    </row>
    <row r="74" spans="1:19" x14ac:dyDescent="0.25">
      <c r="D74" s="11">
        <v>0.2</v>
      </c>
      <c r="E74" s="11">
        <v>1024</v>
      </c>
      <c r="F74" s="97">
        <f t="shared" si="15"/>
        <v>0.43333333333333335</v>
      </c>
      <c r="G74" s="26">
        <v>1200</v>
      </c>
      <c r="H74" s="93">
        <f t="shared" si="35"/>
        <v>0.5</v>
      </c>
      <c r="I74" s="23">
        <f t="shared" si="44"/>
        <v>0.50347222222222221</v>
      </c>
      <c r="J74" s="11" t="str">
        <f t="shared" si="45"/>
        <v/>
      </c>
      <c r="K74" s="11">
        <f t="shared" si="46"/>
        <v>95.999999999999972</v>
      </c>
      <c r="L74" s="11">
        <f t="shared" si="47"/>
        <v>4</v>
      </c>
      <c r="M74" s="11">
        <f t="shared" ca="1" si="48"/>
        <v>811</v>
      </c>
      <c r="N74" s="11">
        <f t="shared" ca="1" si="49"/>
        <v>233.99999999999997</v>
      </c>
      <c r="O74" s="21">
        <f t="shared" si="50"/>
        <v>0.5</v>
      </c>
      <c r="P74" s="24">
        <f t="shared" si="51"/>
        <v>8.192609482288947E-2</v>
      </c>
      <c r="Q74" s="21">
        <f t="shared" si="52"/>
        <v>19.199999999999996</v>
      </c>
      <c r="R74" s="21">
        <f t="shared" si="53"/>
        <v>19.699999999999996</v>
      </c>
      <c r="S74" s="17">
        <f t="shared" si="54"/>
        <v>19.281926094822886</v>
      </c>
    </row>
    <row r="75" spans="1:19" x14ac:dyDescent="0.25">
      <c r="A75" s="18">
        <v>38457</v>
      </c>
      <c r="B75" s="11">
        <v>932</v>
      </c>
      <c r="D75" s="11">
        <v>0.01</v>
      </c>
      <c r="E75" s="11">
        <v>1030</v>
      </c>
      <c r="F75" s="97">
        <f t="shared" si="15"/>
        <v>0.4375</v>
      </c>
      <c r="G75" s="26">
        <v>1034</v>
      </c>
      <c r="H75" s="93">
        <f t="shared" si="35"/>
        <v>0.44027777777777777</v>
      </c>
      <c r="I75" s="23" t="str">
        <f t="shared" si="44"/>
        <v/>
      </c>
      <c r="J75" s="11">
        <f t="shared" si="45"/>
        <v>9.000000000000048</v>
      </c>
      <c r="K75" s="11">
        <f t="shared" si="46"/>
        <v>3.9999999999999858</v>
      </c>
      <c r="L75" s="11">
        <f t="shared" si="47"/>
        <v>1</v>
      </c>
      <c r="M75" s="11">
        <f t="shared" ca="1" si="48"/>
        <v>932</v>
      </c>
      <c r="N75" s="11" t="str">
        <f t="shared" si="49"/>
        <v/>
      </c>
      <c r="O75" s="21">
        <f t="shared" si="50"/>
        <v>45.045000000000236</v>
      </c>
      <c r="P75" s="24">
        <f t="shared" si="51"/>
        <v>13.015993850604257</v>
      </c>
      <c r="Q75" s="21">
        <f t="shared" si="52"/>
        <v>3.9999999999999862E-2</v>
      </c>
      <c r="R75" s="21">
        <f t="shared" si="53"/>
        <v>45.085000000000235</v>
      </c>
      <c r="S75" s="17">
        <f t="shared" si="54"/>
        <v>13.055993850604256</v>
      </c>
    </row>
    <row r="76" spans="1:19" x14ac:dyDescent="0.25">
      <c r="D76" s="11">
        <v>10</v>
      </c>
      <c r="E76" s="11">
        <v>1043</v>
      </c>
      <c r="F76" s="97">
        <f t="shared" si="15"/>
        <v>0.4465277777777778</v>
      </c>
      <c r="G76" s="26">
        <v>1046</v>
      </c>
      <c r="H76" s="93">
        <f t="shared" si="35"/>
        <v>0.44861111111111113</v>
      </c>
      <c r="I76" s="23" t="str">
        <f t="shared" si="44"/>
        <v/>
      </c>
      <c r="J76" s="11">
        <f t="shared" si="45"/>
        <v>10.999999999999961</v>
      </c>
      <c r="K76" s="11">
        <f t="shared" si="46"/>
        <v>2.9999999999999893</v>
      </c>
      <c r="L76" s="11">
        <f t="shared" si="47"/>
        <v>2</v>
      </c>
      <c r="M76" s="11">
        <f t="shared" ca="1" si="48"/>
        <v>932</v>
      </c>
      <c r="N76" s="11" t="str">
        <f t="shared" si="49"/>
        <v/>
      </c>
      <c r="O76" s="21">
        <f t="shared" si="50"/>
        <v>1044.9999999999964</v>
      </c>
      <c r="P76" s="24">
        <f t="shared" si="51"/>
        <v>646.97562034870327</v>
      </c>
      <c r="Q76" s="21">
        <f t="shared" si="52"/>
        <v>29.999999999999893</v>
      </c>
      <c r="R76" s="21">
        <f t="shared" si="53"/>
        <v>1074.9999999999964</v>
      </c>
      <c r="S76" s="17">
        <f t="shared" si="54"/>
        <v>676.97562034870316</v>
      </c>
    </row>
    <row r="77" spans="1:19" x14ac:dyDescent="0.25">
      <c r="D77" s="11">
        <v>180</v>
      </c>
      <c r="E77" s="11">
        <v>1057</v>
      </c>
      <c r="F77" s="97">
        <f t="shared" si="15"/>
        <v>0.45624999999999999</v>
      </c>
      <c r="G77" s="26">
        <v>1259</v>
      </c>
      <c r="H77" s="93">
        <f t="shared" si="35"/>
        <v>0.54097222222222219</v>
      </c>
      <c r="I77" s="23">
        <f t="shared" si="44"/>
        <v>0.5444444444444444</v>
      </c>
      <c r="J77" s="11" t="str">
        <f t="shared" si="45"/>
        <v/>
      </c>
      <c r="K77" s="11">
        <f t="shared" si="46"/>
        <v>121.99999999999997</v>
      </c>
      <c r="L77" s="11">
        <f t="shared" si="47"/>
        <v>3</v>
      </c>
      <c r="M77" s="11">
        <f t="shared" ca="1" si="48"/>
        <v>932</v>
      </c>
      <c r="N77" s="11">
        <f t="shared" ca="1" si="49"/>
        <v>211.99999999999997</v>
      </c>
      <c r="O77" s="21">
        <f t="shared" si="50"/>
        <v>450</v>
      </c>
      <c r="P77" s="24">
        <f t="shared" si="51"/>
        <v>47.347346607878421</v>
      </c>
      <c r="Q77" s="21">
        <f t="shared" si="52"/>
        <v>21959.999999999996</v>
      </c>
      <c r="R77" s="21">
        <f t="shared" si="53"/>
        <v>22409.999999999996</v>
      </c>
      <c r="S77" s="17">
        <f t="shared" si="54"/>
        <v>22007.347346607876</v>
      </c>
    </row>
    <row r="78" spans="1:19" x14ac:dyDescent="0.25">
      <c r="A78" s="18">
        <v>38460</v>
      </c>
      <c r="B78" s="11">
        <v>919</v>
      </c>
      <c r="D78" s="11">
        <v>0.01</v>
      </c>
      <c r="E78" s="11">
        <v>1157</v>
      </c>
      <c r="F78" s="97">
        <f t="shared" si="15"/>
        <v>0.49791666666666662</v>
      </c>
      <c r="G78" s="26">
        <v>1204</v>
      </c>
      <c r="H78" s="93">
        <f t="shared" si="35"/>
        <v>0.50277777777777777</v>
      </c>
      <c r="I78" s="23" t="str">
        <f t="shared" si="44"/>
        <v/>
      </c>
      <c r="J78" s="11">
        <f t="shared" si="45"/>
        <v>12.999999999999954</v>
      </c>
      <c r="K78" s="11">
        <f t="shared" si="46"/>
        <v>7.0000000000000551</v>
      </c>
      <c r="L78" s="11">
        <f t="shared" si="47"/>
        <v>1</v>
      </c>
      <c r="M78" s="11">
        <f t="shared" ca="1" si="48"/>
        <v>919</v>
      </c>
      <c r="N78" s="11" t="str">
        <f t="shared" si="49"/>
        <v/>
      </c>
      <c r="O78" s="21">
        <f t="shared" si="50"/>
        <v>5.9149999999999796</v>
      </c>
      <c r="P78" s="24">
        <f t="shared" si="51"/>
        <v>2.5712763662201072</v>
      </c>
      <c r="Q78" s="21">
        <f t="shared" si="52"/>
        <v>7.0000000000000548E-2</v>
      </c>
      <c r="R78" s="21">
        <f t="shared" si="53"/>
        <v>5.9849999999999799</v>
      </c>
      <c r="S78" s="17">
        <f t="shared" si="54"/>
        <v>2.641276366220108</v>
      </c>
    </row>
    <row r="79" spans="1:19" x14ac:dyDescent="0.25">
      <c r="D79" s="11">
        <v>0.9</v>
      </c>
      <c r="E79" s="11">
        <v>1217</v>
      </c>
      <c r="F79" s="97">
        <f t="shared" ref="F79:F142" si="55">VALUE(CONCATENATE(LEFT(E79,LEN(E79)-2),":",RIGHT(E79,2)))</f>
        <v>0.51180555555555551</v>
      </c>
      <c r="G79" s="26">
        <v>1225</v>
      </c>
      <c r="H79" s="93">
        <f t="shared" si="35"/>
        <v>0.51736111111111105</v>
      </c>
      <c r="I79" s="23" t="str">
        <f t="shared" si="44"/>
        <v/>
      </c>
      <c r="J79" s="11">
        <f t="shared" si="45"/>
        <v>6.0000000000001386</v>
      </c>
      <c r="K79" s="11">
        <f t="shared" si="46"/>
        <v>7.9999999999999716</v>
      </c>
      <c r="L79" s="11">
        <f t="shared" si="47"/>
        <v>2</v>
      </c>
      <c r="M79" s="11">
        <f t="shared" ca="1" si="48"/>
        <v>919</v>
      </c>
      <c r="N79" s="11" t="str">
        <f t="shared" si="49"/>
        <v/>
      </c>
      <c r="O79" s="21">
        <f t="shared" si="50"/>
        <v>8.7000000000002</v>
      </c>
      <c r="P79" s="24">
        <f t="shared" si="51"/>
        <v>8.2654244691072343</v>
      </c>
      <c r="Q79" s="21">
        <f t="shared" si="52"/>
        <v>7.1999999999999744</v>
      </c>
      <c r="R79" s="21">
        <f t="shared" si="53"/>
        <v>15.900000000000174</v>
      </c>
      <c r="S79" s="17">
        <f t="shared" si="54"/>
        <v>15.465424469107209</v>
      </c>
    </row>
    <row r="80" spans="1:19" x14ac:dyDescent="0.25">
      <c r="D80" s="11">
        <v>2</v>
      </c>
      <c r="E80" s="11">
        <v>1231</v>
      </c>
      <c r="F80" s="97">
        <f t="shared" si="55"/>
        <v>0.52152777777777781</v>
      </c>
      <c r="G80" s="26">
        <v>1240</v>
      </c>
      <c r="H80" s="93">
        <f t="shared" si="35"/>
        <v>0.52777777777777779</v>
      </c>
      <c r="I80" s="23" t="str">
        <f t="shared" si="44"/>
        <v/>
      </c>
      <c r="J80" s="11">
        <f t="shared" si="45"/>
        <v>9.9999999999999645</v>
      </c>
      <c r="K80" s="11">
        <f t="shared" si="46"/>
        <v>8.999999999999968</v>
      </c>
      <c r="L80" s="11">
        <f t="shared" si="47"/>
        <v>3</v>
      </c>
      <c r="M80" s="11">
        <f t="shared" ca="1" si="48"/>
        <v>919</v>
      </c>
      <c r="N80" s="11" t="str">
        <f t="shared" si="49"/>
        <v/>
      </c>
      <c r="O80" s="21">
        <f t="shared" si="50"/>
        <v>10.074999999999966</v>
      </c>
      <c r="P80" s="24">
        <f t="shared" si="51"/>
        <v>4.0569932179053048</v>
      </c>
      <c r="Q80" s="21">
        <f t="shared" si="52"/>
        <v>17.999999999999936</v>
      </c>
      <c r="R80" s="21">
        <f t="shared" si="53"/>
        <v>28.074999999999903</v>
      </c>
      <c r="S80" s="17">
        <f t="shared" si="54"/>
        <v>22.056993217905241</v>
      </c>
    </row>
    <row r="81" spans="1:19" x14ac:dyDescent="0.25">
      <c r="D81" s="11">
        <v>1.4999999999999999E-2</v>
      </c>
      <c r="E81" s="11">
        <v>1250</v>
      </c>
      <c r="F81" s="97">
        <f t="shared" si="55"/>
        <v>0.53472222222222221</v>
      </c>
      <c r="G81" s="26">
        <v>1257</v>
      </c>
      <c r="H81" s="93">
        <f t="shared" si="35"/>
        <v>0.5395833333333333</v>
      </c>
      <c r="I81" s="23">
        <f t="shared" si="44"/>
        <v>0.54305555555555551</v>
      </c>
      <c r="J81" s="11" t="str">
        <f t="shared" si="45"/>
        <v/>
      </c>
      <c r="K81" s="11">
        <f t="shared" si="46"/>
        <v>6.9999999999999751</v>
      </c>
      <c r="L81" s="11">
        <f t="shared" si="47"/>
        <v>4</v>
      </c>
      <c r="M81" s="11">
        <f t="shared" ca="1" si="48"/>
        <v>919</v>
      </c>
      <c r="N81" s="11">
        <f t="shared" ca="1" si="49"/>
        <v>222.99999999999991</v>
      </c>
      <c r="O81" s="21">
        <f t="shared" si="50"/>
        <v>3.7499999999999999E-2</v>
      </c>
      <c r="P81" s="24">
        <f t="shared" si="51"/>
        <v>7.7991471955669829E-3</v>
      </c>
      <c r="Q81" s="21">
        <f t="shared" si="52"/>
        <v>0.10499999999999962</v>
      </c>
      <c r="R81" s="21">
        <f t="shared" si="53"/>
        <v>0.14249999999999963</v>
      </c>
      <c r="S81" s="17">
        <f t="shared" si="54"/>
        <v>0.11279914719556661</v>
      </c>
    </row>
    <row r="82" spans="1:19" x14ac:dyDescent="0.25">
      <c r="A82" s="18">
        <v>38460</v>
      </c>
      <c r="B82" s="11">
        <v>1342</v>
      </c>
      <c r="D82" s="11">
        <v>0.01</v>
      </c>
      <c r="E82" s="11">
        <v>1359</v>
      </c>
      <c r="F82" s="97">
        <f t="shared" si="55"/>
        <v>0.58263888888888882</v>
      </c>
      <c r="G82" s="26">
        <v>1406</v>
      </c>
      <c r="H82" s="93">
        <f t="shared" si="35"/>
        <v>0.58750000000000002</v>
      </c>
      <c r="I82" s="23" t="str">
        <f t="shared" si="44"/>
        <v/>
      </c>
      <c r="J82" s="11">
        <f t="shared" si="45"/>
        <v>6.9999999999999751</v>
      </c>
      <c r="K82" s="11">
        <f t="shared" si="46"/>
        <v>7.000000000000135</v>
      </c>
      <c r="L82" s="11">
        <f t="shared" si="47"/>
        <v>1</v>
      </c>
      <c r="M82" s="11">
        <f t="shared" ca="1" si="48"/>
        <v>1342</v>
      </c>
      <c r="N82" s="11" t="str">
        <f t="shared" si="49"/>
        <v/>
      </c>
      <c r="O82" s="21">
        <f t="shared" si="50"/>
        <v>3.184999999999989</v>
      </c>
      <c r="P82" s="24">
        <f t="shared" si="51"/>
        <v>1.384533427964673</v>
      </c>
      <c r="Q82" s="21">
        <f t="shared" si="52"/>
        <v>7.0000000000001353E-2</v>
      </c>
      <c r="R82" s="21">
        <f t="shared" si="53"/>
        <v>3.2549999999999901</v>
      </c>
      <c r="S82" s="17">
        <f t="shared" si="54"/>
        <v>1.4545334279646744</v>
      </c>
    </row>
    <row r="83" spans="1:19" x14ac:dyDescent="0.25">
      <c r="D83" s="11">
        <v>0.9</v>
      </c>
      <c r="E83" s="11">
        <v>1413</v>
      </c>
      <c r="F83" s="97">
        <f t="shared" si="55"/>
        <v>0.59236111111111112</v>
      </c>
      <c r="G83" s="26">
        <v>1416</v>
      </c>
      <c r="H83" s="93">
        <f t="shared" si="35"/>
        <v>0.59444444444444444</v>
      </c>
      <c r="I83" s="23" t="str">
        <f t="shared" si="44"/>
        <v/>
      </c>
      <c r="J83" s="11">
        <f t="shared" si="45"/>
        <v>2.9999999999999893</v>
      </c>
      <c r="K83" s="11">
        <f t="shared" si="46"/>
        <v>2.9999999999999893</v>
      </c>
      <c r="L83" s="11">
        <f t="shared" si="47"/>
        <v>2</v>
      </c>
      <c r="M83" s="11">
        <f t="shared" ca="1" si="48"/>
        <v>1342</v>
      </c>
      <c r="N83" s="11" t="str">
        <f t="shared" si="49"/>
        <v/>
      </c>
      <c r="O83" s="21">
        <f t="shared" si="50"/>
        <v>3.2999999999999887</v>
      </c>
      <c r="P83" s="24">
        <f t="shared" si="51"/>
        <v>3.2633131638629771</v>
      </c>
      <c r="Q83" s="21">
        <f t="shared" si="52"/>
        <v>2.6999999999999904</v>
      </c>
      <c r="R83" s="21">
        <f t="shared" si="53"/>
        <v>5.9999999999999787</v>
      </c>
      <c r="S83" s="17">
        <f t="shared" si="54"/>
        <v>5.9633131638629671</v>
      </c>
    </row>
    <row r="84" spans="1:19" x14ac:dyDescent="0.25">
      <c r="D84" s="11">
        <v>1.3</v>
      </c>
      <c r="E84" s="11">
        <v>1419</v>
      </c>
      <c r="F84" s="97">
        <f t="shared" si="55"/>
        <v>0.59652777777777777</v>
      </c>
      <c r="G84" s="26">
        <v>1422</v>
      </c>
      <c r="H84" s="93">
        <f t="shared" si="35"/>
        <v>0.59861111111111109</v>
      </c>
      <c r="I84" s="23" t="str">
        <f t="shared" si="44"/>
        <v/>
      </c>
      <c r="J84" s="11">
        <f t="shared" si="45"/>
        <v>5.9999999999999787</v>
      </c>
      <c r="K84" s="11">
        <f t="shared" si="46"/>
        <v>2.9999999999999893</v>
      </c>
      <c r="L84" s="11">
        <f t="shared" si="47"/>
        <v>3</v>
      </c>
      <c r="M84" s="11">
        <f t="shared" ca="1" si="48"/>
        <v>1342</v>
      </c>
      <c r="N84" s="11" t="str">
        <f t="shared" si="49"/>
        <v/>
      </c>
      <c r="O84" s="21">
        <f t="shared" si="50"/>
        <v>4.7999999999999829</v>
      </c>
      <c r="P84" s="24">
        <f t="shared" si="51"/>
        <v>4.0918357856165946</v>
      </c>
      <c r="Q84" s="21">
        <f t="shared" si="52"/>
        <v>3.8999999999999861</v>
      </c>
      <c r="R84" s="21">
        <f t="shared" si="53"/>
        <v>8.6999999999999691</v>
      </c>
      <c r="S84" s="17">
        <f t="shared" si="54"/>
        <v>7.9918357856165807</v>
      </c>
    </row>
    <row r="85" spans="1:19" x14ac:dyDescent="0.25">
      <c r="D85" s="11">
        <v>0.3</v>
      </c>
      <c r="E85" s="11">
        <v>1428</v>
      </c>
      <c r="F85" s="97">
        <f t="shared" si="55"/>
        <v>0.60277777777777775</v>
      </c>
      <c r="G85" s="26">
        <v>1431</v>
      </c>
      <c r="H85" s="93">
        <f t="shared" si="35"/>
        <v>0.60486111111111118</v>
      </c>
      <c r="I85" s="23">
        <f t="shared" si="44"/>
        <v>0.60833333333333339</v>
      </c>
      <c r="J85" s="11" t="str">
        <f t="shared" si="45"/>
        <v/>
      </c>
      <c r="K85" s="11">
        <f t="shared" si="46"/>
        <v>3.0000000000001492</v>
      </c>
      <c r="L85" s="11">
        <f t="shared" si="47"/>
        <v>4</v>
      </c>
      <c r="M85" s="11">
        <f t="shared" ca="1" si="48"/>
        <v>1342</v>
      </c>
      <c r="N85" s="11">
        <f t="shared" ca="1" si="49"/>
        <v>54.000000000000128</v>
      </c>
      <c r="O85" s="21">
        <f t="shared" si="50"/>
        <v>0.75</v>
      </c>
      <c r="P85" s="24">
        <f t="shared" si="51"/>
        <v>0.11893841060855184</v>
      </c>
      <c r="Q85" s="21">
        <f t="shared" si="52"/>
        <v>0.90000000000004476</v>
      </c>
      <c r="R85" s="21">
        <f t="shared" si="53"/>
        <v>1.6500000000000448</v>
      </c>
      <c r="S85" s="17">
        <f t="shared" si="54"/>
        <v>1.0189384106085966</v>
      </c>
    </row>
    <row r="86" spans="1:19" x14ac:dyDescent="0.25">
      <c r="A86" s="18">
        <v>38460</v>
      </c>
      <c r="B86" s="11">
        <v>1605</v>
      </c>
      <c r="D86" s="11">
        <v>0.5</v>
      </c>
      <c r="E86" s="11">
        <v>1632</v>
      </c>
      <c r="F86" s="97">
        <f t="shared" si="55"/>
        <v>0.68888888888888899</v>
      </c>
      <c r="G86" s="26">
        <v>1640</v>
      </c>
      <c r="H86" s="93">
        <f t="shared" si="35"/>
        <v>0.69444444444444453</v>
      </c>
      <c r="I86" s="23">
        <f t="shared" si="44"/>
        <v>0.69791666666666674</v>
      </c>
      <c r="J86" s="11" t="str">
        <f t="shared" si="45"/>
        <v/>
      </c>
      <c r="K86" s="11">
        <f t="shared" si="46"/>
        <v>7.9999999999999716</v>
      </c>
      <c r="L86" s="11">
        <f t="shared" si="47"/>
        <v>1</v>
      </c>
      <c r="M86" s="11">
        <f t="shared" ca="1" si="48"/>
        <v>1605</v>
      </c>
      <c r="N86" s="11">
        <f t="shared" ca="1" si="49"/>
        <v>40.000000000000178</v>
      </c>
      <c r="O86" s="21">
        <f t="shared" si="50"/>
        <v>1.25</v>
      </c>
      <c r="P86" s="24">
        <f t="shared" si="51"/>
        <v>0.19051423432971509</v>
      </c>
      <c r="Q86" s="21">
        <f t="shared" si="52"/>
        <v>3.9999999999999858</v>
      </c>
      <c r="R86" s="21">
        <f t="shared" si="53"/>
        <v>5.2499999999999858</v>
      </c>
      <c r="S86" s="17">
        <f t="shared" si="54"/>
        <v>4.1905142343297008</v>
      </c>
    </row>
    <row r="87" spans="1:19" x14ac:dyDescent="0.25">
      <c r="A87" s="18">
        <v>38460</v>
      </c>
      <c r="B87" s="11">
        <v>1647</v>
      </c>
      <c r="D87" s="11">
        <v>0.5</v>
      </c>
      <c r="E87" s="11">
        <v>1711</v>
      </c>
      <c r="F87" s="97">
        <f t="shared" si="55"/>
        <v>0.71597222222222223</v>
      </c>
      <c r="G87" s="26">
        <v>1717</v>
      </c>
      <c r="H87" s="93">
        <f t="shared" si="35"/>
        <v>0.72013888888888899</v>
      </c>
      <c r="I87" s="23" t="str">
        <f t="shared" si="44"/>
        <v/>
      </c>
      <c r="J87" s="11">
        <f t="shared" si="45"/>
        <v>8.9999999999998082</v>
      </c>
      <c r="K87" s="11">
        <f t="shared" si="46"/>
        <v>6.0000000000001386</v>
      </c>
      <c r="L87" s="11">
        <f t="shared" si="47"/>
        <v>1</v>
      </c>
      <c r="M87" s="11">
        <f t="shared" ca="1" si="48"/>
        <v>1647</v>
      </c>
      <c r="N87" s="11" t="str">
        <f t="shared" si="49"/>
        <v/>
      </c>
      <c r="O87" s="21">
        <f t="shared" si="50"/>
        <v>2.2949999999999511</v>
      </c>
      <c r="P87" s="24">
        <f t="shared" si="51"/>
        <v>1.1273222232651843</v>
      </c>
      <c r="Q87" s="21">
        <f t="shared" si="52"/>
        <v>3.0000000000000693</v>
      </c>
      <c r="R87" s="21">
        <f t="shared" si="53"/>
        <v>5.2950000000000204</v>
      </c>
      <c r="S87" s="17">
        <f t="shared" si="54"/>
        <v>4.1273222232652538</v>
      </c>
    </row>
    <row r="88" spans="1:19" x14ac:dyDescent="0.25">
      <c r="D88" s="11">
        <v>0.01</v>
      </c>
      <c r="E88" s="11">
        <v>1726</v>
      </c>
      <c r="F88" s="97">
        <f t="shared" si="55"/>
        <v>0.72638888888888886</v>
      </c>
      <c r="G88" s="26">
        <v>1730</v>
      </c>
      <c r="H88" s="93">
        <f t="shared" si="35"/>
        <v>0.72916666666666663</v>
      </c>
      <c r="I88" s="23">
        <f t="shared" si="44"/>
        <v>0.73263888888888884</v>
      </c>
      <c r="J88" s="11" t="str">
        <f t="shared" si="45"/>
        <v/>
      </c>
      <c r="K88" s="11">
        <f t="shared" si="46"/>
        <v>3.9999999999999858</v>
      </c>
      <c r="L88" s="11">
        <f t="shared" si="47"/>
        <v>2</v>
      </c>
      <c r="M88" s="11">
        <f t="shared" ca="1" si="48"/>
        <v>1647</v>
      </c>
      <c r="N88" s="11">
        <f t="shared" ca="1" si="49"/>
        <v>47.999999999999829</v>
      </c>
      <c r="O88" s="21">
        <f t="shared" si="50"/>
        <v>2.5000000000000001E-2</v>
      </c>
      <c r="P88" s="24">
        <f t="shared" si="51"/>
        <v>5.4281443780592247E-3</v>
      </c>
      <c r="Q88" s="21">
        <f t="shared" si="52"/>
        <v>3.9999999999999862E-2</v>
      </c>
      <c r="R88" s="21">
        <f t="shared" si="53"/>
        <v>6.4999999999999863E-2</v>
      </c>
      <c r="S88" s="17">
        <f t="shared" si="54"/>
        <v>4.5428144378059088E-2</v>
      </c>
    </row>
    <row r="89" spans="1:19" x14ac:dyDescent="0.25">
      <c r="A89" s="18">
        <v>38461</v>
      </c>
      <c r="B89" s="11">
        <v>729</v>
      </c>
      <c r="D89" s="11">
        <v>0.01</v>
      </c>
      <c r="E89" s="11">
        <v>835</v>
      </c>
      <c r="F89" s="97">
        <f t="shared" si="55"/>
        <v>0.3576388888888889</v>
      </c>
      <c r="G89" s="26">
        <v>840</v>
      </c>
      <c r="H89" s="93">
        <f t="shared" si="35"/>
        <v>0.3611111111111111</v>
      </c>
      <c r="I89" s="23" t="str">
        <f t="shared" si="44"/>
        <v/>
      </c>
      <c r="J89" s="11">
        <f t="shared" si="45"/>
        <v>12.000000000000037</v>
      </c>
      <c r="K89" s="11">
        <f t="shared" si="46"/>
        <v>4.9999999999999822</v>
      </c>
      <c r="L89" s="11">
        <f t="shared" si="47"/>
        <v>1</v>
      </c>
      <c r="M89" s="11">
        <f t="shared" ca="1" si="48"/>
        <v>729</v>
      </c>
      <c r="N89" s="11" t="str">
        <f t="shared" si="49"/>
        <v/>
      </c>
      <c r="O89" s="21">
        <f t="shared" si="50"/>
        <v>5.4600000000000168</v>
      </c>
      <c r="P89" s="24">
        <f t="shared" si="51"/>
        <v>2.3734858765108839</v>
      </c>
      <c r="Q89" s="21">
        <f t="shared" si="52"/>
        <v>4.9999999999999822E-2</v>
      </c>
      <c r="R89" s="21">
        <f t="shared" si="53"/>
        <v>5.5100000000000167</v>
      </c>
      <c r="S89" s="17">
        <f t="shared" si="54"/>
        <v>2.4234858765108838</v>
      </c>
    </row>
    <row r="90" spans="1:19" x14ac:dyDescent="0.25">
      <c r="D90" s="11">
        <v>0.9</v>
      </c>
      <c r="E90" s="11">
        <v>852</v>
      </c>
      <c r="F90" s="97">
        <f t="shared" si="55"/>
        <v>0.36944444444444446</v>
      </c>
      <c r="G90" s="26">
        <v>855</v>
      </c>
      <c r="H90" s="93">
        <f t="shared" si="35"/>
        <v>0.37152777777777773</v>
      </c>
      <c r="I90" s="23" t="str">
        <f t="shared" si="44"/>
        <v/>
      </c>
      <c r="J90" s="11">
        <f t="shared" si="45"/>
        <v>6.0000000000001386</v>
      </c>
      <c r="K90" s="11">
        <f t="shared" si="46"/>
        <v>2.9999999999999094</v>
      </c>
      <c r="L90" s="11">
        <f t="shared" si="47"/>
        <v>2</v>
      </c>
      <c r="M90" s="11">
        <f t="shared" ca="1" si="48"/>
        <v>729</v>
      </c>
      <c r="N90" s="11" t="str">
        <f t="shared" si="49"/>
        <v/>
      </c>
      <c r="O90" s="21">
        <f t="shared" si="50"/>
        <v>6.6000000000001533</v>
      </c>
      <c r="P90" s="24">
        <f t="shared" si="51"/>
        <v>6.5266263277261283</v>
      </c>
      <c r="Q90" s="21">
        <f t="shared" si="52"/>
        <v>2.6999999999999185</v>
      </c>
      <c r="R90" s="21">
        <f t="shared" si="53"/>
        <v>9.3000000000000718</v>
      </c>
      <c r="S90" s="17">
        <f t="shared" si="54"/>
        <v>9.2266263277260467</v>
      </c>
    </row>
    <row r="91" spans="1:19" x14ac:dyDescent="0.25">
      <c r="D91" s="11">
        <v>1.3</v>
      </c>
      <c r="E91" s="11">
        <v>901</v>
      </c>
      <c r="F91" s="97">
        <f t="shared" si="55"/>
        <v>0.3756944444444445</v>
      </c>
      <c r="G91" s="26">
        <v>906</v>
      </c>
      <c r="H91" s="93">
        <f t="shared" si="35"/>
        <v>0.37916666666666665</v>
      </c>
      <c r="I91" s="23" t="str">
        <f t="shared" si="44"/>
        <v/>
      </c>
      <c r="J91" s="11">
        <f t="shared" si="45"/>
        <v>5.0000000000000622</v>
      </c>
      <c r="K91" s="11">
        <f t="shared" si="46"/>
        <v>4.9999999999999023</v>
      </c>
      <c r="L91" s="11">
        <f t="shared" si="47"/>
        <v>3</v>
      </c>
      <c r="M91" s="11">
        <f t="shared" ca="1" si="48"/>
        <v>729</v>
      </c>
      <c r="N91" s="11" t="str">
        <f t="shared" si="49"/>
        <v/>
      </c>
      <c r="O91" s="21">
        <f t="shared" si="50"/>
        <v>4.500000000000056</v>
      </c>
      <c r="P91" s="24">
        <f t="shared" si="51"/>
        <v>4.1862451497687543</v>
      </c>
      <c r="Q91" s="21">
        <f t="shared" si="52"/>
        <v>6.499999999999873</v>
      </c>
      <c r="R91" s="21">
        <f t="shared" si="53"/>
        <v>10.999999999999929</v>
      </c>
      <c r="S91" s="17">
        <f t="shared" si="54"/>
        <v>10.686245149768627</v>
      </c>
    </row>
    <row r="92" spans="1:19" x14ac:dyDescent="0.25">
      <c r="D92" s="11">
        <v>0.5</v>
      </c>
      <c r="E92" s="11">
        <v>911</v>
      </c>
      <c r="F92" s="97">
        <f t="shared" si="55"/>
        <v>0.38263888888888892</v>
      </c>
      <c r="G92" s="26">
        <v>915</v>
      </c>
      <c r="H92" s="93">
        <f t="shared" si="35"/>
        <v>0.38541666666666669</v>
      </c>
      <c r="I92" s="23" t="str">
        <f t="shared" si="44"/>
        <v/>
      </c>
      <c r="J92" s="11">
        <f t="shared" si="45"/>
        <v>6.9999999999999751</v>
      </c>
      <c r="K92" s="11">
        <f t="shared" si="46"/>
        <v>3.9999999999999858</v>
      </c>
      <c r="L92" s="11">
        <f t="shared" si="47"/>
        <v>4</v>
      </c>
      <c r="M92" s="11">
        <f t="shared" ca="1" si="48"/>
        <v>729</v>
      </c>
      <c r="N92" s="11" t="str">
        <f t="shared" si="49"/>
        <v/>
      </c>
      <c r="O92" s="21">
        <f t="shared" si="50"/>
        <v>2.0999999999999925</v>
      </c>
      <c r="P92" s="24">
        <f t="shared" si="51"/>
        <v>1.7397464644370659</v>
      </c>
      <c r="Q92" s="21">
        <f t="shared" si="52"/>
        <v>1.9999999999999929</v>
      </c>
      <c r="R92" s="21">
        <f t="shared" si="53"/>
        <v>4.0999999999999854</v>
      </c>
      <c r="S92" s="17">
        <f t="shared" si="54"/>
        <v>3.7397464644370588</v>
      </c>
    </row>
    <row r="93" spans="1:19" x14ac:dyDescent="0.25">
      <c r="D93" s="11">
        <v>0.1</v>
      </c>
      <c r="E93" s="11">
        <v>922</v>
      </c>
      <c r="F93" s="97">
        <f t="shared" si="55"/>
        <v>0.39027777777777778</v>
      </c>
      <c r="G93" s="26">
        <v>926</v>
      </c>
      <c r="H93" s="93">
        <f t="shared" si="35"/>
        <v>0.39305555555555555</v>
      </c>
      <c r="I93" s="23">
        <f t="shared" si="44"/>
        <v>0.39652777777777776</v>
      </c>
      <c r="J93" s="11" t="str">
        <f t="shared" si="45"/>
        <v/>
      </c>
      <c r="K93" s="11">
        <f t="shared" si="46"/>
        <v>3.9999999999999858</v>
      </c>
      <c r="L93" s="11">
        <f t="shared" si="47"/>
        <v>5</v>
      </c>
      <c r="M93" s="11">
        <f t="shared" ca="1" si="48"/>
        <v>729</v>
      </c>
      <c r="N93" s="11">
        <f t="shared" ca="1" si="49"/>
        <v>121.99999999999997</v>
      </c>
      <c r="O93" s="21">
        <f t="shared" si="50"/>
        <v>0.25</v>
      </c>
      <c r="P93" s="24">
        <f t="shared" si="51"/>
        <v>4.342905372259271E-2</v>
      </c>
      <c r="Q93" s="21">
        <f t="shared" si="52"/>
        <v>0.39999999999999858</v>
      </c>
      <c r="R93" s="21">
        <f t="shared" si="53"/>
        <v>0.64999999999999858</v>
      </c>
      <c r="S93" s="17">
        <f t="shared" si="54"/>
        <v>0.44342905372259128</v>
      </c>
    </row>
    <row r="94" spans="1:19" x14ac:dyDescent="0.25">
      <c r="A94" s="18">
        <v>38461</v>
      </c>
      <c r="B94" s="11">
        <v>934</v>
      </c>
      <c r="D94" s="11">
        <v>0.01</v>
      </c>
      <c r="E94" s="11">
        <v>958</v>
      </c>
      <c r="F94" s="97">
        <f t="shared" si="55"/>
        <v>0.4152777777777778</v>
      </c>
      <c r="G94" s="26">
        <v>1007</v>
      </c>
      <c r="H94" s="93">
        <f t="shared" si="35"/>
        <v>0.42152777777777778</v>
      </c>
      <c r="I94" s="23" t="str">
        <f t="shared" si="44"/>
        <v/>
      </c>
      <c r="J94" s="11">
        <f t="shared" si="45"/>
        <v>9.9999999999999645</v>
      </c>
      <c r="K94" s="11">
        <f t="shared" si="46"/>
        <v>8.999999999999968</v>
      </c>
      <c r="L94" s="11">
        <f t="shared" si="47"/>
        <v>1</v>
      </c>
      <c r="M94" s="11">
        <f t="shared" ca="1" si="48"/>
        <v>934</v>
      </c>
      <c r="N94" s="11" t="str">
        <f t="shared" si="49"/>
        <v/>
      </c>
      <c r="O94" s="21">
        <f t="shared" si="50"/>
        <v>4.5499999999999838</v>
      </c>
      <c r="P94" s="24">
        <f t="shared" si="51"/>
        <v>1.97790489709239</v>
      </c>
      <c r="Q94" s="21">
        <f t="shared" si="52"/>
        <v>8.9999999999999677E-2</v>
      </c>
      <c r="R94" s="21">
        <f t="shared" si="53"/>
        <v>4.6399999999999837</v>
      </c>
      <c r="S94" s="17">
        <f t="shared" si="54"/>
        <v>2.0679048970923897</v>
      </c>
    </row>
    <row r="95" spans="1:19" x14ac:dyDescent="0.25">
      <c r="D95" s="11">
        <v>0.9</v>
      </c>
      <c r="E95" s="11">
        <v>1017</v>
      </c>
      <c r="F95" s="97">
        <f t="shared" si="55"/>
        <v>0.4284722222222222</v>
      </c>
      <c r="G95" s="26">
        <v>1020</v>
      </c>
      <c r="H95" s="93">
        <f t="shared" si="35"/>
        <v>0.43055555555555558</v>
      </c>
      <c r="I95" s="23" t="str">
        <f t="shared" si="44"/>
        <v/>
      </c>
      <c r="J95" s="11">
        <f t="shared" si="45"/>
        <v>5.9999999999999787</v>
      </c>
      <c r="K95" s="11">
        <f t="shared" si="46"/>
        <v>3.0000000000000693</v>
      </c>
      <c r="L95" s="11">
        <f t="shared" si="47"/>
        <v>2</v>
      </c>
      <c r="M95" s="11">
        <f t="shared" ca="1" si="48"/>
        <v>934</v>
      </c>
      <c r="N95" s="11" t="str">
        <f t="shared" si="49"/>
        <v/>
      </c>
      <c r="O95" s="21">
        <f t="shared" si="50"/>
        <v>3.5999999999999872</v>
      </c>
      <c r="P95" s="24">
        <f t="shared" si="51"/>
        <v>3.2768678441388777</v>
      </c>
      <c r="Q95" s="21">
        <f t="shared" si="52"/>
        <v>2.7000000000000624</v>
      </c>
      <c r="R95" s="21">
        <f t="shared" si="53"/>
        <v>6.3000000000000496</v>
      </c>
      <c r="S95" s="17">
        <f t="shared" si="54"/>
        <v>5.9768678441389405</v>
      </c>
    </row>
    <row r="96" spans="1:19" x14ac:dyDescent="0.25">
      <c r="D96" s="11">
        <v>0.3</v>
      </c>
      <c r="E96" s="11">
        <v>1026</v>
      </c>
      <c r="F96" s="97">
        <f t="shared" si="55"/>
        <v>0.43472222222222223</v>
      </c>
      <c r="G96" s="26">
        <v>1030</v>
      </c>
      <c r="H96" s="93">
        <f t="shared" si="35"/>
        <v>0.4375</v>
      </c>
      <c r="I96" s="23">
        <f t="shared" si="44"/>
        <v>0.44097222222222221</v>
      </c>
      <c r="J96" s="11" t="str">
        <f t="shared" si="45"/>
        <v/>
      </c>
      <c r="K96" s="11">
        <f t="shared" si="46"/>
        <v>3.9999999999999858</v>
      </c>
      <c r="L96" s="11">
        <f t="shared" si="47"/>
        <v>3</v>
      </c>
      <c r="M96" s="11">
        <f t="shared" ca="1" si="48"/>
        <v>934</v>
      </c>
      <c r="N96" s="11">
        <f t="shared" ca="1" si="49"/>
        <v>61.000000000000021</v>
      </c>
      <c r="O96" s="21">
        <f t="shared" si="50"/>
        <v>0.75</v>
      </c>
      <c r="P96" s="24">
        <f t="shared" si="51"/>
        <v>0.11893841060855184</v>
      </c>
      <c r="Q96" s="21">
        <f t="shared" si="52"/>
        <v>1.1999999999999957</v>
      </c>
      <c r="R96" s="21">
        <f t="shared" si="53"/>
        <v>1.9499999999999957</v>
      </c>
      <c r="S96" s="17">
        <f t="shared" si="54"/>
        <v>1.3189384106085476</v>
      </c>
    </row>
    <row r="97" spans="1:19" x14ac:dyDescent="0.25">
      <c r="A97" s="18">
        <v>38461</v>
      </c>
      <c r="B97" s="11">
        <v>1053</v>
      </c>
      <c r="D97" s="11">
        <v>0.1</v>
      </c>
      <c r="E97" s="11">
        <v>1110</v>
      </c>
      <c r="F97" s="97">
        <f t="shared" si="55"/>
        <v>0.46527777777777773</v>
      </c>
      <c r="G97" s="26">
        <v>1131</v>
      </c>
      <c r="H97" s="93">
        <f t="shared" si="35"/>
        <v>0.47986111111111113</v>
      </c>
      <c r="I97" s="23" t="str">
        <f t="shared" si="44"/>
        <v/>
      </c>
      <c r="J97" s="11">
        <f t="shared" si="45"/>
        <v>9.9999999999999645</v>
      </c>
      <c r="K97" s="11">
        <f t="shared" si="46"/>
        <v>21.000000000000085</v>
      </c>
      <c r="L97" s="11">
        <f t="shared" si="47"/>
        <v>1</v>
      </c>
      <c r="M97" s="11">
        <f t="shared" ca="1" si="48"/>
        <v>1053</v>
      </c>
      <c r="N97" s="11" t="str">
        <f t="shared" si="49"/>
        <v/>
      </c>
      <c r="O97" s="21">
        <f t="shared" si="50"/>
        <v>4.7499999999999831</v>
      </c>
      <c r="P97" s="24">
        <f t="shared" si="51"/>
        <v>3.5045789941045769</v>
      </c>
      <c r="Q97" s="21">
        <f t="shared" si="52"/>
        <v>2.1000000000000085</v>
      </c>
      <c r="R97" s="21">
        <f t="shared" si="53"/>
        <v>6.8499999999999917</v>
      </c>
      <c r="S97" s="17">
        <f t="shared" si="54"/>
        <v>5.6045789941045854</v>
      </c>
    </row>
    <row r="98" spans="1:19" x14ac:dyDescent="0.25">
      <c r="D98" s="11">
        <v>0.85</v>
      </c>
      <c r="E98" s="11">
        <v>1141</v>
      </c>
      <c r="F98" s="97">
        <f t="shared" si="55"/>
        <v>0.48680555555555555</v>
      </c>
      <c r="G98" s="26">
        <v>1150</v>
      </c>
      <c r="H98" s="93">
        <f t="shared" si="35"/>
        <v>0.49305555555555558</v>
      </c>
      <c r="I98" s="23" t="str">
        <f t="shared" si="44"/>
        <v/>
      </c>
      <c r="J98" s="11">
        <f t="shared" si="45"/>
        <v>5.9999999999999787</v>
      </c>
      <c r="K98" s="11">
        <f t="shared" si="46"/>
        <v>9.000000000000048</v>
      </c>
      <c r="L98" s="11">
        <f t="shared" si="47"/>
        <v>2</v>
      </c>
      <c r="M98" s="11">
        <f t="shared" ca="1" si="48"/>
        <v>1053</v>
      </c>
      <c r="N98" s="11" t="str">
        <f t="shared" si="49"/>
        <v/>
      </c>
      <c r="O98" s="21">
        <f t="shared" si="50"/>
        <v>3.1499999999999888</v>
      </c>
      <c r="P98" s="24">
        <f t="shared" si="51"/>
        <v>2.6953895497001756</v>
      </c>
      <c r="Q98" s="21">
        <f t="shared" si="52"/>
        <v>7.6500000000000403</v>
      </c>
      <c r="R98" s="21">
        <f t="shared" si="53"/>
        <v>10.800000000000029</v>
      </c>
      <c r="S98" s="17">
        <f t="shared" si="54"/>
        <v>10.345389549700215</v>
      </c>
    </row>
    <row r="99" spans="1:19" x14ac:dyDescent="0.25">
      <c r="D99" s="11">
        <v>0.2</v>
      </c>
      <c r="E99" s="11">
        <v>1156</v>
      </c>
      <c r="F99" s="97">
        <f t="shared" si="55"/>
        <v>0.49722222222222223</v>
      </c>
      <c r="G99" s="26">
        <v>1201</v>
      </c>
      <c r="H99" s="93">
        <f t="shared" si="35"/>
        <v>0.50069444444444444</v>
      </c>
      <c r="I99" s="23" t="str">
        <f t="shared" si="44"/>
        <v/>
      </c>
      <c r="J99" s="11">
        <f t="shared" si="45"/>
        <v>11.999999999999957</v>
      </c>
      <c r="K99" s="11">
        <f t="shared" si="46"/>
        <v>4.9999999999999822</v>
      </c>
      <c r="L99" s="11">
        <f t="shared" si="47"/>
        <v>3</v>
      </c>
      <c r="M99" s="11">
        <f t="shared" ca="1" si="48"/>
        <v>1053</v>
      </c>
      <c r="N99" s="11" t="str">
        <f t="shared" si="49"/>
        <v/>
      </c>
      <c r="O99" s="21">
        <f t="shared" si="50"/>
        <v>1.3799999999999952</v>
      </c>
      <c r="P99" s="24">
        <f t="shared" si="51"/>
        <v>1.07533022864053</v>
      </c>
      <c r="Q99" s="21">
        <f t="shared" si="52"/>
        <v>0.99999999999999645</v>
      </c>
      <c r="R99" s="21">
        <f t="shared" si="53"/>
        <v>2.3799999999999919</v>
      </c>
      <c r="S99" s="17">
        <f t="shared" si="54"/>
        <v>2.0753302286405262</v>
      </c>
    </row>
    <row r="100" spans="1:19" x14ac:dyDescent="0.25">
      <c r="D100" s="11">
        <v>0.03</v>
      </c>
      <c r="E100" s="11">
        <v>1213</v>
      </c>
      <c r="F100" s="97">
        <f t="shared" si="55"/>
        <v>0.50902777777777775</v>
      </c>
      <c r="G100" s="26">
        <v>1218</v>
      </c>
      <c r="H100" s="93">
        <f t="shared" si="35"/>
        <v>0.51250000000000007</v>
      </c>
      <c r="I100" s="23" t="str">
        <f t="shared" si="44"/>
        <v/>
      </c>
      <c r="J100" s="11">
        <f t="shared" si="45"/>
        <v>8.9999999999998082</v>
      </c>
      <c r="K100" s="11">
        <f t="shared" si="46"/>
        <v>5.0000000000001421</v>
      </c>
      <c r="L100" s="11">
        <f t="shared" si="47"/>
        <v>4</v>
      </c>
      <c r="M100" s="11">
        <f t="shared" ca="1" si="48"/>
        <v>1053</v>
      </c>
      <c r="N100" s="11" t="str">
        <f t="shared" si="49"/>
        <v/>
      </c>
      <c r="O100" s="21">
        <f t="shared" si="50"/>
        <v>6.659999999999858</v>
      </c>
      <c r="P100" s="24">
        <f t="shared" si="51"/>
        <v>3.2954376818216522</v>
      </c>
      <c r="Q100" s="21">
        <f t="shared" si="52"/>
        <v>0.15000000000000427</v>
      </c>
      <c r="R100" s="21">
        <f t="shared" si="53"/>
        <v>6.8099999999998619</v>
      </c>
      <c r="S100" s="17">
        <f t="shared" si="54"/>
        <v>3.4454376818216566</v>
      </c>
    </row>
    <row r="101" spans="1:19" x14ac:dyDescent="0.25">
      <c r="D101" s="11">
        <v>1.45</v>
      </c>
      <c r="E101" s="11">
        <v>1227</v>
      </c>
      <c r="F101" s="97">
        <f t="shared" si="55"/>
        <v>0.51874999999999993</v>
      </c>
      <c r="G101" s="26">
        <v>1234</v>
      </c>
      <c r="H101" s="93">
        <f t="shared" si="35"/>
        <v>0.52361111111111114</v>
      </c>
      <c r="I101" s="23" t="str">
        <f t="shared" si="44"/>
        <v/>
      </c>
      <c r="J101" s="11">
        <f t="shared" si="45"/>
        <v>5.9999999999999787</v>
      </c>
      <c r="K101" s="11">
        <f t="shared" si="46"/>
        <v>7.000000000000135</v>
      </c>
      <c r="L101" s="11">
        <f t="shared" si="47"/>
        <v>5</v>
      </c>
      <c r="M101" s="11">
        <f t="shared" ca="1" si="48"/>
        <v>1053</v>
      </c>
      <c r="N101" s="11" t="str">
        <f t="shared" si="49"/>
        <v/>
      </c>
      <c r="O101" s="21">
        <f t="shared" si="50"/>
        <v>10.349999999999964</v>
      </c>
      <c r="P101" s="24">
        <f t="shared" si="51"/>
        <v>10.261722608361479</v>
      </c>
      <c r="Q101" s="21">
        <f t="shared" si="52"/>
        <v>10.150000000000196</v>
      </c>
      <c r="R101" s="21">
        <f t="shared" si="53"/>
        <v>20.50000000000016</v>
      </c>
      <c r="S101" s="17">
        <f t="shared" si="54"/>
        <v>20.411722608361675</v>
      </c>
    </row>
    <row r="102" spans="1:19" x14ac:dyDescent="0.25">
      <c r="D102" s="11">
        <v>2</v>
      </c>
      <c r="E102" s="11">
        <v>1240</v>
      </c>
      <c r="F102" s="97">
        <f t="shared" si="55"/>
        <v>0.52777777777777779</v>
      </c>
      <c r="G102" s="26">
        <v>1250</v>
      </c>
      <c r="H102" s="93">
        <f t="shared" si="35"/>
        <v>0.53472222222222221</v>
      </c>
      <c r="I102" s="23" t="str">
        <f t="shared" si="44"/>
        <v/>
      </c>
      <c r="J102" s="11">
        <f t="shared" si="45"/>
        <v>5.9999999999999787</v>
      </c>
      <c r="K102" s="11">
        <f t="shared" si="46"/>
        <v>9.9999999999999645</v>
      </c>
      <c r="L102" s="11">
        <f t="shared" si="47"/>
        <v>6</v>
      </c>
      <c r="M102" s="11">
        <f t="shared" ca="1" si="48"/>
        <v>1053</v>
      </c>
      <c r="N102" s="11" t="str">
        <f t="shared" si="49"/>
        <v/>
      </c>
      <c r="O102" s="21">
        <f t="shared" si="50"/>
        <v>7.1999999999999744</v>
      </c>
      <c r="P102" s="24">
        <f t="shared" si="51"/>
        <v>5.9648227840666816</v>
      </c>
      <c r="Q102" s="21">
        <f t="shared" si="52"/>
        <v>19.999999999999929</v>
      </c>
      <c r="R102" s="21">
        <f t="shared" si="53"/>
        <v>27.199999999999903</v>
      </c>
      <c r="S102" s="17">
        <f t="shared" si="54"/>
        <v>25.964822784066612</v>
      </c>
    </row>
    <row r="103" spans="1:19" x14ac:dyDescent="0.25">
      <c r="D103" s="11">
        <v>0.4</v>
      </c>
      <c r="E103" s="11">
        <v>1256</v>
      </c>
      <c r="F103" s="97">
        <f t="shared" si="55"/>
        <v>0.53888888888888886</v>
      </c>
      <c r="G103" s="26">
        <v>1307</v>
      </c>
      <c r="H103" s="93">
        <f t="shared" si="35"/>
        <v>0.54652777777777783</v>
      </c>
      <c r="I103" s="23" t="str">
        <f t="shared" si="44"/>
        <v/>
      </c>
      <c r="J103" s="11">
        <f t="shared" si="45"/>
        <v>4.9999999999998224</v>
      </c>
      <c r="K103" s="11">
        <f t="shared" si="46"/>
        <v>11.000000000000121</v>
      </c>
      <c r="L103" s="11">
        <f t="shared" si="47"/>
        <v>7</v>
      </c>
      <c r="M103" s="11">
        <f t="shared" ca="1" si="48"/>
        <v>1053</v>
      </c>
      <c r="N103" s="11" t="str">
        <f t="shared" si="49"/>
        <v/>
      </c>
      <c r="O103" s="21">
        <f t="shared" si="50"/>
        <v>3.4999999999998757</v>
      </c>
      <c r="P103" s="24">
        <f t="shared" si="51"/>
        <v>3.2740753635783477</v>
      </c>
      <c r="Q103" s="21">
        <f t="shared" si="52"/>
        <v>4.4000000000000483</v>
      </c>
      <c r="R103" s="21">
        <f t="shared" si="53"/>
        <v>7.899999999999924</v>
      </c>
      <c r="S103" s="17">
        <f t="shared" si="54"/>
        <v>7.674075363578396</v>
      </c>
    </row>
    <row r="104" spans="1:19" x14ac:dyDescent="0.25">
      <c r="D104" s="11">
        <v>1</v>
      </c>
      <c r="E104" s="11">
        <v>1312</v>
      </c>
      <c r="F104" s="97">
        <f t="shared" si="55"/>
        <v>0.54999999999999993</v>
      </c>
      <c r="G104" s="26">
        <v>1315</v>
      </c>
      <c r="H104" s="93">
        <f t="shared" si="35"/>
        <v>0.55208333333333337</v>
      </c>
      <c r="I104" s="23" t="str">
        <f t="shared" si="44"/>
        <v/>
      </c>
      <c r="J104" s="11">
        <f t="shared" si="45"/>
        <v>6.9999999999999751</v>
      </c>
      <c r="K104" s="11">
        <f t="shared" si="46"/>
        <v>3.0000000000001492</v>
      </c>
      <c r="L104" s="11">
        <f t="shared" si="47"/>
        <v>8</v>
      </c>
      <c r="M104" s="11">
        <f t="shared" ca="1" si="48"/>
        <v>1053</v>
      </c>
      <c r="N104" s="11" t="str">
        <f t="shared" si="49"/>
        <v/>
      </c>
      <c r="O104" s="21">
        <f t="shared" si="50"/>
        <v>3.8499999999999868</v>
      </c>
      <c r="P104" s="24">
        <f t="shared" si="51"/>
        <v>2.7360659302566797</v>
      </c>
      <c r="Q104" s="21">
        <f t="shared" si="52"/>
        <v>3.0000000000001492</v>
      </c>
      <c r="R104" s="21">
        <f t="shared" si="53"/>
        <v>6.8500000000001364</v>
      </c>
      <c r="S104" s="17">
        <f t="shared" si="54"/>
        <v>5.7360659302568289</v>
      </c>
    </row>
    <row r="105" spans="1:19" x14ac:dyDescent="0.25">
      <c r="D105" s="11">
        <v>0.1</v>
      </c>
      <c r="E105" s="11">
        <v>1322</v>
      </c>
      <c r="F105" s="97">
        <f t="shared" si="55"/>
        <v>0.55694444444444446</v>
      </c>
      <c r="G105" s="26">
        <v>1342</v>
      </c>
      <c r="H105" s="93">
        <f t="shared" si="35"/>
        <v>0.5708333333333333</v>
      </c>
      <c r="I105" s="23" t="str">
        <f t="shared" si="44"/>
        <v/>
      </c>
      <c r="J105" s="11">
        <f t="shared" si="45"/>
        <v>8.0000000000001315</v>
      </c>
      <c r="K105" s="11">
        <f t="shared" si="46"/>
        <v>19.999999999999929</v>
      </c>
      <c r="L105" s="11">
        <f t="shared" si="47"/>
        <v>9</v>
      </c>
      <c r="M105" s="11">
        <f t="shared" ca="1" si="48"/>
        <v>1053</v>
      </c>
      <c r="N105" s="11" t="str">
        <f t="shared" si="49"/>
        <v/>
      </c>
      <c r="O105" s="21">
        <f t="shared" si="50"/>
        <v>40.400000000000659</v>
      </c>
      <c r="P105" s="24">
        <f t="shared" si="51"/>
        <v>17.198098454926679</v>
      </c>
      <c r="Q105" s="21">
        <f t="shared" si="52"/>
        <v>1.9999999999999929</v>
      </c>
      <c r="R105" s="21">
        <f t="shared" si="53"/>
        <v>42.400000000000652</v>
      </c>
      <c r="S105" s="17">
        <f t="shared" si="54"/>
        <v>19.198098454926672</v>
      </c>
    </row>
    <row r="106" spans="1:19" x14ac:dyDescent="0.25">
      <c r="D106" s="11">
        <v>10</v>
      </c>
      <c r="E106" s="11">
        <v>1350</v>
      </c>
      <c r="F106" s="97">
        <f t="shared" si="55"/>
        <v>0.57638888888888895</v>
      </c>
      <c r="G106" s="26">
        <v>1352</v>
      </c>
      <c r="H106" s="93">
        <f t="shared" si="35"/>
        <v>0.57777777777777783</v>
      </c>
      <c r="I106" s="23" t="str">
        <f t="shared" si="44"/>
        <v/>
      </c>
      <c r="J106" s="11">
        <f t="shared" si="45"/>
        <v>5.9999999999999787</v>
      </c>
      <c r="K106" s="11">
        <f t="shared" si="46"/>
        <v>1.9999999999999929</v>
      </c>
      <c r="L106" s="11">
        <f t="shared" si="47"/>
        <v>10</v>
      </c>
      <c r="M106" s="11">
        <f t="shared" ca="1" si="48"/>
        <v>1053</v>
      </c>
      <c r="N106" s="11" t="str">
        <f t="shared" si="49"/>
        <v/>
      </c>
      <c r="O106" s="21">
        <f t="shared" si="50"/>
        <v>89.999999999999687</v>
      </c>
      <c r="P106" s="24">
        <f t="shared" si="51"/>
        <v>86.561708697444416</v>
      </c>
      <c r="Q106" s="21">
        <f t="shared" si="52"/>
        <v>19.999999999999929</v>
      </c>
      <c r="R106" s="21">
        <f t="shared" si="53"/>
        <v>109.99999999999962</v>
      </c>
      <c r="S106" s="17">
        <f t="shared" si="54"/>
        <v>106.56170869744435</v>
      </c>
    </row>
    <row r="107" spans="1:19" x14ac:dyDescent="0.25">
      <c r="D107" s="11">
        <v>20</v>
      </c>
      <c r="E107" s="11">
        <v>1358</v>
      </c>
      <c r="F107" s="97">
        <f t="shared" si="55"/>
        <v>0.58194444444444449</v>
      </c>
      <c r="G107" s="26">
        <v>1403</v>
      </c>
      <c r="H107" s="93">
        <f t="shared" si="35"/>
        <v>0.5854166666666667</v>
      </c>
      <c r="I107" s="23" t="str">
        <f t="shared" si="44"/>
        <v/>
      </c>
      <c r="J107" s="11">
        <f t="shared" si="45"/>
        <v>8.999999999999968</v>
      </c>
      <c r="K107" s="11">
        <f t="shared" si="46"/>
        <v>4.9999999999999822</v>
      </c>
      <c r="L107" s="11">
        <f t="shared" si="47"/>
        <v>11</v>
      </c>
      <c r="M107" s="11">
        <f t="shared" ca="1" si="48"/>
        <v>1053</v>
      </c>
      <c r="N107" s="11" t="str">
        <f t="shared" si="49"/>
        <v/>
      </c>
      <c r="O107" s="21">
        <f t="shared" si="50"/>
        <v>94.049999999999656</v>
      </c>
      <c r="P107" s="24">
        <f t="shared" si="51"/>
        <v>55.432091363916889</v>
      </c>
      <c r="Q107" s="21">
        <f t="shared" si="52"/>
        <v>99.999999999999645</v>
      </c>
      <c r="R107" s="21">
        <f t="shared" si="53"/>
        <v>194.0499999999993</v>
      </c>
      <c r="S107" s="17">
        <f t="shared" si="54"/>
        <v>155.43209136391653</v>
      </c>
    </row>
    <row r="108" spans="1:19" x14ac:dyDescent="0.25">
      <c r="D108" s="11">
        <v>0.9</v>
      </c>
      <c r="E108" s="11">
        <v>1412</v>
      </c>
      <c r="F108" s="97">
        <f t="shared" si="55"/>
        <v>0.59166666666666667</v>
      </c>
      <c r="G108" s="26">
        <v>1414</v>
      </c>
      <c r="H108" s="93">
        <f t="shared" si="35"/>
        <v>0.59305555555555556</v>
      </c>
      <c r="I108" s="23" t="str">
        <f t="shared" si="44"/>
        <v/>
      </c>
      <c r="J108" s="11">
        <f t="shared" si="45"/>
        <v>7.9999999999999716</v>
      </c>
      <c r="K108" s="11">
        <f t="shared" si="46"/>
        <v>1.9999999999999929</v>
      </c>
      <c r="L108" s="11">
        <f t="shared" si="47"/>
        <v>12</v>
      </c>
      <c r="M108" s="11">
        <f t="shared" ca="1" si="48"/>
        <v>1053</v>
      </c>
      <c r="N108" s="11" t="str">
        <f t="shared" si="49"/>
        <v/>
      </c>
      <c r="O108" s="21">
        <f t="shared" si="50"/>
        <v>4.0399999999999858</v>
      </c>
      <c r="P108" s="24">
        <f t="shared" si="51"/>
        <v>3.0067941876742732</v>
      </c>
      <c r="Q108" s="21">
        <f t="shared" si="52"/>
        <v>1.7999999999999936</v>
      </c>
      <c r="R108" s="21">
        <f t="shared" si="53"/>
        <v>5.8399999999999794</v>
      </c>
      <c r="S108" s="17">
        <f t="shared" si="54"/>
        <v>4.8067941876742672</v>
      </c>
    </row>
    <row r="109" spans="1:19" x14ac:dyDescent="0.25">
      <c r="D109" s="11">
        <v>0.11</v>
      </c>
      <c r="E109" s="11">
        <v>1422</v>
      </c>
      <c r="F109" s="97">
        <f t="shared" si="55"/>
        <v>0.59861111111111109</v>
      </c>
      <c r="G109" s="26">
        <v>1427</v>
      </c>
      <c r="H109" s="93">
        <f t="shared" si="35"/>
        <v>0.6020833333333333</v>
      </c>
      <c r="I109" s="23">
        <f t="shared" si="44"/>
        <v>0.60555555555555551</v>
      </c>
      <c r="J109" s="11" t="str">
        <f t="shared" si="45"/>
        <v/>
      </c>
      <c r="K109" s="11">
        <f t="shared" si="46"/>
        <v>4.9999999999999822</v>
      </c>
      <c r="L109" s="11">
        <f t="shared" si="47"/>
        <v>13</v>
      </c>
      <c r="M109" s="11">
        <f t="shared" ca="1" si="48"/>
        <v>1053</v>
      </c>
      <c r="N109" s="11">
        <f t="shared" ca="1" si="49"/>
        <v>218.99999999999994</v>
      </c>
      <c r="O109" s="21">
        <f t="shared" si="50"/>
        <v>0.27500000000000002</v>
      </c>
      <c r="P109" s="24">
        <f t="shared" si="51"/>
        <v>4.7379767008905255E-2</v>
      </c>
      <c r="Q109" s="21">
        <f t="shared" si="52"/>
        <v>0.54999999999999805</v>
      </c>
      <c r="R109" s="21">
        <f t="shared" si="53"/>
        <v>0.82499999999999807</v>
      </c>
      <c r="S109" s="17">
        <f t="shared" si="54"/>
        <v>0.59737976700890327</v>
      </c>
    </row>
    <row r="110" spans="1:19" x14ac:dyDescent="0.25">
      <c r="A110" s="18">
        <v>38461</v>
      </c>
      <c r="B110" s="11">
        <v>1630</v>
      </c>
      <c r="D110" s="11">
        <v>0.01</v>
      </c>
      <c r="E110" s="11">
        <v>1648</v>
      </c>
      <c r="F110" s="97">
        <f t="shared" si="55"/>
        <v>0.70000000000000007</v>
      </c>
      <c r="G110" s="26">
        <v>1707</v>
      </c>
      <c r="H110" s="93">
        <f t="shared" si="35"/>
        <v>0.71319444444444446</v>
      </c>
      <c r="I110" s="23" t="str">
        <f t="shared" si="44"/>
        <v/>
      </c>
      <c r="J110" s="11">
        <f t="shared" si="45"/>
        <v>20.999999999999925</v>
      </c>
      <c r="K110" s="11">
        <f t="shared" si="46"/>
        <v>18.999999999999932</v>
      </c>
      <c r="L110" s="11">
        <f t="shared" si="47"/>
        <v>1</v>
      </c>
      <c r="M110" s="11">
        <f t="shared" ca="1" si="48"/>
        <v>1630</v>
      </c>
      <c r="N110" s="11" t="str">
        <f t="shared" si="49"/>
        <v/>
      </c>
      <c r="O110" s="21">
        <f t="shared" si="50"/>
        <v>0.17849999999999938</v>
      </c>
      <c r="P110" s="24">
        <f t="shared" si="51"/>
        <v>0.17665263842862514</v>
      </c>
      <c r="Q110" s="21">
        <f t="shared" si="52"/>
        <v>0.18999999999999934</v>
      </c>
      <c r="R110" s="21">
        <f t="shared" si="53"/>
        <v>0.36849999999999872</v>
      </c>
      <c r="S110" s="17">
        <f t="shared" si="54"/>
        <v>0.3666526384286245</v>
      </c>
    </row>
    <row r="111" spans="1:19" x14ac:dyDescent="0.25">
      <c r="D111" s="11">
        <v>7.0000000000000001E-3</v>
      </c>
      <c r="E111" s="11">
        <v>1728</v>
      </c>
      <c r="F111" s="97">
        <f t="shared" si="55"/>
        <v>0.72777777777777775</v>
      </c>
      <c r="G111" s="26">
        <v>1729</v>
      </c>
      <c r="H111" s="93">
        <f t="shared" si="35"/>
        <v>0.7284722222222223</v>
      </c>
      <c r="I111" s="23">
        <f t="shared" si="44"/>
        <v>0.73194444444444451</v>
      </c>
      <c r="J111" s="11" t="str">
        <f t="shared" si="45"/>
        <v/>
      </c>
      <c r="K111" s="11">
        <f t="shared" si="46"/>
        <v>1.0000000000001563</v>
      </c>
      <c r="L111" s="11">
        <f t="shared" si="47"/>
        <v>2</v>
      </c>
      <c r="M111" s="11">
        <f t="shared" ca="1" si="48"/>
        <v>1630</v>
      </c>
      <c r="N111" s="11">
        <f t="shared" ca="1" si="49"/>
        <v>64.000000000000085</v>
      </c>
      <c r="O111" s="21">
        <f t="shared" si="50"/>
        <v>1.7500000000000002E-2</v>
      </c>
      <c r="P111" s="24">
        <f t="shared" si="51"/>
        <v>3.9526049426535596E-3</v>
      </c>
      <c r="Q111" s="21">
        <f t="shared" si="52"/>
        <v>7.0000000000010948E-3</v>
      </c>
      <c r="R111" s="21">
        <f t="shared" si="53"/>
        <v>2.4500000000001097E-2</v>
      </c>
      <c r="S111" s="17">
        <f t="shared" si="54"/>
        <v>1.0952604942654653E-2</v>
      </c>
    </row>
    <row r="112" spans="1:19" x14ac:dyDescent="0.25">
      <c r="A112" s="18">
        <v>38462</v>
      </c>
      <c r="B112" s="11">
        <v>807</v>
      </c>
      <c r="D112" s="11">
        <v>0.01</v>
      </c>
      <c r="E112" s="11">
        <v>910</v>
      </c>
      <c r="F112" s="97">
        <f t="shared" si="55"/>
        <v>0.38194444444444442</v>
      </c>
      <c r="G112" s="26">
        <v>920</v>
      </c>
      <c r="H112" s="93">
        <f t="shared" si="35"/>
        <v>0.3888888888888889</v>
      </c>
      <c r="I112" s="23" t="str">
        <f t="shared" si="44"/>
        <v/>
      </c>
      <c r="J112" s="11">
        <f t="shared" si="45"/>
        <v>9.9999999999999645</v>
      </c>
      <c r="K112" s="11">
        <f t="shared" si="46"/>
        <v>10.000000000000044</v>
      </c>
      <c r="L112" s="11">
        <f t="shared" si="47"/>
        <v>1</v>
      </c>
      <c r="M112" s="11">
        <f t="shared" ca="1" si="48"/>
        <v>807</v>
      </c>
      <c r="N112" s="11" t="str">
        <f t="shared" si="49"/>
        <v/>
      </c>
      <c r="O112" s="21">
        <f t="shared" si="50"/>
        <v>4.5499999999999838</v>
      </c>
      <c r="P112" s="24">
        <f t="shared" si="51"/>
        <v>1.97790489709239</v>
      </c>
      <c r="Q112" s="21">
        <f t="shared" si="52"/>
        <v>0.10000000000000045</v>
      </c>
      <c r="R112" s="21">
        <f t="shared" si="53"/>
        <v>4.6499999999999844</v>
      </c>
      <c r="S112" s="17">
        <f t="shared" si="54"/>
        <v>2.0779048970923903</v>
      </c>
    </row>
    <row r="113" spans="1:19" x14ac:dyDescent="0.25">
      <c r="D113" s="11">
        <v>0.9</v>
      </c>
      <c r="E113" s="11">
        <v>930</v>
      </c>
      <c r="F113" s="97">
        <f t="shared" si="55"/>
        <v>0.39583333333333331</v>
      </c>
      <c r="G113" s="26">
        <v>935</v>
      </c>
      <c r="H113" s="93">
        <f t="shared" si="35"/>
        <v>0.39930555555555558</v>
      </c>
      <c r="I113" s="23" t="str">
        <f t="shared" si="44"/>
        <v/>
      </c>
      <c r="J113" s="11">
        <f t="shared" si="45"/>
        <v>2.9999999999999094</v>
      </c>
      <c r="K113" s="11">
        <f t="shared" si="46"/>
        <v>5.0000000000000622</v>
      </c>
      <c r="L113" s="11">
        <f t="shared" si="47"/>
        <v>2</v>
      </c>
      <c r="M113" s="11">
        <f t="shared" ca="1" si="48"/>
        <v>807</v>
      </c>
      <c r="N113" s="11" t="str">
        <f t="shared" si="49"/>
        <v/>
      </c>
      <c r="O113" s="21">
        <f t="shared" si="50"/>
        <v>3.1499999999999049</v>
      </c>
      <c r="P113" s="24">
        <f t="shared" si="51"/>
        <v>3.1284565678512788</v>
      </c>
      <c r="Q113" s="21">
        <f t="shared" si="52"/>
        <v>4.500000000000056</v>
      </c>
      <c r="R113" s="21">
        <f t="shared" si="53"/>
        <v>7.6499999999999613</v>
      </c>
      <c r="S113" s="17">
        <f t="shared" si="54"/>
        <v>7.6284565678513347</v>
      </c>
    </row>
    <row r="114" spans="1:19" x14ac:dyDescent="0.25">
      <c r="D114" s="11">
        <v>1.2</v>
      </c>
      <c r="E114" s="11">
        <v>938</v>
      </c>
      <c r="F114" s="97">
        <f t="shared" si="55"/>
        <v>0.40138888888888885</v>
      </c>
      <c r="G114" s="26">
        <v>941</v>
      </c>
      <c r="H114" s="93">
        <f t="shared" si="35"/>
        <v>0.40347222222222223</v>
      </c>
      <c r="I114" s="23" t="str">
        <f t="shared" si="44"/>
        <v/>
      </c>
      <c r="J114" s="11">
        <f t="shared" si="45"/>
        <v>11.000000000000041</v>
      </c>
      <c r="K114" s="11">
        <f t="shared" si="46"/>
        <v>3.0000000000000693</v>
      </c>
      <c r="L114" s="11">
        <f t="shared" si="47"/>
        <v>3</v>
      </c>
      <c r="M114" s="11">
        <f t="shared" ca="1" si="48"/>
        <v>807</v>
      </c>
      <c r="N114" s="11" t="str">
        <f t="shared" si="49"/>
        <v/>
      </c>
      <c r="O114" s="21">
        <f t="shared" si="50"/>
        <v>6.6385000000000236</v>
      </c>
      <c r="P114" s="24">
        <f t="shared" si="51"/>
        <v>2.55111529083235</v>
      </c>
      <c r="Q114" s="21">
        <f t="shared" si="52"/>
        <v>3.6000000000000831</v>
      </c>
      <c r="R114" s="21">
        <f t="shared" si="53"/>
        <v>10.238500000000107</v>
      </c>
      <c r="S114" s="17">
        <f t="shared" si="54"/>
        <v>6.1511152908324327</v>
      </c>
    </row>
    <row r="115" spans="1:19" x14ac:dyDescent="0.25">
      <c r="D115" s="11">
        <v>7.0000000000000001E-3</v>
      </c>
      <c r="E115" s="11">
        <v>952</v>
      </c>
      <c r="F115" s="97">
        <f t="shared" si="55"/>
        <v>0.41111111111111115</v>
      </c>
      <c r="G115" s="26">
        <v>956</v>
      </c>
      <c r="H115" s="93">
        <f t="shared" si="35"/>
        <v>0.41388888888888892</v>
      </c>
      <c r="I115" s="23">
        <f t="shared" si="44"/>
        <v>0.41736111111111113</v>
      </c>
      <c r="J115" s="11" t="str">
        <f t="shared" si="45"/>
        <v/>
      </c>
      <c r="K115" s="11">
        <f t="shared" si="46"/>
        <v>3.9999999999999858</v>
      </c>
      <c r="L115" s="11">
        <f t="shared" si="47"/>
        <v>4</v>
      </c>
      <c r="M115" s="11">
        <f t="shared" ca="1" si="48"/>
        <v>807</v>
      </c>
      <c r="N115" s="11">
        <f t="shared" ca="1" si="49"/>
        <v>114</v>
      </c>
      <c r="O115" s="21">
        <f t="shared" si="50"/>
        <v>1.7500000000000002E-2</v>
      </c>
      <c r="P115" s="24">
        <f t="shared" si="51"/>
        <v>3.9526049426535596E-3</v>
      </c>
      <c r="Q115" s="21">
        <f t="shared" si="52"/>
        <v>2.79999999999999E-2</v>
      </c>
      <c r="R115" s="21">
        <f t="shared" si="53"/>
        <v>4.5499999999999902E-2</v>
      </c>
      <c r="S115" s="17">
        <f t="shared" si="54"/>
        <v>3.1952604942653458E-2</v>
      </c>
    </row>
    <row r="116" spans="1:19" x14ac:dyDescent="0.25">
      <c r="A116" s="18">
        <v>38462</v>
      </c>
      <c r="B116" s="11">
        <v>1049</v>
      </c>
      <c r="D116" s="11">
        <v>0.1</v>
      </c>
      <c r="E116" s="11">
        <v>1105</v>
      </c>
      <c r="F116" s="97">
        <f t="shared" si="55"/>
        <v>0.46180555555555558</v>
      </c>
      <c r="G116" s="26">
        <v>1122</v>
      </c>
      <c r="H116" s="93">
        <f t="shared" si="35"/>
        <v>0.47361111111111115</v>
      </c>
      <c r="I116" s="23">
        <f t="shared" si="44"/>
        <v>0.47708333333333336</v>
      </c>
      <c r="J116" s="11" t="str">
        <f t="shared" si="45"/>
        <v/>
      </c>
      <c r="K116" s="11">
        <f t="shared" si="46"/>
        <v>17.000000000000021</v>
      </c>
      <c r="L116" s="11">
        <f t="shared" si="47"/>
        <v>1</v>
      </c>
      <c r="M116" s="11">
        <f t="shared" ca="1" si="48"/>
        <v>1049</v>
      </c>
      <c r="N116" s="11">
        <f t="shared" ca="1" si="49"/>
        <v>38.000000000000028</v>
      </c>
      <c r="O116" s="21">
        <f t="shared" si="50"/>
        <v>0.25</v>
      </c>
      <c r="P116" s="24">
        <f t="shared" si="51"/>
        <v>4.342905372259271E-2</v>
      </c>
      <c r="Q116" s="21">
        <f t="shared" si="52"/>
        <v>1.7000000000000022</v>
      </c>
      <c r="R116" s="21">
        <f t="shared" si="53"/>
        <v>1.9500000000000022</v>
      </c>
      <c r="S116" s="17">
        <f t="shared" si="54"/>
        <v>1.7434290537225949</v>
      </c>
    </row>
    <row r="117" spans="1:19" x14ac:dyDescent="0.25">
      <c r="A117" s="18">
        <v>38463</v>
      </c>
      <c r="B117" s="11">
        <v>802</v>
      </c>
      <c r="D117" s="11">
        <v>0.01</v>
      </c>
      <c r="E117" s="11">
        <v>906</v>
      </c>
      <c r="F117" s="97">
        <f t="shared" si="55"/>
        <v>0.37916666666666665</v>
      </c>
      <c r="G117" s="26">
        <v>912</v>
      </c>
      <c r="H117" s="93">
        <f t="shared" si="35"/>
        <v>0.3833333333333333</v>
      </c>
      <c r="I117" s="23" t="str">
        <f t="shared" si="44"/>
        <v/>
      </c>
      <c r="J117" s="11">
        <f t="shared" si="45"/>
        <v>18.000000000000014</v>
      </c>
      <c r="K117" s="11">
        <f t="shared" si="46"/>
        <v>5.9999999999999787</v>
      </c>
      <c r="L117" s="11">
        <f t="shared" si="47"/>
        <v>1</v>
      </c>
      <c r="M117" s="11">
        <f t="shared" ca="1" si="48"/>
        <v>802</v>
      </c>
      <c r="N117" s="11" t="str">
        <f t="shared" si="49"/>
        <v/>
      </c>
      <c r="O117" s="21">
        <f t="shared" si="50"/>
        <v>10.890000000000008</v>
      </c>
      <c r="P117" s="24">
        <f t="shared" si="51"/>
        <v>4.4742518264530062</v>
      </c>
      <c r="Q117" s="21">
        <f t="shared" si="52"/>
        <v>5.999999999999979E-2</v>
      </c>
      <c r="R117" s="21">
        <f t="shared" si="53"/>
        <v>10.950000000000008</v>
      </c>
      <c r="S117" s="17">
        <f t="shared" si="54"/>
        <v>4.5342518264530058</v>
      </c>
    </row>
    <row r="118" spans="1:19" x14ac:dyDescent="0.25">
      <c r="D118" s="11">
        <v>1.2</v>
      </c>
      <c r="E118" s="11">
        <v>930</v>
      </c>
      <c r="F118" s="97">
        <f t="shared" si="55"/>
        <v>0.39583333333333331</v>
      </c>
      <c r="G118" s="26">
        <v>934</v>
      </c>
      <c r="H118" s="93">
        <f t="shared" si="35"/>
        <v>0.39861111111111108</v>
      </c>
      <c r="I118" s="23" t="str">
        <f t="shared" si="44"/>
        <v/>
      </c>
      <c r="J118" s="11">
        <f t="shared" si="45"/>
        <v>7.9999999999999716</v>
      </c>
      <c r="K118" s="11">
        <f t="shared" si="46"/>
        <v>3.9999999999999858</v>
      </c>
      <c r="L118" s="11">
        <f t="shared" si="47"/>
        <v>2</v>
      </c>
      <c r="M118" s="11">
        <f t="shared" ca="1" si="48"/>
        <v>802</v>
      </c>
      <c r="N118" s="11" t="str">
        <f t="shared" si="49"/>
        <v/>
      </c>
      <c r="O118" s="21">
        <f t="shared" si="50"/>
        <v>5.9999999999999787</v>
      </c>
      <c r="P118" s="24">
        <f t="shared" si="51"/>
        <v>5.1937115133580418</v>
      </c>
      <c r="Q118" s="21">
        <f t="shared" si="52"/>
        <v>4.7999999999999829</v>
      </c>
      <c r="R118" s="21">
        <f t="shared" si="53"/>
        <v>10.799999999999962</v>
      </c>
      <c r="S118" s="17">
        <f t="shared" si="54"/>
        <v>9.9937115133580257</v>
      </c>
    </row>
    <row r="119" spans="1:19" x14ac:dyDescent="0.25">
      <c r="D119" s="11">
        <v>0.3</v>
      </c>
      <c r="E119" s="11">
        <v>942</v>
      </c>
      <c r="F119" s="97">
        <f t="shared" si="55"/>
        <v>0.40416666666666662</v>
      </c>
      <c r="G119" s="26">
        <v>956</v>
      </c>
      <c r="H119" s="93">
        <f t="shared" si="35"/>
        <v>0.41388888888888892</v>
      </c>
      <c r="I119" s="23" t="str">
        <f t="shared" si="44"/>
        <v/>
      </c>
      <c r="J119" s="11">
        <f t="shared" si="45"/>
        <v>47.999999999999908</v>
      </c>
      <c r="K119" s="11">
        <f t="shared" si="46"/>
        <v>14.00000000000011</v>
      </c>
      <c r="L119" s="11">
        <f t="shared" si="47"/>
        <v>3</v>
      </c>
      <c r="M119" s="11">
        <f t="shared" ca="1" si="48"/>
        <v>802</v>
      </c>
      <c r="N119" s="11" t="str">
        <f t="shared" si="49"/>
        <v/>
      </c>
      <c r="O119" s="21">
        <f t="shared" si="50"/>
        <v>7.247999999999986</v>
      </c>
      <c r="P119" s="24">
        <f t="shared" si="51"/>
        <v>2.8550107505901394</v>
      </c>
      <c r="Q119" s="21">
        <f t="shared" si="52"/>
        <v>4.200000000000033</v>
      </c>
      <c r="R119" s="21">
        <f t="shared" si="53"/>
        <v>11.448000000000018</v>
      </c>
      <c r="S119" s="17">
        <f t="shared" si="54"/>
        <v>7.0550107505901725</v>
      </c>
    </row>
    <row r="120" spans="1:19" x14ac:dyDescent="0.25">
      <c r="D120" s="11">
        <v>2E-3</v>
      </c>
      <c r="E120" s="11">
        <v>1044</v>
      </c>
      <c r="F120" s="97">
        <f t="shared" si="55"/>
        <v>0.44722222222222219</v>
      </c>
      <c r="G120" s="26">
        <v>1050</v>
      </c>
      <c r="H120" s="93">
        <f t="shared" si="35"/>
        <v>0.4513888888888889</v>
      </c>
      <c r="I120" s="23" t="str">
        <f t="shared" si="44"/>
        <v/>
      </c>
      <c r="J120" s="11">
        <f t="shared" si="45"/>
        <v>13.000000000000034</v>
      </c>
      <c r="K120" s="11">
        <f t="shared" si="46"/>
        <v>6.0000000000000586</v>
      </c>
      <c r="L120" s="11">
        <f t="shared" si="47"/>
        <v>4</v>
      </c>
      <c r="M120" s="11">
        <f t="shared" ca="1" si="48"/>
        <v>802</v>
      </c>
      <c r="N120" s="11" t="str">
        <f t="shared" si="49"/>
        <v/>
      </c>
      <c r="O120" s="21">
        <f t="shared" si="50"/>
        <v>325.01300000000089</v>
      </c>
      <c r="P120" s="24">
        <f t="shared" si="51"/>
        <v>64.187791371602998</v>
      </c>
      <c r="Q120" s="21">
        <f t="shared" si="52"/>
        <v>1.2000000000000118E-2</v>
      </c>
      <c r="R120" s="21">
        <f t="shared" si="53"/>
        <v>325.02500000000089</v>
      </c>
      <c r="S120" s="17">
        <f t="shared" si="54"/>
        <v>64.199791371602998</v>
      </c>
    </row>
    <row r="121" spans="1:19" x14ac:dyDescent="0.25">
      <c r="D121" s="11">
        <v>50</v>
      </c>
      <c r="E121" s="11">
        <v>1103</v>
      </c>
      <c r="F121" s="97">
        <f t="shared" si="55"/>
        <v>0.4604166666666667</v>
      </c>
      <c r="G121" s="26">
        <v>1136</v>
      </c>
      <c r="H121" s="93">
        <f t="shared" ref="H121:H184" si="56">VALUE(CONCATENATE(LEFT(G121,LEN(G121)-2),":",RIGHT(G121,2)))</f>
        <v>0.48333333333333334</v>
      </c>
      <c r="I121" s="23">
        <f t="shared" si="44"/>
        <v>0.48680555555555555</v>
      </c>
      <c r="J121" s="11" t="str">
        <f t="shared" si="45"/>
        <v/>
      </c>
      <c r="K121" s="11">
        <f t="shared" si="46"/>
        <v>32.999999999999964</v>
      </c>
      <c r="L121" s="11">
        <f t="shared" si="47"/>
        <v>5</v>
      </c>
      <c r="M121" s="11">
        <f t="shared" ca="1" si="48"/>
        <v>802</v>
      </c>
      <c r="N121" s="11">
        <f t="shared" ca="1" si="49"/>
        <v>219.00000000000003</v>
      </c>
      <c r="O121" s="21">
        <f t="shared" si="50"/>
        <v>125</v>
      </c>
      <c r="P121" s="24">
        <f t="shared" si="51"/>
        <v>14.102364719732718</v>
      </c>
      <c r="Q121" s="21">
        <f t="shared" si="52"/>
        <v>1649.9999999999982</v>
      </c>
      <c r="R121" s="21">
        <f t="shared" si="53"/>
        <v>1774.9999999999982</v>
      </c>
      <c r="S121" s="17">
        <f t="shared" si="54"/>
        <v>1664.102364719731</v>
      </c>
    </row>
    <row r="122" spans="1:19" x14ac:dyDescent="0.25">
      <c r="A122" s="18">
        <v>38464</v>
      </c>
      <c r="B122" s="11">
        <v>652</v>
      </c>
      <c r="D122" s="11">
        <v>0.01</v>
      </c>
      <c r="E122" s="11">
        <v>805</v>
      </c>
      <c r="F122" s="97">
        <f t="shared" si="55"/>
        <v>0.33680555555555558</v>
      </c>
      <c r="G122" s="26">
        <v>811</v>
      </c>
      <c r="H122" s="93">
        <f t="shared" si="56"/>
        <v>0.34097222222222223</v>
      </c>
      <c r="I122" s="23" t="str">
        <f t="shared" si="44"/>
        <v/>
      </c>
      <c r="J122" s="11">
        <f t="shared" si="45"/>
        <v>11.000000000000041</v>
      </c>
      <c r="K122" s="11">
        <f t="shared" si="46"/>
        <v>5.9999999999999787</v>
      </c>
      <c r="L122" s="11">
        <f t="shared" si="47"/>
        <v>1</v>
      </c>
      <c r="M122" s="11">
        <f t="shared" ca="1" si="48"/>
        <v>652</v>
      </c>
      <c r="N122" s="11" t="str">
        <f t="shared" si="49"/>
        <v/>
      </c>
      <c r="O122" s="21">
        <f t="shared" si="50"/>
        <v>55.055000000000206</v>
      </c>
      <c r="P122" s="24">
        <f t="shared" si="51"/>
        <v>15.90843692851629</v>
      </c>
      <c r="Q122" s="21">
        <f t="shared" si="52"/>
        <v>5.999999999999979E-2</v>
      </c>
      <c r="R122" s="21">
        <f t="shared" si="53"/>
        <v>55.115000000000208</v>
      </c>
      <c r="S122" s="17">
        <f t="shared" si="54"/>
        <v>15.96843692851629</v>
      </c>
    </row>
    <row r="123" spans="1:19" x14ac:dyDescent="0.25">
      <c r="D123" s="11">
        <v>10</v>
      </c>
      <c r="E123" s="11">
        <v>822</v>
      </c>
      <c r="F123" s="97">
        <f t="shared" si="55"/>
        <v>0.34861111111111115</v>
      </c>
      <c r="G123" s="26">
        <v>826</v>
      </c>
      <c r="H123" s="93">
        <f t="shared" si="56"/>
        <v>0.35138888888888892</v>
      </c>
      <c r="I123" s="23">
        <f t="shared" ref="I123:I186" si="57">IF(OR(A124&lt;&gt;"",D124=""),H123+TIME(0,5,0),"")</f>
        <v>0.35486111111111113</v>
      </c>
      <c r="J123" s="11" t="str">
        <f t="shared" ref="J123:J186" si="58">IF(AND(OR(AND(A123&lt;&gt;"",A124=""),AND(A123="",A124="")),D124&lt;&gt;""),(F124-H123)*1440,"")</f>
        <v/>
      </c>
      <c r="K123" s="11">
        <f t="shared" ref="K123:K186" si="59">(H123-F123)*1440</f>
        <v>3.9999999999999858</v>
      </c>
      <c r="L123" s="11">
        <f t="shared" ref="L123:L186" si="60">IF(A123&lt;&gt;"",1,L122+1)</f>
        <v>2</v>
      </c>
      <c r="M123" s="11">
        <f t="shared" ref="M123:M186" ca="1" si="61">OFFSET(B123,-L123+1,0)</f>
        <v>652</v>
      </c>
      <c r="N123" s="11">
        <f t="shared" ref="N123:N186" ca="1" si="62">IF(I123&lt;&gt;"",(I123-VALUE(CONCATENATE(LEFT(M123,LEN(M123)-2),":",RIGHT(M123,2))))*1440,"")</f>
        <v>98.999999999999972</v>
      </c>
      <c r="O123" s="21">
        <f t="shared" ref="O123:O186" si="63">IF(J123&lt;&gt;"",(D123+D124)*J123/2,D123*5/2)</f>
        <v>25</v>
      </c>
      <c r="P123" s="24">
        <f t="shared" ref="P123:P186" si="64">IF(J123&lt;&gt;"",(D124-D123)*J123/LN((D124+0.000001)/(D123+0.000001)),-5*(D123-0.000001)/(LN(1/D123)-13.8155))</f>
        <v>3.1021051639523365</v>
      </c>
      <c r="Q123" s="21">
        <f t="shared" ref="Q123:Q186" si="65">(D123*K123)</f>
        <v>39.999999999999858</v>
      </c>
      <c r="R123" s="21">
        <f t="shared" ref="R123:R186" si="66">O123+Q123</f>
        <v>64.999999999999858</v>
      </c>
      <c r="S123" s="17">
        <f t="shared" ref="S123:S186" si="67">P123+Q123</f>
        <v>43.102105163952196</v>
      </c>
    </row>
    <row r="124" spans="1:19" x14ac:dyDescent="0.25">
      <c r="A124" s="18">
        <v>38467</v>
      </c>
      <c r="B124" s="11">
        <v>912</v>
      </c>
      <c r="D124" s="11">
        <v>0.01</v>
      </c>
      <c r="E124" s="11">
        <v>1008</v>
      </c>
      <c r="F124" s="97">
        <f t="shared" si="55"/>
        <v>0.42222222222222222</v>
      </c>
      <c r="G124" s="26">
        <v>1014</v>
      </c>
      <c r="H124" s="93">
        <f t="shared" si="56"/>
        <v>0.42638888888888887</v>
      </c>
      <c r="I124" s="23" t="str">
        <f t="shared" si="57"/>
        <v/>
      </c>
      <c r="J124" s="11">
        <f t="shared" si="58"/>
        <v>8.0000000000000515</v>
      </c>
      <c r="K124" s="11">
        <f t="shared" si="59"/>
        <v>5.9999999999999787</v>
      </c>
      <c r="L124" s="11">
        <f t="shared" si="60"/>
        <v>1</v>
      </c>
      <c r="M124" s="11">
        <f t="shared" ca="1" si="61"/>
        <v>912</v>
      </c>
      <c r="N124" s="11" t="str">
        <f t="shared" si="62"/>
        <v/>
      </c>
      <c r="O124" s="21">
        <f t="shared" si="63"/>
        <v>0.40000000000000252</v>
      </c>
      <c r="P124" s="24">
        <f t="shared" si="64"/>
        <v>0.29128833595794656</v>
      </c>
      <c r="Q124" s="21">
        <f t="shared" si="65"/>
        <v>5.999999999999979E-2</v>
      </c>
      <c r="R124" s="21">
        <f t="shared" si="66"/>
        <v>0.4600000000000023</v>
      </c>
      <c r="S124" s="17">
        <f t="shared" si="67"/>
        <v>0.35128833595794634</v>
      </c>
    </row>
    <row r="125" spans="1:19" x14ac:dyDescent="0.25">
      <c r="A125" s="18"/>
      <c r="D125" s="11">
        <v>0.09</v>
      </c>
      <c r="E125" s="11">
        <v>1022</v>
      </c>
      <c r="F125" s="97">
        <f t="shared" si="55"/>
        <v>0.43194444444444446</v>
      </c>
      <c r="G125" s="26">
        <v>1031</v>
      </c>
      <c r="H125" s="93">
        <f t="shared" si="56"/>
        <v>0.4381944444444445</v>
      </c>
      <c r="I125" s="23" t="str">
        <f t="shared" si="57"/>
        <v/>
      </c>
      <c r="J125" s="11">
        <f t="shared" si="58"/>
        <v>6.9999999999998952</v>
      </c>
      <c r="K125" s="11">
        <f t="shared" si="59"/>
        <v>9.000000000000048</v>
      </c>
      <c r="L125" s="11">
        <f t="shared" si="60"/>
        <v>2</v>
      </c>
      <c r="M125" s="11">
        <f t="shared" ca="1" si="61"/>
        <v>912</v>
      </c>
      <c r="N125" s="11" t="str">
        <f t="shared" si="62"/>
        <v/>
      </c>
      <c r="O125" s="21">
        <f t="shared" si="63"/>
        <v>4.5149999999999322</v>
      </c>
      <c r="P125" s="24">
        <f t="shared" si="64"/>
        <v>2.9997024761551425</v>
      </c>
      <c r="Q125" s="21">
        <f t="shared" si="65"/>
        <v>0.81000000000000427</v>
      </c>
      <c r="R125" s="21">
        <f t="shared" si="66"/>
        <v>5.3249999999999362</v>
      </c>
      <c r="S125" s="17">
        <f t="shared" si="67"/>
        <v>3.809702476155147</v>
      </c>
    </row>
    <row r="126" spans="1:19" x14ac:dyDescent="0.25">
      <c r="D126" s="11">
        <v>1.2</v>
      </c>
      <c r="E126" s="11">
        <v>1038</v>
      </c>
      <c r="F126" s="97">
        <f t="shared" si="55"/>
        <v>0.44305555555555554</v>
      </c>
      <c r="G126" s="26">
        <v>1040</v>
      </c>
      <c r="H126" s="93">
        <f t="shared" si="56"/>
        <v>0.44444444444444442</v>
      </c>
      <c r="I126" s="23" t="str">
        <f t="shared" si="57"/>
        <v/>
      </c>
      <c r="J126" s="11">
        <f t="shared" si="58"/>
        <v>8.0000000000000515</v>
      </c>
      <c r="K126" s="11">
        <f t="shared" si="59"/>
        <v>1.9999999999999929</v>
      </c>
      <c r="L126" s="11">
        <f t="shared" si="60"/>
        <v>3</v>
      </c>
      <c r="M126" s="11">
        <f t="shared" ca="1" si="61"/>
        <v>912</v>
      </c>
      <c r="N126" s="11" t="str">
        <f t="shared" si="62"/>
        <v/>
      </c>
      <c r="O126" s="21">
        <f t="shared" si="63"/>
        <v>6.0000000000000391</v>
      </c>
      <c r="P126" s="24">
        <f t="shared" si="64"/>
        <v>5.1937115133580933</v>
      </c>
      <c r="Q126" s="21">
        <f t="shared" si="65"/>
        <v>2.3999999999999915</v>
      </c>
      <c r="R126" s="21">
        <f t="shared" si="66"/>
        <v>8.4000000000000306</v>
      </c>
      <c r="S126" s="17">
        <f t="shared" si="67"/>
        <v>7.5937115133580848</v>
      </c>
    </row>
    <row r="127" spans="1:19" x14ac:dyDescent="0.25">
      <c r="D127" s="11">
        <v>0.3</v>
      </c>
      <c r="E127" s="11">
        <v>1048</v>
      </c>
      <c r="F127" s="97">
        <f t="shared" si="55"/>
        <v>0.45</v>
      </c>
      <c r="G127" s="26">
        <v>1051</v>
      </c>
      <c r="H127" s="93">
        <f t="shared" si="56"/>
        <v>0.45208333333333334</v>
      </c>
      <c r="I127" s="23">
        <f t="shared" si="57"/>
        <v>0.45555555555555555</v>
      </c>
      <c r="J127" s="11" t="str">
        <f t="shared" si="58"/>
        <v/>
      </c>
      <c r="K127" s="11">
        <f t="shared" si="59"/>
        <v>2.9999999999999893</v>
      </c>
      <c r="L127" s="11">
        <f t="shared" si="60"/>
        <v>4</v>
      </c>
      <c r="M127" s="11">
        <f t="shared" ca="1" si="61"/>
        <v>912</v>
      </c>
      <c r="N127" s="11">
        <f t="shared" ca="1" si="62"/>
        <v>104.00000000000003</v>
      </c>
      <c r="O127" s="21">
        <f t="shared" si="63"/>
        <v>0.75</v>
      </c>
      <c r="P127" s="24">
        <f t="shared" si="64"/>
        <v>0.11893841060855184</v>
      </c>
      <c r="Q127" s="21">
        <f t="shared" si="65"/>
        <v>0.8999999999999968</v>
      </c>
      <c r="R127" s="21">
        <f t="shared" si="66"/>
        <v>1.6499999999999968</v>
      </c>
      <c r="S127" s="17">
        <f t="shared" si="67"/>
        <v>1.0189384106085486</v>
      </c>
    </row>
    <row r="128" spans="1:19" x14ac:dyDescent="0.25">
      <c r="A128" s="18">
        <v>38467</v>
      </c>
      <c r="B128" s="11">
        <v>1112</v>
      </c>
      <c r="D128" s="11">
        <v>0.01</v>
      </c>
      <c r="E128" s="11">
        <v>1140</v>
      </c>
      <c r="F128" s="97">
        <f t="shared" si="55"/>
        <v>0.4861111111111111</v>
      </c>
      <c r="G128" s="26">
        <v>1147</v>
      </c>
      <c r="H128" s="93">
        <f t="shared" si="56"/>
        <v>0.4909722222222222</v>
      </c>
      <c r="I128" s="23" t="str">
        <f t="shared" si="57"/>
        <v/>
      </c>
      <c r="J128" s="11">
        <f t="shared" si="58"/>
        <v>11.000000000000041</v>
      </c>
      <c r="K128" s="11">
        <f t="shared" si="59"/>
        <v>6.9999999999999751</v>
      </c>
      <c r="L128" s="11">
        <f t="shared" si="60"/>
        <v>1</v>
      </c>
      <c r="M128" s="11">
        <f t="shared" ca="1" si="61"/>
        <v>1112</v>
      </c>
      <c r="N128" s="11" t="str">
        <f t="shared" si="62"/>
        <v/>
      </c>
      <c r="O128" s="21">
        <f t="shared" si="63"/>
        <v>5.0050000000000185</v>
      </c>
      <c r="P128" s="24">
        <f t="shared" si="64"/>
        <v>2.1756953868016451</v>
      </c>
      <c r="Q128" s="21">
        <f t="shared" si="65"/>
        <v>6.9999999999999757E-2</v>
      </c>
      <c r="R128" s="21">
        <f t="shared" si="66"/>
        <v>5.0750000000000179</v>
      </c>
      <c r="S128" s="17">
        <f t="shared" si="67"/>
        <v>2.2456953868016449</v>
      </c>
    </row>
    <row r="129" spans="1:19" x14ac:dyDescent="0.25">
      <c r="D129" s="11">
        <v>0.9</v>
      </c>
      <c r="E129" s="11">
        <v>1158</v>
      </c>
      <c r="F129" s="97">
        <f t="shared" si="55"/>
        <v>0.49861111111111112</v>
      </c>
      <c r="G129" s="26">
        <v>1201</v>
      </c>
      <c r="H129" s="93">
        <f t="shared" si="56"/>
        <v>0.50069444444444444</v>
      </c>
      <c r="I129" s="23" t="str">
        <f t="shared" si="57"/>
        <v/>
      </c>
      <c r="J129" s="11">
        <f t="shared" si="58"/>
        <v>6.9999999999999751</v>
      </c>
      <c r="K129" s="11">
        <f t="shared" si="59"/>
        <v>2.9999999999999893</v>
      </c>
      <c r="L129" s="11">
        <f t="shared" si="60"/>
        <v>2</v>
      </c>
      <c r="M129" s="11">
        <f t="shared" ca="1" si="61"/>
        <v>1112</v>
      </c>
      <c r="N129" s="11" t="str">
        <f t="shared" si="62"/>
        <v/>
      </c>
      <c r="O129" s="21">
        <f t="shared" si="63"/>
        <v>3.4299999999999877</v>
      </c>
      <c r="P129" s="24">
        <f t="shared" si="64"/>
        <v>2.3715512285935532</v>
      </c>
      <c r="Q129" s="21">
        <f t="shared" si="65"/>
        <v>2.6999999999999904</v>
      </c>
      <c r="R129" s="21">
        <f t="shared" si="66"/>
        <v>6.1299999999999777</v>
      </c>
      <c r="S129" s="17">
        <f t="shared" si="67"/>
        <v>5.0715512285935436</v>
      </c>
    </row>
    <row r="130" spans="1:19" x14ac:dyDescent="0.25">
      <c r="D130" s="11">
        <v>0.08</v>
      </c>
      <c r="E130" s="11">
        <v>1208</v>
      </c>
      <c r="F130" s="97">
        <f t="shared" si="55"/>
        <v>0.50555555555555554</v>
      </c>
      <c r="G130" s="26">
        <v>1211</v>
      </c>
      <c r="H130" s="93">
        <f t="shared" si="56"/>
        <v>0.50763888888888886</v>
      </c>
      <c r="I130" s="23">
        <f t="shared" si="57"/>
        <v>0.51111111111111107</v>
      </c>
      <c r="J130" s="11" t="str">
        <f t="shared" si="58"/>
        <v/>
      </c>
      <c r="K130" s="11">
        <f t="shared" si="59"/>
        <v>2.9999999999999893</v>
      </c>
      <c r="L130" s="11">
        <f t="shared" si="60"/>
        <v>3</v>
      </c>
      <c r="M130" s="11">
        <f t="shared" ca="1" si="61"/>
        <v>1112</v>
      </c>
      <c r="N130" s="11">
        <f t="shared" ca="1" si="62"/>
        <v>64.000000000000014</v>
      </c>
      <c r="O130" s="21">
        <f t="shared" si="63"/>
        <v>0.2</v>
      </c>
      <c r="P130" s="24">
        <f t="shared" si="64"/>
        <v>3.5429858355664777E-2</v>
      </c>
      <c r="Q130" s="21">
        <f t="shared" si="65"/>
        <v>0.23999999999999916</v>
      </c>
      <c r="R130" s="21">
        <f t="shared" si="66"/>
        <v>0.43999999999999917</v>
      </c>
      <c r="S130" s="17">
        <f t="shared" si="67"/>
        <v>0.27542985835566391</v>
      </c>
    </row>
    <row r="131" spans="1:19" x14ac:dyDescent="0.25">
      <c r="A131" s="18">
        <v>38467</v>
      </c>
      <c r="B131" s="11">
        <v>1606</v>
      </c>
      <c r="D131" s="11">
        <v>0.5</v>
      </c>
      <c r="E131" s="11">
        <v>1641</v>
      </c>
      <c r="F131" s="97">
        <f t="shared" si="55"/>
        <v>0.69513888888888886</v>
      </c>
      <c r="G131" s="26">
        <v>1645</v>
      </c>
      <c r="H131" s="93">
        <f t="shared" si="56"/>
        <v>0.69791666666666663</v>
      </c>
      <c r="I131" s="23" t="str">
        <f t="shared" si="57"/>
        <v/>
      </c>
      <c r="J131" s="11">
        <f t="shared" si="58"/>
        <v>3.9999999999999858</v>
      </c>
      <c r="K131" s="11">
        <f t="shared" si="59"/>
        <v>3.9999999999999858</v>
      </c>
      <c r="L131" s="11">
        <f t="shared" si="60"/>
        <v>1</v>
      </c>
      <c r="M131" s="11">
        <f t="shared" ca="1" si="61"/>
        <v>1606</v>
      </c>
      <c r="N131" s="11" t="str">
        <f t="shared" si="62"/>
        <v/>
      </c>
      <c r="O131" s="21">
        <f t="shared" si="63"/>
        <v>2.1999999999999922</v>
      </c>
      <c r="P131" s="24">
        <f t="shared" si="64"/>
        <v>2.1939299901914704</v>
      </c>
      <c r="Q131" s="21">
        <f t="shared" si="65"/>
        <v>1.9999999999999929</v>
      </c>
      <c r="R131" s="21">
        <f t="shared" si="66"/>
        <v>4.1999999999999851</v>
      </c>
      <c r="S131" s="17">
        <f t="shared" si="67"/>
        <v>4.1939299901914637</v>
      </c>
    </row>
    <row r="132" spans="1:19" x14ac:dyDescent="0.25">
      <c r="D132" s="11">
        <v>0.6</v>
      </c>
      <c r="E132" s="11">
        <v>1649</v>
      </c>
      <c r="F132" s="97">
        <f t="shared" si="55"/>
        <v>0.7006944444444444</v>
      </c>
      <c r="G132" s="26">
        <v>1652</v>
      </c>
      <c r="H132" s="93">
        <f t="shared" si="56"/>
        <v>0.70277777777777783</v>
      </c>
      <c r="I132" s="23" t="str">
        <f t="shared" si="57"/>
        <v/>
      </c>
      <c r="J132" s="11">
        <f t="shared" si="58"/>
        <v>6.9999999999999751</v>
      </c>
      <c r="K132" s="11">
        <f t="shared" si="59"/>
        <v>3.0000000000001492</v>
      </c>
      <c r="L132" s="11">
        <f t="shared" si="60"/>
        <v>2</v>
      </c>
      <c r="M132" s="11">
        <f t="shared" ca="1" si="61"/>
        <v>1606</v>
      </c>
      <c r="N132" s="11" t="str">
        <f t="shared" si="62"/>
        <v/>
      </c>
      <c r="O132" s="21">
        <f t="shared" si="63"/>
        <v>2.7299999999999902</v>
      </c>
      <c r="P132" s="24">
        <f t="shared" si="64"/>
        <v>2.4419235100421681</v>
      </c>
      <c r="Q132" s="21">
        <f t="shared" si="65"/>
        <v>1.8000000000000895</v>
      </c>
      <c r="R132" s="21">
        <f t="shared" si="66"/>
        <v>4.5300000000000793</v>
      </c>
      <c r="S132" s="17">
        <f t="shared" si="67"/>
        <v>4.2419235100422572</v>
      </c>
    </row>
    <row r="133" spans="1:19" x14ac:dyDescent="0.25">
      <c r="D133" s="11">
        <v>0.18</v>
      </c>
      <c r="E133" s="11">
        <v>1659</v>
      </c>
      <c r="F133" s="97">
        <f t="shared" si="55"/>
        <v>0.70763888888888893</v>
      </c>
      <c r="G133" s="26">
        <v>1702</v>
      </c>
      <c r="H133" s="93">
        <f t="shared" si="56"/>
        <v>0.70972222222222225</v>
      </c>
      <c r="I133" s="23">
        <f t="shared" si="57"/>
        <v>0.71319444444444446</v>
      </c>
      <c r="J133" s="11" t="str">
        <f t="shared" si="58"/>
        <v/>
      </c>
      <c r="K133" s="11">
        <f t="shared" si="59"/>
        <v>2.9999999999999893</v>
      </c>
      <c r="L133" s="11">
        <f t="shared" si="60"/>
        <v>3</v>
      </c>
      <c r="M133" s="11">
        <f t="shared" ca="1" si="61"/>
        <v>1606</v>
      </c>
      <c r="N133" s="11">
        <f t="shared" ca="1" si="62"/>
        <v>60.999999999999943</v>
      </c>
      <c r="O133" s="21">
        <f t="shared" si="63"/>
        <v>0.44999999999999996</v>
      </c>
      <c r="P133" s="24">
        <f t="shared" si="64"/>
        <v>7.4375439692633147E-2</v>
      </c>
      <c r="Q133" s="21">
        <f t="shared" si="65"/>
        <v>0.53999999999999804</v>
      </c>
      <c r="R133" s="21">
        <f t="shared" si="66"/>
        <v>0.98999999999999799</v>
      </c>
      <c r="S133" s="17">
        <f t="shared" si="67"/>
        <v>0.6143754396926312</v>
      </c>
    </row>
    <row r="134" spans="1:19" x14ac:dyDescent="0.25">
      <c r="A134" s="18">
        <v>38468</v>
      </c>
      <c r="B134" s="11">
        <v>739</v>
      </c>
      <c r="D134" s="11">
        <v>0.01</v>
      </c>
      <c r="E134" s="11">
        <v>856</v>
      </c>
      <c r="F134" s="97">
        <f t="shared" si="55"/>
        <v>0.37222222222222223</v>
      </c>
      <c r="G134" s="26">
        <v>904</v>
      </c>
      <c r="H134" s="93">
        <f t="shared" si="56"/>
        <v>0.37777777777777777</v>
      </c>
      <c r="I134" s="23" t="str">
        <f t="shared" si="57"/>
        <v/>
      </c>
      <c r="J134" s="11">
        <f t="shared" si="58"/>
        <v>9.9999999999999645</v>
      </c>
      <c r="K134" s="11">
        <f t="shared" si="59"/>
        <v>7.9999999999999716</v>
      </c>
      <c r="L134" s="11">
        <f t="shared" si="60"/>
        <v>1</v>
      </c>
      <c r="M134" s="11">
        <f t="shared" ca="1" si="61"/>
        <v>739</v>
      </c>
      <c r="N134" s="11" t="str">
        <f t="shared" si="62"/>
        <v/>
      </c>
      <c r="O134" s="21">
        <f t="shared" si="63"/>
        <v>1.5499999999999945</v>
      </c>
      <c r="P134" s="24">
        <f t="shared" si="64"/>
        <v>0.85266513365968688</v>
      </c>
      <c r="Q134" s="21">
        <f t="shared" si="65"/>
        <v>7.9999999999999724E-2</v>
      </c>
      <c r="R134" s="21">
        <f t="shared" si="66"/>
        <v>1.6299999999999941</v>
      </c>
      <c r="S134" s="17">
        <f t="shared" si="67"/>
        <v>0.93266513365968662</v>
      </c>
    </row>
    <row r="135" spans="1:19" x14ac:dyDescent="0.25">
      <c r="D135" s="11">
        <v>0.3</v>
      </c>
      <c r="E135" s="11">
        <v>914</v>
      </c>
      <c r="F135" s="97">
        <f t="shared" si="55"/>
        <v>0.38472222222222219</v>
      </c>
      <c r="G135" s="26">
        <v>918</v>
      </c>
      <c r="H135" s="93">
        <f t="shared" si="56"/>
        <v>0.38750000000000001</v>
      </c>
      <c r="I135" s="23">
        <f t="shared" si="57"/>
        <v>0.39097222222222222</v>
      </c>
      <c r="J135" s="11" t="str">
        <f t="shared" si="58"/>
        <v/>
      </c>
      <c r="K135" s="11">
        <f t="shared" si="59"/>
        <v>4.0000000000000657</v>
      </c>
      <c r="L135" s="11">
        <f t="shared" si="60"/>
        <v>2</v>
      </c>
      <c r="M135" s="11">
        <f t="shared" ca="1" si="61"/>
        <v>739</v>
      </c>
      <c r="N135" s="11">
        <f t="shared" ca="1" si="62"/>
        <v>103.99999999999994</v>
      </c>
      <c r="O135" s="21">
        <f t="shared" si="63"/>
        <v>0.75</v>
      </c>
      <c r="P135" s="24">
        <f t="shared" si="64"/>
        <v>0.11893841060855184</v>
      </c>
      <c r="Q135" s="21">
        <f t="shared" si="65"/>
        <v>1.2000000000000197</v>
      </c>
      <c r="R135" s="21">
        <f t="shared" si="66"/>
        <v>1.9500000000000197</v>
      </c>
      <c r="S135" s="17">
        <f t="shared" si="67"/>
        <v>1.3189384106085715</v>
      </c>
    </row>
    <row r="136" spans="1:19" x14ac:dyDescent="0.25">
      <c r="A136" s="18">
        <v>38468</v>
      </c>
      <c r="B136" s="11">
        <v>939</v>
      </c>
      <c r="D136" s="11">
        <v>0.01</v>
      </c>
      <c r="E136" s="11">
        <v>956</v>
      </c>
      <c r="F136" s="97">
        <f t="shared" si="55"/>
        <v>0.41388888888888892</v>
      </c>
      <c r="G136" s="26">
        <v>1002</v>
      </c>
      <c r="H136" s="93">
        <f t="shared" si="56"/>
        <v>0.41805555555555557</v>
      </c>
      <c r="I136" s="23" t="str">
        <f t="shared" si="57"/>
        <v/>
      </c>
      <c r="J136" s="11">
        <f t="shared" si="58"/>
        <v>7.9999999999999716</v>
      </c>
      <c r="K136" s="11">
        <f t="shared" si="59"/>
        <v>5.9999999999999787</v>
      </c>
      <c r="L136" s="11">
        <f t="shared" si="60"/>
        <v>1</v>
      </c>
      <c r="M136" s="11">
        <f t="shared" ca="1" si="61"/>
        <v>939</v>
      </c>
      <c r="N136" s="11" t="str">
        <f t="shared" si="62"/>
        <v/>
      </c>
      <c r="O136" s="21">
        <f t="shared" si="63"/>
        <v>3.6399999999999872</v>
      </c>
      <c r="P136" s="24">
        <f t="shared" si="64"/>
        <v>1.5823239176739121</v>
      </c>
      <c r="Q136" s="21">
        <f t="shared" si="65"/>
        <v>5.999999999999979E-2</v>
      </c>
      <c r="R136" s="21">
        <f t="shared" si="66"/>
        <v>3.6999999999999869</v>
      </c>
      <c r="S136" s="17">
        <f t="shared" si="67"/>
        <v>1.6423239176739119</v>
      </c>
    </row>
    <row r="137" spans="1:19" x14ac:dyDescent="0.25">
      <c r="D137" s="11">
        <v>0.9</v>
      </c>
      <c r="E137" s="11">
        <v>1010</v>
      </c>
      <c r="F137" s="97">
        <f t="shared" si="55"/>
        <v>0.4236111111111111</v>
      </c>
      <c r="G137" s="26">
        <v>1014</v>
      </c>
      <c r="H137" s="93">
        <f t="shared" si="56"/>
        <v>0.42638888888888887</v>
      </c>
      <c r="I137" s="23" t="str">
        <f t="shared" si="57"/>
        <v/>
      </c>
      <c r="J137" s="11">
        <f t="shared" si="58"/>
        <v>8.999999999999968</v>
      </c>
      <c r="K137" s="11">
        <f t="shared" si="59"/>
        <v>3.9999999999999858</v>
      </c>
      <c r="L137" s="11">
        <f t="shared" si="60"/>
        <v>2</v>
      </c>
      <c r="M137" s="11">
        <f t="shared" ca="1" si="61"/>
        <v>939</v>
      </c>
      <c r="N137" s="11" t="str">
        <f t="shared" si="62"/>
        <v/>
      </c>
      <c r="O137" s="21">
        <f t="shared" si="63"/>
        <v>5.3999999999999808</v>
      </c>
      <c r="P137" s="24">
        <f t="shared" si="64"/>
        <v>4.9153017662083167</v>
      </c>
      <c r="Q137" s="21">
        <f t="shared" si="65"/>
        <v>3.5999999999999872</v>
      </c>
      <c r="R137" s="21">
        <f t="shared" si="66"/>
        <v>8.999999999999968</v>
      </c>
      <c r="S137" s="17">
        <f t="shared" si="67"/>
        <v>8.515301766208303</v>
      </c>
    </row>
    <row r="138" spans="1:19" x14ac:dyDescent="0.25">
      <c r="D138" s="11">
        <v>0.3</v>
      </c>
      <c r="E138" s="11">
        <v>1023</v>
      </c>
      <c r="F138" s="97">
        <f t="shared" si="55"/>
        <v>0.43263888888888885</v>
      </c>
      <c r="G138" s="26">
        <v>1026</v>
      </c>
      <c r="H138" s="93">
        <f t="shared" si="56"/>
        <v>0.43472222222222223</v>
      </c>
      <c r="I138" s="23">
        <f t="shared" si="57"/>
        <v>0.43819444444444444</v>
      </c>
      <c r="J138" s="11" t="str">
        <f t="shared" si="58"/>
        <v/>
      </c>
      <c r="K138" s="11">
        <f t="shared" si="59"/>
        <v>3.0000000000000693</v>
      </c>
      <c r="L138" s="11">
        <f t="shared" si="60"/>
        <v>3</v>
      </c>
      <c r="M138" s="11">
        <f t="shared" ca="1" si="61"/>
        <v>939</v>
      </c>
      <c r="N138" s="11">
        <f t="shared" ca="1" si="62"/>
        <v>51.999999999999972</v>
      </c>
      <c r="O138" s="21">
        <f t="shared" si="63"/>
        <v>0.75</v>
      </c>
      <c r="P138" s="24">
        <f t="shared" si="64"/>
        <v>0.11893841060855184</v>
      </c>
      <c r="Q138" s="21">
        <f t="shared" si="65"/>
        <v>0.90000000000002078</v>
      </c>
      <c r="R138" s="21">
        <f t="shared" si="66"/>
        <v>1.6500000000000208</v>
      </c>
      <c r="S138" s="17">
        <f t="shared" si="67"/>
        <v>1.0189384106085726</v>
      </c>
    </row>
    <row r="139" spans="1:19" x14ac:dyDescent="0.25">
      <c r="A139" s="18">
        <v>38468</v>
      </c>
      <c r="B139" s="11">
        <v>1138</v>
      </c>
      <c r="D139" s="11">
        <v>0.01</v>
      </c>
      <c r="E139" s="11">
        <v>1215</v>
      </c>
      <c r="F139" s="97">
        <f t="shared" si="55"/>
        <v>0.51041666666666663</v>
      </c>
      <c r="G139" s="26">
        <v>1225</v>
      </c>
      <c r="H139" s="93">
        <f t="shared" si="56"/>
        <v>0.51736111111111105</v>
      </c>
      <c r="I139" s="23">
        <f t="shared" si="57"/>
        <v>0.52083333333333326</v>
      </c>
      <c r="J139" s="11" t="str">
        <f t="shared" si="58"/>
        <v/>
      </c>
      <c r="K139" s="11">
        <f t="shared" si="59"/>
        <v>9.9999999999999645</v>
      </c>
      <c r="L139" s="11">
        <f t="shared" si="60"/>
        <v>1</v>
      </c>
      <c r="M139" s="11">
        <f t="shared" ca="1" si="61"/>
        <v>1138</v>
      </c>
      <c r="N139" s="11">
        <f t="shared" ca="1" si="62"/>
        <v>51.999999999999893</v>
      </c>
      <c r="O139" s="21">
        <f t="shared" si="63"/>
        <v>2.5000000000000001E-2</v>
      </c>
      <c r="P139" s="24">
        <f t="shared" si="64"/>
        <v>5.4281443780592247E-3</v>
      </c>
      <c r="Q139" s="21">
        <f t="shared" si="65"/>
        <v>9.9999999999999645E-2</v>
      </c>
      <c r="R139" s="21">
        <f t="shared" si="66"/>
        <v>0.12499999999999964</v>
      </c>
      <c r="S139" s="17">
        <f t="shared" si="67"/>
        <v>0.10542814437805886</v>
      </c>
    </row>
    <row r="140" spans="1:19" x14ac:dyDescent="0.25">
      <c r="A140" s="18">
        <v>38468</v>
      </c>
      <c r="B140" s="11">
        <v>1241</v>
      </c>
      <c r="D140" s="11">
        <v>8.0000000000000002E-3</v>
      </c>
      <c r="E140" s="11">
        <v>1258</v>
      </c>
      <c r="F140" s="97">
        <f t="shared" si="55"/>
        <v>0.54027777777777775</v>
      </c>
      <c r="G140" s="26">
        <v>1303</v>
      </c>
      <c r="H140" s="93">
        <f t="shared" si="56"/>
        <v>0.54375000000000007</v>
      </c>
      <c r="I140" s="23" t="str">
        <f t="shared" si="57"/>
        <v/>
      </c>
      <c r="J140" s="11">
        <f t="shared" si="58"/>
        <v>12.999999999999954</v>
      </c>
      <c r="K140" s="11">
        <f t="shared" si="59"/>
        <v>5.0000000000001421</v>
      </c>
      <c r="L140" s="11">
        <f t="shared" si="60"/>
        <v>1</v>
      </c>
      <c r="M140" s="11">
        <f t="shared" ca="1" si="61"/>
        <v>1241</v>
      </c>
      <c r="N140" s="11" t="str">
        <f t="shared" si="62"/>
        <v/>
      </c>
      <c r="O140" s="21">
        <f t="shared" si="63"/>
        <v>1.2869999999999955</v>
      </c>
      <c r="P140" s="24">
        <f t="shared" si="64"/>
        <v>0.7469700982524361</v>
      </c>
      <c r="Q140" s="21">
        <f t="shared" si="65"/>
        <v>4.0000000000001139E-2</v>
      </c>
      <c r="R140" s="21">
        <f t="shared" si="66"/>
        <v>1.3269999999999966</v>
      </c>
      <c r="S140" s="17">
        <f t="shared" si="67"/>
        <v>0.78697009825243724</v>
      </c>
    </row>
    <row r="141" spans="1:19" x14ac:dyDescent="0.25">
      <c r="D141" s="11">
        <v>0.19</v>
      </c>
      <c r="E141" s="11">
        <v>1316</v>
      </c>
      <c r="F141" s="97">
        <f t="shared" si="55"/>
        <v>0.55277777777777781</v>
      </c>
      <c r="G141" s="26">
        <v>1318</v>
      </c>
      <c r="H141" s="93">
        <f t="shared" si="56"/>
        <v>0.5541666666666667</v>
      </c>
      <c r="I141" s="23" t="str">
        <f t="shared" si="57"/>
        <v/>
      </c>
      <c r="J141" s="11">
        <f t="shared" si="58"/>
        <v>10.999999999999961</v>
      </c>
      <c r="K141" s="11">
        <f t="shared" si="59"/>
        <v>1.9999999999999929</v>
      </c>
      <c r="L141" s="11">
        <f t="shared" si="60"/>
        <v>2</v>
      </c>
      <c r="M141" s="11">
        <f t="shared" ca="1" si="61"/>
        <v>1241</v>
      </c>
      <c r="N141" s="11" t="str">
        <f t="shared" si="62"/>
        <v/>
      </c>
      <c r="O141" s="21">
        <f t="shared" si="63"/>
        <v>1.0642499999999961</v>
      </c>
      <c r="P141" s="24">
        <f t="shared" si="64"/>
        <v>0.51364795113431483</v>
      </c>
      <c r="Q141" s="21">
        <f t="shared" si="65"/>
        <v>0.37999999999999867</v>
      </c>
      <c r="R141" s="21">
        <f t="shared" si="66"/>
        <v>1.4442499999999949</v>
      </c>
      <c r="S141" s="17">
        <f t="shared" si="67"/>
        <v>0.8936479511343135</v>
      </c>
    </row>
    <row r="142" spans="1:19" x14ac:dyDescent="0.25">
      <c r="D142" s="11">
        <v>3.5000000000000001E-3</v>
      </c>
      <c r="E142" s="11">
        <v>1329</v>
      </c>
      <c r="F142" s="97">
        <f t="shared" si="55"/>
        <v>0.56180555555555556</v>
      </c>
      <c r="G142" s="26">
        <v>1332</v>
      </c>
      <c r="H142" s="93">
        <f t="shared" si="56"/>
        <v>0.56388888888888888</v>
      </c>
      <c r="I142" s="23">
        <f t="shared" si="57"/>
        <v>0.56736111111111109</v>
      </c>
      <c r="J142" s="11" t="str">
        <f t="shared" si="58"/>
        <v/>
      </c>
      <c r="K142" s="11">
        <f t="shared" si="59"/>
        <v>2.9999999999999893</v>
      </c>
      <c r="L142" s="11">
        <f t="shared" si="60"/>
        <v>3</v>
      </c>
      <c r="M142" s="11">
        <f t="shared" ca="1" si="61"/>
        <v>1241</v>
      </c>
      <c r="N142" s="11">
        <f t="shared" ca="1" si="62"/>
        <v>55.999999999999957</v>
      </c>
      <c r="O142" s="21">
        <f t="shared" si="63"/>
        <v>8.7500000000000008E-3</v>
      </c>
      <c r="P142" s="24">
        <f t="shared" si="64"/>
        <v>2.1438617137120256E-3</v>
      </c>
      <c r="Q142" s="21">
        <f t="shared" si="65"/>
        <v>1.0499999999999962E-2</v>
      </c>
      <c r="R142" s="21">
        <f t="shared" si="66"/>
        <v>1.9249999999999962E-2</v>
      </c>
      <c r="S142" s="17">
        <f t="shared" si="67"/>
        <v>1.2643861713711988E-2</v>
      </c>
    </row>
    <row r="143" spans="1:19" x14ac:dyDescent="0.25">
      <c r="A143" s="18">
        <v>38468</v>
      </c>
      <c r="B143" s="11">
        <v>1604</v>
      </c>
      <c r="D143" s="11">
        <v>1.35E-2</v>
      </c>
      <c r="E143" s="11">
        <v>1628</v>
      </c>
      <c r="F143" s="97">
        <f t="shared" ref="F143:F206" si="68">VALUE(CONCATENATE(LEFT(E143,LEN(E143)-2),":",RIGHT(E143,2)))</f>
        <v>0.68611111111111101</v>
      </c>
      <c r="G143" s="26">
        <v>1637</v>
      </c>
      <c r="H143" s="93">
        <f t="shared" si="56"/>
        <v>0.69236111111111109</v>
      </c>
      <c r="I143" s="23" t="str">
        <f t="shared" si="57"/>
        <v/>
      </c>
      <c r="J143" s="11">
        <f t="shared" si="58"/>
        <v>5.9999999999999787</v>
      </c>
      <c r="K143" s="11">
        <f t="shared" si="59"/>
        <v>9.0000000000001279</v>
      </c>
      <c r="L143" s="11">
        <f t="shared" si="60"/>
        <v>1</v>
      </c>
      <c r="M143" s="11">
        <f t="shared" ca="1" si="61"/>
        <v>1604</v>
      </c>
      <c r="N143" s="11" t="str">
        <f t="shared" si="62"/>
        <v/>
      </c>
      <c r="O143" s="21">
        <f t="shared" si="63"/>
        <v>0.64049999999999785</v>
      </c>
      <c r="P143" s="24">
        <f t="shared" si="64"/>
        <v>0.41512731199691816</v>
      </c>
      <c r="Q143" s="21">
        <f t="shared" si="65"/>
        <v>0.12150000000000173</v>
      </c>
      <c r="R143" s="21">
        <f t="shared" si="66"/>
        <v>0.76199999999999957</v>
      </c>
      <c r="S143" s="17">
        <f t="shared" si="67"/>
        <v>0.53662731199691993</v>
      </c>
    </row>
    <row r="144" spans="1:19" x14ac:dyDescent="0.25">
      <c r="D144" s="11">
        <v>0.2</v>
      </c>
      <c r="E144" s="11">
        <v>1643</v>
      </c>
      <c r="F144" s="97">
        <f t="shared" si="68"/>
        <v>0.69652777777777775</v>
      </c>
      <c r="G144" s="26">
        <v>1646</v>
      </c>
      <c r="H144" s="93">
        <f t="shared" si="56"/>
        <v>0.69861111111111107</v>
      </c>
      <c r="I144" s="23" t="str">
        <f t="shared" si="57"/>
        <v/>
      </c>
      <c r="J144" s="11">
        <f t="shared" si="58"/>
        <v>5.0000000000001421</v>
      </c>
      <c r="K144" s="11">
        <f t="shared" si="59"/>
        <v>2.9999999999999893</v>
      </c>
      <c r="L144" s="11">
        <f t="shared" si="60"/>
        <v>2</v>
      </c>
      <c r="M144" s="11">
        <f t="shared" ca="1" si="61"/>
        <v>1604</v>
      </c>
      <c r="N144" s="11" t="str">
        <f t="shared" si="62"/>
        <v/>
      </c>
      <c r="O144" s="21">
        <f t="shared" si="63"/>
        <v>3.0000000000000853</v>
      </c>
      <c r="P144" s="24">
        <f t="shared" si="64"/>
        <v>2.4853459151489536</v>
      </c>
      <c r="Q144" s="21">
        <f t="shared" si="65"/>
        <v>0.59999999999999787</v>
      </c>
      <c r="R144" s="21">
        <f t="shared" si="66"/>
        <v>3.6000000000000831</v>
      </c>
      <c r="S144" s="17">
        <f t="shared" si="67"/>
        <v>3.0853459151489515</v>
      </c>
    </row>
    <row r="145" spans="1:19" x14ac:dyDescent="0.25">
      <c r="D145" s="11">
        <v>1</v>
      </c>
      <c r="E145" s="11">
        <v>1651</v>
      </c>
      <c r="F145" s="97">
        <f t="shared" si="68"/>
        <v>0.70208333333333339</v>
      </c>
      <c r="G145" s="26">
        <v>1701</v>
      </c>
      <c r="H145" s="93">
        <f t="shared" si="56"/>
        <v>0.7090277777777777</v>
      </c>
      <c r="I145" s="23" t="str">
        <f t="shared" si="57"/>
        <v/>
      </c>
      <c r="J145" s="11">
        <f t="shared" si="58"/>
        <v>3.0000000000001492</v>
      </c>
      <c r="K145" s="11">
        <f t="shared" si="59"/>
        <v>9.9999999999998046</v>
      </c>
      <c r="L145" s="11">
        <f t="shared" si="60"/>
        <v>3</v>
      </c>
      <c r="M145" s="11">
        <f t="shared" ca="1" si="61"/>
        <v>1604</v>
      </c>
      <c r="N145" s="11" t="str">
        <f t="shared" si="62"/>
        <v/>
      </c>
      <c r="O145" s="21">
        <f t="shared" si="63"/>
        <v>2.1000000000001044</v>
      </c>
      <c r="P145" s="24">
        <f t="shared" si="64"/>
        <v>1.9644452181471761</v>
      </c>
      <c r="Q145" s="21">
        <f t="shared" si="65"/>
        <v>9.9999999999998046</v>
      </c>
      <c r="R145" s="21">
        <f t="shared" si="66"/>
        <v>12.099999999999909</v>
      </c>
      <c r="S145" s="17">
        <f t="shared" si="67"/>
        <v>11.964445218146981</v>
      </c>
    </row>
    <row r="146" spans="1:19" x14ac:dyDescent="0.25">
      <c r="D146" s="11">
        <v>0.4</v>
      </c>
      <c r="E146" s="11">
        <v>1704</v>
      </c>
      <c r="F146" s="97">
        <f t="shared" si="68"/>
        <v>0.71111111111111114</v>
      </c>
      <c r="G146" s="26">
        <v>1709</v>
      </c>
      <c r="H146" s="93">
        <f t="shared" si="56"/>
        <v>0.71458333333333324</v>
      </c>
      <c r="I146" s="23" t="str">
        <f t="shared" si="57"/>
        <v/>
      </c>
      <c r="J146" s="11">
        <f t="shared" si="58"/>
        <v>9.0000000000001279</v>
      </c>
      <c r="K146" s="11">
        <f t="shared" si="59"/>
        <v>4.9999999999998224</v>
      </c>
      <c r="L146" s="11">
        <f t="shared" si="60"/>
        <v>4</v>
      </c>
      <c r="M146" s="11">
        <f t="shared" ca="1" si="61"/>
        <v>1604</v>
      </c>
      <c r="N146" s="11" t="str">
        <f t="shared" si="62"/>
        <v/>
      </c>
      <c r="O146" s="21">
        <f t="shared" si="63"/>
        <v>1.818000000000026</v>
      </c>
      <c r="P146" s="24">
        <f t="shared" si="64"/>
        <v>0.77395435685923752</v>
      </c>
      <c r="Q146" s="21">
        <f t="shared" si="65"/>
        <v>1.9999999999999289</v>
      </c>
      <c r="R146" s="21">
        <f t="shared" si="66"/>
        <v>3.8179999999999552</v>
      </c>
      <c r="S146" s="17">
        <f t="shared" si="67"/>
        <v>2.7739543568591665</v>
      </c>
    </row>
    <row r="147" spans="1:19" x14ac:dyDescent="0.25">
      <c r="D147" s="11">
        <v>4.0000000000000001E-3</v>
      </c>
      <c r="E147" s="11">
        <v>1718</v>
      </c>
      <c r="F147" s="97">
        <f t="shared" si="68"/>
        <v>0.72083333333333333</v>
      </c>
      <c r="G147" s="26">
        <v>1722</v>
      </c>
      <c r="H147" s="93">
        <f t="shared" si="56"/>
        <v>0.72361111111111109</v>
      </c>
      <c r="I147" s="23">
        <f t="shared" si="57"/>
        <v>0.7270833333333333</v>
      </c>
      <c r="J147" s="11" t="str">
        <f t="shared" si="58"/>
        <v/>
      </c>
      <c r="K147" s="11">
        <f t="shared" si="59"/>
        <v>3.9999999999999858</v>
      </c>
      <c r="L147" s="11">
        <f t="shared" si="60"/>
        <v>5</v>
      </c>
      <c r="M147" s="11">
        <f t="shared" ca="1" si="61"/>
        <v>1604</v>
      </c>
      <c r="N147" s="11">
        <f t="shared" ca="1" si="62"/>
        <v>83.000000000000028</v>
      </c>
      <c r="O147" s="21">
        <f t="shared" si="63"/>
        <v>0.01</v>
      </c>
      <c r="P147" s="24">
        <f t="shared" si="64"/>
        <v>2.4107675165242134E-3</v>
      </c>
      <c r="Q147" s="21">
        <f t="shared" si="65"/>
        <v>1.5999999999999945E-2</v>
      </c>
      <c r="R147" s="21">
        <f t="shared" si="66"/>
        <v>2.5999999999999947E-2</v>
      </c>
      <c r="S147" s="17">
        <f t="shared" si="67"/>
        <v>1.8410767516524158E-2</v>
      </c>
    </row>
    <row r="148" spans="1:19" x14ac:dyDescent="0.25">
      <c r="A148" s="18">
        <v>38469</v>
      </c>
      <c r="B148" s="11">
        <v>802</v>
      </c>
      <c r="D148" s="11">
        <v>0.01</v>
      </c>
      <c r="E148" s="11">
        <v>836</v>
      </c>
      <c r="F148" s="97">
        <f t="shared" si="68"/>
        <v>0.35833333333333334</v>
      </c>
      <c r="G148" s="26">
        <v>842</v>
      </c>
      <c r="H148" s="93">
        <f t="shared" si="56"/>
        <v>0.36249999999999999</v>
      </c>
      <c r="I148" s="23" t="str">
        <f t="shared" si="57"/>
        <v/>
      </c>
      <c r="J148" s="11">
        <f t="shared" si="58"/>
        <v>6.9999999999999751</v>
      </c>
      <c r="K148" s="11">
        <f t="shared" si="59"/>
        <v>5.9999999999999787</v>
      </c>
      <c r="L148" s="11">
        <f t="shared" si="60"/>
        <v>1</v>
      </c>
      <c r="M148" s="11">
        <f t="shared" ca="1" si="61"/>
        <v>802</v>
      </c>
      <c r="N148" s="11" t="str">
        <f t="shared" si="62"/>
        <v/>
      </c>
      <c r="O148" s="21">
        <f t="shared" si="63"/>
        <v>0.50749999999999829</v>
      </c>
      <c r="P148" s="24">
        <f t="shared" si="64"/>
        <v>0.33620263418089796</v>
      </c>
      <c r="Q148" s="21">
        <f t="shared" si="65"/>
        <v>5.999999999999979E-2</v>
      </c>
      <c r="R148" s="21">
        <f t="shared" si="66"/>
        <v>0.56749999999999812</v>
      </c>
      <c r="S148" s="17">
        <f t="shared" si="67"/>
        <v>0.39620263418089774</v>
      </c>
    </row>
    <row r="149" spans="1:19" x14ac:dyDescent="0.25">
      <c r="D149" s="11">
        <v>0.13500000000000001</v>
      </c>
      <c r="E149" s="11">
        <v>849</v>
      </c>
      <c r="F149" s="97">
        <f t="shared" si="68"/>
        <v>0.36736111111111108</v>
      </c>
      <c r="G149" s="26">
        <v>859</v>
      </c>
      <c r="H149" s="93">
        <f t="shared" si="56"/>
        <v>0.3743055555555555</v>
      </c>
      <c r="I149" s="23" t="str">
        <f t="shared" si="57"/>
        <v/>
      </c>
      <c r="J149" s="11">
        <f t="shared" si="58"/>
        <v>6.0000000000001386</v>
      </c>
      <c r="K149" s="11">
        <f t="shared" si="59"/>
        <v>9.9999999999999645</v>
      </c>
      <c r="L149" s="11">
        <f t="shared" si="60"/>
        <v>2</v>
      </c>
      <c r="M149" s="11">
        <f t="shared" ca="1" si="61"/>
        <v>802</v>
      </c>
      <c r="N149" s="11" t="str">
        <f t="shared" si="62"/>
        <v/>
      </c>
      <c r="O149" s="21">
        <f t="shared" si="63"/>
        <v>0.42060000000000974</v>
      </c>
      <c r="P149" s="24">
        <f t="shared" si="64"/>
        <v>0.23915751176111619</v>
      </c>
      <c r="Q149" s="21">
        <f t="shared" si="65"/>
        <v>1.3499999999999952</v>
      </c>
      <c r="R149" s="21">
        <f t="shared" si="66"/>
        <v>1.7706000000000048</v>
      </c>
      <c r="S149" s="17">
        <f t="shared" si="67"/>
        <v>1.5891575117611114</v>
      </c>
    </row>
    <row r="150" spans="1:19" x14ac:dyDescent="0.25">
      <c r="D150" s="11">
        <v>5.1999999999999998E-3</v>
      </c>
      <c r="E150" s="11">
        <v>905</v>
      </c>
      <c r="F150" s="97">
        <f t="shared" si="68"/>
        <v>0.37847222222222227</v>
      </c>
      <c r="G150" s="26">
        <v>909</v>
      </c>
      <c r="H150" s="93">
        <f t="shared" si="56"/>
        <v>0.38125000000000003</v>
      </c>
      <c r="I150" s="23">
        <f t="shared" si="57"/>
        <v>0.38472222222222224</v>
      </c>
      <c r="J150" s="11" t="str">
        <f t="shared" si="58"/>
        <v/>
      </c>
      <c r="K150" s="11">
        <f t="shared" si="59"/>
        <v>3.9999999999999858</v>
      </c>
      <c r="L150" s="11">
        <f t="shared" si="60"/>
        <v>3</v>
      </c>
      <c r="M150" s="11">
        <f t="shared" ca="1" si="61"/>
        <v>802</v>
      </c>
      <c r="N150" s="11">
        <f t="shared" ca="1" si="62"/>
        <v>72.000000000000057</v>
      </c>
      <c r="O150" s="21">
        <f t="shared" si="63"/>
        <v>1.2999999999999999E-2</v>
      </c>
      <c r="P150" s="24">
        <f t="shared" si="64"/>
        <v>3.0380755729933562E-3</v>
      </c>
      <c r="Q150" s="21">
        <f t="shared" si="65"/>
        <v>2.0799999999999926E-2</v>
      </c>
      <c r="R150" s="21">
        <f t="shared" si="66"/>
        <v>3.3799999999999927E-2</v>
      </c>
      <c r="S150" s="17">
        <f t="shared" si="67"/>
        <v>2.3838075572993282E-2</v>
      </c>
    </row>
    <row r="151" spans="1:19" x14ac:dyDescent="0.25">
      <c r="A151" s="18">
        <v>38469</v>
      </c>
      <c r="B151" s="11">
        <v>920</v>
      </c>
      <c r="D151" s="11">
        <v>0.1</v>
      </c>
      <c r="E151" s="11">
        <v>937</v>
      </c>
      <c r="F151" s="97">
        <f t="shared" si="68"/>
        <v>0.40069444444444446</v>
      </c>
      <c r="G151" s="26">
        <v>1010</v>
      </c>
      <c r="H151" s="93">
        <f t="shared" si="56"/>
        <v>0.4236111111111111</v>
      </c>
      <c r="I151" s="23" t="str">
        <f t="shared" si="57"/>
        <v/>
      </c>
      <c r="J151" s="11">
        <f t="shared" si="58"/>
        <v>10.000000000000044</v>
      </c>
      <c r="K151" s="11">
        <f t="shared" si="59"/>
        <v>32.999999999999964</v>
      </c>
      <c r="L151" s="11">
        <f t="shared" si="60"/>
        <v>1</v>
      </c>
      <c r="M151" s="11">
        <f t="shared" ca="1" si="61"/>
        <v>920</v>
      </c>
      <c r="N151" s="11" t="str">
        <f t="shared" si="62"/>
        <v/>
      </c>
      <c r="O151" s="21">
        <f t="shared" si="63"/>
        <v>0.55000000000000249</v>
      </c>
      <c r="P151" s="24">
        <f t="shared" si="64"/>
        <v>0.39088031101728127</v>
      </c>
      <c r="Q151" s="21">
        <f t="shared" si="65"/>
        <v>3.2999999999999967</v>
      </c>
      <c r="R151" s="21">
        <f t="shared" si="66"/>
        <v>3.8499999999999992</v>
      </c>
      <c r="S151" s="17">
        <f t="shared" si="67"/>
        <v>3.6908803110172781</v>
      </c>
    </row>
    <row r="152" spans="1:19" x14ac:dyDescent="0.25">
      <c r="D152" s="11">
        <v>0.01</v>
      </c>
      <c r="E152" s="11">
        <v>1020</v>
      </c>
      <c r="F152" s="97">
        <f t="shared" si="68"/>
        <v>0.43055555555555558</v>
      </c>
      <c r="G152" s="26">
        <v>1026</v>
      </c>
      <c r="H152" s="93">
        <f t="shared" si="56"/>
        <v>0.43472222222222223</v>
      </c>
      <c r="I152" s="23" t="str">
        <f t="shared" si="57"/>
        <v/>
      </c>
      <c r="J152" s="11">
        <f t="shared" si="58"/>
        <v>9.9999999999999645</v>
      </c>
      <c r="K152" s="11">
        <f t="shared" si="59"/>
        <v>5.9999999999999787</v>
      </c>
      <c r="L152" s="11">
        <f t="shared" si="60"/>
        <v>2</v>
      </c>
      <c r="M152" s="11">
        <f t="shared" ca="1" si="61"/>
        <v>920</v>
      </c>
      <c r="N152" s="11" t="str">
        <f t="shared" si="62"/>
        <v/>
      </c>
      <c r="O152" s="21">
        <f t="shared" si="63"/>
        <v>0.54999999999999805</v>
      </c>
      <c r="P152" s="24">
        <f t="shared" si="64"/>
        <v>0.39088031101727821</v>
      </c>
      <c r="Q152" s="21">
        <f t="shared" si="65"/>
        <v>5.999999999999979E-2</v>
      </c>
      <c r="R152" s="21">
        <f t="shared" si="66"/>
        <v>0.60999999999999788</v>
      </c>
      <c r="S152" s="17">
        <f t="shared" si="67"/>
        <v>0.45088031101727799</v>
      </c>
    </row>
    <row r="153" spans="1:19" x14ac:dyDescent="0.25">
      <c r="D153" s="11">
        <v>0.1</v>
      </c>
      <c r="E153" s="11">
        <v>1036</v>
      </c>
      <c r="F153" s="97">
        <f t="shared" si="68"/>
        <v>0.44166666666666665</v>
      </c>
      <c r="G153" s="26">
        <v>1046</v>
      </c>
      <c r="H153" s="93">
        <f t="shared" si="56"/>
        <v>0.44861111111111113</v>
      </c>
      <c r="I153" s="23" t="str">
        <f t="shared" si="57"/>
        <v/>
      </c>
      <c r="J153" s="11">
        <f t="shared" si="58"/>
        <v>5.9999999999999787</v>
      </c>
      <c r="K153" s="11">
        <f t="shared" si="59"/>
        <v>10.000000000000044</v>
      </c>
      <c r="L153" s="11">
        <f t="shared" si="60"/>
        <v>3</v>
      </c>
      <c r="M153" s="11">
        <f t="shared" ca="1" si="61"/>
        <v>920</v>
      </c>
      <c r="N153" s="11" t="str">
        <f t="shared" si="62"/>
        <v/>
      </c>
      <c r="O153" s="21">
        <f t="shared" si="63"/>
        <v>3.2999999999999887</v>
      </c>
      <c r="P153" s="24">
        <f t="shared" si="64"/>
        <v>2.3451993687914396</v>
      </c>
      <c r="Q153" s="21">
        <f t="shared" si="65"/>
        <v>1.0000000000000044</v>
      </c>
      <c r="R153" s="21">
        <f t="shared" si="66"/>
        <v>4.2999999999999936</v>
      </c>
      <c r="S153" s="17">
        <f t="shared" si="67"/>
        <v>3.3451993687914441</v>
      </c>
    </row>
    <row r="154" spans="1:19" x14ac:dyDescent="0.25">
      <c r="D154" s="11">
        <v>1</v>
      </c>
      <c r="E154" s="11">
        <v>1052</v>
      </c>
      <c r="F154" s="97">
        <f t="shared" si="68"/>
        <v>0.45277777777777778</v>
      </c>
      <c r="G154" s="26">
        <v>1106</v>
      </c>
      <c r="H154" s="93">
        <f t="shared" si="56"/>
        <v>0.46249999999999997</v>
      </c>
      <c r="I154" s="23" t="str">
        <f t="shared" si="57"/>
        <v/>
      </c>
      <c r="J154" s="11">
        <f t="shared" si="58"/>
        <v>7.9999999999999716</v>
      </c>
      <c r="K154" s="11">
        <f t="shared" si="59"/>
        <v>13.99999999999995</v>
      </c>
      <c r="L154" s="11">
        <f t="shared" si="60"/>
        <v>4</v>
      </c>
      <c r="M154" s="11">
        <f t="shared" ca="1" si="61"/>
        <v>920</v>
      </c>
      <c r="N154" s="11" t="str">
        <f t="shared" si="62"/>
        <v/>
      </c>
      <c r="O154" s="21">
        <f t="shared" si="63"/>
        <v>6.3999999999999773</v>
      </c>
      <c r="P154" s="24">
        <f t="shared" si="64"/>
        <v>6.264376780189731</v>
      </c>
      <c r="Q154" s="21">
        <f t="shared" si="65"/>
        <v>13.99999999999995</v>
      </c>
      <c r="R154" s="21">
        <f t="shared" si="66"/>
        <v>20.399999999999928</v>
      </c>
      <c r="S154" s="17">
        <f t="shared" si="67"/>
        <v>20.264376780189682</v>
      </c>
    </row>
    <row r="155" spans="1:19" x14ac:dyDescent="0.25">
      <c r="D155" s="11">
        <v>0.6</v>
      </c>
      <c r="E155" s="11">
        <v>1114</v>
      </c>
      <c r="F155" s="97">
        <f t="shared" si="68"/>
        <v>0.4680555555555555</v>
      </c>
      <c r="G155" s="26">
        <v>1116</v>
      </c>
      <c r="H155" s="93">
        <f t="shared" si="56"/>
        <v>0.4694444444444445</v>
      </c>
      <c r="I155" s="23" t="str">
        <f t="shared" si="57"/>
        <v/>
      </c>
      <c r="J155" s="11">
        <f t="shared" si="58"/>
        <v>5.9999999999999787</v>
      </c>
      <c r="K155" s="11">
        <f t="shared" si="59"/>
        <v>2.0000000000001528</v>
      </c>
      <c r="L155" s="11">
        <f t="shared" si="60"/>
        <v>5</v>
      </c>
      <c r="M155" s="11">
        <f t="shared" ca="1" si="61"/>
        <v>920</v>
      </c>
      <c r="N155" s="11" t="str">
        <f t="shared" si="62"/>
        <v/>
      </c>
      <c r="O155" s="21">
        <f t="shared" si="63"/>
        <v>2.69999999999999</v>
      </c>
      <c r="P155" s="24">
        <f t="shared" si="64"/>
        <v>2.5968573177064709</v>
      </c>
      <c r="Q155" s="21">
        <f t="shared" si="65"/>
        <v>1.2000000000000917</v>
      </c>
      <c r="R155" s="21">
        <f t="shared" si="66"/>
        <v>3.9000000000000816</v>
      </c>
      <c r="S155" s="17">
        <f t="shared" si="67"/>
        <v>3.7968573177065625</v>
      </c>
    </row>
    <row r="156" spans="1:19" x14ac:dyDescent="0.25">
      <c r="D156" s="11">
        <v>0.3</v>
      </c>
      <c r="E156" s="11">
        <v>1122</v>
      </c>
      <c r="F156" s="97">
        <f t="shared" si="68"/>
        <v>0.47361111111111115</v>
      </c>
      <c r="G156" s="26">
        <v>1125</v>
      </c>
      <c r="H156" s="93">
        <f t="shared" si="56"/>
        <v>0.47569444444444442</v>
      </c>
      <c r="I156" s="23" t="str">
        <f t="shared" si="57"/>
        <v/>
      </c>
      <c r="J156" s="11">
        <f t="shared" si="58"/>
        <v>3.9999999999999858</v>
      </c>
      <c r="K156" s="11">
        <f t="shared" si="59"/>
        <v>2.9999999999999094</v>
      </c>
      <c r="L156" s="11">
        <f t="shared" si="60"/>
        <v>6</v>
      </c>
      <c r="M156" s="11">
        <f t="shared" ca="1" si="61"/>
        <v>920</v>
      </c>
      <c r="N156" s="11" t="str">
        <f t="shared" si="62"/>
        <v/>
      </c>
      <c r="O156" s="21">
        <f t="shared" si="63"/>
        <v>1.5999999999999943</v>
      </c>
      <c r="P156" s="24">
        <f t="shared" si="64"/>
        <v>1.5660962389177804</v>
      </c>
      <c r="Q156" s="21">
        <f t="shared" si="65"/>
        <v>0.89999999999997282</v>
      </c>
      <c r="R156" s="21">
        <f t="shared" si="66"/>
        <v>2.4999999999999671</v>
      </c>
      <c r="S156" s="17">
        <f t="shared" si="67"/>
        <v>2.4660962389177534</v>
      </c>
    </row>
    <row r="157" spans="1:19" x14ac:dyDescent="0.25">
      <c r="D157" s="11">
        <v>0.5</v>
      </c>
      <c r="E157" s="11">
        <v>1129</v>
      </c>
      <c r="F157" s="97">
        <f t="shared" si="68"/>
        <v>0.47847222222222219</v>
      </c>
      <c r="G157" s="26">
        <v>1130</v>
      </c>
      <c r="H157" s="93">
        <f t="shared" si="56"/>
        <v>0.47916666666666669</v>
      </c>
      <c r="I157" s="23" t="str">
        <f t="shared" si="57"/>
        <v/>
      </c>
      <c r="J157" s="11">
        <f t="shared" si="58"/>
        <v>3.9999999999999858</v>
      </c>
      <c r="K157" s="11">
        <f t="shared" si="59"/>
        <v>1.0000000000000764</v>
      </c>
      <c r="L157" s="11">
        <f t="shared" si="60"/>
        <v>7</v>
      </c>
      <c r="M157" s="11">
        <f t="shared" ca="1" si="61"/>
        <v>920</v>
      </c>
      <c r="N157" s="11" t="str">
        <f t="shared" si="62"/>
        <v/>
      </c>
      <c r="O157" s="21">
        <f t="shared" si="63"/>
        <v>2.5999999999999908</v>
      </c>
      <c r="P157" s="24">
        <f t="shared" si="64"/>
        <v>2.5531758484600218</v>
      </c>
      <c r="Q157" s="21">
        <f t="shared" si="65"/>
        <v>0.50000000000003819</v>
      </c>
      <c r="R157" s="21">
        <f t="shared" si="66"/>
        <v>3.100000000000029</v>
      </c>
      <c r="S157" s="17">
        <f t="shared" si="67"/>
        <v>3.05317584846006</v>
      </c>
    </row>
    <row r="158" spans="1:19" x14ac:dyDescent="0.25">
      <c r="D158" s="11">
        <v>0.8</v>
      </c>
      <c r="E158" s="11">
        <v>1134</v>
      </c>
      <c r="F158" s="97">
        <f t="shared" si="68"/>
        <v>0.48194444444444445</v>
      </c>
      <c r="G158" s="26">
        <v>1136</v>
      </c>
      <c r="H158" s="93">
        <f t="shared" si="56"/>
        <v>0.48333333333333334</v>
      </c>
      <c r="I158" s="23" t="str">
        <f t="shared" si="57"/>
        <v/>
      </c>
      <c r="J158" s="11">
        <f t="shared" si="58"/>
        <v>3.9999999999999858</v>
      </c>
      <c r="K158" s="11">
        <f t="shared" si="59"/>
        <v>1.9999999999999929</v>
      </c>
      <c r="L158" s="11">
        <f t="shared" si="60"/>
        <v>8</v>
      </c>
      <c r="M158" s="11">
        <f t="shared" ca="1" si="61"/>
        <v>920</v>
      </c>
      <c r="N158" s="11" t="str">
        <f t="shared" si="62"/>
        <v/>
      </c>
      <c r="O158" s="21">
        <f t="shared" si="63"/>
        <v>3.5999999999999872</v>
      </c>
      <c r="P158" s="24">
        <f t="shared" si="64"/>
        <v>3.5851401108048635</v>
      </c>
      <c r="Q158" s="21">
        <f t="shared" si="65"/>
        <v>1.5999999999999943</v>
      </c>
      <c r="R158" s="21">
        <f t="shared" si="66"/>
        <v>5.1999999999999815</v>
      </c>
      <c r="S158" s="17">
        <f t="shared" si="67"/>
        <v>5.1851401108048574</v>
      </c>
    </row>
    <row r="159" spans="1:19" x14ac:dyDescent="0.25">
      <c r="D159" s="11">
        <v>1</v>
      </c>
      <c r="E159" s="11">
        <v>1140</v>
      </c>
      <c r="F159" s="97">
        <f t="shared" si="68"/>
        <v>0.4861111111111111</v>
      </c>
      <c r="G159" s="26">
        <v>1145</v>
      </c>
      <c r="H159" s="93">
        <f t="shared" si="56"/>
        <v>0.48958333333333331</v>
      </c>
      <c r="I159" s="23" t="str">
        <f t="shared" si="57"/>
        <v/>
      </c>
      <c r="J159" s="11">
        <f t="shared" si="58"/>
        <v>3.0000000000000693</v>
      </c>
      <c r="K159" s="11">
        <f t="shared" si="59"/>
        <v>4.9999999999999822</v>
      </c>
      <c r="L159" s="11">
        <f t="shared" si="60"/>
        <v>9</v>
      </c>
      <c r="M159" s="11">
        <f t="shared" ca="1" si="61"/>
        <v>920</v>
      </c>
      <c r="N159" s="11" t="str">
        <f t="shared" si="62"/>
        <v/>
      </c>
      <c r="O159" s="21">
        <f t="shared" si="63"/>
        <v>3.3000000000000766</v>
      </c>
      <c r="P159" s="24">
        <f t="shared" si="64"/>
        <v>3.2908919769678171</v>
      </c>
      <c r="Q159" s="21">
        <f t="shared" si="65"/>
        <v>4.9999999999999822</v>
      </c>
      <c r="R159" s="21">
        <f t="shared" si="66"/>
        <v>8.3000000000000593</v>
      </c>
      <c r="S159" s="17">
        <f t="shared" si="67"/>
        <v>8.2908919769677993</v>
      </c>
    </row>
    <row r="160" spans="1:19" x14ac:dyDescent="0.25">
      <c r="D160" s="11">
        <v>1.2</v>
      </c>
      <c r="E160" s="11">
        <v>1148</v>
      </c>
      <c r="F160" s="97">
        <f t="shared" si="68"/>
        <v>0.4916666666666667</v>
      </c>
      <c r="G160" s="26">
        <v>1150</v>
      </c>
      <c r="H160" s="93">
        <f t="shared" si="56"/>
        <v>0.49305555555555558</v>
      </c>
      <c r="I160" s="23">
        <f t="shared" si="57"/>
        <v>0.49652777777777779</v>
      </c>
      <c r="J160" s="11" t="str">
        <f t="shared" si="58"/>
        <v/>
      </c>
      <c r="K160" s="11">
        <f t="shared" si="59"/>
        <v>1.9999999999999929</v>
      </c>
      <c r="L160" s="11">
        <f t="shared" si="60"/>
        <v>10</v>
      </c>
      <c r="M160" s="11">
        <f t="shared" ca="1" si="61"/>
        <v>920</v>
      </c>
      <c r="N160" s="11">
        <f t="shared" ca="1" si="62"/>
        <v>155</v>
      </c>
      <c r="O160" s="21">
        <f t="shared" si="63"/>
        <v>3</v>
      </c>
      <c r="P160" s="24">
        <f t="shared" si="64"/>
        <v>0.42863776878823368</v>
      </c>
      <c r="Q160" s="21">
        <f t="shared" si="65"/>
        <v>2.3999999999999915</v>
      </c>
      <c r="R160" s="21">
        <f t="shared" si="66"/>
        <v>5.3999999999999915</v>
      </c>
      <c r="S160" s="17">
        <f t="shared" si="67"/>
        <v>2.8286377687882251</v>
      </c>
    </row>
    <row r="161" spans="1:19" x14ac:dyDescent="0.25">
      <c r="A161" s="18">
        <v>38469</v>
      </c>
      <c r="B161" s="11">
        <v>1235</v>
      </c>
      <c r="D161" s="11">
        <v>100</v>
      </c>
      <c r="E161" s="11">
        <v>1342</v>
      </c>
      <c r="F161" s="97">
        <f t="shared" si="68"/>
        <v>0.5708333333333333</v>
      </c>
      <c r="G161" s="26">
        <v>1346</v>
      </c>
      <c r="H161" s="93">
        <f t="shared" si="56"/>
        <v>0.57361111111111118</v>
      </c>
      <c r="I161" s="23" t="str">
        <f t="shared" si="57"/>
        <v/>
      </c>
      <c r="J161" s="11">
        <f t="shared" si="58"/>
        <v>4.9999999999998224</v>
      </c>
      <c r="K161" s="11">
        <f t="shared" si="59"/>
        <v>4.0000000000001457</v>
      </c>
      <c r="L161" s="11">
        <f t="shared" si="60"/>
        <v>1</v>
      </c>
      <c r="M161" s="11">
        <f t="shared" ca="1" si="61"/>
        <v>1235</v>
      </c>
      <c r="N161" s="11" t="str">
        <f t="shared" si="62"/>
        <v/>
      </c>
      <c r="O161" s="21">
        <f t="shared" si="63"/>
        <v>699.9999999999751</v>
      </c>
      <c r="P161" s="24">
        <f t="shared" si="64"/>
        <v>680.51901635285412</v>
      </c>
      <c r="Q161" s="21">
        <f t="shared" si="65"/>
        <v>400.00000000001455</v>
      </c>
      <c r="R161" s="21">
        <f t="shared" si="66"/>
        <v>1099.9999999999895</v>
      </c>
      <c r="S161" s="17">
        <f t="shared" si="67"/>
        <v>1080.5190163528687</v>
      </c>
    </row>
    <row r="162" spans="1:19" x14ac:dyDescent="0.25">
      <c r="D162" s="11">
        <v>180</v>
      </c>
      <c r="E162" s="87">
        <v>1351</v>
      </c>
      <c r="F162" s="101">
        <f t="shared" si="68"/>
        <v>0.57708333333333328</v>
      </c>
      <c r="G162" s="90">
        <v>1532</v>
      </c>
      <c r="H162" s="93">
        <f t="shared" si="56"/>
        <v>0.64722222222222225</v>
      </c>
      <c r="I162" s="23">
        <f t="shared" si="57"/>
        <v>0.65069444444444446</v>
      </c>
      <c r="J162" s="11" t="str">
        <f t="shared" si="58"/>
        <v/>
      </c>
      <c r="K162" s="11">
        <f t="shared" si="59"/>
        <v>101.00000000000011</v>
      </c>
      <c r="L162" s="11">
        <f t="shared" si="60"/>
        <v>2</v>
      </c>
      <c r="M162" s="11">
        <f t="shared" ca="1" si="61"/>
        <v>1235</v>
      </c>
      <c r="N162" s="11">
        <f t="shared" ca="1" si="62"/>
        <v>182</v>
      </c>
      <c r="O162" s="21">
        <f t="shared" si="63"/>
        <v>450</v>
      </c>
      <c r="P162" s="24">
        <f t="shared" si="64"/>
        <v>47.347346607878421</v>
      </c>
      <c r="Q162" s="21">
        <f t="shared" si="65"/>
        <v>18180.000000000022</v>
      </c>
      <c r="R162" s="21">
        <f t="shared" si="66"/>
        <v>18630.000000000022</v>
      </c>
      <c r="S162" s="17">
        <f t="shared" si="67"/>
        <v>18227.347346607901</v>
      </c>
    </row>
    <row r="163" spans="1:19" x14ac:dyDescent="0.25">
      <c r="A163" s="18">
        <v>38470</v>
      </c>
      <c r="B163" s="11">
        <v>806</v>
      </c>
      <c r="D163" s="11">
        <v>0.01</v>
      </c>
      <c r="E163" s="11">
        <v>913</v>
      </c>
      <c r="F163" s="97">
        <f t="shared" si="68"/>
        <v>0.3840277777777778</v>
      </c>
      <c r="G163" s="26">
        <v>920</v>
      </c>
      <c r="H163" s="93">
        <f t="shared" si="56"/>
        <v>0.3888888888888889</v>
      </c>
      <c r="I163" s="23" t="str">
        <f t="shared" si="57"/>
        <v/>
      </c>
      <c r="J163" s="11">
        <f t="shared" si="58"/>
        <v>9.9999999999999645</v>
      </c>
      <c r="K163" s="11">
        <f t="shared" si="59"/>
        <v>6.9999999999999751</v>
      </c>
      <c r="L163" s="11">
        <f t="shared" si="60"/>
        <v>1</v>
      </c>
      <c r="M163" s="11">
        <f t="shared" ca="1" si="61"/>
        <v>806</v>
      </c>
      <c r="N163" s="11" t="str">
        <f t="shared" si="62"/>
        <v/>
      </c>
      <c r="O163" s="21">
        <f t="shared" si="63"/>
        <v>6.0499999999999785</v>
      </c>
      <c r="P163" s="24">
        <f t="shared" si="64"/>
        <v>2.4856954591405485</v>
      </c>
      <c r="Q163" s="21">
        <f t="shared" si="65"/>
        <v>6.9999999999999757E-2</v>
      </c>
      <c r="R163" s="21">
        <f t="shared" si="66"/>
        <v>6.1199999999999779</v>
      </c>
      <c r="S163" s="17">
        <f t="shared" si="67"/>
        <v>2.5556954591405483</v>
      </c>
    </row>
    <row r="164" spans="1:19" x14ac:dyDescent="0.25">
      <c r="D164" s="11">
        <v>1.2</v>
      </c>
      <c r="E164" s="11">
        <v>930</v>
      </c>
      <c r="F164" s="97">
        <f t="shared" si="68"/>
        <v>0.39583333333333331</v>
      </c>
      <c r="G164" s="26">
        <v>937</v>
      </c>
      <c r="H164" s="93">
        <f t="shared" si="56"/>
        <v>0.40069444444444446</v>
      </c>
      <c r="I164" s="23" t="str">
        <f t="shared" si="57"/>
        <v/>
      </c>
      <c r="J164" s="11">
        <f t="shared" si="58"/>
        <v>9.9999999999999645</v>
      </c>
      <c r="K164" s="11">
        <f t="shared" si="59"/>
        <v>7.0000000000000551</v>
      </c>
      <c r="L164" s="11">
        <f t="shared" si="60"/>
        <v>2</v>
      </c>
      <c r="M164" s="11">
        <f t="shared" ca="1" si="61"/>
        <v>806</v>
      </c>
      <c r="N164" s="11" t="str">
        <f t="shared" si="62"/>
        <v/>
      </c>
      <c r="O164" s="21">
        <f t="shared" si="63"/>
        <v>6.4999999999999769</v>
      </c>
      <c r="P164" s="24">
        <f t="shared" si="64"/>
        <v>4.4267419780886987</v>
      </c>
      <c r="Q164" s="21">
        <f t="shared" si="65"/>
        <v>8.4000000000000661</v>
      </c>
      <c r="R164" s="21">
        <f t="shared" si="66"/>
        <v>14.900000000000043</v>
      </c>
      <c r="S164" s="17">
        <f t="shared" si="67"/>
        <v>12.826741978088766</v>
      </c>
    </row>
    <row r="165" spans="1:19" x14ac:dyDescent="0.25">
      <c r="D165" s="11">
        <v>0.1</v>
      </c>
      <c r="E165" s="11">
        <v>947</v>
      </c>
      <c r="F165" s="97">
        <f t="shared" si="68"/>
        <v>0.40763888888888888</v>
      </c>
      <c r="G165" s="26">
        <v>1135</v>
      </c>
      <c r="H165" s="93">
        <f t="shared" si="56"/>
        <v>0.4826388888888889</v>
      </c>
      <c r="I165" s="23">
        <f t="shared" si="57"/>
        <v>0.4861111111111111</v>
      </c>
      <c r="J165" s="11" t="str">
        <f t="shared" si="58"/>
        <v/>
      </c>
      <c r="K165" s="11">
        <f t="shared" si="59"/>
        <v>108.00000000000001</v>
      </c>
      <c r="L165" s="11">
        <f t="shared" si="60"/>
        <v>3</v>
      </c>
      <c r="M165" s="11">
        <f t="shared" ca="1" si="61"/>
        <v>806</v>
      </c>
      <c r="N165" s="11">
        <f t="shared" ca="1" si="62"/>
        <v>214.00000000000003</v>
      </c>
      <c r="O165" s="21">
        <f t="shared" si="63"/>
        <v>0.25</v>
      </c>
      <c r="P165" s="24">
        <f t="shared" si="64"/>
        <v>4.342905372259271E-2</v>
      </c>
      <c r="Q165" s="21">
        <f t="shared" si="65"/>
        <v>10.800000000000002</v>
      </c>
      <c r="R165" s="21">
        <f t="shared" si="66"/>
        <v>11.050000000000002</v>
      </c>
      <c r="S165" s="17">
        <f t="shared" si="67"/>
        <v>10.843429053722595</v>
      </c>
    </row>
    <row r="166" spans="1:19" x14ac:dyDescent="0.25">
      <c r="A166" s="18">
        <v>38470</v>
      </c>
      <c r="B166" s="11">
        <v>1245</v>
      </c>
      <c r="D166" s="11">
        <v>0.01</v>
      </c>
      <c r="E166" s="11">
        <v>1317</v>
      </c>
      <c r="F166" s="97">
        <f t="shared" si="68"/>
        <v>0.55347222222222225</v>
      </c>
      <c r="G166" s="26">
        <v>1643</v>
      </c>
      <c r="H166" s="93">
        <f t="shared" si="56"/>
        <v>0.69652777777777775</v>
      </c>
      <c r="I166" s="23">
        <f t="shared" si="57"/>
        <v>0.7</v>
      </c>
      <c r="J166" s="11" t="str">
        <f t="shared" si="58"/>
        <v/>
      </c>
      <c r="K166" s="11">
        <f t="shared" si="59"/>
        <v>205.99999999999991</v>
      </c>
      <c r="L166" s="11">
        <f t="shared" si="60"/>
        <v>1</v>
      </c>
      <c r="M166" s="11">
        <f t="shared" ca="1" si="61"/>
        <v>1245</v>
      </c>
      <c r="N166" s="11">
        <f t="shared" ca="1" si="62"/>
        <v>242.99999999999994</v>
      </c>
      <c r="O166" s="21">
        <f t="shared" si="63"/>
        <v>2.5000000000000001E-2</v>
      </c>
      <c r="P166" s="24">
        <f t="shared" si="64"/>
        <v>5.4281443780592247E-3</v>
      </c>
      <c r="Q166" s="21">
        <f t="shared" si="65"/>
        <v>2.0599999999999992</v>
      </c>
      <c r="R166" s="21">
        <f t="shared" si="66"/>
        <v>2.0849999999999991</v>
      </c>
      <c r="S166" s="17">
        <f t="shared" si="67"/>
        <v>2.0654281443780582</v>
      </c>
    </row>
    <row r="167" spans="1:19" x14ac:dyDescent="0.25">
      <c r="A167" s="18">
        <v>38471</v>
      </c>
      <c r="B167" s="11">
        <v>748</v>
      </c>
      <c r="D167" s="11">
        <v>0.01</v>
      </c>
      <c r="E167" s="11">
        <v>813</v>
      </c>
      <c r="F167" s="97">
        <f t="shared" si="68"/>
        <v>0.34236111111111112</v>
      </c>
      <c r="G167" s="26">
        <v>814</v>
      </c>
      <c r="H167" s="93">
        <f t="shared" si="56"/>
        <v>0.3430555555555555</v>
      </c>
      <c r="I167" s="23" t="str">
        <f t="shared" si="57"/>
        <v/>
      </c>
      <c r="J167" s="11">
        <f t="shared" si="58"/>
        <v>7.0000000000000551</v>
      </c>
      <c r="K167" s="11">
        <f t="shared" si="59"/>
        <v>0.99999999999991651</v>
      </c>
      <c r="L167" s="11">
        <f t="shared" si="60"/>
        <v>1</v>
      </c>
      <c r="M167" s="11">
        <f t="shared" ca="1" si="61"/>
        <v>748</v>
      </c>
      <c r="N167" s="11" t="str">
        <f t="shared" si="62"/>
        <v/>
      </c>
      <c r="O167" s="21">
        <f t="shared" si="63"/>
        <v>350.03500000000275</v>
      </c>
      <c r="P167" s="24">
        <f t="shared" si="64"/>
        <v>75.994759158487625</v>
      </c>
      <c r="Q167" s="21">
        <f t="shared" si="65"/>
        <v>9.9999999999991658E-3</v>
      </c>
      <c r="R167" s="21">
        <f t="shared" si="66"/>
        <v>350.04500000000274</v>
      </c>
      <c r="S167" s="17">
        <f t="shared" si="67"/>
        <v>76.00475915848763</v>
      </c>
    </row>
    <row r="168" spans="1:19" x14ac:dyDescent="0.25">
      <c r="D168" s="11">
        <v>100</v>
      </c>
      <c r="E168" s="11">
        <v>821</v>
      </c>
      <c r="F168" s="97">
        <f t="shared" si="68"/>
        <v>0.34791666666666665</v>
      </c>
      <c r="G168" s="26">
        <v>823</v>
      </c>
      <c r="H168" s="93">
        <f t="shared" si="56"/>
        <v>0.34930555555555554</v>
      </c>
      <c r="I168" s="23" t="str">
        <f t="shared" si="57"/>
        <v/>
      </c>
      <c r="J168" s="11">
        <f t="shared" si="58"/>
        <v>1.9999999999999929</v>
      </c>
      <c r="K168" s="11">
        <f t="shared" si="59"/>
        <v>1.9999999999999929</v>
      </c>
      <c r="L168" s="11">
        <f t="shared" si="60"/>
        <v>2</v>
      </c>
      <c r="M168" s="11">
        <f t="shared" ca="1" si="61"/>
        <v>748</v>
      </c>
      <c r="N168" s="11" t="str">
        <f t="shared" si="62"/>
        <v/>
      </c>
      <c r="O168" s="21">
        <f t="shared" si="63"/>
        <v>299.99999999999892</v>
      </c>
      <c r="P168" s="24">
        <f t="shared" si="64"/>
        <v>288.53901025916065</v>
      </c>
      <c r="Q168" s="21">
        <f t="shared" si="65"/>
        <v>199.99999999999929</v>
      </c>
      <c r="R168" s="21">
        <f t="shared" si="66"/>
        <v>499.99999999999818</v>
      </c>
      <c r="S168" s="17">
        <f t="shared" si="67"/>
        <v>488.53901025915991</v>
      </c>
    </row>
    <row r="169" spans="1:19" x14ac:dyDescent="0.25">
      <c r="D169" s="11">
        <v>200</v>
      </c>
      <c r="E169" s="11">
        <v>825</v>
      </c>
      <c r="F169" s="97">
        <f t="shared" si="68"/>
        <v>0.35069444444444442</v>
      </c>
      <c r="G169" s="26">
        <v>1125</v>
      </c>
      <c r="H169" s="93">
        <f t="shared" si="56"/>
        <v>0.47569444444444442</v>
      </c>
      <c r="I169" s="23">
        <f t="shared" si="57"/>
        <v>0.47916666666666663</v>
      </c>
      <c r="J169" s="11" t="str">
        <f t="shared" si="58"/>
        <v/>
      </c>
      <c r="K169" s="11">
        <f t="shared" si="59"/>
        <v>180</v>
      </c>
      <c r="L169" s="11">
        <f t="shared" si="60"/>
        <v>3</v>
      </c>
      <c r="M169" s="11">
        <f t="shared" ca="1" si="61"/>
        <v>748</v>
      </c>
      <c r="N169" s="11">
        <f t="shared" ca="1" si="62"/>
        <v>221.99999999999994</v>
      </c>
      <c r="O169" s="21">
        <f t="shared" si="63"/>
        <v>500</v>
      </c>
      <c r="P169" s="24">
        <f t="shared" si="64"/>
        <v>52.318172546220183</v>
      </c>
      <c r="Q169" s="21">
        <f t="shared" si="65"/>
        <v>36000</v>
      </c>
      <c r="R169" s="21">
        <f t="shared" si="66"/>
        <v>36500</v>
      </c>
      <c r="S169" s="17">
        <f t="shared" si="67"/>
        <v>36052.31817254622</v>
      </c>
    </row>
    <row r="170" spans="1:19" x14ac:dyDescent="0.25">
      <c r="A170" s="18">
        <v>38474</v>
      </c>
      <c r="B170" s="11">
        <v>900</v>
      </c>
      <c r="D170" s="11">
        <v>0.01</v>
      </c>
      <c r="E170" s="11">
        <v>1219</v>
      </c>
      <c r="F170" s="97">
        <f t="shared" si="68"/>
        <v>0.5131944444444444</v>
      </c>
      <c r="G170" s="26">
        <v>1234</v>
      </c>
      <c r="H170" s="93">
        <f t="shared" si="56"/>
        <v>0.52361111111111114</v>
      </c>
      <c r="I170" s="23" t="str">
        <f t="shared" si="57"/>
        <v/>
      </c>
      <c r="J170" s="11">
        <f t="shared" si="58"/>
        <v>16.99999999999994</v>
      </c>
      <c r="K170" s="11">
        <f t="shared" si="59"/>
        <v>15.000000000000107</v>
      </c>
      <c r="L170" s="11">
        <f t="shared" si="60"/>
        <v>1</v>
      </c>
      <c r="M170" s="11">
        <f t="shared" ca="1" si="61"/>
        <v>900</v>
      </c>
      <c r="N170" s="11" t="str">
        <f t="shared" si="62"/>
        <v/>
      </c>
      <c r="O170" s="21">
        <f t="shared" si="63"/>
        <v>7.7349999999999728</v>
      </c>
      <c r="P170" s="24">
        <f t="shared" si="64"/>
        <v>3.3624383250570631</v>
      </c>
      <c r="Q170" s="21">
        <f t="shared" si="65"/>
        <v>0.15000000000000108</v>
      </c>
      <c r="R170" s="21">
        <f t="shared" si="66"/>
        <v>7.884999999999974</v>
      </c>
      <c r="S170" s="17">
        <f t="shared" si="67"/>
        <v>3.5124383250570643</v>
      </c>
    </row>
    <row r="171" spans="1:19" x14ac:dyDescent="0.25">
      <c r="A171" s="18"/>
      <c r="D171" s="11">
        <v>0.9</v>
      </c>
      <c r="E171" s="11">
        <v>1251</v>
      </c>
      <c r="F171" s="97">
        <f t="shared" si="68"/>
        <v>0.53541666666666665</v>
      </c>
      <c r="G171" s="26">
        <v>1255</v>
      </c>
      <c r="H171" s="93">
        <f t="shared" si="56"/>
        <v>0.53819444444444442</v>
      </c>
      <c r="I171" s="23" t="str">
        <f t="shared" si="57"/>
        <v/>
      </c>
      <c r="J171" s="11">
        <f t="shared" si="58"/>
        <v>3.9999999999999858</v>
      </c>
      <c r="K171" s="11">
        <f t="shared" si="59"/>
        <v>3.9999999999999858</v>
      </c>
      <c r="L171" s="11">
        <f t="shared" si="60"/>
        <v>2</v>
      </c>
      <c r="M171" s="11">
        <f t="shared" ca="1" si="61"/>
        <v>900</v>
      </c>
      <c r="N171" s="11" t="str">
        <f t="shared" si="62"/>
        <v/>
      </c>
      <c r="O171" s="21">
        <f t="shared" si="63"/>
        <v>4.1999999999999851</v>
      </c>
      <c r="P171" s="24">
        <f t="shared" si="64"/>
        <v>4.1712754238018164</v>
      </c>
      <c r="Q171" s="21">
        <f t="shared" si="65"/>
        <v>3.5999999999999872</v>
      </c>
      <c r="R171" s="21">
        <f t="shared" si="66"/>
        <v>7.7999999999999723</v>
      </c>
      <c r="S171" s="17">
        <f t="shared" si="67"/>
        <v>7.7712754238018036</v>
      </c>
    </row>
    <row r="172" spans="1:19" x14ac:dyDescent="0.25">
      <c r="D172" s="11">
        <v>1.2</v>
      </c>
      <c r="E172" s="11">
        <v>1259</v>
      </c>
      <c r="F172" s="97">
        <f t="shared" si="68"/>
        <v>0.54097222222222219</v>
      </c>
      <c r="G172" s="26">
        <v>1302</v>
      </c>
      <c r="H172" s="93">
        <f t="shared" si="56"/>
        <v>0.54305555555555551</v>
      </c>
      <c r="I172" s="23" t="str">
        <f t="shared" si="57"/>
        <v/>
      </c>
      <c r="J172" s="11">
        <f t="shared" si="58"/>
        <v>7.000000000000135</v>
      </c>
      <c r="K172" s="11">
        <f t="shared" si="59"/>
        <v>2.9999999999999893</v>
      </c>
      <c r="L172" s="11">
        <f t="shared" si="60"/>
        <v>3</v>
      </c>
      <c r="M172" s="11">
        <f t="shared" ca="1" si="61"/>
        <v>900</v>
      </c>
      <c r="N172" s="11" t="str">
        <f t="shared" si="62"/>
        <v/>
      </c>
      <c r="O172" s="21">
        <f t="shared" si="63"/>
        <v>5.2500000000001013</v>
      </c>
      <c r="P172" s="24">
        <f t="shared" si="64"/>
        <v>4.54449757418839</v>
      </c>
      <c r="Q172" s="21">
        <f t="shared" si="65"/>
        <v>3.5999999999999872</v>
      </c>
      <c r="R172" s="21">
        <f t="shared" si="66"/>
        <v>8.8500000000000885</v>
      </c>
      <c r="S172" s="17">
        <f t="shared" si="67"/>
        <v>8.1444975741883781</v>
      </c>
    </row>
    <row r="173" spans="1:19" x14ac:dyDescent="0.25">
      <c r="D173" s="11">
        <v>0.3</v>
      </c>
      <c r="E173" s="11">
        <v>1309</v>
      </c>
      <c r="F173" s="97">
        <f t="shared" si="68"/>
        <v>0.54791666666666672</v>
      </c>
      <c r="G173" s="26">
        <v>1313</v>
      </c>
      <c r="H173" s="93">
        <f t="shared" si="56"/>
        <v>0.55069444444444449</v>
      </c>
      <c r="I173" s="23">
        <f t="shared" si="57"/>
        <v>0.5541666666666667</v>
      </c>
      <c r="J173" s="11" t="str">
        <f t="shared" si="58"/>
        <v/>
      </c>
      <c r="K173" s="11">
        <f t="shared" si="59"/>
        <v>3.9999999999999858</v>
      </c>
      <c r="L173" s="11">
        <f t="shared" si="60"/>
        <v>4</v>
      </c>
      <c r="M173" s="11">
        <f t="shared" ca="1" si="61"/>
        <v>900</v>
      </c>
      <c r="N173" s="11">
        <f t="shared" ca="1" si="62"/>
        <v>258.00000000000006</v>
      </c>
      <c r="O173" s="21">
        <f t="shared" si="63"/>
        <v>0.75</v>
      </c>
      <c r="P173" s="24">
        <f t="shared" si="64"/>
        <v>0.11893841060855184</v>
      </c>
      <c r="Q173" s="21">
        <f t="shared" si="65"/>
        <v>1.1999999999999957</v>
      </c>
      <c r="R173" s="21">
        <f t="shared" si="66"/>
        <v>1.9499999999999957</v>
      </c>
      <c r="S173" s="17">
        <f t="shared" si="67"/>
        <v>1.3189384106085476</v>
      </c>
    </row>
    <row r="174" spans="1:19" x14ac:dyDescent="0.25">
      <c r="A174" s="18">
        <v>38474</v>
      </c>
      <c r="B174" s="11">
        <v>1433</v>
      </c>
      <c r="D174" s="11">
        <v>0.01</v>
      </c>
      <c r="E174" s="11">
        <v>1458</v>
      </c>
      <c r="F174" s="97">
        <f t="shared" si="68"/>
        <v>0.62361111111111112</v>
      </c>
      <c r="G174" s="26">
        <v>1501</v>
      </c>
      <c r="H174" s="93">
        <f t="shared" si="56"/>
        <v>0.62569444444444444</v>
      </c>
      <c r="I174" s="23">
        <f t="shared" si="57"/>
        <v>0.62916666666666665</v>
      </c>
      <c r="J174" s="11" t="str">
        <f t="shared" si="58"/>
        <v/>
      </c>
      <c r="K174" s="11">
        <f t="shared" si="59"/>
        <v>2.9999999999999893</v>
      </c>
      <c r="L174" s="11">
        <f t="shared" si="60"/>
        <v>1</v>
      </c>
      <c r="M174" s="11">
        <f t="shared" ca="1" si="61"/>
        <v>1433</v>
      </c>
      <c r="N174" s="11">
        <f t="shared" ca="1" si="62"/>
        <v>32.999999999999886</v>
      </c>
      <c r="O174" s="21">
        <f t="shared" si="63"/>
        <v>2.5000000000000001E-2</v>
      </c>
      <c r="P174" s="24">
        <f t="shared" si="64"/>
        <v>5.4281443780592247E-3</v>
      </c>
      <c r="Q174" s="21">
        <f t="shared" si="65"/>
        <v>2.9999999999999895E-2</v>
      </c>
      <c r="R174" s="21">
        <f t="shared" si="66"/>
        <v>5.4999999999999896E-2</v>
      </c>
      <c r="S174" s="17">
        <f t="shared" si="67"/>
        <v>3.542814437805912E-2</v>
      </c>
    </row>
    <row r="175" spans="1:19" x14ac:dyDescent="0.25">
      <c r="A175" s="18">
        <v>38474</v>
      </c>
      <c r="B175" s="11">
        <v>1602</v>
      </c>
      <c r="D175" s="11">
        <v>0.01</v>
      </c>
      <c r="E175" s="11">
        <v>1640</v>
      </c>
      <c r="F175" s="97">
        <f t="shared" si="68"/>
        <v>0.69444444444444453</v>
      </c>
      <c r="G175" s="26">
        <v>1645</v>
      </c>
      <c r="H175" s="93">
        <f t="shared" si="56"/>
        <v>0.69791666666666663</v>
      </c>
      <c r="I175" s="23" t="str">
        <f t="shared" si="57"/>
        <v/>
      </c>
      <c r="J175" s="11">
        <f t="shared" si="58"/>
        <v>10.000000000000124</v>
      </c>
      <c r="K175" s="11">
        <f t="shared" si="59"/>
        <v>4.9999999999998224</v>
      </c>
      <c r="L175" s="11">
        <f t="shared" si="60"/>
        <v>1</v>
      </c>
      <c r="M175" s="11">
        <f t="shared" ca="1" si="61"/>
        <v>1602</v>
      </c>
      <c r="N175" s="11" t="str">
        <f t="shared" si="62"/>
        <v/>
      </c>
      <c r="O175" s="21">
        <f t="shared" si="63"/>
        <v>1.0500000000000131</v>
      </c>
      <c r="P175" s="24">
        <f t="shared" si="64"/>
        <v>0.6342556936416891</v>
      </c>
      <c r="Q175" s="21">
        <f t="shared" si="65"/>
        <v>4.9999999999998226E-2</v>
      </c>
      <c r="R175" s="21">
        <f t="shared" si="66"/>
        <v>1.1000000000000114</v>
      </c>
      <c r="S175" s="17">
        <f t="shared" si="67"/>
        <v>0.68425569364168737</v>
      </c>
    </row>
    <row r="176" spans="1:19" x14ac:dyDescent="0.25">
      <c r="D176" s="11">
        <v>0.2</v>
      </c>
      <c r="E176" s="11">
        <v>1655</v>
      </c>
      <c r="F176" s="97">
        <f t="shared" si="68"/>
        <v>0.70486111111111116</v>
      </c>
      <c r="G176" s="91">
        <v>1658</v>
      </c>
      <c r="H176" s="93">
        <f t="shared" si="56"/>
        <v>0.70694444444444438</v>
      </c>
      <c r="I176" s="23" t="str">
        <f t="shared" si="57"/>
        <v/>
      </c>
      <c r="J176" s="11">
        <f t="shared" si="58"/>
        <v>8.0000000000001315</v>
      </c>
      <c r="K176" s="11">
        <f t="shared" si="59"/>
        <v>2.9999999999998295</v>
      </c>
      <c r="L176" s="11">
        <f t="shared" si="60"/>
        <v>2</v>
      </c>
      <c r="M176" s="11">
        <f t="shared" ca="1" si="61"/>
        <v>1602</v>
      </c>
      <c r="N176" s="11" t="str">
        <f t="shared" si="62"/>
        <v/>
      </c>
      <c r="O176" s="21">
        <f t="shared" si="63"/>
        <v>1.400000000000023</v>
      </c>
      <c r="P176" s="24">
        <f t="shared" si="64"/>
        <v>1.3904318540390008</v>
      </c>
      <c r="Q176" s="21">
        <f t="shared" si="65"/>
        <v>0.59999999999996589</v>
      </c>
      <c r="R176" s="21">
        <f t="shared" si="66"/>
        <v>1.9999999999999889</v>
      </c>
      <c r="S176" s="17">
        <f t="shared" si="67"/>
        <v>1.9904318540389667</v>
      </c>
    </row>
    <row r="177" spans="1:19" x14ac:dyDescent="0.25">
      <c r="D177" s="11">
        <v>0.15</v>
      </c>
      <c r="E177" s="11">
        <v>1706</v>
      </c>
      <c r="F177" s="97">
        <f t="shared" si="68"/>
        <v>0.71250000000000002</v>
      </c>
      <c r="G177" s="91">
        <v>1709</v>
      </c>
      <c r="H177" s="93">
        <f t="shared" si="56"/>
        <v>0.71458333333333324</v>
      </c>
      <c r="I177" s="23">
        <f t="shared" si="57"/>
        <v>0.71805555555555545</v>
      </c>
      <c r="J177" s="11" t="str">
        <f t="shared" si="58"/>
        <v/>
      </c>
      <c r="K177" s="11">
        <f t="shared" si="59"/>
        <v>2.9999999999998295</v>
      </c>
      <c r="L177" s="11">
        <f t="shared" si="60"/>
        <v>3</v>
      </c>
      <c r="M177" s="11">
        <f t="shared" ca="1" si="61"/>
        <v>1602</v>
      </c>
      <c r="N177" s="11">
        <f t="shared" ca="1" si="62"/>
        <v>71.999999999999744</v>
      </c>
      <c r="O177" s="21">
        <f t="shared" si="63"/>
        <v>0.375</v>
      </c>
      <c r="P177" s="24">
        <f t="shared" si="64"/>
        <v>6.292759578473793E-2</v>
      </c>
      <c r="Q177" s="21">
        <f t="shared" si="65"/>
        <v>0.44999999999997442</v>
      </c>
      <c r="R177" s="21">
        <f t="shared" si="66"/>
        <v>0.82499999999997442</v>
      </c>
      <c r="S177" s="17">
        <f t="shared" si="67"/>
        <v>0.51292759578471236</v>
      </c>
    </row>
    <row r="178" spans="1:19" x14ac:dyDescent="0.25">
      <c r="A178" s="18">
        <v>38474</v>
      </c>
      <c r="B178" s="11">
        <v>1736</v>
      </c>
      <c r="D178" s="11">
        <v>0.01</v>
      </c>
      <c r="E178" s="11">
        <v>1758</v>
      </c>
      <c r="F178" s="97">
        <f t="shared" si="68"/>
        <v>0.74861111111111101</v>
      </c>
      <c r="G178" s="91">
        <v>1803</v>
      </c>
      <c r="H178" s="93">
        <f t="shared" si="56"/>
        <v>0.75208333333333333</v>
      </c>
      <c r="I178" s="23">
        <f t="shared" si="57"/>
        <v>0.75555555555555554</v>
      </c>
      <c r="J178" s="11" t="str">
        <f t="shared" si="58"/>
        <v/>
      </c>
      <c r="K178" s="11">
        <f t="shared" si="59"/>
        <v>5.0000000000001421</v>
      </c>
      <c r="L178" s="11">
        <f t="shared" si="60"/>
        <v>1</v>
      </c>
      <c r="M178" s="11">
        <f t="shared" ca="1" si="61"/>
        <v>1736</v>
      </c>
      <c r="N178" s="11">
        <f t="shared" ca="1" si="62"/>
        <v>31.999999999999886</v>
      </c>
      <c r="O178" s="21">
        <f t="shared" si="63"/>
        <v>2.5000000000000001E-2</v>
      </c>
      <c r="P178" s="24">
        <f t="shared" si="64"/>
        <v>5.4281443780592247E-3</v>
      </c>
      <c r="Q178" s="21">
        <f t="shared" si="65"/>
        <v>5.0000000000001425E-2</v>
      </c>
      <c r="R178" s="21">
        <f t="shared" si="66"/>
        <v>7.5000000000001427E-2</v>
      </c>
      <c r="S178" s="17">
        <f t="shared" si="67"/>
        <v>5.5428144378060651E-2</v>
      </c>
    </row>
    <row r="179" spans="1:19" x14ac:dyDescent="0.25">
      <c r="A179" s="18">
        <v>38474</v>
      </c>
      <c r="B179" s="11">
        <v>1910</v>
      </c>
      <c r="D179" s="11">
        <v>5.0000000000000001E-3</v>
      </c>
      <c r="E179" s="11">
        <v>1934</v>
      </c>
      <c r="F179" s="97">
        <f t="shared" si="68"/>
        <v>0.81527777777777777</v>
      </c>
      <c r="G179" s="91">
        <v>1938</v>
      </c>
      <c r="H179" s="93">
        <f t="shared" si="56"/>
        <v>0.81805555555555554</v>
      </c>
      <c r="I179" s="23">
        <f t="shared" si="57"/>
        <v>0.82152777777777775</v>
      </c>
      <c r="J179" s="11" t="str">
        <f t="shared" si="58"/>
        <v/>
      </c>
      <c r="K179" s="11">
        <f t="shared" si="59"/>
        <v>3.9999999999999858</v>
      </c>
      <c r="L179" s="11">
        <f t="shared" si="60"/>
        <v>1</v>
      </c>
      <c r="M179" s="11">
        <f t="shared" ca="1" si="61"/>
        <v>1910</v>
      </c>
      <c r="N179" s="11">
        <f t="shared" ca="1" si="62"/>
        <v>32.999999999999886</v>
      </c>
      <c r="O179" s="21">
        <f t="shared" si="63"/>
        <v>1.2500000000000001E-2</v>
      </c>
      <c r="P179" s="24">
        <f t="shared" si="64"/>
        <v>2.9346558686941856E-3</v>
      </c>
      <c r="Q179" s="21">
        <f t="shared" si="65"/>
        <v>1.9999999999999931E-2</v>
      </c>
      <c r="R179" s="21">
        <f t="shared" si="66"/>
        <v>3.2499999999999932E-2</v>
      </c>
      <c r="S179" s="17">
        <f t="shared" si="67"/>
        <v>2.2934655868694115E-2</v>
      </c>
    </row>
    <row r="180" spans="1:19" x14ac:dyDescent="0.25">
      <c r="A180" s="18">
        <v>38475</v>
      </c>
      <c r="B180" s="11">
        <v>841</v>
      </c>
      <c r="D180" s="11">
        <v>0.01</v>
      </c>
      <c r="E180" s="11">
        <v>926</v>
      </c>
      <c r="F180" s="97">
        <f t="shared" si="68"/>
        <v>0.39305555555555555</v>
      </c>
      <c r="G180" s="26">
        <v>929</v>
      </c>
      <c r="H180" s="93">
        <f t="shared" si="56"/>
        <v>0.39513888888888887</v>
      </c>
      <c r="I180" s="23">
        <f t="shared" si="57"/>
        <v>0.39861111111111108</v>
      </c>
      <c r="J180" s="11" t="str">
        <f t="shared" si="58"/>
        <v/>
      </c>
      <c r="K180" s="11">
        <f t="shared" si="59"/>
        <v>2.9999999999999893</v>
      </c>
      <c r="L180" s="11">
        <f t="shared" si="60"/>
        <v>1</v>
      </c>
      <c r="M180" s="11">
        <f t="shared" ca="1" si="61"/>
        <v>841</v>
      </c>
      <c r="N180" s="11">
        <f t="shared" ca="1" si="62"/>
        <v>52.999999999999972</v>
      </c>
      <c r="O180" s="21">
        <f t="shared" si="63"/>
        <v>2.5000000000000001E-2</v>
      </c>
      <c r="P180" s="24">
        <f t="shared" si="64"/>
        <v>5.4281443780592247E-3</v>
      </c>
      <c r="Q180" s="21">
        <f t="shared" si="65"/>
        <v>2.9999999999999895E-2</v>
      </c>
      <c r="R180" s="21">
        <f t="shared" si="66"/>
        <v>5.4999999999999896E-2</v>
      </c>
      <c r="S180" s="17">
        <f t="shared" si="67"/>
        <v>3.542814437805912E-2</v>
      </c>
    </row>
    <row r="181" spans="1:19" x14ac:dyDescent="0.25">
      <c r="A181" s="18">
        <v>38475</v>
      </c>
      <c r="B181" s="11">
        <v>936</v>
      </c>
      <c r="D181" s="11">
        <v>0.01</v>
      </c>
      <c r="E181" s="11">
        <v>955</v>
      </c>
      <c r="F181" s="97">
        <f t="shared" si="68"/>
        <v>0.41319444444444442</v>
      </c>
      <c r="G181" s="26">
        <v>1006</v>
      </c>
      <c r="H181" s="93">
        <f t="shared" si="56"/>
        <v>0.42083333333333334</v>
      </c>
      <c r="I181" s="23" t="str">
        <f t="shared" si="57"/>
        <v/>
      </c>
      <c r="J181" s="11">
        <f t="shared" si="58"/>
        <v>0.99999999999999645</v>
      </c>
      <c r="K181" s="11">
        <f t="shared" si="59"/>
        <v>11.000000000000041</v>
      </c>
      <c r="L181" s="11">
        <f t="shared" si="60"/>
        <v>1</v>
      </c>
      <c r="M181" s="11">
        <f t="shared" ca="1" si="61"/>
        <v>936</v>
      </c>
      <c r="N181" s="11" t="str">
        <f t="shared" si="62"/>
        <v/>
      </c>
      <c r="O181" s="21">
        <f t="shared" si="63"/>
        <v>0.45499999999999841</v>
      </c>
      <c r="P181" s="24">
        <f t="shared" si="64"/>
        <v>0.19779048970923901</v>
      </c>
      <c r="Q181" s="21">
        <f t="shared" si="65"/>
        <v>0.11000000000000042</v>
      </c>
      <c r="R181" s="21">
        <f t="shared" si="66"/>
        <v>0.56499999999999884</v>
      </c>
      <c r="S181" s="17">
        <f t="shared" si="67"/>
        <v>0.30779048970923945</v>
      </c>
    </row>
    <row r="182" spans="1:19" x14ac:dyDescent="0.25">
      <c r="D182" s="11">
        <v>0.9</v>
      </c>
      <c r="E182" s="11">
        <v>1007</v>
      </c>
      <c r="F182" s="97">
        <f t="shared" si="68"/>
        <v>0.42152777777777778</v>
      </c>
      <c r="G182" s="91">
        <v>1011</v>
      </c>
      <c r="H182" s="93">
        <f t="shared" si="56"/>
        <v>0.42430555555555555</v>
      </c>
      <c r="I182" s="23" t="str">
        <f t="shared" si="57"/>
        <v/>
      </c>
      <c r="J182" s="11">
        <f t="shared" si="58"/>
        <v>3.9999999999999858</v>
      </c>
      <c r="K182" s="11">
        <f t="shared" si="59"/>
        <v>3.9999999999999858</v>
      </c>
      <c r="L182" s="11">
        <f t="shared" si="60"/>
        <v>2</v>
      </c>
      <c r="M182" s="11">
        <f t="shared" ca="1" si="61"/>
        <v>936</v>
      </c>
      <c r="N182" s="11" t="str">
        <f t="shared" si="62"/>
        <v/>
      </c>
      <c r="O182" s="21">
        <f t="shared" si="63"/>
        <v>2.3999999999999915</v>
      </c>
      <c r="P182" s="24">
        <f t="shared" si="64"/>
        <v>2.1845785627592522</v>
      </c>
      <c r="Q182" s="21">
        <f t="shared" si="65"/>
        <v>3.5999999999999872</v>
      </c>
      <c r="R182" s="21">
        <f t="shared" si="66"/>
        <v>5.9999999999999787</v>
      </c>
      <c r="S182" s="17">
        <f t="shared" si="67"/>
        <v>5.7845785627592399</v>
      </c>
    </row>
    <row r="183" spans="1:19" x14ac:dyDescent="0.25">
      <c r="D183" s="11">
        <v>0.3</v>
      </c>
      <c r="E183" s="11">
        <v>1015</v>
      </c>
      <c r="F183" s="97">
        <f t="shared" si="68"/>
        <v>0.42708333333333331</v>
      </c>
      <c r="G183" s="91">
        <v>1020</v>
      </c>
      <c r="H183" s="93">
        <f t="shared" si="56"/>
        <v>0.43055555555555558</v>
      </c>
      <c r="I183" s="23">
        <f t="shared" si="57"/>
        <v>0.43402777777777779</v>
      </c>
      <c r="J183" s="11" t="str">
        <f t="shared" si="58"/>
        <v/>
      </c>
      <c r="K183" s="11">
        <f t="shared" si="59"/>
        <v>5.0000000000000622</v>
      </c>
      <c r="L183" s="11">
        <f t="shared" si="60"/>
        <v>3</v>
      </c>
      <c r="M183" s="11">
        <f t="shared" ca="1" si="61"/>
        <v>936</v>
      </c>
      <c r="N183" s="11">
        <f t="shared" ca="1" si="62"/>
        <v>49.000000000000064</v>
      </c>
      <c r="O183" s="21">
        <f t="shared" si="63"/>
        <v>0.75</v>
      </c>
      <c r="P183" s="24">
        <f t="shared" si="64"/>
        <v>0.11893841060855184</v>
      </c>
      <c r="Q183" s="21">
        <f t="shared" si="65"/>
        <v>1.5000000000000187</v>
      </c>
      <c r="R183" s="21">
        <f t="shared" si="66"/>
        <v>2.2500000000000187</v>
      </c>
      <c r="S183" s="17">
        <f t="shared" si="67"/>
        <v>1.6189384106085705</v>
      </c>
    </row>
    <row r="184" spans="1:19" x14ac:dyDescent="0.25">
      <c r="A184" s="18">
        <v>38475</v>
      </c>
      <c r="B184" s="11">
        <v>1047</v>
      </c>
      <c r="D184" s="11">
        <v>0.01</v>
      </c>
      <c r="E184" s="11">
        <v>1115</v>
      </c>
      <c r="F184" s="97">
        <f t="shared" si="68"/>
        <v>0.46875</v>
      </c>
      <c r="G184" s="91">
        <v>1126</v>
      </c>
      <c r="H184" s="93">
        <f t="shared" si="56"/>
        <v>0.47638888888888892</v>
      </c>
      <c r="I184" s="23" t="str">
        <f t="shared" si="57"/>
        <v/>
      </c>
      <c r="J184" s="11">
        <f t="shared" si="58"/>
        <v>8.999999999999968</v>
      </c>
      <c r="K184" s="11">
        <f t="shared" si="59"/>
        <v>11.000000000000041</v>
      </c>
      <c r="L184" s="11">
        <f t="shared" si="60"/>
        <v>1</v>
      </c>
      <c r="M184" s="11">
        <f t="shared" ca="1" si="61"/>
        <v>1047</v>
      </c>
      <c r="N184" s="11" t="str">
        <f t="shared" si="62"/>
        <v/>
      </c>
      <c r="O184" s="21">
        <f t="shared" si="63"/>
        <v>5.4449999999999807</v>
      </c>
      <c r="P184" s="24">
        <f t="shared" si="64"/>
        <v>2.2371259132264938</v>
      </c>
      <c r="Q184" s="21">
        <f t="shared" si="65"/>
        <v>0.11000000000000042</v>
      </c>
      <c r="R184" s="21">
        <f t="shared" si="66"/>
        <v>5.5549999999999811</v>
      </c>
      <c r="S184" s="17">
        <f t="shared" si="67"/>
        <v>2.3471259132264941</v>
      </c>
    </row>
    <row r="185" spans="1:19" x14ac:dyDescent="0.25">
      <c r="D185" s="11">
        <v>1.2</v>
      </c>
      <c r="E185" s="11">
        <v>1135</v>
      </c>
      <c r="F185" s="97">
        <f t="shared" si="68"/>
        <v>0.4826388888888889</v>
      </c>
      <c r="G185" s="91">
        <v>1141</v>
      </c>
      <c r="H185" s="93">
        <f t="shared" ref="H185:H396" si="69">VALUE(CONCATENATE(LEFT(G185,LEN(G185)-2),":",RIGHT(G185,2)))</f>
        <v>0.48680555555555555</v>
      </c>
      <c r="I185" s="23" t="str">
        <f t="shared" si="57"/>
        <v/>
      </c>
      <c r="J185" s="11">
        <f t="shared" si="58"/>
        <v>5.0000000000000622</v>
      </c>
      <c r="K185" s="11">
        <f t="shared" si="59"/>
        <v>5.9999999999999787</v>
      </c>
      <c r="L185" s="11">
        <f t="shared" si="60"/>
        <v>2</v>
      </c>
      <c r="M185" s="11">
        <f t="shared" ca="1" si="61"/>
        <v>1047</v>
      </c>
      <c r="N185" s="11" t="str">
        <f t="shared" si="62"/>
        <v/>
      </c>
      <c r="O185" s="21">
        <f t="shared" si="63"/>
        <v>5.0000000000000622</v>
      </c>
      <c r="P185" s="24">
        <f t="shared" si="64"/>
        <v>4.9326119936301627</v>
      </c>
      <c r="Q185" s="21">
        <f t="shared" si="65"/>
        <v>7.1999999999999744</v>
      </c>
      <c r="R185" s="21">
        <f t="shared" si="66"/>
        <v>12.200000000000037</v>
      </c>
      <c r="S185" s="17">
        <f t="shared" si="67"/>
        <v>12.132611993630137</v>
      </c>
    </row>
    <row r="186" spans="1:19" x14ac:dyDescent="0.25">
      <c r="D186" s="11">
        <v>0.8</v>
      </c>
      <c r="E186" s="11">
        <v>1146</v>
      </c>
      <c r="F186" s="97">
        <f t="shared" si="68"/>
        <v>0.49027777777777781</v>
      </c>
      <c r="G186" s="91">
        <v>1151</v>
      </c>
      <c r="H186" s="93">
        <f t="shared" si="69"/>
        <v>0.49374999999999997</v>
      </c>
      <c r="I186" s="23">
        <f t="shared" si="57"/>
        <v>0.49722222222222218</v>
      </c>
      <c r="J186" s="11" t="str">
        <f t="shared" si="58"/>
        <v/>
      </c>
      <c r="K186" s="11">
        <f t="shared" si="59"/>
        <v>4.9999999999999023</v>
      </c>
      <c r="L186" s="11">
        <f t="shared" si="60"/>
        <v>3</v>
      </c>
      <c r="M186" s="11">
        <f t="shared" ca="1" si="61"/>
        <v>1047</v>
      </c>
      <c r="N186" s="11">
        <f t="shared" ca="1" si="62"/>
        <v>68.999999999999915</v>
      </c>
      <c r="O186" s="21">
        <f t="shared" si="63"/>
        <v>2</v>
      </c>
      <c r="P186" s="24">
        <f t="shared" si="64"/>
        <v>0.29428267387637186</v>
      </c>
      <c r="Q186" s="21">
        <f t="shared" si="65"/>
        <v>3.9999999999999218</v>
      </c>
      <c r="R186" s="21">
        <f t="shared" si="66"/>
        <v>5.9999999999999218</v>
      </c>
      <c r="S186" s="17">
        <f t="shared" si="67"/>
        <v>4.2942826738762934</v>
      </c>
    </row>
    <row r="187" spans="1:19" x14ac:dyDescent="0.25">
      <c r="A187" s="18">
        <v>38475</v>
      </c>
      <c r="B187" s="11">
        <v>1207</v>
      </c>
      <c r="D187" s="11">
        <v>0.01</v>
      </c>
      <c r="E187" s="11">
        <v>1228</v>
      </c>
      <c r="F187" s="97">
        <f t="shared" si="68"/>
        <v>0.51944444444444449</v>
      </c>
      <c r="G187" s="91">
        <v>1233</v>
      </c>
      <c r="H187" s="93">
        <f t="shared" si="69"/>
        <v>0.5229166666666667</v>
      </c>
      <c r="I187" s="23" t="str">
        <f t="shared" ref="I187:I250" si="70">IF(OR(A188&lt;&gt;"",D188=""),H187+TIME(0,5,0),"")</f>
        <v/>
      </c>
      <c r="J187" s="11">
        <f t="shared" ref="J187:J250" si="71">IF(AND(OR(AND(A187&lt;&gt;"",A188=""),AND(A187="",A188="")),D188&lt;&gt;""),(F188-H187)*1440,"")</f>
        <v>16.99999999999994</v>
      </c>
      <c r="K187" s="11">
        <f t="shared" ref="K187:K250" si="72">(H187-F187)*1440</f>
        <v>4.9999999999999822</v>
      </c>
      <c r="L187" s="11">
        <f t="shared" ref="L187:L250" si="73">IF(A187&lt;&gt;"",1,L186+1)</f>
        <v>1</v>
      </c>
      <c r="M187" s="11">
        <f t="shared" ref="M187:M250" ca="1" si="74">OFFSET(B187,-L187+1,0)</f>
        <v>1207</v>
      </c>
      <c r="N187" s="11" t="str">
        <f t="shared" ref="N187:N250" si="75">IF(I187&lt;&gt;"",(I187-VALUE(CONCATENATE(LEFT(M187,LEN(M187)-2),":",RIGHT(M187,2))))*1440,"")</f>
        <v/>
      </c>
      <c r="O187" s="21">
        <f t="shared" ref="O187:O250" si="76">IF(J187&lt;&gt;"",(D187+D188)*J187/2,D187*5/2)</f>
        <v>10.284999999999963</v>
      </c>
      <c r="P187" s="24">
        <f t="shared" ref="P187:P250" si="77">IF(J187&lt;&gt;"",(D188-D187)*J187/LN((D188+0.000001)/(D187+0.000001)),-5*(D187-0.000001)/(LN(1/D187)-13.8155))</f>
        <v>4.2256822805389316</v>
      </c>
      <c r="Q187" s="21">
        <f t="shared" ref="Q187:Q250" si="78">(D187*K187)</f>
        <v>4.9999999999999822E-2</v>
      </c>
      <c r="R187" s="21">
        <f t="shared" ref="R187:R250" si="79">O187+Q187</f>
        <v>10.334999999999962</v>
      </c>
      <c r="S187" s="17">
        <f t="shared" ref="S187:S250" si="80">P187+Q187</f>
        <v>4.2756822805389314</v>
      </c>
    </row>
    <row r="188" spans="1:19" x14ac:dyDescent="0.25">
      <c r="D188" s="11">
        <v>1.2</v>
      </c>
      <c r="E188" s="11">
        <v>1250</v>
      </c>
      <c r="F188" s="97">
        <f t="shared" si="68"/>
        <v>0.53472222222222221</v>
      </c>
      <c r="G188" s="91">
        <v>1253</v>
      </c>
      <c r="H188" s="93">
        <f t="shared" si="69"/>
        <v>0.53680555555555554</v>
      </c>
      <c r="I188" s="23" t="str">
        <f t="shared" si="70"/>
        <v/>
      </c>
      <c r="J188" s="11">
        <f t="shared" si="71"/>
        <v>5.9999999999999787</v>
      </c>
      <c r="K188" s="11">
        <f t="shared" si="72"/>
        <v>2.9999999999999893</v>
      </c>
      <c r="L188" s="11">
        <f t="shared" si="73"/>
        <v>2</v>
      </c>
      <c r="M188" s="11">
        <f t="shared" ca="1" si="74"/>
        <v>1207</v>
      </c>
      <c r="N188" s="11" t="str">
        <f t="shared" si="75"/>
        <v/>
      </c>
      <c r="O188" s="21">
        <f t="shared" si="76"/>
        <v>3.8399999999999865</v>
      </c>
      <c r="P188" s="24">
        <f t="shared" si="77"/>
        <v>2.4815008776112824</v>
      </c>
      <c r="Q188" s="21">
        <f t="shared" si="78"/>
        <v>3.5999999999999872</v>
      </c>
      <c r="R188" s="21">
        <f t="shared" si="79"/>
        <v>7.4399999999999737</v>
      </c>
      <c r="S188" s="17">
        <f t="shared" si="80"/>
        <v>6.0815008776112691</v>
      </c>
    </row>
    <row r="189" spans="1:19" x14ac:dyDescent="0.25">
      <c r="D189" s="11">
        <v>0.08</v>
      </c>
      <c r="E189" s="11">
        <v>1259</v>
      </c>
      <c r="F189" s="97">
        <f t="shared" si="68"/>
        <v>0.54097222222222219</v>
      </c>
      <c r="G189" s="91">
        <v>1303</v>
      </c>
      <c r="H189" s="93">
        <f t="shared" si="69"/>
        <v>0.54375000000000007</v>
      </c>
      <c r="I189" s="23">
        <f t="shared" si="70"/>
        <v>0.54722222222222228</v>
      </c>
      <c r="J189" s="11" t="str">
        <f t="shared" si="71"/>
        <v/>
      </c>
      <c r="K189" s="11">
        <f t="shared" si="72"/>
        <v>4.0000000000001457</v>
      </c>
      <c r="L189" s="11">
        <f t="shared" si="73"/>
        <v>3</v>
      </c>
      <c r="M189" s="11">
        <f t="shared" ca="1" si="74"/>
        <v>1207</v>
      </c>
      <c r="N189" s="11">
        <f t="shared" ca="1" si="75"/>
        <v>61.000000000000099</v>
      </c>
      <c r="O189" s="21">
        <f t="shared" si="76"/>
        <v>0.2</v>
      </c>
      <c r="P189" s="24">
        <f t="shared" si="77"/>
        <v>3.5429858355664777E-2</v>
      </c>
      <c r="Q189" s="21">
        <f t="shared" si="78"/>
        <v>0.32000000000001166</v>
      </c>
      <c r="R189" s="21">
        <f t="shared" si="79"/>
        <v>0.52000000000001168</v>
      </c>
      <c r="S189" s="17">
        <f t="shared" si="80"/>
        <v>0.35542985835567642</v>
      </c>
    </row>
    <row r="190" spans="1:19" x14ac:dyDescent="0.25">
      <c r="A190" s="18">
        <v>38475</v>
      </c>
      <c r="B190" s="11">
        <v>1316</v>
      </c>
      <c r="D190" s="11">
        <v>0.01</v>
      </c>
      <c r="E190" s="11">
        <v>1332</v>
      </c>
      <c r="F190" s="97">
        <f t="shared" si="68"/>
        <v>0.56388888888888888</v>
      </c>
      <c r="G190" s="91">
        <v>1338</v>
      </c>
      <c r="H190" s="93">
        <f t="shared" si="69"/>
        <v>0.56805555555555554</v>
      </c>
      <c r="I190" s="23" t="str">
        <f t="shared" si="70"/>
        <v/>
      </c>
      <c r="J190" s="11">
        <f t="shared" si="71"/>
        <v>6.9999999999999751</v>
      </c>
      <c r="K190" s="11">
        <f t="shared" si="72"/>
        <v>5.9999999999999787</v>
      </c>
      <c r="L190" s="11">
        <f t="shared" si="73"/>
        <v>1</v>
      </c>
      <c r="M190" s="11">
        <f t="shared" ca="1" si="74"/>
        <v>1316</v>
      </c>
      <c r="N190" s="11" t="str">
        <f t="shared" si="75"/>
        <v/>
      </c>
      <c r="O190" s="21">
        <f t="shared" si="76"/>
        <v>0.26249999999999907</v>
      </c>
      <c r="P190" s="24">
        <f t="shared" si="77"/>
        <v>0.20569342667486123</v>
      </c>
      <c r="Q190" s="21">
        <f t="shared" si="78"/>
        <v>5.999999999999979E-2</v>
      </c>
      <c r="R190" s="21">
        <f t="shared" si="79"/>
        <v>0.32249999999999884</v>
      </c>
      <c r="S190" s="17">
        <f t="shared" si="80"/>
        <v>0.26569342667486101</v>
      </c>
    </row>
    <row r="191" spans="1:19" x14ac:dyDescent="0.25">
      <c r="D191" s="11">
        <v>6.5000000000000002E-2</v>
      </c>
      <c r="E191" s="11">
        <v>1345</v>
      </c>
      <c r="F191" s="97">
        <f t="shared" si="68"/>
        <v>0.57291666666666663</v>
      </c>
      <c r="G191" s="91">
        <v>1356</v>
      </c>
      <c r="H191" s="93">
        <f t="shared" si="69"/>
        <v>0.5805555555555556</v>
      </c>
      <c r="I191" s="23" t="str">
        <f t="shared" si="70"/>
        <v/>
      </c>
      <c r="J191" s="11">
        <f t="shared" si="71"/>
        <v>8.999999999999968</v>
      </c>
      <c r="K191" s="11">
        <f t="shared" si="72"/>
        <v>11.000000000000121</v>
      </c>
      <c r="L191" s="11">
        <f t="shared" si="73"/>
        <v>2</v>
      </c>
      <c r="M191" s="11">
        <f t="shared" ca="1" si="74"/>
        <v>1316</v>
      </c>
      <c r="N191" s="11" t="str">
        <f t="shared" si="75"/>
        <v/>
      </c>
      <c r="O191" s="21">
        <f t="shared" si="76"/>
        <v>0.30824999999999891</v>
      </c>
      <c r="P191" s="24">
        <f t="shared" si="77"/>
        <v>0.1894669381549754</v>
      </c>
      <c r="Q191" s="21">
        <f t="shared" si="78"/>
        <v>0.71500000000000785</v>
      </c>
      <c r="R191" s="21">
        <f t="shared" si="79"/>
        <v>1.0232500000000067</v>
      </c>
      <c r="S191" s="17">
        <f t="shared" si="80"/>
        <v>0.90446693815498325</v>
      </c>
    </row>
    <row r="192" spans="1:19" x14ac:dyDescent="0.25">
      <c r="D192" s="11">
        <v>3.5000000000000001E-3</v>
      </c>
      <c r="E192" s="11">
        <v>1405</v>
      </c>
      <c r="F192" s="97">
        <f t="shared" si="68"/>
        <v>0.58680555555555558</v>
      </c>
      <c r="G192" s="26">
        <v>1407</v>
      </c>
      <c r="H192" s="93">
        <f t="shared" si="69"/>
        <v>0.58819444444444446</v>
      </c>
      <c r="I192" s="23">
        <f t="shared" si="70"/>
        <v>0.59166666666666667</v>
      </c>
      <c r="J192" s="11" t="str">
        <f t="shared" si="71"/>
        <v/>
      </c>
      <c r="K192" s="11">
        <f t="shared" si="72"/>
        <v>1.9999999999999929</v>
      </c>
      <c r="L192" s="11">
        <f t="shared" si="73"/>
        <v>3</v>
      </c>
      <c r="M192" s="11">
        <f t="shared" ca="1" si="74"/>
        <v>1316</v>
      </c>
      <c r="N192" s="11">
        <f t="shared" ca="1" si="75"/>
        <v>55.999999999999957</v>
      </c>
      <c r="O192" s="21">
        <f t="shared" si="76"/>
        <v>8.7500000000000008E-3</v>
      </c>
      <c r="P192" s="24">
        <f t="shared" si="77"/>
        <v>2.1438617137120256E-3</v>
      </c>
      <c r="Q192" s="21">
        <f t="shared" si="78"/>
        <v>6.999999999999975E-3</v>
      </c>
      <c r="R192" s="21">
        <f t="shared" si="79"/>
        <v>1.5749999999999976E-2</v>
      </c>
      <c r="S192" s="17">
        <f t="shared" si="80"/>
        <v>9.1438617137120006E-3</v>
      </c>
    </row>
    <row r="193" spans="1:19" x14ac:dyDescent="0.25">
      <c r="A193" s="18">
        <v>38475</v>
      </c>
      <c r="B193" s="11">
        <v>1444</v>
      </c>
      <c r="D193" s="11">
        <v>7.4999999999999997E-3</v>
      </c>
      <c r="E193" s="11">
        <v>1514</v>
      </c>
      <c r="F193" s="97">
        <f t="shared" si="68"/>
        <v>0.63472222222222219</v>
      </c>
      <c r="G193" s="26">
        <v>1517</v>
      </c>
      <c r="H193" s="93">
        <f t="shared" si="69"/>
        <v>0.63680555555555551</v>
      </c>
      <c r="I193" s="23">
        <f t="shared" si="70"/>
        <v>0.64027777777777772</v>
      </c>
      <c r="J193" s="11" t="str">
        <f t="shared" si="71"/>
        <v/>
      </c>
      <c r="K193" s="11">
        <f t="shared" si="72"/>
        <v>2.9999999999999893</v>
      </c>
      <c r="L193" s="11">
        <f t="shared" si="73"/>
        <v>1</v>
      </c>
      <c r="M193" s="11">
        <f t="shared" ca="1" si="74"/>
        <v>1444</v>
      </c>
      <c r="N193" s="11">
        <f t="shared" ca="1" si="75"/>
        <v>38.000000000000028</v>
      </c>
      <c r="O193" s="21">
        <f t="shared" si="76"/>
        <v>1.8749999999999999E-2</v>
      </c>
      <c r="P193" s="24">
        <f t="shared" si="77"/>
        <v>4.2022279805303611E-3</v>
      </c>
      <c r="Q193" s="21">
        <f t="shared" si="78"/>
        <v>2.2499999999999919E-2</v>
      </c>
      <c r="R193" s="21">
        <f t="shared" si="79"/>
        <v>4.1249999999999919E-2</v>
      </c>
      <c r="S193" s="17">
        <f t="shared" si="80"/>
        <v>2.670222798053028E-2</v>
      </c>
    </row>
    <row r="194" spans="1:19" x14ac:dyDescent="0.25">
      <c r="A194" s="18">
        <v>38475</v>
      </c>
      <c r="B194" s="11">
        <v>1600</v>
      </c>
      <c r="D194" s="11">
        <v>0.01</v>
      </c>
      <c r="E194" s="11">
        <v>1618</v>
      </c>
      <c r="F194" s="97">
        <f t="shared" si="68"/>
        <v>0.6791666666666667</v>
      </c>
      <c r="G194" s="26">
        <v>1626</v>
      </c>
      <c r="H194" s="93">
        <f t="shared" si="69"/>
        <v>0.68472222222222223</v>
      </c>
      <c r="I194" s="23" t="str">
        <f t="shared" si="70"/>
        <v/>
      </c>
      <c r="J194" s="11">
        <f t="shared" si="71"/>
        <v>7.9999999999999716</v>
      </c>
      <c r="K194" s="11">
        <f t="shared" si="72"/>
        <v>7.9999999999999716</v>
      </c>
      <c r="L194" s="11">
        <f t="shared" si="73"/>
        <v>1</v>
      </c>
      <c r="M194" s="11">
        <f t="shared" ca="1" si="74"/>
        <v>1600</v>
      </c>
      <c r="N194" s="11" t="str">
        <f t="shared" si="75"/>
        <v/>
      </c>
      <c r="O194" s="21">
        <f t="shared" si="76"/>
        <v>3.6399999999999872</v>
      </c>
      <c r="P194" s="24">
        <f t="shared" si="77"/>
        <v>1.5823239176739121</v>
      </c>
      <c r="Q194" s="21">
        <f t="shared" si="78"/>
        <v>7.9999999999999724E-2</v>
      </c>
      <c r="R194" s="21">
        <f t="shared" si="79"/>
        <v>3.7199999999999869</v>
      </c>
      <c r="S194" s="17">
        <f t="shared" si="80"/>
        <v>1.6623239176739117</v>
      </c>
    </row>
    <row r="195" spans="1:19" x14ac:dyDescent="0.25">
      <c r="D195" s="11">
        <v>0.9</v>
      </c>
      <c r="E195" s="11">
        <v>1634</v>
      </c>
      <c r="F195" s="97">
        <f t="shared" si="68"/>
        <v>0.69027777777777777</v>
      </c>
      <c r="G195" s="26">
        <v>1640</v>
      </c>
      <c r="H195" s="93">
        <f t="shared" si="69"/>
        <v>0.69444444444444453</v>
      </c>
      <c r="I195" s="23" t="str">
        <f t="shared" si="70"/>
        <v/>
      </c>
      <c r="J195" s="11">
        <f t="shared" si="71"/>
        <v>1.999999999999833</v>
      </c>
      <c r="K195" s="11">
        <f t="shared" si="72"/>
        <v>6.0000000000001386</v>
      </c>
      <c r="L195" s="11">
        <f t="shared" si="73"/>
        <v>2</v>
      </c>
      <c r="M195" s="11">
        <f t="shared" ca="1" si="74"/>
        <v>1600</v>
      </c>
      <c r="N195" s="11" t="str">
        <f t="shared" si="75"/>
        <v/>
      </c>
      <c r="O195" s="21">
        <f t="shared" si="76"/>
        <v>2.0999999999998247</v>
      </c>
      <c r="P195" s="24">
        <f t="shared" si="77"/>
        <v>2.0856377119007417</v>
      </c>
      <c r="Q195" s="21">
        <f t="shared" si="78"/>
        <v>5.4000000000001247</v>
      </c>
      <c r="R195" s="21">
        <f t="shared" si="79"/>
        <v>7.4999999999999494</v>
      </c>
      <c r="S195" s="17">
        <f t="shared" si="80"/>
        <v>7.4856377119008659</v>
      </c>
    </row>
    <row r="196" spans="1:19" x14ac:dyDescent="0.25">
      <c r="D196" s="11">
        <v>1.2</v>
      </c>
      <c r="E196" s="11">
        <v>1642</v>
      </c>
      <c r="F196" s="97">
        <f t="shared" si="68"/>
        <v>0.6958333333333333</v>
      </c>
      <c r="G196" s="26">
        <v>1646</v>
      </c>
      <c r="H196" s="93">
        <f t="shared" si="69"/>
        <v>0.69861111111111107</v>
      </c>
      <c r="I196" s="23" t="str">
        <f t="shared" si="70"/>
        <v/>
      </c>
      <c r="J196" s="11">
        <f t="shared" si="71"/>
        <v>3.9999999999999858</v>
      </c>
      <c r="K196" s="11">
        <f t="shared" si="72"/>
        <v>3.9999999999999858</v>
      </c>
      <c r="L196" s="11">
        <f t="shared" si="73"/>
        <v>3</v>
      </c>
      <c r="M196" s="11">
        <f t="shared" ca="1" si="74"/>
        <v>1600</v>
      </c>
      <c r="N196" s="11" t="str">
        <f t="shared" si="75"/>
        <v/>
      </c>
      <c r="O196" s="21">
        <f t="shared" si="76"/>
        <v>2.9999999999999893</v>
      </c>
      <c r="P196" s="24">
        <f t="shared" si="77"/>
        <v>2.5968557566790209</v>
      </c>
      <c r="Q196" s="21">
        <f t="shared" si="78"/>
        <v>4.7999999999999829</v>
      </c>
      <c r="R196" s="21">
        <f t="shared" si="79"/>
        <v>7.7999999999999723</v>
      </c>
      <c r="S196" s="17">
        <f t="shared" si="80"/>
        <v>7.3968557566790043</v>
      </c>
    </row>
    <row r="197" spans="1:19" x14ac:dyDescent="0.25">
      <c r="D197" s="11">
        <v>0.3</v>
      </c>
      <c r="E197" s="11">
        <v>1650</v>
      </c>
      <c r="F197" s="97">
        <f t="shared" si="68"/>
        <v>0.70138888888888884</v>
      </c>
      <c r="G197" s="26">
        <v>1658</v>
      </c>
      <c r="H197" s="93">
        <f t="shared" si="69"/>
        <v>0.70694444444444438</v>
      </c>
      <c r="I197" s="23">
        <f t="shared" si="70"/>
        <v>0.71041666666666659</v>
      </c>
      <c r="J197" s="11" t="str">
        <f t="shared" si="71"/>
        <v/>
      </c>
      <c r="K197" s="11">
        <f t="shared" si="72"/>
        <v>7.9999999999999716</v>
      </c>
      <c r="L197" s="11">
        <f t="shared" si="73"/>
        <v>4</v>
      </c>
      <c r="M197" s="11">
        <f t="shared" ca="1" si="74"/>
        <v>1600</v>
      </c>
      <c r="N197" s="11">
        <f t="shared" ca="1" si="75"/>
        <v>62.999999999999936</v>
      </c>
      <c r="O197" s="21">
        <f t="shared" si="76"/>
        <v>0.75</v>
      </c>
      <c r="P197" s="24">
        <f t="shared" si="77"/>
        <v>0.11893841060855184</v>
      </c>
      <c r="Q197" s="21">
        <f t="shared" si="78"/>
        <v>2.3999999999999915</v>
      </c>
      <c r="R197" s="21">
        <f t="shared" si="79"/>
        <v>3.1499999999999915</v>
      </c>
      <c r="S197" s="17">
        <f t="shared" si="80"/>
        <v>2.5189384106085435</v>
      </c>
    </row>
    <row r="198" spans="1:19" x14ac:dyDescent="0.25">
      <c r="A198" s="18">
        <v>38476</v>
      </c>
      <c r="B198" s="11">
        <v>834</v>
      </c>
      <c r="D198" s="11">
        <v>1.2500000000000001E-2</v>
      </c>
      <c r="E198" s="11">
        <v>935</v>
      </c>
      <c r="F198" s="97">
        <f t="shared" si="68"/>
        <v>0.39930555555555558</v>
      </c>
      <c r="G198" s="26">
        <v>940</v>
      </c>
      <c r="H198" s="93">
        <f t="shared" si="69"/>
        <v>0.40277777777777773</v>
      </c>
      <c r="I198" s="23" t="str">
        <f t="shared" si="70"/>
        <v/>
      </c>
      <c r="J198" s="11">
        <f t="shared" si="71"/>
        <v>9.000000000000048</v>
      </c>
      <c r="K198" s="11">
        <f t="shared" si="72"/>
        <v>4.9999999999999023</v>
      </c>
      <c r="L198" s="11">
        <f t="shared" si="73"/>
        <v>1</v>
      </c>
      <c r="M198" s="11">
        <f t="shared" ca="1" si="74"/>
        <v>834</v>
      </c>
      <c r="N198" s="11" t="str">
        <f t="shared" si="75"/>
        <v/>
      </c>
      <c r="O198" s="21">
        <f t="shared" si="76"/>
        <v>0.73125000000000395</v>
      </c>
      <c r="P198" s="24">
        <f t="shared" si="77"/>
        <v>0.49802133214437977</v>
      </c>
      <c r="Q198" s="21">
        <f t="shared" si="78"/>
        <v>6.2499999999998779E-2</v>
      </c>
      <c r="R198" s="21">
        <f t="shared" si="79"/>
        <v>0.79375000000000273</v>
      </c>
      <c r="S198" s="17">
        <f t="shared" si="80"/>
        <v>0.56052133214437849</v>
      </c>
    </row>
    <row r="199" spans="1:19" x14ac:dyDescent="0.25">
      <c r="D199" s="11">
        <v>0.15</v>
      </c>
      <c r="E199" s="11">
        <v>949</v>
      </c>
      <c r="F199" s="97">
        <f t="shared" si="68"/>
        <v>0.40902777777777777</v>
      </c>
      <c r="G199" s="26">
        <v>952</v>
      </c>
      <c r="H199" s="93">
        <f t="shared" si="69"/>
        <v>0.41111111111111115</v>
      </c>
      <c r="I199" s="23" t="str">
        <f t="shared" si="70"/>
        <v/>
      </c>
      <c r="J199" s="11">
        <f t="shared" si="71"/>
        <v>16.99999999999994</v>
      </c>
      <c r="K199" s="11">
        <f t="shared" si="72"/>
        <v>3.0000000000000693</v>
      </c>
      <c r="L199" s="11">
        <f t="shared" si="73"/>
        <v>2</v>
      </c>
      <c r="M199" s="11">
        <f t="shared" ca="1" si="74"/>
        <v>834</v>
      </c>
      <c r="N199" s="11" t="str">
        <f t="shared" si="75"/>
        <v/>
      </c>
      <c r="O199" s="21">
        <f t="shared" si="76"/>
        <v>1.2822249999999953</v>
      </c>
      <c r="P199" s="24">
        <f t="shared" si="77"/>
        <v>0.49024696427180359</v>
      </c>
      <c r="Q199" s="21">
        <f t="shared" si="78"/>
        <v>0.45000000000001039</v>
      </c>
      <c r="R199" s="21">
        <f t="shared" si="79"/>
        <v>1.7322250000000057</v>
      </c>
      <c r="S199" s="17">
        <f t="shared" si="80"/>
        <v>0.94024696427181398</v>
      </c>
    </row>
    <row r="200" spans="1:19" x14ac:dyDescent="0.25">
      <c r="D200" s="11">
        <v>8.4999999999999995E-4</v>
      </c>
      <c r="E200" s="11">
        <v>1009</v>
      </c>
      <c r="F200" s="97">
        <f t="shared" si="68"/>
        <v>0.42291666666666666</v>
      </c>
      <c r="G200" s="26">
        <v>1010</v>
      </c>
      <c r="H200" s="93">
        <f t="shared" si="69"/>
        <v>0.4236111111111111</v>
      </c>
      <c r="I200" s="23">
        <f t="shared" si="70"/>
        <v>0.42708333333333331</v>
      </c>
      <c r="J200" s="11" t="str">
        <f t="shared" si="71"/>
        <v/>
      </c>
      <c r="K200" s="11">
        <f t="shared" si="72"/>
        <v>0.99999999999999645</v>
      </c>
      <c r="L200" s="11">
        <f t="shared" si="73"/>
        <v>3</v>
      </c>
      <c r="M200" s="11">
        <f t="shared" ca="1" si="74"/>
        <v>834</v>
      </c>
      <c r="N200" s="11">
        <f t="shared" ca="1" si="75"/>
        <v>100.99999999999996</v>
      </c>
      <c r="O200" s="21">
        <f t="shared" si="76"/>
        <v>2.1249999999999997E-3</v>
      </c>
      <c r="P200" s="24">
        <f t="shared" si="77"/>
        <v>6.293340106326309E-4</v>
      </c>
      <c r="Q200" s="21">
        <f t="shared" si="78"/>
        <v>8.4999999999999692E-4</v>
      </c>
      <c r="R200" s="21">
        <f t="shared" si="79"/>
        <v>2.9749999999999967E-3</v>
      </c>
      <c r="S200" s="17">
        <f t="shared" si="80"/>
        <v>1.4793340106326277E-3</v>
      </c>
    </row>
    <row r="201" spans="1:19" x14ac:dyDescent="0.25">
      <c r="A201" s="18">
        <v>38476</v>
      </c>
      <c r="B201" s="11">
        <v>1020</v>
      </c>
      <c r="D201" s="11">
        <v>0.01</v>
      </c>
      <c r="E201" s="11">
        <v>1048</v>
      </c>
      <c r="F201" s="97">
        <f t="shared" si="68"/>
        <v>0.45</v>
      </c>
      <c r="G201" s="26">
        <v>1057</v>
      </c>
      <c r="H201" s="93">
        <f t="shared" si="69"/>
        <v>0.45624999999999999</v>
      </c>
      <c r="I201" s="23">
        <f t="shared" si="70"/>
        <v>0.4597222222222222</v>
      </c>
      <c r="J201" s="11" t="str">
        <f t="shared" si="71"/>
        <v/>
      </c>
      <c r="K201" s="11">
        <f t="shared" si="72"/>
        <v>8.999999999999968</v>
      </c>
      <c r="L201" s="11">
        <f t="shared" si="73"/>
        <v>1</v>
      </c>
      <c r="M201" s="11">
        <f t="shared" ca="1" si="74"/>
        <v>1020</v>
      </c>
      <c r="N201" s="11">
        <f t="shared" ca="1" si="75"/>
        <v>41.999999999999929</v>
      </c>
      <c r="O201" s="21">
        <f t="shared" si="76"/>
        <v>2.5000000000000001E-2</v>
      </c>
      <c r="P201" s="24">
        <f t="shared" si="77"/>
        <v>5.4281443780592247E-3</v>
      </c>
      <c r="Q201" s="21">
        <f t="shared" si="78"/>
        <v>8.9999999999999677E-2</v>
      </c>
      <c r="R201" s="21">
        <f t="shared" si="79"/>
        <v>0.11499999999999969</v>
      </c>
      <c r="S201" s="17">
        <f t="shared" si="80"/>
        <v>9.5428144378058896E-2</v>
      </c>
    </row>
    <row r="202" spans="1:19" x14ac:dyDescent="0.25">
      <c r="A202" s="18">
        <v>38477</v>
      </c>
      <c r="B202" s="11">
        <v>805</v>
      </c>
      <c r="D202" s="11">
        <v>0.01</v>
      </c>
      <c r="E202" s="11">
        <v>856</v>
      </c>
      <c r="F202" s="97">
        <f t="shared" si="68"/>
        <v>0.37222222222222223</v>
      </c>
      <c r="G202" s="26">
        <v>901</v>
      </c>
      <c r="H202" s="93">
        <f t="shared" si="69"/>
        <v>0.3756944444444445</v>
      </c>
      <c r="I202" s="23" t="str">
        <f t="shared" si="70"/>
        <v/>
      </c>
      <c r="J202" s="11">
        <f t="shared" si="71"/>
        <v>10.999999999999881</v>
      </c>
      <c r="K202" s="11">
        <f t="shared" si="72"/>
        <v>5.0000000000000622</v>
      </c>
      <c r="L202" s="11">
        <f t="shared" si="73"/>
        <v>1</v>
      </c>
      <c r="M202" s="11">
        <f t="shared" ca="1" si="74"/>
        <v>805</v>
      </c>
      <c r="N202" s="11" t="str">
        <f t="shared" si="75"/>
        <v/>
      </c>
      <c r="O202" s="21">
        <f t="shared" si="76"/>
        <v>5.0049999999999457</v>
      </c>
      <c r="P202" s="24">
        <f t="shared" si="77"/>
        <v>2.1756953868016131</v>
      </c>
      <c r="Q202" s="21">
        <f t="shared" si="78"/>
        <v>5.000000000000062E-2</v>
      </c>
      <c r="R202" s="21">
        <f t="shared" si="79"/>
        <v>5.0549999999999464</v>
      </c>
      <c r="S202" s="17">
        <f t="shared" si="80"/>
        <v>2.2256953868016138</v>
      </c>
    </row>
    <row r="203" spans="1:19" x14ac:dyDescent="0.25">
      <c r="D203" s="11">
        <v>0.9</v>
      </c>
      <c r="E203" s="11">
        <v>912</v>
      </c>
      <c r="F203" s="97">
        <f t="shared" si="68"/>
        <v>0.3833333333333333</v>
      </c>
      <c r="G203" s="26">
        <v>915</v>
      </c>
      <c r="H203" s="93">
        <f t="shared" si="69"/>
        <v>0.38541666666666669</v>
      </c>
      <c r="I203" s="23" t="str">
        <f t="shared" si="70"/>
        <v/>
      </c>
      <c r="J203" s="11">
        <f t="shared" si="71"/>
        <v>4.9999999999999822</v>
      </c>
      <c r="K203" s="11">
        <f t="shared" si="72"/>
        <v>3.0000000000000693</v>
      </c>
      <c r="L203" s="11">
        <f t="shared" si="73"/>
        <v>2</v>
      </c>
      <c r="M203" s="11">
        <f t="shared" ca="1" si="74"/>
        <v>805</v>
      </c>
      <c r="N203" s="11" t="str">
        <f t="shared" si="75"/>
        <v/>
      </c>
      <c r="O203" s="21">
        <f t="shared" si="76"/>
        <v>5.2499999999999813</v>
      </c>
      <c r="P203" s="24">
        <f t="shared" si="77"/>
        <v>5.2140942797522696</v>
      </c>
      <c r="Q203" s="21">
        <f t="shared" si="78"/>
        <v>2.7000000000000624</v>
      </c>
      <c r="R203" s="21">
        <f t="shared" si="79"/>
        <v>7.9500000000000437</v>
      </c>
      <c r="S203" s="17">
        <f t="shared" si="80"/>
        <v>7.9140942797523319</v>
      </c>
    </row>
    <row r="204" spans="1:19" x14ac:dyDescent="0.25">
      <c r="D204" s="11">
        <v>1.2</v>
      </c>
      <c r="E204" s="11">
        <v>920</v>
      </c>
      <c r="F204" s="97">
        <f t="shared" si="68"/>
        <v>0.3888888888888889</v>
      </c>
      <c r="G204" s="26">
        <v>923</v>
      </c>
      <c r="H204" s="93">
        <f t="shared" si="69"/>
        <v>0.39097222222222222</v>
      </c>
      <c r="I204" s="23" t="str">
        <f t="shared" si="70"/>
        <v/>
      </c>
      <c r="J204" s="11">
        <f t="shared" si="71"/>
        <v>8.0000000000000515</v>
      </c>
      <c r="K204" s="11">
        <f t="shared" si="72"/>
        <v>2.9999999999999893</v>
      </c>
      <c r="L204" s="11">
        <f t="shared" si="73"/>
        <v>3</v>
      </c>
      <c r="M204" s="11">
        <f t="shared" ca="1" si="74"/>
        <v>805</v>
      </c>
      <c r="N204" s="11" t="str">
        <f t="shared" si="75"/>
        <v/>
      </c>
      <c r="O204" s="21">
        <f t="shared" si="76"/>
        <v>6.0000000000000391</v>
      </c>
      <c r="P204" s="24">
        <f t="shared" si="77"/>
        <v>5.1937115133580933</v>
      </c>
      <c r="Q204" s="21">
        <f t="shared" si="78"/>
        <v>3.5999999999999872</v>
      </c>
      <c r="R204" s="21">
        <f t="shared" si="79"/>
        <v>9.6000000000000263</v>
      </c>
      <c r="S204" s="17">
        <f t="shared" si="80"/>
        <v>8.7937115133580797</v>
      </c>
    </row>
    <row r="205" spans="1:19" x14ac:dyDescent="0.25">
      <c r="D205" s="11">
        <v>0.3</v>
      </c>
      <c r="E205" s="11">
        <v>931</v>
      </c>
      <c r="F205" s="97">
        <f t="shared" si="68"/>
        <v>0.39652777777777781</v>
      </c>
      <c r="G205" s="26">
        <v>939</v>
      </c>
      <c r="H205" s="93">
        <f t="shared" si="69"/>
        <v>0.40208333333333335</v>
      </c>
      <c r="I205" s="23">
        <f t="shared" si="70"/>
        <v>0.40555555555555556</v>
      </c>
      <c r="J205" s="11" t="str">
        <f t="shared" si="71"/>
        <v/>
      </c>
      <c r="K205" s="11">
        <f t="shared" si="72"/>
        <v>7.9999999999999716</v>
      </c>
      <c r="L205" s="11">
        <f t="shared" si="73"/>
        <v>4</v>
      </c>
      <c r="M205" s="11">
        <f t="shared" ca="1" si="74"/>
        <v>805</v>
      </c>
      <c r="N205" s="11">
        <f t="shared" ca="1" si="75"/>
        <v>98.999999999999972</v>
      </c>
      <c r="O205" s="21">
        <f t="shared" si="76"/>
        <v>0.75</v>
      </c>
      <c r="P205" s="24">
        <f t="shared" si="77"/>
        <v>0.11893841060855184</v>
      </c>
      <c r="Q205" s="21">
        <f t="shared" si="78"/>
        <v>2.3999999999999915</v>
      </c>
      <c r="R205" s="21">
        <f t="shared" si="79"/>
        <v>3.1499999999999915</v>
      </c>
      <c r="S205" s="17">
        <f t="shared" si="80"/>
        <v>2.5189384106085435</v>
      </c>
    </row>
    <row r="206" spans="1:19" x14ac:dyDescent="0.25">
      <c r="A206" s="18">
        <v>38477</v>
      </c>
      <c r="B206" s="11">
        <v>1010</v>
      </c>
      <c r="D206" s="11">
        <v>1</v>
      </c>
      <c r="E206" s="11">
        <v>1043</v>
      </c>
      <c r="F206" s="97">
        <f t="shared" si="68"/>
        <v>0.4465277777777778</v>
      </c>
      <c r="G206" s="26">
        <v>1046</v>
      </c>
      <c r="H206" s="93">
        <f t="shared" si="69"/>
        <v>0.44861111111111113</v>
      </c>
      <c r="I206" s="23">
        <f t="shared" si="70"/>
        <v>0.45208333333333334</v>
      </c>
      <c r="J206" s="11" t="str">
        <f t="shared" si="71"/>
        <v/>
      </c>
      <c r="K206" s="11">
        <f t="shared" si="72"/>
        <v>2.9999999999999893</v>
      </c>
      <c r="L206" s="11">
        <f t="shared" si="73"/>
        <v>1</v>
      </c>
      <c r="M206" s="11">
        <f t="shared" ca="1" si="74"/>
        <v>1010</v>
      </c>
      <c r="N206" s="11">
        <f t="shared" ca="1" si="75"/>
        <v>41.000000000000014</v>
      </c>
      <c r="O206" s="21">
        <f t="shared" si="76"/>
        <v>2.5</v>
      </c>
      <c r="P206" s="24">
        <f t="shared" si="77"/>
        <v>0.36191198291773735</v>
      </c>
      <c r="Q206" s="21">
        <f t="shared" si="78"/>
        <v>2.9999999999999893</v>
      </c>
      <c r="R206" s="21">
        <f t="shared" si="79"/>
        <v>5.4999999999999893</v>
      </c>
      <c r="S206" s="17">
        <f t="shared" si="80"/>
        <v>3.3619119829177269</v>
      </c>
    </row>
    <row r="207" spans="1:19" x14ac:dyDescent="0.25">
      <c r="A207" s="18">
        <v>38477</v>
      </c>
      <c r="B207" s="11">
        <v>1408</v>
      </c>
      <c r="D207" s="11">
        <v>100</v>
      </c>
      <c r="E207" s="11">
        <v>1430</v>
      </c>
      <c r="F207" s="97">
        <f t="shared" ref="F207:F397" si="81">VALUE(CONCATENATE(LEFT(E207,LEN(E207)-2),":",RIGHT(E207,2)))</f>
        <v>0.60416666666666663</v>
      </c>
      <c r="G207" s="26">
        <v>1431</v>
      </c>
      <c r="H207" s="93">
        <f t="shared" si="69"/>
        <v>0.60486111111111118</v>
      </c>
      <c r="I207" s="23" t="str">
        <f t="shared" si="70"/>
        <v/>
      </c>
      <c r="J207" s="11">
        <f t="shared" si="71"/>
        <v>2.9999999999998295</v>
      </c>
      <c r="K207" s="11">
        <f t="shared" si="72"/>
        <v>1.0000000000001563</v>
      </c>
      <c r="L207" s="11">
        <f t="shared" si="73"/>
        <v>1</v>
      </c>
      <c r="M207" s="11">
        <f t="shared" ca="1" si="74"/>
        <v>1408</v>
      </c>
      <c r="N207" s="11" t="str">
        <f t="shared" si="75"/>
        <v/>
      </c>
      <c r="O207" s="21">
        <f t="shared" si="76"/>
        <v>449.99999999997442</v>
      </c>
      <c r="P207" s="24">
        <f t="shared" si="77"/>
        <v>432.80851538871792</v>
      </c>
      <c r="Q207" s="21">
        <f t="shared" si="78"/>
        <v>100.00000000001563</v>
      </c>
      <c r="R207" s="21">
        <f t="shared" si="79"/>
        <v>549.99999999999</v>
      </c>
      <c r="S207" s="17">
        <f t="shared" si="80"/>
        <v>532.80851538873355</v>
      </c>
    </row>
    <row r="208" spans="1:19" x14ac:dyDescent="0.25">
      <c r="A208" s="18"/>
      <c r="D208" s="11">
        <v>200</v>
      </c>
      <c r="E208" s="11">
        <v>1434</v>
      </c>
      <c r="F208" s="97">
        <f t="shared" si="81"/>
        <v>0.6069444444444444</v>
      </c>
      <c r="G208" s="26">
        <v>1535</v>
      </c>
      <c r="H208" s="93">
        <f t="shared" si="69"/>
        <v>0.64930555555555558</v>
      </c>
      <c r="I208" s="23">
        <f t="shared" si="70"/>
        <v>0.65277777777777779</v>
      </c>
      <c r="J208" s="11" t="str">
        <f t="shared" si="71"/>
        <v/>
      </c>
      <c r="K208" s="11">
        <f t="shared" si="72"/>
        <v>61.000000000000099</v>
      </c>
      <c r="L208" s="11">
        <f t="shared" si="73"/>
        <v>2</v>
      </c>
      <c r="M208" s="11">
        <f t="shared" ca="1" si="74"/>
        <v>1408</v>
      </c>
      <c r="N208" s="11">
        <f t="shared" ca="1" si="75"/>
        <v>92</v>
      </c>
      <c r="O208" s="21">
        <f t="shared" si="76"/>
        <v>500</v>
      </c>
      <c r="P208" s="24">
        <f t="shared" si="77"/>
        <v>52.318172546220183</v>
      </c>
      <c r="Q208" s="21">
        <f t="shared" si="78"/>
        <v>12200.00000000002</v>
      </c>
      <c r="R208" s="21">
        <f t="shared" si="79"/>
        <v>12700.00000000002</v>
      </c>
      <c r="S208" s="17">
        <f t="shared" si="80"/>
        <v>12252.31817254624</v>
      </c>
    </row>
    <row r="209" spans="1:19" x14ac:dyDescent="0.25">
      <c r="A209" s="18">
        <v>38478</v>
      </c>
      <c r="B209" s="11">
        <v>830</v>
      </c>
      <c r="D209" s="11">
        <v>0.01</v>
      </c>
      <c r="E209" s="11">
        <v>900</v>
      </c>
      <c r="F209" s="97">
        <f t="shared" si="81"/>
        <v>0.375</v>
      </c>
      <c r="G209" s="26">
        <v>902</v>
      </c>
      <c r="H209" s="93">
        <f t="shared" si="69"/>
        <v>0.37638888888888888</v>
      </c>
      <c r="I209" s="23" t="str">
        <f t="shared" si="70"/>
        <v/>
      </c>
      <c r="J209" s="11">
        <f t="shared" si="71"/>
        <v>7.9999999999999716</v>
      </c>
      <c r="K209" s="11">
        <f t="shared" si="72"/>
        <v>1.9999999999999929</v>
      </c>
      <c r="L209" s="11">
        <f t="shared" si="73"/>
        <v>1</v>
      </c>
      <c r="M209" s="11">
        <f t="shared" ca="1" si="74"/>
        <v>830</v>
      </c>
      <c r="N209" s="11" t="str">
        <f t="shared" si="75"/>
        <v/>
      </c>
      <c r="O209" s="21">
        <f t="shared" si="76"/>
        <v>400.0399999999986</v>
      </c>
      <c r="P209" s="24">
        <f t="shared" si="77"/>
        <v>86.85115332398486</v>
      </c>
      <c r="Q209" s="21">
        <f t="shared" si="78"/>
        <v>1.9999999999999931E-2</v>
      </c>
      <c r="R209" s="21">
        <f t="shared" si="79"/>
        <v>400.05999999999858</v>
      </c>
      <c r="S209" s="17">
        <f t="shared" si="80"/>
        <v>86.871153323984856</v>
      </c>
    </row>
    <row r="210" spans="1:19" x14ac:dyDescent="0.25">
      <c r="D210" s="11">
        <v>100</v>
      </c>
      <c r="E210" s="11">
        <v>910</v>
      </c>
      <c r="F210" s="97">
        <f t="shared" si="81"/>
        <v>0.38194444444444442</v>
      </c>
      <c r="G210" s="26">
        <v>912</v>
      </c>
      <c r="H210" s="93">
        <f t="shared" si="69"/>
        <v>0.3833333333333333</v>
      </c>
      <c r="I210" s="23" t="str">
        <f t="shared" si="70"/>
        <v/>
      </c>
      <c r="J210" s="11">
        <f t="shared" si="71"/>
        <v>3.0000000000000693</v>
      </c>
      <c r="K210" s="11">
        <f t="shared" si="72"/>
        <v>1.9999999999999929</v>
      </c>
      <c r="L210" s="11">
        <f t="shared" si="73"/>
        <v>2</v>
      </c>
      <c r="M210" s="11">
        <f t="shared" ca="1" si="74"/>
        <v>830</v>
      </c>
      <c r="N210" s="11" t="str">
        <f t="shared" si="75"/>
        <v/>
      </c>
      <c r="O210" s="21">
        <f t="shared" si="76"/>
        <v>450.0000000000104</v>
      </c>
      <c r="P210" s="24">
        <f t="shared" si="77"/>
        <v>432.80851538875254</v>
      </c>
      <c r="Q210" s="21">
        <f t="shared" si="78"/>
        <v>199.99999999999929</v>
      </c>
      <c r="R210" s="21">
        <f t="shared" si="79"/>
        <v>650.00000000000966</v>
      </c>
      <c r="S210" s="17">
        <f t="shared" si="80"/>
        <v>632.80851538875186</v>
      </c>
    </row>
    <row r="211" spans="1:19" x14ac:dyDescent="0.25">
      <c r="D211" s="11">
        <v>200</v>
      </c>
      <c r="E211" s="11">
        <v>915</v>
      </c>
      <c r="F211" s="97">
        <f t="shared" si="81"/>
        <v>0.38541666666666669</v>
      </c>
      <c r="G211" s="26">
        <v>1200</v>
      </c>
      <c r="H211" s="93">
        <f t="shared" si="69"/>
        <v>0.5</v>
      </c>
      <c r="I211" s="23">
        <f t="shared" si="70"/>
        <v>0.50347222222222221</v>
      </c>
      <c r="J211" s="11" t="str">
        <f t="shared" si="71"/>
        <v/>
      </c>
      <c r="K211" s="11">
        <f t="shared" si="72"/>
        <v>164.99999999999997</v>
      </c>
      <c r="L211" s="11">
        <f t="shared" si="73"/>
        <v>3</v>
      </c>
      <c r="M211" s="11">
        <f t="shared" ca="1" si="74"/>
        <v>830</v>
      </c>
      <c r="N211" s="11">
        <f t="shared" ca="1" si="75"/>
        <v>214.99999999999994</v>
      </c>
      <c r="O211" s="21">
        <f t="shared" si="76"/>
        <v>500</v>
      </c>
      <c r="P211" s="24">
        <f t="shared" si="77"/>
        <v>52.318172546220183</v>
      </c>
      <c r="Q211" s="21">
        <f t="shared" si="78"/>
        <v>32999.999999999993</v>
      </c>
      <c r="R211" s="21">
        <f t="shared" si="79"/>
        <v>33499.999999999993</v>
      </c>
      <c r="S211" s="17">
        <f t="shared" si="80"/>
        <v>33052.318172546213</v>
      </c>
    </row>
    <row r="212" spans="1:19" x14ac:dyDescent="0.25">
      <c r="A212" s="18">
        <v>38481</v>
      </c>
      <c r="B212" s="11">
        <v>737</v>
      </c>
      <c r="D212" s="11">
        <v>0.01</v>
      </c>
      <c r="E212" s="11">
        <v>1535</v>
      </c>
      <c r="F212" s="97">
        <f t="shared" si="81"/>
        <v>0.64930555555555558</v>
      </c>
      <c r="G212" s="26">
        <v>1546</v>
      </c>
      <c r="H212" s="93">
        <f t="shared" si="69"/>
        <v>0.65694444444444444</v>
      </c>
      <c r="I212" s="23">
        <f t="shared" si="70"/>
        <v>0.66041666666666665</v>
      </c>
      <c r="J212" s="11" t="str">
        <f t="shared" si="71"/>
        <v/>
      </c>
      <c r="K212" s="11">
        <f t="shared" si="72"/>
        <v>10.999999999999961</v>
      </c>
      <c r="L212" s="11">
        <f t="shared" si="73"/>
        <v>1</v>
      </c>
      <c r="M212" s="11">
        <f t="shared" ca="1" si="74"/>
        <v>737</v>
      </c>
      <c r="N212" s="11">
        <f t="shared" ca="1" si="75"/>
        <v>493.99999999999994</v>
      </c>
      <c r="O212" s="21">
        <f t="shared" si="76"/>
        <v>2.5000000000000001E-2</v>
      </c>
      <c r="P212" s="24">
        <f t="shared" si="77"/>
        <v>5.4281443780592247E-3</v>
      </c>
      <c r="Q212" s="21">
        <f t="shared" si="78"/>
        <v>0.10999999999999961</v>
      </c>
      <c r="R212" s="21">
        <f t="shared" si="79"/>
        <v>0.13499999999999962</v>
      </c>
      <c r="S212" s="17">
        <f t="shared" si="80"/>
        <v>0.11542814437805883</v>
      </c>
    </row>
    <row r="213" spans="1:19" x14ac:dyDescent="0.25">
      <c r="A213" s="18">
        <v>38482</v>
      </c>
      <c r="B213" s="11">
        <v>900</v>
      </c>
      <c r="D213" s="11">
        <v>0.01</v>
      </c>
      <c r="E213" s="11">
        <v>956</v>
      </c>
      <c r="F213" s="97">
        <f t="shared" si="81"/>
        <v>0.41388888888888892</v>
      </c>
      <c r="G213" s="26">
        <v>1000</v>
      </c>
      <c r="H213" s="93">
        <f t="shared" si="69"/>
        <v>0.41666666666666669</v>
      </c>
      <c r="I213" s="23" t="str">
        <f t="shared" si="70"/>
        <v/>
      </c>
      <c r="J213" s="11">
        <f t="shared" si="71"/>
        <v>7.9999999999999716</v>
      </c>
      <c r="K213" s="11">
        <f t="shared" si="72"/>
        <v>3.9999999999999858</v>
      </c>
      <c r="L213" s="11">
        <f t="shared" si="73"/>
        <v>1</v>
      </c>
      <c r="M213" s="11">
        <f t="shared" ca="1" si="74"/>
        <v>900</v>
      </c>
      <c r="N213" s="11" t="str">
        <f t="shared" si="75"/>
        <v/>
      </c>
      <c r="O213" s="21">
        <f t="shared" si="76"/>
        <v>3.6399999999999872</v>
      </c>
      <c r="P213" s="24">
        <f t="shared" si="77"/>
        <v>1.5823239176739121</v>
      </c>
      <c r="Q213" s="21">
        <f t="shared" si="78"/>
        <v>3.9999999999999862E-2</v>
      </c>
      <c r="R213" s="21">
        <f t="shared" si="79"/>
        <v>3.6799999999999873</v>
      </c>
      <c r="S213" s="17">
        <f t="shared" si="80"/>
        <v>1.6223239176739119</v>
      </c>
    </row>
    <row r="214" spans="1:19" x14ac:dyDescent="0.25">
      <c r="D214" s="11">
        <v>0.9</v>
      </c>
      <c r="E214" s="11">
        <v>1008</v>
      </c>
      <c r="F214" s="97">
        <f t="shared" si="81"/>
        <v>0.42222222222222222</v>
      </c>
      <c r="G214" s="26">
        <v>1012</v>
      </c>
      <c r="H214" s="93">
        <f t="shared" si="69"/>
        <v>0.42499999999999999</v>
      </c>
      <c r="I214" s="23" t="str">
        <f t="shared" si="70"/>
        <v/>
      </c>
      <c r="J214" s="11">
        <f t="shared" si="71"/>
        <v>6.0000000000000586</v>
      </c>
      <c r="K214" s="11">
        <f t="shared" si="72"/>
        <v>3.9999999999999858</v>
      </c>
      <c r="L214" s="11">
        <f t="shared" si="73"/>
        <v>2</v>
      </c>
      <c r="M214" s="11">
        <f t="shared" ca="1" si="74"/>
        <v>900</v>
      </c>
      <c r="N214" s="11" t="str">
        <f t="shared" si="75"/>
        <v/>
      </c>
      <c r="O214" s="21">
        <f t="shared" si="76"/>
        <v>3.6000000000000352</v>
      </c>
      <c r="P214" s="24">
        <f t="shared" si="77"/>
        <v>3.2768678441389216</v>
      </c>
      <c r="Q214" s="21">
        <f t="shared" si="78"/>
        <v>3.5999999999999872</v>
      </c>
      <c r="R214" s="21">
        <f t="shared" si="79"/>
        <v>7.2000000000000224</v>
      </c>
      <c r="S214" s="17">
        <f t="shared" si="80"/>
        <v>6.8768678441389088</v>
      </c>
    </row>
    <row r="215" spans="1:19" x14ac:dyDescent="0.25">
      <c r="D215" s="11">
        <v>0.3</v>
      </c>
      <c r="E215" s="11">
        <v>1018</v>
      </c>
      <c r="F215" s="97">
        <f t="shared" si="81"/>
        <v>0.4291666666666667</v>
      </c>
      <c r="G215" s="26">
        <v>1021</v>
      </c>
      <c r="H215" s="93">
        <f t="shared" si="69"/>
        <v>0.43124999999999997</v>
      </c>
      <c r="I215" s="23">
        <f t="shared" si="70"/>
        <v>0.43472222222222218</v>
      </c>
      <c r="J215" s="11" t="str">
        <f t="shared" si="71"/>
        <v/>
      </c>
      <c r="K215" s="11">
        <f t="shared" si="72"/>
        <v>2.9999999999999094</v>
      </c>
      <c r="L215" s="11">
        <f t="shared" si="73"/>
        <v>3</v>
      </c>
      <c r="M215" s="11">
        <f t="shared" ca="1" si="74"/>
        <v>900</v>
      </c>
      <c r="N215" s="11">
        <f t="shared" ca="1" si="75"/>
        <v>85.999999999999929</v>
      </c>
      <c r="O215" s="21">
        <f t="shared" si="76"/>
        <v>0.75</v>
      </c>
      <c r="P215" s="24">
        <f t="shared" si="77"/>
        <v>0.11893841060855184</v>
      </c>
      <c r="Q215" s="21">
        <f t="shared" si="78"/>
        <v>0.89999999999997282</v>
      </c>
      <c r="R215" s="21">
        <f t="shared" si="79"/>
        <v>1.6499999999999728</v>
      </c>
      <c r="S215" s="17">
        <f t="shared" si="80"/>
        <v>1.0189384106085246</v>
      </c>
    </row>
    <row r="216" spans="1:19" x14ac:dyDescent="0.25">
      <c r="A216" s="18">
        <v>38482</v>
      </c>
      <c r="B216" s="11">
        <v>1046</v>
      </c>
      <c r="D216" s="11">
        <v>100</v>
      </c>
      <c r="E216" s="11">
        <v>1122</v>
      </c>
      <c r="F216" s="97">
        <f t="shared" si="81"/>
        <v>0.47361111111111115</v>
      </c>
      <c r="G216" s="26">
        <v>1127</v>
      </c>
      <c r="H216" s="93">
        <f t="shared" si="69"/>
        <v>0.4770833333333333</v>
      </c>
      <c r="I216" s="23">
        <f t="shared" si="70"/>
        <v>0.48055555555555551</v>
      </c>
      <c r="J216" s="11" t="str">
        <f t="shared" si="71"/>
        <v/>
      </c>
      <c r="K216" s="11">
        <f t="shared" si="72"/>
        <v>4.9999999999999023</v>
      </c>
      <c r="L216" s="11">
        <f t="shared" si="73"/>
        <v>1</v>
      </c>
      <c r="M216" s="11">
        <f t="shared" ca="1" si="74"/>
        <v>1046</v>
      </c>
      <c r="N216" s="11">
        <f t="shared" ca="1" si="75"/>
        <v>45.999999999999915</v>
      </c>
      <c r="O216" s="21">
        <f t="shared" si="76"/>
        <v>250</v>
      </c>
      <c r="P216" s="24">
        <f t="shared" si="77"/>
        <v>27.143420404993254</v>
      </c>
      <c r="Q216" s="21">
        <f t="shared" si="78"/>
        <v>499.99999999999022</v>
      </c>
      <c r="R216" s="21">
        <f t="shared" si="79"/>
        <v>749.99999999999022</v>
      </c>
      <c r="S216" s="17">
        <f t="shared" si="80"/>
        <v>527.14342040498343</v>
      </c>
    </row>
    <row r="217" spans="1:19" x14ac:dyDescent="0.25">
      <c r="A217" s="18">
        <v>38482</v>
      </c>
      <c r="B217" s="11">
        <v>1257</v>
      </c>
      <c r="D217" s="11">
        <v>100</v>
      </c>
      <c r="E217" s="11">
        <v>1340</v>
      </c>
      <c r="F217" s="97">
        <f t="shared" si="81"/>
        <v>0.56944444444444442</v>
      </c>
      <c r="G217" s="26">
        <v>1344</v>
      </c>
      <c r="H217" s="93">
        <f t="shared" si="69"/>
        <v>0.57222222222222219</v>
      </c>
      <c r="I217" s="23" t="str">
        <f t="shared" si="70"/>
        <v/>
      </c>
      <c r="J217" s="11">
        <f t="shared" si="71"/>
        <v>12.999999999999954</v>
      </c>
      <c r="K217" s="11">
        <f t="shared" si="72"/>
        <v>3.9999999999999858</v>
      </c>
      <c r="L217" s="11">
        <f t="shared" si="73"/>
        <v>1</v>
      </c>
      <c r="M217" s="11">
        <f t="shared" ca="1" si="74"/>
        <v>1257</v>
      </c>
      <c r="N217" s="11" t="str">
        <f t="shared" si="75"/>
        <v/>
      </c>
      <c r="O217" s="21">
        <f t="shared" si="76"/>
        <v>650.6499999999977</v>
      </c>
      <c r="P217" s="24">
        <f t="shared" si="77"/>
        <v>188.00635310946157</v>
      </c>
      <c r="Q217" s="21">
        <f t="shared" si="78"/>
        <v>399.99999999999858</v>
      </c>
      <c r="R217" s="21">
        <f t="shared" si="79"/>
        <v>1050.6499999999962</v>
      </c>
      <c r="S217" s="17">
        <f t="shared" si="80"/>
        <v>588.00635310946018</v>
      </c>
    </row>
    <row r="218" spans="1:19" x14ac:dyDescent="0.25">
      <c r="D218" s="11">
        <v>0.1</v>
      </c>
      <c r="E218" s="11">
        <v>1357</v>
      </c>
      <c r="F218" s="97">
        <f t="shared" si="81"/>
        <v>0.58124999999999993</v>
      </c>
      <c r="G218" s="26">
        <v>1359</v>
      </c>
      <c r="H218" s="93">
        <f t="shared" si="69"/>
        <v>0.58263888888888882</v>
      </c>
      <c r="I218" s="23">
        <f t="shared" si="70"/>
        <v>0.58611111111111103</v>
      </c>
      <c r="J218" s="11" t="str">
        <f t="shared" si="71"/>
        <v/>
      </c>
      <c r="K218" s="11">
        <f t="shared" si="72"/>
        <v>1.9999999999999929</v>
      </c>
      <c r="L218" s="11">
        <f t="shared" si="73"/>
        <v>2</v>
      </c>
      <c r="M218" s="11">
        <f t="shared" ca="1" si="74"/>
        <v>1257</v>
      </c>
      <c r="N218" s="11">
        <f t="shared" ca="1" si="75"/>
        <v>66.999999999999915</v>
      </c>
      <c r="O218" s="21">
        <f t="shared" si="76"/>
        <v>0.25</v>
      </c>
      <c r="P218" s="24">
        <f t="shared" si="77"/>
        <v>4.342905372259271E-2</v>
      </c>
      <c r="Q218" s="21">
        <f t="shared" si="78"/>
        <v>0.19999999999999929</v>
      </c>
      <c r="R218" s="21">
        <f t="shared" si="79"/>
        <v>0.44999999999999929</v>
      </c>
      <c r="S218" s="17">
        <f t="shared" si="80"/>
        <v>0.24342905372259199</v>
      </c>
    </row>
    <row r="219" spans="1:19" x14ac:dyDescent="0.25">
      <c r="A219" s="18">
        <v>38483</v>
      </c>
      <c r="B219" s="11">
        <v>930</v>
      </c>
      <c r="D219" s="11">
        <v>0.03</v>
      </c>
      <c r="E219" s="11">
        <v>1145</v>
      </c>
      <c r="F219" s="97">
        <f t="shared" si="81"/>
        <v>0.48958333333333331</v>
      </c>
      <c r="G219" s="26">
        <v>1155</v>
      </c>
      <c r="H219" s="93">
        <f t="shared" si="69"/>
        <v>0.49652777777777773</v>
      </c>
      <c r="I219" s="23">
        <f t="shared" si="70"/>
        <v>0.49999999999999994</v>
      </c>
      <c r="J219" s="11" t="str">
        <f t="shared" si="71"/>
        <v/>
      </c>
      <c r="K219" s="11">
        <f t="shared" si="72"/>
        <v>9.9999999999999645</v>
      </c>
      <c r="L219" s="11">
        <f t="shared" si="73"/>
        <v>1</v>
      </c>
      <c r="M219" s="11">
        <f t="shared" ca="1" si="74"/>
        <v>930</v>
      </c>
      <c r="N219" s="11">
        <f t="shared" ca="1" si="75"/>
        <v>149.99999999999994</v>
      </c>
      <c r="O219" s="21">
        <f t="shared" si="76"/>
        <v>7.4999999999999997E-2</v>
      </c>
      <c r="P219" s="24">
        <f t="shared" si="77"/>
        <v>1.4549989563042143E-2</v>
      </c>
      <c r="Q219" s="21">
        <f t="shared" si="78"/>
        <v>0.29999999999999893</v>
      </c>
      <c r="R219" s="21">
        <f t="shared" si="79"/>
        <v>0.37499999999999895</v>
      </c>
      <c r="S219" s="17">
        <f t="shared" si="80"/>
        <v>0.31454998956304109</v>
      </c>
    </row>
    <row r="220" spans="1:19" x14ac:dyDescent="0.25">
      <c r="A220" s="18">
        <v>38483</v>
      </c>
      <c r="B220" s="11">
        <v>1329</v>
      </c>
      <c r="D220" s="11">
        <v>0.01</v>
      </c>
      <c r="E220" s="11">
        <v>1354</v>
      </c>
      <c r="F220" s="97">
        <f t="shared" si="81"/>
        <v>0.57916666666666672</v>
      </c>
      <c r="G220" s="26">
        <v>1359</v>
      </c>
      <c r="H220" s="93">
        <f t="shared" si="69"/>
        <v>0.58263888888888882</v>
      </c>
      <c r="I220" s="23" t="str">
        <f t="shared" si="70"/>
        <v/>
      </c>
      <c r="J220" s="11">
        <f t="shared" si="71"/>
        <v>12.000000000000117</v>
      </c>
      <c r="K220" s="11">
        <f t="shared" si="72"/>
        <v>4.9999999999998224</v>
      </c>
      <c r="L220" s="11">
        <f t="shared" si="73"/>
        <v>1</v>
      </c>
      <c r="M220" s="11">
        <f t="shared" ca="1" si="74"/>
        <v>1329</v>
      </c>
      <c r="N220" s="11" t="str">
        <f t="shared" si="75"/>
        <v/>
      </c>
      <c r="O220" s="21">
        <f t="shared" si="76"/>
        <v>5.4600000000000533</v>
      </c>
      <c r="P220" s="24">
        <f t="shared" si="77"/>
        <v>2.3734858765108999</v>
      </c>
      <c r="Q220" s="21">
        <f t="shared" si="78"/>
        <v>4.9999999999998226E-2</v>
      </c>
      <c r="R220" s="21">
        <f t="shared" si="79"/>
        <v>5.5100000000000513</v>
      </c>
      <c r="S220" s="17">
        <f t="shared" si="80"/>
        <v>2.423485876510898</v>
      </c>
    </row>
    <row r="221" spans="1:19" x14ac:dyDescent="0.25">
      <c r="D221" s="11">
        <v>0.9</v>
      </c>
      <c r="E221" s="11">
        <v>1411</v>
      </c>
      <c r="F221" s="97">
        <f t="shared" si="81"/>
        <v>0.59097222222222223</v>
      </c>
      <c r="G221" s="26">
        <v>1416</v>
      </c>
      <c r="H221" s="93">
        <f t="shared" si="69"/>
        <v>0.59444444444444444</v>
      </c>
      <c r="I221" s="23" t="str">
        <f t="shared" si="70"/>
        <v/>
      </c>
      <c r="J221" s="11">
        <f t="shared" si="71"/>
        <v>1.9999999999999929</v>
      </c>
      <c r="K221" s="11">
        <f t="shared" si="72"/>
        <v>4.9999999999999822</v>
      </c>
      <c r="L221" s="11">
        <f t="shared" si="73"/>
        <v>2</v>
      </c>
      <c r="M221" s="11">
        <f t="shared" ca="1" si="74"/>
        <v>1329</v>
      </c>
      <c r="N221" s="11" t="str">
        <f t="shared" si="75"/>
        <v/>
      </c>
      <c r="O221" s="21">
        <f t="shared" si="76"/>
        <v>2.0999999999999925</v>
      </c>
      <c r="P221" s="24">
        <f t="shared" si="77"/>
        <v>2.0856377119009082</v>
      </c>
      <c r="Q221" s="21">
        <f t="shared" si="78"/>
        <v>4.499999999999984</v>
      </c>
      <c r="R221" s="21">
        <f t="shared" si="79"/>
        <v>6.5999999999999766</v>
      </c>
      <c r="S221" s="17">
        <f t="shared" si="80"/>
        <v>6.5856377119008922</v>
      </c>
    </row>
    <row r="222" spans="1:19" x14ac:dyDescent="0.25">
      <c r="D222" s="11">
        <v>1.2</v>
      </c>
      <c r="E222" s="11">
        <v>1418</v>
      </c>
      <c r="F222" s="97">
        <f t="shared" si="81"/>
        <v>0.59583333333333333</v>
      </c>
      <c r="G222" s="26">
        <v>1421</v>
      </c>
      <c r="H222" s="93">
        <f t="shared" si="69"/>
        <v>0.59791666666666665</v>
      </c>
      <c r="I222" s="23" t="str">
        <f t="shared" si="70"/>
        <v/>
      </c>
      <c r="J222" s="11">
        <f t="shared" si="71"/>
        <v>4.9999999999999822</v>
      </c>
      <c r="K222" s="11">
        <f t="shared" si="72"/>
        <v>2.9999999999999893</v>
      </c>
      <c r="L222" s="11">
        <f t="shared" si="73"/>
        <v>3</v>
      </c>
      <c r="M222" s="11">
        <f t="shared" ca="1" si="74"/>
        <v>1329</v>
      </c>
      <c r="N222" s="11" t="str">
        <f t="shared" si="75"/>
        <v/>
      </c>
      <c r="O222" s="21">
        <f t="shared" si="76"/>
        <v>3.7499999999999867</v>
      </c>
      <c r="P222" s="24">
        <f t="shared" si="77"/>
        <v>3.2460696958487762</v>
      </c>
      <c r="Q222" s="21">
        <f t="shared" si="78"/>
        <v>3.5999999999999872</v>
      </c>
      <c r="R222" s="21">
        <f t="shared" si="79"/>
        <v>7.3499999999999739</v>
      </c>
      <c r="S222" s="17">
        <f t="shared" si="80"/>
        <v>6.8460696958487635</v>
      </c>
    </row>
    <row r="223" spans="1:19" x14ac:dyDescent="0.25">
      <c r="D223" s="11">
        <v>0.3</v>
      </c>
      <c r="E223" s="11">
        <v>1426</v>
      </c>
      <c r="F223" s="97">
        <f t="shared" si="81"/>
        <v>0.60138888888888886</v>
      </c>
      <c r="G223" s="26">
        <v>1630</v>
      </c>
      <c r="H223" s="93">
        <f t="shared" si="69"/>
        <v>0.6875</v>
      </c>
      <c r="I223" s="23">
        <f t="shared" si="70"/>
        <v>0.69097222222222221</v>
      </c>
      <c r="J223" s="11" t="str">
        <f t="shared" si="71"/>
        <v/>
      </c>
      <c r="K223" s="11">
        <f t="shared" si="72"/>
        <v>124.00000000000004</v>
      </c>
      <c r="L223" s="11">
        <f t="shared" si="73"/>
        <v>4</v>
      </c>
      <c r="M223" s="11">
        <f t="shared" ca="1" si="74"/>
        <v>1329</v>
      </c>
      <c r="N223" s="11">
        <f t="shared" ca="1" si="75"/>
        <v>185.99999999999997</v>
      </c>
      <c r="O223" s="21">
        <f t="shared" si="76"/>
        <v>0.75</v>
      </c>
      <c r="P223" s="24">
        <f t="shared" si="77"/>
        <v>0.11893841060855184</v>
      </c>
      <c r="Q223" s="21">
        <f t="shared" si="78"/>
        <v>37.20000000000001</v>
      </c>
      <c r="R223" s="21">
        <f t="shared" si="79"/>
        <v>37.95000000000001</v>
      </c>
      <c r="S223" s="17">
        <f t="shared" si="80"/>
        <v>37.31893841060856</v>
      </c>
    </row>
    <row r="224" spans="1:19" x14ac:dyDescent="0.25">
      <c r="A224" s="18">
        <v>38483</v>
      </c>
      <c r="B224" s="11">
        <v>1503</v>
      </c>
      <c r="D224" s="11">
        <v>0.01</v>
      </c>
      <c r="E224" s="11">
        <v>1523</v>
      </c>
      <c r="F224" s="97">
        <f t="shared" si="81"/>
        <v>0.64097222222222217</v>
      </c>
      <c r="G224" s="26">
        <v>1532</v>
      </c>
      <c r="H224" s="93">
        <f t="shared" si="69"/>
        <v>0.64722222222222225</v>
      </c>
      <c r="I224" s="23" t="str">
        <f t="shared" si="70"/>
        <v/>
      </c>
      <c r="J224" s="11">
        <f t="shared" si="71"/>
        <v>5.9999999999999787</v>
      </c>
      <c r="K224" s="11">
        <f t="shared" si="72"/>
        <v>9.0000000000001279</v>
      </c>
      <c r="L224" s="11">
        <f t="shared" si="73"/>
        <v>1</v>
      </c>
      <c r="M224" s="11">
        <f t="shared" ca="1" si="74"/>
        <v>1503</v>
      </c>
      <c r="N224" s="11" t="str">
        <f t="shared" si="75"/>
        <v/>
      </c>
      <c r="O224" s="21">
        <f t="shared" si="76"/>
        <v>0.32999999999999885</v>
      </c>
      <c r="P224" s="24">
        <f t="shared" si="77"/>
        <v>0.23452818661036695</v>
      </c>
      <c r="Q224" s="21">
        <f t="shared" si="78"/>
        <v>9.0000000000001287E-2</v>
      </c>
      <c r="R224" s="21">
        <f t="shared" si="79"/>
        <v>0.42000000000000015</v>
      </c>
      <c r="S224" s="17">
        <f t="shared" si="80"/>
        <v>0.32452818661036825</v>
      </c>
    </row>
    <row r="225" spans="1:19" s="87" customFormat="1" x14ac:dyDescent="0.25">
      <c r="D225" s="87">
        <v>0.1</v>
      </c>
      <c r="E225" s="87">
        <v>1538</v>
      </c>
      <c r="F225" s="101">
        <f t="shared" si="81"/>
        <v>0.65138888888888891</v>
      </c>
      <c r="G225" s="90">
        <v>1553</v>
      </c>
      <c r="H225" s="96">
        <f t="shared" si="69"/>
        <v>0.66180555555555554</v>
      </c>
      <c r="I225" s="23" t="str">
        <f t="shared" si="70"/>
        <v/>
      </c>
      <c r="J225" s="11">
        <f t="shared" si="71"/>
        <v>6.9999999999999751</v>
      </c>
      <c r="K225" s="11">
        <f t="shared" si="72"/>
        <v>14.999999999999947</v>
      </c>
      <c r="L225" s="11">
        <f t="shared" si="73"/>
        <v>2</v>
      </c>
      <c r="M225" s="11">
        <f t="shared" ca="1" si="74"/>
        <v>1503</v>
      </c>
      <c r="N225" s="11" t="str">
        <f t="shared" si="75"/>
        <v/>
      </c>
      <c r="O225" s="21">
        <f t="shared" si="76"/>
        <v>3.8499999999999868</v>
      </c>
      <c r="P225" s="24">
        <f t="shared" si="77"/>
        <v>2.7360659302566797</v>
      </c>
      <c r="Q225" s="21">
        <f t="shared" si="78"/>
        <v>1.4999999999999947</v>
      </c>
      <c r="R225" s="21">
        <f t="shared" si="79"/>
        <v>5.3499999999999819</v>
      </c>
      <c r="S225" s="17">
        <f t="shared" si="80"/>
        <v>4.2360659302566743</v>
      </c>
    </row>
    <row r="226" spans="1:19" x14ac:dyDescent="0.25">
      <c r="D226" s="11">
        <v>1</v>
      </c>
      <c r="E226" s="11">
        <v>1600</v>
      </c>
      <c r="F226" s="97">
        <f t="shared" si="81"/>
        <v>0.66666666666666663</v>
      </c>
      <c r="G226" s="26">
        <v>1630</v>
      </c>
      <c r="H226" s="93">
        <f t="shared" si="69"/>
        <v>0.6875</v>
      </c>
      <c r="I226" s="23" t="str">
        <f t="shared" si="70"/>
        <v/>
      </c>
      <c r="J226" s="11">
        <f t="shared" si="71"/>
        <v>6.0000000000001386</v>
      </c>
      <c r="K226" s="11">
        <f t="shared" si="72"/>
        <v>30.000000000000053</v>
      </c>
      <c r="L226" s="11">
        <f t="shared" si="73"/>
        <v>3</v>
      </c>
      <c r="M226" s="11">
        <f t="shared" ca="1" si="74"/>
        <v>1503</v>
      </c>
      <c r="N226" s="11" t="str">
        <f t="shared" si="75"/>
        <v/>
      </c>
      <c r="O226" s="21">
        <f t="shared" si="76"/>
        <v>18.000000000000416</v>
      </c>
      <c r="P226" s="24">
        <f t="shared" si="77"/>
        <v>14.9120458417266</v>
      </c>
      <c r="Q226" s="21">
        <f t="shared" si="78"/>
        <v>30.000000000000053</v>
      </c>
      <c r="R226" s="21">
        <f t="shared" si="79"/>
        <v>48.000000000000469</v>
      </c>
      <c r="S226" s="17">
        <f t="shared" si="80"/>
        <v>44.912045841726652</v>
      </c>
    </row>
    <row r="227" spans="1:19" x14ac:dyDescent="0.25">
      <c r="D227" s="11">
        <v>5</v>
      </c>
      <c r="E227" s="11">
        <v>1636</v>
      </c>
      <c r="F227" s="97">
        <f t="shared" si="81"/>
        <v>0.69166666666666676</v>
      </c>
      <c r="G227" s="26">
        <v>1641</v>
      </c>
      <c r="H227" s="93">
        <f t="shared" si="69"/>
        <v>0.69513888888888886</v>
      </c>
      <c r="I227" s="23">
        <f t="shared" si="70"/>
        <v>0.69861111111111107</v>
      </c>
      <c r="J227" s="11" t="str">
        <f t="shared" si="71"/>
        <v/>
      </c>
      <c r="K227" s="11">
        <f t="shared" si="72"/>
        <v>4.9999999999998224</v>
      </c>
      <c r="L227" s="11">
        <f t="shared" si="73"/>
        <v>4</v>
      </c>
      <c r="M227" s="11">
        <f t="shared" ca="1" si="74"/>
        <v>1503</v>
      </c>
      <c r="N227" s="11">
        <f t="shared" ca="1" si="75"/>
        <v>102.99999999999996</v>
      </c>
      <c r="O227" s="21">
        <f t="shared" si="76"/>
        <v>12.5</v>
      </c>
      <c r="P227" s="24">
        <f t="shared" si="77"/>
        <v>1.6207517425303481</v>
      </c>
      <c r="Q227" s="21">
        <f t="shared" si="78"/>
        <v>24.999999999999112</v>
      </c>
      <c r="R227" s="21">
        <f t="shared" si="79"/>
        <v>37.499999999999112</v>
      </c>
      <c r="S227" s="17">
        <f t="shared" si="80"/>
        <v>26.62075174252946</v>
      </c>
    </row>
    <row r="228" spans="1:19" x14ac:dyDescent="0.25">
      <c r="A228" s="18">
        <v>38484</v>
      </c>
      <c r="B228" s="11">
        <v>1302</v>
      </c>
      <c r="D228" s="11">
        <v>0.01</v>
      </c>
      <c r="E228" s="11">
        <v>1352</v>
      </c>
      <c r="F228" s="97">
        <f t="shared" si="81"/>
        <v>0.57777777777777783</v>
      </c>
      <c r="G228" s="26">
        <v>1402</v>
      </c>
      <c r="H228" s="93">
        <f t="shared" si="69"/>
        <v>0.58472222222222225</v>
      </c>
      <c r="I228" s="23">
        <f t="shared" si="70"/>
        <v>0.58819444444444446</v>
      </c>
      <c r="J228" s="11" t="str">
        <f t="shared" si="71"/>
        <v/>
      </c>
      <c r="K228" s="11">
        <f t="shared" si="72"/>
        <v>9.9999999999999645</v>
      </c>
      <c r="L228" s="11">
        <f t="shared" si="73"/>
        <v>1</v>
      </c>
      <c r="M228" s="11">
        <f t="shared" ca="1" si="74"/>
        <v>1302</v>
      </c>
      <c r="N228" s="11">
        <f t="shared" ca="1" si="75"/>
        <v>65.000000000000085</v>
      </c>
      <c r="O228" s="21">
        <f t="shared" si="76"/>
        <v>2.5000000000000001E-2</v>
      </c>
      <c r="P228" s="24">
        <f t="shared" si="77"/>
        <v>5.4281443780592247E-3</v>
      </c>
      <c r="Q228" s="21">
        <f t="shared" si="78"/>
        <v>9.9999999999999645E-2</v>
      </c>
      <c r="R228" s="21">
        <f t="shared" si="79"/>
        <v>0.12499999999999964</v>
      </c>
      <c r="S228" s="17">
        <f t="shared" si="80"/>
        <v>0.10542814437805886</v>
      </c>
    </row>
    <row r="229" spans="1:19" x14ac:dyDescent="0.25">
      <c r="A229" s="18">
        <v>38484</v>
      </c>
      <c r="B229" s="11">
        <v>1452</v>
      </c>
      <c r="D229" s="11">
        <v>0.1</v>
      </c>
      <c r="E229" s="11">
        <v>1522</v>
      </c>
      <c r="F229" s="97">
        <f t="shared" si="81"/>
        <v>0.64027777777777783</v>
      </c>
      <c r="G229" s="26">
        <v>1525</v>
      </c>
      <c r="H229" s="93">
        <f t="shared" si="69"/>
        <v>0.64236111111111105</v>
      </c>
      <c r="I229" s="23" t="str">
        <f t="shared" si="70"/>
        <v/>
      </c>
      <c r="J229" s="11">
        <f t="shared" si="71"/>
        <v>3.9999999999999858</v>
      </c>
      <c r="K229" s="11">
        <f t="shared" si="72"/>
        <v>2.9999999999998295</v>
      </c>
      <c r="L229" s="11">
        <f t="shared" si="73"/>
        <v>1</v>
      </c>
      <c r="M229" s="11">
        <f t="shared" ca="1" si="74"/>
        <v>1452</v>
      </c>
      <c r="N229" s="11" t="str">
        <f t="shared" si="75"/>
        <v/>
      </c>
      <c r="O229" s="21">
        <f t="shared" si="76"/>
        <v>0.59999999999999798</v>
      </c>
      <c r="P229" s="24">
        <f t="shared" si="77"/>
        <v>0.5770821790923526</v>
      </c>
      <c r="Q229" s="21">
        <f t="shared" si="78"/>
        <v>0.29999999999998295</v>
      </c>
      <c r="R229" s="21">
        <f t="shared" si="79"/>
        <v>0.89999999999998093</v>
      </c>
      <c r="S229" s="17">
        <f t="shared" si="80"/>
        <v>0.87708217909233555</v>
      </c>
    </row>
    <row r="230" spans="1:19" x14ac:dyDescent="0.25">
      <c r="D230" s="11">
        <v>0.2</v>
      </c>
      <c r="E230" s="11">
        <v>1529</v>
      </c>
      <c r="F230" s="97">
        <f t="shared" si="81"/>
        <v>0.64513888888888882</v>
      </c>
      <c r="G230" s="26">
        <v>1601</v>
      </c>
      <c r="H230" s="93">
        <f t="shared" si="69"/>
        <v>0.66736111111111107</v>
      </c>
      <c r="I230" s="23">
        <f t="shared" si="70"/>
        <v>0.67083333333333328</v>
      </c>
      <c r="J230" s="11" t="str">
        <f t="shared" si="71"/>
        <v/>
      </c>
      <c r="K230" s="11">
        <f t="shared" si="72"/>
        <v>32.000000000000043</v>
      </c>
      <c r="L230" s="11">
        <f t="shared" si="73"/>
        <v>2</v>
      </c>
      <c r="M230" s="11">
        <f t="shared" ca="1" si="74"/>
        <v>1452</v>
      </c>
      <c r="N230" s="11">
        <f t="shared" ca="1" si="75"/>
        <v>73.999999999999901</v>
      </c>
      <c r="O230" s="21">
        <f t="shared" si="76"/>
        <v>0.5</v>
      </c>
      <c r="P230" s="24">
        <f t="shared" si="77"/>
        <v>8.192609482288947E-2</v>
      </c>
      <c r="Q230" s="21">
        <f t="shared" si="78"/>
        <v>6.4000000000000092</v>
      </c>
      <c r="R230" s="21">
        <f t="shared" si="79"/>
        <v>6.9000000000000092</v>
      </c>
      <c r="S230" s="17">
        <f t="shared" si="80"/>
        <v>6.4819260948228985</v>
      </c>
    </row>
    <row r="231" spans="1:19" x14ac:dyDescent="0.25">
      <c r="A231" s="18">
        <v>38485</v>
      </c>
      <c r="B231" s="11">
        <v>804</v>
      </c>
      <c r="D231" s="11">
        <v>0.01</v>
      </c>
      <c r="E231" s="11">
        <v>855</v>
      </c>
      <c r="F231" s="97">
        <f t="shared" si="81"/>
        <v>0.37152777777777773</v>
      </c>
      <c r="G231" s="26">
        <v>858</v>
      </c>
      <c r="H231" s="93">
        <f t="shared" si="69"/>
        <v>0.37361111111111112</v>
      </c>
      <c r="I231" s="23" t="str">
        <f t="shared" si="70"/>
        <v/>
      </c>
      <c r="J231" s="11">
        <f t="shared" si="71"/>
        <v>11.999999999999957</v>
      </c>
      <c r="K231" s="11">
        <f t="shared" si="72"/>
        <v>3.0000000000000693</v>
      </c>
      <c r="L231" s="11">
        <f t="shared" si="73"/>
        <v>1</v>
      </c>
      <c r="M231" s="11">
        <f t="shared" ca="1" si="74"/>
        <v>804</v>
      </c>
      <c r="N231" s="11" t="str">
        <f t="shared" si="75"/>
        <v/>
      </c>
      <c r="O231" s="21">
        <f t="shared" si="76"/>
        <v>60.059999999999782</v>
      </c>
      <c r="P231" s="24">
        <f t="shared" si="77"/>
        <v>17.354658467472191</v>
      </c>
      <c r="Q231" s="21">
        <f t="shared" si="78"/>
        <v>3.0000000000000693E-2</v>
      </c>
      <c r="R231" s="21">
        <f t="shared" si="79"/>
        <v>60.089999999999783</v>
      </c>
      <c r="S231" s="17">
        <f t="shared" si="80"/>
        <v>17.384658467472192</v>
      </c>
    </row>
    <row r="232" spans="1:19" x14ac:dyDescent="0.25">
      <c r="D232" s="11">
        <v>10</v>
      </c>
      <c r="E232" s="11">
        <v>910</v>
      </c>
      <c r="F232" s="97">
        <f t="shared" si="81"/>
        <v>0.38194444444444442</v>
      </c>
      <c r="G232" s="26">
        <v>913</v>
      </c>
      <c r="H232" s="93">
        <f t="shared" si="69"/>
        <v>0.3840277777777778</v>
      </c>
      <c r="I232" s="23" t="str">
        <f t="shared" si="70"/>
        <v/>
      </c>
      <c r="J232" s="11">
        <f t="shared" si="71"/>
        <v>8.999999999999968</v>
      </c>
      <c r="K232" s="11">
        <f t="shared" si="72"/>
        <v>3.0000000000000693</v>
      </c>
      <c r="L232" s="11">
        <f t="shared" si="73"/>
        <v>2</v>
      </c>
      <c r="M232" s="11">
        <f t="shared" ca="1" si="74"/>
        <v>804</v>
      </c>
      <c r="N232" s="11" t="str">
        <f t="shared" si="75"/>
        <v/>
      </c>
      <c r="O232" s="21">
        <f t="shared" si="76"/>
        <v>944.99999999999659</v>
      </c>
      <c r="P232" s="24">
        <f t="shared" si="77"/>
        <v>570.81204129048365</v>
      </c>
      <c r="Q232" s="21">
        <f t="shared" si="78"/>
        <v>30.000000000000693</v>
      </c>
      <c r="R232" s="21">
        <f t="shared" si="79"/>
        <v>974.99999999999727</v>
      </c>
      <c r="S232" s="17">
        <f t="shared" si="80"/>
        <v>600.81204129048433</v>
      </c>
    </row>
    <row r="233" spans="1:19" x14ac:dyDescent="0.25">
      <c r="D233" s="11">
        <v>200</v>
      </c>
      <c r="E233" s="11">
        <v>922</v>
      </c>
      <c r="F233" s="97">
        <f t="shared" si="81"/>
        <v>0.39027777777777778</v>
      </c>
      <c r="G233" s="26">
        <v>954</v>
      </c>
      <c r="H233" s="93">
        <f t="shared" si="69"/>
        <v>0.41250000000000003</v>
      </c>
      <c r="I233" s="23" t="str">
        <f t="shared" si="70"/>
        <v/>
      </c>
      <c r="J233" s="11">
        <f t="shared" si="71"/>
        <v>4.9999999999999023</v>
      </c>
      <c r="K233" s="11">
        <f t="shared" si="72"/>
        <v>32.000000000000043</v>
      </c>
      <c r="L233" s="11">
        <f t="shared" si="73"/>
        <v>3</v>
      </c>
      <c r="M233" s="11">
        <f t="shared" ca="1" si="74"/>
        <v>804</v>
      </c>
      <c r="N233" s="11" t="str">
        <f t="shared" si="75"/>
        <v/>
      </c>
      <c r="O233" s="21">
        <f t="shared" si="76"/>
        <v>599.99999999998829</v>
      </c>
      <c r="P233" s="24">
        <f t="shared" si="77"/>
        <v>497.0679538245933</v>
      </c>
      <c r="Q233" s="21">
        <f t="shared" si="78"/>
        <v>6400.0000000000082</v>
      </c>
      <c r="R233" s="21">
        <f t="shared" si="79"/>
        <v>6999.9999999999964</v>
      </c>
      <c r="S233" s="17">
        <f t="shared" si="80"/>
        <v>6897.0679538246013</v>
      </c>
    </row>
    <row r="234" spans="1:19" x14ac:dyDescent="0.25">
      <c r="D234" s="11">
        <v>40</v>
      </c>
      <c r="E234" s="11">
        <v>959</v>
      </c>
      <c r="F234" s="97">
        <f t="shared" si="81"/>
        <v>0.41597222222222219</v>
      </c>
      <c r="G234" s="26">
        <v>1020</v>
      </c>
      <c r="H234" s="93">
        <f t="shared" si="69"/>
        <v>0.43055555555555558</v>
      </c>
      <c r="I234" s="23">
        <f t="shared" si="70"/>
        <v>0.43402777777777779</v>
      </c>
      <c r="J234" s="11" t="str">
        <f t="shared" si="71"/>
        <v/>
      </c>
      <c r="K234" s="11">
        <f t="shared" si="72"/>
        <v>21.000000000000085</v>
      </c>
      <c r="L234" s="11">
        <f t="shared" si="73"/>
        <v>4</v>
      </c>
      <c r="M234" s="11">
        <f t="shared" ca="1" si="74"/>
        <v>804</v>
      </c>
      <c r="N234" s="11">
        <f t="shared" ca="1" si="75"/>
        <v>141.00000000000006</v>
      </c>
      <c r="O234" s="21">
        <f t="shared" si="76"/>
        <v>100</v>
      </c>
      <c r="P234" s="24">
        <f t="shared" si="77"/>
        <v>11.425711806824168</v>
      </c>
      <c r="Q234" s="21">
        <f t="shared" si="78"/>
        <v>840.00000000000341</v>
      </c>
      <c r="R234" s="21">
        <f t="shared" si="79"/>
        <v>940.00000000000341</v>
      </c>
      <c r="S234" s="17">
        <f t="shared" si="80"/>
        <v>851.42571180682762</v>
      </c>
    </row>
    <row r="235" spans="1:19" x14ac:dyDescent="0.25">
      <c r="A235" s="18">
        <v>38489</v>
      </c>
      <c r="B235" s="11">
        <v>1324</v>
      </c>
      <c r="D235" s="11">
        <v>0.01</v>
      </c>
      <c r="E235" s="11">
        <v>1400</v>
      </c>
      <c r="F235" s="97">
        <f t="shared" si="81"/>
        <v>0.58333333333333337</v>
      </c>
      <c r="G235" s="26">
        <v>1403</v>
      </c>
      <c r="H235" s="93">
        <f t="shared" si="69"/>
        <v>0.5854166666666667</v>
      </c>
      <c r="I235" s="23" t="str">
        <f t="shared" si="70"/>
        <v/>
      </c>
      <c r="J235" s="11">
        <f t="shared" si="71"/>
        <v>8.999999999999968</v>
      </c>
      <c r="K235" s="11">
        <f t="shared" si="72"/>
        <v>2.9999999999999893</v>
      </c>
      <c r="L235" s="11">
        <f t="shared" si="73"/>
        <v>1</v>
      </c>
      <c r="M235" s="11">
        <f t="shared" ca="1" si="74"/>
        <v>1324</v>
      </c>
      <c r="N235" s="11" t="str">
        <f t="shared" si="75"/>
        <v/>
      </c>
      <c r="O235" s="21">
        <f t="shared" si="76"/>
        <v>45.044999999999838</v>
      </c>
      <c r="P235" s="24">
        <f t="shared" si="77"/>
        <v>13.015993850604142</v>
      </c>
      <c r="Q235" s="21">
        <f t="shared" si="78"/>
        <v>2.9999999999999895E-2</v>
      </c>
      <c r="R235" s="21">
        <f t="shared" si="79"/>
        <v>45.074999999999839</v>
      </c>
      <c r="S235" s="17">
        <f t="shared" si="80"/>
        <v>13.045993850604141</v>
      </c>
    </row>
    <row r="236" spans="1:19" x14ac:dyDescent="0.25">
      <c r="D236" s="11">
        <v>10</v>
      </c>
      <c r="E236" s="11">
        <v>1412</v>
      </c>
      <c r="F236" s="97">
        <f t="shared" si="81"/>
        <v>0.59166666666666667</v>
      </c>
      <c r="G236" s="26">
        <v>1414</v>
      </c>
      <c r="H236" s="93">
        <f t="shared" si="69"/>
        <v>0.59305555555555556</v>
      </c>
      <c r="I236" s="23" t="str">
        <f t="shared" si="70"/>
        <v/>
      </c>
      <c r="J236" s="11">
        <f t="shared" si="71"/>
        <v>5.9999999999999787</v>
      </c>
      <c r="K236" s="11">
        <f t="shared" si="72"/>
        <v>1.9999999999999929</v>
      </c>
      <c r="L236" s="11">
        <f t="shared" si="73"/>
        <v>2</v>
      </c>
      <c r="M236" s="11">
        <f t="shared" ca="1" si="74"/>
        <v>1324</v>
      </c>
      <c r="N236" s="11" t="str">
        <f t="shared" si="75"/>
        <v/>
      </c>
      <c r="O236" s="21">
        <f t="shared" si="76"/>
        <v>629.99999999999773</v>
      </c>
      <c r="P236" s="24">
        <f t="shared" si="77"/>
        <v>380.54136086032241</v>
      </c>
      <c r="Q236" s="21">
        <f t="shared" si="78"/>
        <v>19.999999999999929</v>
      </c>
      <c r="R236" s="21">
        <f t="shared" si="79"/>
        <v>649.99999999999761</v>
      </c>
      <c r="S236" s="17">
        <f t="shared" si="80"/>
        <v>400.54136086032236</v>
      </c>
    </row>
    <row r="237" spans="1:19" x14ac:dyDescent="0.25">
      <c r="D237" s="11">
        <v>200</v>
      </c>
      <c r="E237" s="11">
        <v>1420</v>
      </c>
      <c r="F237" s="97">
        <f t="shared" si="81"/>
        <v>0.59722222222222221</v>
      </c>
      <c r="G237" s="26">
        <v>1505</v>
      </c>
      <c r="H237" s="93">
        <f t="shared" si="69"/>
        <v>0.62847222222222221</v>
      </c>
      <c r="I237" s="23">
        <f t="shared" si="70"/>
        <v>0.63194444444444442</v>
      </c>
      <c r="J237" s="11" t="str">
        <f t="shared" si="71"/>
        <v/>
      </c>
      <c r="K237" s="11">
        <f t="shared" si="72"/>
        <v>45</v>
      </c>
      <c r="L237" s="11">
        <f t="shared" si="73"/>
        <v>3</v>
      </c>
      <c r="M237" s="11">
        <f t="shared" ca="1" si="74"/>
        <v>1324</v>
      </c>
      <c r="N237" s="11">
        <f t="shared" ca="1" si="75"/>
        <v>105.99999999999994</v>
      </c>
      <c r="O237" s="21">
        <f t="shared" si="76"/>
        <v>500</v>
      </c>
      <c r="P237" s="24">
        <f t="shared" si="77"/>
        <v>52.318172546220183</v>
      </c>
      <c r="Q237" s="21">
        <f t="shared" si="78"/>
        <v>9000</v>
      </c>
      <c r="R237" s="21">
        <f t="shared" si="79"/>
        <v>9500</v>
      </c>
      <c r="S237" s="17">
        <f t="shared" si="80"/>
        <v>9052.31817254622</v>
      </c>
    </row>
    <row r="238" spans="1:19" x14ac:dyDescent="0.25">
      <c r="A238" s="18">
        <v>38491</v>
      </c>
      <c r="B238" s="11">
        <v>1003</v>
      </c>
      <c r="D238" s="11">
        <v>0.01</v>
      </c>
      <c r="E238" s="11">
        <v>1039</v>
      </c>
      <c r="F238" s="97">
        <f t="shared" si="81"/>
        <v>0.44375000000000003</v>
      </c>
      <c r="G238" s="26">
        <v>1041</v>
      </c>
      <c r="H238" s="93">
        <f t="shared" si="69"/>
        <v>0.44513888888888892</v>
      </c>
      <c r="I238" s="23" t="str">
        <f t="shared" si="70"/>
        <v/>
      </c>
      <c r="J238" s="11">
        <f t="shared" si="71"/>
        <v>8.999999999999968</v>
      </c>
      <c r="K238" s="11">
        <f t="shared" si="72"/>
        <v>1.9999999999999929</v>
      </c>
      <c r="L238" s="11">
        <f t="shared" si="73"/>
        <v>1</v>
      </c>
      <c r="M238" s="11">
        <f t="shared" ca="1" si="74"/>
        <v>1003</v>
      </c>
      <c r="N238" s="11" t="str">
        <f t="shared" si="75"/>
        <v/>
      </c>
      <c r="O238" s="21">
        <f t="shared" si="76"/>
        <v>45.044999999999838</v>
      </c>
      <c r="P238" s="24">
        <f t="shared" si="77"/>
        <v>13.015993850604142</v>
      </c>
      <c r="Q238" s="21">
        <f t="shared" si="78"/>
        <v>1.9999999999999931E-2</v>
      </c>
      <c r="R238" s="21">
        <f t="shared" si="79"/>
        <v>45.064999999999841</v>
      </c>
      <c r="S238" s="17">
        <f t="shared" si="80"/>
        <v>13.035993850604141</v>
      </c>
    </row>
    <row r="239" spans="1:19" x14ac:dyDescent="0.25">
      <c r="D239" s="11">
        <v>10</v>
      </c>
      <c r="E239" s="11">
        <v>1050</v>
      </c>
      <c r="F239" s="97">
        <f t="shared" si="81"/>
        <v>0.4513888888888889</v>
      </c>
      <c r="G239" s="26">
        <v>1051</v>
      </c>
      <c r="H239" s="93">
        <f t="shared" si="69"/>
        <v>0.45208333333333334</v>
      </c>
      <c r="I239" s="23" t="str">
        <f t="shared" si="70"/>
        <v/>
      </c>
      <c r="J239" s="11">
        <f t="shared" si="71"/>
        <v>4.9999999999999822</v>
      </c>
      <c r="K239" s="11">
        <f t="shared" si="72"/>
        <v>0.99999999999999645</v>
      </c>
      <c r="L239" s="11">
        <f t="shared" si="73"/>
        <v>2</v>
      </c>
      <c r="M239" s="11">
        <f t="shared" ca="1" si="74"/>
        <v>1003</v>
      </c>
      <c r="N239" s="11" t="str">
        <f t="shared" si="75"/>
        <v/>
      </c>
      <c r="O239" s="21">
        <f t="shared" si="76"/>
        <v>474.99999999999829</v>
      </c>
      <c r="P239" s="24">
        <f t="shared" si="77"/>
        <v>294.07982743122875</v>
      </c>
      <c r="Q239" s="21">
        <f t="shared" si="78"/>
        <v>9.9999999999999645</v>
      </c>
      <c r="R239" s="21">
        <f t="shared" si="79"/>
        <v>484.99999999999824</v>
      </c>
      <c r="S239" s="17">
        <f t="shared" si="80"/>
        <v>304.07982743122869</v>
      </c>
    </row>
    <row r="240" spans="1:19" x14ac:dyDescent="0.25">
      <c r="D240" s="11">
        <v>180</v>
      </c>
      <c r="E240" s="11">
        <v>1056</v>
      </c>
      <c r="F240" s="97">
        <f t="shared" si="81"/>
        <v>0.45555555555555555</v>
      </c>
      <c r="G240" s="26">
        <v>1300</v>
      </c>
      <c r="H240" s="93">
        <f t="shared" si="69"/>
        <v>0.54166666666666663</v>
      </c>
      <c r="I240" s="23">
        <f t="shared" si="70"/>
        <v>0.54513888888888884</v>
      </c>
      <c r="J240" s="11" t="str">
        <f t="shared" si="71"/>
        <v/>
      </c>
      <c r="K240" s="11">
        <f t="shared" si="72"/>
        <v>123.99999999999996</v>
      </c>
      <c r="L240" s="11">
        <f t="shared" si="73"/>
        <v>3</v>
      </c>
      <c r="M240" s="11">
        <f t="shared" ca="1" si="74"/>
        <v>1003</v>
      </c>
      <c r="N240" s="11">
        <f t="shared" ca="1" si="75"/>
        <v>181.99999999999991</v>
      </c>
      <c r="O240" s="21">
        <f t="shared" si="76"/>
        <v>450</v>
      </c>
      <c r="P240" s="24">
        <f t="shared" si="77"/>
        <v>47.347346607878421</v>
      </c>
      <c r="Q240" s="21">
        <f t="shared" si="78"/>
        <v>22319.999999999993</v>
      </c>
      <c r="R240" s="21">
        <f t="shared" si="79"/>
        <v>22769.999999999993</v>
      </c>
      <c r="S240" s="17">
        <f t="shared" si="80"/>
        <v>22367.347346607872</v>
      </c>
    </row>
    <row r="241" spans="1:19" x14ac:dyDescent="0.25">
      <c r="A241" s="18">
        <v>38492</v>
      </c>
      <c r="B241" s="11">
        <v>1000</v>
      </c>
      <c r="D241" s="11">
        <v>0.01</v>
      </c>
      <c r="E241" s="11">
        <v>1028</v>
      </c>
      <c r="F241" s="97">
        <f t="shared" si="81"/>
        <v>0.43611111111111112</v>
      </c>
      <c r="G241" s="26">
        <v>1115</v>
      </c>
      <c r="H241" s="93">
        <f t="shared" si="69"/>
        <v>0.46875</v>
      </c>
      <c r="I241" s="23" t="str">
        <f t="shared" si="70"/>
        <v/>
      </c>
      <c r="J241" s="11">
        <f t="shared" si="71"/>
        <v>11.999999999999957</v>
      </c>
      <c r="K241" s="11">
        <f t="shared" si="72"/>
        <v>46.999999999999993</v>
      </c>
      <c r="L241" s="11">
        <f t="shared" si="73"/>
        <v>1</v>
      </c>
      <c r="M241" s="11">
        <f t="shared" ca="1" si="74"/>
        <v>1000</v>
      </c>
      <c r="N241" s="11" t="str">
        <f t="shared" si="75"/>
        <v/>
      </c>
      <c r="O241" s="21">
        <f t="shared" si="76"/>
        <v>6.0599999999999779E-2</v>
      </c>
      <c r="P241" s="24">
        <f t="shared" si="77"/>
        <v>2.5852389795348606E-2</v>
      </c>
      <c r="Q241" s="21">
        <f t="shared" si="78"/>
        <v>0.46999999999999992</v>
      </c>
      <c r="R241" s="21">
        <f t="shared" si="79"/>
        <v>0.53059999999999974</v>
      </c>
      <c r="S241" s="17">
        <f t="shared" si="80"/>
        <v>0.49585238979534851</v>
      </c>
    </row>
    <row r="242" spans="1:19" x14ac:dyDescent="0.25">
      <c r="D242" s="11">
        <v>1E-4</v>
      </c>
      <c r="E242" s="11">
        <v>1127</v>
      </c>
      <c r="F242" s="97">
        <f t="shared" si="81"/>
        <v>0.4770833333333333</v>
      </c>
      <c r="G242" s="26">
        <v>1129</v>
      </c>
      <c r="H242" s="93">
        <f t="shared" si="69"/>
        <v>0.47847222222222219</v>
      </c>
      <c r="I242" s="23">
        <f t="shared" si="70"/>
        <v>0.4819444444444444</v>
      </c>
      <c r="J242" s="11" t="str">
        <f t="shared" si="71"/>
        <v/>
      </c>
      <c r="K242" s="11">
        <f t="shared" si="72"/>
        <v>1.9999999999999929</v>
      </c>
      <c r="L242" s="11">
        <f t="shared" si="73"/>
        <v>2</v>
      </c>
      <c r="M242" s="11">
        <f t="shared" ca="1" si="74"/>
        <v>1000</v>
      </c>
      <c r="N242" s="11">
        <f t="shared" ca="1" si="75"/>
        <v>93.999999999999901</v>
      </c>
      <c r="O242" s="21">
        <f t="shared" si="76"/>
        <v>2.5000000000000001E-4</v>
      </c>
      <c r="P242" s="24">
        <f t="shared" si="77"/>
        <v>1.0748813070187021E-4</v>
      </c>
      <c r="Q242" s="21">
        <f t="shared" si="78"/>
        <v>1.999999999999993E-4</v>
      </c>
      <c r="R242" s="21">
        <f t="shared" si="79"/>
        <v>4.4999999999999934E-4</v>
      </c>
      <c r="S242" s="17">
        <f t="shared" si="80"/>
        <v>3.0748813070186954E-4</v>
      </c>
    </row>
    <row r="243" spans="1:19" x14ac:dyDescent="0.25">
      <c r="A243" s="18">
        <v>38496</v>
      </c>
      <c r="B243" s="11">
        <v>1252</v>
      </c>
      <c r="D243" s="11">
        <v>0.01</v>
      </c>
      <c r="E243" s="11">
        <v>1328</v>
      </c>
      <c r="F243" s="97">
        <f t="shared" si="81"/>
        <v>0.56111111111111112</v>
      </c>
      <c r="G243" s="26">
        <v>1330</v>
      </c>
      <c r="H243" s="93">
        <f t="shared" si="69"/>
        <v>0.5625</v>
      </c>
      <c r="I243" s="23" t="str">
        <f t="shared" si="70"/>
        <v/>
      </c>
      <c r="J243" s="11">
        <f t="shared" si="71"/>
        <v>8.999999999999968</v>
      </c>
      <c r="K243" s="11">
        <f t="shared" si="72"/>
        <v>1.9999999999999929</v>
      </c>
      <c r="L243" s="11">
        <f t="shared" si="73"/>
        <v>1</v>
      </c>
      <c r="M243" s="11">
        <f t="shared" ca="1" si="74"/>
        <v>1252</v>
      </c>
      <c r="N243" s="11" t="str">
        <f t="shared" si="75"/>
        <v/>
      </c>
      <c r="O243" s="21">
        <f t="shared" si="76"/>
        <v>45.044999999999838</v>
      </c>
      <c r="P243" s="24">
        <f t="shared" si="77"/>
        <v>13.015993850604142</v>
      </c>
      <c r="Q243" s="21">
        <f t="shared" si="78"/>
        <v>1.9999999999999931E-2</v>
      </c>
      <c r="R243" s="21">
        <f t="shared" si="79"/>
        <v>45.064999999999841</v>
      </c>
      <c r="S243" s="17">
        <f t="shared" si="80"/>
        <v>13.035993850604141</v>
      </c>
    </row>
    <row r="244" spans="1:19" x14ac:dyDescent="0.25">
      <c r="D244" s="11">
        <v>10</v>
      </c>
      <c r="E244" s="11">
        <v>1339</v>
      </c>
      <c r="F244" s="97">
        <f t="shared" si="81"/>
        <v>0.56874999999999998</v>
      </c>
      <c r="G244" s="26">
        <v>1341</v>
      </c>
      <c r="H244" s="93">
        <f t="shared" si="69"/>
        <v>0.57013888888888886</v>
      </c>
      <c r="I244" s="23" t="str">
        <f t="shared" si="70"/>
        <v/>
      </c>
      <c r="J244" s="11">
        <f t="shared" si="71"/>
        <v>3.9999999999999858</v>
      </c>
      <c r="K244" s="11">
        <f t="shared" si="72"/>
        <v>1.9999999999999929</v>
      </c>
      <c r="L244" s="11">
        <f t="shared" si="73"/>
        <v>2</v>
      </c>
      <c r="M244" s="11">
        <f t="shared" ca="1" si="74"/>
        <v>1252</v>
      </c>
      <c r="N244" s="11" t="str">
        <f t="shared" si="75"/>
        <v/>
      </c>
      <c r="O244" s="21">
        <f t="shared" si="76"/>
        <v>379.99999999999864</v>
      </c>
      <c r="P244" s="24">
        <f t="shared" si="77"/>
        <v>235.26386194498303</v>
      </c>
      <c r="Q244" s="21">
        <f t="shared" si="78"/>
        <v>19.999999999999929</v>
      </c>
      <c r="R244" s="21">
        <f t="shared" si="79"/>
        <v>399.99999999999858</v>
      </c>
      <c r="S244" s="17">
        <f t="shared" si="80"/>
        <v>255.26386194498298</v>
      </c>
    </row>
    <row r="245" spans="1:19" x14ac:dyDescent="0.25">
      <c r="D245" s="11">
        <v>180</v>
      </c>
      <c r="E245" s="11">
        <v>1345</v>
      </c>
      <c r="F245" s="97">
        <f t="shared" si="81"/>
        <v>0.57291666666666663</v>
      </c>
      <c r="G245" s="26">
        <v>1515</v>
      </c>
      <c r="H245" s="93">
        <f t="shared" si="69"/>
        <v>0.63541666666666663</v>
      </c>
      <c r="I245" s="23">
        <f t="shared" si="70"/>
        <v>0.63888888888888884</v>
      </c>
      <c r="J245" s="11" t="str">
        <f t="shared" si="71"/>
        <v/>
      </c>
      <c r="K245" s="11">
        <f t="shared" si="72"/>
        <v>90</v>
      </c>
      <c r="L245" s="11">
        <f t="shared" si="73"/>
        <v>3</v>
      </c>
      <c r="M245" s="11">
        <f t="shared" ca="1" si="74"/>
        <v>1252</v>
      </c>
      <c r="N245" s="11">
        <f t="shared" ca="1" si="75"/>
        <v>147.99999999999994</v>
      </c>
      <c r="O245" s="21">
        <f t="shared" si="76"/>
        <v>450</v>
      </c>
      <c r="P245" s="24">
        <f t="shared" si="77"/>
        <v>47.347346607878421</v>
      </c>
      <c r="Q245" s="21">
        <f t="shared" si="78"/>
        <v>16200</v>
      </c>
      <c r="R245" s="21">
        <f t="shared" si="79"/>
        <v>16650</v>
      </c>
      <c r="S245" s="17">
        <f t="shared" si="80"/>
        <v>16247.347346607878</v>
      </c>
    </row>
    <row r="246" spans="1:19" x14ac:dyDescent="0.25">
      <c r="A246" s="18">
        <v>38497</v>
      </c>
      <c r="B246" s="11">
        <v>902</v>
      </c>
      <c r="D246" s="11">
        <v>0.01</v>
      </c>
      <c r="E246" s="11">
        <v>936</v>
      </c>
      <c r="F246" s="97">
        <f t="shared" si="81"/>
        <v>0.39999999999999997</v>
      </c>
      <c r="G246" s="26">
        <v>939</v>
      </c>
      <c r="H246" s="93">
        <f t="shared" si="69"/>
        <v>0.40208333333333335</v>
      </c>
      <c r="I246" s="23" t="str">
        <f t="shared" si="70"/>
        <v/>
      </c>
      <c r="J246" s="11">
        <f t="shared" si="71"/>
        <v>5.9999999999999787</v>
      </c>
      <c r="K246" s="11">
        <f t="shared" si="72"/>
        <v>3.0000000000000693</v>
      </c>
      <c r="L246" s="11">
        <f t="shared" si="73"/>
        <v>1</v>
      </c>
      <c r="M246" s="11">
        <f t="shared" ca="1" si="74"/>
        <v>902</v>
      </c>
      <c r="N246" s="11" t="str">
        <f t="shared" si="75"/>
        <v/>
      </c>
      <c r="O246" s="21">
        <f t="shared" si="76"/>
        <v>3.0299999999999891</v>
      </c>
      <c r="P246" s="24">
        <f t="shared" si="77"/>
        <v>1.2898823391971348</v>
      </c>
      <c r="Q246" s="21">
        <f t="shared" si="78"/>
        <v>3.0000000000000693E-2</v>
      </c>
      <c r="R246" s="21">
        <f t="shared" si="79"/>
        <v>3.0599999999999898</v>
      </c>
      <c r="S246" s="17">
        <f t="shared" si="80"/>
        <v>1.3198823391971355</v>
      </c>
    </row>
    <row r="247" spans="1:19" x14ac:dyDescent="0.25">
      <c r="D247" s="11">
        <v>1</v>
      </c>
      <c r="E247" s="11">
        <v>945</v>
      </c>
      <c r="F247" s="97">
        <f t="shared" si="81"/>
        <v>0.40625</v>
      </c>
      <c r="G247" s="26">
        <v>1047</v>
      </c>
      <c r="H247" s="93">
        <f t="shared" si="69"/>
        <v>0.44930555555555557</v>
      </c>
      <c r="I247" s="23" t="str">
        <f t="shared" si="70"/>
        <v/>
      </c>
      <c r="J247" s="11">
        <f t="shared" si="71"/>
        <v>2.9999999999999893</v>
      </c>
      <c r="K247" s="11">
        <f t="shared" si="72"/>
        <v>62.000000000000021</v>
      </c>
      <c r="L247" s="11">
        <f t="shared" si="73"/>
        <v>2</v>
      </c>
      <c r="M247" s="11">
        <f t="shared" ca="1" si="74"/>
        <v>902</v>
      </c>
      <c r="N247" s="11" t="str">
        <f t="shared" si="75"/>
        <v/>
      </c>
      <c r="O247" s="21">
        <f t="shared" si="76"/>
        <v>16.499999999999943</v>
      </c>
      <c r="P247" s="24">
        <f t="shared" si="77"/>
        <v>11.725955594651266</v>
      </c>
      <c r="Q247" s="21">
        <f t="shared" si="78"/>
        <v>62.000000000000021</v>
      </c>
      <c r="R247" s="21">
        <f t="shared" si="79"/>
        <v>78.499999999999972</v>
      </c>
      <c r="S247" s="17">
        <f t="shared" si="80"/>
        <v>73.725955594651282</v>
      </c>
    </row>
    <row r="248" spans="1:19" x14ac:dyDescent="0.25">
      <c r="D248" s="11">
        <v>10</v>
      </c>
      <c r="E248" s="11">
        <v>1050</v>
      </c>
      <c r="F248" s="97">
        <f t="shared" si="81"/>
        <v>0.4513888888888889</v>
      </c>
      <c r="G248" s="26">
        <v>1057</v>
      </c>
      <c r="H248" s="93">
        <f t="shared" si="69"/>
        <v>0.45624999999999999</v>
      </c>
      <c r="I248" s="23" t="str">
        <f t="shared" si="70"/>
        <v/>
      </c>
      <c r="J248" s="11">
        <f t="shared" si="71"/>
        <v>4.9999999999999822</v>
      </c>
      <c r="K248" s="11">
        <f t="shared" si="72"/>
        <v>6.9999999999999751</v>
      </c>
      <c r="L248" s="11">
        <f t="shared" si="73"/>
        <v>3</v>
      </c>
      <c r="M248" s="11">
        <f t="shared" ca="1" si="74"/>
        <v>902</v>
      </c>
      <c r="N248" s="11" t="str">
        <f t="shared" si="75"/>
        <v/>
      </c>
      <c r="O248" s="21">
        <f t="shared" si="76"/>
        <v>274.99999999999903</v>
      </c>
      <c r="P248" s="24">
        <f t="shared" si="77"/>
        <v>195.43252449523621</v>
      </c>
      <c r="Q248" s="21">
        <f t="shared" si="78"/>
        <v>69.999999999999744</v>
      </c>
      <c r="R248" s="21">
        <f t="shared" si="79"/>
        <v>344.99999999999875</v>
      </c>
      <c r="S248" s="17">
        <f t="shared" si="80"/>
        <v>265.43252449523595</v>
      </c>
    </row>
    <row r="249" spans="1:19" x14ac:dyDescent="0.25">
      <c r="D249" s="11">
        <v>100</v>
      </c>
      <c r="E249" s="11">
        <v>1102</v>
      </c>
      <c r="F249" s="97">
        <f t="shared" si="81"/>
        <v>0.4597222222222222</v>
      </c>
      <c r="G249" s="26">
        <v>1110</v>
      </c>
      <c r="H249" s="93">
        <f t="shared" si="69"/>
        <v>0.46527777777777773</v>
      </c>
      <c r="I249" s="23" t="str">
        <f t="shared" si="70"/>
        <v/>
      </c>
      <c r="J249" s="11">
        <f t="shared" si="71"/>
        <v>3.0000000000000693</v>
      </c>
      <c r="K249" s="11">
        <f t="shared" si="72"/>
        <v>7.9999999999999716</v>
      </c>
      <c r="L249" s="11">
        <f t="shared" si="73"/>
        <v>4</v>
      </c>
      <c r="M249" s="11">
        <f t="shared" ca="1" si="74"/>
        <v>902</v>
      </c>
      <c r="N249" s="11" t="str">
        <f t="shared" si="75"/>
        <v/>
      </c>
      <c r="O249" s="21">
        <f t="shared" si="76"/>
        <v>450.0000000000104</v>
      </c>
      <c r="P249" s="24">
        <f t="shared" si="77"/>
        <v>432.80851538875254</v>
      </c>
      <c r="Q249" s="21">
        <f t="shared" si="78"/>
        <v>799.99999999999716</v>
      </c>
      <c r="R249" s="21">
        <f t="shared" si="79"/>
        <v>1250.0000000000075</v>
      </c>
      <c r="S249" s="17">
        <f t="shared" si="80"/>
        <v>1232.8085153887496</v>
      </c>
    </row>
    <row r="250" spans="1:19" x14ac:dyDescent="0.25">
      <c r="D250" s="11">
        <v>200</v>
      </c>
      <c r="E250" s="11">
        <v>1113</v>
      </c>
      <c r="F250" s="97">
        <f t="shared" si="81"/>
        <v>0.46736111111111112</v>
      </c>
      <c r="G250" s="26">
        <v>1138</v>
      </c>
      <c r="H250" s="93">
        <f t="shared" si="69"/>
        <v>0.48472222222222222</v>
      </c>
      <c r="I250" s="23" t="str">
        <f t="shared" si="70"/>
        <v/>
      </c>
      <c r="J250" s="11">
        <f t="shared" si="71"/>
        <v>5.9999999999999787</v>
      </c>
      <c r="K250" s="11">
        <f t="shared" si="72"/>
        <v>24.999999999999993</v>
      </c>
      <c r="L250" s="11">
        <f t="shared" si="73"/>
        <v>5</v>
      </c>
      <c r="M250" s="11">
        <f t="shared" ca="1" si="74"/>
        <v>902</v>
      </c>
      <c r="N250" s="11" t="str">
        <f t="shared" si="75"/>
        <v/>
      </c>
      <c r="O250" s="21">
        <f t="shared" si="76"/>
        <v>629.99999999999773</v>
      </c>
      <c r="P250" s="24">
        <f t="shared" si="77"/>
        <v>380.54136086032241</v>
      </c>
      <c r="Q250" s="21">
        <f t="shared" si="78"/>
        <v>4999.9999999999982</v>
      </c>
      <c r="R250" s="21">
        <f t="shared" si="79"/>
        <v>5629.9999999999964</v>
      </c>
      <c r="S250" s="17">
        <f t="shared" si="80"/>
        <v>5380.5413608603203</v>
      </c>
    </row>
    <row r="251" spans="1:19" x14ac:dyDescent="0.25">
      <c r="D251" s="11">
        <v>10</v>
      </c>
      <c r="E251" s="11">
        <v>1144</v>
      </c>
      <c r="F251" s="97">
        <f t="shared" si="81"/>
        <v>0.48888888888888887</v>
      </c>
      <c r="G251" s="26">
        <v>1154</v>
      </c>
      <c r="H251" s="93">
        <f t="shared" si="69"/>
        <v>0.49583333333333335</v>
      </c>
      <c r="I251" s="23" t="str">
        <f t="shared" ref="I251:I314" si="82">IF(OR(A252&lt;&gt;"",D252=""),H251+TIME(0,5,0),"")</f>
        <v/>
      </c>
      <c r="J251" s="11">
        <f t="shared" ref="J251:J314" si="83">IF(AND(OR(AND(A251&lt;&gt;"",A252=""),AND(A251="",A252="")),D252&lt;&gt;""),(F252-H251)*1440,"")</f>
        <v>3.9999999999999858</v>
      </c>
      <c r="K251" s="11">
        <f t="shared" ref="K251:K314" si="84">(H251-F251)*1440</f>
        <v>10.000000000000044</v>
      </c>
      <c r="L251" s="11">
        <f t="shared" ref="L251:L314" si="85">IF(A251&lt;&gt;"",1,L250+1)</f>
        <v>6</v>
      </c>
      <c r="M251" s="11">
        <f t="shared" ref="M251:M314" ca="1" si="86">OFFSET(B251,-L251+1,0)</f>
        <v>902</v>
      </c>
      <c r="N251" s="11" t="str">
        <f t="shared" ref="N251:N314" si="87">IF(I251&lt;&gt;"",(I251-VALUE(CONCATENATE(LEFT(M251,LEN(M251)-2),":",RIGHT(M251,2))))*1440,"")</f>
        <v/>
      </c>
      <c r="O251" s="21">
        <f t="shared" ref="O251:O314" si="88">IF(J251&lt;&gt;"",(D251+D252)*J251/2,D251*5/2)</f>
        <v>219.9999999999992</v>
      </c>
      <c r="P251" s="24">
        <f t="shared" ref="P251:P314" si="89">IF(J251&lt;&gt;"",(D252-D251)*J251/LN((D252+0.000001)/(D251+0.000001)),-5*(D251-0.000001)/(LN(1/D251)-13.8155))</f>
        <v>156.346019596189</v>
      </c>
      <c r="Q251" s="21">
        <f t="shared" ref="Q251:Q314" si="90">(D251*K251)</f>
        <v>100.00000000000044</v>
      </c>
      <c r="R251" s="21">
        <f t="shared" ref="R251:R314" si="91">O251+Q251</f>
        <v>319.99999999999966</v>
      </c>
      <c r="S251" s="17">
        <f t="shared" ref="S251:S314" si="92">P251+Q251</f>
        <v>256.34601959618942</v>
      </c>
    </row>
    <row r="252" spans="1:19" x14ac:dyDescent="0.25">
      <c r="D252" s="11">
        <v>100</v>
      </c>
      <c r="E252" s="11">
        <v>1158</v>
      </c>
      <c r="F252" s="97">
        <f t="shared" si="81"/>
        <v>0.49861111111111112</v>
      </c>
      <c r="G252" s="26">
        <v>1201</v>
      </c>
      <c r="H252" s="93">
        <f t="shared" si="69"/>
        <v>0.50069444444444444</v>
      </c>
      <c r="I252" s="23" t="str">
        <f t="shared" si="82"/>
        <v/>
      </c>
      <c r="J252" s="11">
        <f t="shared" si="83"/>
        <v>3.9999999999999858</v>
      </c>
      <c r="K252" s="11">
        <f t="shared" si="84"/>
        <v>2.9999999999999893</v>
      </c>
      <c r="L252" s="11">
        <f t="shared" si="85"/>
        <v>7</v>
      </c>
      <c r="M252" s="11">
        <f t="shared" ca="1" si="86"/>
        <v>902</v>
      </c>
      <c r="N252" s="11" t="str">
        <f t="shared" si="87"/>
        <v/>
      </c>
      <c r="O252" s="21">
        <f t="shared" si="88"/>
        <v>599.99999999999784</v>
      </c>
      <c r="P252" s="24">
        <f t="shared" si="89"/>
        <v>577.0780205183213</v>
      </c>
      <c r="Q252" s="21">
        <f t="shared" si="90"/>
        <v>299.99999999999892</v>
      </c>
      <c r="R252" s="21">
        <f t="shared" si="91"/>
        <v>899.99999999999682</v>
      </c>
      <c r="S252" s="17">
        <f t="shared" si="92"/>
        <v>877.07802051832027</v>
      </c>
    </row>
    <row r="253" spans="1:19" x14ac:dyDescent="0.25">
      <c r="D253" s="11">
        <v>200</v>
      </c>
      <c r="E253" s="11">
        <v>1205</v>
      </c>
      <c r="F253" s="97">
        <f t="shared" si="81"/>
        <v>0.50347222222222221</v>
      </c>
      <c r="G253" s="26">
        <v>1231</v>
      </c>
      <c r="H253" s="93">
        <f t="shared" si="69"/>
        <v>0.52152777777777781</v>
      </c>
      <c r="I253" s="23">
        <f t="shared" si="82"/>
        <v>0.52500000000000002</v>
      </c>
      <c r="J253" s="11" t="str">
        <f t="shared" si="83"/>
        <v/>
      </c>
      <c r="K253" s="11">
        <f t="shared" si="84"/>
        <v>26.000000000000068</v>
      </c>
      <c r="L253" s="11">
        <f t="shared" si="85"/>
        <v>8</v>
      </c>
      <c r="M253" s="11">
        <f t="shared" ca="1" si="86"/>
        <v>902</v>
      </c>
      <c r="N253" s="11">
        <f t="shared" ca="1" si="87"/>
        <v>214.00000000000003</v>
      </c>
      <c r="O253" s="21">
        <f t="shared" si="88"/>
        <v>500</v>
      </c>
      <c r="P253" s="24">
        <f t="shared" si="89"/>
        <v>52.318172546220183</v>
      </c>
      <c r="Q253" s="21">
        <f t="shared" si="90"/>
        <v>5200.0000000000136</v>
      </c>
      <c r="R253" s="21">
        <f t="shared" si="91"/>
        <v>5700.0000000000136</v>
      </c>
      <c r="S253" s="17">
        <f t="shared" si="92"/>
        <v>5252.3181725462337</v>
      </c>
    </row>
    <row r="254" spans="1:19" x14ac:dyDescent="0.25">
      <c r="A254" s="18">
        <v>38506</v>
      </c>
      <c r="B254" s="11">
        <v>858</v>
      </c>
      <c r="D254" s="11">
        <v>0.01</v>
      </c>
      <c r="E254" s="11">
        <v>934</v>
      </c>
      <c r="F254" s="97">
        <f t="shared" si="81"/>
        <v>0.39861111111111108</v>
      </c>
      <c r="G254" s="26">
        <v>940</v>
      </c>
      <c r="H254" s="93">
        <f t="shared" si="69"/>
        <v>0.40277777777777773</v>
      </c>
      <c r="I254" s="23" t="str">
        <f t="shared" si="82"/>
        <v/>
      </c>
      <c r="J254" s="11">
        <f t="shared" si="83"/>
        <v>5.0000000000000622</v>
      </c>
      <c r="K254" s="11">
        <f t="shared" si="84"/>
        <v>5.9999999999999787</v>
      </c>
      <c r="L254" s="11">
        <f t="shared" si="85"/>
        <v>1</v>
      </c>
      <c r="M254" s="11">
        <f t="shared" ca="1" si="86"/>
        <v>858</v>
      </c>
      <c r="N254" s="11" t="str">
        <f t="shared" si="87"/>
        <v/>
      </c>
      <c r="O254" s="21">
        <f t="shared" si="88"/>
        <v>0.27500000000000341</v>
      </c>
      <c r="P254" s="24">
        <f t="shared" si="89"/>
        <v>0.19544015550864224</v>
      </c>
      <c r="Q254" s="21">
        <f t="shared" si="90"/>
        <v>5.999999999999979E-2</v>
      </c>
      <c r="R254" s="21">
        <f t="shared" si="91"/>
        <v>0.33500000000000318</v>
      </c>
      <c r="S254" s="17">
        <f t="shared" si="92"/>
        <v>0.25544015550864202</v>
      </c>
    </row>
    <row r="255" spans="1:19" x14ac:dyDescent="0.25">
      <c r="D255" s="11">
        <v>0.1</v>
      </c>
      <c r="E255" s="11">
        <v>945</v>
      </c>
      <c r="F255" s="97">
        <f t="shared" si="81"/>
        <v>0.40625</v>
      </c>
      <c r="G255" s="26">
        <v>1055</v>
      </c>
      <c r="H255" s="93">
        <f t="shared" si="69"/>
        <v>0.4548611111111111</v>
      </c>
      <c r="I255" s="23" t="str">
        <f t="shared" si="82"/>
        <v/>
      </c>
      <c r="J255" s="11">
        <f t="shared" si="83"/>
        <v>1.9999999999999929</v>
      </c>
      <c r="K255" s="11">
        <f t="shared" si="84"/>
        <v>69.999999999999986</v>
      </c>
      <c r="L255" s="11">
        <f t="shared" si="85"/>
        <v>2</v>
      </c>
      <c r="M255" s="11">
        <f t="shared" ca="1" si="86"/>
        <v>858</v>
      </c>
      <c r="N255" s="11" t="str">
        <f t="shared" si="87"/>
        <v/>
      </c>
      <c r="O255" s="21">
        <f t="shared" si="88"/>
        <v>2.0999999999999925</v>
      </c>
      <c r="P255" s="24">
        <f t="shared" si="89"/>
        <v>1.2684751851816289</v>
      </c>
      <c r="Q255" s="21">
        <f t="shared" si="90"/>
        <v>6.9999999999999991</v>
      </c>
      <c r="R255" s="21">
        <f t="shared" si="91"/>
        <v>9.0999999999999908</v>
      </c>
      <c r="S255" s="17">
        <f t="shared" si="92"/>
        <v>8.2684751851816287</v>
      </c>
    </row>
    <row r="256" spans="1:19" x14ac:dyDescent="0.25">
      <c r="D256" s="11">
        <v>2</v>
      </c>
      <c r="E256" s="11">
        <v>1057</v>
      </c>
      <c r="F256" s="97">
        <f t="shared" si="81"/>
        <v>0.45624999999999999</v>
      </c>
      <c r="G256" s="26">
        <v>1120</v>
      </c>
      <c r="H256" s="93">
        <f t="shared" si="69"/>
        <v>0.47222222222222227</v>
      </c>
      <c r="I256" s="23" t="str">
        <f t="shared" si="82"/>
        <v/>
      </c>
      <c r="J256" s="11">
        <f t="shared" si="83"/>
        <v>4.9999999999999023</v>
      </c>
      <c r="K256" s="11">
        <f t="shared" si="84"/>
        <v>23.000000000000078</v>
      </c>
      <c r="L256" s="11">
        <f t="shared" si="85"/>
        <v>3</v>
      </c>
      <c r="M256" s="11">
        <f t="shared" ca="1" si="86"/>
        <v>858</v>
      </c>
      <c r="N256" s="11" t="str">
        <f t="shared" si="87"/>
        <v/>
      </c>
      <c r="O256" s="21">
        <f t="shared" si="88"/>
        <v>254.99999999999503</v>
      </c>
      <c r="P256" s="24">
        <f t="shared" si="89"/>
        <v>125.25490282009469</v>
      </c>
      <c r="Q256" s="21">
        <f t="shared" si="90"/>
        <v>46.000000000000156</v>
      </c>
      <c r="R256" s="21">
        <f t="shared" si="91"/>
        <v>300.99999999999517</v>
      </c>
      <c r="S256" s="17">
        <f t="shared" si="92"/>
        <v>171.25490282009486</v>
      </c>
    </row>
    <row r="257" spans="1:19" x14ac:dyDescent="0.25">
      <c r="D257" s="11">
        <v>100</v>
      </c>
      <c r="E257" s="11">
        <v>1125</v>
      </c>
      <c r="F257" s="97">
        <f t="shared" si="81"/>
        <v>0.47569444444444442</v>
      </c>
      <c r="G257" s="26">
        <v>1151</v>
      </c>
      <c r="H257" s="93">
        <f t="shared" si="69"/>
        <v>0.49374999999999997</v>
      </c>
      <c r="I257" s="23">
        <f t="shared" si="82"/>
        <v>0.49722222222222218</v>
      </c>
      <c r="J257" s="11" t="str">
        <f t="shared" si="83"/>
        <v/>
      </c>
      <c r="K257" s="11">
        <f t="shared" si="84"/>
        <v>25.999999999999986</v>
      </c>
      <c r="L257" s="11">
        <f t="shared" si="85"/>
        <v>4</v>
      </c>
      <c r="M257" s="11">
        <f t="shared" ca="1" si="86"/>
        <v>858</v>
      </c>
      <c r="N257" s="11">
        <f t="shared" ca="1" si="87"/>
        <v>177.99999999999991</v>
      </c>
      <c r="O257" s="21">
        <f t="shared" si="88"/>
        <v>250</v>
      </c>
      <c r="P257" s="24">
        <f t="shared" si="89"/>
        <v>27.143420404993254</v>
      </c>
      <c r="Q257" s="21">
        <f t="shared" si="90"/>
        <v>2599.9999999999986</v>
      </c>
      <c r="R257" s="21">
        <f t="shared" si="91"/>
        <v>2849.9999999999986</v>
      </c>
      <c r="S257" s="17">
        <f t="shared" si="92"/>
        <v>2627.143420404992</v>
      </c>
    </row>
    <row r="258" spans="1:19" x14ac:dyDescent="0.25">
      <c r="A258" s="18">
        <v>38506</v>
      </c>
      <c r="B258" s="11">
        <v>1321</v>
      </c>
      <c r="D258" s="11">
        <v>0.1</v>
      </c>
      <c r="E258" s="11">
        <v>1334</v>
      </c>
      <c r="F258" s="97">
        <f t="shared" si="81"/>
        <v>0.56527777777777777</v>
      </c>
      <c r="G258" s="26">
        <v>1407</v>
      </c>
      <c r="H258" s="93">
        <f t="shared" si="69"/>
        <v>0.58819444444444446</v>
      </c>
      <c r="I258" s="23" t="str">
        <f t="shared" si="82"/>
        <v/>
      </c>
      <c r="J258" s="11">
        <f t="shared" si="83"/>
        <v>3.9999999999999858</v>
      </c>
      <c r="K258" s="11">
        <f t="shared" si="84"/>
        <v>33.000000000000043</v>
      </c>
      <c r="L258" s="11">
        <f t="shared" si="85"/>
        <v>1</v>
      </c>
      <c r="M258" s="11">
        <f t="shared" ca="1" si="86"/>
        <v>1321</v>
      </c>
      <c r="N258" s="11" t="str">
        <f t="shared" si="87"/>
        <v/>
      </c>
      <c r="O258" s="21">
        <f t="shared" si="88"/>
        <v>2.1999999999999922</v>
      </c>
      <c r="P258" s="24">
        <f t="shared" si="89"/>
        <v>1.5634662458609596</v>
      </c>
      <c r="Q258" s="21">
        <f t="shared" si="90"/>
        <v>3.3000000000000043</v>
      </c>
      <c r="R258" s="21">
        <f t="shared" si="91"/>
        <v>5.4999999999999964</v>
      </c>
      <c r="S258" s="17">
        <f t="shared" si="92"/>
        <v>4.8634662458609643</v>
      </c>
    </row>
    <row r="259" spans="1:19" x14ac:dyDescent="0.25">
      <c r="D259" s="11">
        <v>1</v>
      </c>
      <c r="E259" s="11">
        <v>1411</v>
      </c>
      <c r="F259" s="97">
        <f t="shared" si="81"/>
        <v>0.59097222222222223</v>
      </c>
      <c r="G259" s="26">
        <v>1435</v>
      </c>
      <c r="H259" s="93">
        <f t="shared" si="69"/>
        <v>0.60763888888888895</v>
      </c>
      <c r="I259" s="23">
        <f t="shared" si="82"/>
        <v>0.61111111111111116</v>
      </c>
      <c r="J259" s="11" t="str">
        <f t="shared" si="83"/>
        <v/>
      </c>
      <c r="K259" s="11">
        <f t="shared" si="84"/>
        <v>24.000000000000075</v>
      </c>
      <c r="L259" s="11">
        <f t="shared" si="85"/>
        <v>2</v>
      </c>
      <c r="M259" s="11">
        <f t="shared" ca="1" si="86"/>
        <v>1321</v>
      </c>
      <c r="N259" s="11">
        <f t="shared" ca="1" si="87"/>
        <v>79.000000000000043</v>
      </c>
      <c r="O259" s="21">
        <f t="shared" si="88"/>
        <v>2.5</v>
      </c>
      <c r="P259" s="24">
        <f t="shared" si="89"/>
        <v>0.36191198291773735</v>
      </c>
      <c r="Q259" s="21">
        <f t="shared" si="90"/>
        <v>24.000000000000075</v>
      </c>
      <c r="R259" s="21">
        <f t="shared" si="91"/>
        <v>26.500000000000075</v>
      </c>
      <c r="S259" s="17">
        <f t="shared" si="92"/>
        <v>24.36191198291781</v>
      </c>
    </row>
    <row r="260" spans="1:19" x14ac:dyDescent="0.25">
      <c r="A260" s="18">
        <v>38509</v>
      </c>
      <c r="B260" s="11">
        <v>924</v>
      </c>
      <c r="D260" s="11">
        <v>0.01</v>
      </c>
      <c r="E260" s="11">
        <v>1111</v>
      </c>
      <c r="F260" s="97">
        <f t="shared" si="81"/>
        <v>0.46597222222222223</v>
      </c>
      <c r="G260" s="26">
        <v>1124</v>
      </c>
      <c r="H260" s="93">
        <f t="shared" si="69"/>
        <v>0.47500000000000003</v>
      </c>
      <c r="I260" s="23" t="str">
        <f t="shared" si="82"/>
        <v/>
      </c>
      <c r="J260" s="11">
        <f t="shared" si="83"/>
        <v>7.9999999999999716</v>
      </c>
      <c r="K260" s="11">
        <f t="shared" si="84"/>
        <v>13.000000000000034</v>
      </c>
      <c r="L260" s="11">
        <f t="shared" si="85"/>
        <v>1</v>
      </c>
      <c r="M260" s="11">
        <f t="shared" ca="1" si="86"/>
        <v>924</v>
      </c>
      <c r="N260" s="11" t="str">
        <f t="shared" si="87"/>
        <v/>
      </c>
      <c r="O260" s="21">
        <f t="shared" si="88"/>
        <v>0.23999999999999916</v>
      </c>
      <c r="P260" s="24">
        <f t="shared" si="89"/>
        <v>0.19883706201913615</v>
      </c>
      <c r="Q260" s="21">
        <f t="shared" si="90"/>
        <v>0.13000000000000034</v>
      </c>
      <c r="R260" s="21">
        <f t="shared" si="91"/>
        <v>0.3699999999999995</v>
      </c>
      <c r="S260" s="17">
        <f t="shared" si="92"/>
        <v>0.32883706201913648</v>
      </c>
    </row>
    <row r="261" spans="1:19" x14ac:dyDescent="0.25">
      <c r="D261" s="11">
        <v>0.05</v>
      </c>
      <c r="E261" s="11">
        <v>1132</v>
      </c>
      <c r="F261" s="97">
        <f t="shared" si="81"/>
        <v>0.48055555555555557</v>
      </c>
      <c r="G261" s="26">
        <v>1136</v>
      </c>
      <c r="H261" s="93">
        <f t="shared" si="69"/>
        <v>0.48333333333333334</v>
      </c>
      <c r="I261" s="23" t="str">
        <f t="shared" si="82"/>
        <v/>
      </c>
      <c r="J261" s="11">
        <f t="shared" si="83"/>
        <v>14.00000000000003</v>
      </c>
      <c r="K261" s="11">
        <f t="shared" si="84"/>
        <v>3.9999999999999858</v>
      </c>
      <c r="L261" s="11">
        <f t="shared" si="85"/>
        <v>2</v>
      </c>
      <c r="M261" s="11">
        <f t="shared" ca="1" si="86"/>
        <v>924</v>
      </c>
      <c r="N261" s="11" t="str">
        <f t="shared" si="87"/>
        <v/>
      </c>
      <c r="O261" s="21">
        <f t="shared" si="88"/>
        <v>0.36400000000000082</v>
      </c>
      <c r="P261" s="24">
        <f t="shared" si="89"/>
        <v>0.20879966620576229</v>
      </c>
      <c r="Q261" s="21">
        <f t="shared" si="90"/>
        <v>0.19999999999999929</v>
      </c>
      <c r="R261" s="21">
        <f t="shared" si="91"/>
        <v>0.56400000000000006</v>
      </c>
      <c r="S261" s="17">
        <f t="shared" si="92"/>
        <v>0.40879966620576158</v>
      </c>
    </row>
    <row r="262" spans="1:19" x14ac:dyDescent="0.25">
      <c r="D262" s="11">
        <v>2E-3</v>
      </c>
      <c r="E262" s="11">
        <v>1150</v>
      </c>
      <c r="F262" s="97">
        <f t="shared" si="81"/>
        <v>0.49305555555555558</v>
      </c>
      <c r="G262" s="26">
        <v>1157</v>
      </c>
      <c r="H262" s="93">
        <f t="shared" si="69"/>
        <v>0.49791666666666662</v>
      </c>
      <c r="I262" s="23">
        <f t="shared" si="82"/>
        <v>0.50138888888888888</v>
      </c>
      <c r="J262" s="11" t="str">
        <f t="shared" si="83"/>
        <v/>
      </c>
      <c r="K262" s="11">
        <f t="shared" si="84"/>
        <v>6.9999999999998952</v>
      </c>
      <c r="L262" s="11">
        <f t="shared" si="85"/>
        <v>3</v>
      </c>
      <c r="M262" s="11">
        <f t="shared" ca="1" si="86"/>
        <v>924</v>
      </c>
      <c r="N262" s="11">
        <f t="shared" ca="1" si="87"/>
        <v>158</v>
      </c>
      <c r="O262" s="21">
        <f t="shared" si="88"/>
        <v>5.0000000000000001E-3</v>
      </c>
      <c r="P262" s="24">
        <f t="shared" si="89"/>
        <v>1.3149772591720739E-3</v>
      </c>
      <c r="Q262" s="21">
        <f t="shared" si="90"/>
        <v>1.399999999999979E-2</v>
      </c>
      <c r="R262" s="21">
        <f t="shared" si="91"/>
        <v>1.8999999999999791E-2</v>
      </c>
      <c r="S262" s="17">
        <f t="shared" si="92"/>
        <v>1.5314977259171865E-2</v>
      </c>
    </row>
    <row r="263" spans="1:19" x14ac:dyDescent="0.25">
      <c r="A263" s="18">
        <v>38509</v>
      </c>
      <c r="B263" s="11">
        <v>1346</v>
      </c>
      <c r="D263" s="11">
        <v>0.01</v>
      </c>
      <c r="E263" s="11">
        <v>1423</v>
      </c>
      <c r="F263" s="97">
        <f t="shared" si="81"/>
        <v>0.59930555555555554</v>
      </c>
      <c r="G263" s="26">
        <v>1430</v>
      </c>
      <c r="H263" s="93">
        <f t="shared" si="69"/>
        <v>0.60416666666666663</v>
      </c>
      <c r="I263" s="23" t="str">
        <f t="shared" si="82"/>
        <v/>
      </c>
      <c r="J263" s="11">
        <f t="shared" si="83"/>
        <v>7.9999999999999716</v>
      </c>
      <c r="K263" s="11">
        <f t="shared" si="84"/>
        <v>6.9999999999999751</v>
      </c>
      <c r="L263" s="11">
        <f t="shared" si="85"/>
        <v>1</v>
      </c>
      <c r="M263" s="11">
        <f t="shared" ca="1" si="86"/>
        <v>1346</v>
      </c>
      <c r="N263" s="11" t="str">
        <f t="shared" si="87"/>
        <v/>
      </c>
      <c r="O263" s="21">
        <f t="shared" si="88"/>
        <v>0.43999999999999845</v>
      </c>
      <c r="P263" s="24">
        <f t="shared" si="89"/>
        <v>0.31270424881382258</v>
      </c>
      <c r="Q263" s="21">
        <f t="shared" si="90"/>
        <v>6.9999999999999757E-2</v>
      </c>
      <c r="R263" s="21">
        <f t="shared" si="91"/>
        <v>0.50999999999999823</v>
      </c>
      <c r="S263" s="17">
        <f t="shared" si="92"/>
        <v>0.38270424881382237</v>
      </c>
    </row>
    <row r="264" spans="1:19" x14ac:dyDescent="0.25">
      <c r="D264" s="11">
        <v>0.1</v>
      </c>
      <c r="E264" s="11">
        <v>1438</v>
      </c>
      <c r="F264" s="97">
        <f t="shared" si="81"/>
        <v>0.60972222222222217</v>
      </c>
      <c r="G264" s="26">
        <v>1508</v>
      </c>
      <c r="H264" s="93">
        <f t="shared" si="69"/>
        <v>0.63055555555555554</v>
      </c>
      <c r="I264" s="23" t="str">
        <f t="shared" si="82"/>
        <v/>
      </c>
      <c r="J264" s="11">
        <f t="shared" si="83"/>
        <v>8.0000000000001315</v>
      </c>
      <c r="K264" s="11">
        <f t="shared" si="84"/>
        <v>30.000000000000053</v>
      </c>
      <c r="L264" s="11">
        <f t="shared" si="85"/>
        <v>2</v>
      </c>
      <c r="M264" s="11">
        <f t="shared" ca="1" si="86"/>
        <v>1346</v>
      </c>
      <c r="N264" s="11" t="str">
        <f t="shared" si="87"/>
        <v/>
      </c>
      <c r="O264" s="21">
        <f t="shared" si="88"/>
        <v>4.4000000000000723</v>
      </c>
      <c r="P264" s="24">
        <f t="shared" si="89"/>
        <v>3.1269324917219818</v>
      </c>
      <c r="Q264" s="21">
        <f t="shared" si="90"/>
        <v>3.0000000000000053</v>
      </c>
      <c r="R264" s="21">
        <f t="shared" si="91"/>
        <v>7.4000000000000776</v>
      </c>
      <c r="S264" s="17">
        <f t="shared" si="92"/>
        <v>6.1269324917219876</v>
      </c>
    </row>
    <row r="265" spans="1:19" x14ac:dyDescent="0.25">
      <c r="D265" s="11">
        <v>1</v>
      </c>
      <c r="E265" s="11">
        <v>1516</v>
      </c>
      <c r="F265" s="97">
        <f t="shared" si="81"/>
        <v>0.63611111111111118</v>
      </c>
      <c r="G265" s="26">
        <v>1521</v>
      </c>
      <c r="H265" s="93">
        <f t="shared" si="69"/>
        <v>0.63958333333333328</v>
      </c>
      <c r="I265" s="23" t="str">
        <f t="shared" si="82"/>
        <v/>
      </c>
      <c r="J265" s="11">
        <f t="shared" si="83"/>
        <v>18.000000000000096</v>
      </c>
      <c r="K265" s="11">
        <f t="shared" si="84"/>
        <v>4.9999999999998224</v>
      </c>
      <c r="L265" s="11">
        <f t="shared" si="85"/>
        <v>3</v>
      </c>
      <c r="M265" s="11">
        <f t="shared" ca="1" si="86"/>
        <v>1346</v>
      </c>
      <c r="N265" s="11" t="str">
        <f t="shared" si="87"/>
        <v/>
      </c>
      <c r="O265" s="21">
        <f t="shared" si="88"/>
        <v>9.0090000000000465</v>
      </c>
      <c r="P265" s="24">
        <f t="shared" si="89"/>
        <v>2.603537459953619</v>
      </c>
      <c r="Q265" s="21">
        <f t="shared" si="90"/>
        <v>4.9999999999998224</v>
      </c>
      <c r="R265" s="21">
        <f t="shared" si="91"/>
        <v>14.008999999999869</v>
      </c>
      <c r="S265" s="17">
        <f t="shared" si="92"/>
        <v>7.6035374599534418</v>
      </c>
    </row>
    <row r="266" spans="1:19" x14ac:dyDescent="0.25">
      <c r="D266" s="11">
        <v>1E-3</v>
      </c>
      <c r="E266" s="11">
        <v>1539</v>
      </c>
      <c r="F266" s="97">
        <f t="shared" si="81"/>
        <v>0.65208333333333335</v>
      </c>
      <c r="G266" s="26">
        <v>1543</v>
      </c>
      <c r="H266" s="93">
        <f t="shared" si="69"/>
        <v>0.65486111111111112</v>
      </c>
      <c r="I266" s="23">
        <f t="shared" si="82"/>
        <v>0.65833333333333333</v>
      </c>
      <c r="J266" s="11" t="str">
        <f t="shared" si="83"/>
        <v/>
      </c>
      <c r="K266" s="11">
        <f t="shared" si="84"/>
        <v>3.9999999999999858</v>
      </c>
      <c r="L266" s="11">
        <f t="shared" si="85"/>
        <v>4</v>
      </c>
      <c r="M266" s="11">
        <f t="shared" ca="1" si="86"/>
        <v>1346</v>
      </c>
      <c r="N266" s="11">
        <f t="shared" ca="1" si="87"/>
        <v>121.99999999999989</v>
      </c>
      <c r="O266" s="21">
        <f t="shared" si="88"/>
        <v>2.5000000000000001E-3</v>
      </c>
      <c r="P266" s="24">
        <f t="shared" si="89"/>
        <v>7.2310141757293866E-4</v>
      </c>
      <c r="Q266" s="21">
        <f t="shared" si="90"/>
        <v>3.9999999999999862E-3</v>
      </c>
      <c r="R266" s="21">
        <f t="shared" si="91"/>
        <v>6.4999999999999867E-3</v>
      </c>
      <c r="S266" s="17">
        <f t="shared" si="92"/>
        <v>4.7231014175729245E-3</v>
      </c>
    </row>
    <row r="267" spans="1:19" x14ac:dyDescent="0.25">
      <c r="A267" s="18">
        <v>38511</v>
      </c>
      <c r="B267" s="11">
        <v>1308</v>
      </c>
      <c r="D267" s="11">
        <v>0.01</v>
      </c>
      <c r="E267" s="11">
        <v>1415</v>
      </c>
      <c r="F267" s="97">
        <f t="shared" si="81"/>
        <v>0.59375</v>
      </c>
      <c r="G267" s="26">
        <v>1423</v>
      </c>
      <c r="H267" s="93">
        <f t="shared" si="69"/>
        <v>0.59930555555555554</v>
      </c>
      <c r="I267" s="23" t="str">
        <f t="shared" si="82"/>
        <v/>
      </c>
      <c r="J267" s="11">
        <f t="shared" si="83"/>
        <v>10.999999999999961</v>
      </c>
      <c r="K267" s="11">
        <f t="shared" si="84"/>
        <v>7.9999999999999716</v>
      </c>
      <c r="L267" s="11">
        <f t="shared" si="85"/>
        <v>1</v>
      </c>
      <c r="M267" s="11">
        <f t="shared" ca="1" si="86"/>
        <v>1308</v>
      </c>
      <c r="N267" s="11" t="str">
        <f t="shared" si="87"/>
        <v/>
      </c>
      <c r="O267" s="21">
        <f t="shared" si="88"/>
        <v>5.5549999999999802</v>
      </c>
      <c r="P267" s="24">
        <f t="shared" si="89"/>
        <v>2.3647842885280803</v>
      </c>
      <c r="Q267" s="21">
        <f t="shared" si="90"/>
        <v>7.9999999999999724E-2</v>
      </c>
      <c r="R267" s="21">
        <f t="shared" si="91"/>
        <v>5.6349999999999802</v>
      </c>
      <c r="S267" s="17">
        <f t="shared" si="92"/>
        <v>2.4447842885280799</v>
      </c>
    </row>
    <row r="268" spans="1:19" x14ac:dyDescent="0.25">
      <c r="D268" s="11">
        <v>1</v>
      </c>
      <c r="E268" s="11">
        <v>1434</v>
      </c>
      <c r="F268" s="97">
        <f t="shared" si="81"/>
        <v>0.6069444444444444</v>
      </c>
      <c r="G268" s="26">
        <v>1434</v>
      </c>
      <c r="H268" s="93">
        <f t="shared" si="69"/>
        <v>0.6069444444444444</v>
      </c>
      <c r="I268" s="23" t="str">
        <f t="shared" si="82"/>
        <v/>
      </c>
      <c r="J268" s="11">
        <f t="shared" si="83"/>
        <v>5.0000000000001421</v>
      </c>
      <c r="K268" s="11">
        <f t="shared" si="84"/>
        <v>0</v>
      </c>
      <c r="L268" s="11">
        <f t="shared" si="85"/>
        <v>2</v>
      </c>
      <c r="M268" s="11">
        <f t="shared" ca="1" si="86"/>
        <v>1308</v>
      </c>
      <c r="N268" s="11" t="str">
        <f t="shared" si="87"/>
        <v/>
      </c>
      <c r="O268" s="21">
        <f t="shared" si="88"/>
        <v>27.500000000000782</v>
      </c>
      <c r="P268" s="24">
        <f t="shared" si="89"/>
        <v>19.543259324419399</v>
      </c>
      <c r="Q268" s="21">
        <f t="shared" si="90"/>
        <v>0</v>
      </c>
      <c r="R268" s="21">
        <f t="shared" si="91"/>
        <v>27.500000000000782</v>
      </c>
      <c r="S268" s="17">
        <f t="shared" si="92"/>
        <v>19.543259324419399</v>
      </c>
    </row>
    <row r="269" spans="1:19" x14ac:dyDescent="0.25">
      <c r="D269" s="11">
        <v>10</v>
      </c>
      <c r="E269" s="11">
        <v>1439</v>
      </c>
      <c r="F269" s="97">
        <f t="shared" si="81"/>
        <v>0.61041666666666672</v>
      </c>
      <c r="G269" s="26">
        <v>1450</v>
      </c>
      <c r="H269" s="93">
        <f t="shared" si="69"/>
        <v>0.61805555555555558</v>
      </c>
      <c r="I269" s="23" t="str">
        <f t="shared" si="82"/>
        <v/>
      </c>
      <c r="J269" s="11">
        <f t="shared" si="83"/>
        <v>4.9999999999999822</v>
      </c>
      <c r="K269" s="11">
        <f t="shared" si="84"/>
        <v>10.999999999999961</v>
      </c>
      <c r="L269" s="11">
        <f t="shared" si="85"/>
        <v>3</v>
      </c>
      <c r="M269" s="11">
        <f t="shared" ca="1" si="86"/>
        <v>1308</v>
      </c>
      <c r="N269" s="11" t="str">
        <f t="shared" si="87"/>
        <v/>
      </c>
      <c r="O269" s="21">
        <f t="shared" si="88"/>
        <v>27.499999999999901</v>
      </c>
      <c r="P269" s="24">
        <f t="shared" si="89"/>
        <v>19.543259324418777</v>
      </c>
      <c r="Q269" s="21">
        <f t="shared" si="90"/>
        <v>109.9999999999996</v>
      </c>
      <c r="R269" s="21">
        <f t="shared" si="91"/>
        <v>137.49999999999949</v>
      </c>
      <c r="S269" s="17">
        <f t="shared" si="92"/>
        <v>129.54325932441839</v>
      </c>
    </row>
    <row r="270" spans="1:19" x14ac:dyDescent="0.25">
      <c r="D270" s="11">
        <v>1</v>
      </c>
      <c r="E270" s="11">
        <v>1455</v>
      </c>
      <c r="F270" s="97">
        <f t="shared" si="81"/>
        <v>0.62152777777777779</v>
      </c>
      <c r="G270" s="26">
        <v>1500</v>
      </c>
      <c r="H270" s="93">
        <f t="shared" si="69"/>
        <v>0.625</v>
      </c>
      <c r="I270" s="23" t="str">
        <f t="shared" si="82"/>
        <v/>
      </c>
      <c r="J270" s="11">
        <f t="shared" si="83"/>
        <v>5.9999999999999787</v>
      </c>
      <c r="K270" s="11">
        <f t="shared" si="84"/>
        <v>4.9999999999999822</v>
      </c>
      <c r="L270" s="11">
        <f t="shared" si="85"/>
        <v>4</v>
      </c>
      <c r="M270" s="11">
        <f t="shared" ca="1" si="86"/>
        <v>1308</v>
      </c>
      <c r="N270" s="11" t="str">
        <f t="shared" si="87"/>
        <v/>
      </c>
      <c r="O270" s="21">
        <f t="shared" si="88"/>
        <v>302.99999999999892</v>
      </c>
      <c r="P270" s="24">
        <f t="shared" si="89"/>
        <v>128.98548885400592</v>
      </c>
      <c r="Q270" s="21">
        <f t="shared" si="90"/>
        <v>4.9999999999999822</v>
      </c>
      <c r="R270" s="21">
        <f t="shared" si="91"/>
        <v>307.99999999999892</v>
      </c>
      <c r="S270" s="17">
        <f t="shared" si="92"/>
        <v>133.98548885400589</v>
      </c>
    </row>
    <row r="271" spans="1:19" x14ac:dyDescent="0.25">
      <c r="D271" s="11">
        <v>100</v>
      </c>
      <c r="E271" s="11">
        <v>1506</v>
      </c>
      <c r="F271" s="97">
        <f t="shared" si="81"/>
        <v>0.62916666666666665</v>
      </c>
      <c r="G271" s="26">
        <v>1513</v>
      </c>
      <c r="H271" s="93">
        <f t="shared" si="69"/>
        <v>0.63402777777777775</v>
      </c>
      <c r="I271" s="23" t="str">
        <f t="shared" si="82"/>
        <v/>
      </c>
      <c r="J271" s="11">
        <f t="shared" si="83"/>
        <v>5.0000000000001421</v>
      </c>
      <c r="K271" s="11">
        <f t="shared" si="84"/>
        <v>6.9999999999999751</v>
      </c>
      <c r="L271" s="11">
        <f t="shared" si="85"/>
        <v>5</v>
      </c>
      <c r="M271" s="11">
        <f t="shared" ca="1" si="86"/>
        <v>1308</v>
      </c>
      <c r="N271" s="11" t="str">
        <f t="shared" si="87"/>
        <v/>
      </c>
      <c r="O271" s="21">
        <f t="shared" si="88"/>
        <v>250.02500000000711</v>
      </c>
      <c r="P271" s="24">
        <f t="shared" si="89"/>
        <v>54.281970827492273</v>
      </c>
      <c r="Q271" s="21">
        <f t="shared" si="90"/>
        <v>699.9999999999975</v>
      </c>
      <c r="R271" s="21">
        <f t="shared" si="91"/>
        <v>950.02500000000464</v>
      </c>
      <c r="S271" s="17">
        <f t="shared" si="92"/>
        <v>754.28197082748977</v>
      </c>
    </row>
    <row r="272" spans="1:19" x14ac:dyDescent="0.25">
      <c r="D272" s="11">
        <v>0.01</v>
      </c>
      <c r="E272" s="11">
        <v>1518</v>
      </c>
      <c r="F272" s="97">
        <f t="shared" si="81"/>
        <v>0.63750000000000007</v>
      </c>
      <c r="G272" s="26">
        <v>1524</v>
      </c>
      <c r="H272" s="93">
        <f t="shared" si="69"/>
        <v>0.64166666666666672</v>
      </c>
      <c r="I272" s="23">
        <f t="shared" si="82"/>
        <v>0.64513888888888893</v>
      </c>
      <c r="J272" s="11" t="str">
        <f t="shared" si="83"/>
        <v/>
      </c>
      <c r="K272" s="11">
        <f t="shared" si="84"/>
        <v>5.9999999999999787</v>
      </c>
      <c r="L272" s="11">
        <f t="shared" si="85"/>
        <v>6</v>
      </c>
      <c r="M272" s="11">
        <f t="shared" ca="1" si="86"/>
        <v>1308</v>
      </c>
      <c r="N272" s="11">
        <f t="shared" ca="1" si="87"/>
        <v>141.00000000000014</v>
      </c>
      <c r="O272" s="21">
        <f t="shared" si="88"/>
        <v>2.5000000000000001E-2</v>
      </c>
      <c r="P272" s="24">
        <f t="shared" si="89"/>
        <v>5.4281443780592247E-3</v>
      </c>
      <c r="Q272" s="21">
        <f t="shared" si="90"/>
        <v>5.999999999999979E-2</v>
      </c>
      <c r="R272" s="21">
        <f t="shared" si="91"/>
        <v>8.4999999999999798E-2</v>
      </c>
      <c r="S272" s="17">
        <f t="shared" si="92"/>
        <v>6.5428144378059008E-2</v>
      </c>
    </row>
    <row r="273" spans="1:19" x14ac:dyDescent="0.25">
      <c r="A273" s="18">
        <v>38512</v>
      </c>
      <c r="B273" s="11">
        <v>1050</v>
      </c>
      <c r="D273" s="11">
        <v>0.01</v>
      </c>
      <c r="E273" s="11">
        <v>1311</v>
      </c>
      <c r="F273" s="97">
        <f t="shared" si="81"/>
        <v>0.5493055555555556</v>
      </c>
      <c r="G273" s="26">
        <v>1315</v>
      </c>
      <c r="H273" s="93">
        <f t="shared" si="69"/>
        <v>0.55208333333333337</v>
      </c>
      <c r="I273" s="23" t="str">
        <f t="shared" si="82"/>
        <v/>
      </c>
      <c r="J273" s="11">
        <f t="shared" si="83"/>
        <v>8.999999999999968</v>
      </c>
      <c r="K273" s="11">
        <f t="shared" si="84"/>
        <v>3.9999999999999858</v>
      </c>
      <c r="L273" s="11">
        <f t="shared" si="85"/>
        <v>1</v>
      </c>
      <c r="M273" s="11">
        <f t="shared" ca="1" si="86"/>
        <v>1050</v>
      </c>
      <c r="N273" s="11" t="str">
        <f t="shared" si="87"/>
        <v/>
      </c>
      <c r="O273" s="21">
        <f t="shared" si="88"/>
        <v>270.04499999999905</v>
      </c>
      <c r="P273" s="24">
        <f t="shared" si="89"/>
        <v>62.062795519250919</v>
      </c>
      <c r="Q273" s="21">
        <f t="shared" si="90"/>
        <v>3.9999999999999862E-2</v>
      </c>
      <c r="R273" s="21">
        <f t="shared" si="91"/>
        <v>270.08499999999907</v>
      </c>
      <c r="S273" s="17">
        <f t="shared" si="92"/>
        <v>62.102795519250918</v>
      </c>
    </row>
    <row r="274" spans="1:19" x14ac:dyDescent="0.25">
      <c r="D274" s="11">
        <v>60</v>
      </c>
      <c r="E274" s="11">
        <v>1324</v>
      </c>
      <c r="F274" s="97">
        <f t="shared" si="81"/>
        <v>0.55833333333333335</v>
      </c>
      <c r="G274" s="26">
        <v>1500</v>
      </c>
      <c r="H274" s="93">
        <f t="shared" si="69"/>
        <v>0.625</v>
      </c>
      <c r="I274" s="23">
        <f t="shared" si="82"/>
        <v>0.62847222222222221</v>
      </c>
      <c r="J274" s="11" t="str">
        <f t="shared" si="83"/>
        <v/>
      </c>
      <c r="K274" s="11">
        <f t="shared" si="84"/>
        <v>95.999999999999972</v>
      </c>
      <c r="L274" s="11">
        <f t="shared" si="85"/>
        <v>2</v>
      </c>
      <c r="M274" s="11">
        <f t="shared" ca="1" si="86"/>
        <v>1050</v>
      </c>
      <c r="N274" s="11">
        <f t="shared" ca="1" si="87"/>
        <v>254.99999999999997</v>
      </c>
      <c r="O274" s="21">
        <f t="shared" si="88"/>
        <v>150</v>
      </c>
      <c r="P274" s="24">
        <f t="shared" si="89"/>
        <v>16.750563856528444</v>
      </c>
      <c r="Q274" s="21">
        <f t="shared" si="90"/>
        <v>5759.9999999999982</v>
      </c>
      <c r="R274" s="21">
        <f t="shared" si="91"/>
        <v>5909.9999999999982</v>
      </c>
      <c r="S274" s="17">
        <f t="shared" si="92"/>
        <v>5776.7505638565262</v>
      </c>
    </row>
    <row r="275" spans="1:19" x14ac:dyDescent="0.25">
      <c r="A275" s="18">
        <v>38513</v>
      </c>
      <c r="B275" s="11">
        <v>745</v>
      </c>
      <c r="D275" s="11">
        <v>0.01</v>
      </c>
      <c r="E275" s="11">
        <v>848</v>
      </c>
      <c r="F275" s="97">
        <f t="shared" si="81"/>
        <v>0.3666666666666667</v>
      </c>
      <c r="G275" s="26">
        <v>849</v>
      </c>
      <c r="H275" s="93">
        <f t="shared" si="69"/>
        <v>0.36736111111111108</v>
      </c>
      <c r="I275" s="23" t="str">
        <f t="shared" si="82"/>
        <v/>
      </c>
      <c r="J275" s="11">
        <f t="shared" si="83"/>
        <v>5.9999999999999787</v>
      </c>
      <c r="K275" s="11">
        <f t="shared" si="84"/>
        <v>0.99999999999991651</v>
      </c>
      <c r="L275" s="11">
        <f t="shared" si="85"/>
        <v>1</v>
      </c>
      <c r="M275" s="11">
        <f t="shared" ca="1" si="86"/>
        <v>745</v>
      </c>
      <c r="N275" s="11" t="str">
        <f t="shared" si="87"/>
        <v/>
      </c>
      <c r="O275" s="21">
        <f t="shared" si="88"/>
        <v>3.0299999999999891</v>
      </c>
      <c r="P275" s="24">
        <f t="shared" si="89"/>
        <v>1.2898823391971348</v>
      </c>
      <c r="Q275" s="21">
        <f t="shared" si="90"/>
        <v>9.9999999999991658E-3</v>
      </c>
      <c r="R275" s="21">
        <f t="shared" si="91"/>
        <v>3.0399999999999885</v>
      </c>
      <c r="S275" s="17">
        <f t="shared" si="92"/>
        <v>1.2998823391971339</v>
      </c>
    </row>
    <row r="276" spans="1:19" x14ac:dyDescent="0.25">
      <c r="D276" s="11">
        <v>1</v>
      </c>
      <c r="E276" s="11">
        <v>855</v>
      </c>
      <c r="F276" s="97">
        <f t="shared" si="81"/>
        <v>0.37152777777777773</v>
      </c>
      <c r="G276" s="26">
        <v>924</v>
      </c>
      <c r="H276" s="93">
        <f t="shared" si="69"/>
        <v>0.39166666666666666</v>
      </c>
      <c r="I276" s="23" t="str">
        <f t="shared" si="82"/>
        <v/>
      </c>
      <c r="J276" s="11">
        <f t="shared" si="83"/>
        <v>15.000000000000027</v>
      </c>
      <c r="K276" s="11">
        <f t="shared" si="84"/>
        <v>29.000000000000057</v>
      </c>
      <c r="L276" s="11">
        <f t="shared" si="85"/>
        <v>2</v>
      </c>
      <c r="M276" s="11">
        <f t="shared" ca="1" si="86"/>
        <v>745</v>
      </c>
      <c r="N276" s="11" t="str">
        <f t="shared" si="87"/>
        <v/>
      </c>
      <c r="O276" s="21">
        <f t="shared" si="88"/>
        <v>157.50000000000028</v>
      </c>
      <c r="P276" s="24">
        <f t="shared" si="89"/>
        <v>95.135367367272039</v>
      </c>
      <c r="Q276" s="21">
        <f t="shared" si="90"/>
        <v>29.000000000000057</v>
      </c>
      <c r="R276" s="21">
        <f t="shared" si="91"/>
        <v>186.50000000000034</v>
      </c>
      <c r="S276" s="17">
        <f t="shared" si="92"/>
        <v>124.1353673672721</v>
      </c>
    </row>
    <row r="277" spans="1:19" x14ac:dyDescent="0.25">
      <c r="D277" s="11">
        <v>20</v>
      </c>
      <c r="E277" s="11">
        <v>939</v>
      </c>
      <c r="F277" s="97">
        <f t="shared" si="81"/>
        <v>0.40208333333333335</v>
      </c>
      <c r="G277" s="26">
        <v>1130</v>
      </c>
      <c r="H277" s="93">
        <f t="shared" si="69"/>
        <v>0.47916666666666669</v>
      </c>
      <c r="I277" s="23">
        <f t="shared" si="82"/>
        <v>0.4826388888888889</v>
      </c>
      <c r="J277" s="11" t="str">
        <f t="shared" si="83"/>
        <v/>
      </c>
      <c r="K277" s="11">
        <f t="shared" si="84"/>
        <v>111</v>
      </c>
      <c r="L277" s="11">
        <f t="shared" si="85"/>
        <v>3</v>
      </c>
      <c r="M277" s="11">
        <f t="shared" ca="1" si="86"/>
        <v>745</v>
      </c>
      <c r="N277" s="11">
        <f t="shared" ca="1" si="87"/>
        <v>229.99999999999997</v>
      </c>
      <c r="O277" s="21">
        <f t="shared" si="88"/>
        <v>50</v>
      </c>
      <c r="P277" s="24">
        <f t="shared" si="89"/>
        <v>5.9484036251947776</v>
      </c>
      <c r="Q277" s="21">
        <f t="shared" si="90"/>
        <v>2220</v>
      </c>
      <c r="R277" s="21">
        <f t="shared" si="91"/>
        <v>2270</v>
      </c>
      <c r="S277" s="17">
        <f t="shared" si="92"/>
        <v>2225.9484036251947</v>
      </c>
    </row>
    <row r="278" spans="1:19" x14ac:dyDescent="0.25">
      <c r="A278" s="18">
        <v>38517</v>
      </c>
      <c r="B278" s="11">
        <v>844</v>
      </c>
      <c r="D278" s="11">
        <v>0.01</v>
      </c>
      <c r="E278" s="11">
        <v>1042</v>
      </c>
      <c r="F278" s="97">
        <f t="shared" si="81"/>
        <v>0.4458333333333333</v>
      </c>
      <c r="G278" s="26">
        <v>1102</v>
      </c>
      <c r="H278" s="93">
        <f t="shared" si="69"/>
        <v>0.4597222222222222</v>
      </c>
      <c r="I278" s="23" t="str">
        <f t="shared" si="82"/>
        <v/>
      </c>
      <c r="J278" s="11">
        <f t="shared" si="83"/>
        <v>5.9999999999999787</v>
      </c>
      <c r="K278" s="11">
        <f t="shared" si="84"/>
        <v>20.000000000000007</v>
      </c>
      <c r="L278" s="11">
        <f t="shared" si="85"/>
        <v>1</v>
      </c>
      <c r="M278" s="11">
        <f t="shared" ca="1" si="86"/>
        <v>844</v>
      </c>
      <c r="N278" s="11" t="str">
        <f t="shared" si="87"/>
        <v/>
      </c>
      <c r="O278" s="21">
        <f t="shared" si="88"/>
        <v>0.10049999999999965</v>
      </c>
      <c r="P278" s="24">
        <f t="shared" si="89"/>
        <v>9.4808044006180855E-2</v>
      </c>
      <c r="Q278" s="21">
        <f t="shared" si="90"/>
        <v>0.20000000000000007</v>
      </c>
      <c r="R278" s="21">
        <f t="shared" si="91"/>
        <v>0.30049999999999971</v>
      </c>
      <c r="S278" s="17">
        <f t="shared" si="92"/>
        <v>0.29480804400618094</v>
      </c>
    </row>
    <row r="279" spans="1:19" x14ac:dyDescent="0.25">
      <c r="D279" s="11">
        <v>2.35E-2</v>
      </c>
      <c r="E279" s="11">
        <v>1108</v>
      </c>
      <c r="F279" s="97">
        <f t="shared" si="81"/>
        <v>0.46388888888888885</v>
      </c>
      <c r="G279" s="26">
        <v>1123</v>
      </c>
      <c r="H279" s="93">
        <f t="shared" si="69"/>
        <v>0.47430555555555554</v>
      </c>
      <c r="I279" s="23">
        <f t="shared" si="82"/>
        <v>0.47777777777777775</v>
      </c>
      <c r="J279" s="11" t="str">
        <f t="shared" si="83"/>
        <v/>
      </c>
      <c r="K279" s="11">
        <f t="shared" si="84"/>
        <v>15.000000000000027</v>
      </c>
      <c r="L279" s="11">
        <f t="shared" si="85"/>
        <v>2</v>
      </c>
      <c r="M279" s="11">
        <f t="shared" ca="1" si="86"/>
        <v>844</v>
      </c>
      <c r="N279" s="11">
        <f t="shared" ca="1" si="87"/>
        <v>163.99999999999997</v>
      </c>
      <c r="O279" s="21">
        <f t="shared" si="88"/>
        <v>5.8749999999999997E-2</v>
      </c>
      <c r="P279" s="24">
        <f t="shared" si="89"/>
        <v>1.167391705804199E-2</v>
      </c>
      <c r="Q279" s="21">
        <f t="shared" si="90"/>
        <v>0.35250000000000065</v>
      </c>
      <c r="R279" s="21">
        <f t="shared" si="91"/>
        <v>0.41125000000000067</v>
      </c>
      <c r="S279" s="17">
        <f t="shared" si="92"/>
        <v>0.36417391705804264</v>
      </c>
    </row>
    <row r="280" spans="1:19" x14ac:dyDescent="0.25">
      <c r="A280" s="18">
        <v>38518</v>
      </c>
      <c r="B280" s="11">
        <v>1302</v>
      </c>
      <c r="D280" s="11">
        <v>0.01</v>
      </c>
      <c r="E280" s="11">
        <v>1402</v>
      </c>
      <c r="F280" s="97">
        <f t="shared" si="81"/>
        <v>0.58472222222222225</v>
      </c>
      <c r="G280" s="26">
        <v>1406</v>
      </c>
      <c r="H280" s="93">
        <f t="shared" si="69"/>
        <v>0.58750000000000002</v>
      </c>
      <c r="I280" s="23" t="str">
        <f t="shared" si="82"/>
        <v/>
      </c>
      <c r="J280" s="11">
        <f t="shared" si="83"/>
        <v>20.999999999999925</v>
      </c>
      <c r="K280" s="11">
        <f t="shared" si="84"/>
        <v>3.9999999999999858</v>
      </c>
      <c r="L280" s="11">
        <f t="shared" si="85"/>
        <v>1</v>
      </c>
      <c r="M280" s="11">
        <f t="shared" ca="1" si="86"/>
        <v>1302</v>
      </c>
      <c r="N280" s="11" t="str">
        <f t="shared" si="87"/>
        <v/>
      </c>
      <c r="O280" s="21">
        <f t="shared" si="88"/>
        <v>1050.1049999999964</v>
      </c>
      <c r="P280" s="24">
        <f t="shared" si="89"/>
        <v>227.98427747546023</v>
      </c>
      <c r="Q280" s="21">
        <f t="shared" si="90"/>
        <v>3.9999999999999862E-2</v>
      </c>
      <c r="R280" s="21">
        <f t="shared" si="91"/>
        <v>1050.1449999999963</v>
      </c>
      <c r="S280" s="17">
        <f t="shared" si="92"/>
        <v>228.02427747546022</v>
      </c>
    </row>
    <row r="281" spans="1:19" x14ac:dyDescent="0.25">
      <c r="D281" s="11">
        <v>100</v>
      </c>
      <c r="E281" s="11">
        <v>1427</v>
      </c>
      <c r="F281" s="97">
        <f t="shared" si="81"/>
        <v>0.6020833333333333</v>
      </c>
      <c r="G281" s="26">
        <v>1442</v>
      </c>
      <c r="H281" s="93">
        <f t="shared" si="69"/>
        <v>0.61249999999999993</v>
      </c>
      <c r="I281" s="23">
        <f t="shared" si="82"/>
        <v>0.61597222222222214</v>
      </c>
      <c r="J281" s="11" t="str">
        <f t="shared" si="83"/>
        <v/>
      </c>
      <c r="K281" s="11">
        <f t="shared" si="84"/>
        <v>14.999999999999947</v>
      </c>
      <c r="L281" s="11">
        <f t="shared" si="85"/>
        <v>2</v>
      </c>
      <c r="M281" s="11">
        <f t="shared" ca="1" si="86"/>
        <v>1302</v>
      </c>
      <c r="N281" s="11">
        <f t="shared" ca="1" si="87"/>
        <v>104.99999999999994</v>
      </c>
      <c r="O281" s="21">
        <f t="shared" si="88"/>
        <v>250</v>
      </c>
      <c r="P281" s="24">
        <f t="shared" si="89"/>
        <v>27.143420404993254</v>
      </c>
      <c r="Q281" s="21">
        <f t="shared" si="90"/>
        <v>1499.9999999999948</v>
      </c>
      <c r="R281" s="21">
        <f t="shared" si="91"/>
        <v>1749.9999999999948</v>
      </c>
      <c r="S281" s="17">
        <f t="shared" si="92"/>
        <v>1527.1434204049881</v>
      </c>
    </row>
    <row r="282" spans="1:19" x14ac:dyDescent="0.25">
      <c r="A282" s="18">
        <v>38518</v>
      </c>
      <c r="B282" s="11">
        <v>1450</v>
      </c>
      <c r="D282" s="11">
        <v>0.01</v>
      </c>
      <c r="E282" s="11">
        <v>1516</v>
      </c>
      <c r="F282" s="97">
        <f t="shared" si="81"/>
        <v>0.63611111111111118</v>
      </c>
      <c r="G282" s="26">
        <v>1522</v>
      </c>
      <c r="H282" s="93">
        <f t="shared" si="69"/>
        <v>0.64027777777777783</v>
      </c>
      <c r="I282" s="23" t="str">
        <f t="shared" si="82"/>
        <v/>
      </c>
      <c r="J282" s="11">
        <f t="shared" si="83"/>
        <v>11.999999999999957</v>
      </c>
      <c r="K282" s="11">
        <f t="shared" si="84"/>
        <v>5.9999999999999787</v>
      </c>
      <c r="L282" s="11">
        <f t="shared" si="85"/>
        <v>1</v>
      </c>
      <c r="M282" s="11">
        <f t="shared" ca="1" si="86"/>
        <v>1450</v>
      </c>
      <c r="N282" s="11" t="str">
        <f t="shared" si="87"/>
        <v/>
      </c>
      <c r="O282" s="21">
        <f t="shared" si="88"/>
        <v>600.0599999999979</v>
      </c>
      <c r="P282" s="24">
        <f t="shared" si="89"/>
        <v>130.27672998597731</v>
      </c>
      <c r="Q282" s="21">
        <f t="shared" si="90"/>
        <v>5.999999999999979E-2</v>
      </c>
      <c r="R282" s="21">
        <f t="shared" si="91"/>
        <v>600.11999999999784</v>
      </c>
      <c r="S282" s="17">
        <f t="shared" si="92"/>
        <v>130.33672998597731</v>
      </c>
    </row>
    <row r="283" spans="1:19" x14ac:dyDescent="0.25">
      <c r="D283" s="11">
        <v>100</v>
      </c>
      <c r="E283" s="11">
        <v>1534</v>
      </c>
      <c r="F283" s="97">
        <f t="shared" si="81"/>
        <v>0.64861111111111114</v>
      </c>
      <c r="G283" s="26">
        <v>1539</v>
      </c>
      <c r="H283" s="93">
        <f t="shared" si="69"/>
        <v>0.65208333333333335</v>
      </c>
      <c r="I283" s="23">
        <f t="shared" si="82"/>
        <v>0.65555555555555556</v>
      </c>
      <c r="J283" s="11" t="str">
        <f t="shared" si="83"/>
        <v/>
      </c>
      <c r="K283" s="11">
        <f t="shared" si="84"/>
        <v>4.9999999999999822</v>
      </c>
      <c r="L283" s="11">
        <f t="shared" si="85"/>
        <v>2</v>
      </c>
      <c r="M283" s="11">
        <f t="shared" ca="1" si="86"/>
        <v>1450</v>
      </c>
      <c r="N283" s="11">
        <f t="shared" ca="1" si="87"/>
        <v>53.999999999999972</v>
      </c>
      <c r="O283" s="21">
        <f t="shared" si="88"/>
        <v>250</v>
      </c>
      <c r="P283" s="24">
        <f t="shared" si="89"/>
        <v>27.143420404993254</v>
      </c>
      <c r="Q283" s="21">
        <f t="shared" si="90"/>
        <v>499.99999999999824</v>
      </c>
      <c r="R283" s="21">
        <f t="shared" si="91"/>
        <v>749.99999999999818</v>
      </c>
      <c r="S283" s="17">
        <f t="shared" si="92"/>
        <v>527.1434204049915</v>
      </c>
    </row>
    <row r="284" spans="1:19" x14ac:dyDescent="0.25">
      <c r="A284" s="18">
        <v>38519</v>
      </c>
      <c r="B284" s="11">
        <v>956</v>
      </c>
      <c r="D284" s="11">
        <v>0.01</v>
      </c>
      <c r="E284" s="11">
        <v>1320</v>
      </c>
      <c r="F284" s="97">
        <f t="shared" si="81"/>
        <v>0.55555555555555558</v>
      </c>
      <c r="G284" s="26">
        <v>1325</v>
      </c>
      <c r="H284" s="93">
        <f t="shared" si="69"/>
        <v>0.55902777777777779</v>
      </c>
      <c r="I284" s="23" t="str">
        <f t="shared" si="82"/>
        <v/>
      </c>
      <c r="J284" s="11">
        <f t="shared" si="83"/>
        <v>12.999999999999954</v>
      </c>
      <c r="K284" s="11">
        <f t="shared" si="84"/>
        <v>4.9999999999999822</v>
      </c>
      <c r="L284" s="11">
        <f t="shared" si="85"/>
        <v>1</v>
      </c>
      <c r="M284" s="11">
        <f t="shared" ca="1" si="86"/>
        <v>956</v>
      </c>
      <c r="N284" s="11" t="str">
        <f t="shared" si="87"/>
        <v/>
      </c>
      <c r="O284" s="21">
        <f t="shared" si="88"/>
        <v>390.06499999999858</v>
      </c>
      <c r="P284" s="24">
        <f t="shared" si="89"/>
        <v>89.646260194473541</v>
      </c>
      <c r="Q284" s="21">
        <f t="shared" si="90"/>
        <v>4.9999999999999822E-2</v>
      </c>
      <c r="R284" s="21">
        <f t="shared" si="91"/>
        <v>390.11499999999859</v>
      </c>
      <c r="S284" s="17">
        <f t="shared" si="92"/>
        <v>89.696260194473538</v>
      </c>
    </row>
    <row r="285" spans="1:19" x14ac:dyDescent="0.25">
      <c r="D285" s="11">
        <v>60</v>
      </c>
      <c r="E285" s="11">
        <v>1338</v>
      </c>
      <c r="F285" s="97">
        <f t="shared" si="81"/>
        <v>0.56805555555555554</v>
      </c>
      <c r="G285" s="26">
        <v>1502</v>
      </c>
      <c r="H285" s="93">
        <f t="shared" si="69"/>
        <v>0.62638888888888888</v>
      </c>
      <c r="I285" s="23">
        <f t="shared" si="82"/>
        <v>0.62986111111111109</v>
      </c>
      <c r="J285" s="11" t="str">
        <f t="shared" si="83"/>
        <v/>
      </c>
      <c r="K285" s="11">
        <f t="shared" si="84"/>
        <v>84.000000000000028</v>
      </c>
      <c r="L285" s="11">
        <f t="shared" si="85"/>
        <v>2</v>
      </c>
      <c r="M285" s="11">
        <f t="shared" ca="1" si="86"/>
        <v>956</v>
      </c>
      <c r="N285" s="11">
        <f t="shared" ca="1" si="87"/>
        <v>310.99999999999994</v>
      </c>
      <c r="O285" s="21">
        <f t="shared" si="88"/>
        <v>150</v>
      </c>
      <c r="P285" s="24">
        <f t="shared" si="89"/>
        <v>16.750563856528444</v>
      </c>
      <c r="Q285" s="21">
        <f t="shared" si="90"/>
        <v>5040.0000000000018</v>
      </c>
      <c r="R285" s="21">
        <f t="shared" si="91"/>
        <v>5190.0000000000018</v>
      </c>
      <c r="S285" s="17">
        <f t="shared" si="92"/>
        <v>5056.7505638565299</v>
      </c>
    </row>
    <row r="286" spans="1:19" x14ac:dyDescent="0.25">
      <c r="A286" s="18">
        <v>38520</v>
      </c>
      <c r="B286" s="11">
        <v>1255</v>
      </c>
      <c r="D286" s="11">
        <v>0.01</v>
      </c>
      <c r="E286" s="11">
        <v>1437</v>
      </c>
      <c r="F286" s="97">
        <f t="shared" si="81"/>
        <v>0.60902777777777783</v>
      </c>
      <c r="G286" s="26">
        <v>1439</v>
      </c>
      <c r="H286" s="93">
        <f t="shared" si="69"/>
        <v>0.61041666666666672</v>
      </c>
      <c r="I286" s="23" t="str">
        <f t="shared" si="82"/>
        <v/>
      </c>
      <c r="J286" s="11">
        <f t="shared" si="83"/>
        <v>13.99999999999995</v>
      </c>
      <c r="K286" s="11">
        <f t="shared" si="84"/>
        <v>1.9999999999999929</v>
      </c>
      <c r="L286" s="11">
        <f t="shared" si="85"/>
        <v>1</v>
      </c>
      <c r="M286" s="11">
        <f t="shared" ca="1" si="86"/>
        <v>1255</v>
      </c>
      <c r="N286" s="11" t="str">
        <f t="shared" si="87"/>
        <v/>
      </c>
      <c r="O286" s="21">
        <f t="shared" si="88"/>
        <v>70.069999999999752</v>
      </c>
      <c r="P286" s="24">
        <f t="shared" si="89"/>
        <v>20.247101545384222</v>
      </c>
      <c r="Q286" s="21">
        <f t="shared" si="90"/>
        <v>1.9999999999999931E-2</v>
      </c>
      <c r="R286" s="21">
        <f t="shared" si="91"/>
        <v>70.089999999999748</v>
      </c>
      <c r="S286" s="17">
        <f t="shared" si="92"/>
        <v>20.267101545384222</v>
      </c>
    </row>
    <row r="287" spans="1:19" x14ac:dyDescent="0.25">
      <c r="D287" s="11">
        <v>10</v>
      </c>
      <c r="E287" s="11">
        <v>1453</v>
      </c>
      <c r="F287" s="97">
        <f t="shared" si="81"/>
        <v>0.62013888888888891</v>
      </c>
      <c r="G287" s="26">
        <v>1547</v>
      </c>
      <c r="H287" s="93">
        <f t="shared" si="69"/>
        <v>0.65763888888888888</v>
      </c>
      <c r="I287" s="23">
        <f t="shared" si="82"/>
        <v>0.66111111111111109</v>
      </c>
      <c r="J287" s="11" t="str">
        <f t="shared" si="83"/>
        <v/>
      </c>
      <c r="K287" s="11">
        <f t="shared" si="84"/>
        <v>53.999999999999972</v>
      </c>
      <c r="L287" s="11">
        <f t="shared" si="85"/>
        <v>2</v>
      </c>
      <c r="M287" s="11">
        <f t="shared" ca="1" si="86"/>
        <v>1255</v>
      </c>
      <c r="N287" s="11">
        <f t="shared" ca="1" si="87"/>
        <v>177</v>
      </c>
      <c r="O287" s="21">
        <f t="shared" si="88"/>
        <v>25</v>
      </c>
      <c r="P287" s="24">
        <f t="shared" si="89"/>
        <v>3.1021051639523365</v>
      </c>
      <c r="Q287" s="21">
        <f t="shared" si="90"/>
        <v>539.99999999999977</v>
      </c>
      <c r="R287" s="21">
        <f t="shared" si="91"/>
        <v>564.99999999999977</v>
      </c>
      <c r="S287" s="17">
        <f t="shared" si="92"/>
        <v>543.10210516395216</v>
      </c>
    </row>
    <row r="288" spans="1:19" x14ac:dyDescent="0.25">
      <c r="A288" s="18">
        <v>38523</v>
      </c>
      <c r="B288" s="11">
        <v>1006</v>
      </c>
      <c r="D288" s="11">
        <v>0.01</v>
      </c>
      <c r="E288" s="11">
        <v>1053</v>
      </c>
      <c r="F288" s="97">
        <f t="shared" si="81"/>
        <v>0.45347222222222222</v>
      </c>
      <c r="G288" s="26">
        <v>1055</v>
      </c>
      <c r="H288" s="93">
        <f t="shared" si="69"/>
        <v>0.4548611111111111</v>
      </c>
      <c r="I288" s="23" t="str">
        <f t="shared" si="82"/>
        <v/>
      </c>
      <c r="J288" s="11">
        <f t="shared" si="83"/>
        <v>12.000000000000037</v>
      </c>
      <c r="K288" s="11">
        <f t="shared" si="84"/>
        <v>1.9999999999999929</v>
      </c>
      <c r="L288" s="11">
        <f t="shared" si="85"/>
        <v>1</v>
      </c>
      <c r="M288" s="11">
        <f t="shared" ca="1" si="86"/>
        <v>1006</v>
      </c>
      <c r="N288" s="11" t="str">
        <f t="shared" si="87"/>
        <v/>
      </c>
      <c r="O288" s="21">
        <f t="shared" si="88"/>
        <v>240.06000000000074</v>
      </c>
      <c r="P288" s="24">
        <f t="shared" si="89"/>
        <v>57.85904413308522</v>
      </c>
      <c r="Q288" s="21">
        <f t="shared" si="90"/>
        <v>1.9999999999999931E-2</v>
      </c>
      <c r="R288" s="21">
        <f t="shared" si="91"/>
        <v>240.08000000000075</v>
      </c>
      <c r="S288" s="17">
        <f t="shared" si="92"/>
        <v>57.879044133085223</v>
      </c>
    </row>
    <row r="289" spans="1:19" x14ac:dyDescent="0.25">
      <c r="D289" s="11">
        <v>40</v>
      </c>
      <c r="E289" s="11">
        <v>1107</v>
      </c>
      <c r="F289" s="97">
        <f t="shared" si="81"/>
        <v>0.46319444444444446</v>
      </c>
      <c r="G289" s="26">
        <v>1207</v>
      </c>
      <c r="H289" s="93">
        <f t="shared" si="69"/>
        <v>0.50486111111111109</v>
      </c>
      <c r="I289" s="23">
        <f t="shared" si="82"/>
        <v>0.5083333333333333</v>
      </c>
      <c r="J289" s="11" t="str">
        <f t="shared" si="83"/>
        <v/>
      </c>
      <c r="K289" s="11">
        <f t="shared" si="84"/>
        <v>59.999999999999943</v>
      </c>
      <c r="L289" s="11">
        <f t="shared" si="85"/>
        <v>2</v>
      </c>
      <c r="M289" s="11">
        <f t="shared" ca="1" si="86"/>
        <v>1006</v>
      </c>
      <c r="N289" s="11">
        <f t="shared" ca="1" si="87"/>
        <v>125.99999999999996</v>
      </c>
      <c r="O289" s="21">
        <f t="shared" si="88"/>
        <v>100</v>
      </c>
      <c r="P289" s="24">
        <f t="shared" si="89"/>
        <v>11.425711806824168</v>
      </c>
      <c r="Q289" s="21">
        <f t="shared" si="90"/>
        <v>2399.9999999999977</v>
      </c>
      <c r="R289" s="21">
        <f t="shared" si="91"/>
        <v>2499.9999999999977</v>
      </c>
      <c r="S289" s="17">
        <f t="shared" si="92"/>
        <v>2411.4257118068217</v>
      </c>
    </row>
    <row r="290" spans="1:19" x14ac:dyDescent="0.25">
      <c r="A290" s="18">
        <v>38524</v>
      </c>
      <c r="B290" s="11">
        <v>835</v>
      </c>
      <c r="D290" s="11">
        <v>1.0999999999999999E-2</v>
      </c>
      <c r="E290" s="11">
        <v>1032</v>
      </c>
      <c r="F290" s="97">
        <f t="shared" si="81"/>
        <v>0.43888888888888888</v>
      </c>
      <c r="G290" s="26">
        <v>1046</v>
      </c>
      <c r="H290" s="93">
        <f t="shared" si="69"/>
        <v>0.44861111111111113</v>
      </c>
      <c r="I290" s="23" t="str">
        <f t="shared" si="82"/>
        <v/>
      </c>
      <c r="J290" s="11">
        <f t="shared" si="83"/>
        <v>6.9999999999999751</v>
      </c>
      <c r="K290" s="11">
        <f t="shared" si="84"/>
        <v>14.00000000000003</v>
      </c>
      <c r="L290" s="11">
        <f t="shared" si="85"/>
        <v>1</v>
      </c>
      <c r="M290" s="11">
        <f t="shared" ca="1" si="86"/>
        <v>835</v>
      </c>
      <c r="N290" s="11" t="str">
        <f t="shared" si="87"/>
        <v/>
      </c>
      <c r="O290" s="21">
        <f t="shared" si="88"/>
        <v>0.32549999999999885</v>
      </c>
      <c r="P290" s="24">
        <f t="shared" si="89"/>
        <v>0.24741813149225353</v>
      </c>
      <c r="Q290" s="21">
        <f t="shared" si="90"/>
        <v>0.15400000000000033</v>
      </c>
      <c r="R290" s="21">
        <f t="shared" si="91"/>
        <v>0.47949999999999915</v>
      </c>
      <c r="S290" s="17">
        <f t="shared" si="92"/>
        <v>0.40141813149225386</v>
      </c>
    </row>
    <row r="291" spans="1:19" x14ac:dyDescent="0.25">
      <c r="D291" s="11">
        <v>8.2000000000000003E-2</v>
      </c>
      <c r="E291" s="11">
        <v>1053</v>
      </c>
      <c r="F291" s="97">
        <f t="shared" si="81"/>
        <v>0.45347222222222222</v>
      </c>
      <c r="G291" s="26">
        <v>1059</v>
      </c>
      <c r="H291" s="93">
        <f t="shared" si="69"/>
        <v>0.45763888888888887</v>
      </c>
      <c r="I291" s="23" t="str">
        <f t="shared" si="82"/>
        <v/>
      </c>
      <c r="J291" s="11">
        <f t="shared" si="83"/>
        <v>6.0000000000000586</v>
      </c>
      <c r="K291" s="11">
        <f t="shared" si="84"/>
        <v>5.9999999999999787</v>
      </c>
      <c r="L291" s="11">
        <f t="shared" si="85"/>
        <v>2</v>
      </c>
      <c r="M291" s="11">
        <f t="shared" ca="1" si="86"/>
        <v>835</v>
      </c>
      <c r="N291" s="11" t="str">
        <f t="shared" si="87"/>
        <v/>
      </c>
      <c r="O291" s="21">
        <f t="shared" si="88"/>
        <v>0.83100000000000818</v>
      </c>
      <c r="P291" s="24">
        <f t="shared" si="89"/>
        <v>0.78266298116509425</v>
      </c>
      <c r="Q291" s="21">
        <f t="shared" si="90"/>
        <v>0.49199999999999827</v>
      </c>
      <c r="R291" s="21">
        <f t="shared" si="91"/>
        <v>1.3230000000000064</v>
      </c>
      <c r="S291" s="17">
        <f t="shared" si="92"/>
        <v>1.2746629811650925</v>
      </c>
    </row>
    <row r="292" spans="1:19" x14ac:dyDescent="0.25">
      <c r="D292" s="11">
        <v>0.19500000000000001</v>
      </c>
      <c r="E292" s="11">
        <v>1105</v>
      </c>
      <c r="F292" s="97">
        <f t="shared" si="81"/>
        <v>0.46180555555555558</v>
      </c>
      <c r="G292" s="26">
        <v>1113</v>
      </c>
      <c r="H292" s="93">
        <f t="shared" si="69"/>
        <v>0.46736111111111112</v>
      </c>
      <c r="I292" s="23" t="str">
        <f t="shared" si="82"/>
        <v/>
      </c>
      <c r="J292" s="11">
        <f t="shared" si="83"/>
        <v>9.000000000000048</v>
      </c>
      <c r="K292" s="11">
        <f t="shared" si="84"/>
        <v>7.9999999999999716</v>
      </c>
      <c r="L292" s="11">
        <f t="shared" si="85"/>
        <v>3</v>
      </c>
      <c r="M292" s="11">
        <f t="shared" ca="1" si="86"/>
        <v>835</v>
      </c>
      <c r="N292" s="11" t="str">
        <f t="shared" si="87"/>
        <v/>
      </c>
      <c r="O292" s="21">
        <f t="shared" si="88"/>
        <v>0.89163000000000481</v>
      </c>
      <c r="P292" s="24">
        <f t="shared" si="89"/>
        <v>0.41825245981641118</v>
      </c>
      <c r="Q292" s="21">
        <f t="shared" si="90"/>
        <v>1.5599999999999945</v>
      </c>
      <c r="R292" s="21">
        <f t="shared" si="91"/>
        <v>2.4516299999999993</v>
      </c>
      <c r="S292" s="17">
        <f t="shared" si="92"/>
        <v>1.9782524598164057</v>
      </c>
    </row>
    <row r="293" spans="1:19" x14ac:dyDescent="0.25">
      <c r="D293" s="11">
        <v>3.14E-3</v>
      </c>
      <c r="E293" s="11">
        <v>1122</v>
      </c>
      <c r="F293" s="97">
        <f t="shared" si="81"/>
        <v>0.47361111111111115</v>
      </c>
      <c r="G293" s="26">
        <v>1126</v>
      </c>
      <c r="H293" s="93">
        <f t="shared" si="69"/>
        <v>0.47638888888888892</v>
      </c>
      <c r="I293" s="23">
        <f t="shared" si="82"/>
        <v>0.47986111111111113</v>
      </c>
      <c r="J293" s="11" t="str">
        <f t="shared" si="83"/>
        <v/>
      </c>
      <c r="K293" s="11">
        <f t="shared" si="84"/>
        <v>3.9999999999999858</v>
      </c>
      <c r="L293" s="11">
        <f t="shared" si="85"/>
        <v>4</v>
      </c>
      <c r="M293" s="11">
        <f t="shared" ca="1" si="86"/>
        <v>835</v>
      </c>
      <c r="N293" s="11">
        <f t="shared" ca="1" si="87"/>
        <v>176</v>
      </c>
      <c r="O293" s="21">
        <f t="shared" si="88"/>
        <v>7.8499999999999993E-3</v>
      </c>
      <c r="P293" s="24">
        <f t="shared" si="89"/>
        <v>1.9492130288885703E-3</v>
      </c>
      <c r="Q293" s="21">
        <f t="shared" si="90"/>
        <v>1.2559999999999955E-2</v>
      </c>
      <c r="R293" s="21">
        <f t="shared" si="91"/>
        <v>2.0409999999999956E-2</v>
      </c>
      <c r="S293" s="17">
        <f t="shared" si="92"/>
        <v>1.4509213028888525E-2</v>
      </c>
    </row>
    <row r="294" spans="1:19" x14ac:dyDescent="0.25">
      <c r="A294" s="18">
        <v>38524</v>
      </c>
      <c r="B294" s="11">
        <v>1329</v>
      </c>
      <c r="D294" s="11">
        <v>0.1</v>
      </c>
      <c r="E294" s="11">
        <v>1355</v>
      </c>
      <c r="F294" s="97">
        <f t="shared" si="81"/>
        <v>0.57986111111111105</v>
      </c>
      <c r="G294" s="26">
        <v>1417</v>
      </c>
      <c r="H294" s="93">
        <f t="shared" si="69"/>
        <v>0.59513888888888888</v>
      </c>
      <c r="I294" s="23" t="str">
        <f t="shared" si="82"/>
        <v/>
      </c>
      <c r="J294" s="11">
        <f t="shared" si="83"/>
        <v>2.9999999999999893</v>
      </c>
      <c r="K294" s="11">
        <f t="shared" si="84"/>
        <v>22.000000000000082</v>
      </c>
      <c r="L294" s="11">
        <f t="shared" si="85"/>
        <v>1</v>
      </c>
      <c r="M294" s="11">
        <f t="shared" ca="1" si="86"/>
        <v>1329</v>
      </c>
      <c r="N294" s="11" t="str">
        <f t="shared" si="87"/>
        <v/>
      </c>
      <c r="O294" s="21">
        <f t="shared" si="88"/>
        <v>1.6499999999999944</v>
      </c>
      <c r="P294" s="24">
        <f t="shared" si="89"/>
        <v>1.1725996843957198</v>
      </c>
      <c r="Q294" s="21">
        <f t="shared" si="90"/>
        <v>2.2000000000000082</v>
      </c>
      <c r="R294" s="21">
        <f t="shared" si="91"/>
        <v>3.8500000000000023</v>
      </c>
      <c r="S294" s="17">
        <f t="shared" si="92"/>
        <v>3.3725996843957278</v>
      </c>
    </row>
    <row r="295" spans="1:19" x14ac:dyDescent="0.25">
      <c r="D295" s="11">
        <v>1</v>
      </c>
      <c r="E295" s="11">
        <v>1420</v>
      </c>
      <c r="F295" s="97">
        <f t="shared" si="81"/>
        <v>0.59722222222222221</v>
      </c>
      <c r="G295" s="26">
        <v>1436</v>
      </c>
      <c r="H295" s="93">
        <f t="shared" si="69"/>
        <v>0.60833333333333328</v>
      </c>
      <c r="I295" s="23" t="str">
        <f t="shared" si="82"/>
        <v/>
      </c>
      <c r="J295" s="11">
        <f t="shared" si="83"/>
        <v>3.9999999999999858</v>
      </c>
      <c r="K295" s="11">
        <f t="shared" si="84"/>
        <v>15.999999999999943</v>
      </c>
      <c r="L295" s="11">
        <f t="shared" si="85"/>
        <v>2</v>
      </c>
      <c r="M295" s="11">
        <f t="shared" ca="1" si="86"/>
        <v>1329</v>
      </c>
      <c r="N295" s="11" t="str">
        <f t="shared" si="87"/>
        <v/>
      </c>
      <c r="O295" s="21">
        <f t="shared" si="88"/>
        <v>21.999999999999922</v>
      </c>
      <c r="P295" s="24">
        <f t="shared" si="89"/>
        <v>15.634607459535021</v>
      </c>
      <c r="Q295" s="21">
        <f t="shared" si="90"/>
        <v>15.999999999999943</v>
      </c>
      <c r="R295" s="21">
        <f t="shared" si="91"/>
        <v>37.999999999999865</v>
      </c>
      <c r="S295" s="17">
        <f t="shared" si="92"/>
        <v>31.634607459534962</v>
      </c>
    </row>
    <row r="296" spans="1:19" x14ac:dyDescent="0.25">
      <c r="D296" s="11">
        <v>10</v>
      </c>
      <c r="E296" s="11">
        <v>1440</v>
      </c>
      <c r="F296" s="97">
        <f t="shared" si="81"/>
        <v>0.61111111111111105</v>
      </c>
      <c r="G296" s="26">
        <v>1548</v>
      </c>
      <c r="H296" s="93">
        <f t="shared" si="69"/>
        <v>0.65833333333333333</v>
      </c>
      <c r="I296" s="23">
        <f t="shared" si="82"/>
        <v>0.66180555555555554</v>
      </c>
      <c r="J296" s="11" t="str">
        <f t="shared" si="83"/>
        <v/>
      </c>
      <c r="K296" s="11">
        <f t="shared" si="84"/>
        <v>68.000000000000085</v>
      </c>
      <c r="L296" s="11">
        <f t="shared" si="85"/>
        <v>3</v>
      </c>
      <c r="M296" s="11">
        <f t="shared" ca="1" si="86"/>
        <v>1329</v>
      </c>
      <c r="N296" s="11">
        <f t="shared" ca="1" si="87"/>
        <v>143.99999999999997</v>
      </c>
      <c r="O296" s="21">
        <f t="shared" si="88"/>
        <v>25</v>
      </c>
      <c r="P296" s="24">
        <f t="shared" si="89"/>
        <v>3.1021051639523365</v>
      </c>
      <c r="Q296" s="21">
        <f t="shared" si="90"/>
        <v>680.00000000000091</v>
      </c>
      <c r="R296" s="21">
        <f t="shared" si="91"/>
        <v>705.00000000000091</v>
      </c>
      <c r="S296" s="17">
        <f t="shared" si="92"/>
        <v>683.1021051639533</v>
      </c>
    </row>
    <row r="297" spans="1:19" x14ac:dyDescent="0.25">
      <c r="A297" s="18">
        <v>38526</v>
      </c>
      <c r="B297" s="11">
        <v>854</v>
      </c>
      <c r="D297" s="11">
        <v>1.2E-2</v>
      </c>
      <c r="E297" s="11">
        <v>925</v>
      </c>
      <c r="F297" s="97">
        <f t="shared" si="81"/>
        <v>0.3923611111111111</v>
      </c>
      <c r="G297" s="26">
        <v>930</v>
      </c>
      <c r="H297" s="93">
        <f t="shared" si="69"/>
        <v>0.39583333333333331</v>
      </c>
      <c r="I297" s="23" t="str">
        <f t="shared" si="82"/>
        <v/>
      </c>
      <c r="J297" s="11">
        <f t="shared" si="83"/>
        <v>13.99999999999995</v>
      </c>
      <c r="K297" s="11">
        <f t="shared" si="84"/>
        <v>4.9999999999999822</v>
      </c>
      <c r="L297" s="11">
        <f t="shared" si="85"/>
        <v>1</v>
      </c>
      <c r="M297" s="11">
        <f t="shared" ca="1" si="86"/>
        <v>854</v>
      </c>
      <c r="N297" s="11" t="str">
        <f t="shared" si="87"/>
        <v/>
      </c>
      <c r="O297" s="21">
        <f t="shared" si="88"/>
        <v>420.08399999999853</v>
      </c>
      <c r="P297" s="24">
        <f t="shared" si="89"/>
        <v>98.605279491281692</v>
      </c>
      <c r="Q297" s="21">
        <f t="shared" si="90"/>
        <v>5.999999999999979E-2</v>
      </c>
      <c r="R297" s="21">
        <f t="shared" si="91"/>
        <v>420.14399999999853</v>
      </c>
      <c r="S297" s="17">
        <f t="shared" si="92"/>
        <v>98.665279491281694</v>
      </c>
    </row>
    <row r="298" spans="1:19" x14ac:dyDescent="0.25">
      <c r="D298" s="11">
        <v>60</v>
      </c>
      <c r="E298" s="11">
        <v>944</v>
      </c>
      <c r="F298" s="97">
        <f t="shared" si="81"/>
        <v>0.4055555555555555</v>
      </c>
      <c r="G298" s="26">
        <v>1120</v>
      </c>
      <c r="H298" s="93">
        <f t="shared" si="69"/>
        <v>0.47222222222222227</v>
      </c>
      <c r="I298" s="23" t="str">
        <f t="shared" si="82"/>
        <v/>
      </c>
      <c r="J298" s="11">
        <f t="shared" si="83"/>
        <v>2.9999999999999094</v>
      </c>
      <c r="K298" s="11">
        <f t="shared" si="84"/>
        <v>96.000000000000142</v>
      </c>
      <c r="L298" s="11">
        <f t="shared" si="85"/>
        <v>2</v>
      </c>
      <c r="M298" s="11">
        <f t="shared" ca="1" si="86"/>
        <v>854</v>
      </c>
      <c r="N298" s="11" t="str">
        <f t="shared" si="87"/>
        <v/>
      </c>
      <c r="O298" s="21">
        <f t="shared" si="88"/>
        <v>239.99999999999275</v>
      </c>
      <c r="P298" s="24">
        <f t="shared" si="89"/>
        <v>234.91382574234478</v>
      </c>
      <c r="Q298" s="21">
        <f t="shared" si="90"/>
        <v>5760.0000000000082</v>
      </c>
      <c r="R298" s="21">
        <f t="shared" si="91"/>
        <v>6000.0000000000009</v>
      </c>
      <c r="S298" s="17">
        <f t="shared" si="92"/>
        <v>5994.9138257423529</v>
      </c>
    </row>
    <row r="299" spans="1:19" x14ac:dyDescent="0.25">
      <c r="D299" s="11">
        <v>100</v>
      </c>
      <c r="E299" s="11">
        <v>1123</v>
      </c>
      <c r="F299" s="97">
        <f t="shared" si="81"/>
        <v>0.47430555555555554</v>
      </c>
      <c r="G299" s="26">
        <v>1152</v>
      </c>
      <c r="H299" s="93">
        <f t="shared" si="69"/>
        <v>0.49444444444444446</v>
      </c>
      <c r="I299" s="23">
        <f t="shared" si="82"/>
        <v>0.49791666666666667</v>
      </c>
      <c r="J299" s="11" t="str">
        <f t="shared" si="83"/>
        <v/>
      </c>
      <c r="K299" s="11">
        <f t="shared" si="84"/>
        <v>29.000000000000057</v>
      </c>
      <c r="L299" s="11">
        <f t="shared" si="85"/>
        <v>3</v>
      </c>
      <c r="M299" s="11">
        <f t="shared" ca="1" si="86"/>
        <v>854</v>
      </c>
      <c r="N299" s="11">
        <f t="shared" ca="1" si="87"/>
        <v>183</v>
      </c>
      <c r="O299" s="21">
        <f t="shared" si="88"/>
        <v>250</v>
      </c>
      <c r="P299" s="24">
        <f t="shared" si="89"/>
        <v>27.143420404993254</v>
      </c>
      <c r="Q299" s="21">
        <f t="shared" si="90"/>
        <v>2900.0000000000055</v>
      </c>
      <c r="R299" s="21">
        <f t="shared" si="91"/>
        <v>3150.0000000000055</v>
      </c>
      <c r="S299" s="17">
        <f t="shared" si="92"/>
        <v>2927.1434204049988</v>
      </c>
    </row>
    <row r="300" spans="1:19" x14ac:dyDescent="0.25">
      <c r="A300" s="18">
        <v>38526</v>
      </c>
      <c r="B300" s="11">
        <v>1259</v>
      </c>
      <c r="D300" s="11">
        <v>0.01</v>
      </c>
      <c r="E300" s="11">
        <v>1420</v>
      </c>
      <c r="F300" s="97">
        <f t="shared" si="81"/>
        <v>0.59722222222222221</v>
      </c>
      <c r="G300" s="26">
        <v>1541</v>
      </c>
      <c r="H300" s="93">
        <f t="shared" si="69"/>
        <v>0.65347222222222223</v>
      </c>
      <c r="I300" s="23" t="str">
        <f t="shared" si="82"/>
        <v/>
      </c>
      <c r="J300" s="11">
        <f t="shared" si="83"/>
        <v>12.999999999999954</v>
      </c>
      <c r="K300" s="11">
        <f t="shared" si="84"/>
        <v>81.000000000000028</v>
      </c>
      <c r="L300" s="11">
        <f t="shared" si="85"/>
        <v>1</v>
      </c>
      <c r="M300" s="11">
        <f t="shared" ca="1" si="86"/>
        <v>1259</v>
      </c>
      <c r="N300" s="11" t="str">
        <f t="shared" si="87"/>
        <v/>
      </c>
      <c r="O300" s="21">
        <f t="shared" si="88"/>
        <v>390.06499999999858</v>
      </c>
      <c r="P300" s="24">
        <f t="shared" si="89"/>
        <v>89.646260194473541</v>
      </c>
      <c r="Q300" s="21">
        <f t="shared" si="90"/>
        <v>0.81000000000000028</v>
      </c>
      <c r="R300" s="21">
        <f t="shared" si="91"/>
        <v>390.87499999999858</v>
      </c>
      <c r="S300" s="17">
        <f t="shared" si="92"/>
        <v>90.456260194473543</v>
      </c>
    </row>
    <row r="301" spans="1:19" x14ac:dyDescent="0.25">
      <c r="D301" s="11">
        <v>60</v>
      </c>
      <c r="E301" s="11">
        <v>1554</v>
      </c>
      <c r="F301" s="97">
        <f t="shared" si="81"/>
        <v>0.66249999999999998</v>
      </c>
      <c r="G301" s="26">
        <v>1623</v>
      </c>
      <c r="H301" s="93">
        <f t="shared" si="69"/>
        <v>0.68263888888888891</v>
      </c>
      <c r="I301" s="23">
        <f t="shared" si="82"/>
        <v>0.68611111111111112</v>
      </c>
      <c r="J301" s="11" t="str">
        <f t="shared" si="83"/>
        <v/>
      </c>
      <c r="K301" s="11">
        <f t="shared" si="84"/>
        <v>29.000000000000057</v>
      </c>
      <c r="L301" s="11">
        <f t="shared" si="85"/>
        <v>2</v>
      </c>
      <c r="M301" s="11">
        <f t="shared" ca="1" si="86"/>
        <v>1259</v>
      </c>
      <c r="N301" s="11">
        <f t="shared" ca="1" si="87"/>
        <v>209.00000000000006</v>
      </c>
      <c r="O301" s="21">
        <f t="shared" si="88"/>
        <v>150</v>
      </c>
      <c r="P301" s="24">
        <f t="shared" si="89"/>
        <v>16.750563856528444</v>
      </c>
      <c r="Q301" s="21">
        <f t="shared" si="90"/>
        <v>1740.0000000000034</v>
      </c>
      <c r="R301" s="21">
        <f t="shared" si="91"/>
        <v>1890.0000000000034</v>
      </c>
      <c r="S301" s="17">
        <f t="shared" si="92"/>
        <v>1756.7505638565319</v>
      </c>
    </row>
    <row r="302" spans="1:19" x14ac:dyDescent="0.25">
      <c r="A302" s="18">
        <v>38531</v>
      </c>
      <c r="B302" s="11">
        <v>823</v>
      </c>
      <c r="D302" s="11">
        <v>3.0000000000000001E-3</v>
      </c>
      <c r="E302" s="11">
        <v>1015</v>
      </c>
      <c r="F302" s="97">
        <f t="shared" si="81"/>
        <v>0.42708333333333331</v>
      </c>
      <c r="G302" s="26">
        <v>1022</v>
      </c>
      <c r="H302" s="93">
        <f t="shared" si="69"/>
        <v>0.43194444444444446</v>
      </c>
      <c r="I302" s="23" t="str">
        <f t="shared" si="82"/>
        <v/>
      </c>
      <c r="J302" s="11">
        <f t="shared" si="83"/>
        <v>9.9999999999999645</v>
      </c>
      <c r="K302" s="11">
        <f t="shared" si="84"/>
        <v>7.0000000000000551</v>
      </c>
      <c r="L302" s="11">
        <f t="shared" si="85"/>
        <v>1</v>
      </c>
      <c r="M302" s="11">
        <f t="shared" ca="1" si="86"/>
        <v>823</v>
      </c>
      <c r="N302" s="11" t="str">
        <f t="shared" si="87"/>
        <v/>
      </c>
      <c r="O302" s="21">
        <f t="shared" si="88"/>
        <v>0.11499999999999959</v>
      </c>
      <c r="P302" s="24">
        <f t="shared" si="89"/>
        <v>8.9622896623669096E-2</v>
      </c>
      <c r="Q302" s="21">
        <f t="shared" si="90"/>
        <v>2.1000000000000164E-2</v>
      </c>
      <c r="R302" s="21">
        <f t="shared" si="91"/>
        <v>0.13599999999999976</v>
      </c>
      <c r="S302" s="17">
        <f t="shared" si="92"/>
        <v>0.11062289662366925</v>
      </c>
    </row>
    <row r="303" spans="1:19" x14ac:dyDescent="0.25">
      <c r="D303" s="11">
        <v>0.02</v>
      </c>
      <c r="E303" s="11">
        <v>1032</v>
      </c>
      <c r="F303" s="97">
        <f t="shared" si="81"/>
        <v>0.43888888888888888</v>
      </c>
      <c r="G303" s="26">
        <v>1038</v>
      </c>
      <c r="H303" s="93">
        <f t="shared" si="69"/>
        <v>0.44305555555555554</v>
      </c>
      <c r="I303" s="23">
        <f t="shared" si="82"/>
        <v>0.44652777777777775</v>
      </c>
      <c r="J303" s="11" t="str">
        <f t="shared" si="83"/>
        <v/>
      </c>
      <c r="K303" s="11">
        <f t="shared" si="84"/>
        <v>5.9999999999999787</v>
      </c>
      <c r="L303" s="11">
        <f t="shared" si="85"/>
        <v>2</v>
      </c>
      <c r="M303" s="11">
        <f t="shared" ca="1" si="86"/>
        <v>823</v>
      </c>
      <c r="N303" s="11">
        <f t="shared" ca="1" si="87"/>
        <v>139.99999999999997</v>
      </c>
      <c r="O303" s="21">
        <f t="shared" si="88"/>
        <v>0.05</v>
      </c>
      <c r="P303" s="24">
        <f t="shared" si="89"/>
        <v>1.0096958881694557E-2</v>
      </c>
      <c r="Q303" s="21">
        <f t="shared" si="90"/>
        <v>0.11999999999999958</v>
      </c>
      <c r="R303" s="21">
        <f t="shared" si="91"/>
        <v>0.1699999999999996</v>
      </c>
      <c r="S303" s="17">
        <f t="shared" si="92"/>
        <v>0.13009695888169415</v>
      </c>
    </row>
    <row r="304" spans="1:19" x14ac:dyDescent="0.25">
      <c r="A304" s="18">
        <v>38531</v>
      </c>
      <c r="B304" s="11">
        <v>1327</v>
      </c>
      <c r="D304" s="11">
        <v>10</v>
      </c>
      <c r="E304" s="11">
        <v>1354</v>
      </c>
      <c r="F304" s="97">
        <f t="shared" si="81"/>
        <v>0.57916666666666672</v>
      </c>
      <c r="G304" s="26">
        <v>1444</v>
      </c>
      <c r="H304" s="93">
        <f t="shared" si="69"/>
        <v>0.61388888888888882</v>
      </c>
      <c r="I304" s="23">
        <f t="shared" si="82"/>
        <v>0.61736111111111103</v>
      </c>
      <c r="J304" s="11" t="str">
        <f t="shared" si="83"/>
        <v/>
      </c>
      <c r="K304" s="11">
        <f t="shared" si="84"/>
        <v>49.999999999999822</v>
      </c>
      <c r="L304" s="11">
        <f t="shared" si="85"/>
        <v>1</v>
      </c>
      <c r="M304" s="11">
        <f t="shared" ca="1" si="86"/>
        <v>1327</v>
      </c>
      <c r="N304" s="11">
        <f t="shared" ca="1" si="87"/>
        <v>81.999999999999872</v>
      </c>
      <c r="O304" s="21">
        <f t="shared" si="88"/>
        <v>25</v>
      </c>
      <c r="P304" s="24">
        <f t="shared" si="89"/>
        <v>3.1021051639523365</v>
      </c>
      <c r="Q304" s="21">
        <f t="shared" si="90"/>
        <v>499.99999999999824</v>
      </c>
      <c r="R304" s="21">
        <f t="shared" si="91"/>
        <v>524.99999999999818</v>
      </c>
      <c r="S304" s="17">
        <f t="shared" si="92"/>
        <v>503.10210516395057</v>
      </c>
    </row>
    <row r="305" spans="1:19" x14ac:dyDescent="0.25">
      <c r="A305" s="18">
        <v>38531</v>
      </c>
      <c r="B305" s="11">
        <v>1308</v>
      </c>
      <c r="D305" s="11">
        <v>0.01</v>
      </c>
      <c r="E305" s="11">
        <v>1402</v>
      </c>
      <c r="F305" s="97">
        <f t="shared" si="81"/>
        <v>0.58472222222222225</v>
      </c>
      <c r="G305" s="26">
        <v>1534</v>
      </c>
      <c r="H305" s="93">
        <f t="shared" si="69"/>
        <v>0.64861111111111114</v>
      </c>
      <c r="I305" s="23">
        <f t="shared" si="82"/>
        <v>0.65208333333333335</v>
      </c>
      <c r="J305" s="11" t="str">
        <f t="shared" si="83"/>
        <v/>
      </c>
      <c r="K305" s="11">
        <f t="shared" si="84"/>
        <v>92</v>
      </c>
      <c r="L305" s="11">
        <f t="shared" si="85"/>
        <v>1</v>
      </c>
      <c r="M305" s="11">
        <f t="shared" ca="1" si="86"/>
        <v>1308</v>
      </c>
      <c r="N305" s="11">
        <f t="shared" ca="1" si="87"/>
        <v>151.00000000000011</v>
      </c>
      <c r="O305" s="21">
        <f t="shared" si="88"/>
        <v>2.5000000000000001E-2</v>
      </c>
      <c r="P305" s="24">
        <f t="shared" si="89"/>
        <v>5.4281443780592247E-3</v>
      </c>
      <c r="Q305" s="21">
        <f t="shared" si="90"/>
        <v>0.92</v>
      </c>
      <c r="R305" s="21">
        <f t="shared" si="91"/>
        <v>0.94500000000000006</v>
      </c>
      <c r="S305" s="17">
        <f t="shared" si="92"/>
        <v>0.92542814437805931</v>
      </c>
    </row>
    <row r="306" spans="1:19" x14ac:dyDescent="0.25">
      <c r="A306" s="18">
        <v>38533</v>
      </c>
      <c r="B306" s="11">
        <v>846</v>
      </c>
      <c r="D306" s="11">
        <v>0.01</v>
      </c>
      <c r="E306" s="11">
        <v>1025</v>
      </c>
      <c r="F306" s="97">
        <f t="shared" si="81"/>
        <v>0.43402777777777773</v>
      </c>
      <c r="G306" s="26">
        <v>1033</v>
      </c>
      <c r="H306" s="93">
        <f t="shared" si="69"/>
        <v>0.43958333333333338</v>
      </c>
      <c r="I306" s="23" t="str">
        <f t="shared" si="82"/>
        <v/>
      </c>
      <c r="J306" s="11">
        <f t="shared" si="83"/>
        <v>9.9999999999999645</v>
      </c>
      <c r="K306" s="11">
        <f t="shared" si="84"/>
        <v>8.0000000000001315</v>
      </c>
      <c r="L306" s="11">
        <f t="shared" si="85"/>
        <v>1</v>
      </c>
      <c r="M306" s="11">
        <f t="shared" ca="1" si="86"/>
        <v>846</v>
      </c>
      <c r="N306" s="11" t="str">
        <f t="shared" si="87"/>
        <v/>
      </c>
      <c r="O306" s="21">
        <f t="shared" si="88"/>
        <v>0.54999999999999805</v>
      </c>
      <c r="P306" s="24">
        <f t="shared" si="89"/>
        <v>0.39088031101727821</v>
      </c>
      <c r="Q306" s="21">
        <f t="shared" si="90"/>
        <v>8.000000000000132E-2</v>
      </c>
      <c r="R306" s="21">
        <f t="shared" si="91"/>
        <v>0.62999999999999934</v>
      </c>
      <c r="S306" s="17">
        <f t="shared" si="92"/>
        <v>0.47088031101727956</v>
      </c>
    </row>
    <row r="307" spans="1:19" x14ac:dyDescent="0.25">
      <c r="D307" s="11">
        <v>0.1</v>
      </c>
      <c r="E307" s="11">
        <v>1043</v>
      </c>
      <c r="F307" s="97">
        <f t="shared" si="81"/>
        <v>0.4465277777777778</v>
      </c>
      <c r="G307" s="26">
        <v>1108</v>
      </c>
      <c r="H307" s="93">
        <f t="shared" si="69"/>
        <v>0.46388888888888885</v>
      </c>
      <c r="I307" s="23" t="str">
        <f t="shared" si="82"/>
        <v/>
      </c>
      <c r="J307" s="11">
        <f t="shared" si="83"/>
        <v>11.000000000000041</v>
      </c>
      <c r="K307" s="11">
        <f t="shared" si="84"/>
        <v>24.999999999999911</v>
      </c>
      <c r="L307" s="11">
        <f t="shared" si="85"/>
        <v>2</v>
      </c>
      <c r="M307" s="11">
        <f t="shared" ca="1" si="86"/>
        <v>846</v>
      </c>
      <c r="N307" s="11" t="str">
        <f t="shared" si="87"/>
        <v/>
      </c>
      <c r="O307" s="21">
        <f t="shared" si="88"/>
        <v>330.55000000000126</v>
      </c>
      <c r="P307" s="24">
        <f t="shared" si="89"/>
        <v>103.00270032950368</v>
      </c>
      <c r="Q307" s="21">
        <f t="shared" si="90"/>
        <v>2.4999999999999911</v>
      </c>
      <c r="R307" s="21">
        <f t="shared" si="91"/>
        <v>333.05000000000126</v>
      </c>
      <c r="S307" s="17">
        <f t="shared" si="92"/>
        <v>105.50270032950367</v>
      </c>
    </row>
    <row r="308" spans="1:19" x14ac:dyDescent="0.25">
      <c r="D308" s="11">
        <v>60</v>
      </c>
      <c r="E308" s="11">
        <v>1119</v>
      </c>
      <c r="F308" s="97">
        <f t="shared" si="81"/>
        <v>0.47152777777777777</v>
      </c>
      <c r="G308" s="26">
        <v>1131</v>
      </c>
      <c r="H308" s="93">
        <f t="shared" si="69"/>
        <v>0.47986111111111113</v>
      </c>
      <c r="I308" s="23" t="str">
        <f t="shared" si="82"/>
        <v/>
      </c>
      <c r="J308" s="11">
        <f t="shared" si="83"/>
        <v>13.99999999999995</v>
      </c>
      <c r="K308" s="11">
        <f t="shared" si="84"/>
        <v>12.000000000000037</v>
      </c>
      <c r="L308" s="11">
        <f t="shared" si="85"/>
        <v>3</v>
      </c>
      <c r="M308" s="11">
        <f t="shared" ca="1" si="86"/>
        <v>846</v>
      </c>
      <c r="N308" s="11" t="str">
        <f t="shared" si="87"/>
        <v/>
      </c>
      <c r="O308" s="21">
        <f t="shared" si="88"/>
        <v>421.04999999999848</v>
      </c>
      <c r="P308" s="24">
        <f t="shared" si="89"/>
        <v>139.84910090102366</v>
      </c>
      <c r="Q308" s="21">
        <f t="shared" si="90"/>
        <v>720.00000000000227</v>
      </c>
      <c r="R308" s="21">
        <f t="shared" si="91"/>
        <v>1141.0500000000006</v>
      </c>
      <c r="S308" s="17">
        <f t="shared" si="92"/>
        <v>859.84910090102596</v>
      </c>
    </row>
    <row r="309" spans="1:19" x14ac:dyDescent="0.25">
      <c r="D309" s="11">
        <v>0.15</v>
      </c>
      <c r="E309" s="11">
        <v>1145</v>
      </c>
      <c r="F309" s="97">
        <f t="shared" si="81"/>
        <v>0.48958333333333331</v>
      </c>
      <c r="G309" s="26">
        <v>1202</v>
      </c>
      <c r="H309" s="93">
        <f t="shared" si="69"/>
        <v>0.50138888888888888</v>
      </c>
      <c r="I309" s="23">
        <f t="shared" si="82"/>
        <v>0.50486111111111109</v>
      </c>
      <c r="J309" s="11" t="str">
        <f t="shared" si="83"/>
        <v/>
      </c>
      <c r="K309" s="11">
        <f t="shared" si="84"/>
        <v>17.000000000000021</v>
      </c>
      <c r="L309" s="11">
        <f t="shared" si="85"/>
        <v>4</v>
      </c>
      <c r="M309" s="11">
        <f t="shared" ca="1" si="86"/>
        <v>846</v>
      </c>
      <c r="N309" s="11">
        <f t="shared" ca="1" si="87"/>
        <v>200.99999999999991</v>
      </c>
      <c r="O309" s="21">
        <f t="shared" si="88"/>
        <v>0.375</v>
      </c>
      <c r="P309" s="24">
        <f t="shared" si="89"/>
        <v>6.292759578473793E-2</v>
      </c>
      <c r="Q309" s="21">
        <f t="shared" si="90"/>
        <v>2.5500000000000029</v>
      </c>
      <c r="R309" s="21">
        <f t="shared" si="91"/>
        <v>2.9250000000000029</v>
      </c>
      <c r="S309" s="17">
        <f t="shared" si="92"/>
        <v>2.6129275957847407</v>
      </c>
    </row>
    <row r="310" spans="1:19" x14ac:dyDescent="0.25">
      <c r="A310" s="18">
        <v>38533</v>
      </c>
      <c r="B310" s="11">
        <v>1529</v>
      </c>
      <c r="D310" s="11">
        <v>0.01</v>
      </c>
      <c r="E310" s="11">
        <v>1607</v>
      </c>
      <c r="F310" s="97">
        <f t="shared" si="81"/>
        <v>0.67152777777777783</v>
      </c>
      <c r="G310" s="26">
        <v>1640</v>
      </c>
      <c r="H310" s="93">
        <f t="shared" si="69"/>
        <v>0.69444444444444453</v>
      </c>
      <c r="I310" s="23">
        <f t="shared" si="82"/>
        <v>0.69791666666666674</v>
      </c>
      <c r="J310" s="11" t="str">
        <f t="shared" si="83"/>
        <v/>
      </c>
      <c r="K310" s="11">
        <f t="shared" si="84"/>
        <v>33.000000000000043</v>
      </c>
      <c r="L310" s="11">
        <f t="shared" si="85"/>
        <v>1</v>
      </c>
      <c r="M310" s="11">
        <f t="shared" ca="1" si="86"/>
        <v>1529</v>
      </c>
      <c r="N310" s="11">
        <f t="shared" ca="1" si="87"/>
        <v>76.000000000000213</v>
      </c>
      <c r="O310" s="21">
        <f t="shared" si="88"/>
        <v>2.5000000000000001E-2</v>
      </c>
      <c r="P310" s="24">
        <f t="shared" si="89"/>
        <v>5.4281443780592247E-3</v>
      </c>
      <c r="Q310" s="21">
        <f t="shared" si="90"/>
        <v>0.33000000000000046</v>
      </c>
      <c r="R310" s="21">
        <f t="shared" si="91"/>
        <v>0.35500000000000048</v>
      </c>
      <c r="S310" s="17">
        <f t="shared" si="92"/>
        <v>0.33542814437805968</v>
      </c>
    </row>
    <row r="311" spans="1:19" x14ac:dyDescent="0.25">
      <c r="A311" s="18">
        <v>38534</v>
      </c>
      <c r="B311" s="11">
        <v>904</v>
      </c>
      <c r="D311" s="11">
        <v>0.01</v>
      </c>
      <c r="E311" s="11">
        <v>1026</v>
      </c>
      <c r="F311" s="97">
        <f t="shared" si="81"/>
        <v>0.43472222222222223</v>
      </c>
      <c r="G311" s="26">
        <v>1116</v>
      </c>
      <c r="H311" s="93">
        <f t="shared" si="69"/>
        <v>0.4694444444444445</v>
      </c>
      <c r="I311" s="23" t="str">
        <f t="shared" si="82"/>
        <v/>
      </c>
      <c r="J311" s="11">
        <f t="shared" si="83"/>
        <v>3.9999999999999858</v>
      </c>
      <c r="K311" s="11">
        <f t="shared" si="84"/>
        <v>50.000000000000064</v>
      </c>
      <c r="L311" s="11">
        <f t="shared" si="85"/>
        <v>1</v>
      </c>
      <c r="M311" s="11">
        <f t="shared" ca="1" si="86"/>
        <v>904</v>
      </c>
      <c r="N311" s="11" t="str">
        <f t="shared" si="87"/>
        <v/>
      </c>
      <c r="O311" s="21">
        <f t="shared" si="88"/>
        <v>4.9999999999999822E-2</v>
      </c>
      <c r="P311" s="24">
        <f t="shared" si="89"/>
        <v>4.9330124344819766E-2</v>
      </c>
      <c r="Q311" s="21">
        <f t="shared" si="90"/>
        <v>0.50000000000000067</v>
      </c>
      <c r="R311" s="21">
        <f t="shared" si="91"/>
        <v>0.55000000000000049</v>
      </c>
      <c r="S311" s="17">
        <f t="shared" si="92"/>
        <v>0.54933012434482043</v>
      </c>
    </row>
    <row r="312" spans="1:19" x14ac:dyDescent="0.25">
      <c r="D312" s="11">
        <v>1.4999999999999999E-2</v>
      </c>
      <c r="E312" s="11">
        <v>1120</v>
      </c>
      <c r="F312" s="97">
        <f t="shared" si="81"/>
        <v>0.47222222222222227</v>
      </c>
      <c r="G312" s="26">
        <v>1123</v>
      </c>
      <c r="H312" s="93">
        <f t="shared" si="69"/>
        <v>0.47430555555555554</v>
      </c>
      <c r="I312" s="23" t="str">
        <f t="shared" si="82"/>
        <v/>
      </c>
      <c r="J312" s="11">
        <f t="shared" si="83"/>
        <v>5.9999999999999787</v>
      </c>
      <c r="K312" s="11">
        <f t="shared" si="84"/>
        <v>2.9999999999999094</v>
      </c>
      <c r="L312" s="11">
        <f t="shared" si="85"/>
        <v>2</v>
      </c>
      <c r="M312" s="11">
        <f t="shared" ca="1" si="86"/>
        <v>904</v>
      </c>
      <c r="N312" s="11" t="str">
        <f t="shared" si="87"/>
        <v/>
      </c>
      <c r="O312" s="21">
        <f t="shared" si="88"/>
        <v>8.0999999999999711E-2</v>
      </c>
      <c r="P312" s="24">
        <f t="shared" si="89"/>
        <v>8.0671587055057517E-2</v>
      </c>
      <c r="Q312" s="21">
        <f t="shared" si="90"/>
        <v>4.4999999999998638E-2</v>
      </c>
      <c r="R312" s="21">
        <f t="shared" si="91"/>
        <v>0.12599999999999834</v>
      </c>
      <c r="S312" s="17">
        <f t="shared" si="92"/>
        <v>0.12567158705505616</v>
      </c>
    </row>
    <row r="313" spans="1:19" x14ac:dyDescent="0.25">
      <c r="D313" s="11">
        <v>1.2E-2</v>
      </c>
      <c r="E313" s="11">
        <v>1129</v>
      </c>
      <c r="F313" s="97">
        <f t="shared" si="81"/>
        <v>0.47847222222222219</v>
      </c>
      <c r="G313" s="26">
        <v>1133</v>
      </c>
      <c r="H313" s="93">
        <f t="shared" si="69"/>
        <v>0.48125000000000001</v>
      </c>
      <c r="I313" s="23">
        <f t="shared" si="82"/>
        <v>0.48472222222222222</v>
      </c>
      <c r="J313" s="11" t="str">
        <f t="shared" si="83"/>
        <v/>
      </c>
      <c r="K313" s="11">
        <f t="shared" si="84"/>
        <v>4.0000000000000657</v>
      </c>
      <c r="L313" s="11">
        <f t="shared" si="85"/>
        <v>3</v>
      </c>
      <c r="M313" s="11">
        <f t="shared" ca="1" si="86"/>
        <v>904</v>
      </c>
      <c r="N313" s="11">
        <f t="shared" ca="1" si="87"/>
        <v>154</v>
      </c>
      <c r="O313" s="21">
        <f t="shared" si="88"/>
        <v>0.03</v>
      </c>
      <c r="P313" s="24">
        <f t="shared" si="89"/>
        <v>6.3874403117394323E-3</v>
      </c>
      <c r="Q313" s="21">
        <f t="shared" si="90"/>
        <v>4.8000000000000792E-2</v>
      </c>
      <c r="R313" s="21">
        <f t="shared" si="91"/>
        <v>7.8000000000000791E-2</v>
      </c>
      <c r="S313" s="17">
        <f t="shared" si="92"/>
        <v>5.4387440311740226E-2</v>
      </c>
    </row>
    <row r="314" spans="1:19" x14ac:dyDescent="0.25">
      <c r="A314" s="18">
        <v>38534</v>
      </c>
      <c r="B314" s="11">
        <v>1331</v>
      </c>
      <c r="D314" s="11">
        <v>6.0000000000000001E-3</v>
      </c>
      <c r="E314" s="11">
        <v>1402</v>
      </c>
      <c r="F314" s="97">
        <f t="shared" si="81"/>
        <v>0.58472222222222225</v>
      </c>
      <c r="G314" s="26">
        <v>1405</v>
      </c>
      <c r="H314" s="93">
        <f t="shared" si="69"/>
        <v>0.58680555555555558</v>
      </c>
      <c r="I314" s="23" t="str">
        <f t="shared" si="82"/>
        <v/>
      </c>
      <c r="J314" s="11">
        <f t="shared" si="83"/>
        <v>14.999999999999947</v>
      </c>
      <c r="K314" s="11">
        <f t="shared" si="84"/>
        <v>2.9999999999999893</v>
      </c>
      <c r="L314" s="11">
        <f t="shared" si="85"/>
        <v>1</v>
      </c>
      <c r="M314" s="11">
        <f t="shared" ca="1" si="86"/>
        <v>1331</v>
      </c>
      <c r="N314" s="11" t="str">
        <f t="shared" si="87"/>
        <v/>
      </c>
      <c r="O314" s="21">
        <f t="shared" si="88"/>
        <v>450.04499999999842</v>
      </c>
      <c r="P314" s="24">
        <f t="shared" si="89"/>
        <v>97.708254568079866</v>
      </c>
      <c r="Q314" s="21">
        <f t="shared" si="90"/>
        <v>1.7999999999999936E-2</v>
      </c>
      <c r="R314" s="21">
        <f t="shared" si="91"/>
        <v>450.0629999999984</v>
      </c>
      <c r="S314" s="17">
        <f t="shared" si="92"/>
        <v>97.726254568079867</v>
      </c>
    </row>
    <row r="315" spans="1:19" x14ac:dyDescent="0.25">
      <c r="D315" s="11">
        <v>60</v>
      </c>
      <c r="E315" s="11">
        <v>1420</v>
      </c>
      <c r="F315" s="97">
        <f t="shared" si="81"/>
        <v>0.59722222222222221</v>
      </c>
      <c r="G315" s="26">
        <v>1435</v>
      </c>
      <c r="H315" s="93">
        <f t="shared" si="69"/>
        <v>0.60763888888888895</v>
      </c>
      <c r="I315" s="23" t="str">
        <f t="shared" ref="I315:I378" si="93">IF(OR(A316&lt;&gt;"",D316=""),H315+TIME(0,5,0),"")</f>
        <v/>
      </c>
      <c r="J315" s="11">
        <f t="shared" ref="J315:J378" si="94">IF(AND(OR(AND(A315&lt;&gt;"",A316=""),AND(A315="",A316="")),D316&lt;&gt;""),(F316-H315)*1440,"")</f>
        <v>34.999999999999872</v>
      </c>
      <c r="K315" s="11">
        <f t="shared" ref="K315:K378" si="95">(H315-F315)*1440</f>
        <v>15.000000000000107</v>
      </c>
      <c r="L315" s="11">
        <f t="shared" ref="L315:L378" si="96">IF(A315&lt;&gt;"",1,L314+1)</f>
        <v>2</v>
      </c>
      <c r="M315" s="11">
        <f t="shared" ref="M315:M378" ca="1" si="97">OFFSET(B315,-L315+1,0)</f>
        <v>1331</v>
      </c>
      <c r="N315" s="11" t="str">
        <f t="shared" ref="N315:N378" si="98">IF(I315&lt;&gt;"",(I315-VALUE(CONCATENATE(LEFT(M315,LEN(M315)-2),":",RIGHT(M315,2))))*1440,"")</f>
        <v/>
      </c>
      <c r="O315" s="21">
        <f t="shared" ref="O315:O378" si="99">IF(J315&lt;&gt;"",(D315+D316)*J315/2,D315*5/2)</f>
        <v>1050.1049999999962</v>
      </c>
      <c r="P315" s="24">
        <f t="shared" ref="P315:P378" si="100">IF(J315&lt;&gt;"",(D316-D315)*J315/LN((D316+0.000001)/(D315+0.000001)),-5*(D315-0.000001)/(LN(1/D315)-13.8155))</f>
        <v>227.98592732551967</v>
      </c>
      <c r="Q315" s="21">
        <f t="shared" ref="Q315:Q378" si="101">(D315*K315)</f>
        <v>900.00000000000637</v>
      </c>
      <c r="R315" s="21">
        <f t="shared" ref="R315:R378" si="102">O315+Q315</f>
        <v>1950.1050000000025</v>
      </c>
      <c r="S315" s="17">
        <f t="shared" ref="S315:S378" si="103">P315+Q315</f>
        <v>1127.9859273255261</v>
      </c>
    </row>
    <row r="316" spans="1:19" x14ac:dyDescent="0.25">
      <c r="D316" s="11">
        <v>6.0000000000000001E-3</v>
      </c>
      <c r="E316" s="11">
        <v>1510</v>
      </c>
      <c r="F316" s="97">
        <f t="shared" si="81"/>
        <v>0.63194444444444442</v>
      </c>
      <c r="G316" s="26">
        <v>1609</v>
      </c>
      <c r="H316" s="93">
        <f t="shared" si="69"/>
        <v>0.67291666666666661</v>
      </c>
      <c r="I316" s="23">
        <f t="shared" si="93"/>
        <v>0.67638888888888882</v>
      </c>
      <c r="J316" s="11" t="str">
        <f t="shared" si="94"/>
        <v/>
      </c>
      <c r="K316" s="11">
        <f t="shared" si="95"/>
        <v>58.99999999999995</v>
      </c>
      <c r="L316" s="11">
        <f t="shared" si="96"/>
        <v>3</v>
      </c>
      <c r="M316" s="11">
        <f t="shared" ca="1" si="97"/>
        <v>1331</v>
      </c>
      <c r="N316" s="11">
        <f t="shared" ca="1" si="98"/>
        <v>162.99999999999989</v>
      </c>
      <c r="O316" s="21">
        <f t="shared" si="99"/>
        <v>1.4999999999999999E-2</v>
      </c>
      <c r="P316" s="24">
        <f t="shared" si="100"/>
        <v>3.4478976438256192E-3</v>
      </c>
      <c r="Q316" s="21">
        <f t="shared" si="101"/>
        <v>0.3539999999999997</v>
      </c>
      <c r="R316" s="21">
        <f t="shared" si="102"/>
        <v>0.36899999999999972</v>
      </c>
      <c r="S316" s="17">
        <f t="shared" si="103"/>
        <v>0.35744789764382534</v>
      </c>
    </row>
    <row r="317" spans="1:19" x14ac:dyDescent="0.25">
      <c r="A317" s="18">
        <v>38539</v>
      </c>
      <c r="B317" s="11">
        <v>1307</v>
      </c>
      <c r="D317" s="11">
        <v>0.01</v>
      </c>
      <c r="E317" s="11">
        <v>1431</v>
      </c>
      <c r="F317" s="97">
        <f t="shared" si="81"/>
        <v>0.60486111111111118</v>
      </c>
      <c r="G317" s="26">
        <v>1438</v>
      </c>
      <c r="H317" s="93">
        <f t="shared" si="69"/>
        <v>0.60972222222222217</v>
      </c>
      <c r="I317" s="23" t="str">
        <f t="shared" si="93"/>
        <v/>
      </c>
      <c r="J317" s="11">
        <f t="shared" si="94"/>
        <v>10.000000000000124</v>
      </c>
      <c r="K317" s="11">
        <f t="shared" si="95"/>
        <v>6.9999999999998153</v>
      </c>
      <c r="L317" s="11">
        <f t="shared" si="96"/>
        <v>1</v>
      </c>
      <c r="M317" s="11">
        <f t="shared" ca="1" si="97"/>
        <v>1307</v>
      </c>
      <c r="N317" s="11" t="str">
        <f t="shared" si="98"/>
        <v/>
      </c>
      <c r="O317" s="21">
        <f t="shared" si="99"/>
        <v>5.0500000000000629</v>
      </c>
      <c r="P317" s="24">
        <f t="shared" si="100"/>
        <v>2.1498038986619257</v>
      </c>
      <c r="Q317" s="21">
        <f t="shared" si="101"/>
        <v>6.9999999999998161E-2</v>
      </c>
      <c r="R317" s="21">
        <f t="shared" si="102"/>
        <v>5.1200000000000614</v>
      </c>
      <c r="S317" s="17">
        <f t="shared" si="103"/>
        <v>2.2198038986619237</v>
      </c>
    </row>
    <row r="318" spans="1:19" x14ac:dyDescent="0.25">
      <c r="D318" s="11">
        <v>1</v>
      </c>
      <c r="E318" s="11">
        <v>1448</v>
      </c>
      <c r="F318" s="97">
        <f t="shared" si="81"/>
        <v>0.6166666666666667</v>
      </c>
      <c r="G318" s="26">
        <v>1456</v>
      </c>
      <c r="H318" s="93">
        <f t="shared" si="69"/>
        <v>0.62222222222222223</v>
      </c>
      <c r="I318" s="23">
        <f t="shared" si="93"/>
        <v>0.62569444444444444</v>
      </c>
      <c r="J318" s="11" t="str">
        <f t="shared" si="94"/>
        <v/>
      </c>
      <c r="K318" s="11">
        <f t="shared" si="95"/>
        <v>7.9999999999999716</v>
      </c>
      <c r="L318" s="11">
        <f t="shared" si="96"/>
        <v>2</v>
      </c>
      <c r="M318" s="11">
        <f t="shared" ca="1" si="97"/>
        <v>1307</v>
      </c>
      <c r="N318" s="11">
        <f t="shared" ca="1" si="98"/>
        <v>113.99999999999991</v>
      </c>
      <c r="O318" s="21">
        <f t="shared" si="99"/>
        <v>2.5</v>
      </c>
      <c r="P318" s="24">
        <f t="shared" si="100"/>
        <v>0.36191198291773735</v>
      </c>
      <c r="Q318" s="21">
        <f t="shared" si="101"/>
        <v>7.9999999999999716</v>
      </c>
      <c r="R318" s="21">
        <f t="shared" si="102"/>
        <v>10.499999999999972</v>
      </c>
      <c r="S318" s="17">
        <f t="shared" si="103"/>
        <v>8.3619119829177091</v>
      </c>
    </row>
    <row r="319" spans="1:19" x14ac:dyDescent="0.25">
      <c r="A319" s="18">
        <v>38539</v>
      </c>
      <c r="B319" s="11">
        <v>1508</v>
      </c>
      <c r="D319" s="11">
        <v>0.01</v>
      </c>
      <c r="E319" s="11">
        <v>1627</v>
      </c>
      <c r="F319" s="97">
        <f t="shared" si="81"/>
        <v>0.68541666666666667</v>
      </c>
      <c r="G319" s="26">
        <v>1630</v>
      </c>
      <c r="H319" s="93">
        <f t="shared" si="69"/>
        <v>0.6875</v>
      </c>
      <c r="I319" s="23" t="str">
        <f t="shared" si="93"/>
        <v/>
      </c>
      <c r="J319" s="11">
        <f t="shared" si="94"/>
        <v>14.00000000000011</v>
      </c>
      <c r="K319" s="11">
        <f t="shared" si="95"/>
        <v>2.9999999999999893</v>
      </c>
      <c r="L319" s="11">
        <f t="shared" si="96"/>
        <v>1</v>
      </c>
      <c r="M319" s="11">
        <f t="shared" ca="1" si="97"/>
        <v>1508</v>
      </c>
      <c r="N319" s="11" t="str">
        <f t="shared" si="98"/>
        <v/>
      </c>
      <c r="O319" s="21">
        <f t="shared" si="99"/>
        <v>7.0700000000000554</v>
      </c>
      <c r="P319" s="24">
        <f t="shared" si="100"/>
        <v>3.0097254581266819</v>
      </c>
      <c r="Q319" s="21">
        <f t="shared" si="101"/>
        <v>2.9999999999999895E-2</v>
      </c>
      <c r="R319" s="21">
        <f t="shared" si="102"/>
        <v>7.1000000000000556</v>
      </c>
      <c r="S319" s="17">
        <f t="shared" si="103"/>
        <v>3.0397254581266817</v>
      </c>
    </row>
    <row r="320" spans="1:19" x14ac:dyDescent="0.25">
      <c r="D320" s="11">
        <v>1</v>
      </c>
      <c r="E320" s="11">
        <v>1644</v>
      </c>
      <c r="F320" s="97">
        <f t="shared" si="81"/>
        <v>0.6972222222222223</v>
      </c>
      <c r="G320" s="26">
        <v>1650</v>
      </c>
      <c r="H320" s="93">
        <f t="shared" si="69"/>
        <v>0.70138888888888884</v>
      </c>
      <c r="I320" s="23">
        <f t="shared" si="93"/>
        <v>0.70486111111111105</v>
      </c>
      <c r="J320" s="11" t="str">
        <f t="shared" si="94"/>
        <v/>
      </c>
      <c r="K320" s="11">
        <f t="shared" si="95"/>
        <v>5.9999999999998188</v>
      </c>
      <c r="L320" s="11">
        <f t="shared" si="96"/>
        <v>2</v>
      </c>
      <c r="M320" s="11">
        <f t="shared" ca="1" si="97"/>
        <v>1508</v>
      </c>
      <c r="N320" s="11">
        <f t="shared" ca="1" si="98"/>
        <v>106.99999999999994</v>
      </c>
      <c r="O320" s="21">
        <f t="shared" si="99"/>
        <v>2.5</v>
      </c>
      <c r="P320" s="24">
        <f t="shared" si="100"/>
        <v>0.36191198291773735</v>
      </c>
      <c r="Q320" s="21">
        <f t="shared" si="101"/>
        <v>5.9999999999998188</v>
      </c>
      <c r="R320" s="21">
        <f t="shared" si="102"/>
        <v>8.4999999999998188</v>
      </c>
      <c r="S320" s="17">
        <f t="shared" si="103"/>
        <v>6.3619119829175563</v>
      </c>
    </row>
    <row r="321" spans="1:19" x14ac:dyDescent="0.25">
      <c r="A321" s="18">
        <v>38540</v>
      </c>
      <c r="B321" s="11">
        <v>722</v>
      </c>
      <c r="D321" s="11">
        <v>0.01</v>
      </c>
      <c r="E321" s="11">
        <v>810</v>
      </c>
      <c r="F321" s="97">
        <f t="shared" si="81"/>
        <v>0.34027777777777773</v>
      </c>
      <c r="G321" s="26">
        <v>821</v>
      </c>
      <c r="H321" s="93">
        <f t="shared" si="69"/>
        <v>0.34791666666666665</v>
      </c>
      <c r="I321" s="23" t="str">
        <f t="shared" si="93"/>
        <v/>
      </c>
      <c r="J321" s="11">
        <f t="shared" si="94"/>
        <v>13.000000000000034</v>
      </c>
      <c r="K321" s="11">
        <f t="shared" si="95"/>
        <v>11.000000000000041</v>
      </c>
      <c r="L321" s="11">
        <f t="shared" si="96"/>
        <v>1</v>
      </c>
      <c r="M321" s="11">
        <f t="shared" ca="1" si="97"/>
        <v>722</v>
      </c>
      <c r="N321" s="11" t="str">
        <f t="shared" si="98"/>
        <v/>
      </c>
      <c r="O321" s="21">
        <f t="shared" si="99"/>
        <v>6.5650000000000173</v>
      </c>
      <c r="P321" s="24">
        <f t="shared" si="100"/>
        <v>2.7947450682604758</v>
      </c>
      <c r="Q321" s="21">
        <f t="shared" si="101"/>
        <v>0.11000000000000042</v>
      </c>
      <c r="R321" s="21">
        <f t="shared" si="102"/>
        <v>6.6750000000000176</v>
      </c>
      <c r="S321" s="17">
        <f t="shared" si="103"/>
        <v>2.9047450682604761</v>
      </c>
    </row>
    <row r="322" spans="1:19" x14ac:dyDescent="0.25">
      <c r="D322" s="11">
        <v>1</v>
      </c>
      <c r="E322" s="11">
        <v>834</v>
      </c>
      <c r="F322" s="97">
        <f t="shared" si="81"/>
        <v>0.35694444444444445</v>
      </c>
      <c r="G322" s="26">
        <v>844</v>
      </c>
      <c r="H322" s="93">
        <f t="shared" si="69"/>
        <v>0.36388888888888887</v>
      </c>
      <c r="I322" s="23" t="str">
        <f t="shared" si="93"/>
        <v/>
      </c>
      <c r="J322" s="11">
        <f t="shared" si="94"/>
        <v>8.0000000000000515</v>
      </c>
      <c r="K322" s="11">
        <f t="shared" si="95"/>
        <v>9.9999999999999645</v>
      </c>
      <c r="L322" s="11">
        <f t="shared" si="96"/>
        <v>2</v>
      </c>
      <c r="M322" s="11">
        <f t="shared" ca="1" si="97"/>
        <v>722</v>
      </c>
      <c r="N322" s="11" t="str">
        <f t="shared" si="98"/>
        <v/>
      </c>
      <c r="O322" s="21">
        <f t="shared" si="99"/>
        <v>4.1200000000000268</v>
      </c>
      <c r="P322" s="24">
        <f t="shared" si="100"/>
        <v>2.2130168045742722</v>
      </c>
      <c r="Q322" s="21">
        <f t="shared" si="101"/>
        <v>9.9999999999999645</v>
      </c>
      <c r="R322" s="21">
        <f t="shared" si="102"/>
        <v>14.11999999999999</v>
      </c>
      <c r="S322" s="17">
        <f t="shared" si="103"/>
        <v>12.213016804574236</v>
      </c>
    </row>
    <row r="323" spans="1:19" x14ac:dyDescent="0.25">
      <c r="D323" s="11">
        <v>0.03</v>
      </c>
      <c r="E323" s="11">
        <v>852</v>
      </c>
      <c r="F323" s="97">
        <f t="shared" si="81"/>
        <v>0.36944444444444446</v>
      </c>
      <c r="G323" s="26">
        <v>857</v>
      </c>
      <c r="H323" s="93">
        <f t="shared" si="69"/>
        <v>0.37291666666666662</v>
      </c>
      <c r="I323" s="23" t="str">
        <f t="shared" si="93"/>
        <v/>
      </c>
      <c r="J323" s="11">
        <f t="shared" si="94"/>
        <v>8.0000000000001315</v>
      </c>
      <c r="K323" s="11">
        <f t="shared" si="95"/>
        <v>4.9999999999999023</v>
      </c>
      <c r="L323" s="11">
        <f t="shared" si="96"/>
        <v>3</v>
      </c>
      <c r="M323" s="11">
        <f t="shared" ca="1" si="97"/>
        <v>722</v>
      </c>
      <c r="N323" s="11" t="str">
        <f t="shared" si="98"/>
        <v/>
      </c>
      <c r="O323" s="21">
        <f t="shared" si="99"/>
        <v>0.12400000000000204</v>
      </c>
      <c r="P323" s="24">
        <f t="shared" si="100"/>
        <v>6.8230654150071735E-2</v>
      </c>
      <c r="Q323" s="21">
        <f t="shared" si="101"/>
        <v>0.14999999999999705</v>
      </c>
      <c r="R323" s="21">
        <f t="shared" si="102"/>
        <v>0.27399999999999908</v>
      </c>
      <c r="S323" s="17">
        <f t="shared" si="103"/>
        <v>0.21823065415006879</v>
      </c>
    </row>
    <row r="324" spans="1:19" x14ac:dyDescent="0.25">
      <c r="D324" s="11">
        <v>1E-3</v>
      </c>
      <c r="E324" s="11">
        <v>905</v>
      </c>
      <c r="F324" s="97">
        <f t="shared" si="81"/>
        <v>0.37847222222222227</v>
      </c>
      <c r="G324" s="26">
        <v>925</v>
      </c>
      <c r="H324" s="93">
        <f t="shared" si="69"/>
        <v>0.3923611111111111</v>
      </c>
      <c r="I324" s="23" t="str">
        <f t="shared" si="93"/>
        <v/>
      </c>
      <c r="J324" s="11">
        <f t="shared" si="94"/>
        <v>16.99999999999994</v>
      </c>
      <c r="K324" s="11">
        <f t="shared" si="95"/>
        <v>19.999999999999929</v>
      </c>
      <c r="L324" s="11">
        <f t="shared" si="96"/>
        <v>4</v>
      </c>
      <c r="M324" s="11">
        <f t="shared" ca="1" si="97"/>
        <v>722</v>
      </c>
      <c r="N324" s="11" t="str">
        <f t="shared" si="98"/>
        <v/>
      </c>
      <c r="O324" s="21">
        <f t="shared" si="99"/>
        <v>8.5084999999999695</v>
      </c>
      <c r="P324" s="24">
        <f t="shared" si="100"/>
        <v>2.458896489956174</v>
      </c>
      <c r="Q324" s="21">
        <f t="shared" si="101"/>
        <v>1.9999999999999931E-2</v>
      </c>
      <c r="R324" s="21">
        <f t="shared" si="102"/>
        <v>8.5284999999999691</v>
      </c>
      <c r="S324" s="17">
        <f t="shared" si="103"/>
        <v>2.4788964899561741</v>
      </c>
    </row>
    <row r="325" spans="1:19" x14ac:dyDescent="0.25">
      <c r="D325" s="11">
        <v>1</v>
      </c>
      <c r="E325" s="11">
        <v>942</v>
      </c>
      <c r="F325" s="97">
        <f t="shared" si="81"/>
        <v>0.40416666666666662</v>
      </c>
      <c r="G325" s="26">
        <v>947</v>
      </c>
      <c r="H325" s="93">
        <f t="shared" si="69"/>
        <v>0.40763888888888888</v>
      </c>
      <c r="I325" s="23" t="str">
        <f t="shared" si="93"/>
        <v/>
      </c>
      <c r="J325" s="11">
        <f t="shared" si="94"/>
        <v>5.9999999999999787</v>
      </c>
      <c r="K325" s="11">
        <f t="shared" si="95"/>
        <v>5.0000000000000622</v>
      </c>
      <c r="L325" s="11">
        <f t="shared" si="96"/>
        <v>5</v>
      </c>
      <c r="M325" s="11">
        <f t="shared" ca="1" si="97"/>
        <v>722</v>
      </c>
      <c r="N325" s="11" t="str">
        <f t="shared" si="98"/>
        <v/>
      </c>
      <c r="O325" s="21">
        <f t="shared" si="99"/>
        <v>3.1799999999999891</v>
      </c>
      <c r="P325" s="24">
        <f t="shared" si="100"/>
        <v>2.0046953589171124</v>
      </c>
      <c r="Q325" s="21">
        <f t="shared" si="101"/>
        <v>5.0000000000000622</v>
      </c>
      <c r="R325" s="21">
        <f t="shared" si="102"/>
        <v>8.1800000000000512</v>
      </c>
      <c r="S325" s="17">
        <f t="shared" si="103"/>
        <v>7.004695358917175</v>
      </c>
    </row>
    <row r="326" spans="1:19" x14ac:dyDescent="0.25">
      <c r="D326" s="11">
        <v>0.06</v>
      </c>
      <c r="E326" s="11">
        <v>953</v>
      </c>
      <c r="F326" s="97">
        <f t="shared" si="81"/>
        <v>0.41180555555555554</v>
      </c>
      <c r="G326" s="26">
        <v>958</v>
      </c>
      <c r="H326" s="93">
        <f t="shared" si="69"/>
        <v>0.4152777777777778</v>
      </c>
      <c r="I326" s="23" t="str">
        <f t="shared" si="93"/>
        <v/>
      </c>
      <c r="J326" s="11">
        <f t="shared" si="94"/>
        <v>7.9999999999999716</v>
      </c>
      <c r="K326" s="11">
        <f t="shared" si="95"/>
        <v>5.0000000000000622</v>
      </c>
      <c r="L326" s="11">
        <f t="shared" si="96"/>
        <v>6</v>
      </c>
      <c r="M326" s="11">
        <f t="shared" ca="1" si="97"/>
        <v>722</v>
      </c>
      <c r="N326" s="11" t="str">
        <f t="shared" si="98"/>
        <v/>
      </c>
      <c r="O326" s="21">
        <f t="shared" si="99"/>
        <v>0.24399999999999913</v>
      </c>
      <c r="P326" s="24">
        <f t="shared" si="100"/>
        <v>0.11530864636841059</v>
      </c>
      <c r="Q326" s="21">
        <f t="shared" si="101"/>
        <v>0.30000000000000371</v>
      </c>
      <c r="R326" s="21">
        <f t="shared" si="102"/>
        <v>0.54400000000000281</v>
      </c>
      <c r="S326" s="17">
        <f t="shared" si="103"/>
        <v>0.4153086463684143</v>
      </c>
    </row>
    <row r="327" spans="1:19" x14ac:dyDescent="0.25">
      <c r="D327" s="11">
        <v>1E-3</v>
      </c>
      <c r="E327" s="11">
        <v>1006</v>
      </c>
      <c r="F327" s="97">
        <f t="shared" si="81"/>
        <v>0.42083333333333334</v>
      </c>
      <c r="G327" s="26">
        <v>1026</v>
      </c>
      <c r="H327" s="93">
        <f t="shared" si="69"/>
        <v>0.43472222222222223</v>
      </c>
      <c r="I327" s="23" t="str">
        <f t="shared" si="93"/>
        <v/>
      </c>
      <c r="J327" s="11">
        <f t="shared" si="94"/>
        <v>5.0000000000000622</v>
      </c>
      <c r="K327" s="11">
        <f t="shared" si="95"/>
        <v>20.000000000000007</v>
      </c>
      <c r="L327" s="11">
        <f t="shared" si="96"/>
        <v>7</v>
      </c>
      <c r="M327" s="11">
        <f t="shared" ca="1" si="97"/>
        <v>722</v>
      </c>
      <c r="N327" s="11" t="str">
        <f t="shared" si="98"/>
        <v/>
      </c>
      <c r="O327" s="21">
        <f t="shared" si="99"/>
        <v>0.25250000000000317</v>
      </c>
      <c r="P327" s="24">
        <f t="shared" si="100"/>
        <v>0.10751098486374043</v>
      </c>
      <c r="Q327" s="21">
        <f t="shared" si="101"/>
        <v>2.0000000000000007E-2</v>
      </c>
      <c r="R327" s="21">
        <f t="shared" si="102"/>
        <v>0.27250000000000318</v>
      </c>
      <c r="S327" s="17">
        <f t="shared" si="103"/>
        <v>0.12751098486374043</v>
      </c>
    </row>
    <row r="328" spans="1:19" x14ac:dyDescent="0.25">
      <c r="D328" s="11">
        <v>0.1</v>
      </c>
      <c r="E328" s="11">
        <v>1031</v>
      </c>
      <c r="F328" s="97">
        <f t="shared" si="81"/>
        <v>0.4381944444444445</v>
      </c>
      <c r="G328" s="26">
        <v>1050</v>
      </c>
      <c r="H328" s="93">
        <f t="shared" si="69"/>
        <v>0.4513888888888889</v>
      </c>
      <c r="I328" s="23" t="str">
        <f t="shared" si="93"/>
        <v/>
      </c>
      <c r="J328" s="11">
        <f t="shared" si="94"/>
        <v>4.9999999999999822</v>
      </c>
      <c r="K328" s="11">
        <f t="shared" si="95"/>
        <v>18.999999999999932</v>
      </c>
      <c r="L328" s="11">
        <f t="shared" si="96"/>
        <v>8</v>
      </c>
      <c r="M328" s="11">
        <f t="shared" ca="1" si="97"/>
        <v>722</v>
      </c>
      <c r="N328" s="11" t="str">
        <f t="shared" si="98"/>
        <v/>
      </c>
      <c r="O328" s="21">
        <f t="shared" si="99"/>
        <v>25.249999999999908</v>
      </c>
      <c r="P328" s="24">
        <f t="shared" si="100"/>
        <v>10.74881153432896</v>
      </c>
      <c r="Q328" s="21">
        <f t="shared" si="101"/>
        <v>1.8999999999999932</v>
      </c>
      <c r="R328" s="21">
        <f t="shared" si="102"/>
        <v>27.149999999999899</v>
      </c>
      <c r="S328" s="17">
        <f t="shared" si="103"/>
        <v>12.648811534328953</v>
      </c>
    </row>
    <row r="329" spans="1:19" x14ac:dyDescent="0.25">
      <c r="D329" s="11">
        <v>10</v>
      </c>
      <c r="E329" s="11">
        <v>1055</v>
      </c>
      <c r="F329" s="97">
        <f t="shared" si="81"/>
        <v>0.4548611111111111</v>
      </c>
      <c r="G329" s="26">
        <v>1102</v>
      </c>
      <c r="H329" s="93">
        <f t="shared" si="69"/>
        <v>0.4597222222222222</v>
      </c>
      <c r="I329" s="23">
        <f t="shared" si="93"/>
        <v>0.46319444444444441</v>
      </c>
      <c r="J329" s="11" t="str">
        <f t="shared" si="94"/>
        <v/>
      </c>
      <c r="K329" s="11">
        <f t="shared" si="95"/>
        <v>6.9999999999999751</v>
      </c>
      <c r="L329" s="11">
        <f t="shared" si="96"/>
        <v>9</v>
      </c>
      <c r="M329" s="11">
        <f t="shared" ca="1" si="97"/>
        <v>722</v>
      </c>
      <c r="N329" s="11">
        <f t="shared" ca="1" si="98"/>
        <v>225</v>
      </c>
      <c r="O329" s="21">
        <f t="shared" si="99"/>
        <v>25</v>
      </c>
      <c r="P329" s="24">
        <f t="shared" si="100"/>
        <v>3.1021051639523365</v>
      </c>
      <c r="Q329" s="21">
        <f t="shared" si="101"/>
        <v>69.999999999999744</v>
      </c>
      <c r="R329" s="21">
        <f t="shared" si="102"/>
        <v>94.999999999999744</v>
      </c>
      <c r="S329" s="17">
        <f t="shared" si="103"/>
        <v>73.102105163952075</v>
      </c>
    </row>
    <row r="330" spans="1:19" x14ac:dyDescent="0.25">
      <c r="A330" s="18">
        <v>38540</v>
      </c>
      <c r="B330" s="11">
        <v>1309</v>
      </c>
      <c r="D330" s="11">
        <v>0.01</v>
      </c>
      <c r="E330" s="11">
        <v>1446</v>
      </c>
      <c r="F330" s="97">
        <f t="shared" si="81"/>
        <v>0.61527777777777781</v>
      </c>
      <c r="G330" s="26">
        <v>1456</v>
      </c>
      <c r="H330" s="93">
        <f t="shared" si="69"/>
        <v>0.62222222222222223</v>
      </c>
      <c r="I330" s="23">
        <f t="shared" si="93"/>
        <v>0.62569444444444444</v>
      </c>
      <c r="J330" s="11" t="str">
        <f t="shared" si="94"/>
        <v/>
      </c>
      <c r="K330" s="11">
        <f t="shared" si="95"/>
        <v>9.9999999999999645</v>
      </c>
      <c r="L330" s="11">
        <f t="shared" si="96"/>
        <v>1</v>
      </c>
      <c r="M330" s="11">
        <f t="shared" ca="1" si="97"/>
        <v>1309</v>
      </c>
      <c r="N330" s="11">
        <f t="shared" ca="1" si="98"/>
        <v>111.99999999999991</v>
      </c>
      <c r="O330" s="21">
        <f t="shared" si="99"/>
        <v>2.5000000000000001E-2</v>
      </c>
      <c r="P330" s="24">
        <f t="shared" si="100"/>
        <v>5.4281443780592247E-3</v>
      </c>
      <c r="Q330" s="21">
        <f t="shared" si="101"/>
        <v>9.9999999999999645E-2</v>
      </c>
      <c r="R330" s="21">
        <f t="shared" si="102"/>
        <v>0.12499999999999964</v>
      </c>
      <c r="S330" s="17">
        <f t="shared" si="103"/>
        <v>0.10542814437805886</v>
      </c>
    </row>
    <row r="331" spans="1:19" x14ac:dyDescent="0.25">
      <c r="A331" s="18">
        <v>38541</v>
      </c>
      <c r="B331" s="11">
        <v>826</v>
      </c>
      <c r="D331" s="11">
        <v>0.01</v>
      </c>
      <c r="E331" s="11">
        <v>1026</v>
      </c>
      <c r="F331" s="97">
        <f t="shared" si="81"/>
        <v>0.43472222222222223</v>
      </c>
      <c r="G331" s="26">
        <v>1028</v>
      </c>
      <c r="H331" s="93">
        <f t="shared" si="69"/>
        <v>0.43611111111111112</v>
      </c>
      <c r="I331" s="23">
        <f t="shared" si="93"/>
        <v>0.43958333333333333</v>
      </c>
      <c r="J331" s="11" t="str">
        <f t="shared" si="94"/>
        <v/>
      </c>
      <c r="K331" s="11">
        <f t="shared" si="95"/>
        <v>1.9999999999999929</v>
      </c>
      <c r="L331" s="11">
        <f t="shared" si="96"/>
        <v>1</v>
      </c>
      <c r="M331" s="11">
        <f t="shared" ca="1" si="97"/>
        <v>826</v>
      </c>
      <c r="N331" s="11">
        <f t="shared" ca="1" si="98"/>
        <v>126.99999999999994</v>
      </c>
      <c r="O331" s="21">
        <f t="shared" si="99"/>
        <v>2.5000000000000001E-2</v>
      </c>
      <c r="P331" s="24">
        <f t="shared" si="100"/>
        <v>5.4281443780592247E-3</v>
      </c>
      <c r="Q331" s="21">
        <f t="shared" si="101"/>
        <v>1.9999999999999931E-2</v>
      </c>
      <c r="R331" s="21">
        <f t="shared" si="102"/>
        <v>4.4999999999999929E-2</v>
      </c>
      <c r="S331" s="17">
        <f t="shared" si="103"/>
        <v>2.5428144378059157E-2</v>
      </c>
    </row>
    <row r="332" spans="1:19" x14ac:dyDescent="0.25">
      <c r="A332" s="18">
        <v>38541</v>
      </c>
      <c r="B332" s="11">
        <v>1052</v>
      </c>
      <c r="D332" s="11">
        <v>0.5</v>
      </c>
      <c r="E332" s="11">
        <v>1117</v>
      </c>
      <c r="F332" s="97">
        <f t="shared" si="81"/>
        <v>0.47013888888888888</v>
      </c>
      <c r="G332" s="26">
        <v>1127</v>
      </c>
      <c r="H332" s="93">
        <f t="shared" si="69"/>
        <v>0.4770833333333333</v>
      </c>
      <c r="I332" s="23">
        <f t="shared" si="93"/>
        <v>0.48055555555555551</v>
      </c>
      <c r="J332" s="11" t="str">
        <f t="shared" si="94"/>
        <v/>
      </c>
      <c r="K332" s="11">
        <f t="shared" si="95"/>
        <v>9.9999999999999645</v>
      </c>
      <c r="L332" s="11">
        <f t="shared" si="96"/>
        <v>1</v>
      </c>
      <c r="M332" s="11">
        <f t="shared" ca="1" si="97"/>
        <v>1052</v>
      </c>
      <c r="N332" s="11">
        <f t="shared" ca="1" si="98"/>
        <v>39.999999999999936</v>
      </c>
      <c r="O332" s="21">
        <f t="shared" si="99"/>
        <v>1.25</v>
      </c>
      <c r="P332" s="24">
        <f t="shared" si="100"/>
        <v>0.19051423432971509</v>
      </c>
      <c r="Q332" s="21">
        <f t="shared" si="101"/>
        <v>4.9999999999999822</v>
      </c>
      <c r="R332" s="21">
        <f t="shared" si="102"/>
        <v>6.2499999999999822</v>
      </c>
      <c r="S332" s="17">
        <f t="shared" si="103"/>
        <v>5.1905142343296973</v>
      </c>
    </row>
    <row r="333" spans="1:19" x14ac:dyDescent="0.25">
      <c r="A333" s="18">
        <v>38541</v>
      </c>
      <c r="B333" s="11">
        <v>1457</v>
      </c>
      <c r="D333" s="11">
        <v>0.01</v>
      </c>
      <c r="E333" s="11">
        <v>1616</v>
      </c>
      <c r="F333" s="97">
        <f t="shared" si="81"/>
        <v>0.6777777777777777</v>
      </c>
      <c r="G333" s="26">
        <v>1622</v>
      </c>
      <c r="H333" s="93">
        <f t="shared" si="69"/>
        <v>0.68194444444444446</v>
      </c>
      <c r="I333" s="23">
        <f t="shared" si="93"/>
        <v>0.68541666666666667</v>
      </c>
      <c r="J333" s="11" t="str">
        <f t="shared" si="94"/>
        <v/>
      </c>
      <c r="K333" s="11">
        <f t="shared" si="95"/>
        <v>6.0000000000001386</v>
      </c>
      <c r="L333" s="11">
        <f t="shared" si="96"/>
        <v>1</v>
      </c>
      <c r="M333" s="11">
        <f t="shared" ca="1" si="97"/>
        <v>1457</v>
      </c>
      <c r="N333" s="11">
        <f t="shared" ca="1" si="98"/>
        <v>90</v>
      </c>
      <c r="O333" s="21">
        <f t="shared" si="99"/>
        <v>2.5000000000000001E-2</v>
      </c>
      <c r="P333" s="24">
        <f t="shared" si="100"/>
        <v>5.4281443780592247E-3</v>
      </c>
      <c r="Q333" s="21">
        <f t="shared" si="101"/>
        <v>6.0000000000001386E-2</v>
      </c>
      <c r="R333" s="21">
        <f t="shared" si="102"/>
        <v>8.500000000000138E-2</v>
      </c>
      <c r="S333" s="17">
        <f t="shared" si="103"/>
        <v>6.5428144378060604E-2</v>
      </c>
    </row>
    <row r="334" spans="1:19" x14ac:dyDescent="0.25">
      <c r="A334" s="18">
        <v>38542</v>
      </c>
      <c r="B334" s="11">
        <v>722</v>
      </c>
      <c r="D334" s="11">
        <v>0.01</v>
      </c>
      <c r="E334" s="11">
        <v>758</v>
      </c>
      <c r="F334" s="97">
        <f t="shared" si="81"/>
        <v>0.33194444444444443</v>
      </c>
      <c r="G334" s="26">
        <v>843</v>
      </c>
      <c r="H334" s="93">
        <f t="shared" si="69"/>
        <v>0.36319444444444443</v>
      </c>
      <c r="I334" s="23" t="str">
        <f t="shared" si="93"/>
        <v/>
      </c>
      <c r="J334" s="11">
        <f t="shared" si="94"/>
        <v>15.000000000000027</v>
      </c>
      <c r="K334" s="11">
        <f t="shared" si="95"/>
        <v>45</v>
      </c>
      <c r="L334" s="11">
        <f t="shared" si="96"/>
        <v>1</v>
      </c>
      <c r="M334" s="11">
        <f t="shared" ca="1" si="97"/>
        <v>722</v>
      </c>
      <c r="N334" s="11" t="str">
        <f t="shared" si="98"/>
        <v/>
      </c>
      <c r="O334" s="21">
        <f t="shared" si="99"/>
        <v>75.075000000000131</v>
      </c>
      <c r="P334" s="24">
        <f t="shared" si="100"/>
        <v>21.693323084340353</v>
      </c>
      <c r="Q334" s="21">
        <f t="shared" si="101"/>
        <v>0.45</v>
      </c>
      <c r="R334" s="21">
        <f t="shared" si="102"/>
        <v>75.525000000000134</v>
      </c>
      <c r="S334" s="17">
        <f t="shared" si="103"/>
        <v>22.143323084340352</v>
      </c>
    </row>
    <row r="335" spans="1:19" x14ac:dyDescent="0.25">
      <c r="D335" s="11">
        <v>10</v>
      </c>
      <c r="E335" s="11">
        <v>858</v>
      </c>
      <c r="F335" s="97">
        <f t="shared" si="81"/>
        <v>0.37361111111111112</v>
      </c>
      <c r="G335" s="26">
        <v>907</v>
      </c>
      <c r="H335" s="93">
        <f t="shared" si="69"/>
        <v>0.37986111111111115</v>
      </c>
      <c r="I335" s="23" t="str">
        <f t="shared" si="93"/>
        <v/>
      </c>
      <c r="J335" s="11">
        <f t="shared" si="94"/>
        <v>8.999999999999968</v>
      </c>
      <c r="K335" s="11">
        <f t="shared" si="95"/>
        <v>9.000000000000048</v>
      </c>
      <c r="L335" s="11">
        <f t="shared" si="96"/>
        <v>2</v>
      </c>
      <c r="M335" s="11">
        <f t="shared" ca="1" si="97"/>
        <v>722</v>
      </c>
      <c r="N335" s="11" t="str">
        <f t="shared" si="98"/>
        <v/>
      </c>
      <c r="O335" s="21">
        <f t="shared" si="99"/>
        <v>854.99999999999693</v>
      </c>
      <c r="P335" s="24">
        <f t="shared" si="100"/>
        <v>529.34368937621184</v>
      </c>
      <c r="Q335" s="21">
        <f t="shared" si="101"/>
        <v>90.000000000000483</v>
      </c>
      <c r="R335" s="21">
        <f t="shared" si="102"/>
        <v>944.99999999999739</v>
      </c>
      <c r="S335" s="17">
        <f t="shared" si="103"/>
        <v>619.3436893762123</v>
      </c>
    </row>
    <row r="336" spans="1:19" x14ac:dyDescent="0.25">
      <c r="D336" s="11">
        <v>180</v>
      </c>
      <c r="E336" s="11">
        <v>916</v>
      </c>
      <c r="F336" s="97">
        <f t="shared" si="81"/>
        <v>0.38611111111111113</v>
      </c>
      <c r="G336" s="26">
        <v>928</v>
      </c>
      <c r="H336" s="93">
        <f t="shared" si="69"/>
        <v>0.39444444444444443</v>
      </c>
      <c r="I336" s="23" t="str">
        <f t="shared" si="93"/>
        <v/>
      </c>
      <c r="J336" s="11">
        <f t="shared" si="94"/>
        <v>7.0000000000000551</v>
      </c>
      <c r="K336" s="11">
        <f t="shared" si="95"/>
        <v>11.999999999999957</v>
      </c>
      <c r="L336" s="11">
        <f t="shared" si="96"/>
        <v>3</v>
      </c>
      <c r="M336" s="11">
        <f t="shared" ca="1" si="97"/>
        <v>722</v>
      </c>
      <c r="N336" s="11" t="str">
        <f t="shared" si="98"/>
        <v/>
      </c>
      <c r="O336" s="21">
        <f t="shared" si="99"/>
        <v>770.00000000000603</v>
      </c>
      <c r="P336" s="24">
        <f t="shared" si="100"/>
        <v>651.56222330694607</v>
      </c>
      <c r="Q336" s="21">
        <f t="shared" si="101"/>
        <v>2159.9999999999923</v>
      </c>
      <c r="R336" s="21">
        <f t="shared" si="102"/>
        <v>2929.9999999999982</v>
      </c>
      <c r="S336" s="17">
        <f t="shared" si="103"/>
        <v>2811.5622233069384</v>
      </c>
    </row>
    <row r="337" spans="1:19" x14ac:dyDescent="0.25">
      <c r="D337" s="11">
        <v>40</v>
      </c>
      <c r="E337" s="11">
        <v>935</v>
      </c>
      <c r="F337" s="97">
        <f t="shared" si="81"/>
        <v>0.39930555555555558</v>
      </c>
      <c r="G337" s="26">
        <v>941</v>
      </c>
      <c r="H337" s="93">
        <f t="shared" si="69"/>
        <v>0.40347222222222223</v>
      </c>
      <c r="I337" s="23" t="str">
        <f t="shared" si="93"/>
        <v/>
      </c>
      <c r="J337" s="11">
        <f t="shared" si="94"/>
        <v>13.000000000000034</v>
      </c>
      <c r="K337" s="11">
        <f t="shared" si="95"/>
        <v>5.9999999999999787</v>
      </c>
      <c r="L337" s="11">
        <f t="shared" si="96"/>
        <v>4</v>
      </c>
      <c r="M337" s="11">
        <f t="shared" ca="1" si="97"/>
        <v>722</v>
      </c>
      <c r="N337" s="11" t="str">
        <f t="shared" si="98"/>
        <v/>
      </c>
      <c r="O337" s="21">
        <f t="shared" si="99"/>
        <v>260.65000000000066</v>
      </c>
      <c r="P337" s="24">
        <f t="shared" si="100"/>
        <v>86.573300982765815</v>
      </c>
      <c r="Q337" s="21">
        <f t="shared" si="101"/>
        <v>239.99999999999915</v>
      </c>
      <c r="R337" s="21">
        <f t="shared" si="102"/>
        <v>500.64999999999981</v>
      </c>
      <c r="S337" s="17">
        <f t="shared" si="103"/>
        <v>326.57330098276498</v>
      </c>
    </row>
    <row r="338" spans="1:19" x14ac:dyDescent="0.25">
      <c r="A338" s="18"/>
      <c r="D338" s="11">
        <v>0.1</v>
      </c>
      <c r="E338" s="11">
        <v>954</v>
      </c>
      <c r="F338" s="97">
        <f t="shared" si="81"/>
        <v>0.41250000000000003</v>
      </c>
      <c r="G338" s="26">
        <v>1133</v>
      </c>
      <c r="H338" s="93">
        <f t="shared" si="69"/>
        <v>0.48125000000000001</v>
      </c>
      <c r="I338" s="23">
        <f t="shared" si="93"/>
        <v>0.48472222222222222</v>
      </c>
      <c r="J338" s="11" t="str">
        <f t="shared" si="94"/>
        <v/>
      </c>
      <c r="K338" s="11">
        <f t="shared" si="95"/>
        <v>98.999999999999972</v>
      </c>
      <c r="L338" s="11">
        <f t="shared" si="96"/>
        <v>5</v>
      </c>
      <c r="M338" s="11">
        <f t="shared" ca="1" si="97"/>
        <v>722</v>
      </c>
      <c r="N338" s="11">
        <f t="shared" ca="1" si="98"/>
        <v>256.00000000000006</v>
      </c>
      <c r="O338" s="21">
        <f t="shared" si="99"/>
        <v>0.25</v>
      </c>
      <c r="P338" s="24">
        <f t="shared" si="100"/>
        <v>4.342905372259271E-2</v>
      </c>
      <c r="Q338" s="21">
        <f t="shared" si="101"/>
        <v>9.8999999999999986</v>
      </c>
      <c r="R338" s="21">
        <f t="shared" si="102"/>
        <v>10.149999999999999</v>
      </c>
      <c r="S338" s="17">
        <f t="shared" si="103"/>
        <v>9.9434290537225909</v>
      </c>
    </row>
    <row r="339" spans="1:19" x14ac:dyDescent="0.25">
      <c r="A339" s="18">
        <v>38542</v>
      </c>
      <c r="B339" s="11">
        <v>1146</v>
      </c>
      <c r="D339" s="11">
        <v>0.1</v>
      </c>
      <c r="E339" s="11">
        <v>1155</v>
      </c>
      <c r="F339" s="97">
        <f t="shared" si="81"/>
        <v>0.49652777777777773</v>
      </c>
      <c r="G339" s="26">
        <v>1202</v>
      </c>
      <c r="H339" s="93">
        <f t="shared" si="69"/>
        <v>0.50138888888888888</v>
      </c>
      <c r="I339" s="23">
        <f t="shared" si="93"/>
        <v>0.50486111111111109</v>
      </c>
      <c r="J339" s="11" t="str">
        <f t="shared" si="94"/>
        <v/>
      </c>
      <c r="K339" s="11">
        <f t="shared" si="95"/>
        <v>7.0000000000000551</v>
      </c>
      <c r="L339" s="11">
        <f t="shared" si="96"/>
        <v>1</v>
      </c>
      <c r="M339" s="11">
        <f t="shared" ca="1" si="97"/>
        <v>1146</v>
      </c>
      <c r="N339" s="11">
        <f t="shared" ca="1" si="98"/>
        <v>20.999999999999925</v>
      </c>
      <c r="O339" s="21">
        <f t="shared" si="99"/>
        <v>0.25</v>
      </c>
      <c r="P339" s="24">
        <f t="shared" si="100"/>
        <v>4.342905372259271E-2</v>
      </c>
      <c r="Q339" s="21">
        <f t="shared" si="101"/>
        <v>0.70000000000000551</v>
      </c>
      <c r="R339" s="21">
        <f t="shared" si="102"/>
        <v>0.95000000000000551</v>
      </c>
      <c r="S339" s="17">
        <f t="shared" si="103"/>
        <v>0.74342905372259827</v>
      </c>
    </row>
    <row r="340" spans="1:19" x14ac:dyDescent="0.25">
      <c r="A340" s="18">
        <v>38542</v>
      </c>
      <c r="B340" s="11">
        <v>1320</v>
      </c>
      <c r="D340" s="11">
        <v>10</v>
      </c>
      <c r="E340" s="11">
        <v>1355</v>
      </c>
      <c r="F340" s="97">
        <f t="shared" si="81"/>
        <v>0.57986111111111105</v>
      </c>
      <c r="G340" s="26">
        <v>1400</v>
      </c>
      <c r="H340" s="93">
        <f t="shared" si="69"/>
        <v>0.58333333333333337</v>
      </c>
      <c r="I340" s="23" t="str">
        <f t="shared" si="93"/>
        <v/>
      </c>
      <c r="J340" s="11">
        <f t="shared" si="94"/>
        <v>9.9999999999999645</v>
      </c>
      <c r="K340" s="11">
        <f t="shared" si="95"/>
        <v>5.0000000000001421</v>
      </c>
      <c r="L340" s="11">
        <f t="shared" si="96"/>
        <v>1</v>
      </c>
      <c r="M340" s="11">
        <f t="shared" ca="1" si="97"/>
        <v>1320</v>
      </c>
      <c r="N340" s="11" t="str">
        <f t="shared" si="98"/>
        <v/>
      </c>
      <c r="O340" s="21">
        <f t="shared" si="99"/>
        <v>949.99999999999659</v>
      </c>
      <c r="P340" s="24">
        <f t="shared" si="100"/>
        <v>588.1596548624575</v>
      </c>
      <c r="Q340" s="21">
        <f t="shared" si="101"/>
        <v>50.000000000001421</v>
      </c>
      <c r="R340" s="21">
        <f t="shared" si="102"/>
        <v>999.99999999999795</v>
      </c>
      <c r="S340" s="17">
        <f t="shared" si="103"/>
        <v>638.15965486245886</v>
      </c>
    </row>
    <row r="341" spans="1:19" x14ac:dyDescent="0.25">
      <c r="A341" s="18"/>
      <c r="D341" s="11">
        <v>180</v>
      </c>
      <c r="E341" s="11">
        <v>1410</v>
      </c>
      <c r="F341" s="97">
        <f t="shared" si="81"/>
        <v>0.59027777777777779</v>
      </c>
      <c r="G341" s="26">
        <v>1422</v>
      </c>
      <c r="H341" s="93">
        <f t="shared" si="69"/>
        <v>0.59861111111111109</v>
      </c>
      <c r="I341" s="23">
        <f t="shared" si="93"/>
        <v>0.6020833333333333</v>
      </c>
      <c r="J341" s="11" t="str">
        <f t="shared" si="94"/>
        <v/>
      </c>
      <c r="K341" s="11">
        <f t="shared" si="95"/>
        <v>11.999999999999957</v>
      </c>
      <c r="L341" s="11">
        <f t="shared" si="96"/>
        <v>2</v>
      </c>
      <c r="M341" s="11">
        <f t="shared" ca="1" si="97"/>
        <v>1320</v>
      </c>
      <c r="N341" s="11">
        <f t="shared" ca="1" si="98"/>
        <v>66.999999999999915</v>
      </c>
      <c r="O341" s="21">
        <f t="shared" si="99"/>
        <v>450</v>
      </c>
      <c r="P341" s="24">
        <f t="shared" si="100"/>
        <v>47.347346607878421</v>
      </c>
      <c r="Q341" s="21">
        <f t="shared" si="101"/>
        <v>2159.9999999999923</v>
      </c>
      <c r="R341" s="21">
        <f t="shared" si="102"/>
        <v>2609.9999999999923</v>
      </c>
      <c r="S341" s="17">
        <f t="shared" si="103"/>
        <v>2207.3473466078708</v>
      </c>
    </row>
    <row r="342" spans="1:19" x14ac:dyDescent="0.25">
      <c r="A342" s="18">
        <v>38544</v>
      </c>
      <c r="B342" s="11">
        <v>1525</v>
      </c>
      <c r="D342" s="11">
        <v>0.01</v>
      </c>
      <c r="E342" s="11">
        <v>1551</v>
      </c>
      <c r="F342" s="97">
        <f t="shared" si="81"/>
        <v>0.66041666666666665</v>
      </c>
      <c r="G342" s="26">
        <v>1702</v>
      </c>
      <c r="H342" s="93">
        <f t="shared" si="69"/>
        <v>0.70972222222222225</v>
      </c>
      <c r="I342" s="23">
        <f t="shared" si="93"/>
        <v>0.71319444444444446</v>
      </c>
      <c r="J342" s="11" t="str">
        <f t="shared" si="94"/>
        <v/>
      </c>
      <c r="K342" s="11">
        <f t="shared" si="95"/>
        <v>71.000000000000071</v>
      </c>
      <c r="L342" s="11">
        <f t="shared" si="96"/>
        <v>1</v>
      </c>
      <c r="M342" s="11">
        <f t="shared" ca="1" si="97"/>
        <v>1525</v>
      </c>
      <c r="N342" s="11">
        <f t="shared" ca="1" si="98"/>
        <v>102.00000000000011</v>
      </c>
      <c r="O342" s="21">
        <f t="shared" si="99"/>
        <v>2.5000000000000001E-2</v>
      </c>
      <c r="P342" s="24">
        <f t="shared" si="100"/>
        <v>5.4281443780592247E-3</v>
      </c>
      <c r="Q342" s="21">
        <f t="shared" si="101"/>
        <v>0.71000000000000074</v>
      </c>
      <c r="R342" s="21">
        <f t="shared" si="102"/>
        <v>0.73500000000000076</v>
      </c>
      <c r="S342" s="17">
        <f t="shared" si="103"/>
        <v>0.71542814437806002</v>
      </c>
    </row>
    <row r="343" spans="1:19" x14ac:dyDescent="0.25">
      <c r="A343" s="18">
        <v>38545</v>
      </c>
      <c r="B343" s="11">
        <v>836</v>
      </c>
      <c r="D343" s="11">
        <v>1.2999999999999999E-2</v>
      </c>
      <c r="E343" s="11">
        <v>951</v>
      </c>
      <c r="F343" s="97">
        <f t="shared" si="81"/>
        <v>0.41041666666666665</v>
      </c>
      <c r="G343" s="26">
        <v>956</v>
      </c>
      <c r="H343" s="93">
        <f t="shared" si="69"/>
        <v>0.41388888888888892</v>
      </c>
      <c r="I343" s="23" t="str">
        <f t="shared" si="93"/>
        <v/>
      </c>
      <c r="J343" s="11">
        <f t="shared" si="94"/>
        <v>5.9999999999999787</v>
      </c>
      <c r="K343" s="11">
        <f t="shared" si="95"/>
        <v>5.0000000000000622</v>
      </c>
      <c r="L343" s="11">
        <f t="shared" si="96"/>
        <v>1</v>
      </c>
      <c r="M343" s="11">
        <f t="shared" ca="1" si="97"/>
        <v>836</v>
      </c>
      <c r="N343" s="11" t="str">
        <f t="shared" si="98"/>
        <v/>
      </c>
      <c r="O343" s="21">
        <f t="shared" si="99"/>
        <v>2.1389999999999922</v>
      </c>
      <c r="P343" s="24">
        <f t="shared" si="100"/>
        <v>1.0341050229838802</v>
      </c>
      <c r="Q343" s="21">
        <f t="shared" si="101"/>
        <v>6.5000000000000807E-2</v>
      </c>
      <c r="R343" s="21">
        <f t="shared" si="102"/>
        <v>2.2039999999999931</v>
      </c>
      <c r="S343" s="17">
        <f t="shared" si="103"/>
        <v>1.099105022983881</v>
      </c>
    </row>
    <row r="344" spans="1:19" x14ac:dyDescent="0.25">
      <c r="D344" s="11">
        <v>0.7</v>
      </c>
      <c r="E344" s="11">
        <v>1002</v>
      </c>
      <c r="F344" s="97">
        <f t="shared" si="81"/>
        <v>0.41805555555555557</v>
      </c>
      <c r="G344" s="26">
        <v>1005</v>
      </c>
      <c r="H344" s="93">
        <f t="shared" si="69"/>
        <v>0.4201388888888889</v>
      </c>
      <c r="I344" s="23" t="str">
        <f t="shared" si="93"/>
        <v/>
      </c>
      <c r="J344" s="11">
        <f t="shared" si="94"/>
        <v>9.9999999999999645</v>
      </c>
      <c r="K344" s="11">
        <f t="shared" si="95"/>
        <v>2.9999999999999893</v>
      </c>
      <c r="L344" s="11">
        <f t="shared" si="96"/>
        <v>2</v>
      </c>
      <c r="M344" s="11">
        <f t="shared" ca="1" si="97"/>
        <v>836</v>
      </c>
      <c r="N344" s="11" t="str">
        <f t="shared" si="98"/>
        <v/>
      </c>
      <c r="O344" s="21">
        <f t="shared" si="99"/>
        <v>3.5299999999999874</v>
      </c>
      <c r="P344" s="24">
        <f t="shared" si="100"/>
        <v>1.4582418652854565</v>
      </c>
      <c r="Q344" s="21">
        <f t="shared" si="101"/>
        <v>2.0999999999999925</v>
      </c>
      <c r="R344" s="21">
        <f t="shared" si="102"/>
        <v>5.6299999999999795</v>
      </c>
      <c r="S344" s="17">
        <f t="shared" si="103"/>
        <v>3.5582418652854493</v>
      </c>
    </row>
    <row r="345" spans="1:19" x14ac:dyDescent="0.25">
      <c r="A345" s="18"/>
      <c r="D345" s="11">
        <v>6.0000000000000001E-3</v>
      </c>
      <c r="E345" s="11">
        <v>1015</v>
      </c>
      <c r="F345" s="97">
        <f t="shared" si="81"/>
        <v>0.42708333333333331</v>
      </c>
      <c r="G345" s="26">
        <v>1022</v>
      </c>
      <c r="H345" s="93">
        <f t="shared" si="69"/>
        <v>0.43194444444444446</v>
      </c>
      <c r="I345" s="23">
        <f t="shared" si="93"/>
        <v>0.43541666666666667</v>
      </c>
      <c r="J345" s="11" t="str">
        <f t="shared" si="94"/>
        <v/>
      </c>
      <c r="K345" s="11">
        <f t="shared" si="95"/>
        <v>7.0000000000000551</v>
      </c>
      <c r="L345" s="11">
        <f t="shared" si="96"/>
        <v>3</v>
      </c>
      <c r="M345" s="11">
        <f t="shared" ca="1" si="97"/>
        <v>836</v>
      </c>
      <c r="N345" s="11">
        <f t="shared" ca="1" si="98"/>
        <v>111</v>
      </c>
      <c r="O345" s="21">
        <f t="shared" si="99"/>
        <v>1.4999999999999999E-2</v>
      </c>
      <c r="P345" s="24">
        <f t="shared" si="100"/>
        <v>3.4478976438256192E-3</v>
      </c>
      <c r="Q345" s="21">
        <f t="shared" si="101"/>
        <v>4.2000000000000329E-2</v>
      </c>
      <c r="R345" s="21">
        <f t="shared" si="102"/>
        <v>5.7000000000000328E-2</v>
      </c>
      <c r="S345" s="17">
        <f t="shared" si="103"/>
        <v>4.5447897643825945E-2</v>
      </c>
    </row>
    <row r="346" spans="1:19" x14ac:dyDescent="0.25">
      <c r="A346" s="18">
        <v>38546</v>
      </c>
      <c r="B346" s="11">
        <v>914</v>
      </c>
      <c r="D346" s="11">
        <v>0.01</v>
      </c>
      <c r="E346" s="11">
        <v>1002</v>
      </c>
      <c r="F346" s="97">
        <f t="shared" si="81"/>
        <v>0.41805555555555557</v>
      </c>
      <c r="G346" s="26">
        <v>1121</v>
      </c>
      <c r="H346" s="93">
        <f t="shared" si="69"/>
        <v>0.47291666666666665</v>
      </c>
      <c r="I346" s="23">
        <f t="shared" si="93"/>
        <v>0.47638888888888886</v>
      </c>
      <c r="J346" s="11" t="str">
        <f t="shared" si="94"/>
        <v/>
      </c>
      <c r="K346" s="11">
        <f t="shared" si="95"/>
        <v>78.999999999999957</v>
      </c>
      <c r="L346" s="11">
        <f t="shared" si="96"/>
        <v>1</v>
      </c>
      <c r="M346" s="11">
        <f t="shared" ca="1" si="97"/>
        <v>914</v>
      </c>
      <c r="N346" s="11">
        <f t="shared" ca="1" si="98"/>
        <v>132</v>
      </c>
      <c r="O346" s="21">
        <f t="shared" si="99"/>
        <v>2.5000000000000001E-2</v>
      </c>
      <c r="P346" s="24">
        <f t="shared" si="100"/>
        <v>5.4281443780592247E-3</v>
      </c>
      <c r="Q346" s="21">
        <f t="shared" si="101"/>
        <v>0.78999999999999959</v>
      </c>
      <c r="R346" s="21">
        <f t="shared" si="102"/>
        <v>0.81499999999999961</v>
      </c>
      <c r="S346" s="17">
        <f t="shared" si="103"/>
        <v>0.79542814437805887</v>
      </c>
    </row>
    <row r="347" spans="1:19" x14ac:dyDescent="0.25">
      <c r="A347" s="18">
        <v>38546</v>
      </c>
      <c r="B347" s="11">
        <v>1243</v>
      </c>
      <c r="D347" s="11">
        <v>0.1</v>
      </c>
      <c r="E347" s="11">
        <v>1259</v>
      </c>
      <c r="F347" s="97">
        <f t="shared" si="81"/>
        <v>0.54097222222222219</v>
      </c>
      <c r="G347" s="26">
        <v>1415</v>
      </c>
      <c r="H347" s="93">
        <f t="shared" si="69"/>
        <v>0.59375</v>
      </c>
      <c r="I347" s="23" t="str">
        <f t="shared" si="93"/>
        <v/>
      </c>
      <c r="J347" s="11">
        <f t="shared" si="94"/>
        <v>16.000000000000103</v>
      </c>
      <c r="K347" s="11">
        <f t="shared" si="95"/>
        <v>76.000000000000057</v>
      </c>
      <c r="L347" s="11">
        <f t="shared" si="96"/>
        <v>1</v>
      </c>
      <c r="M347" s="11">
        <f t="shared" ca="1" si="97"/>
        <v>1243</v>
      </c>
      <c r="N347" s="11" t="str">
        <f t="shared" si="98"/>
        <v/>
      </c>
      <c r="O347" s="21">
        <f t="shared" si="99"/>
        <v>800.80000000000507</v>
      </c>
      <c r="P347" s="24">
        <f t="shared" si="100"/>
        <v>231.39243459626269</v>
      </c>
      <c r="Q347" s="21">
        <f t="shared" si="101"/>
        <v>7.6000000000000059</v>
      </c>
      <c r="R347" s="21">
        <f t="shared" si="102"/>
        <v>808.40000000000509</v>
      </c>
      <c r="S347" s="17">
        <f t="shared" si="103"/>
        <v>238.99243459626268</v>
      </c>
    </row>
    <row r="348" spans="1:19" x14ac:dyDescent="0.25">
      <c r="D348" s="11">
        <v>100</v>
      </c>
      <c r="E348" s="11">
        <v>1431</v>
      </c>
      <c r="F348" s="97">
        <f t="shared" si="81"/>
        <v>0.60486111111111118</v>
      </c>
      <c r="G348" s="26">
        <v>1432</v>
      </c>
      <c r="H348" s="93">
        <f t="shared" si="69"/>
        <v>0.60555555555555551</v>
      </c>
      <c r="I348" s="23" t="str">
        <f t="shared" si="93"/>
        <v/>
      </c>
      <c r="J348" s="11">
        <f t="shared" si="94"/>
        <v>7.000000000000135</v>
      </c>
      <c r="K348" s="11">
        <f t="shared" si="95"/>
        <v>0.99999999999983658</v>
      </c>
      <c r="L348" s="11">
        <f t="shared" si="96"/>
        <v>2</v>
      </c>
      <c r="M348" s="11">
        <f t="shared" ca="1" si="97"/>
        <v>1243</v>
      </c>
      <c r="N348" s="11" t="str">
        <f t="shared" si="98"/>
        <v/>
      </c>
      <c r="O348" s="21">
        <f t="shared" si="99"/>
        <v>350.35000000000673</v>
      </c>
      <c r="P348" s="24">
        <f t="shared" si="100"/>
        <v>101.23419013586623</v>
      </c>
      <c r="Q348" s="21">
        <f t="shared" si="101"/>
        <v>99.999999999983658</v>
      </c>
      <c r="R348" s="21">
        <f t="shared" si="102"/>
        <v>450.34999999999036</v>
      </c>
      <c r="S348" s="17">
        <f t="shared" si="103"/>
        <v>201.23419013584987</v>
      </c>
    </row>
    <row r="349" spans="1:19" x14ac:dyDescent="0.25">
      <c r="D349" s="11">
        <v>0.1</v>
      </c>
      <c r="E349" s="11">
        <v>1439</v>
      </c>
      <c r="F349" s="97">
        <f t="shared" si="81"/>
        <v>0.61041666666666672</v>
      </c>
      <c r="G349" s="26">
        <v>1531</v>
      </c>
      <c r="H349" s="93">
        <f t="shared" si="69"/>
        <v>0.64652777777777781</v>
      </c>
      <c r="I349" s="23" t="str">
        <f t="shared" si="93"/>
        <v/>
      </c>
      <c r="J349" s="11">
        <f t="shared" si="94"/>
        <v>10.999999999999961</v>
      </c>
      <c r="K349" s="11">
        <f t="shared" si="95"/>
        <v>51.999999999999972</v>
      </c>
      <c r="L349" s="11">
        <f t="shared" si="96"/>
        <v>3</v>
      </c>
      <c r="M349" s="11">
        <f t="shared" ca="1" si="97"/>
        <v>1243</v>
      </c>
      <c r="N349" s="11" t="str">
        <f t="shared" si="98"/>
        <v/>
      </c>
      <c r="O349" s="21">
        <f t="shared" si="99"/>
        <v>550.54999999999802</v>
      </c>
      <c r="P349" s="24">
        <f t="shared" si="100"/>
        <v>159.08229878492904</v>
      </c>
      <c r="Q349" s="21">
        <f t="shared" si="101"/>
        <v>5.1999999999999975</v>
      </c>
      <c r="R349" s="21">
        <f t="shared" si="102"/>
        <v>555.74999999999807</v>
      </c>
      <c r="S349" s="17">
        <f t="shared" si="103"/>
        <v>164.28229878492903</v>
      </c>
    </row>
    <row r="350" spans="1:19" x14ac:dyDescent="0.25">
      <c r="D350" s="11">
        <v>100</v>
      </c>
      <c r="E350" s="11">
        <v>1542</v>
      </c>
      <c r="F350" s="97">
        <f t="shared" si="81"/>
        <v>0.65416666666666667</v>
      </c>
      <c r="G350" s="26">
        <v>1604</v>
      </c>
      <c r="H350" s="93">
        <f t="shared" si="69"/>
        <v>0.6694444444444444</v>
      </c>
      <c r="I350" s="23">
        <f t="shared" si="93"/>
        <v>0.67291666666666661</v>
      </c>
      <c r="J350" s="11" t="str">
        <f t="shared" si="94"/>
        <v/>
      </c>
      <c r="K350" s="11">
        <f t="shared" si="95"/>
        <v>21.999999999999922</v>
      </c>
      <c r="L350" s="11">
        <f t="shared" si="96"/>
        <v>4</v>
      </c>
      <c r="M350" s="11">
        <f t="shared" ca="1" si="97"/>
        <v>1243</v>
      </c>
      <c r="N350" s="11">
        <f t="shared" ca="1" si="98"/>
        <v>205.99999999999991</v>
      </c>
      <c r="O350" s="21">
        <f t="shared" si="99"/>
        <v>250</v>
      </c>
      <c r="P350" s="24">
        <f t="shared" si="100"/>
        <v>27.143420404993254</v>
      </c>
      <c r="Q350" s="21">
        <f t="shared" si="101"/>
        <v>2199.9999999999923</v>
      </c>
      <c r="R350" s="21">
        <f t="shared" si="102"/>
        <v>2449.9999999999923</v>
      </c>
      <c r="S350" s="17">
        <f t="shared" si="103"/>
        <v>2227.1434204049856</v>
      </c>
    </row>
    <row r="351" spans="1:19" x14ac:dyDescent="0.25">
      <c r="A351" s="18">
        <v>38547</v>
      </c>
      <c r="B351" s="11">
        <v>912</v>
      </c>
      <c r="D351" s="11">
        <v>0.01</v>
      </c>
      <c r="E351" s="11">
        <v>954</v>
      </c>
      <c r="F351" s="97">
        <f t="shared" si="81"/>
        <v>0.41250000000000003</v>
      </c>
      <c r="G351" s="26">
        <v>956</v>
      </c>
      <c r="H351" s="93">
        <f t="shared" si="69"/>
        <v>0.41388888888888892</v>
      </c>
      <c r="I351" s="23" t="str">
        <f t="shared" si="93"/>
        <v/>
      </c>
      <c r="J351" s="11">
        <f t="shared" si="94"/>
        <v>12.999999999999954</v>
      </c>
      <c r="K351" s="11">
        <f t="shared" si="95"/>
        <v>1.9999999999999929</v>
      </c>
      <c r="L351" s="11">
        <f t="shared" si="96"/>
        <v>1</v>
      </c>
      <c r="M351" s="11">
        <f t="shared" ca="1" si="97"/>
        <v>912</v>
      </c>
      <c r="N351" s="11" t="str">
        <f t="shared" si="98"/>
        <v/>
      </c>
      <c r="O351" s="21">
        <f t="shared" si="99"/>
        <v>650.06499999999767</v>
      </c>
      <c r="P351" s="24">
        <f t="shared" si="100"/>
        <v>141.13312415147539</v>
      </c>
      <c r="Q351" s="21">
        <f t="shared" si="101"/>
        <v>1.9999999999999931E-2</v>
      </c>
      <c r="R351" s="21">
        <f t="shared" si="102"/>
        <v>650.08499999999765</v>
      </c>
      <c r="S351" s="17">
        <f t="shared" si="103"/>
        <v>141.1531241514754</v>
      </c>
    </row>
    <row r="352" spans="1:19" x14ac:dyDescent="0.25">
      <c r="D352" s="11">
        <v>100</v>
      </c>
      <c r="E352" s="11">
        <v>1009</v>
      </c>
      <c r="F352" s="97">
        <f t="shared" si="81"/>
        <v>0.42291666666666666</v>
      </c>
      <c r="G352" s="26">
        <v>1126</v>
      </c>
      <c r="H352" s="93">
        <f t="shared" si="69"/>
        <v>0.47638888888888892</v>
      </c>
      <c r="I352" s="23">
        <f t="shared" si="93"/>
        <v>0.47986111111111113</v>
      </c>
      <c r="J352" s="11" t="str">
        <f t="shared" si="94"/>
        <v/>
      </c>
      <c r="K352" s="11">
        <f t="shared" si="95"/>
        <v>77.000000000000043</v>
      </c>
      <c r="L352" s="11">
        <f t="shared" si="96"/>
        <v>2</v>
      </c>
      <c r="M352" s="11">
        <f t="shared" ca="1" si="97"/>
        <v>912</v>
      </c>
      <c r="N352" s="11">
        <f t="shared" ca="1" si="98"/>
        <v>139.00000000000006</v>
      </c>
      <c r="O352" s="21">
        <f t="shared" si="99"/>
        <v>250</v>
      </c>
      <c r="P352" s="24">
        <f t="shared" si="100"/>
        <v>27.143420404993254</v>
      </c>
      <c r="Q352" s="21">
        <f t="shared" si="101"/>
        <v>7700.0000000000045</v>
      </c>
      <c r="R352" s="21">
        <f t="shared" si="102"/>
        <v>7950.0000000000045</v>
      </c>
      <c r="S352" s="17">
        <f t="shared" si="103"/>
        <v>7727.1434204049974</v>
      </c>
    </row>
    <row r="353" spans="1:19" x14ac:dyDescent="0.25">
      <c r="A353" s="18">
        <v>38547</v>
      </c>
      <c r="B353" s="11">
        <v>1335</v>
      </c>
      <c r="D353" s="11">
        <v>10</v>
      </c>
      <c r="E353" s="11">
        <v>1357</v>
      </c>
      <c r="F353" s="97">
        <f t="shared" si="81"/>
        <v>0.58124999999999993</v>
      </c>
      <c r="G353" s="26">
        <v>1436</v>
      </c>
      <c r="H353" s="93">
        <f t="shared" si="69"/>
        <v>0.60833333333333328</v>
      </c>
      <c r="I353" s="23">
        <f t="shared" si="93"/>
        <v>0.61180555555555549</v>
      </c>
      <c r="J353" s="11" t="str">
        <f t="shared" si="94"/>
        <v/>
      </c>
      <c r="K353" s="11">
        <f t="shared" si="95"/>
        <v>39.000000000000021</v>
      </c>
      <c r="L353" s="11">
        <f t="shared" si="96"/>
        <v>1</v>
      </c>
      <c r="M353" s="11">
        <f t="shared" ca="1" si="97"/>
        <v>1335</v>
      </c>
      <c r="N353" s="11">
        <f t="shared" ca="1" si="98"/>
        <v>65.999999999999929</v>
      </c>
      <c r="O353" s="21">
        <f t="shared" si="99"/>
        <v>25</v>
      </c>
      <c r="P353" s="24">
        <f t="shared" si="100"/>
        <v>3.1021051639523365</v>
      </c>
      <c r="Q353" s="21">
        <f t="shared" si="101"/>
        <v>390.00000000000023</v>
      </c>
      <c r="R353" s="21">
        <f t="shared" si="102"/>
        <v>415.00000000000023</v>
      </c>
      <c r="S353" s="17">
        <f t="shared" si="103"/>
        <v>393.10210516395256</v>
      </c>
    </row>
    <row r="354" spans="1:19" x14ac:dyDescent="0.25">
      <c r="A354" s="18">
        <v>38548</v>
      </c>
      <c r="B354" s="11">
        <v>810</v>
      </c>
      <c r="D354" s="11">
        <v>0.01</v>
      </c>
      <c r="E354" s="11">
        <v>929</v>
      </c>
      <c r="F354" s="97">
        <f t="shared" si="81"/>
        <v>0.39513888888888887</v>
      </c>
      <c r="G354" s="26">
        <v>940</v>
      </c>
      <c r="H354" s="93">
        <f t="shared" si="69"/>
        <v>0.40277777777777773</v>
      </c>
      <c r="I354" s="23" t="str">
        <f t="shared" si="93"/>
        <v/>
      </c>
      <c r="J354" s="11">
        <f t="shared" si="94"/>
        <v>6.0000000000001386</v>
      </c>
      <c r="K354" s="11">
        <f t="shared" si="95"/>
        <v>10.999999999999961</v>
      </c>
      <c r="L354" s="11">
        <f t="shared" si="96"/>
        <v>1</v>
      </c>
      <c r="M354" s="11">
        <f t="shared" ca="1" si="97"/>
        <v>810</v>
      </c>
      <c r="N354" s="11" t="str">
        <f t="shared" si="98"/>
        <v/>
      </c>
      <c r="O354" s="21">
        <f t="shared" si="99"/>
        <v>0.33000000000000762</v>
      </c>
      <c r="P354" s="24">
        <f t="shared" si="100"/>
        <v>0.2345281866103732</v>
      </c>
      <c r="Q354" s="21">
        <f t="shared" si="101"/>
        <v>0.10999999999999961</v>
      </c>
      <c r="R354" s="21">
        <f t="shared" si="102"/>
        <v>0.44000000000000722</v>
      </c>
      <c r="S354" s="17">
        <f t="shared" si="103"/>
        <v>0.34452818661037282</v>
      </c>
    </row>
    <row r="355" spans="1:19" x14ac:dyDescent="0.25">
      <c r="D355" s="11">
        <v>0.1</v>
      </c>
      <c r="E355" s="11">
        <v>946</v>
      </c>
      <c r="F355" s="97">
        <f t="shared" si="81"/>
        <v>0.4069444444444445</v>
      </c>
      <c r="G355" s="26">
        <v>959</v>
      </c>
      <c r="H355" s="93">
        <f t="shared" si="69"/>
        <v>0.41597222222222219</v>
      </c>
      <c r="I355" s="23" t="str">
        <f t="shared" si="93"/>
        <v/>
      </c>
      <c r="J355" s="11">
        <f t="shared" si="94"/>
        <v>5.0000000000000622</v>
      </c>
      <c r="K355" s="11">
        <f t="shared" si="95"/>
        <v>12.999999999999874</v>
      </c>
      <c r="L355" s="11">
        <f t="shared" si="96"/>
        <v>2</v>
      </c>
      <c r="M355" s="11">
        <f t="shared" ca="1" si="97"/>
        <v>810</v>
      </c>
      <c r="N355" s="11" t="str">
        <f t="shared" si="98"/>
        <v/>
      </c>
      <c r="O355" s="21">
        <f t="shared" si="99"/>
        <v>2.7500000000000346</v>
      </c>
      <c r="P355" s="24">
        <f t="shared" si="100"/>
        <v>1.9543328073262309</v>
      </c>
      <c r="Q355" s="21">
        <f t="shared" si="101"/>
        <v>1.2999999999999874</v>
      </c>
      <c r="R355" s="21">
        <f t="shared" si="102"/>
        <v>4.050000000000022</v>
      </c>
      <c r="S355" s="17">
        <f t="shared" si="103"/>
        <v>3.2543328073262181</v>
      </c>
    </row>
    <row r="356" spans="1:19" x14ac:dyDescent="0.25">
      <c r="D356" s="11">
        <v>1</v>
      </c>
      <c r="E356" s="11">
        <v>1004</v>
      </c>
      <c r="F356" s="97">
        <f t="shared" si="81"/>
        <v>0.41944444444444445</v>
      </c>
      <c r="G356" s="26">
        <v>1020</v>
      </c>
      <c r="H356" s="93">
        <f t="shared" si="69"/>
        <v>0.43055555555555558</v>
      </c>
      <c r="I356" s="23" t="str">
        <f t="shared" si="93"/>
        <v/>
      </c>
      <c r="J356" s="11">
        <f t="shared" si="94"/>
        <v>3.9999999999999858</v>
      </c>
      <c r="K356" s="11">
        <f t="shared" si="95"/>
        <v>16.000000000000021</v>
      </c>
      <c r="L356" s="11">
        <f t="shared" si="96"/>
        <v>3</v>
      </c>
      <c r="M356" s="11">
        <f t="shared" ca="1" si="97"/>
        <v>810</v>
      </c>
      <c r="N356" s="11" t="str">
        <f t="shared" si="98"/>
        <v/>
      </c>
      <c r="O356" s="21">
        <f t="shared" si="99"/>
        <v>41.999999999999851</v>
      </c>
      <c r="P356" s="24">
        <f t="shared" si="100"/>
        <v>25.369431297939077</v>
      </c>
      <c r="Q356" s="21">
        <f t="shared" si="101"/>
        <v>16.000000000000021</v>
      </c>
      <c r="R356" s="21">
        <f t="shared" si="102"/>
        <v>57.999999999999872</v>
      </c>
      <c r="S356" s="17">
        <f t="shared" si="103"/>
        <v>41.369431297939101</v>
      </c>
    </row>
    <row r="357" spans="1:19" x14ac:dyDescent="0.25">
      <c r="D357" s="11">
        <v>20</v>
      </c>
      <c r="E357" s="11">
        <v>1024</v>
      </c>
      <c r="F357" s="97">
        <f t="shared" si="81"/>
        <v>0.43333333333333335</v>
      </c>
      <c r="G357" s="26">
        <v>1050</v>
      </c>
      <c r="H357" s="93">
        <f t="shared" si="69"/>
        <v>0.4513888888888889</v>
      </c>
      <c r="I357" s="23">
        <f t="shared" si="93"/>
        <v>0.4548611111111111</v>
      </c>
      <c r="J357" s="11" t="str">
        <f t="shared" si="94"/>
        <v/>
      </c>
      <c r="K357" s="11">
        <f t="shared" si="95"/>
        <v>25.999999999999986</v>
      </c>
      <c r="L357" s="11">
        <f t="shared" si="96"/>
        <v>4</v>
      </c>
      <c r="M357" s="11">
        <f t="shared" ca="1" si="97"/>
        <v>810</v>
      </c>
      <c r="N357" s="11">
        <f t="shared" ca="1" si="98"/>
        <v>165.00000000000006</v>
      </c>
      <c r="O357" s="21">
        <f t="shared" si="99"/>
        <v>50</v>
      </c>
      <c r="P357" s="24">
        <f t="shared" si="100"/>
        <v>5.9484036251947776</v>
      </c>
      <c r="Q357" s="21">
        <f t="shared" si="101"/>
        <v>519.99999999999977</v>
      </c>
      <c r="R357" s="21">
        <f t="shared" si="102"/>
        <v>569.99999999999977</v>
      </c>
      <c r="S357" s="17">
        <f t="shared" si="103"/>
        <v>525.9484036251946</v>
      </c>
    </row>
    <row r="358" spans="1:19" x14ac:dyDescent="0.25">
      <c r="A358" s="18">
        <v>38548</v>
      </c>
      <c r="B358" s="11">
        <v>1301</v>
      </c>
      <c r="D358" s="11">
        <v>0.01</v>
      </c>
      <c r="E358" s="11">
        <v>1501</v>
      </c>
      <c r="F358" s="97">
        <f t="shared" si="81"/>
        <v>0.62569444444444444</v>
      </c>
      <c r="G358" s="26">
        <v>1503</v>
      </c>
      <c r="H358" s="93">
        <f t="shared" si="69"/>
        <v>0.62708333333333333</v>
      </c>
      <c r="I358" s="23" t="str">
        <f t="shared" si="93"/>
        <v/>
      </c>
      <c r="J358" s="11">
        <f t="shared" si="94"/>
        <v>11.999999999999957</v>
      </c>
      <c r="K358" s="11">
        <f t="shared" si="95"/>
        <v>1.9999999999999929</v>
      </c>
      <c r="L358" s="11">
        <f t="shared" si="96"/>
        <v>1</v>
      </c>
      <c r="M358" s="11">
        <f t="shared" ca="1" si="97"/>
        <v>1301</v>
      </c>
      <c r="N358" s="11" t="str">
        <f t="shared" si="98"/>
        <v/>
      </c>
      <c r="O358" s="21">
        <f t="shared" si="99"/>
        <v>600.0599999999979</v>
      </c>
      <c r="P358" s="24">
        <f t="shared" si="100"/>
        <v>130.27672998597731</v>
      </c>
      <c r="Q358" s="21">
        <f t="shared" si="101"/>
        <v>1.9999999999999931E-2</v>
      </c>
      <c r="R358" s="21">
        <f t="shared" si="102"/>
        <v>600.07999999999788</v>
      </c>
      <c r="S358" s="17">
        <f t="shared" si="103"/>
        <v>130.29672998597732</v>
      </c>
    </row>
    <row r="359" spans="1:19" x14ac:dyDescent="0.25">
      <c r="D359" s="11">
        <v>100</v>
      </c>
      <c r="E359" s="11">
        <v>1515</v>
      </c>
      <c r="F359" s="97">
        <f t="shared" si="81"/>
        <v>0.63541666666666663</v>
      </c>
      <c r="G359" s="26">
        <v>1524</v>
      </c>
      <c r="H359" s="93">
        <f t="shared" si="69"/>
        <v>0.64166666666666672</v>
      </c>
      <c r="I359" s="23" t="str">
        <f t="shared" si="93"/>
        <v/>
      </c>
      <c r="J359" s="11">
        <f t="shared" si="94"/>
        <v>9.9999999999999645</v>
      </c>
      <c r="K359" s="11">
        <f t="shared" si="95"/>
        <v>9.0000000000001279</v>
      </c>
      <c r="L359" s="11">
        <f t="shared" si="96"/>
        <v>2</v>
      </c>
      <c r="M359" s="11">
        <f t="shared" ca="1" si="97"/>
        <v>1301</v>
      </c>
      <c r="N359" s="11" t="str">
        <f t="shared" si="98"/>
        <v/>
      </c>
      <c r="O359" s="21">
        <f t="shared" si="99"/>
        <v>504.99999999999818</v>
      </c>
      <c r="P359" s="24">
        <f t="shared" si="100"/>
        <v>214.97581475667653</v>
      </c>
      <c r="Q359" s="21">
        <f t="shared" si="101"/>
        <v>900.00000000001273</v>
      </c>
      <c r="R359" s="21">
        <f t="shared" si="102"/>
        <v>1405.0000000000109</v>
      </c>
      <c r="S359" s="17">
        <f t="shared" si="103"/>
        <v>1114.9758147566893</v>
      </c>
    </row>
    <row r="360" spans="1:19" x14ac:dyDescent="0.25">
      <c r="D360" s="11">
        <v>1</v>
      </c>
      <c r="E360" s="11">
        <v>1534</v>
      </c>
      <c r="F360" s="97">
        <f t="shared" si="81"/>
        <v>0.64861111111111114</v>
      </c>
      <c r="G360" s="26">
        <v>1545</v>
      </c>
      <c r="H360" s="93">
        <f t="shared" si="69"/>
        <v>0.65625</v>
      </c>
      <c r="I360" s="23">
        <f t="shared" si="93"/>
        <v>0.65972222222222221</v>
      </c>
      <c r="J360" s="11" t="str">
        <f t="shared" si="94"/>
        <v/>
      </c>
      <c r="K360" s="11">
        <f t="shared" si="95"/>
        <v>10.999999999999961</v>
      </c>
      <c r="L360" s="11">
        <f t="shared" si="96"/>
        <v>3</v>
      </c>
      <c r="M360" s="11">
        <f t="shared" ca="1" si="97"/>
        <v>1301</v>
      </c>
      <c r="N360" s="11">
        <f t="shared" ca="1" si="98"/>
        <v>168.99999999999989</v>
      </c>
      <c r="O360" s="21">
        <f t="shared" si="99"/>
        <v>2.5</v>
      </c>
      <c r="P360" s="24">
        <f t="shared" si="100"/>
        <v>0.36191198291773735</v>
      </c>
      <c r="Q360" s="21">
        <f t="shared" si="101"/>
        <v>10.999999999999961</v>
      </c>
      <c r="R360" s="21">
        <f t="shared" si="102"/>
        <v>13.499999999999961</v>
      </c>
      <c r="S360" s="17">
        <f t="shared" si="103"/>
        <v>11.361911982917698</v>
      </c>
    </row>
    <row r="361" spans="1:19" x14ac:dyDescent="0.25">
      <c r="A361" s="18">
        <v>38551</v>
      </c>
      <c r="B361" s="11">
        <v>808</v>
      </c>
      <c r="D361" s="11">
        <v>0.01</v>
      </c>
      <c r="E361" s="11">
        <v>918</v>
      </c>
      <c r="F361" s="97">
        <f t="shared" si="81"/>
        <v>0.38750000000000001</v>
      </c>
      <c r="G361" s="26">
        <v>1054</v>
      </c>
      <c r="H361" s="93">
        <f t="shared" si="69"/>
        <v>0.45416666666666666</v>
      </c>
      <c r="I361" s="23">
        <f t="shared" si="93"/>
        <v>0.45763888888888887</v>
      </c>
      <c r="J361" s="11" t="str">
        <f t="shared" si="94"/>
        <v/>
      </c>
      <c r="K361" s="11">
        <f t="shared" si="95"/>
        <v>95.999999999999972</v>
      </c>
      <c r="L361" s="11">
        <f t="shared" si="96"/>
        <v>1</v>
      </c>
      <c r="M361" s="11">
        <f t="shared" ca="1" si="97"/>
        <v>808</v>
      </c>
      <c r="N361" s="11">
        <f t="shared" ca="1" si="98"/>
        <v>171.00000000000003</v>
      </c>
      <c r="O361" s="21">
        <f t="shared" si="99"/>
        <v>2.5000000000000001E-2</v>
      </c>
      <c r="P361" s="24">
        <f t="shared" si="100"/>
        <v>5.4281443780592247E-3</v>
      </c>
      <c r="Q361" s="21">
        <f t="shared" si="101"/>
        <v>0.95999999999999974</v>
      </c>
      <c r="R361" s="21">
        <f t="shared" si="102"/>
        <v>0.98499999999999976</v>
      </c>
      <c r="S361" s="17">
        <f t="shared" si="103"/>
        <v>0.96542814437805902</v>
      </c>
    </row>
    <row r="362" spans="1:19" x14ac:dyDescent="0.25">
      <c r="A362" s="18">
        <v>38552</v>
      </c>
      <c r="B362" s="11">
        <v>832</v>
      </c>
      <c r="D362" s="11">
        <v>1.4999999999999999E-2</v>
      </c>
      <c r="E362" s="11">
        <v>952</v>
      </c>
      <c r="F362" s="97">
        <f t="shared" si="81"/>
        <v>0.41111111111111115</v>
      </c>
      <c r="G362" s="26">
        <v>957</v>
      </c>
      <c r="H362" s="93">
        <f t="shared" si="69"/>
        <v>0.4145833333333333</v>
      </c>
      <c r="I362" s="23" t="str">
        <f t="shared" si="93"/>
        <v/>
      </c>
      <c r="J362" s="11">
        <f t="shared" si="94"/>
        <v>8.0000000000000515</v>
      </c>
      <c r="K362" s="11">
        <f t="shared" si="95"/>
        <v>4.9999999999999023</v>
      </c>
      <c r="L362" s="11">
        <f t="shared" si="96"/>
        <v>1</v>
      </c>
      <c r="M362" s="11">
        <f t="shared" ca="1" si="97"/>
        <v>832</v>
      </c>
      <c r="N362" s="11" t="str">
        <f t="shared" si="98"/>
        <v/>
      </c>
      <c r="O362" s="21">
        <f t="shared" si="99"/>
        <v>0.20000000000000129</v>
      </c>
      <c r="P362" s="24">
        <f t="shared" si="100"/>
        <v>0.18884409037089783</v>
      </c>
      <c r="Q362" s="21">
        <f t="shared" si="101"/>
        <v>7.4999999999998526E-2</v>
      </c>
      <c r="R362" s="21">
        <f t="shared" si="102"/>
        <v>0.2749999999999998</v>
      </c>
      <c r="S362" s="17">
        <f t="shared" si="103"/>
        <v>0.26384409037089634</v>
      </c>
    </row>
    <row r="363" spans="1:19" x14ac:dyDescent="0.25">
      <c r="D363" s="11">
        <v>3.5000000000000003E-2</v>
      </c>
      <c r="E363" s="11">
        <v>1005</v>
      </c>
      <c r="F363" s="97">
        <f t="shared" si="81"/>
        <v>0.4201388888888889</v>
      </c>
      <c r="G363" s="26">
        <v>1010</v>
      </c>
      <c r="H363" s="93">
        <f t="shared" si="69"/>
        <v>0.4236111111111111</v>
      </c>
      <c r="I363" s="23" t="str">
        <f t="shared" si="93"/>
        <v/>
      </c>
      <c r="J363" s="11">
        <f t="shared" si="94"/>
        <v>6.0000000000000586</v>
      </c>
      <c r="K363" s="11">
        <f t="shared" si="95"/>
        <v>4.9999999999999822</v>
      </c>
      <c r="L363" s="11">
        <f t="shared" si="96"/>
        <v>2</v>
      </c>
      <c r="M363" s="11">
        <f t="shared" ca="1" si="97"/>
        <v>832</v>
      </c>
      <c r="N363" s="11" t="str">
        <f t="shared" si="98"/>
        <v/>
      </c>
      <c r="O363" s="21">
        <f t="shared" si="99"/>
        <v>0.13950000000000137</v>
      </c>
      <c r="P363" s="24">
        <f t="shared" si="100"/>
        <v>0.12669116482286827</v>
      </c>
      <c r="Q363" s="21">
        <f t="shared" si="101"/>
        <v>0.17499999999999941</v>
      </c>
      <c r="R363" s="21">
        <f t="shared" si="102"/>
        <v>0.31450000000000078</v>
      </c>
      <c r="S363" s="17">
        <f t="shared" si="103"/>
        <v>0.30169116482286767</v>
      </c>
    </row>
    <row r="364" spans="1:19" x14ac:dyDescent="0.25">
      <c r="D364" s="11">
        <v>1.15E-2</v>
      </c>
      <c r="E364" s="11">
        <v>1016</v>
      </c>
      <c r="F364" s="97">
        <f t="shared" si="81"/>
        <v>0.42777777777777781</v>
      </c>
      <c r="G364" s="26">
        <v>1018</v>
      </c>
      <c r="H364" s="93">
        <f t="shared" si="69"/>
        <v>0.4291666666666667</v>
      </c>
      <c r="I364" s="23">
        <f t="shared" si="93"/>
        <v>0.43263888888888891</v>
      </c>
      <c r="J364" s="11" t="str">
        <f t="shared" si="94"/>
        <v/>
      </c>
      <c r="K364" s="11">
        <f t="shared" si="95"/>
        <v>1.9999999999999929</v>
      </c>
      <c r="L364" s="11">
        <f t="shared" si="96"/>
        <v>3</v>
      </c>
      <c r="M364" s="11">
        <f t="shared" ca="1" si="97"/>
        <v>832</v>
      </c>
      <c r="N364" s="11">
        <f t="shared" ca="1" si="98"/>
        <v>111</v>
      </c>
      <c r="O364" s="21">
        <f t="shared" si="99"/>
        <v>2.8749999999999998E-2</v>
      </c>
      <c r="P364" s="24">
        <f t="shared" si="100"/>
        <v>6.1491375162949658E-3</v>
      </c>
      <c r="Q364" s="21">
        <f t="shared" si="101"/>
        <v>2.2999999999999916E-2</v>
      </c>
      <c r="R364" s="21">
        <f t="shared" si="102"/>
        <v>5.1749999999999914E-2</v>
      </c>
      <c r="S364" s="17">
        <f t="shared" si="103"/>
        <v>2.914913751629488E-2</v>
      </c>
    </row>
    <row r="365" spans="1:19" x14ac:dyDescent="0.25">
      <c r="A365" s="18">
        <v>38552</v>
      </c>
      <c r="B365" s="11">
        <v>1518</v>
      </c>
      <c r="D365" s="11">
        <v>0.01</v>
      </c>
      <c r="E365" s="11">
        <v>1547</v>
      </c>
      <c r="F365" s="97">
        <f t="shared" si="81"/>
        <v>0.65763888888888888</v>
      </c>
      <c r="G365" s="26">
        <v>1604</v>
      </c>
      <c r="H365" s="93">
        <f t="shared" si="69"/>
        <v>0.6694444444444444</v>
      </c>
      <c r="I365" s="23" t="str">
        <f t="shared" si="93"/>
        <v/>
      </c>
      <c r="J365" s="11">
        <f t="shared" si="94"/>
        <v>15.999999999999943</v>
      </c>
      <c r="K365" s="11">
        <f t="shared" si="95"/>
        <v>16.99999999999994</v>
      </c>
      <c r="L365" s="11">
        <f t="shared" si="96"/>
        <v>1</v>
      </c>
      <c r="M365" s="11">
        <f t="shared" ca="1" si="97"/>
        <v>1518</v>
      </c>
      <c r="N365" s="11" t="str">
        <f t="shared" si="98"/>
        <v/>
      </c>
      <c r="O365" s="21">
        <f t="shared" si="99"/>
        <v>800.0799999999972</v>
      </c>
      <c r="P365" s="24">
        <f t="shared" si="100"/>
        <v>173.70230664796972</v>
      </c>
      <c r="Q365" s="21">
        <f t="shared" si="101"/>
        <v>0.1699999999999994</v>
      </c>
      <c r="R365" s="21">
        <f t="shared" si="102"/>
        <v>800.24999999999716</v>
      </c>
      <c r="S365" s="17">
        <f t="shared" si="103"/>
        <v>173.87230664796971</v>
      </c>
    </row>
    <row r="366" spans="1:19" x14ac:dyDescent="0.25">
      <c r="D366" s="11">
        <v>100</v>
      </c>
      <c r="E366" s="11">
        <v>1620</v>
      </c>
      <c r="F366" s="97">
        <f t="shared" si="81"/>
        <v>0.68055555555555547</v>
      </c>
      <c r="G366" s="26">
        <v>1623</v>
      </c>
      <c r="H366" s="93">
        <f t="shared" si="69"/>
        <v>0.68263888888888891</v>
      </c>
      <c r="I366" s="23">
        <f t="shared" si="93"/>
        <v>0.68611111111111112</v>
      </c>
      <c r="J366" s="11" t="str">
        <f t="shared" si="94"/>
        <v/>
      </c>
      <c r="K366" s="11">
        <f t="shared" si="95"/>
        <v>3.0000000000001492</v>
      </c>
      <c r="L366" s="11">
        <f t="shared" si="96"/>
        <v>2</v>
      </c>
      <c r="M366" s="11">
        <f t="shared" ca="1" si="97"/>
        <v>1518</v>
      </c>
      <c r="N366" s="11">
        <f t="shared" ca="1" si="98"/>
        <v>69.999999999999915</v>
      </c>
      <c r="O366" s="21">
        <f t="shared" si="99"/>
        <v>250</v>
      </c>
      <c r="P366" s="24">
        <f t="shared" si="100"/>
        <v>27.143420404993254</v>
      </c>
      <c r="Q366" s="21">
        <f t="shared" si="101"/>
        <v>300.00000000001489</v>
      </c>
      <c r="R366" s="21">
        <f t="shared" si="102"/>
        <v>550.00000000001489</v>
      </c>
      <c r="S366" s="17">
        <f t="shared" si="103"/>
        <v>327.14342040500816</v>
      </c>
    </row>
    <row r="367" spans="1:19" x14ac:dyDescent="0.25">
      <c r="A367" s="18">
        <v>38553</v>
      </c>
      <c r="B367" s="11">
        <v>913</v>
      </c>
      <c r="D367" s="11">
        <v>0.01</v>
      </c>
      <c r="E367" s="11">
        <v>948</v>
      </c>
      <c r="F367" s="97">
        <f t="shared" si="81"/>
        <v>0.40833333333333338</v>
      </c>
      <c r="G367" s="26">
        <v>1019</v>
      </c>
      <c r="H367" s="93">
        <f t="shared" si="69"/>
        <v>0.42986111111111108</v>
      </c>
      <c r="I367" s="23" t="str">
        <f t="shared" si="93"/>
        <v/>
      </c>
      <c r="J367" s="11">
        <f t="shared" si="94"/>
        <v>12.000000000000117</v>
      </c>
      <c r="K367" s="11">
        <f t="shared" si="95"/>
        <v>30.99999999999989</v>
      </c>
      <c r="L367" s="11">
        <f t="shared" si="96"/>
        <v>1</v>
      </c>
      <c r="M367" s="11">
        <f t="shared" ca="1" si="97"/>
        <v>913</v>
      </c>
      <c r="N367" s="11" t="str">
        <f t="shared" si="98"/>
        <v/>
      </c>
      <c r="O367" s="21">
        <f t="shared" si="99"/>
        <v>0.42000000000000404</v>
      </c>
      <c r="P367" s="24">
        <f t="shared" si="100"/>
        <v>0.33488195012018307</v>
      </c>
      <c r="Q367" s="21">
        <f t="shared" si="101"/>
        <v>0.30999999999999889</v>
      </c>
      <c r="R367" s="21">
        <f t="shared" si="102"/>
        <v>0.73000000000000287</v>
      </c>
      <c r="S367" s="17">
        <f t="shared" si="103"/>
        <v>0.6448819501201819</v>
      </c>
    </row>
    <row r="368" spans="1:19" x14ac:dyDescent="0.25">
      <c r="D368" s="11">
        <v>0.06</v>
      </c>
      <c r="E368" s="11">
        <v>1031</v>
      </c>
      <c r="F368" s="97">
        <f t="shared" si="81"/>
        <v>0.4381944444444445</v>
      </c>
      <c r="G368" s="26">
        <v>1050</v>
      </c>
      <c r="H368" s="93">
        <f t="shared" si="69"/>
        <v>0.4513888888888889</v>
      </c>
      <c r="I368" s="23" t="str">
        <f t="shared" si="93"/>
        <v/>
      </c>
      <c r="J368" s="11">
        <f t="shared" si="94"/>
        <v>8.999999999999968</v>
      </c>
      <c r="K368" s="11">
        <f t="shared" si="95"/>
        <v>18.999999999999932</v>
      </c>
      <c r="L368" s="11">
        <f t="shared" si="96"/>
        <v>2</v>
      </c>
      <c r="M368" s="11">
        <f t="shared" ca="1" si="97"/>
        <v>913</v>
      </c>
      <c r="N368" s="11" t="str">
        <f t="shared" si="98"/>
        <v/>
      </c>
      <c r="O368" s="21">
        <f t="shared" si="99"/>
        <v>4.7699999999999836</v>
      </c>
      <c r="P368" s="24">
        <f t="shared" si="100"/>
        <v>3.0070430383756688</v>
      </c>
      <c r="Q368" s="21">
        <f t="shared" si="101"/>
        <v>1.1399999999999959</v>
      </c>
      <c r="R368" s="21">
        <f t="shared" si="102"/>
        <v>5.9099999999999797</v>
      </c>
      <c r="S368" s="17">
        <f t="shared" si="103"/>
        <v>4.1470430383756645</v>
      </c>
    </row>
    <row r="369" spans="1:19" x14ac:dyDescent="0.25">
      <c r="D369" s="11">
        <v>1</v>
      </c>
      <c r="E369" s="11">
        <v>1059</v>
      </c>
      <c r="F369" s="97">
        <f t="shared" si="81"/>
        <v>0.45763888888888887</v>
      </c>
      <c r="G369" s="26">
        <v>1105</v>
      </c>
      <c r="H369" s="93">
        <f t="shared" si="69"/>
        <v>0.46180555555555558</v>
      </c>
      <c r="I369" s="23" t="str">
        <f t="shared" si="93"/>
        <v/>
      </c>
      <c r="J369" s="11">
        <f t="shared" si="94"/>
        <v>15.000000000000027</v>
      </c>
      <c r="K369" s="11">
        <f t="shared" si="95"/>
        <v>6.0000000000000586</v>
      </c>
      <c r="L369" s="11">
        <f t="shared" si="96"/>
        <v>3</v>
      </c>
      <c r="M369" s="11">
        <f t="shared" ca="1" si="97"/>
        <v>913</v>
      </c>
      <c r="N369" s="11" t="str">
        <f t="shared" si="98"/>
        <v/>
      </c>
      <c r="O369" s="21">
        <f t="shared" si="99"/>
        <v>7.5750000000000135</v>
      </c>
      <c r="P369" s="24">
        <f t="shared" si="100"/>
        <v>3.2247058479928539</v>
      </c>
      <c r="Q369" s="21">
        <f t="shared" si="101"/>
        <v>6.0000000000000586</v>
      </c>
      <c r="R369" s="21">
        <f t="shared" si="102"/>
        <v>13.575000000000072</v>
      </c>
      <c r="S369" s="17">
        <f t="shared" si="103"/>
        <v>9.2247058479929116</v>
      </c>
    </row>
    <row r="370" spans="1:19" x14ac:dyDescent="0.25">
      <c r="A370" s="18"/>
      <c r="D370" s="11">
        <v>0.01</v>
      </c>
      <c r="E370" s="11">
        <v>1120</v>
      </c>
      <c r="F370" s="97">
        <f t="shared" si="81"/>
        <v>0.47222222222222227</v>
      </c>
      <c r="G370" s="26">
        <v>1124</v>
      </c>
      <c r="H370" s="93">
        <f t="shared" si="69"/>
        <v>0.47500000000000003</v>
      </c>
      <c r="I370" s="23">
        <f t="shared" si="93"/>
        <v>0.47847222222222224</v>
      </c>
      <c r="J370" s="11" t="str">
        <f t="shared" si="94"/>
        <v/>
      </c>
      <c r="K370" s="11">
        <f t="shared" si="95"/>
        <v>3.9999999999999858</v>
      </c>
      <c r="L370" s="11">
        <f t="shared" si="96"/>
        <v>4</v>
      </c>
      <c r="M370" s="11">
        <f t="shared" ca="1" si="97"/>
        <v>913</v>
      </c>
      <c r="N370" s="11">
        <f t="shared" ca="1" si="98"/>
        <v>136</v>
      </c>
      <c r="O370" s="21">
        <f t="shared" si="99"/>
        <v>2.5000000000000001E-2</v>
      </c>
      <c r="P370" s="24">
        <f t="shared" si="100"/>
        <v>5.4281443780592247E-3</v>
      </c>
      <c r="Q370" s="21">
        <f t="shared" si="101"/>
        <v>3.9999999999999862E-2</v>
      </c>
      <c r="R370" s="21">
        <f t="shared" si="102"/>
        <v>6.4999999999999863E-2</v>
      </c>
      <c r="S370" s="17">
        <f t="shared" si="103"/>
        <v>4.5428144378059088E-2</v>
      </c>
    </row>
    <row r="371" spans="1:19" x14ac:dyDescent="0.25">
      <c r="A371" s="18">
        <v>38553</v>
      </c>
      <c r="B371" s="11">
        <v>1233</v>
      </c>
      <c r="D371" s="11">
        <v>0.1</v>
      </c>
      <c r="E371" s="11">
        <v>1251</v>
      </c>
      <c r="F371" s="97">
        <f t="shared" si="81"/>
        <v>0.53541666666666665</v>
      </c>
      <c r="G371" s="26">
        <v>1406</v>
      </c>
      <c r="H371" s="93">
        <f t="shared" si="69"/>
        <v>0.58750000000000002</v>
      </c>
      <c r="I371" s="23" t="str">
        <f t="shared" si="93"/>
        <v/>
      </c>
      <c r="J371" s="11">
        <f t="shared" si="94"/>
        <v>11.999999999999957</v>
      </c>
      <c r="K371" s="11">
        <f t="shared" si="95"/>
        <v>75.000000000000057</v>
      </c>
      <c r="L371" s="11">
        <f t="shared" si="96"/>
        <v>1</v>
      </c>
      <c r="M371" s="11">
        <f t="shared" ca="1" si="97"/>
        <v>1233</v>
      </c>
      <c r="N371" s="11" t="str">
        <f t="shared" si="98"/>
        <v/>
      </c>
      <c r="O371" s="21">
        <f t="shared" si="99"/>
        <v>600.59999999999786</v>
      </c>
      <c r="P371" s="24">
        <f t="shared" si="100"/>
        <v>173.54432594719529</v>
      </c>
      <c r="Q371" s="21">
        <f t="shared" si="101"/>
        <v>7.5000000000000062</v>
      </c>
      <c r="R371" s="21">
        <f t="shared" si="102"/>
        <v>608.09999999999786</v>
      </c>
      <c r="S371" s="17">
        <f t="shared" si="103"/>
        <v>181.04432594719529</v>
      </c>
    </row>
    <row r="372" spans="1:19" x14ac:dyDescent="0.25">
      <c r="D372" s="11">
        <v>100</v>
      </c>
      <c r="E372" s="11">
        <v>1418</v>
      </c>
      <c r="F372" s="97">
        <f t="shared" si="81"/>
        <v>0.59583333333333333</v>
      </c>
      <c r="G372" s="26">
        <v>1429</v>
      </c>
      <c r="H372" s="93">
        <f t="shared" si="69"/>
        <v>0.60347222222222219</v>
      </c>
      <c r="I372" s="23" t="str">
        <f t="shared" si="93"/>
        <v/>
      </c>
      <c r="J372" s="11">
        <f t="shared" si="94"/>
        <v>10.999999999999961</v>
      </c>
      <c r="K372" s="11">
        <f t="shared" si="95"/>
        <v>10.999999999999961</v>
      </c>
      <c r="L372" s="11">
        <f t="shared" si="96"/>
        <v>2</v>
      </c>
      <c r="M372" s="11">
        <f t="shared" ca="1" si="97"/>
        <v>1233</v>
      </c>
      <c r="N372" s="11" t="str">
        <f t="shared" si="98"/>
        <v/>
      </c>
      <c r="O372" s="21">
        <f t="shared" si="99"/>
        <v>550.54999999999802</v>
      </c>
      <c r="P372" s="24">
        <f t="shared" si="100"/>
        <v>159.08229878492904</v>
      </c>
      <c r="Q372" s="21">
        <f t="shared" si="101"/>
        <v>1099.9999999999961</v>
      </c>
      <c r="R372" s="21">
        <f t="shared" si="102"/>
        <v>1650.5499999999943</v>
      </c>
      <c r="S372" s="17">
        <f t="shared" si="103"/>
        <v>1259.0822987849251</v>
      </c>
    </row>
    <row r="373" spans="1:19" x14ac:dyDescent="0.25">
      <c r="D373" s="11">
        <v>0.1</v>
      </c>
      <c r="E373" s="11">
        <v>1440</v>
      </c>
      <c r="F373" s="97">
        <f t="shared" si="81"/>
        <v>0.61111111111111105</v>
      </c>
      <c r="G373" s="26">
        <v>1526</v>
      </c>
      <c r="H373" s="93">
        <f t="shared" si="69"/>
        <v>0.6430555555555556</v>
      </c>
      <c r="I373" s="23" t="str">
        <f t="shared" si="93"/>
        <v/>
      </c>
      <c r="J373" s="11">
        <f t="shared" si="94"/>
        <v>9.9999999999999645</v>
      </c>
      <c r="K373" s="11">
        <f t="shared" si="95"/>
        <v>46.000000000000156</v>
      </c>
      <c r="L373" s="11">
        <f t="shared" si="96"/>
        <v>3</v>
      </c>
      <c r="M373" s="11">
        <f t="shared" ca="1" si="97"/>
        <v>1233</v>
      </c>
      <c r="N373" s="11" t="str">
        <f t="shared" si="98"/>
        <v/>
      </c>
      <c r="O373" s="21">
        <f t="shared" si="99"/>
        <v>500.49999999999818</v>
      </c>
      <c r="P373" s="24">
        <f t="shared" si="100"/>
        <v>144.62027162266273</v>
      </c>
      <c r="Q373" s="21">
        <f t="shared" si="101"/>
        <v>4.6000000000000156</v>
      </c>
      <c r="R373" s="21">
        <f t="shared" si="102"/>
        <v>505.0999999999982</v>
      </c>
      <c r="S373" s="17">
        <f t="shared" si="103"/>
        <v>149.22027162266275</v>
      </c>
    </row>
    <row r="374" spans="1:19" x14ac:dyDescent="0.25">
      <c r="D374" s="11">
        <v>100</v>
      </c>
      <c r="E374" s="11">
        <v>1536</v>
      </c>
      <c r="F374" s="97">
        <f t="shared" si="81"/>
        <v>0.65</v>
      </c>
      <c r="G374" s="26">
        <v>1605</v>
      </c>
      <c r="H374" s="93">
        <f t="shared" si="69"/>
        <v>0.67013888888888884</v>
      </c>
      <c r="I374" s="23" t="str">
        <f t="shared" si="93"/>
        <v/>
      </c>
      <c r="J374" s="11">
        <f t="shared" si="94"/>
        <v>7.9999999999999716</v>
      </c>
      <c r="K374" s="11">
        <f t="shared" si="95"/>
        <v>28.999999999999897</v>
      </c>
      <c r="L374" s="11">
        <f t="shared" si="96"/>
        <v>4</v>
      </c>
      <c r="M374" s="11">
        <f t="shared" ca="1" si="97"/>
        <v>1233</v>
      </c>
      <c r="N374" s="11" t="str">
        <f t="shared" si="98"/>
        <v/>
      </c>
      <c r="O374" s="21">
        <f t="shared" si="99"/>
        <v>439.99999999999841</v>
      </c>
      <c r="P374" s="24">
        <f t="shared" si="100"/>
        <v>312.69203919237799</v>
      </c>
      <c r="Q374" s="21">
        <f t="shared" si="101"/>
        <v>2899.9999999999895</v>
      </c>
      <c r="R374" s="21">
        <f t="shared" si="102"/>
        <v>3339.9999999999882</v>
      </c>
      <c r="S374" s="17">
        <f t="shared" si="103"/>
        <v>3212.6920391923677</v>
      </c>
    </row>
    <row r="375" spans="1:19" x14ac:dyDescent="0.25">
      <c r="D375" s="11">
        <v>10</v>
      </c>
      <c r="E375" s="11">
        <v>1613</v>
      </c>
      <c r="F375" s="97">
        <f t="shared" si="81"/>
        <v>0.67569444444444438</v>
      </c>
      <c r="G375" s="26">
        <v>1626</v>
      </c>
      <c r="H375" s="93">
        <f t="shared" si="69"/>
        <v>0.68472222222222223</v>
      </c>
      <c r="I375" s="23" t="str">
        <f t="shared" si="93"/>
        <v/>
      </c>
      <c r="J375" s="11">
        <f t="shared" si="94"/>
        <v>7.9999999999999716</v>
      </c>
      <c r="K375" s="11">
        <f t="shared" si="95"/>
        <v>13.000000000000114</v>
      </c>
      <c r="L375" s="11">
        <f t="shared" si="96"/>
        <v>5</v>
      </c>
      <c r="M375" s="11">
        <f t="shared" ca="1" si="97"/>
        <v>1233</v>
      </c>
      <c r="N375" s="11" t="str">
        <f t="shared" si="98"/>
        <v/>
      </c>
      <c r="O375" s="21">
        <f t="shared" si="99"/>
        <v>239.99999999999915</v>
      </c>
      <c r="P375" s="24">
        <f t="shared" si="100"/>
        <v>198.82718894213676</v>
      </c>
      <c r="Q375" s="21">
        <f t="shared" si="101"/>
        <v>130.00000000000114</v>
      </c>
      <c r="R375" s="21">
        <f t="shared" si="102"/>
        <v>370.00000000000028</v>
      </c>
      <c r="S375" s="17">
        <f t="shared" si="103"/>
        <v>328.82718894213792</v>
      </c>
    </row>
    <row r="376" spans="1:19" x14ac:dyDescent="0.25">
      <c r="D376" s="11">
        <v>50</v>
      </c>
      <c r="E376" s="11">
        <v>1634</v>
      </c>
      <c r="F376" s="97">
        <f t="shared" si="81"/>
        <v>0.69027777777777777</v>
      </c>
      <c r="G376" s="26">
        <v>1642</v>
      </c>
      <c r="H376" s="93">
        <f t="shared" si="69"/>
        <v>0.6958333333333333</v>
      </c>
      <c r="I376" s="23" t="str">
        <f t="shared" si="93"/>
        <v/>
      </c>
      <c r="J376" s="11">
        <f t="shared" si="94"/>
        <v>9.0000000000001279</v>
      </c>
      <c r="K376" s="11">
        <f t="shared" si="95"/>
        <v>7.9999999999999716</v>
      </c>
      <c r="L376" s="11">
        <f t="shared" si="96"/>
        <v>6</v>
      </c>
      <c r="M376" s="11">
        <f t="shared" ca="1" si="97"/>
        <v>1233</v>
      </c>
      <c r="N376" s="11" t="str">
        <f t="shared" si="98"/>
        <v/>
      </c>
      <c r="O376" s="21">
        <f t="shared" si="99"/>
        <v>247.50000000000352</v>
      </c>
      <c r="P376" s="24">
        <f t="shared" si="100"/>
        <v>175.88927892061179</v>
      </c>
      <c r="Q376" s="21">
        <f t="shared" si="101"/>
        <v>399.99999999999858</v>
      </c>
      <c r="R376" s="21">
        <f t="shared" si="102"/>
        <v>647.50000000000205</v>
      </c>
      <c r="S376" s="17">
        <f t="shared" si="103"/>
        <v>575.88927892061042</v>
      </c>
    </row>
    <row r="377" spans="1:19" x14ac:dyDescent="0.25">
      <c r="D377" s="11">
        <v>5</v>
      </c>
      <c r="E377" s="11">
        <v>1651</v>
      </c>
      <c r="F377" s="97">
        <f t="shared" si="81"/>
        <v>0.70208333333333339</v>
      </c>
      <c r="G377" s="26">
        <v>1658</v>
      </c>
      <c r="H377" s="93">
        <f t="shared" si="69"/>
        <v>0.70694444444444438</v>
      </c>
      <c r="I377" s="23">
        <f t="shared" si="93"/>
        <v>0.71041666666666659</v>
      </c>
      <c r="J377" s="11" t="str">
        <f t="shared" si="94"/>
        <v/>
      </c>
      <c r="K377" s="11">
        <f t="shared" si="95"/>
        <v>6.9999999999998153</v>
      </c>
      <c r="L377" s="11">
        <f t="shared" si="96"/>
        <v>7</v>
      </c>
      <c r="M377" s="11">
        <f t="shared" ca="1" si="97"/>
        <v>1233</v>
      </c>
      <c r="N377" s="11">
        <f t="shared" ca="1" si="98"/>
        <v>269.99999999999983</v>
      </c>
      <c r="O377" s="21">
        <f t="shared" si="99"/>
        <v>12.5</v>
      </c>
      <c r="P377" s="24">
        <f t="shared" si="100"/>
        <v>1.6207517425303481</v>
      </c>
      <c r="Q377" s="21">
        <f t="shared" si="101"/>
        <v>34.999999999999076</v>
      </c>
      <c r="R377" s="21">
        <f t="shared" si="102"/>
        <v>47.499999999999076</v>
      </c>
      <c r="S377" s="17">
        <f t="shared" si="103"/>
        <v>36.620751742529421</v>
      </c>
    </row>
    <row r="378" spans="1:19" x14ac:dyDescent="0.25">
      <c r="A378" s="18">
        <v>38555</v>
      </c>
      <c r="B378" s="11">
        <v>822</v>
      </c>
      <c r="D378" s="11">
        <v>0.01</v>
      </c>
      <c r="E378" s="11">
        <v>929</v>
      </c>
      <c r="F378" s="97">
        <f t="shared" si="81"/>
        <v>0.39513888888888887</v>
      </c>
      <c r="G378" s="26">
        <v>936</v>
      </c>
      <c r="H378" s="93">
        <f t="shared" si="69"/>
        <v>0.39999999999999997</v>
      </c>
      <c r="I378" s="23" t="str">
        <f t="shared" si="93"/>
        <v/>
      </c>
      <c r="J378" s="11">
        <f t="shared" si="94"/>
        <v>5.9999999999999787</v>
      </c>
      <c r="K378" s="11">
        <f t="shared" si="95"/>
        <v>6.9999999999999751</v>
      </c>
      <c r="L378" s="11">
        <f t="shared" si="96"/>
        <v>1</v>
      </c>
      <c r="M378" s="11">
        <f t="shared" ca="1" si="97"/>
        <v>822</v>
      </c>
      <c r="N378" s="11" t="str">
        <f t="shared" si="98"/>
        <v/>
      </c>
      <c r="O378" s="21">
        <f t="shared" si="99"/>
        <v>0.20999999999999924</v>
      </c>
      <c r="P378" s="24">
        <f t="shared" si="100"/>
        <v>0.16744097506008931</v>
      </c>
      <c r="Q378" s="21">
        <f t="shared" si="101"/>
        <v>6.9999999999999757E-2</v>
      </c>
      <c r="R378" s="21">
        <f t="shared" si="102"/>
        <v>0.27999999999999903</v>
      </c>
      <c r="S378" s="17">
        <f t="shared" si="103"/>
        <v>0.23744097506008907</v>
      </c>
    </row>
    <row r="379" spans="1:19" x14ac:dyDescent="0.25">
      <c r="D379" s="11">
        <v>0.06</v>
      </c>
      <c r="E379" s="11">
        <v>942</v>
      </c>
      <c r="F379" s="97">
        <f t="shared" si="81"/>
        <v>0.40416666666666662</v>
      </c>
      <c r="G379" s="26">
        <v>956</v>
      </c>
      <c r="H379" s="93">
        <f t="shared" si="69"/>
        <v>0.41388888888888892</v>
      </c>
      <c r="I379" s="23" t="str">
        <f t="shared" ref="I379:I442" si="104">IF(OR(A380&lt;&gt;"",D380=""),H379+TIME(0,5,0),"")</f>
        <v/>
      </c>
      <c r="J379" s="11">
        <f t="shared" ref="J379:J442" si="105">IF(AND(OR(AND(A379&lt;&gt;"",A380=""),AND(A379="",A380="")),D380&lt;&gt;""),(F380-H379)*1440,"")</f>
        <v>5.9999999999999787</v>
      </c>
      <c r="K379" s="11">
        <f t="shared" ref="K379:K442" si="106">(H379-F379)*1440</f>
        <v>14.00000000000011</v>
      </c>
      <c r="L379" s="11">
        <f t="shared" ref="L379:L442" si="107">IF(A379&lt;&gt;"",1,L378+1)</f>
        <v>2</v>
      </c>
      <c r="M379" s="11">
        <f t="shared" ref="M379:M442" ca="1" si="108">OFFSET(B379,-L379+1,0)</f>
        <v>822</v>
      </c>
      <c r="N379" s="11" t="str">
        <f t="shared" ref="N379:N442" si="109">IF(I379&lt;&gt;"",(I379-VALUE(CONCATENATE(LEFT(M379,LEN(M379)-2),":",RIGHT(M379,2))))*1440,"")</f>
        <v/>
      </c>
      <c r="O379" s="21">
        <f t="shared" ref="O379:O442" si="110">IF(J379&lt;&gt;"",(D379+D380)*J379/2,D379*5/2)</f>
        <v>0.62999999999999778</v>
      </c>
      <c r="P379" s="24">
        <f t="shared" ref="P379:P442" si="111">IF(J379&lt;&gt;"",(D380-D379)*J379/LN((D380+0.000001)/(D379+0.000001)),-5*(D379-0.000001)/(LN(1/D379)-13.8155))</f>
        <v>0.58933903240192553</v>
      </c>
      <c r="Q379" s="21">
        <f t="shared" ref="Q379:Q442" si="112">(D379*K379)</f>
        <v>0.84000000000000663</v>
      </c>
      <c r="R379" s="21">
        <f t="shared" ref="R379:R442" si="113">O379+Q379</f>
        <v>1.4700000000000044</v>
      </c>
      <c r="S379" s="17">
        <f t="shared" ref="S379:S442" si="114">P379+Q379</f>
        <v>1.4293390324019322</v>
      </c>
    </row>
    <row r="380" spans="1:19" x14ac:dyDescent="0.25">
      <c r="D380" s="11">
        <v>0.15</v>
      </c>
      <c r="E380" s="11">
        <v>1002</v>
      </c>
      <c r="F380" s="97">
        <f t="shared" si="81"/>
        <v>0.41805555555555557</v>
      </c>
      <c r="G380" s="26">
        <v>1007</v>
      </c>
      <c r="H380" s="93">
        <f t="shared" si="69"/>
        <v>0.42152777777777778</v>
      </c>
      <c r="I380" s="23" t="str">
        <f t="shared" si="104"/>
        <v/>
      </c>
      <c r="J380" s="11">
        <f t="shared" si="105"/>
        <v>9.9999999999999645</v>
      </c>
      <c r="K380" s="11">
        <f t="shared" si="106"/>
        <v>4.9999999999999822</v>
      </c>
      <c r="L380" s="11">
        <f t="shared" si="107"/>
        <v>3</v>
      </c>
      <c r="M380" s="11">
        <f t="shared" ca="1" si="108"/>
        <v>822</v>
      </c>
      <c r="N380" s="11" t="str">
        <f t="shared" si="109"/>
        <v/>
      </c>
      <c r="O380" s="21">
        <f t="shared" si="110"/>
        <v>100.74999999999963</v>
      </c>
      <c r="P380" s="24">
        <f t="shared" si="111"/>
        <v>40.569438427483249</v>
      </c>
      <c r="Q380" s="21">
        <f t="shared" si="112"/>
        <v>0.74999999999999734</v>
      </c>
      <c r="R380" s="21">
        <f t="shared" si="113"/>
        <v>101.49999999999963</v>
      </c>
      <c r="S380" s="17">
        <f t="shared" si="114"/>
        <v>41.319438427483249</v>
      </c>
    </row>
    <row r="381" spans="1:19" x14ac:dyDescent="0.25">
      <c r="D381" s="11">
        <v>20</v>
      </c>
      <c r="E381" s="11">
        <v>1017</v>
      </c>
      <c r="F381" s="97">
        <f t="shared" si="81"/>
        <v>0.4284722222222222</v>
      </c>
      <c r="G381" s="26">
        <v>1021</v>
      </c>
      <c r="H381" s="93">
        <f t="shared" si="69"/>
        <v>0.43124999999999997</v>
      </c>
      <c r="I381" s="23" t="str">
        <f t="shared" si="104"/>
        <v/>
      </c>
      <c r="J381" s="11">
        <f t="shared" si="105"/>
        <v>19.000000000000014</v>
      </c>
      <c r="K381" s="11">
        <f t="shared" si="106"/>
        <v>3.9999999999999858</v>
      </c>
      <c r="L381" s="11">
        <f t="shared" si="107"/>
        <v>4</v>
      </c>
      <c r="M381" s="11">
        <f t="shared" ca="1" si="108"/>
        <v>822</v>
      </c>
      <c r="N381" s="11" t="str">
        <f t="shared" si="109"/>
        <v/>
      </c>
      <c r="O381" s="21">
        <f t="shared" si="110"/>
        <v>190.95000000000016</v>
      </c>
      <c r="P381" s="24">
        <f t="shared" si="111"/>
        <v>71.362412610397882</v>
      </c>
      <c r="Q381" s="21">
        <f t="shared" si="112"/>
        <v>79.999999999999716</v>
      </c>
      <c r="R381" s="21">
        <f t="shared" si="113"/>
        <v>270.94999999999987</v>
      </c>
      <c r="S381" s="17">
        <f t="shared" si="114"/>
        <v>151.3624126103976</v>
      </c>
    </row>
    <row r="382" spans="1:19" x14ac:dyDescent="0.25">
      <c r="D382" s="11">
        <v>0.1</v>
      </c>
      <c r="E382" s="11">
        <v>1040</v>
      </c>
      <c r="F382" s="97">
        <f t="shared" si="81"/>
        <v>0.44444444444444442</v>
      </c>
      <c r="G382" s="26">
        <v>1122</v>
      </c>
      <c r="H382" s="93">
        <f t="shared" si="69"/>
        <v>0.47361111111111115</v>
      </c>
      <c r="I382" s="23" t="str">
        <f t="shared" si="104"/>
        <v/>
      </c>
      <c r="J382" s="11">
        <f t="shared" si="105"/>
        <v>13.99999999999995</v>
      </c>
      <c r="K382" s="11">
        <f t="shared" si="106"/>
        <v>42.000000000000092</v>
      </c>
      <c r="L382" s="11">
        <f t="shared" si="107"/>
        <v>5</v>
      </c>
      <c r="M382" s="11">
        <f t="shared" ca="1" si="108"/>
        <v>822</v>
      </c>
      <c r="N382" s="11" t="str">
        <f t="shared" si="109"/>
        <v/>
      </c>
      <c r="O382" s="21">
        <f t="shared" si="110"/>
        <v>0.70699999999999752</v>
      </c>
      <c r="P382" s="24">
        <f t="shared" si="111"/>
        <v>0.30103075761846843</v>
      </c>
      <c r="Q382" s="21">
        <f t="shared" si="112"/>
        <v>4.2000000000000091</v>
      </c>
      <c r="R382" s="21">
        <f t="shared" si="113"/>
        <v>4.9070000000000062</v>
      </c>
      <c r="S382" s="17">
        <f t="shared" si="114"/>
        <v>4.5010307576184774</v>
      </c>
    </row>
    <row r="383" spans="1:19" x14ac:dyDescent="0.25">
      <c r="D383" s="11">
        <v>1E-3</v>
      </c>
      <c r="E383" s="11">
        <v>1136</v>
      </c>
      <c r="F383" s="97">
        <f t="shared" si="81"/>
        <v>0.48333333333333334</v>
      </c>
      <c r="G383" s="26">
        <v>1139</v>
      </c>
      <c r="H383" s="93">
        <f t="shared" si="69"/>
        <v>0.48541666666666666</v>
      </c>
      <c r="I383" s="23" t="str">
        <f t="shared" si="104"/>
        <v/>
      </c>
      <c r="J383" s="11">
        <f t="shared" si="105"/>
        <v>11.000000000000041</v>
      </c>
      <c r="K383" s="11">
        <f t="shared" si="106"/>
        <v>2.9999999999999893</v>
      </c>
      <c r="L383" s="11">
        <f t="shared" si="107"/>
        <v>6</v>
      </c>
      <c r="M383" s="11">
        <f t="shared" ca="1" si="108"/>
        <v>822</v>
      </c>
      <c r="N383" s="11" t="str">
        <f t="shared" si="109"/>
        <v/>
      </c>
      <c r="O383" s="21">
        <f t="shared" si="110"/>
        <v>2.7555000000000103</v>
      </c>
      <c r="P383" s="24">
        <f t="shared" si="111"/>
        <v>0.88338332654605622</v>
      </c>
      <c r="Q383" s="21">
        <f t="shared" si="112"/>
        <v>2.9999999999999892E-3</v>
      </c>
      <c r="R383" s="21">
        <f t="shared" si="113"/>
        <v>2.7585000000000104</v>
      </c>
      <c r="S383" s="17">
        <f t="shared" si="114"/>
        <v>0.88638332654605623</v>
      </c>
    </row>
    <row r="384" spans="1:19" x14ac:dyDescent="0.25">
      <c r="D384" s="11">
        <v>0.5</v>
      </c>
      <c r="E384" s="11">
        <v>1150</v>
      </c>
      <c r="F384" s="97">
        <f t="shared" si="81"/>
        <v>0.49305555555555558</v>
      </c>
      <c r="G384" s="26">
        <v>1212</v>
      </c>
      <c r="H384" s="93">
        <f t="shared" si="69"/>
        <v>0.5083333333333333</v>
      </c>
      <c r="I384" s="23" t="str">
        <f t="shared" si="104"/>
        <v/>
      </c>
      <c r="J384" s="11">
        <f t="shared" si="105"/>
        <v>19.000000000000092</v>
      </c>
      <c r="K384" s="11">
        <f t="shared" si="106"/>
        <v>21.999999999999922</v>
      </c>
      <c r="L384" s="11">
        <f t="shared" si="107"/>
        <v>7</v>
      </c>
      <c r="M384" s="11">
        <f t="shared" ca="1" si="108"/>
        <v>822</v>
      </c>
      <c r="N384" s="11" t="str">
        <f t="shared" si="109"/>
        <v/>
      </c>
      <c r="O384" s="21">
        <f t="shared" si="110"/>
        <v>4.7547500000000227</v>
      </c>
      <c r="P384" s="24">
        <f t="shared" si="111"/>
        <v>1.3742876952787313</v>
      </c>
      <c r="Q384" s="21">
        <f t="shared" si="112"/>
        <v>10.999999999999961</v>
      </c>
      <c r="R384" s="21">
        <f t="shared" si="113"/>
        <v>15.754749999999984</v>
      </c>
      <c r="S384" s="17">
        <f t="shared" si="114"/>
        <v>12.374287695278692</v>
      </c>
    </row>
    <row r="385" spans="1:19" x14ac:dyDescent="0.25">
      <c r="D385" s="11">
        <v>5.0000000000000001E-4</v>
      </c>
      <c r="E385" s="11">
        <v>1231</v>
      </c>
      <c r="F385" s="97">
        <f t="shared" si="81"/>
        <v>0.52152777777777781</v>
      </c>
      <c r="G385" s="26">
        <v>1234</v>
      </c>
      <c r="H385" s="93">
        <f t="shared" si="69"/>
        <v>0.52361111111111114</v>
      </c>
      <c r="I385" s="23">
        <f t="shared" si="104"/>
        <v>0.52708333333333335</v>
      </c>
      <c r="J385" s="11" t="str">
        <f t="shared" si="105"/>
        <v/>
      </c>
      <c r="K385" s="11">
        <f t="shared" si="106"/>
        <v>2.9999999999999893</v>
      </c>
      <c r="L385" s="11">
        <f t="shared" si="107"/>
        <v>8</v>
      </c>
      <c r="M385" s="11">
        <f t="shared" ca="1" si="108"/>
        <v>822</v>
      </c>
      <c r="N385" s="11">
        <f t="shared" ca="1" si="109"/>
        <v>256.99999999999994</v>
      </c>
      <c r="O385" s="21">
        <f t="shared" si="110"/>
        <v>1.25E-3</v>
      </c>
      <c r="P385" s="24">
        <f t="shared" si="111"/>
        <v>4.014741073347378E-4</v>
      </c>
      <c r="Q385" s="21">
        <f t="shared" si="112"/>
        <v>1.4999999999999946E-3</v>
      </c>
      <c r="R385" s="21">
        <f t="shared" si="113"/>
        <v>2.7499999999999946E-3</v>
      </c>
      <c r="S385" s="17">
        <f t="shared" si="114"/>
        <v>1.9014741073347325E-3</v>
      </c>
    </row>
    <row r="386" spans="1:19" x14ac:dyDescent="0.25">
      <c r="A386" s="18">
        <v>38555</v>
      </c>
      <c r="B386" s="11">
        <v>1247</v>
      </c>
      <c r="D386" s="11">
        <v>0.01</v>
      </c>
      <c r="E386" s="11">
        <v>1441</v>
      </c>
      <c r="F386" s="97">
        <f t="shared" si="81"/>
        <v>0.6118055555555556</v>
      </c>
      <c r="G386" s="26">
        <v>1451</v>
      </c>
      <c r="H386" s="93">
        <f t="shared" si="69"/>
        <v>0.61875000000000002</v>
      </c>
      <c r="I386" s="23">
        <f t="shared" si="104"/>
        <v>0.62222222222222223</v>
      </c>
      <c r="J386" s="11" t="str">
        <f t="shared" si="105"/>
        <v/>
      </c>
      <c r="K386" s="11">
        <f t="shared" si="106"/>
        <v>9.9999999999999645</v>
      </c>
      <c r="L386" s="11">
        <f t="shared" si="107"/>
        <v>1</v>
      </c>
      <c r="M386" s="11">
        <f t="shared" ca="1" si="108"/>
        <v>1247</v>
      </c>
      <c r="N386" s="11">
        <f t="shared" ca="1" si="109"/>
        <v>129.00000000000003</v>
      </c>
      <c r="O386" s="21">
        <f t="shared" si="110"/>
        <v>2.5000000000000001E-2</v>
      </c>
      <c r="P386" s="24">
        <f t="shared" si="111"/>
        <v>5.4281443780592247E-3</v>
      </c>
      <c r="Q386" s="21">
        <f t="shared" si="112"/>
        <v>9.9999999999999645E-2</v>
      </c>
      <c r="R386" s="21">
        <f t="shared" si="113"/>
        <v>0.12499999999999964</v>
      </c>
      <c r="S386" s="17">
        <f t="shared" si="114"/>
        <v>0.10542814437805886</v>
      </c>
    </row>
    <row r="387" spans="1:19" x14ac:dyDescent="0.25">
      <c r="A387" s="18">
        <v>38555</v>
      </c>
      <c r="B387" s="11">
        <v>1502</v>
      </c>
      <c r="D387" s="11">
        <v>0.01</v>
      </c>
      <c r="E387" s="11">
        <v>1651</v>
      </c>
      <c r="F387" s="97">
        <f t="shared" si="81"/>
        <v>0.70208333333333339</v>
      </c>
      <c r="G387" s="26">
        <v>1655</v>
      </c>
      <c r="H387" s="93">
        <f t="shared" si="69"/>
        <v>0.70486111111111116</v>
      </c>
      <c r="I387" s="23">
        <f t="shared" si="104"/>
        <v>0.70833333333333337</v>
      </c>
      <c r="J387" s="11" t="str">
        <f t="shared" si="105"/>
        <v/>
      </c>
      <c r="K387" s="11">
        <f t="shared" si="106"/>
        <v>3.9999999999999858</v>
      </c>
      <c r="L387" s="11">
        <f t="shared" si="107"/>
        <v>1</v>
      </c>
      <c r="M387" s="11">
        <f t="shared" ca="1" si="108"/>
        <v>1502</v>
      </c>
      <c r="N387" s="11">
        <f t="shared" ca="1" si="109"/>
        <v>118.00000000000006</v>
      </c>
      <c r="O387" s="21">
        <f t="shared" si="110"/>
        <v>2.5000000000000001E-2</v>
      </c>
      <c r="P387" s="24">
        <f t="shared" si="111"/>
        <v>5.4281443780592247E-3</v>
      </c>
      <c r="Q387" s="21">
        <f t="shared" si="112"/>
        <v>3.9999999999999862E-2</v>
      </c>
      <c r="R387" s="21">
        <f t="shared" si="113"/>
        <v>6.4999999999999863E-2</v>
      </c>
      <c r="S387" s="17">
        <f t="shared" si="114"/>
        <v>4.5428144378059088E-2</v>
      </c>
    </row>
    <row r="388" spans="1:19" x14ac:dyDescent="0.25">
      <c r="A388" s="18">
        <v>38556</v>
      </c>
      <c r="B388" s="11">
        <v>726</v>
      </c>
      <c r="D388" s="11">
        <v>0.01</v>
      </c>
      <c r="E388" s="11">
        <v>818</v>
      </c>
      <c r="F388" s="97">
        <f t="shared" si="81"/>
        <v>0.34583333333333338</v>
      </c>
      <c r="G388" s="26">
        <v>852</v>
      </c>
      <c r="H388" s="93">
        <f t="shared" si="69"/>
        <v>0.36944444444444446</v>
      </c>
      <c r="I388" s="23" t="str">
        <f t="shared" si="104"/>
        <v/>
      </c>
      <c r="J388" s="11">
        <f t="shared" si="105"/>
        <v>13.99999999999995</v>
      </c>
      <c r="K388" s="11">
        <f t="shared" si="106"/>
        <v>33.999999999999957</v>
      </c>
      <c r="L388" s="11">
        <f t="shared" si="107"/>
        <v>1</v>
      </c>
      <c r="M388" s="11">
        <f t="shared" ca="1" si="108"/>
        <v>726</v>
      </c>
      <c r="N388" s="11" t="str">
        <f t="shared" si="109"/>
        <v/>
      </c>
      <c r="O388" s="21">
        <f t="shared" si="110"/>
        <v>7.0699999999999745</v>
      </c>
      <c r="P388" s="24">
        <f t="shared" si="111"/>
        <v>3.0097254581266477</v>
      </c>
      <c r="Q388" s="21">
        <f t="shared" si="112"/>
        <v>0.33999999999999958</v>
      </c>
      <c r="R388" s="21">
        <f t="shared" si="113"/>
        <v>7.4099999999999744</v>
      </c>
      <c r="S388" s="17">
        <f t="shared" si="114"/>
        <v>3.3497254581266471</v>
      </c>
    </row>
    <row r="389" spans="1:19" x14ac:dyDescent="0.25">
      <c r="D389" s="11">
        <v>1</v>
      </c>
      <c r="E389" s="11">
        <v>906</v>
      </c>
      <c r="F389" s="97">
        <f t="shared" si="81"/>
        <v>0.37916666666666665</v>
      </c>
      <c r="G389" s="26">
        <v>913</v>
      </c>
      <c r="H389" s="93">
        <f t="shared" si="69"/>
        <v>0.3840277777777778</v>
      </c>
      <c r="I389" s="23" t="str">
        <f t="shared" si="104"/>
        <v/>
      </c>
      <c r="J389" s="11">
        <f t="shared" si="105"/>
        <v>9.9999999999999645</v>
      </c>
      <c r="K389" s="11">
        <f t="shared" si="106"/>
        <v>7.0000000000000551</v>
      </c>
      <c r="L389" s="11">
        <f t="shared" si="107"/>
        <v>2</v>
      </c>
      <c r="M389" s="11">
        <f t="shared" ca="1" si="108"/>
        <v>726</v>
      </c>
      <c r="N389" s="11" t="str">
        <f t="shared" si="109"/>
        <v/>
      </c>
      <c r="O389" s="21">
        <f t="shared" si="110"/>
        <v>204.99999999999926</v>
      </c>
      <c r="P389" s="24">
        <f t="shared" si="111"/>
        <v>105.72318990936868</v>
      </c>
      <c r="Q389" s="21">
        <f t="shared" si="112"/>
        <v>7.0000000000000551</v>
      </c>
      <c r="R389" s="21">
        <f t="shared" si="113"/>
        <v>211.99999999999932</v>
      </c>
      <c r="S389" s="17">
        <f t="shared" si="114"/>
        <v>112.72318990936874</v>
      </c>
    </row>
    <row r="390" spans="1:19" x14ac:dyDescent="0.25">
      <c r="D390" s="11">
        <v>40</v>
      </c>
      <c r="E390" s="11">
        <v>923</v>
      </c>
      <c r="F390" s="97">
        <f t="shared" si="81"/>
        <v>0.39097222222222222</v>
      </c>
      <c r="G390" s="26">
        <v>927</v>
      </c>
      <c r="H390" s="93">
        <f t="shared" si="69"/>
        <v>0.39374999999999999</v>
      </c>
      <c r="I390" s="23" t="str">
        <f t="shared" si="104"/>
        <v/>
      </c>
      <c r="J390" s="11">
        <f t="shared" si="105"/>
        <v>8.0000000000000515</v>
      </c>
      <c r="K390" s="11">
        <f t="shared" si="106"/>
        <v>3.9999999999999858</v>
      </c>
      <c r="L390" s="11">
        <f t="shared" si="107"/>
        <v>3</v>
      </c>
      <c r="M390" s="11">
        <f t="shared" ca="1" si="108"/>
        <v>726</v>
      </c>
      <c r="N390" s="11" t="str">
        <f t="shared" si="109"/>
        <v/>
      </c>
      <c r="O390" s="21">
        <f t="shared" si="110"/>
        <v>164.00000000000105</v>
      </c>
      <c r="P390" s="24">
        <f t="shared" si="111"/>
        <v>84.578551927495781</v>
      </c>
      <c r="Q390" s="21">
        <f t="shared" si="112"/>
        <v>159.99999999999943</v>
      </c>
      <c r="R390" s="21">
        <f t="shared" si="113"/>
        <v>324.00000000000045</v>
      </c>
      <c r="S390" s="17">
        <f t="shared" si="114"/>
        <v>244.5785519274952</v>
      </c>
    </row>
    <row r="391" spans="1:19" x14ac:dyDescent="0.25">
      <c r="D391" s="11">
        <v>1</v>
      </c>
      <c r="E391" s="11">
        <v>935</v>
      </c>
      <c r="F391" s="97">
        <f t="shared" si="81"/>
        <v>0.39930555555555558</v>
      </c>
      <c r="G391" s="26">
        <v>939</v>
      </c>
      <c r="H391" s="93">
        <f t="shared" si="69"/>
        <v>0.40208333333333335</v>
      </c>
      <c r="I391" s="23" t="str">
        <f t="shared" si="104"/>
        <v/>
      </c>
      <c r="J391" s="11">
        <f t="shared" si="105"/>
        <v>5.9999999999999787</v>
      </c>
      <c r="K391" s="11">
        <f t="shared" si="106"/>
        <v>3.9999999999999858</v>
      </c>
      <c r="L391" s="11">
        <f t="shared" si="107"/>
        <v>4</v>
      </c>
      <c r="M391" s="11">
        <f t="shared" ca="1" si="108"/>
        <v>726</v>
      </c>
      <c r="N391" s="11" t="str">
        <f t="shared" si="109"/>
        <v/>
      </c>
      <c r="O391" s="21">
        <f t="shared" si="110"/>
        <v>3.0299999999999891</v>
      </c>
      <c r="P391" s="24">
        <f t="shared" si="111"/>
        <v>1.2898823391971348</v>
      </c>
      <c r="Q391" s="21">
        <f t="shared" si="112"/>
        <v>3.9999999999999858</v>
      </c>
      <c r="R391" s="21">
        <f t="shared" si="113"/>
        <v>7.0299999999999745</v>
      </c>
      <c r="S391" s="17">
        <f t="shared" si="114"/>
        <v>5.2898823391971206</v>
      </c>
    </row>
    <row r="392" spans="1:19" x14ac:dyDescent="0.25">
      <c r="D392" s="11">
        <v>0.01</v>
      </c>
      <c r="E392" s="11">
        <v>945</v>
      </c>
      <c r="F392" s="97">
        <f t="shared" si="81"/>
        <v>0.40625</v>
      </c>
      <c r="G392" s="26">
        <v>952</v>
      </c>
      <c r="H392" s="93">
        <f t="shared" si="69"/>
        <v>0.41111111111111115</v>
      </c>
      <c r="I392" s="23" t="str">
        <f t="shared" si="104"/>
        <v/>
      </c>
      <c r="J392" s="11">
        <f t="shared" si="105"/>
        <v>12.999999999999954</v>
      </c>
      <c r="K392" s="11">
        <f t="shared" si="106"/>
        <v>7.0000000000000551</v>
      </c>
      <c r="L392" s="11">
        <f t="shared" si="107"/>
        <v>5</v>
      </c>
      <c r="M392" s="11">
        <f t="shared" ca="1" si="108"/>
        <v>726</v>
      </c>
      <c r="N392" s="11" t="str">
        <f t="shared" si="109"/>
        <v/>
      </c>
      <c r="O392" s="21">
        <f t="shared" si="110"/>
        <v>6.5649999999999764</v>
      </c>
      <c r="P392" s="24">
        <f t="shared" si="111"/>
        <v>2.7947450682604584</v>
      </c>
      <c r="Q392" s="21">
        <f t="shared" si="112"/>
        <v>7.0000000000000548E-2</v>
      </c>
      <c r="R392" s="21">
        <f t="shared" si="113"/>
        <v>6.6349999999999767</v>
      </c>
      <c r="S392" s="17">
        <f t="shared" si="114"/>
        <v>2.8647450682604592</v>
      </c>
    </row>
    <row r="393" spans="1:19" x14ac:dyDescent="0.25">
      <c r="D393" s="11">
        <v>1</v>
      </c>
      <c r="E393" s="11">
        <v>1005</v>
      </c>
      <c r="F393" s="97">
        <f t="shared" si="81"/>
        <v>0.4201388888888889</v>
      </c>
      <c r="G393" s="26">
        <v>1026</v>
      </c>
      <c r="H393" s="93">
        <f t="shared" si="69"/>
        <v>0.43472222222222223</v>
      </c>
      <c r="I393" s="23" t="str">
        <f t="shared" si="104"/>
        <v/>
      </c>
      <c r="J393" s="11">
        <f t="shared" si="105"/>
        <v>3.9999999999999858</v>
      </c>
      <c r="K393" s="11">
        <f t="shared" si="106"/>
        <v>21.000000000000007</v>
      </c>
      <c r="L393" s="11">
        <f t="shared" si="107"/>
        <v>6</v>
      </c>
      <c r="M393" s="11">
        <f t="shared" ca="1" si="108"/>
        <v>726</v>
      </c>
      <c r="N393" s="11" t="str">
        <f t="shared" si="109"/>
        <v/>
      </c>
      <c r="O393" s="21">
        <f t="shared" si="110"/>
        <v>2.1999999999999922</v>
      </c>
      <c r="P393" s="24">
        <f t="shared" si="111"/>
        <v>1.5634662458609596</v>
      </c>
      <c r="Q393" s="21">
        <f t="shared" si="112"/>
        <v>21.000000000000007</v>
      </c>
      <c r="R393" s="21">
        <f t="shared" si="113"/>
        <v>23.2</v>
      </c>
      <c r="S393" s="17">
        <f t="shared" si="114"/>
        <v>22.563466245860965</v>
      </c>
    </row>
    <row r="394" spans="1:19" x14ac:dyDescent="0.25">
      <c r="D394" s="11">
        <v>0.1</v>
      </c>
      <c r="E394" s="11">
        <v>1030</v>
      </c>
      <c r="F394" s="97">
        <f t="shared" si="81"/>
        <v>0.4375</v>
      </c>
      <c r="G394" s="26">
        <v>1050</v>
      </c>
      <c r="H394" s="93">
        <f t="shared" si="69"/>
        <v>0.4513888888888889</v>
      </c>
      <c r="I394" s="23" t="str">
        <f t="shared" si="104"/>
        <v/>
      </c>
      <c r="J394" s="11">
        <f t="shared" si="105"/>
        <v>4.9999999999999822</v>
      </c>
      <c r="K394" s="11">
        <f t="shared" si="106"/>
        <v>20.000000000000007</v>
      </c>
      <c r="L394" s="11">
        <f t="shared" si="107"/>
        <v>7</v>
      </c>
      <c r="M394" s="11">
        <f t="shared" ca="1" si="108"/>
        <v>726</v>
      </c>
      <c r="N394" s="11" t="str">
        <f t="shared" si="109"/>
        <v/>
      </c>
      <c r="O394" s="21">
        <f t="shared" si="110"/>
        <v>25.249999999999908</v>
      </c>
      <c r="P394" s="24">
        <f t="shared" si="111"/>
        <v>10.74881153432896</v>
      </c>
      <c r="Q394" s="21">
        <f t="shared" si="112"/>
        <v>2.0000000000000009</v>
      </c>
      <c r="R394" s="21">
        <f t="shared" si="113"/>
        <v>27.249999999999908</v>
      </c>
      <c r="S394" s="17">
        <f t="shared" si="114"/>
        <v>12.748811534328961</v>
      </c>
    </row>
    <row r="395" spans="1:19" x14ac:dyDescent="0.25">
      <c r="D395" s="11">
        <v>10</v>
      </c>
      <c r="E395" s="11">
        <v>1055</v>
      </c>
      <c r="F395" s="97">
        <f t="shared" si="81"/>
        <v>0.4548611111111111</v>
      </c>
      <c r="G395" s="26">
        <v>1108</v>
      </c>
      <c r="H395" s="93">
        <f t="shared" si="69"/>
        <v>0.46388888888888885</v>
      </c>
      <c r="I395" s="23">
        <f t="shared" si="104"/>
        <v>0.46736111111111106</v>
      </c>
      <c r="J395" s="11" t="str">
        <f t="shared" si="105"/>
        <v/>
      </c>
      <c r="K395" s="11">
        <f t="shared" si="106"/>
        <v>12.999999999999954</v>
      </c>
      <c r="L395" s="11">
        <f t="shared" si="107"/>
        <v>8</v>
      </c>
      <c r="M395" s="11">
        <f t="shared" ca="1" si="108"/>
        <v>726</v>
      </c>
      <c r="N395" s="11">
        <f t="shared" ca="1" si="109"/>
        <v>226.99999999999991</v>
      </c>
      <c r="O395" s="21">
        <f t="shared" si="110"/>
        <v>25</v>
      </c>
      <c r="P395" s="24">
        <f t="shared" si="111"/>
        <v>3.1021051639523365</v>
      </c>
      <c r="Q395" s="21">
        <f t="shared" si="112"/>
        <v>129.99999999999955</v>
      </c>
      <c r="R395" s="21">
        <f t="shared" si="113"/>
        <v>154.99999999999955</v>
      </c>
      <c r="S395" s="17">
        <f t="shared" si="114"/>
        <v>133.10210516395188</v>
      </c>
    </row>
    <row r="396" spans="1:19" x14ac:dyDescent="0.25">
      <c r="A396" s="18">
        <v>38556</v>
      </c>
      <c r="B396" s="11">
        <v>1123</v>
      </c>
      <c r="D396" s="11">
        <v>0.5</v>
      </c>
      <c r="E396" s="11">
        <v>1138</v>
      </c>
      <c r="F396" s="97">
        <f t="shared" si="81"/>
        <v>0.48472222222222222</v>
      </c>
      <c r="G396" s="26">
        <v>1146</v>
      </c>
      <c r="H396" s="93">
        <f t="shared" si="69"/>
        <v>0.49027777777777781</v>
      </c>
      <c r="I396" s="23">
        <f t="shared" si="104"/>
        <v>0.49375000000000002</v>
      </c>
      <c r="J396" s="11" t="str">
        <f t="shared" si="105"/>
        <v/>
      </c>
      <c r="K396" s="11">
        <f t="shared" si="106"/>
        <v>8.0000000000000515</v>
      </c>
      <c r="L396" s="11">
        <f t="shared" si="107"/>
        <v>1</v>
      </c>
      <c r="M396" s="11">
        <f t="shared" ca="1" si="108"/>
        <v>1123</v>
      </c>
      <c r="N396" s="11">
        <f t="shared" ca="1" si="109"/>
        <v>28.00000000000006</v>
      </c>
      <c r="O396" s="21">
        <f t="shared" si="110"/>
        <v>1.25</v>
      </c>
      <c r="P396" s="24">
        <f t="shared" si="111"/>
        <v>0.19051423432971509</v>
      </c>
      <c r="Q396" s="21">
        <f t="shared" si="112"/>
        <v>4.0000000000000258</v>
      </c>
      <c r="R396" s="21">
        <f t="shared" si="113"/>
        <v>5.2500000000000258</v>
      </c>
      <c r="S396" s="17">
        <f t="shared" si="114"/>
        <v>4.1905142343297408</v>
      </c>
    </row>
    <row r="397" spans="1:19" x14ac:dyDescent="0.25">
      <c r="A397" s="18">
        <v>38557</v>
      </c>
      <c r="B397" s="11">
        <v>1331</v>
      </c>
      <c r="D397" s="11">
        <v>0.01</v>
      </c>
      <c r="E397" s="11">
        <v>1540</v>
      </c>
      <c r="F397" s="97">
        <f t="shared" si="81"/>
        <v>0.65277777777777779</v>
      </c>
      <c r="G397" s="26">
        <v>1542</v>
      </c>
      <c r="H397" s="93">
        <f t="shared" ref="H397:H460" si="115">VALUE(CONCATENATE(LEFT(G397,LEN(G397)-2),":",RIGHT(G397,2)))</f>
        <v>0.65416666666666667</v>
      </c>
      <c r="I397" s="23">
        <f t="shared" si="104"/>
        <v>0.65763888888888888</v>
      </c>
      <c r="J397" s="11" t="str">
        <f t="shared" si="105"/>
        <v/>
      </c>
      <c r="K397" s="11">
        <f t="shared" si="106"/>
        <v>1.9999999999999929</v>
      </c>
      <c r="L397" s="11">
        <f t="shared" si="107"/>
        <v>1</v>
      </c>
      <c r="M397" s="11">
        <f t="shared" ca="1" si="108"/>
        <v>1331</v>
      </c>
      <c r="N397" s="11">
        <f t="shared" ca="1" si="109"/>
        <v>136</v>
      </c>
      <c r="O397" s="21">
        <f t="shared" si="110"/>
        <v>2.5000000000000001E-2</v>
      </c>
      <c r="P397" s="24">
        <f t="shared" si="111"/>
        <v>5.4281443780592247E-3</v>
      </c>
      <c r="Q397" s="21">
        <f t="shared" si="112"/>
        <v>1.9999999999999931E-2</v>
      </c>
      <c r="R397" s="21">
        <f t="shared" si="113"/>
        <v>4.4999999999999929E-2</v>
      </c>
      <c r="S397" s="17">
        <f t="shared" si="114"/>
        <v>2.5428144378059157E-2</v>
      </c>
    </row>
    <row r="398" spans="1:19" x14ac:dyDescent="0.25">
      <c r="A398" s="18">
        <v>38558</v>
      </c>
      <c r="B398" s="11">
        <v>805</v>
      </c>
      <c r="D398" s="11">
        <v>0.01</v>
      </c>
      <c r="E398" s="11">
        <v>840</v>
      </c>
      <c r="F398" s="97">
        <f t="shared" ref="F398:F461" si="116">VALUE(CONCATENATE(LEFT(E398,LEN(E398)-2),":",RIGHT(E398,2)))</f>
        <v>0.3611111111111111</v>
      </c>
      <c r="G398" s="26">
        <v>950</v>
      </c>
      <c r="H398" s="93">
        <f t="shared" si="115"/>
        <v>0.40972222222222227</v>
      </c>
      <c r="I398" s="23">
        <f t="shared" si="104"/>
        <v>0.41319444444444448</v>
      </c>
      <c r="J398" s="11" t="str">
        <f t="shared" si="105"/>
        <v/>
      </c>
      <c r="K398" s="11">
        <f t="shared" si="106"/>
        <v>70.000000000000071</v>
      </c>
      <c r="L398" s="11">
        <f t="shared" si="107"/>
        <v>1</v>
      </c>
      <c r="M398" s="11">
        <f t="shared" ca="1" si="108"/>
        <v>805</v>
      </c>
      <c r="N398" s="11">
        <f t="shared" ca="1" si="109"/>
        <v>110.00000000000001</v>
      </c>
      <c r="O398" s="21">
        <f t="shared" si="110"/>
        <v>2.5000000000000001E-2</v>
      </c>
      <c r="P398" s="24">
        <f t="shared" si="111"/>
        <v>5.4281443780592247E-3</v>
      </c>
      <c r="Q398" s="21">
        <f t="shared" si="112"/>
        <v>0.70000000000000073</v>
      </c>
      <c r="R398" s="21">
        <f t="shared" si="113"/>
        <v>0.72500000000000075</v>
      </c>
      <c r="S398" s="17">
        <f t="shared" si="114"/>
        <v>0.70542814437806001</v>
      </c>
    </row>
    <row r="399" spans="1:19" x14ac:dyDescent="0.25">
      <c r="A399" s="18">
        <v>38558</v>
      </c>
      <c r="B399" s="11">
        <v>959</v>
      </c>
      <c r="D399" s="11">
        <v>0.01</v>
      </c>
      <c r="E399" s="11">
        <v>1010</v>
      </c>
      <c r="F399" s="97">
        <f t="shared" si="116"/>
        <v>0.4236111111111111</v>
      </c>
      <c r="G399" s="26">
        <v>1021</v>
      </c>
      <c r="H399" s="93">
        <f t="shared" si="115"/>
        <v>0.43124999999999997</v>
      </c>
      <c r="I399" s="23">
        <f t="shared" si="104"/>
        <v>0.43472222222222218</v>
      </c>
      <c r="J399" s="11" t="str">
        <f t="shared" si="105"/>
        <v/>
      </c>
      <c r="K399" s="11">
        <f t="shared" si="106"/>
        <v>10.999999999999961</v>
      </c>
      <c r="L399" s="11">
        <f t="shared" si="107"/>
        <v>1</v>
      </c>
      <c r="M399" s="11">
        <f t="shared" ca="1" si="108"/>
        <v>959</v>
      </c>
      <c r="N399" s="11">
        <f t="shared" ca="1" si="109"/>
        <v>26.999999999999986</v>
      </c>
      <c r="O399" s="21">
        <f t="shared" si="110"/>
        <v>2.5000000000000001E-2</v>
      </c>
      <c r="P399" s="24">
        <f t="shared" si="111"/>
        <v>5.4281443780592247E-3</v>
      </c>
      <c r="Q399" s="21">
        <f t="shared" si="112"/>
        <v>0.10999999999999961</v>
      </c>
      <c r="R399" s="21">
        <f t="shared" si="113"/>
        <v>0.13499999999999962</v>
      </c>
      <c r="S399" s="17">
        <f t="shared" si="114"/>
        <v>0.11542814437805883</v>
      </c>
    </row>
    <row r="400" spans="1:19" x14ac:dyDescent="0.25">
      <c r="A400" s="18">
        <v>38558</v>
      </c>
      <c r="B400" s="11">
        <v>1025</v>
      </c>
      <c r="D400" s="11">
        <v>0.01</v>
      </c>
      <c r="E400" s="11">
        <v>1036</v>
      </c>
      <c r="F400" s="97">
        <f t="shared" si="116"/>
        <v>0.44166666666666665</v>
      </c>
      <c r="G400" s="26">
        <v>1041</v>
      </c>
      <c r="H400" s="93">
        <f t="shared" si="115"/>
        <v>0.44513888888888892</v>
      </c>
      <c r="I400" s="23" t="str">
        <f t="shared" si="104"/>
        <v/>
      </c>
      <c r="J400" s="11">
        <f t="shared" si="105"/>
        <v>12.999999999999954</v>
      </c>
      <c r="K400" s="11">
        <f t="shared" si="106"/>
        <v>5.0000000000000622</v>
      </c>
      <c r="L400" s="11">
        <f t="shared" si="107"/>
        <v>1</v>
      </c>
      <c r="M400" s="11">
        <f t="shared" ca="1" si="108"/>
        <v>1025</v>
      </c>
      <c r="N400" s="11" t="str">
        <f t="shared" si="109"/>
        <v/>
      </c>
      <c r="O400" s="21">
        <f t="shared" si="110"/>
        <v>6.5649999999999764</v>
      </c>
      <c r="P400" s="24">
        <f t="shared" si="111"/>
        <v>2.7947450682604584</v>
      </c>
      <c r="Q400" s="21">
        <f t="shared" si="112"/>
        <v>5.000000000000062E-2</v>
      </c>
      <c r="R400" s="21">
        <f t="shared" si="113"/>
        <v>6.6149999999999771</v>
      </c>
      <c r="S400" s="17">
        <f t="shared" si="114"/>
        <v>2.8447450682604591</v>
      </c>
    </row>
    <row r="401" spans="1:19" x14ac:dyDescent="0.25">
      <c r="D401" s="11">
        <v>1</v>
      </c>
      <c r="E401" s="11">
        <v>1054</v>
      </c>
      <c r="F401" s="97">
        <f t="shared" si="116"/>
        <v>0.45416666666666666</v>
      </c>
      <c r="G401" s="26">
        <v>1059</v>
      </c>
      <c r="H401" s="93">
        <f t="shared" si="115"/>
        <v>0.45763888888888887</v>
      </c>
      <c r="I401" s="23" t="str">
        <f t="shared" si="104"/>
        <v/>
      </c>
      <c r="J401" s="11">
        <f t="shared" si="105"/>
        <v>12.000000000000037</v>
      </c>
      <c r="K401" s="11">
        <f t="shared" si="106"/>
        <v>4.9999999999999822</v>
      </c>
      <c r="L401" s="11">
        <f t="shared" si="107"/>
        <v>2</v>
      </c>
      <c r="M401" s="11">
        <f t="shared" ca="1" si="108"/>
        <v>1025</v>
      </c>
      <c r="N401" s="11" t="str">
        <f t="shared" si="109"/>
        <v/>
      </c>
      <c r="O401" s="21">
        <f t="shared" si="110"/>
        <v>246.00000000000077</v>
      </c>
      <c r="P401" s="24">
        <f t="shared" si="111"/>
        <v>126.86782789124327</v>
      </c>
      <c r="Q401" s="21">
        <f t="shared" si="112"/>
        <v>4.9999999999999822</v>
      </c>
      <c r="R401" s="21">
        <f t="shared" si="113"/>
        <v>251.00000000000074</v>
      </c>
      <c r="S401" s="17">
        <f t="shared" si="114"/>
        <v>131.86782789124325</v>
      </c>
    </row>
    <row r="402" spans="1:19" x14ac:dyDescent="0.25">
      <c r="D402" s="11">
        <v>40</v>
      </c>
      <c r="E402" s="11">
        <v>1111</v>
      </c>
      <c r="F402" s="97">
        <f t="shared" si="116"/>
        <v>0.46597222222222223</v>
      </c>
      <c r="G402" s="26">
        <v>1116</v>
      </c>
      <c r="H402" s="93">
        <f t="shared" si="115"/>
        <v>0.4694444444444445</v>
      </c>
      <c r="I402" s="23" t="str">
        <f t="shared" si="104"/>
        <v/>
      </c>
      <c r="J402" s="11">
        <f t="shared" si="105"/>
        <v>8.9999999999998881</v>
      </c>
      <c r="K402" s="11">
        <f t="shared" si="106"/>
        <v>5.0000000000000622</v>
      </c>
      <c r="L402" s="11">
        <f t="shared" si="107"/>
        <v>3</v>
      </c>
      <c r="M402" s="11">
        <f t="shared" ca="1" si="108"/>
        <v>1025</v>
      </c>
      <c r="N402" s="11" t="str">
        <f t="shared" si="109"/>
        <v/>
      </c>
      <c r="O402" s="21">
        <f t="shared" si="110"/>
        <v>184.4999999999977</v>
      </c>
      <c r="P402" s="24">
        <f t="shared" si="111"/>
        <v>95.150870918430968</v>
      </c>
      <c r="Q402" s="21">
        <f t="shared" si="112"/>
        <v>200.0000000000025</v>
      </c>
      <c r="R402" s="21">
        <f t="shared" si="113"/>
        <v>384.50000000000023</v>
      </c>
      <c r="S402" s="17">
        <f t="shared" si="114"/>
        <v>295.1508709184335</v>
      </c>
    </row>
    <row r="403" spans="1:19" x14ac:dyDescent="0.25">
      <c r="D403" s="11">
        <v>1</v>
      </c>
      <c r="E403" s="11">
        <v>1125</v>
      </c>
      <c r="F403" s="97">
        <f t="shared" si="116"/>
        <v>0.47569444444444442</v>
      </c>
      <c r="G403" s="26">
        <v>1133</v>
      </c>
      <c r="H403" s="93">
        <f t="shared" si="115"/>
        <v>0.48125000000000001</v>
      </c>
      <c r="I403" s="23" t="str">
        <f t="shared" si="104"/>
        <v/>
      </c>
      <c r="J403" s="11">
        <f t="shared" si="105"/>
        <v>13.000000000000034</v>
      </c>
      <c r="K403" s="11">
        <f t="shared" si="106"/>
        <v>8.0000000000000515</v>
      </c>
      <c r="L403" s="11">
        <f t="shared" si="107"/>
        <v>4</v>
      </c>
      <c r="M403" s="11">
        <f t="shared" ca="1" si="108"/>
        <v>1025</v>
      </c>
      <c r="N403" s="11" t="str">
        <f t="shared" si="109"/>
        <v/>
      </c>
      <c r="O403" s="21">
        <f t="shared" si="110"/>
        <v>6.5650000000000173</v>
      </c>
      <c r="P403" s="24">
        <f t="shared" si="111"/>
        <v>2.7947450682604758</v>
      </c>
      <c r="Q403" s="21">
        <f t="shared" si="112"/>
        <v>8.0000000000000515</v>
      </c>
      <c r="R403" s="21">
        <f t="shared" si="113"/>
        <v>14.565000000000069</v>
      </c>
      <c r="S403" s="17">
        <f t="shared" si="114"/>
        <v>10.794745068260527</v>
      </c>
    </row>
    <row r="404" spans="1:19" x14ac:dyDescent="0.25">
      <c r="D404" s="11">
        <v>0.01</v>
      </c>
      <c r="E404" s="11">
        <v>1146</v>
      </c>
      <c r="F404" s="97">
        <f t="shared" si="116"/>
        <v>0.49027777777777781</v>
      </c>
      <c r="G404" s="26">
        <v>1151</v>
      </c>
      <c r="H404" s="93">
        <f t="shared" si="115"/>
        <v>0.49374999999999997</v>
      </c>
      <c r="I404" s="23">
        <f t="shared" si="104"/>
        <v>0.49722222222222218</v>
      </c>
      <c r="J404" s="11" t="str">
        <f t="shared" si="105"/>
        <v/>
      </c>
      <c r="K404" s="11">
        <f t="shared" si="106"/>
        <v>4.9999999999999023</v>
      </c>
      <c r="L404" s="11">
        <f t="shared" si="107"/>
        <v>5</v>
      </c>
      <c r="M404" s="11">
        <f t="shared" ca="1" si="108"/>
        <v>1025</v>
      </c>
      <c r="N404" s="11">
        <f t="shared" ca="1" si="109"/>
        <v>91</v>
      </c>
      <c r="O404" s="21">
        <f t="shared" si="110"/>
        <v>2.5000000000000001E-2</v>
      </c>
      <c r="P404" s="24">
        <f t="shared" si="111"/>
        <v>5.4281443780592247E-3</v>
      </c>
      <c r="Q404" s="21">
        <f t="shared" si="112"/>
        <v>4.9999999999999024E-2</v>
      </c>
      <c r="R404" s="21">
        <f t="shared" si="113"/>
        <v>7.4999999999999026E-2</v>
      </c>
      <c r="S404" s="17">
        <f t="shared" si="114"/>
        <v>5.542814437805825E-2</v>
      </c>
    </row>
    <row r="405" spans="1:19" x14ac:dyDescent="0.25">
      <c r="A405" s="18">
        <v>38558</v>
      </c>
      <c r="B405" s="11">
        <v>1254</v>
      </c>
      <c r="D405" s="11">
        <v>0.1</v>
      </c>
      <c r="E405" s="11">
        <v>1332</v>
      </c>
      <c r="F405" s="97">
        <f t="shared" si="116"/>
        <v>0.56388888888888888</v>
      </c>
      <c r="G405" s="26">
        <v>1338</v>
      </c>
      <c r="H405" s="93">
        <f t="shared" si="115"/>
        <v>0.56805555555555554</v>
      </c>
      <c r="I405" s="23" t="str">
        <f t="shared" si="104"/>
        <v/>
      </c>
      <c r="J405" s="11">
        <f t="shared" si="105"/>
        <v>12.000000000000117</v>
      </c>
      <c r="K405" s="11">
        <f t="shared" si="106"/>
        <v>5.9999999999999787</v>
      </c>
      <c r="L405" s="11">
        <f t="shared" si="107"/>
        <v>1</v>
      </c>
      <c r="M405" s="11">
        <f t="shared" ca="1" si="108"/>
        <v>1254</v>
      </c>
      <c r="N405" s="11" t="str">
        <f t="shared" si="109"/>
        <v/>
      </c>
      <c r="O405" s="21">
        <f t="shared" si="110"/>
        <v>60.600000000000591</v>
      </c>
      <c r="P405" s="24">
        <f t="shared" si="111"/>
        <v>25.797147682389841</v>
      </c>
      <c r="Q405" s="21">
        <f t="shared" si="112"/>
        <v>0.59999999999999787</v>
      </c>
      <c r="R405" s="21">
        <f t="shared" si="113"/>
        <v>61.200000000000585</v>
      </c>
      <c r="S405" s="17">
        <f t="shared" si="114"/>
        <v>26.397147682389839</v>
      </c>
    </row>
    <row r="406" spans="1:19" x14ac:dyDescent="0.25">
      <c r="D406" s="11">
        <v>10</v>
      </c>
      <c r="E406" s="11">
        <v>1350</v>
      </c>
      <c r="F406" s="97">
        <f t="shared" si="116"/>
        <v>0.57638888888888895</v>
      </c>
      <c r="G406" s="26">
        <v>1356</v>
      </c>
      <c r="H406" s="93">
        <f t="shared" si="115"/>
        <v>0.5805555555555556</v>
      </c>
      <c r="I406" s="23" t="str">
        <f t="shared" si="104"/>
        <v/>
      </c>
      <c r="J406" s="11">
        <f t="shared" si="105"/>
        <v>6.9999999999999751</v>
      </c>
      <c r="K406" s="11">
        <f t="shared" si="106"/>
        <v>5.9999999999999787</v>
      </c>
      <c r="L406" s="11">
        <f t="shared" si="107"/>
        <v>2</v>
      </c>
      <c r="M406" s="11">
        <f t="shared" ca="1" si="108"/>
        <v>1254</v>
      </c>
      <c r="N406" s="11" t="str">
        <f t="shared" si="109"/>
        <v/>
      </c>
      <c r="O406" s="21">
        <f t="shared" si="110"/>
        <v>35.349999999999874</v>
      </c>
      <c r="P406" s="24">
        <f t="shared" si="111"/>
        <v>15.048336148060541</v>
      </c>
      <c r="Q406" s="21">
        <f t="shared" si="112"/>
        <v>59.999999999999787</v>
      </c>
      <c r="R406" s="21">
        <f t="shared" si="113"/>
        <v>95.349999999999653</v>
      </c>
      <c r="S406" s="17">
        <f t="shared" si="114"/>
        <v>75.048336148060329</v>
      </c>
    </row>
    <row r="407" spans="1:19" x14ac:dyDescent="0.25">
      <c r="D407" s="11">
        <v>0.1</v>
      </c>
      <c r="E407" s="11">
        <v>1403</v>
      </c>
      <c r="F407" s="97">
        <f t="shared" si="116"/>
        <v>0.5854166666666667</v>
      </c>
      <c r="G407" s="26">
        <v>1418</v>
      </c>
      <c r="H407" s="93">
        <f t="shared" si="115"/>
        <v>0.59583333333333333</v>
      </c>
      <c r="I407" s="23">
        <f t="shared" si="104"/>
        <v>0.59930555555555554</v>
      </c>
      <c r="J407" s="11" t="str">
        <f t="shared" si="105"/>
        <v/>
      </c>
      <c r="K407" s="11">
        <f t="shared" si="106"/>
        <v>14.999999999999947</v>
      </c>
      <c r="L407" s="11">
        <f t="shared" si="107"/>
        <v>3</v>
      </c>
      <c r="M407" s="11">
        <f t="shared" ca="1" si="108"/>
        <v>1254</v>
      </c>
      <c r="N407" s="11">
        <f t="shared" ca="1" si="109"/>
        <v>89</v>
      </c>
      <c r="O407" s="21">
        <f t="shared" si="110"/>
        <v>0.25</v>
      </c>
      <c r="P407" s="24">
        <f t="shared" si="111"/>
        <v>4.342905372259271E-2</v>
      </c>
      <c r="Q407" s="21">
        <f t="shared" si="112"/>
        <v>1.4999999999999947</v>
      </c>
      <c r="R407" s="21">
        <f t="shared" si="113"/>
        <v>1.7499999999999947</v>
      </c>
      <c r="S407" s="17">
        <f t="shared" si="114"/>
        <v>1.5434290537225874</v>
      </c>
    </row>
    <row r="408" spans="1:19" x14ac:dyDescent="0.25">
      <c r="A408" s="18">
        <v>38559</v>
      </c>
      <c r="B408" s="11">
        <v>857</v>
      </c>
      <c r="D408" s="11">
        <v>0.01</v>
      </c>
      <c r="E408" s="11">
        <v>1002</v>
      </c>
      <c r="F408" s="97">
        <f t="shared" si="116"/>
        <v>0.41805555555555557</v>
      </c>
      <c r="G408" s="26">
        <v>1009</v>
      </c>
      <c r="H408" s="93">
        <f t="shared" si="115"/>
        <v>0.42291666666666666</v>
      </c>
      <c r="I408" s="23" t="str">
        <f t="shared" si="104"/>
        <v/>
      </c>
      <c r="J408" s="11">
        <f t="shared" si="105"/>
        <v>11.000000000000041</v>
      </c>
      <c r="K408" s="11">
        <f t="shared" si="106"/>
        <v>6.9999999999999751</v>
      </c>
      <c r="L408" s="11">
        <f t="shared" si="107"/>
        <v>1</v>
      </c>
      <c r="M408" s="11">
        <f t="shared" ca="1" si="108"/>
        <v>857</v>
      </c>
      <c r="N408" s="11" t="str">
        <f t="shared" si="109"/>
        <v/>
      </c>
      <c r="O408" s="21">
        <f t="shared" si="110"/>
        <v>5.555000000000021</v>
      </c>
      <c r="P408" s="24">
        <f t="shared" si="111"/>
        <v>2.3647842885280972</v>
      </c>
      <c r="Q408" s="21">
        <f t="shared" si="112"/>
        <v>6.9999999999999757E-2</v>
      </c>
      <c r="R408" s="21">
        <f t="shared" si="113"/>
        <v>5.6250000000000204</v>
      </c>
      <c r="S408" s="17">
        <f t="shared" si="114"/>
        <v>2.434784288528097</v>
      </c>
    </row>
    <row r="409" spans="1:19" x14ac:dyDescent="0.25">
      <c r="D409" s="11">
        <v>1</v>
      </c>
      <c r="E409" s="11">
        <v>1020</v>
      </c>
      <c r="F409" s="97">
        <f t="shared" si="116"/>
        <v>0.43055555555555558</v>
      </c>
      <c r="G409" s="26">
        <v>1024</v>
      </c>
      <c r="H409" s="93">
        <f t="shared" si="115"/>
        <v>0.43333333333333335</v>
      </c>
      <c r="I409" s="23">
        <f t="shared" si="104"/>
        <v>0.43680555555555556</v>
      </c>
      <c r="J409" s="11" t="str">
        <f t="shared" si="105"/>
        <v/>
      </c>
      <c r="K409" s="11">
        <f t="shared" si="106"/>
        <v>3.9999999999999858</v>
      </c>
      <c r="L409" s="11">
        <f t="shared" si="107"/>
        <v>2</v>
      </c>
      <c r="M409" s="11">
        <f t="shared" ca="1" si="108"/>
        <v>857</v>
      </c>
      <c r="N409" s="11">
        <f t="shared" ca="1" si="109"/>
        <v>92.000000000000071</v>
      </c>
      <c r="O409" s="21">
        <f t="shared" si="110"/>
        <v>2.5</v>
      </c>
      <c r="P409" s="24">
        <f t="shared" si="111"/>
        <v>0.36191198291773735</v>
      </c>
      <c r="Q409" s="21">
        <f t="shared" si="112"/>
        <v>3.9999999999999858</v>
      </c>
      <c r="R409" s="21">
        <f t="shared" si="113"/>
        <v>6.4999999999999858</v>
      </c>
      <c r="S409" s="17">
        <f t="shared" si="114"/>
        <v>4.3619119829177233</v>
      </c>
    </row>
    <row r="410" spans="1:19" x14ac:dyDescent="0.25">
      <c r="A410" s="18">
        <v>38559</v>
      </c>
      <c r="B410" s="11">
        <v>1037</v>
      </c>
      <c r="D410" s="11">
        <v>0.01</v>
      </c>
      <c r="E410" s="11">
        <v>1131</v>
      </c>
      <c r="F410" s="97">
        <f t="shared" si="116"/>
        <v>0.47986111111111113</v>
      </c>
      <c r="G410" s="26">
        <v>1136</v>
      </c>
      <c r="H410" s="93">
        <f t="shared" si="115"/>
        <v>0.48333333333333334</v>
      </c>
      <c r="I410" s="23" t="str">
        <f t="shared" si="104"/>
        <v/>
      </c>
      <c r="J410" s="11">
        <f t="shared" si="105"/>
        <v>12.000000000000037</v>
      </c>
      <c r="K410" s="11">
        <f t="shared" si="106"/>
        <v>4.9999999999999822</v>
      </c>
      <c r="L410" s="11">
        <f t="shared" si="107"/>
        <v>1</v>
      </c>
      <c r="M410" s="11">
        <f t="shared" ca="1" si="108"/>
        <v>1037</v>
      </c>
      <c r="N410" s="11" t="str">
        <f t="shared" si="109"/>
        <v/>
      </c>
      <c r="O410" s="21">
        <f t="shared" si="110"/>
        <v>6.0600000000000191</v>
      </c>
      <c r="P410" s="24">
        <f t="shared" si="111"/>
        <v>2.5797646783942865</v>
      </c>
      <c r="Q410" s="21">
        <f t="shared" si="112"/>
        <v>4.9999999999999822E-2</v>
      </c>
      <c r="R410" s="21">
        <f t="shared" si="113"/>
        <v>6.110000000000019</v>
      </c>
      <c r="S410" s="17">
        <f t="shared" si="114"/>
        <v>2.6297646783942863</v>
      </c>
    </row>
    <row r="411" spans="1:19" x14ac:dyDescent="0.25">
      <c r="D411" s="11">
        <v>1</v>
      </c>
      <c r="E411" s="11">
        <v>1148</v>
      </c>
      <c r="F411" s="97">
        <f t="shared" si="116"/>
        <v>0.4916666666666667</v>
      </c>
      <c r="G411" s="26">
        <v>1152</v>
      </c>
      <c r="H411" s="93">
        <f t="shared" si="115"/>
        <v>0.49444444444444446</v>
      </c>
      <c r="I411" s="23">
        <f t="shared" si="104"/>
        <v>0.49791666666666667</v>
      </c>
      <c r="J411" s="11" t="str">
        <f t="shared" si="105"/>
        <v/>
      </c>
      <c r="K411" s="11">
        <f t="shared" si="106"/>
        <v>3.9999999999999858</v>
      </c>
      <c r="L411" s="11">
        <f t="shared" si="107"/>
        <v>2</v>
      </c>
      <c r="M411" s="11">
        <f t="shared" ca="1" si="108"/>
        <v>1037</v>
      </c>
      <c r="N411" s="11">
        <f t="shared" ca="1" si="109"/>
        <v>79.999999999999957</v>
      </c>
      <c r="O411" s="21">
        <f t="shared" si="110"/>
        <v>2.5</v>
      </c>
      <c r="P411" s="24">
        <f t="shared" si="111"/>
        <v>0.36191198291773735</v>
      </c>
      <c r="Q411" s="21">
        <f t="shared" si="112"/>
        <v>3.9999999999999858</v>
      </c>
      <c r="R411" s="21">
        <f t="shared" si="113"/>
        <v>6.4999999999999858</v>
      </c>
      <c r="S411" s="17">
        <f t="shared" si="114"/>
        <v>4.3619119829177233</v>
      </c>
    </row>
    <row r="412" spans="1:19" x14ac:dyDescent="0.25">
      <c r="A412" s="18">
        <v>38562</v>
      </c>
      <c r="B412" s="11">
        <v>808</v>
      </c>
      <c r="D412" s="11">
        <v>0.01</v>
      </c>
      <c r="E412" s="11">
        <v>842</v>
      </c>
      <c r="F412" s="97">
        <f t="shared" si="116"/>
        <v>0.36249999999999999</v>
      </c>
      <c r="G412" s="26">
        <v>844</v>
      </c>
      <c r="H412" s="93">
        <f t="shared" si="115"/>
        <v>0.36388888888888887</v>
      </c>
      <c r="I412" s="23" t="str">
        <f t="shared" si="104"/>
        <v/>
      </c>
      <c r="J412" s="11">
        <f t="shared" si="105"/>
        <v>10.999999999999961</v>
      </c>
      <c r="K412" s="11">
        <f t="shared" si="106"/>
        <v>1.9999999999999929</v>
      </c>
      <c r="L412" s="11">
        <f t="shared" si="107"/>
        <v>1</v>
      </c>
      <c r="M412" s="11">
        <f t="shared" ca="1" si="108"/>
        <v>808</v>
      </c>
      <c r="N412" s="11" t="str">
        <f t="shared" si="109"/>
        <v/>
      </c>
      <c r="O412" s="21">
        <f t="shared" si="110"/>
        <v>550.05499999999802</v>
      </c>
      <c r="P412" s="24">
        <f t="shared" si="111"/>
        <v>119.42033582047918</v>
      </c>
      <c r="Q412" s="21">
        <f t="shared" si="112"/>
        <v>1.9999999999999931E-2</v>
      </c>
      <c r="R412" s="21">
        <f t="shared" si="113"/>
        <v>550.074999999998</v>
      </c>
      <c r="S412" s="17">
        <f t="shared" si="114"/>
        <v>119.44033582047918</v>
      </c>
    </row>
    <row r="413" spans="1:19" x14ac:dyDescent="0.25">
      <c r="D413" s="11">
        <v>100</v>
      </c>
      <c r="E413" s="11">
        <v>855</v>
      </c>
      <c r="F413" s="97">
        <f t="shared" si="116"/>
        <v>0.37152777777777773</v>
      </c>
      <c r="G413" s="26">
        <v>857</v>
      </c>
      <c r="H413" s="93">
        <f t="shared" si="115"/>
        <v>0.37291666666666662</v>
      </c>
      <c r="I413" s="23" t="str">
        <f t="shared" si="104"/>
        <v/>
      </c>
      <c r="J413" s="11">
        <f t="shared" si="105"/>
        <v>1.9999999999999929</v>
      </c>
      <c r="K413" s="11">
        <f t="shared" si="106"/>
        <v>1.9999999999999929</v>
      </c>
      <c r="L413" s="11">
        <f t="shared" si="107"/>
        <v>2</v>
      </c>
      <c r="M413" s="11">
        <f t="shared" ca="1" si="108"/>
        <v>808</v>
      </c>
      <c r="N413" s="11" t="str">
        <f t="shared" si="109"/>
        <v/>
      </c>
      <c r="O413" s="21">
        <f t="shared" si="110"/>
        <v>279.99999999999898</v>
      </c>
      <c r="P413" s="24">
        <f t="shared" si="111"/>
        <v>272.20760654115037</v>
      </c>
      <c r="Q413" s="21">
        <f t="shared" si="112"/>
        <v>199.99999999999929</v>
      </c>
      <c r="R413" s="21">
        <f t="shared" si="113"/>
        <v>479.99999999999829</v>
      </c>
      <c r="S413" s="17">
        <f t="shared" si="114"/>
        <v>472.20760654114963</v>
      </c>
    </row>
    <row r="414" spans="1:19" x14ac:dyDescent="0.25">
      <c r="D414" s="11">
        <v>180</v>
      </c>
      <c r="E414" s="11">
        <v>859</v>
      </c>
      <c r="F414" s="97">
        <f t="shared" si="116"/>
        <v>0.3743055555555555</v>
      </c>
      <c r="G414" s="26">
        <v>1102</v>
      </c>
      <c r="H414" s="93">
        <f t="shared" si="115"/>
        <v>0.4597222222222222</v>
      </c>
      <c r="I414" s="23">
        <f t="shared" si="104"/>
        <v>0.46319444444444441</v>
      </c>
      <c r="J414" s="11" t="str">
        <f t="shared" si="105"/>
        <v/>
      </c>
      <c r="K414" s="11">
        <f t="shared" si="106"/>
        <v>123.00000000000004</v>
      </c>
      <c r="L414" s="11">
        <f t="shared" si="107"/>
        <v>3</v>
      </c>
      <c r="M414" s="11">
        <f t="shared" ca="1" si="108"/>
        <v>808</v>
      </c>
      <c r="N414" s="11">
        <f t="shared" ca="1" si="109"/>
        <v>179</v>
      </c>
      <c r="O414" s="21">
        <f t="shared" si="110"/>
        <v>450</v>
      </c>
      <c r="P414" s="24">
        <f t="shared" si="111"/>
        <v>47.347346607878421</v>
      </c>
      <c r="Q414" s="21">
        <f t="shared" si="112"/>
        <v>22140.000000000007</v>
      </c>
      <c r="R414" s="21">
        <f t="shared" si="113"/>
        <v>22590.000000000007</v>
      </c>
      <c r="S414" s="17">
        <f t="shared" si="114"/>
        <v>22187.347346607887</v>
      </c>
    </row>
    <row r="415" spans="1:19" x14ac:dyDescent="0.25">
      <c r="A415" s="18">
        <v>38565</v>
      </c>
      <c r="B415" s="11">
        <v>901</v>
      </c>
      <c r="D415" s="11">
        <v>0.01</v>
      </c>
      <c r="E415" s="11">
        <v>947</v>
      </c>
      <c r="F415" s="97">
        <f t="shared" si="116"/>
        <v>0.40763888888888888</v>
      </c>
      <c r="G415" s="26">
        <v>950</v>
      </c>
      <c r="H415" s="93">
        <f t="shared" si="115"/>
        <v>0.40972222222222227</v>
      </c>
      <c r="I415" s="23" t="str">
        <f t="shared" si="104"/>
        <v/>
      </c>
      <c r="J415" s="11">
        <f t="shared" si="105"/>
        <v>13.99999999999995</v>
      </c>
      <c r="K415" s="11">
        <f t="shared" si="106"/>
        <v>3.0000000000000693</v>
      </c>
      <c r="L415" s="11">
        <f t="shared" si="107"/>
        <v>1</v>
      </c>
      <c r="M415" s="11">
        <f t="shared" ca="1" si="108"/>
        <v>901</v>
      </c>
      <c r="N415" s="11" t="str">
        <f t="shared" si="109"/>
        <v/>
      </c>
      <c r="O415" s="21">
        <f t="shared" si="110"/>
        <v>700.06999999999755</v>
      </c>
      <c r="P415" s="24">
        <f t="shared" si="111"/>
        <v>151.98951831697349</v>
      </c>
      <c r="Q415" s="21">
        <f t="shared" si="112"/>
        <v>3.0000000000000693E-2</v>
      </c>
      <c r="R415" s="21">
        <f t="shared" si="113"/>
        <v>700.09999999999752</v>
      </c>
      <c r="S415" s="17">
        <f t="shared" si="114"/>
        <v>152.01951831697349</v>
      </c>
    </row>
    <row r="416" spans="1:19" x14ac:dyDescent="0.25">
      <c r="D416" s="11">
        <v>100</v>
      </c>
      <c r="E416" s="11">
        <v>1004</v>
      </c>
      <c r="F416" s="97">
        <f t="shared" si="116"/>
        <v>0.41944444444444445</v>
      </c>
      <c r="G416" s="26">
        <v>1007</v>
      </c>
      <c r="H416" s="93">
        <f t="shared" si="115"/>
        <v>0.42152777777777778</v>
      </c>
      <c r="I416" s="23" t="str">
        <f t="shared" si="104"/>
        <v/>
      </c>
      <c r="J416" s="11">
        <f t="shared" si="105"/>
        <v>3.9999999999999858</v>
      </c>
      <c r="K416" s="11">
        <f t="shared" si="106"/>
        <v>2.9999999999999893</v>
      </c>
      <c r="L416" s="11">
        <f t="shared" si="107"/>
        <v>2</v>
      </c>
      <c r="M416" s="11">
        <f t="shared" ca="1" si="108"/>
        <v>901</v>
      </c>
      <c r="N416" s="11" t="str">
        <f t="shared" si="109"/>
        <v/>
      </c>
      <c r="O416" s="21">
        <f t="shared" si="110"/>
        <v>559.99999999999795</v>
      </c>
      <c r="P416" s="24">
        <f t="shared" si="111"/>
        <v>544.41521308230074</v>
      </c>
      <c r="Q416" s="21">
        <f t="shared" si="112"/>
        <v>299.99999999999892</v>
      </c>
      <c r="R416" s="21">
        <f t="shared" si="113"/>
        <v>859.99999999999682</v>
      </c>
      <c r="S416" s="17">
        <f t="shared" si="114"/>
        <v>844.41521308229972</v>
      </c>
    </row>
    <row r="417" spans="1:19" x14ac:dyDescent="0.25">
      <c r="D417" s="11">
        <v>180</v>
      </c>
      <c r="E417" s="11">
        <v>1011</v>
      </c>
      <c r="F417" s="97">
        <f t="shared" si="116"/>
        <v>0.42430555555555555</v>
      </c>
      <c r="G417" s="26">
        <v>1127</v>
      </c>
      <c r="H417" s="93">
        <f t="shared" si="115"/>
        <v>0.4770833333333333</v>
      </c>
      <c r="I417" s="23">
        <f t="shared" si="104"/>
        <v>0.48055555555555551</v>
      </c>
      <c r="J417" s="11" t="str">
        <f t="shared" si="105"/>
        <v/>
      </c>
      <c r="K417" s="11">
        <f t="shared" si="106"/>
        <v>75.999999999999972</v>
      </c>
      <c r="L417" s="11">
        <f t="shared" si="107"/>
        <v>3</v>
      </c>
      <c r="M417" s="11">
        <f t="shared" ca="1" si="108"/>
        <v>901</v>
      </c>
      <c r="N417" s="11">
        <f t="shared" ca="1" si="109"/>
        <v>150.99999999999986</v>
      </c>
      <c r="O417" s="21">
        <f t="shared" si="110"/>
        <v>450</v>
      </c>
      <c r="P417" s="24">
        <f t="shared" si="111"/>
        <v>47.347346607878421</v>
      </c>
      <c r="Q417" s="21">
        <f t="shared" si="112"/>
        <v>13679.999999999995</v>
      </c>
      <c r="R417" s="21">
        <f t="shared" si="113"/>
        <v>14129.999999999995</v>
      </c>
      <c r="S417" s="17">
        <f t="shared" si="114"/>
        <v>13727.347346607872</v>
      </c>
    </row>
    <row r="418" spans="1:19" x14ac:dyDescent="0.25">
      <c r="A418" s="18">
        <v>38569</v>
      </c>
      <c r="B418" s="11">
        <v>908</v>
      </c>
      <c r="D418" s="11">
        <v>0.01</v>
      </c>
      <c r="E418" s="11">
        <v>952</v>
      </c>
      <c r="F418" s="97">
        <f t="shared" si="116"/>
        <v>0.41111111111111115</v>
      </c>
      <c r="G418" s="26">
        <v>956</v>
      </c>
      <c r="H418" s="93">
        <f t="shared" si="115"/>
        <v>0.41388888888888892</v>
      </c>
      <c r="I418" s="23" t="str">
        <f t="shared" si="104"/>
        <v/>
      </c>
      <c r="J418" s="11">
        <f t="shared" si="105"/>
        <v>9.9999999999999645</v>
      </c>
      <c r="K418" s="11">
        <f t="shared" si="106"/>
        <v>3.9999999999999858</v>
      </c>
      <c r="L418" s="11">
        <f t="shared" si="107"/>
        <v>1</v>
      </c>
      <c r="M418" s="11">
        <f t="shared" ca="1" si="108"/>
        <v>908</v>
      </c>
      <c r="N418" s="11" t="str">
        <f t="shared" si="109"/>
        <v/>
      </c>
      <c r="O418" s="21">
        <f t="shared" si="110"/>
        <v>50.04999999999982</v>
      </c>
      <c r="P418" s="24">
        <f t="shared" si="111"/>
        <v>14.462215389560159</v>
      </c>
      <c r="Q418" s="21">
        <f t="shared" si="112"/>
        <v>3.9999999999999862E-2</v>
      </c>
      <c r="R418" s="21">
        <f t="shared" si="113"/>
        <v>50.089999999999819</v>
      </c>
      <c r="S418" s="17">
        <f t="shared" si="114"/>
        <v>14.502215389560158</v>
      </c>
    </row>
    <row r="419" spans="1:19" x14ac:dyDescent="0.25">
      <c r="D419" s="11">
        <v>10</v>
      </c>
      <c r="E419" s="11">
        <v>1006</v>
      </c>
      <c r="F419" s="97">
        <f t="shared" si="116"/>
        <v>0.42083333333333334</v>
      </c>
      <c r="G419" s="26">
        <v>1010</v>
      </c>
      <c r="H419" s="93">
        <f t="shared" si="115"/>
        <v>0.4236111111111111</v>
      </c>
      <c r="I419" s="23" t="str">
        <f t="shared" si="104"/>
        <v/>
      </c>
      <c r="J419" s="11">
        <f t="shared" si="105"/>
        <v>6.9999999999999751</v>
      </c>
      <c r="K419" s="11">
        <f t="shared" si="106"/>
        <v>3.9999999999999858</v>
      </c>
      <c r="L419" s="11">
        <f t="shared" si="107"/>
        <v>2</v>
      </c>
      <c r="M419" s="11">
        <f t="shared" ca="1" si="108"/>
        <v>908</v>
      </c>
      <c r="N419" s="11" t="str">
        <f t="shared" si="109"/>
        <v/>
      </c>
      <c r="O419" s="21">
        <f t="shared" si="110"/>
        <v>664.99999999999761</v>
      </c>
      <c r="P419" s="24">
        <f t="shared" si="111"/>
        <v>411.71175840372024</v>
      </c>
      <c r="Q419" s="21">
        <f t="shared" si="112"/>
        <v>39.999999999999858</v>
      </c>
      <c r="R419" s="21">
        <f t="shared" si="113"/>
        <v>704.9999999999975</v>
      </c>
      <c r="S419" s="17">
        <f t="shared" si="114"/>
        <v>451.71175840372007</v>
      </c>
    </row>
    <row r="420" spans="1:19" x14ac:dyDescent="0.25">
      <c r="D420" s="11">
        <v>180</v>
      </c>
      <c r="E420" s="11">
        <v>1017</v>
      </c>
      <c r="F420" s="97">
        <f t="shared" si="116"/>
        <v>0.4284722222222222</v>
      </c>
      <c r="G420" s="26">
        <v>1151</v>
      </c>
      <c r="H420" s="93">
        <f t="shared" si="115"/>
        <v>0.49374999999999997</v>
      </c>
      <c r="I420" s="23">
        <f t="shared" si="104"/>
        <v>0.49722222222222218</v>
      </c>
      <c r="J420" s="11" t="str">
        <f t="shared" si="105"/>
        <v/>
      </c>
      <c r="K420" s="11">
        <f t="shared" si="106"/>
        <v>93.999999999999986</v>
      </c>
      <c r="L420" s="11">
        <f t="shared" si="107"/>
        <v>3</v>
      </c>
      <c r="M420" s="11">
        <f t="shared" ca="1" si="108"/>
        <v>908</v>
      </c>
      <c r="N420" s="11">
        <f t="shared" ca="1" si="109"/>
        <v>167.99999999999997</v>
      </c>
      <c r="O420" s="21">
        <f t="shared" si="110"/>
        <v>450</v>
      </c>
      <c r="P420" s="24">
        <f t="shared" si="111"/>
        <v>47.347346607878421</v>
      </c>
      <c r="Q420" s="21">
        <f t="shared" si="112"/>
        <v>16919.999999999996</v>
      </c>
      <c r="R420" s="21">
        <f t="shared" si="113"/>
        <v>17369.999999999996</v>
      </c>
      <c r="S420" s="17">
        <f t="shared" si="114"/>
        <v>16967.347346607876</v>
      </c>
    </row>
    <row r="421" spans="1:19" x14ac:dyDescent="0.25">
      <c r="A421" s="18">
        <v>38576</v>
      </c>
      <c r="B421" s="11">
        <v>756</v>
      </c>
      <c r="D421" s="11">
        <v>0.01</v>
      </c>
      <c r="E421" s="11">
        <v>859</v>
      </c>
      <c r="F421" s="97">
        <f t="shared" si="116"/>
        <v>0.3743055555555555</v>
      </c>
      <c r="G421" s="26">
        <v>901</v>
      </c>
      <c r="H421" s="93">
        <f t="shared" si="115"/>
        <v>0.3756944444444445</v>
      </c>
      <c r="I421" s="23" t="str">
        <f t="shared" si="104"/>
        <v/>
      </c>
      <c r="J421" s="11">
        <f t="shared" si="105"/>
        <v>12.999999999999874</v>
      </c>
      <c r="K421" s="11">
        <f t="shared" si="106"/>
        <v>2.0000000000001528</v>
      </c>
      <c r="L421" s="11">
        <f t="shared" si="107"/>
        <v>1</v>
      </c>
      <c r="M421" s="11">
        <f t="shared" ca="1" si="108"/>
        <v>756</v>
      </c>
      <c r="N421" s="11" t="str">
        <f t="shared" si="109"/>
        <v/>
      </c>
      <c r="O421" s="21">
        <f t="shared" si="110"/>
        <v>650.06499999999369</v>
      </c>
      <c r="P421" s="24">
        <f t="shared" si="111"/>
        <v>141.13312415147453</v>
      </c>
      <c r="Q421" s="21">
        <f t="shared" si="112"/>
        <v>2.0000000000001527E-2</v>
      </c>
      <c r="R421" s="21">
        <f t="shared" si="113"/>
        <v>650.08499999999367</v>
      </c>
      <c r="S421" s="17">
        <f t="shared" si="114"/>
        <v>141.15312415147454</v>
      </c>
    </row>
    <row r="422" spans="1:19" x14ac:dyDescent="0.25">
      <c r="D422" s="11">
        <v>100</v>
      </c>
      <c r="E422" s="11">
        <v>914</v>
      </c>
      <c r="F422" s="97">
        <f t="shared" si="116"/>
        <v>0.38472222222222219</v>
      </c>
      <c r="G422" s="26">
        <v>916</v>
      </c>
      <c r="H422" s="93">
        <f t="shared" si="115"/>
        <v>0.38611111111111113</v>
      </c>
      <c r="I422" s="23" t="str">
        <f t="shared" si="104"/>
        <v/>
      </c>
      <c r="J422" s="11">
        <f t="shared" si="105"/>
        <v>1.9999999999999929</v>
      </c>
      <c r="K422" s="11">
        <f t="shared" si="106"/>
        <v>2.0000000000000728</v>
      </c>
      <c r="L422" s="11">
        <f t="shared" si="107"/>
        <v>2</v>
      </c>
      <c r="M422" s="11">
        <f t="shared" ca="1" si="108"/>
        <v>756</v>
      </c>
      <c r="N422" s="11" t="str">
        <f t="shared" si="109"/>
        <v/>
      </c>
      <c r="O422" s="21">
        <f t="shared" si="110"/>
        <v>279.99999999999898</v>
      </c>
      <c r="P422" s="24">
        <f t="shared" si="111"/>
        <v>272.20760654115037</v>
      </c>
      <c r="Q422" s="21">
        <f t="shared" si="112"/>
        <v>200.00000000000728</v>
      </c>
      <c r="R422" s="21">
        <f t="shared" si="113"/>
        <v>480.00000000000625</v>
      </c>
      <c r="S422" s="17">
        <f t="shared" si="114"/>
        <v>472.20760654115765</v>
      </c>
    </row>
    <row r="423" spans="1:19" x14ac:dyDescent="0.25">
      <c r="D423" s="11">
        <v>180</v>
      </c>
      <c r="E423" s="11">
        <v>918</v>
      </c>
      <c r="F423" s="97">
        <f t="shared" si="116"/>
        <v>0.38750000000000001</v>
      </c>
      <c r="G423" s="26">
        <v>958</v>
      </c>
      <c r="H423" s="93">
        <f t="shared" si="115"/>
        <v>0.4152777777777778</v>
      </c>
      <c r="I423" s="23">
        <f t="shared" si="104"/>
        <v>0.41875000000000001</v>
      </c>
      <c r="J423" s="11" t="str">
        <f t="shared" si="105"/>
        <v/>
      </c>
      <c r="K423" s="11">
        <f t="shared" si="106"/>
        <v>40.000000000000014</v>
      </c>
      <c r="L423" s="11">
        <f t="shared" si="107"/>
        <v>3</v>
      </c>
      <c r="M423" s="11">
        <f t="shared" ca="1" si="108"/>
        <v>756</v>
      </c>
      <c r="N423" s="11">
        <f t="shared" ca="1" si="109"/>
        <v>127.00000000000003</v>
      </c>
      <c r="O423" s="21">
        <f t="shared" si="110"/>
        <v>450</v>
      </c>
      <c r="P423" s="24">
        <f t="shared" si="111"/>
        <v>47.347346607878421</v>
      </c>
      <c r="Q423" s="21">
        <f t="shared" si="112"/>
        <v>7200.0000000000027</v>
      </c>
      <c r="R423" s="21">
        <f t="shared" si="113"/>
        <v>7650.0000000000027</v>
      </c>
      <c r="S423" s="17">
        <f t="shared" si="114"/>
        <v>7247.3473466078813</v>
      </c>
    </row>
    <row r="424" spans="1:19" x14ac:dyDescent="0.25">
      <c r="A424" s="18">
        <v>38579</v>
      </c>
      <c r="B424" s="11">
        <v>802</v>
      </c>
      <c r="D424" s="11">
        <v>0.01</v>
      </c>
      <c r="E424" s="11">
        <v>844</v>
      </c>
      <c r="F424" s="97">
        <f t="shared" si="116"/>
        <v>0.36388888888888887</v>
      </c>
      <c r="G424" s="26">
        <v>846</v>
      </c>
      <c r="H424" s="93">
        <f t="shared" si="115"/>
        <v>0.36527777777777781</v>
      </c>
      <c r="I424" s="23" t="str">
        <f t="shared" si="104"/>
        <v/>
      </c>
      <c r="J424" s="11">
        <f t="shared" si="105"/>
        <v>10.999999999999881</v>
      </c>
      <c r="K424" s="11">
        <f t="shared" si="106"/>
        <v>2.0000000000000728</v>
      </c>
      <c r="L424" s="11">
        <f t="shared" si="107"/>
        <v>1</v>
      </c>
      <c r="M424" s="11">
        <f t="shared" ca="1" si="108"/>
        <v>802</v>
      </c>
      <c r="N424" s="11" t="str">
        <f t="shared" si="109"/>
        <v/>
      </c>
      <c r="O424" s="21">
        <f t="shared" si="110"/>
        <v>550.05499999999404</v>
      </c>
      <c r="P424" s="24">
        <f t="shared" si="111"/>
        <v>119.42033582047831</v>
      </c>
      <c r="Q424" s="21">
        <f t="shared" si="112"/>
        <v>2.0000000000000729E-2</v>
      </c>
      <c r="R424" s="21">
        <f t="shared" si="113"/>
        <v>550.07499999999402</v>
      </c>
      <c r="S424" s="17">
        <f t="shared" si="114"/>
        <v>119.44033582047831</v>
      </c>
    </row>
    <row r="425" spans="1:19" x14ac:dyDescent="0.25">
      <c r="D425" s="11">
        <v>100</v>
      </c>
      <c r="E425" s="11">
        <v>857</v>
      </c>
      <c r="F425" s="97">
        <f t="shared" si="116"/>
        <v>0.37291666666666662</v>
      </c>
      <c r="G425" s="26">
        <v>858</v>
      </c>
      <c r="H425" s="93">
        <f t="shared" si="115"/>
        <v>0.37361111111111112</v>
      </c>
      <c r="I425" s="23" t="str">
        <f t="shared" si="104"/>
        <v/>
      </c>
      <c r="J425" s="11">
        <f t="shared" si="105"/>
        <v>1.9999999999999929</v>
      </c>
      <c r="K425" s="11">
        <f t="shared" si="106"/>
        <v>1.0000000000000764</v>
      </c>
      <c r="L425" s="11">
        <f t="shared" si="107"/>
        <v>2</v>
      </c>
      <c r="M425" s="11">
        <f t="shared" ca="1" si="108"/>
        <v>802</v>
      </c>
      <c r="N425" s="11" t="str">
        <f t="shared" si="109"/>
        <v/>
      </c>
      <c r="O425" s="21">
        <f t="shared" si="110"/>
        <v>279.99999999999898</v>
      </c>
      <c r="P425" s="24">
        <f t="shared" si="111"/>
        <v>272.20760654115037</v>
      </c>
      <c r="Q425" s="21">
        <f t="shared" si="112"/>
        <v>100.00000000000765</v>
      </c>
      <c r="R425" s="21">
        <f t="shared" si="113"/>
        <v>380.00000000000659</v>
      </c>
      <c r="S425" s="17">
        <f t="shared" si="114"/>
        <v>372.20760654115804</v>
      </c>
    </row>
    <row r="426" spans="1:19" x14ac:dyDescent="0.25">
      <c r="D426" s="11">
        <v>180</v>
      </c>
      <c r="E426" s="11">
        <v>900</v>
      </c>
      <c r="F426" s="97">
        <f t="shared" si="116"/>
        <v>0.375</v>
      </c>
      <c r="G426" s="26">
        <v>1048</v>
      </c>
      <c r="H426" s="93">
        <f t="shared" si="115"/>
        <v>0.45</v>
      </c>
      <c r="I426" s="23">
        <f t="shared" si="104"/>
        <v>0.45347222222222222</v>
      </c>
      <c r="J426" s="11" t="str">
        <f t="shared" si="105"/>
        <v/>
      </c>
      <c r="K426" s="11">
        <f t="shared" si="106"/>
        <v>108.00000000000001</v>
      </c>
      <c r="L426" s="11">
        <f t="shared" si="107"/>
        <v>3</v>
      </c>
      <c r="M426" s="11">
        <f t="shared" ca="1" si="108"/>
        <v>802</v>
      </c>
      <c r="N426" s="11">
        <f t="shared" ca="1" si="109"/>
        <v>171.00000000000003</v>
      </c>
      <c r="O426" s="21">
        <f t="shared" si="110"/>
        <v>450</v>
      </c>
      <c r="P426" s="24">
        <f t="shared" si="111"/>
        <v>47.347346607878421</v>
      </c>
      <c r="Q426" s="21">
        <f t="shared" si="112"/>
        <v>19440.000000000004</v>
      </c>
      <c r="R426" s="21">
        <f t="shared" si="113"/>
        <v>19890.000000000004</v>
      </c>
      <c r="S426" s="17">
        <f t="shared" si="114"/>
        <v>19487.347346607883</v>
      </c>
    </row>
    <row r="427" spans="1:19" x14ac:dyDescent="0.25">
      <c r="A427" s="18">
        <v>38580</v>
      </c>
      <c r="B427" s="11">
        <v>730</v>
      </c>
      <c r="D427" s="11">
        <v>0.01</v>
      </c>
      <c r="E427" s="11">
        <v>800</v>
      </c>
      <c r="F427" s="97">
        <f t="shared" si="116"/>
        <v>0.33333333333333331</v>
      </c>
      <c r="G427" s="26">
        <v>809</v>
      </c>
      <c r="H427" s="93">
        <f t="shared" si="115"/>
        <v>0.33958333333333335</v>
      </c>
      <c r="I427" s="23">
        <f t="shared" si="104"/>
        <v>0.34305555555555556</v>
      </c>
      <c r="J427" s="11" t="str">
        <f t="shared" si="105"/>
        <v/>
      </c>
      <c r="K427" s="11">
        <f t="shared" si="106"/>
        <v>9.000000000000048</v>
      </c>
      <c r="L427" s="11">
        <f t="shared" si="107"/>
        <v>1</v>
      </c>
      <c r="M427" s="11">
        <f t="shared" ca="1" si="108"/>
        <v>730</v>
      </c>
      <c r="N427" s="11">
        <f t="shared" ca="1" si="109"/>
        <v>44</v>
      </c>
      <c r="O427" s="21">
        <f t="shared" si="110"/>
        <v>2.5000000000000001E-2</v>
      </c>
      <c r="P427" s="24">
        <f t="shared" si="111"/>
        <v>5.4281443780592247E-3</v>
      </c>
      <c r="Q427" s="21">
        <f t="shared" si="112"/>
        <v>9.0000000000000482E-2</v>
      </c>
      <c r="R427" s="21">
        <f t="shared" si="113"/>
        <v>0.11500000000000049</v>
      </c>
      <c r="S427" s="17">
        <f t="shared" si="114"/>
        <v>9.5428144378059701E-2</v>
      </c>
    </row>
    <row r="428" spans="1:19" x14ac:dyDescent="0.25">
      <c r="A428" s="18">
        <v>38580</v>
      </c>
      <c r="B428" s="11">
        <v>819</v>
      </c>
      <c r="D428" s="11">
        <v>3</v>
      </c>
      <c r="E428" s="11">
        <v>841</v>
      </c>
      <c r="F428" s="97">
        <f t="shared" si="116"/>
        <v>0.36180555555555555</v>
      </c>
      <c r="G428" s="26">
        <v>843</v>
      </c>
      <c r="H428" s="93">
        <f t="shared" si="115"/>
        <v>0.36319444444444443</v>
      </c>
      <c r="I428" s="23" t="str">
        <f t="shared" si="104"/>
        <v/>
      </c>
      <c r="J428" s="11">
        <f t="shared" si="105"/>
        <v>1.9999999999999929</v>
      </c>
      <c r="K428" s="11">
        <f t="shared" si="106"/>
        <v>1.9999999999999929</v>
      </c>
      <c r="L428" s="11">
        <f t="shared" si="107"/>
        <v>1</v>
      </c>
      <c r="M428" s="11">
        <f t="shared" ca="1" si="108"/>
        <v>819</v>
      </c>
      <c r="N428" s="11" t="str">
        <f t="shared" si="109"/>
        <v/>
      </c>
      <c r="O428" s="21">
        <f t="shared" si="110"/>
        <v>182.99999999999935</v>
      </c>
      <c r="P428" s="24">
        <f t="shared" si="111"/>
        <v>86.46073210501271</v>
      </c>
      <c r="Q428" s="21">
        <f t="shared" si="112"/>
        <v>5.9999999999999787</v>
      </c>
      <c r="R428" s="21">
        <f t="shared" si="113"/>
        <v>188.99999999999932</v>
      </c>
      <c r="S428" s="17">
        <f t="shared" si="114"/>
        <v>92.460732105012681</v>
      </c>
    </row>
    <row r="429" spans="1:19" x14ac:dyDescent="0.25">
      <c r="D429" s="11">
        <v>180</v>
      </c>
      <c r="E429" s="11">
        <v>845</v>
      </c>
      <c r="F429" s="97">
        <f t="shared" si="116"/>
        <v>0.36458333333333331</v>
      </c>
      <c r="G429" s="26">
        <v>1048</v>
      </c>
      <c r="H429" s="93">
        <f t="shared" si="115"/>
        <v>0.45</v>
      </c>
      <c r="I429" s="23">
        <f t="shared" si="104"/>
        <v>0.45347222222222222</v>
      </c>
      <c r="J429" s="11" t="str">
        <f t="shared" si="105"/>
        <v/>
      </c>
      <c r="K429" s="11">
        <f t="shared" si="106"/>
        <v>123.00000000000004</v>
      </c>
      <c r="L429" s="11">
        <f t="shared" si="107"/>
        <v>2</v>
      </c>
      <c r="M429" s="11">
        <f t="shared" ca="1" si="108"/>
        <v>819</v>
      </c>
      <c r="N429" s="11">
        <f t="shared" ca="1" si="109"/>
        <v>154</v>
      </c>
      <c r="O429" s="21">
        <f t="shared" si="110"/>
        <v>450</v>
      </c>
      <c r="P429" s="24">
        <f t="shared" si="111"/>
        <v>47.347346607878421</v>
      </c>
      <c r="Q429" s="21">
        <f t="shared" si="112"/>
        <v>22140.000000000007</v>
      </c>
      <c r="R429" s="21">
        <f t="shared" si="113"/>
        <v>22590.000000000007</v>
      </c>
      <c r="S429" s="17">
        <f t="shared" si="114"/>
        <v>22187.347346607887</v>
      </c>
    </row>
    <row r="430" spans="1:19" x14ac:dyDescent="0.25">
      <c r="A430" s="18">
        <v>38583</v>
      </c>
      <c r="B430" s="11">
        <v>849</v>
      </c>
      <c r="D430" s="11">
        <v>0.01</v>
      </c>
      <c r="E430" s="11">
        <v>924</v>
      </c>
      <c r="F430" s="97">
        <f t="shared" si="116"/>
        <v>0.39166666666666666</v>
      </c>
      <c r="G430" s="26">
        <v>927</v>
      </c>
      <c r="H430" s="93">
        <f t="shared" si="115"/>
        <v>0.39374999999999999</v>
      </c>
      <c r="I430" s="23" t="str">
        <f t="shared" si="104"/>
        <v/>
      </c>
      <c r="J430" s="11">
        <f t="shared" si="105"/>
        <v>12.000000000000037</v>
      </c>
      <c r="K430" s="11">
        <f t="shared" si="106"/>
        <v>2.9999999999999893</v>
      </c>
      <c r="L430" s="11">
        <f t="shared" si="107"/>
        <v>1</v>
      </c>
      <c r="M430" s="11">
        <f t="shared" ca="1" si="108"/>
        <v>849</v>
      </c>
      <c r="N430" s="11" t="str">
        <f t="shared" si="109"/>
        <v/>
      </c>
      <c r="O430" s="21">
        <f t="shared" si="110"/>
        <v>600.06000000000188</v>
      </c>
      <c r="P430" s="24">
        <f t="shared" si="111"/>
        <v>130.27672998597816</v>
      </c>
      <c r="Q430" s="21">
        <f t="shared" si="112"/>
        <v>2.9999999999999895E-2</v>
      </c>
      <c r="R430" s="21">
        <f t="shared" si="113"/>
        <v>600.09000000000185</v>
      </c>
      <c r="S430" s="17">
        <f t="shared" si="114"/>
        <v>130.30672998597817</v>
      </c>
    </row>
    <row r="431" spans="1:19" x14ac:dyDescent="0.25">
      <c r="D431" s="11">
        <v>100</v>
      </c>
      <c r="E431" s="11">
        <v>939</v>
      </c>
      <c r="F431" s="97">
        <f t="shared" si="116"/>
        <v>0.40208333333333335</v>
      </c>
      <c r="G431" s="26">
        <v>943</v>
      </c>
      <c r="H431" s="93">
        <f t="shared" si="115"/>
        <v>0.40486111111111112</v>
      </c>
      <c r="I431" s="23" t="str">
        <f t="shared" si="104"/>
        <v/>
      </c>
      <c r="J431" s="11">
        <f t="shared" si="105"/>
        <v>3.0000000000000693</v>
      </c>
      <c r="K431" s="11">
        <f t="shared" si="106"/>
        <v>3.9999999999999858</v>
      </c>
      <c r="L431" s="11">
        <f t="shared" si="107"/>
        <v>2</v>
      </c>
      <c r="M431" s="11">
        <f t="shared" ca="1" si="108"/>
        <v>849</v>
      </c>
      <c r="N431" s="11" t="str">
        <f t="shared" si="109"/>
        <v/>
      </c>
      <c r="O431" s="21">
        <f t="shared" si="110"/>
        <v>420.00000000000972</v>
      </c>
      <c r="P431" s="24">
        <f t="shared" si="111"/>
        <v>408.31140981173644</v>
      </c>
      <c r="Q431" s="21">
        <f t="shared" si="112"/>
        <v>399.99999999999858</v>
      </c>
      <c r="R431" s="21">
        <f t="shared" si="113"/>
        <v>820.0000000000083</v>
      </c>
      <c r="S431" s="17">
        <f t="shared" si="114"/>
        <v>808.31140981173507</v>
      </c>
    </row>
    <row r="432" spans="1:19" x14ac:dyDescent="0.25">
      <c r="D432" s="11">
        <v>180</v>
      </c>
      <c r="E432" s="11">
        <v>946</v>
      </c>
      <c r="F432" s="97">
        <f t="shared" si="116"/>
        <v>0.4069444444444445</v>
      </c>
      <c r="G432" s="26">
        <v>1112</v>
      </c>
      <c r="H432" s="93">
        <f t="shared" si="115"/>
        <v>0.46666666666666662</v>
      </c>
      <c r="I432" s="23">
        <f t="shared" si="104"/>
        <v>0.47013888888888883</v>
      </c>
      <c r="J432" s="11" t="str">
        <f t="shared" si="105"/>
        <v/>
      </c>
      <c r="K432" s="11">
        <f t="shared" si="106"/>
        <v>85.999999999999858</v>
      </c>
      <c r="L432" s="11">
        <f t="shared" si="107"/>
        <v>3</v>
      </c>
      <c r="M432" s="11">
        <f t="shared" ca="1" si="108"/>
        <v>849</v>
      </c>
      <c r="N432" s="11">
        <f t="shared" ca="1" si="109"/>
        <v>147.99999999999994</v>
      </c>
      <c r="O432" s="21">
        <f t="shared" si="110"/>
        <v>450</v>
      </c>
      <c r="P432" s="24">
        <f t="shared" si="111"/>
        <v>47.347346607878421</v>
      </c>
      <c r="Q432" s="21">
        <f t="shared" si="112"/>
        <v>15479.999999999975</v>
      </c>
      <c r="R432" s="21">
        <f t="shared" si="113"/>
        <v>15929.999999999975</v>
      </c>
      <c r="S432" s="17">
        <f t="shared" si="114"/>
        <v>15527.347346607852</v>
      </c>
    </row>
    <row r="433" spans="1:19" x14ac:dyDescent="0.25">
      <c r="A433" s="18">
        <v>38587</v>
      </c>
      <c r="B433" s="11">
        <v>913</v>
      </c>
      <c r="D433" s="11">
        <v>0.01</v>
      </c>
      <c r="E433" s="11">
        <v>1036</v>
      </c>
      <c r="F433" s="97">
        <f t="shared" si="116"/>
        <v>0.44166666666666665</v>
      </c>
      <c r="G433" s="26">
        <v>1039</v>
      </c>
      <c r="H433" s="93">
        <f t="shared" si="115"/>
        <v>0.44375000000000003</v>
      </c>
      <c r="I433" s="23">
        <f t="shared" si="104"/>
        <v>0.44722222222222224</v>
      </c>
      <c r="J433" s="11" t="str">
        <f t="shared" si="105"/>
        <v/>
      </c>
      <c r="K433" s="11">
        <f t="shared" si="106"/>
        <v>3.0000000000000693</v>
      </c>
      <c r="L433" s="11">
        <f t="shared" si="107"/>
        <v>1</v>
      </c>
      <c r="M433" s="11">
        <f t="shared" ca="1" si="108"/>
        <v>913</v>
      </c>
      <c r="N433" s="11">
        <f t="shared" ca="1" si="109"/>
        <v>91</v>
      </c>
      <c r="O433" s="21">
        <f t="shared" si="110"/>
        <v>2.5000000000000001E-2</v>
      </c>
      <c r="P433" s="24">
        <f t="shared" si="111"/>
        <v>5.4281443780592247E-3</v>
      </c>
      <c r="Q433" s="21">
        <f t="shared" si="112"/>
        <v>3.0000000000000693E-2</v>
      </c>
      <c r="R433" s="21">
        <f t="shared" si="113"/>
        <v>5.5000000000000694E-2</v>
      </c>
      <c r="S433" s="17">
        <f t="shared" si="114"/>
        <v>3.5428144378059918E-2</v>
      </c>
    </row>
    <row r="434" spans="1:19" x14ac:dyDescent="0.25">
      <c r="A434" s="18">
        <v>38588</v>
      </c>
      <c r="B434" s="11">
        <v>1459</v>
      </c>
      <c r="D434" s="11">
        <v>0.01</v>
      </c>
      <c r="E434" s="11">
        <v>1610</v>
      </c>
      <c r="F434" s="97">
        <f t="shared" si="116"/>
        <v>0.67361111111111116</v>
      </c>
      <c r="G434" s="26">
        <v>1633</v>
      </c>
      <c r="H434" s="93">
        <f t="shared" si="115"/>
        <v>0.68958333333333333</v>
      </c>
      <c r="I434" s="23" t="str">
        <f t="shared" si="104"/>
        <v/>
      </c>
      <c r="J434" s="11">
        <f t="shared" si="105"/>
        <v>4.9999999999999822</v>
      </c>
      <c r="K434" s="11">
        <f t="shared" si="106"/>
        <v>22.999999999999918</v>
      </c>
      <c r="L434" s="11">
        <f t="shared" si="107"/>
        <v>1</v>
      </c>
      <c r="M434" s="11">
        <f t="shared" ca="1" si="108"/>
        <v>1459</v>
      </c>
      <c r="N434" s="11" t="str">
        <f t="shared" si="109"/>
        <v/>
      </c>
      <c r="O434" s="21">
        <f t="shared" si="110"/>
        <v>0.11749999999999958</v>
      </c>
      <c r="P434" s="24">
        <f t="shared" si="111"/>
        <v>0.10319050902972356</v>
      </c>
      <c r="Q434" s="21">
        <f t="shared" si="112"/>
        <v>0.22999999999999918</v>
      </c>
      <c r="R434" s="21">
        <f t="shared" si="113"/>
        <v>0.34749999999999875</v>
      </c>
      <c r="S434" s="17">
        <f t="shared" si="114"/>
        <v>0.33319050902972275</v>
      </c>
    </row>
    <row r="435" spans="1:19" x14ac:dyDescent="0.25">
      <c r="D435" s="11">
        <v>3.6999999999999998E-2</v>
      </c>
      <c r="E435" s="11">
        <v>1638</v>
      </c>
      <c r="F435" s="97">
        <f t="shared" si="116"/>
        <v>0.69305555555555554</v>
      </c>
      <c r="G435" s="26">
        <v>1644</v>
      </c>
      <c r="H435" s="93">
        <f t="shared" si="115"/>
        <v>0.6972222222222223</v>
      </c>
      <c r="I435" s="23">
        <f t="shared" si="104"/>
        <v>0.70069444444444451</v>
      </c>
      <c r="J435" s="11" t="str">
        <f t="shared" si="105"/>
        <v/>
      </c>
      <c r="K435" s="11">
        <f t="shared" si="106"/>
        <v>6.0000000000001386</v>
      </c>
      <c r="L435" s="11">
        <f t="shared" si="107"/>
        <v>2</v>
      </c>
      <c r="M435" s="11">
        <f t="shared" ca="1" si="108"/>
        <v>1459</v>
      </c>
      <c r="N435" s="11">
        <f t="shared" ca="1" si="109"/>
        <v>110.00000000000009</v>
      </c>
      <c r="O435" s="21">
        <f t="shared" si="110"/>
        <v>9.2499999999999999E-2</v>
      </c>
      <c r="P435" s="24">
        <f t="shared" si="111"/>
        <v>1.7587311851601208E-2</v>
      </c>
      <c r="Q435" s="21">
        <f t="shared" si="112"/>
        <v>0.22200000000000511</v>
      </c>
      <c r="R435" s="21">
        <f t="shared" si="113"/>
        <v>0.31450000000000511</v>
      </c>
      <c r="S435" s="17">
        <f t="shared" si="114"/>
        <v>0.23958731185160631</v>
      </c>
    </row>
    <row r="436" spans="1:19" x14ac:dyDescent="0.25">
      <c r="A436" s="18">
        <v>38589</v>
      </c>
      <c r="B436" s="11">
        <v>1533</v>
      </c>
      <c r="D436" s="11">
        <v>1.7000000000000001E-2</v>
      </c>
      <c r="E436" s="11">
        <v>1653</v>
      </c>
      <c r="F436" s="97">
        <f t="shared" si="116"/>
        <v>0.70347222222222217</v>
      </c>
      <c r="G436" s="26">
        <v>1657</v>
      </c>
      <c r="H436" s="93">
        <f t="shared" si="115"/>
        <v>0.70624999999999993</v>
      </c>
      <c r="I436" s="23">
        <f t="shared" si="104"/>
        <v>0.70972222222222214</v>
      </c>
      <c r="J436" s="11" t="str">
        <f t="shared" si="105"/>
        <v/>
      </c>
      <c r="K436" s="11">
        <f t="shared" si="106"/>
        <v>3.9999999999999858</v>
      </c>
      <c r="L436" s="11">
        <f t="shared" si="107"/>
        <v>1</v>
      </c>
      <c r="M436" s="11">
        <f t="shared" ca="1" si="108"/>
        <v>1533</v>
      </c>
      <c r="N436" s="11">
        <f t="shared" ca="1" si="109"/>
        <v>88.999999999999844</v>
      </c>
      <c r="O436" s="21">
        <f t="shared" si="110"/>
        <v>4.2500000000000003E-2</v>
      </c>
      <c r="P436" s="24">
        <f t="shared" si="111"/>
        <v>8.7255277594046003E-3</v>
      </c>
      <c r="Q436" s="21">
        <f t="shared" si="112"/>
        <v>6.7999999999999769E-2</v>
      </c>
      <c r="R436" s="21">
        <f t="shared" si="113"/>
        <v>0.11049999999999977</v>
      </c>
      <c r="S436" s="17">
        <f t="shared" si="114"/>
        <v>7.6725527759404374E-2</v>
      </c>
    </row>
    <row r="437" spans="1:19" x14ac:dyDescent="0.25">
      <c r="A437" s="18">
        <v>38590</v>
      </c>
      <c r="B437" s="11">
        <v>852</v>
      </c>
      <c r="D437" s="11">
        <v>0.01</v>
      </c>
      <c r="E437" s="11">
        <v>933</v>
      </c>
      <c r="F437" s="97">
        <f t="shared" si="116"/>
        <v>0.3979166666666667</v>
      </c>
      <c r="G437" s="26">
        <v>936</v>
      </c>
      <c r="H437" s="93">
        <f t="shared" si="115"/>
        <v>0.39999999999999997</v>
      </c>
      <c r="I437" s="23" t="str">
        <f t="shared" si="104"/>
        <v/>
      </c>
      <c r="J437" s="11">
        <f t="shared" si="105"/>
        <v>10.000000000000124</v>
      </c>
      <c r="K437" s="11">
        <f t="shared" si="106"/>
        <v>2.9999999999999094</v>
      </c>
      <c r="L437" s="11">
        <f t="shared" si="107"/>
        <v>1</v>
      </c>
      <c r="M437" s="11">
        <f t="shared" ca="1" si="108"/>
        <v>852</v>
      </c>
      <c r="N437" s="11" t="str">
        <f t="shared" si="109"/>
        <v/>
      </c>
      <c r="O437" s="21">
        <f t="shared" si="110"/>
        <v>50.050000000000622</v>
      </c>
      <c r="P437" s="24">
        <f t="shared" si="111"/>
        <v>14.462215389560388</v>
      </c>
      <c r="Q437" s="21">
        <f t="shared" si="112"/>
        <v>2.9999999999999093E-2</v>
      </c>
      <c r="R437" s="21">
        <f t="shared" si="113"/>
        <v>50.080000000000624</v>
      </c>
      <c r="S437" s="17">
        <f t="shared" si="114"/>
        <v>14.492215389560387</v>
      </c>
    </row>
    <row r="438" spans="1:19" x14ac:dyDescent="0.25">
      <c r="D438" s="11">
        <v>10</v>
      </c>
      <c r="E438" s="11">
        <v>946</v>
      </c>
      <c r="F438" s="97">
        <f t="shared" si="116"/>
        <v>0.4069444444444445</v>
      </c>
      <c r="G438" s="26">
        <v>949</v>
      </c>
      <c r="H438" s="93">
        <f t="shared" si="115"/>
        <v>0.40902777777777777</v>
      </c>
      <c r="I438" s="23" t="str">
        <f t="shared" si="104"/>
        <v/>
      </c>
      <c r="J438" s="11">
        <f t="shared" si="105"/>
        <v>5.0000000000000622</v>
      </c>
      <c r="K438" s="11">
        <f t="shared" si="106"/>
        <v>2.9999999999999094</v>
      </c>
      <c r="L438" s="11">
        <f t="shared" si="107"/>
        <v>2</v>
      </c>
      <c r="M438" s="11">
        <f t="shared" ca="1" si="108"/>
        <v>852</v>
      </c>
      <c r="N438" s="11" t="str">
        <f t="shared" si="109"/>
        <v/>
      </c>
      <c r="O438" s="21">
        <f t="shared" si="110"/>
        <v>475.00000000000591</v>
      </c>
      <c r="P438" s="24">
        <f t="shared" si="111"/>
        <v>294.07982743123347</v>
      </c>
      <c r="Q438" s="21">
        <f t="shared" si="112"/>
        <v>29.999999999999094</v>
      </c>
      <c r="R438" s="21">
        <f t="shared" si="113"/>
        <v>505.000000000005</v>
      </c>
      <c r="S438" s="17">
        <f t="shared" si="114"/>
        <v>324.07982743123256</v>
      </c>
    </row>
    <row r="439" spans="1:19" x14ac:dyDescent="0.25">
      <c r="D439" s="11">
        <v>180</v>
      </c>
      <c r="E439" s="11">
        <v>954</v>
      </c>
      <c r="F439" s="97">
        <f t="shared" si="116"/>
        <v>0.41250000000000003</v>
      </c>
      <c r="G439" s="26">
        <v>1125</v>
      </c>
      <c r="H439" s="93">
        <f t="shared" si="115"/>
        <v>0.47569444444444442</v>
      </c>
      <c r="I439" s="23">
        <f t="shared" si="104"/>
        <v>0.47916666666666663</v>
      </c>
      <c r="J439" s="11" t="str">
        <f t="shared" si="105"/>
        <v/>
      </c>
      <c r="K439" s="11">
        <f t="shared" si="106"/>
        <v>90.999999999999915</v>
      </c>
      <c r="L439" s="11">
        <f t="shared" si="107"/>
        <v>3</v>
      </c>
      <c r="M439" s="11">
        <f t="shared" ca="1" si="108"/>
        <v>852</v>
      </c>
      <c r="N439" s="11">
        <f t="shared" ca="1" si="109"/>
        <v>157.99999999999991</v>
      </c>
      <c r="O439" s="21">
        <f t="shared" si="110"/>
        <v>450</v>
      </c>
      <c r="P439" s="24">
        <f t="shared" si="111"/>
        <v>47.347346607878421</v>
      </c>
      <c r="Q439" s="21">
        <f t="shared" si="112"/>
        <v>16379.999999999985</v>
      </c>
      <c r="R439" s="21">
        <f t="shared" si="113"/>
        <v>16829.999999999985</v>
      </c>
      <c r="S439" s="17">
        <f t="shared" si="114"/>
        <v>16427.347346607865</v>
      </c>
    </row>
    <row r="440" spans="1:19" x14ac:dyDescent="0.25">
      <c r="A440" s="18">
        <v>38594</v>
      </c>
      <c r="B440" s="11">
        <v>1645</v>
      </c>
      <c r="D440" s="11">
        <v>0.01</v>
      </c>
      <c r="E440" s="11">
        <v>1720</v>
      </c>
      <c r="F440" s="97">
        <f t="shared" si="116"/>
        <v>0.72222222222222221</v>
      </c>
      <c r="G440" s="26">
        <v>1725</v>
      </c>
      <c r="H440" s="93">
        <f t="shared" si="115"/>
        <v>0.72569444444444453</v>
      </c>
      <c r="I440" s="23">
        <f t="shared" si="104"/>
        <v>0.72916666666666674</v>
      </c>
      <c r="J440" s="11" t="str">
        <f t="shared" si="105"/>
        <v/>
      </c>
      <c r="K440" s="11">
        <f t="shared" si="106"/>
        <v>5.0000000000001421</v>
      </c>
      <c r="L440" s="11">
        <f t="shared" si="107"/>
        <v>1</v>
      </c>
      <c r="M440" s="11">
        <f t="shared" ca="1" si="108"/>
        <v>1645</v>
      </c>
      <c r="N440" s="11">
        <f t="shared" ca="1" si="109"/>
        <v>45.000000000000156</v>
      </c>
      <c r="O440" s="21">
        <f t="shared" si="110"/>
        <v>2.5000000000000001E-2</v>
      </c>
      <c r="P440" s="24">
        <f t="shared" si="111"/>
        <v>5.4281443780592247E-3</v>
      </c>
      <c r="Q440" s="21">
        <f t="shared" si="112"/>
        <v>5.0000000000001425E-2</v>
      </c>
      <c r="R440" s="21">
        <f t="shared" si="113"/>
        <v>7.5000000000001427E-2</v>
      </c>
      <c r="S440" s="17">
        <f t="shared" si="114"/>
        <v>5.5428144378060651E-2</v>
      </c>
    </row>
    <row r="441" spans="1:19" x14ac:dyDescent="0.25">
      <c r="A441" s="18">
        <v>38595</v>
      </c>
      <c r="B441" s="11">
        <v>1023</v>
      </c>
      <c r="D441" s="11">
        <v>0.01</v>
      </c>
      <c r="E441" s="11">
        <v>1429</v>
      </c>
      <c r="F441" s="97">
        <f t="shared" si="116"/>
        <v>0.60347222222222219</v>
      </c>
      <c r="G441" s="26">
        <v>1430</v>
      </c>
      <c r="H441" s="93">
        <f t="shared" si="115"/>
        <v>0.60416666666666663</v>
      </c>
      <c r="I441" s="23">
        <f t="shared" si="104"/>
        <v>0.60763888888888884</v>
      </c>
      <c r="J441" s="11" t="str">
        <f t="shared" si="105"/>
        <v/>
      </c>
      <c r="K441" s="11">
        <f t="shared" si="106"/>
        <v>0.99999999999999645</v>
      </c>
      <c r="L441" s="11">
        <f t="shared" si="107"/>
        <v>1</v>
      </c>
      <c r="M441" s="11">
        <f t="shared" ca="1" si="108"/>
        <v>1023</v>
      </c>
      <c r="N441" s="11">
        <f t="shared" ca="1" si="109"/>
        <v>251.99999999999997</v>
      </c>
      <c r="O441" s="21">
        <f t="shared" si="110"/>
        <v>2.5000000000000001E-2</v>
      </c>
      <c r="P441" s="24">
        <f t="shared" si="111"/>
        <v>5.4281443780592247E-3</v>
      </c>
      <c r="Q441" s="21">
        <f t="shared" si="112"/>
        <v>9.9999999999999655E-3</v>
      </c>
      <c r="R441" s="21">
        <f t="shared" si="113"/>
        <v>3.4999999999999969E-2</v>
      </c>
      <c r="S441" s="17">
        <f t="shared" si="114"/>
        <v>1.5428144378059189E-2</v>
      </c>
    </row>
    <row r="442" spans="1:19" x14ac:dyDescent="0.25">
      <c r="A442" s="18">
        <v>38596</v>
      </c>
      <c r="B442" s="11">
        <v>1058</v>
      </c>
      <c r="D442" s="11">
        <v>0.01</v>
      </c>
      <c r="E442" s="11">
        <v>1440</v>
      </c>
      <c r="F442" s="97">
        <f t="shared" si="116"/>
        <v>0.61111111111111105</v>
      </c>
      <c r="G442" s="26">
        <v>1446</v>
      </c>
      <c r="H442" s="93">
        <f t="shared" si="115"/>
        <v>0.61527777777777781</v>
      </c>
      <c r="I442" s="23">
        <f t="shared" si="104"/>
        <v>0.61875000000000002</v>
      </c>
      <c r="J442" s="11" t="str">
        <f t="shared" si="105"/>
        <v/>
      </c>
      <c r="K442" s="11">
        <f t="shared" si="106"/>
        <v>6.0000000000001386</v>
      </c>
      <c r="L442" s="11">
        <f t="shared" si="107"/>
        <v>1</v>
      </c>
      <c r="M442" s="11">
        <f t="shared" ca="1" si="108"/>
        <v>1058</v>
      </c>
      <c r="N442" s="11">
        <f t="shared" ca="1" si="109"/>
        <v>233.00000000000006</v>
      </c>
      <c r="O442" s="21">
        <f t="shared" si="110"/>
        <v>2.5000000000000001E-2</v>
      </c>
      <c r="P442" s="24">
        <f t="shared" si="111"/>
        <v>5.4281443780592247E-3</v>
      </c>
      <c r="Q442" s="21">
        <f t="shared" si="112"/>
        <v>6.0000000000001386E-2</v>
      </c>
      <c r="R442" s="21">
        <f t="shared" si="113"/>
        <v>8.500000000000138E-2</v>
      </c>
      <c r="S442" s="17">
        <f t="shared" si="114"/>
        <v>6.5428144378060604E-2</v>
      </c>
    </row>
    <row r="443" spans="1:19" x14ac:dyDescent="0.25">
      <c r="A443" s="18">
        <v>38596</v>
      </c>
      <c r="B443" s="11">
        <v>1529</v>
      </c>
      <c r="D443" s="11">
        <v>0.13500000000000001</v>
      </c>
      <c r="E443" s="11">
        <v>1603</v>
      </c>
      <c r="F443" s="97">
        <f t="shared" si="116"/>
        <v>0.66875000000000007</v>
      </c>
      <c r="G443" s="26">
        <v>1607</v>
      </c>
      <c r="H443" s="93">
        <f t="shared" si="115"/>
        <v>0.67152777777777783</v>
      </c>
      <c r="I443" s="23" t="str">
        <f t="shared" ref="I443:I506" si="117">IF(OR(A444&lt;&gt;"",D444=""),H443+TIME(0,5,0),"")</f>
        <v/>
      </c>
      <c r="J443" s="11">
        <f t="shared" ref="J443:J506" si="118">IF(AND(OR(AND(A443&lt;&gt;"",A444=""),AND(A443="",A444="")),D444&lt;&gt;""),(F444-H443)*1440,"")</f>
        <v>8.9999999999998082</v>
      </c>
      <c r="K443" s="11">
        <f t="shared" ref="K443:K506" si="119">(H443-F443)*1440</f>
        <v>3.9999999999999858</v>
      </c>
      <c r="L443" s="11">
        <f t="shared" ref="L443:L506" si="120">IF(A443&lt;&gt;"",1,L442+1)</f>
        <v>1</v>
      </c>
      <c r="M443" s="11">
        <f t="shared" ref="M443:M506" ca="1" si="121">OFFSET(B443,-L443+1,0)</f>
        <v>1529</v>
      </c>
      <c r="N443" s="11" t="str">
        <f t="shared" ref="N443:N506" si="122">IF(I443&lt;&gt;"",(I443-VALUE(CONCATENATE(LEFT(M443,LEN(M443)-2),":",RIGHT(M443,2))))*1440,"")</f>
        <v/>
      </c>
      <c r="O443" s="21">
        <f t="shared" ref="O443:O506" si="123">IF(J443&lt;&gt;"",(D443+D444)*J443/2,D443*5/2)</f>
        <v>45.607499999999028</v>
      </c>
      <c r="P443" s="24">
        <f t="shared" ref="P443:P506" si="124">IF(J443&lt;&gt;"",(D444-D443)*J443/LN((D444+0.000001)/(D443+0.000001)),-5*(D443-0.000001)/(LN(1/D443)-13.8155))</f>
        <v>20.623414155732114</v>
      </c>
      <c r="Q443" s="21">
        <f t="shared" ref="Q443:Q506" si="125">(D443*K443)</f>
        <v>0.53999999999999815</v>
      </c>
      <c r="R443" s="21">
        <f t="shared" ref="R443:R506" si="126">O443+Q443</f>
        <v>46.147499999999027</v>
      </c>
      <c r="S443" s="17">
        <f t="shared" ref="S443:S506" si="127">P443+Q443</f>
        <v>21.163414155732113</v>
      </c>
    </row>
    <row r="444" spans="1:19" x14ac:dyDescent="0.25">
      <c r="D444" s="11">
        <v>10</v>
      </c>
      <c r="E444" s="11">
        <v>1616</v>
      </c>
      <c r="F444" s="97">
        <f t="shared" si="116"/>
        <v>0.6777777777777777</v>
      </c>
      <c r="G444" s="26">
        <v>1619</v>
      </c>
      <c r="H444" s="93">
        <f t="shared" si="115"/>
        <v>0.67986111111111114</v>
      </c>
      <c r="I444" s="23" t="str">
        <f t="shared" si="117"/>
        <v/>
      </c>
      <c r="J444" s="11">
        <f t="shared" si="118"/>
        <v>5.9999999999999787</v>
      </c>
      <c r="K444" s="11">
        <f t="shared" si="119"/>
        <v>3.0000000000001492</v>
      </c>
      <c r="L444" s="11">
        <f t="shared" si="120"/>
        <v>2</v>
      </c>
      <c r="M444" s="11">
        <f t="shared" ca="1" si="121"/>
        <v>1529</v>
      </c>
      <c r="N444" s="11" t="str">
        <f t="shared" si="122"/>
        <v/>
      </c>
      <c r="O444" s="21">
        <f t="shared" si="123"/>
        <v>35.999999999999872</v>
      </c>
      <c r="P444" s="24">
        <f t="shared" si="124"/>
        <v>29.824084271157222</v>
      </c>
      <c r="Q444" s="21">
        <f t="shared" si="125"/>
        <v>30.000000000001492</v>
      </c>
      <c r="R444" s="21">
        <f t="shared" si="126"/>
        <v>66.000000000001364</v>
      </c>
      <c r="S444" s="17">
        <f t="shared" si="127"/>
        <v>59.824084271158711</v>
      </c>
    </row>
    <row r="445" spans="1:19" x14ac:dyDescent="0.25">
      <c r="D445" s="11">
        <v>2</v>
      </c>
      <c r="E445" s="11">
        <v>1625</v>
      </c>
      <c r="F445" s="97">
        <f t="shared" si="116"/>
        <v>0.68402777777777779</v>
      </c>
      <c r="G445" s="26">
        <v>1633</v>
      </c>
      <c r="H445" s="93">
        <f t="shared" si="115"/>
        <v>0.68958333333333333</v>
      </c>
      <c r="I445" s="23">
        <f t="shared" si="117"/>
        <v>0.69305555555555554</v>
      </c>
      <c r="J445" s="11" t="str">
        <f t="shared" si="118"/>
        <v/>
      </c>
      <c r="K445" s="11">
        <f t="shared" si="119"/>
        <v>7.9999999999999716</v>
      </c>
      <c r="L445" s="11">
        <f t="shared" si="120"/>
        <v>3</v>
      </c>
      <c r="M445" s="11">
        <f t="shared" ca="1" si="121"/>
        <v>1529</v>
      </c>
      <c r="N445" s="11">
        <f t="shared" ca="1" si="122"/>
        <v>69.000000000000071</v>
      </c>
      <c r="O445" s="21">
        <f t="shared" si="123"/>
        <v>5</v>
      </c>
      <c r="P445" s="24">
        <f t="shared" si="124"/>
        <v>0.68924379203313568</v>
      </c>
      <c r="Q445" s="21">
        <f t="shared" si="125"/>
        <v>15.999999999999943</v>
      </c>
      <c r="R445" s="21">
        <f t="shared" si="126"/>
        <v>20.999999999999943</v>
      </c>
      <c r="S445" s="17">
        <f t="shared" si="127"/>
        <v>16.689243792033079</v>
      </c>
    </row>
    <row r="446" spans="1:19" x14ac:dyDescent="0.25">
      <c r="A446" s="18">
        <v>38597</v>
      </c>
      <c r="B446" s="11">
        <v>844</v>
      </c>
      <c r="D446" s="11">
        <v>0.01</v>
      </c>
      <c r="E446" s="11">
        <v>923</v>
      </c>
      <c r="F446" s="97">
        <f t="shared" si="116"/>
        <v>0.39097222222222222</v>
      </c>
      <c r="G446" s="26">
        <v>926</v>
      </c>
      <c r="H446" s="93">
        <f t="shared" si="115"/>
        <v>0.39305555555555555</v>
      </c>
      <c r="I446" s="23" t="str">
        <f t="shared" si="117"/>
        <v/>
      </c>
      <c r="J446" s="11">
        <f t="shared" si="118"/>
        <v>9.000000000000048</v>
      </c>
      <c r="K446" s="11">
        <f t="shared" si="119"/>
        <v>2.9999999999999893</v>
      </c>
      <c r="L446" s="11">
        <f t="shared" si="120"/>
        <v>1</v>
      </c>
      <c r="M446" s="11">
        <f t="shared" ca="1" si="121"/>
        <v>844</v>
      </c>
      <c r="N446" s="11" t="str">
        <f t="shared" si="122"/>
        <v/>
      </c>
      <c r="O446" s="21">
        <f t="shared" si="123"/>
        <v>45.045000000000236</v>
      </c>
      <c r="P446" s="24">
        <f t="shared" si="124"/>
        <v>13.015993850604257</v>
      </c>
      <c r="Q446" s="21">
        <f t="shared" si="125"/>
        <v>2.9999999999999895E-2</v>
      </c>
      <c r="R446" s="21">
        <f t="shared" si="126"/>
        <v>45.075000000000237</v>
      </c>
      <c r="S446" s="17">
        <f t="shared" si="127"/>
        <v>13.045993850604257</v>
      </c>
    </row>
    <row r="447" spans="1:19" x14ac:dyDescent="0.25">
      <c r="D447" s="11">
        <v>10</v>
      </c>
      <c r="E447" s="11">
        <v>935</v>
      </c>
      <c r="F447" s="97">
        <f t="shared" si="116"/>
        <v>0.39930555555555558</v>
      </c>
      <c r="G447" s="26">
        <v>937</v>
      </c>
      <c r="H447" s="93">
        <f t="shared" si="115"/>
        <v>0.40069444444444446</v>
      </c>
      <c r="I447" s="23" t="str">
        <f t="shared" si="117"/>
        <v/>
      </c>
      <c r="J447" s="11">
        <f t="shared" si="118"/>
        <v>9.000000000000048</v>
      </c>
      <c r="K447" s="11">
        <f t="shared" si="119"/>
        <v>1.9999999999999929</v>
      </c>
      <c r="L447" s="11">
        <f t="shared" si="120"/>
        <v>2</v>
      </c>
      <c r="M447" s="11">
        <f t="shared" ca="1" si="121"/>
        <v>844</v>
      </c>
      <c r="N447" s="11" t="str">
        <f t="shared" si="122"/>
        <v/>
      </c>
      <c r="O447" s="21">
        <f t="shared" si="123"/>
        <v>855.00000000000455</v>
      </c>
      <c r="P447" s="24">
        <f t="shared" si="124"/>
        <v>529.3436893762165</v>
      </c>
      <c r="Q447" s="21">
        <f t="shared" si="125"/>
        <v>19.999999999999929</v>
      </c>
      <c r="R447" s="21">
        <f t="shared" si="126"/>
        <v>875.00000000000443</v>
      </c>
      <c r="S447" s="17">
        <f t="shared" si="127"/>
        <v>549.34368937621639</v>
      </c>
    </row>
    <row r="448" spans="1:19" x14ac:dyDescent="0.25">
      <c r="D448" s="11">
        <v>180</v>
      </c>
      <c r="E448" s="11">
        <v>946</v>
      </c>
      <c r="F448" s="97">
        <f t="shared" si="116"/>
        <v>0.4069444444444445</v>
      </c>
      <c r="G448" s="26">
        <v>1130</v>
      </c>
      <c r="H448" s="93">
        <f t="shared" si="115"/>
        <v>0.47916666666666669</v>
      </c>
      <c r="I448" s="23">
        <f t="shared" si="117"/>
        <v>0.4826388888888889</v>
      </c>
      <c r="J448" s="11" t="str">
        <f t="shared" si="118"/>
        <v/>
      </c>
      <c r="K448" s="11">
        <f t="shared" si="119"/>
        <v>103.99999999999994</v>
      </c>
      <c r="L448" s="11">
        <f t="shared" si="120"/>
        <v>3</v>
      </c>
      <c r="M448" s="11">
        <f t="shared" ca="1" si="121"/>
        <v>844</v>
      </c>
      <c r="N448" s="11">
        <f t="shared" ca="1" si="122"/>
        <v>171.00000000000003</v>
      </c>
      <c r="O448" s="21">
        <f t="shared" si="123"/>
        <v>450</v>
      </c>
      <c r="P448" s="24">
        <f t="shared" si="124"/>
        <v>47.347346607878421</v>
      </c>
      <c r="Q448" s="21">
        <f t="shared" si="125"/>
        <v>18719.999999999989</v>
      </c>
      <c r="R448" s="21">
        <f t="shared" si="126"/>
        <v>19169.999999999989</v>
      </c>
      <c r="S448" s="17">
        <f t="shared" si="127"/>
        <v>18767.347346607869</v>
      </c>
    </row>
    <row r="449" spans="1:19" x14ac:dyDescent="0.25">
      <c r="A449" s="18">
        <v>38599</v>
      </c>
      <c r="B449" s="11">
        <v>900</v>
      </c>
      <c r="D449" s="11">
        <v>0.01</v>
      </c>
      <c r="E449" s="11">
        <v>1027</v>
      </c>
      <c r="F449" s="97">
        <f t="shared" si="116"/>
        <v>0.43541666666666662</v>
      </c>
      <c r="G449" s="26">
        <v>1028</v>
      </c>
      <c r="H449" s="93">
        <f t="shared" si="115"/>
        <v>0.43611111111111112</v>
      </c>
      <c r="I449" s="23" t="str">
        <f t="shared" si="117"/>
        <v/>
      </c>
      <c r="J449" s="11">
        <f t="shared" si="118"/>
        <v>9.9999999999999645</v>
      </c>
      <c r="K449" s="11">
        <f t="shared" si="119"/>
        <v>1.0000000000000764</v>
      </c>
      <c r="L449" s="11">
        <f t="shared" si="120"/>
        <v>1</v>
      </c>
      <c r="M449" s="11">
        <f t="shared" ca="1" si="121"/>
        <v>900</v>
      </c>
      <c r="N449" s="11" t="str">
        <f t="shared" si="122"/>
        <v/>
      </c>
      <c r="O449" s="21">
        <f t="shared" si="123"/>
        <v>50.04999999999982</v>
      </c>
      <c r="P449" s="24">
        <f t="shared" si="124"/>
        <v>14.462215389560159</v>
      </c>
      <c r="Q449" s="21">
        <f t="shared" si="125"/>
        <v>1.0000000000000763E-2</v>
      </c>
      <c r="R449" s="21">
        <f t="shared" si="126"/>
        <v>50.059999999999818</v>
      </c>
      <c r="S449" s="17">
        <f t="shared" si="127"/>
        <v>14.47221538956016</v>
      </c>
    </row>
    <row r="450" spans="1:19" x14ac:dyDescent="0.25">
      <c r="D450" s="11">
        <v>10</v>
      </c>
      <c r="E450" s="11">
        <v>1038</v>
      </c>
      <c r="F450" s="97">
        <f t="shared" si="116"/>
        <v>0.44305555555555554</v>
      </c>
      <c r="G450" s="26">
        <v>1351</v>
      </c>
      <c r="H450" s="93">
        <f t="shared" si="115"/>
        <v>0.57708333333333328</v>
      </c>
      <c r="I450" s="23">
        <f t="shared" si="117"/>
        <v>0.58055555555555549</v>
      </c>
      <c r="J450" s="11" t="str">
        <f t="shared" si="118"/>
        <v/>
      </c>
      <c r="K450" s="11">
        <f t="shared" si="119"/>
        <v>192.99999999999994</v>
      </c>
      <c r="L450" s="11">
        <f t="shared" si="120"/>
        <v>2</v>
      </c>
      <c r="M450" s="11">
        <f t="shared" ca="1" si="121"/>
        <v>900</v>
      </c>
      <c r="N450" s="11">
        <f t="shared" ca="1" si="122"/>
        <v>295.99999999999989</v>
      </c>
      <c r="O450" s="21">
        <f t="shared" si="123"/>
        <v>25</v>
      </c>
      <c r="P450" s="24">
        <f t="shared" si="124"/>
        <v>3.1021051639523365</v>
      </c>
      <c r="Q450" s="21">
        <f t="shared" si="125"/>
        <v>1929.9999999999995</v>
      </c>
      <c r="R450" s="21">
        <f t="shared" si="126"/>
        <v>1954.9999999999995</v>
      </c>
      <c r="S450" s="17">
        <f t="shared" si="127"/>
        <v>1933.1021051639518</v>
      </c>
    </row>
    <row r="451" spans="1:19" x14ac:dyDescent="0.25">
      <c r="A451" s="18">
        <v>38602</v>
      </c>
      <c r="B451" s="11">
        <v>1434</v>
      </c>
      <c r="D451" s="11">
        <v>0.01</v>
      </c>
      <c r="E451" s="11">
        <v>1555</v>
      </c>
      <c r="F451" s="97">
        <f t="shared" si="116"/>
        <v>0.66319444444444442</v>
      </c>
      <c r="G451" s="26">
        <v>1602</v>
      </c>
      <c r="H451" s="93">
        <f t="shared" si="115"/>
        <v>0.66805555555555562</v>
      </c>
      <c r="I451" s="23">
        <f t="shared" si="117"/>
        <v>0.67152777777777783</v>
      </c>
      <c r="J451" s="11" t="str">
        <f t="shared" si="118"/>
        <v/>
      </c>
      <c r="K451" s="11">
        <f t="shared" si="119"/>
        <v>7.000000000000135</v>
      </c>
      <c r="L451" s="11">
        <f t="shared" si="120"/>
        <v>1</v>
      </c>
      <c r="M451" s="11">
        <f t="shared" ca="1" si="121"/>
        <v>1434</v>
      </c>
      <c r="N451" s="11">
        <f t="shared" ca="1" si="122"/>
        <v>93.000000000000142</v>
      </c>
      <c r="O451" s="21">
        <f t="shared" si="123"/>
        <v>2.5000000000000001E-2</v>
      </c>
      <c r="P451" s="24">
        <f t="shared" si="124"/>
        <v>5.4281443780592247E-3</v>
      </c>
      <c r="Q451" s="21">
        <f t="shared" si="125"/>
        <v>7.0000000000001353E-2</v>
      </c>
      <c r="R451" s="21">
        <f t="shared" si="126"/>
        <v>9.5000000000001361E-2</v>
      </c>
      <c r="S451" s="17">
        <f t="shared" si="127"/>
        <v>7.5428144378060571E-2</v>
      </c>
    </row>
    <row r="452" spans="1:19" x14ac:dyDescent="0.25">
      <c r="A452" s="18">
        <v>38603</v>
      </c>
      <c r="B452" s="11">
        <v>811</v>
      </c>
      <c r="D452" s="11">
        <v>0.01</v>
      </c>
      <c r="E452" s="11">
        <v>944</v>
      </c>
      <c r="F452" s="97">
        <f t="shared" si="116"/>
        <v>0.4055555555555555</v>
      </c>
      <c r="G452" s="26">
        <v>953</v>
      </c>
      <c r="H452" s="93">
        <f t="shared" si="115"/>
        <v>0.41180555555555554</v>
      </c>
      <c r="I452" s="23" t="str">
        <f t="shared" si="117"/>
        <v/>
      </c>
      <c r="J452" s="11">
        <f t="shared" si="118"/>
        <v>7.0000000000000551</v>
      </c>
      <c r="K452" s="11">
        <f t="shared" si="119"/>
        <v>9.000000000000048</v>
      </c>
      <c r="L452" s="11">
        <f t="shared" si="120"/>
        <v>1</v>
      </c>
      <c r="M452" s="11">
        <f t="shared" ca="1" si="121"/>
        <v>811</v>
      </c>
      <c r="N452" s="11" t="str">
        <f t="shared" si="122"/>
        <v/>
      </c>
      <c r="O452" s="21">
        <f t="shared" si="123"/>
        <v>0.38500000000000301</v>
      </c>
      <c r="P452" s="24">
        <f t="shared" si="124"/>
        <v>0.27361621771209788</v>
      </c>
      <c r="Q452" s="21">
        <f t="shared" si="125"/>
        <v>9.0000000000000482E-2</v>
      </c>
      <c r="R452" s="21">
        <f t="shared" si="126"/>
        <v>0.47500000000000347</v>
      </c>
      <c r="S452" s="17">
        <f t="shared" si="127"/>
        <v>0.36361621771209834</v>
      </c>
    </row>
    <row r="453" spans="1:19" x14ac:dyDescent="0.25">
      <c r="D453" s="11">
        <v>0.1</v>
      </c>
      <c r="E453" s="11">
        <v>1000</v>
      </c>
      <c r="F453" s="97">
        <f t="shared" si="116"/>
        <v>0.41666666666666669</v>
      </c>
      <c r="G453" s="26">
        <v>1004</v>
      </c>
      <c r="H453" s="93">
        <f t="shared" si="115"/>
        <v>0.41944444444444445</v>
      </c>
      <c r="I453" s="23" t="str">
        <f t="shared" si="117"/>
        <v/>
      </c>
      <c r="J453" s="11">
        <f t="shared" si="118"/>
        <v>10.999999999999961</v>
      </c>
      <c r="K453" s="11">
        <f t="shared" si="119"/>
        <v>3.9999999999999858</v>
      </c>
      <c r="L453" s="11">
        <f t="shared" si="120"/>
        <v>2</v>
      </c>
      <c r="M453" s="11">
        <f t="shared" ca="1" si="121"/>
        <v>811</v>
      </c>
      <c r="N453" s="11" t="str">
        <f t="shared" si="122"/>
        <v/>
      </c>
      <c r="O453" s="21">
        <f t="shared" si="123"/>
        <v>0.60499999999999787</v>
      </c>
      <c r="P453" s="24">
        <f t="shared" si="124"/>
        <v>0.42996834211900598</v>
      </c>
      <c r="Q453" s="21">
        <f t="shared" si="125"/>
        <v>0.39999999999999858</v>
      </c>
      <c r="R453" s="21">
        <f t="shared" si="126"/>
        <v>1.0049999999999963</v>
      </c>
      <c r="S453" s="17">
        <f t="shared" si="127"/>
        <v>0.8299683421190045</v>
      </c>
    </row>
    <row r="454" spans="1:19" x14ac:dyDescent="0.25">
      <c r="D454" s="11">
        <v>0.01</v>
      </c>
      <c r="E454" s="11">
        <v>1015</v>
      </c>
      <c r="F454" s="97">
        <f t="shared" si="116"/>
        <v>0.42708333333333331</v>
      </c>
      <c r="G454" s="26">
        <v>1032</v>
      </c>
      <c r="H454" s="93">
        <f t="shared" si="115"/>
        <v>0.43888888888888888</v>
      </c>
      <c r="I454" s="23" t="str">
        <f t="shared" si="117"/>
        <v/>
      </c>
      <c r="J454" s="11">
        <f t="shared" si="118"/>
        <v>124.00000000000004</v>
      </c>
      <c r="K454" s="11">
        <f t="shared" si="119"/>
        <v>17.000000000000021</v>
      </c>
      <c r="L454" s="11">
        <f t="shared" si="120"/>
        <v>3</v>
      </c>
      <c r="M454" s="11">
        <f t="shared" ca="1" si="121"/>
        <v>811</v>
      </c>
      <c r="N454" s="11" t="str">
        <f t="shared" si="122"/>
        <v/>
      </c>
      <c r="O454" s="21">
        <f t="shared" si="123"/>
        <v>62.620000000000019</v>
      </c>
      <c r="P454" s="24">
        <f t="shared" si="124"/>
        <v>26.657568343407554</v>
      </c>
      <c r="Q454" s="21">
        <f t="shared" si="125"/>
        <v>0.17000000000000021</v>
      </c>
      <c r="R454" s="21">
        <f t="shared" si="126"/>
        <v>62.79000000000002</v>
      </c>
      <c r="S454" s="17">
        <f t="shared" si="127"/>
        <v>26.827568343407556</v>
      </c>
    </row>
    <row r="455" spans="1:19" x14ac:dyDescent="0.25">
      <c r="D455" s="11">
        <v>1</v>
      </c>
      <c r="E455" s="11">
        <v>1236</v>
      </c>
      <c r="F455" s="97">
        <f t="shared" si="116"/>
        <v>0.52500000000000002</v>
      </c>
      <c r="G455" s="26">
        <v>1239</v>
      </c>
      <c r="H455" s="93">
        <f t="shared" si="115"/>
        <v>0.52708333333333335</v>
      </c>
      <c r="I455" s="23">
        <f t="shared" si="117"/>
        <v>0.53055555555555556</v>
      </c>
      <c r="J455" s="11" t="str">
        <f t="shared" si="118"/>
        <v/>
      </c>
      <c r="K455" s="11">
        <f t="shared" si="119"/>
        <v>2.9999999999999893</v>
      </c>
      <c r="L455" s="11">
        <f t="shared" si="120"/>
        <v>4</v>
      </c>
      <c r="M455" s="11">
        <f t="shared" ca="1" si="121"/>
        <v>811</v>
      </c>
      <c r="N455" s="11">
        <f t="shared" ca="1" si="122"/>
        <v>273</v>
      </c>
      <c r="O455" s="21">
        <f t="shared" si="123"/>
        <v>2.5</v>
      </c>
      <c r="P455" s="24">
        <f t="shared" si="124"/>
        <v>0.36191198291773735</v>
      </c>
      <c r="Q455" s="21">
        <f t="shared" si="125"/>
        <v>2.9999999999999893</v>
      </c>
      <c r="R455" s="21">
        <f t="shared" si="126"/>
        <v>5.4999999999999893</v>
      </c>
      <c r="S455" s="17">
        <f t="shared" si="127"/>
        <v>3.3619119829177269</v>
      </c>
    </row>
    <row r="456" spans="1:19" x14ac:dyDescent="0.25">
      <c r="A456" s="18">
        <v>38603</v>
      </c>
      <c r="B456" s="11">
        <v>1257</v>
      </c>
      <c r="D456" s="11">
        <v>0.01</v>
      </c>
      <c r="E456" s="11">
        <v>1435</v>
      </c>
      <c r="F456" s="97">
        <f t="shared" si="116"/>
        <v>0.60763888888888895</v>
      </c>
      <c r="G456" s="26">
        <v>1454</v>
      </c>
      <c r="H456" s="93">
        <f t="shared" si="115"/>
        <v>0.62083333333333335</v>
      </c>
      <c r="I456" s="23" t="str">
        <f t="shared" si="117"/>
        <v/>
      </c>
      <c r="J456" s="11">
        <f t="shared" si="118"/>
        <v>10.999999999999961</v>
      </c>
      <c r="K456" s="11">
        <f t="shared" si="119"/>
        <v>18.999999999999932</v>
      </c>
      <c r="L456" s="11">
        <f t="shared" si="120"/>
        <v>1</v>
      </c>
      <c r="M456" s="11">
        <f t="shared" ca="1" si="121"/>
        <v>1257</v>
      </c>
      <c r="N456" s="11" t="str">
        <f t="shared" si="122"/>
        <v/>
      </c>
      <c r="O456" s="21">
        <f t="shared" si="123"/>
        <v>0.60499999999999787</v>
      </c>
      <c r="P456" s="24">
        <f t="shared" si="124"/>
        <v>0.42996834211900603</v>
      </c>
      <c r="Q456" s="21">
        <f t="shared" si="125"/>
        <v>0.18999999999999934</v>
      </c>
      <c r="R456" s="21">
        <f t="shared" si="126"/>
        <v>0.79499999999999726</v>
      </c>
      <c r="S456" s="17">
        <f t="shared" si="127"/>
        <v>0.61996834211900542</v>
      </c>
    </row>
    <row r="457" spans="1:19" x14ac:dyDescent="0.25">
      <c r="D457" s="11">
        <v>0.1</v>
      </c>
      <c r="E457" s="11">
        <v>1505</v>
      </c>
      <c r="F457" s="97">
        <f t="shared" si="116"/>
        <v>0.62847222222222221</v>
      </c>
      <c r="G457" s="26">
        <v>1514</v>
      </c>
      <c r="H457" s="93">
        <f t="shared" si="115"/>
        <v>0.63472222222222219</v>
      </c>
      <c r="I457" s="23" t="str">
        <f t="shared" si="117"/>
        <v/>
      </c>
      <c r="J457" s="11">
        <f t="shared" si="118"/>
        <v>20.000000000000089</v>
      </c>
      <c r="K457" s="11">
        <f t="shared" si="119"/>
        <v>8.999999999999968</v>
      </c>
      <c r="L457" s="11">
        <f t="shared" si="120"/>
        <v>2</v>
      </c>
      <c r="M457" s="11">
        <f t="shared" ca="1" si="121"/>
        <v>1257</v>
      </c>
      <c r="N457" s="11" t="str">
        <f t="shared" si="122"/>
        <v/>
      </c>
      <c r="O457" s="21">
        <f t="shared" si="123"/>
        <v>501.00000000000222</v>
      </c>
      <c r="P457" s="24">
        <f t="shared" si="124"/>
        <v>160.58962799759524</v>
      </c>
      <c r="Q457" s="21">
        <f t="shared" si="125"/>
        <v>0.8999999999999968</v>
      </c>
      <c r="R457" s="21">
        <f t="shared" si="126"/>
        <v>501.90000000000219</v>
      </c>
      <c r="S457" s="17">
        <f t="shared" si="127"/>
        <v>161.48962799759525</v>
      </c>
    </row>
    <row r="458" spans="1:19" x14ac:dyDescent="0.25">
      <c r="D458" s="11">
        <v>50</v>
      </c>
      <c r="E458" s="11">
        <v>1534</v>
      </c>
      <c r="F458" s="97">
        <f t="shared" si="116"/>
        <v>0.64861111111111114</v>
      </c>
      <c r="G458" s="26">
        <v>1544</v>
      </c>
      <c r="H458" s="93">
        <f t="shared" si="115"/>
        <v>0.65555555555555556</v>
      </c>
      <c r="I458" s="23" t="str">
        <f t="shared" si="117"/>
        <v/>
      </c>
      <c r="J458" s="11">
        <f t="shared" si="118"/>
        <v>31.999999999999886</v>
      </c>
      <c r="K458" s="11">
        <f t="shared" si="119"/>
        <v>9.9999999999999645</v>
      </c>
      <c r="L458" s="11">
        <f t="shared" si="120"/>
        <v>3</v>
      </c>
      <c r="M458" s="11">
        <f t="shared" ca="1" si="121"/>
        <v>1257</v>
      </c>
      <c r="N458" s="11" t="str">
        <f t="shared" si="122"/>
        <v/>
      </c>
      <c r="O458" s="21">
        <f t="shared" si="123"/>
        <v>800.79999999999711</v>
      </c>
      <c r="P458" s="24">
        <f t="shared" si="124"/>
        <v>231.3927692320872</v>
      </c>
      <c r="Q458" s="21">
        <f t="shared" si="125"/>
        <v>499.99999999999824</v>
      </c>
      <c r="R458" s="21">
        <f t="shared" si="126"/>
        <v>1300.7999999999954</v>
      </c>
      <c r="S458" s="17">
        <f t="shared" si="127"/>
        <v>731.39276923208547</v>
      </c>
    </row>
    <row r="459" spans="1:19" x14ac:dyDescent="0.25">
      <c r="D459" s="11">
        <v>0.05</v>
      </c>
      <c r="E459" s="11">
        <v>1616</v>
      </c>
      <c r="F459" s="97">
        <f t="shared" si="116"/>
        <v>0.6777777777777777</v>
      </c>
      <c r="G459" s="26">
        <v>1624</v>
      </c>
      <c r="H459" s="93">
        <f t="shared" si="115"/>
        <v>0.68333333333333324</v>
      </c>
      <c r="I459" s="23">
        <f t="shared" si="117"/>
        <v>0.68680555555555545</v>
      </c>
      <c r="J459" s="11" t="str">
        <f t="shared" si="118"/>
        <v/>
      </c>
      <c r="K459" s="11">
        <f t="shared" si="119"/>
        <v>7.9999999999999716</v>
      </c>
      <c r="L459" s="11">
        <f t="shared" si="120"/>
        <v>4</v>
      </c>
      <c r="M459" s="11">
        <f t="shared" ca="1" si="121"/>
        <v>1257</v>
      </c>
      <c r="N459" s="11">
        <f t="shared" ca="1" si="122"/>
        <v>211.99999999999989</v>
      </c>
      <c r="O459" s="21">
        <f t="shared" si="123"/>
        <v>0.125</v>
      </c>
      <c r="P459" s="24">
        <f t="shared" si="124"/>
        <v>2.3105394341225508E-2</v>
      </c>
      <c r="Q459" s="21">
        <f t="shared" si="125"/>
        <v>0.39999999999999858</v>
      </c>
      <c r="R459" s="21">
        <f t="shared" si="126"/>
        <v>0.52499999999999858</v>
      </c>
      <c r="S459" s="17">
        <f t="shared" si="127"/>
        <v>0.42310539434122407</v>
      </c>
    </row>
    <row r="460" spans="1:19" x14ac:dyDescent="0.25">
      <c r="A460" s="18">
        <v>38604</v>
      </c>
      <c r="B460" s="11">
        <v>906</v>
      </c>
      <c r="D460" s="11">
        <v>0.01</v>
      </c>
      <c r="E460" s="11">
        <v>944</v>
      </c>
      <c r="F460" s="97">
        <f t="shared" si="116"/>
        <v>0.4055555555555555</v>
      </c>
      <c r="G460" s="26">
        <v>946</v>
      </c>
      <c r="H460" s="93">
        <f t="shared" si="115"/>
        <v>0.4069444444444445</v>
      </c>
      <c r="I460" s="23" t="str">
        <f t="shared" si="117"/>
        <v/>
      </c>
      <c r="J460" s="11">
        <f t="shared" si="118"/>
        <v>9.9999999999999645</v>
      </c>
      <c r="K460" s="11">
        <f t="shared" si="119"/>
        <v>2.0000000000001528</v>
      </c>
      <c r="L460" s="11">
        <f t="shared" si="120"/>
        <v>1</v>
      </c>
      <c r="M460" s="11">
        <f t="shared" ca="1" si="121"/>
        <v>906</v>
      </c>
      <c r="N460" s="11" t="str">
        <f t="shared" si="122"/>
        <v/>
      </c>
      <c r="O460" s="21">
        <f t="shared" si="123"/>
        <v>50.04999999999982</v>
      </c>
      <c r="P460" s="24">
        <f t="shared" si="124"/>
        <v>14.462215389560159</v>
      </c>
      <c r="Q460" s="21">
        <f t="shared" si="125"/>
        <v>2.0000000000001527E-2</v>
      </c>
      <c r="R460" s="21">
        <f t="shared" si="126"/>
        <v>50.069999999999823</v>
      </c>
      <c r="S460" s="17">
        <f t="shared" si="127"/>
        <v>14.48221538956016</v>
      </c>
    </row>
    <row r="461" spans="1:19" x14ac:dyDescent="0.25">
      <c r="D461" s="11">
        <v>10</v>
      </c>
      <c r="E461" s="11">
        <v>956</v>
      </c>
      <c r="F461" s="97">
        <f t="shared" si="116"/>
        <v>0.41388888888888892</v>
      </c>
      <c r="G461" s="26">
        <v>959</v>
      </c>
      <c r="H461" s="93">
        <f t="shared" ref="H461:H524" si="128">VALUE(CONCATENATE(LEFT(G461,LEN(G461)-2),":",RIGHT(G461,2)))</f>
        <v>0.41597222222222219</v>
      </c>
      <c r="I461" s="23" t="str">
        <f t="shared" si="117"/>
        <v/>
      </c>
      <c r="J461" s="11">
        <f t="shared" si="118"/>
        <v>6.0000000000000586</v>
      </c>
      <c r="K461" s="11">
        <f t="shared" si="119"/>
        <v>2.9999999999999094</v>
      </c>
      <c r="L461" s="11">
        <f t="shared" si="120"/>
        <v>2</v>
      </c>
      <c r="M461" s="11">
        <f t="shared" ca="1" si="121"/>
        <v>906</v>
      </c>
      <c r="N461" s="11" t="str">
        <f t="shared" si="122"/>
        <v/>
      </c>
      <c r="O461" s="21">
        <f t="shared" si="123"/>
        <v>570.00000000000557</v>
      </c>
      <c r="P461" s="24">
        <f t="shared" si="124"/>
        <v>352.89579291747924</v>
      </c>
      <c r="Q461" s="21">
        <f t="shared" si="125"/>
        <v>29.999999999999094</v>
      </c>
      <c r="R461" s="21">
        <f t="shared" si="126"/>
        <v>600.00000000000466</v>
      </c>
      <c r="S461" s="17">
        <f t="shared" si="127"/>
        <v>382.89579291747833</v>
      </c>
    </row>
    <row r="462" spans="1:19" x14ac:dyDescent="0.25">
      <c r="D462" s="11">
        <v>180</v>
      </c>
      <c r="E462" s="11">
        <v>1005</v>
      </c>
      <c r="F462" s="97">
        <f t="shared" ref="F462:F525" si="129">VALUE(CONCATENATE(LEFT(E462,LEN(E462)-2),":",RIGHT(E462,2)))</f>
        <v>0.4201388888888889</v>
      </c>
      <c r="G462" s="26">
        <v>1158</v>
      </c>
      <c r="H462" s="93">
        <f t="shared" si="128"/>
        <v>0.49861111111111112</v>
      </c>
      <c r="I462" s="23">
        <f t="shared" si="117"/>
        <v>0.50208333333333333</v>
      </c>
      <c r="J462" s="11" t="str">
        <f t="shared" si="118"/>
        <v/>
      </c>
      <c r="K462" s="11">
        <f t="shared" si="119"/>
        <v>113</v>
      </c>
      <c r="L462" s="11">
        <f t="shared" si="120"/>
        <v>3</v>
      </c>
      <c r="M462" s="11">
        <f t="shared" ca="1" si="121"/>
        <v>906</v>
      </c>
      <c r="N462" s="11">
        <f t="shared" ca="1" si="122"/>
        <v>177</v>
      </c>
      <c r="O462" s="21">
        <f t="shared" si="123"/>
        <v>450</v>
      </c>
      <c r="P462" s="24">
        <f t="shared" si="124"/>
        <v>47.347346607878421</v>
      </c>
      <c r="Q462" s="21">
        <f t="shared" si="125"/>
        <v>20340</v>
      </c>
      <c r="R462" s="21">
        <f t="shared" si="126"/>
        <v>20790</v>
      </c>
      <c r="S462" s="17">
        <f t="shared" si="127"/>
        <v>20387.347346607879</v>
      </c>
    </row>
    <row r="463" spans="1:19" x14ac:dyDescent="0.25">
      <c r="A463" s="18">
        <v>38605</v>
      </c>
      <c r="B463" s="11">
        <v>854</v>
      </c>
      <c r="D463" s="11">
        <v>1.0500000000000001E-2</v>
      </c>
      <c r="E463" s="11">
        <v>1004</v>
      </c>
      <c r="F463" s="97">
        <f t="shared" si="129"/>
        <v>0.41944444444444445</v>
      </c>
      <c r="G463" s="26">
        <v>1010</v>
      </c>
      <c r="H463" s="93">
        <f t="shared" si="128"/>
        <v>0.4236111111111111</v>
      </c>
      <c r="I463" s="23" t="str">
        <f t="shared" si="117"/>
        <v/>
      </c>
      <c r="J463" s="11">
        <f t="shared" si="118"/>
        <v>10.999999999999961</v>
      </c>
      <c r="K463" s="11">
        <f t="shared" si="119"/>
        <v>5.9999999999999787</v>
      </c>
      <c r="L463" s="11">
        <f t="shared" si="120"/>
        <v>1</v>
      </c>
      <c r="M463" s="11">
        <f t="shared" ca="1" si="121"/>
        <v>854</v>
      </c>
      <c r="N463" s="11" t="str">
        <f t="shared" si="122"/>
        <v/>
      </c>
      <c r="O463" s="21">
        <f t="shared" si="123"/>
        <v>0.19524999999999934</v>
      </c>
      <c r="P463" s="24">
        <f t="shared" si="124"/>
        <v>0.18387325848541949</v>
      </c>
      <c r="Q463" s="21">
        <f t="shared" si="125"/>
        <v>6.2999999999999778E-2</v>
      </c>
      <c r="R463" s="21">
        <f t="shared" si="126"/>
        <v>0.25824999999999909</v>
      </c>
      <c r="S463" s="17">
        <f t="shared" si="127"/>
        <v>0.24687325848541927</v>
      </c>
    </row>
    <row r="464" spans="1:19" x14ac:dyDescent="0.25">
      <c r="D464" s="11">
        <v>2.5000000000000001E-2</v>
      </c>
      <c r="E464" s="11">
        <v>1021</v>
      </c>
      <c r="F464" s="97">
        <f t="shared" si="129"/>
        <v>0.43124999999999997</v>
      </c>
      <c r="G464" s="26">
        <v>1046</v>
      </c>
      <c r="H464" s="93">
        <f t="shared" si="128"/>
        <v>0.44861111111111113</v>
      </c>
      <c r="I464" s="23">
        <f t="shared" si="117"/>
        <v>0.45208333333333334</v>
      </c>
      <c r="J464" s="11" t="str">
        <f t="shared" si="118"/>
        <v/>
      </c>
      <c r="K464" s="11">
        <f t="shared" si="119"/>
        <v>25.000000000000071</v>
      </c>
      <c r="L464" s="11">
        <f t="shared" si="120"/>
        <v>2</v>
      </c>
      <c r="M464" s="11">
        <f t="shared" ca="1" si="121"/>
        <v>854</v>
      </c>
      <c r="N464" s="11">
        <f t="shared" ca="1" si="122"/>
        <v>116.99999999999999</v>
      </c>
      <c r="O464" s="21">
        <f t="shared" si="123"/>
        <v>6.25E-2</v>
      </c>
      <c r="P464" s="24">
        <f t="shared" si="124"/>
        <v>1.2343209606168087E-2</v>
      </c>
      <c r="Q464" s="21">
        <f t="shared" si="125"/>
        <v>0.62500000000000178</v>
      </c>
      <c r="R464" s="21">
        <f t="shared" si="126"/>
        <v>0.68750000000000178</v>
      </c>
      <c r="S464" s="17">
        <f t="shared" si="127"/>
        <v>0.63734320960616986</v>
      </c>
    </row>
    <row r="465" spans="1:19" x14ac:dyDescent="0.25">
      <c r="A465" s="18">
        <v>38605</v>
      </c>
      <c r="B465" s="11">
        <v>1101</v>
      </c>
      <c r="D465" s="11">
        <v>100</v>
      </c>
      <c r="E465" s="11">
        <v>1133</v>
      </c>
      <c r="F465" s="97">
        <f t="shared" si="129"/>
        <v>0.48125000000000001</v>
      </c>
      <c r="G465" s="26">
        <v>1145</v>
      </c>
      <c r="H465" s="93">
        <f t="shared" si="128"/>
        <v>0.48958333333333331</v>
      </c>
      <c r="I465" s="23">
        <f t="shared" si="117"/>
        <v>0.49305555555555552</v>
      </c>
      <c r="J465" s="11" t="str">
        <f t="shared" si="118"/>
        <v/>
      </c>
      <c r="K465" s="11">
        <f t="shared" si="119"/>
        <v>11.999999999999957</v>
      </c>
      <c r="L465" s="11">
        <f t="shared" si="120"/>
        <v>1</v>
      </c>
      <c r="M465" s="11">
        <f t="shared" ca="1" si="121"/>
        <v>1101</v>
      </c>
      <c r="N465" s="11">
        <f t="shared" ca="1" si="122"/>
        <v>48.999999999999908</v>
      </c>
      <c r="O465" s="21">
        <f t="shared" si="123"/>
        <v>250</v>
      </c>
      <c r="P465" s="24">
        <f t="shared" si="124"/>
        <v>27.143420404993254</v>
      </c>
      <c r="Q465" s="21">
        <f t="shared" si="125"/>
        <v>1199.9999999999957</v>
      </c>
      <c r="R465" s="21">
        <f t="shared" si="126"/>
        <v>1449.9999999999957</v>
      </c>
      <c r="S465" s="17">
        <f t="shared" si="127"/>
        <v>1227.143420404989</v>
      </c>
    </row>
    <row r="466" spans="1:19" x14ac:dyDescent="0.25">
      <c r="A466" s="18">
        <v>38605</v>
      </c>
      <c r="B466" s="11">
        <v>1153</v>
      </c>
      <c r="D466" s="11">
        <v>0.01</v>
      </c>
      <c r="E466" s="11">
        <v>1216</v>
      </c>
      <c r="F466" s="97">
        <f t="shared" si="129"/>
        <v>0.51111111111111118</v>
      </c>
      <c r="G466" s="26">
        <v>1219</v>
      </c>
      <c r="H466" s="93">
        <f t="shared" si="128"/>
        <v>0.5131944444444444</v>
      </c>
      <c r="I466" s="23">
        <f t="shared" si="117"/>
        <v>0.51666666666666661</v>
      </c>
      <c r="J466" s="11" t="str">
        <f t="shared" si="118"/>
        <v/>
      </c>
      <c r="K466" s="11">
        <f t="shared" si="119"/>
        <v>2.9999999999998295</v>
      </c>
      <c r="L466" s="11">
        <f t="shared" si="120"/>
        <v>1</v>
      </c>
      <c r="M466" s="11">
        <f t="shared" ca="1" si="121"/>
        <v>1153</v>
      </c>
      <c r="N466" s="11">
        <f t="shared" ca="1" si="122"/>
        <v>30.999999999999972</v>
      </c>
      <c r="O466" s="21">
        <f t="shared" si="123"/>
        <v>2.5000000000000001E-2</v>
      </c>
      <c r="P466" s="24">
        <f t="shared" si="124"/>
        <v>5.4281443780592247E-3</v>
      </c>
      <c r="Q466" s="21">
        <f t="shared" si="125"/>
        <v>2.9999999999998295E-2</v>
      </c>
      <c r="R466" s="21">
        <f t="shared" si="126"/>
        <v>5.49999999999983E-2</v>
      </c>
      <c r="S466" s="17">
        <f t="shared" si="127"/>
        <v>3.5428144378057518E-2</v>
      </c>
    </row>
    <row r="467" spans="1:19" x14ac:dyDescent="0.25">
      <c r="A467" s="18">
        <v>38605</v>
      </c>
      <c r="B467" s="11">
        <v>1538</v>
      </c>
      <c r="D467" s="11">
        <v>0.2</v>
      </c>
      <c r="E467" s="11">
        <v>1617</v>
      </c>
      <c r="F467" s="97">
        <f t="shared" si="129"/>
        <v>0.67847222222222225</v>
      </c>
      <c r="G467" s="26">
        <v>1627</v>
      </c>
      <c r="H467" s="93">
        <f t="shared" si="128"/>
        <v>0.68541666666666667</v>
      </c>
      <c r="I467" s="23" t="str">
        <f t="shared" si="117"/>
        <v/>
      </c>
      <c r="J467" s="11">
        <f t="shared" si="118"/>
        <v>7.9999999999999716</v>
      </c>
      <c r="K467" s="11">
        <f t="shared" si="119"/>
        <v>9.9999999999999645</v>
      </c>
      <c r="L467" s="11">
        <f t="shared" si="120"/>
        <v>1</v>
      </c>
      <c r="M467" s="11">
        <f t="shared" ca="1" si="121"/>
        <v>1538</v>
      </c>
      <c r="N467" s="11" t="str">
        <f t="shared" si="122"/>
        <v/>
      </c>
      <c r="O467" s="21">
        <f t="shared" si="123"/>
        <v>68.799999999999756</v>
      </c>
      <c r="P467" s="24">
        <f t="shared" si="124"/>
        <v>30.252239422333325</v>
      </c>
      <c r="Q467" s="21">
        <f t="shared" si="125"/>
        <v>1.9999999999999929</v>
      </c>
      <c r="R467" s="21">
        <f t="shared" si="126"/>
        <v>70.799999999999756</v>
      </c>
      <c r="S467" s="17">
        <f t="shared" si="127"/>
        <v>32.252239422333318</v>
      </c>
    </row>
    <row r="468" spans="1:19" x14ac:dyDescent="0.25">
      <c r="D468" s="11">
        <v>17</v>
      </c>
      <c r="E468" s="11">
        <v>1635</v>
      </c>
      <c r="F468" s="97">
        <f t="shared" si="129"/>
        <v>0.69097222222222221</v>
      </c>
      <c r="G468" s="26">
        <v>1643</v>
      </c>
      <c r="H468" s="93">
        <f t="shared" si="128"/>
        <v>0.69652777777777775</v>
      </c>
      <c r="I468" s="23" t="str">
        <f t="shared" si="117"/>
        <v/>
      </c>
      <c r="J468" s="11">
        <f t="shared" si="118"/>
        <v>5.9999999999999787</v>
      </c>
      <c r="K468" s="11">
        <f t="shared" si="119"/>
        <v>7.9999999999999716</v>
      </c>
      <c r="L468" s="11">
        <f t="shared" si="120"/>
        <v>2</v>
      </c>
      <c r="M468" s="11">
        <f t="shared" ca="1" si="121"/>
        <v>1538</v>
      </c>
      <c r="N468" s="11" t="str">
        <f t="shared" si="122"/>
        <v/>
      </c>
      <c r="O468" s="21">
        <f t="shared" si="123"/>
        <v>51.149999999999821</v>
      </c>
      <c r="P468" s="24">
        <f t="shared" si="124"/>
        <v>17.447468992044602</v>
      </c>
      <c r="Q468" s="21">
        <f t="shared" si="125"/>
        <v>135.99999999999952</v>
      </c>
      <c r="R468" s="21">
        <f t="shared" si="126"/>
        <v>187.14999999999935</v>
      </c>
      <c r="S468" s="17">
        <f t="shared" si="127"/>
        <v>153.44746899204412</v>
      </c>
    </row>
    <row r="469" spans="1:19" x14ac:dyDescent="0.25">
      <c r="D469" s="11">
        <v>0.05</v>
      </c>
      <c r="E469" s="11">
        <v>1649</v>
      </c>
      <c r="F469" s="97">
        <f t="shared" si="129"/>
        <v>0.7006944444444444</v>
      </c>
      <c r="G469" s="26">
        <v>1654</v>
      </c>
      <c r="H469" s="93">
        <f t="shared" si="128"/>
        <v>0.70416666666666661</v>
      </c>
      <c r="I469" s="23" t="str">
        <f t="shared" si="117"/>
        <v/>
      </c>
      <c r="J469" s="11">
        <f t="shared" si="118"/>
        <v>12.000000000000117</v>
      </c>
      <c r="K469" s="11">
        <f t="shared" si="119"/>
        <v>4.9999999999999822</v>
      </c>
      <c r="L469" s="11">
        <f t="shared" si="120"/>
        <v>3</v>
      </c>
      <c r="M469" s="11">
        <f t="shared" ca="1" si="121"/>
        <v>1538</v>
      </c>
      <c r="N469" s="11" t="str">
        <f t="shared" si="122"/>
        <v/>
      </c>
      <c r="O469" s="21">
        <f t="shared" si="123"/>
        <v>3.3000000000000327</v>
      </c>
      <c r="P469" s="24">
        <f t="shared" si="124"/>
        <v>2.3452085352761847</v>
      </c>
      <c r="Q469" s="21">
        <f t="shared" si="125"/>
        <v>0.24999999999999911</v>
      </c>
      <c r="R469" s="21">
        <f t="shared" si="126"/>
        <v>3.5500000000000318</v>
      </c>
      <c r="S469" s="17">
        <f t="shared" si="127"/>
        <v>2.5952085352761838</v>
      </c>
    </row>
    <row r="470" spans="1:19" x14ac:dyDescent="0.25">
      <c r="D470" s="11">
        <v>0.5</v>
      </c>
      <c r="E470" s="11">
        <v>1706</v>
      </c>
      <c r="F470" s="97">
        <f t="shared" si="129"/>
        <v>0.71250000000000002</v>
      </c>
      <c r="G470" s="26">
        <v>1709</v>
      </c>
      <c r="H470" s="93">
        <f t="shared" si="128"/>
        <v>0.71458333333333324</v>
      </c>
      <c r="I470" s="23">
        <f t="shared" si="117"/>
        <v>0.71805555555555545</v>
      </c>
      <c r="J470" s="11" t="str">
        <f t="shared" si="118"/>
        <v/>
      </c>
      <c r="K470" s="11">
        <f t="shared" si="119"/>
        <v>2.9999999999998295</v>
      </c>
      <c r="L470" s="11">
        <f t="shared" si="120"/>
        <v>4</v>
      </c>
      <c r="M470" s="11">
        <f t="shared" ca="1" si="121"/>
        <v>1538</v>
      </c>
      <c r="N470" s="11">
        <f t="shared" ca="1" si="122"/>
        <v>95.999999999999815</v>
      </c>
      <c r="O470" s="21">
        <f t="shared" si="123"/>
        <v>1.25</v>
      </c>
      <c r="P470" s="24">
        <f t="shared" si="124"/>
        <v>0.19051423432971509</v>
      </c>
      <c r="Q470" s="21">
        <f t="shared" si="125"/>
        <v>1.4999999999999147</v>
      </c>
      <c r="R470" s="21">
        <f t="shared" si="126"/>
        <v>2.7499999999999147</v>
      </c>
      <c r="S470" s="17">
        <f t="shared" si="127"/>
        <v>1.6905142343296298</v>
      </c>
    </row>
    <row r="471" spans="1:19" x14ac:dyDescent="0.25">
      <c r="A471" s="18">
        <v>38606</v>
      </c>
      <c r="B471" s="11">
        <v>1040</v>
      </c>
      <c r="D471" s="11">
        <v>3.14E-3</v>
      </c>
      <c r="E471" s="11">
        <v>1152</v>
      </c>
      <c r="F471" s="97">
        <f t="shared" si="129"/>
        <v>0.49444444444444446</v>
      </c>
      <c r="G471" s="26">
        <v>1156</v>
      </c>
      <c r="H471" s="93">
        <f t="shared" si="128"/>
        <v>0.49722222222222223</v>
      </c>
      <c r="I471" s="23" t="str">
        <f t="shared" si="117"/>
        <v/>
      </c>
      <c r="J471" s="11">
        <f t="shared" si="118"/>
        <v>8.999999999999968</v>
      </c>
      <c r="K471" s="11">
        <f t="shared" si="119"/>
        <v>3.9999999999999858</v>
      </c>
      <c r="L471" s="11">
        <f t="shared" si="120"/>
        <v>1</v>
      </c>
      <c r="M471" s="11">
        <f t="shared" ca="1" si="121"/>
        <v>1040</v>
      </c>
      <c r="N471" s="11" t="str">
        <f t="shared" si="122"/>
        <v/>
      </c>
      <c r="O471" s="21">
        <f t="shared" si="123"/>
        <v>4.5141299999999838</v>
      </c>
      <c r="P471" s="24">
        <f t="shared" si="124"/>
        <v>1.5567248331093186</v>
      </c>
      <c r="Q471" s="21">
        <f t="shared" si="125"/>
        <v>1.2559999999999955E-2</v>
      </c>
      <c r="R471" s="21">
        <f t="shared" si="126"/>
        <v>4.5266899999999834</v>
      </c>
      <c r="S471" s="17">
        <f t="shared" si="127"/>
        <v>1.5692848331093185</v>
      </c>
    </row>
    <row r="472" spans="1:19" x14ac:dyDescent="0.25">
      <c r="D472" s="11">
        <v>1</v>
      </c>
      <c r="E472" s="11">
        <v>1205</v>
      </c>
      <c r="F472" s="97">
        <f t="shared" si="129"/>
        <v>0.50347222222222221</v>
      </c>
      <c r="G472" s="26">
        <v>1208</v>
      </c>
      <c r="H472" s="93">
        <f t="shared" si="128"/>
        <v>0.50555555555555554</v>
      </c>
      <c r="I472" s="23" t="str">
        <f t="shared" si="117"/>
        <v/>
      </c>
      <c r="J472" s="11">
        <f t="shared" si="118"/>
        <v>12.999999999999954</v>
      </c>
      <c r="K472" s="11">
        <f t="shared" si="119"/>
        <v>2.9999999999999893</v>
      </c>
      <c r="L472" s="11">
        <f t="shared" si="120"/>
        <v>2</v>
      </c>
      <c r="M472" s="11">
        <f t="shared" ca="1" si="121"/>
        <v>1040</v>
      </c>
      <c r="N472" s="11" t="str">
        <f t="shared" si="122"/>
        <v/>
      </c>
      <c r="O472" s="21">
        <f t="shared" si="123"/>
        <v>6.506499999999976</v>
      </c>
      <c r="P472" s="24">
        <f t="shared" si="124"/>
        <v>1.8803326099664861</v>
      </c>
      <c r="Q472" s="21">
        <f t="shared" si="125"/>
        <v>2.9999999999999893</v>
      </c>
      <c r="R472" s="21">
        <f t="shared" si="126"/>
        <v>9.5064999999999653</v>
      </c>
      <c r="S472" s="17">
        <f t="shared" si="127"/>
        <v>4.8803326099664757</v>
      </c>
    </row>
    <row r="473" spans="1:19" x14ac:dyDescent="0.25">
      <c r="D473" s="11">
        <v>1E-3</v>
      </c>
      <c r="E473" s="11">
        <v>1221</v>
      </c>
      <c r="F473" s="97">
        <f t="shared" si="129"/>
        <v>0.51458333333333328</v>
      </c>
      <c r="G473" s="26">
        <v>1224</v>
      </c>
      <c r="H473" s="93">
        <f t="shared" si="128"/>
        <v>0.51666666666666672</v>
      </c>
      <c r="I473" s="23">
        <f t="shared" si="117"/>
        <v>0.52013888888888893</v>
      </c>
      <c r="J473" s="11" t="str">
        <f t="shared" si="118"/>
        <v/>
      </c>
      <c r="K473" s="11">
        <f t="shared" si="119"/>
        <v>3.0000000000001492</v>
      </c>
      <c r="L473" s="11">
        <f t="shared" si="120"/>
        <v>3</v>
      </c>
      <c r="M473" s="11">
        <f t="shared" ca="1" si="121"/>
        <v>1040</v>
      </c>
      <c r="N473" s="11">
        <f t="shared" ca="1" si="122"/>
        <v>109.00000000000009</v>
      </c>
      <c r="O473" s="21">
        <f t="shared" si="123"/>
        <v>2.5000000000000001E-3</v>
      </c>
      <c r="P473" s="24">
        <f t="shared" si="124"/>
        <v>7.2310141757293866E-4</v>
      </c>
      <c r="Q473" s="21">
        <f t="shared" si="125"/>
        <v>3.0000000000001492E-3</v>
      </c>
      <c r="R473" s="21">
        <f t="shared" si="126"/>
        <v>5.5000000000001489E-3</v>
      </c>
      <c r="S473" s="17">
        <f t="shared" si="127"/>
        <v>3.723101417573088E-3</v>
      </c>
    </row>
    <row r="474" spans="1:19" x14ac:dyDescent="0.25">
      <c r="A474" s="18">
        <v>38606</v>
      </c>
      <c r="B474" s="11">
        <v>1255</v>
      </c>
      <c r="D474" s="11">
        <v>5</v>
      </c>
      <c r="E474" s="11">
        <v>1326</v>
      </c>
      <c r="F474" s="97">
        <f t="shared" si="129"/>
        <v>0.55972222222222223</v>
      </c>
      <c r="G474" s="26">
        <v>1330</v>
      </c>
      <c r="H474" s="93">
        <f t="shared" si="128"/>
        <v>0.5625</v>
      </c>
      <c r="I474" s="23" t="str">
        <f t="shared" si="117"/>
        <v/>
      </c>
      <c r="J474" s="11">
        <f t="shared" si="118"/>
        <v>45</v>
      </c>
      <c r="K474" s="11">
        <f t="shared" si="119"/>
        <v>3.9999999999999858</v>
      </c>
      <c r="L474" s="11">
        <f t="shared" si="120"/>
        <v>1</v>
      </c>
      <c r="M474" s="11">
        <f t="shared" ca="1" si="121"/>
        <v>1255</v>
      </c>
      <c r="N474" s="11" t="str">
        <f t="shared" si="122"/>
        <v/>
      </c>
      <c r="O474" s="21">
        <f t="shared" si="123"/>
        <v>114.74999999999999</v>
      </c>
      <c r="P474" s="24">
        <f t="shared" si="124"/>
        <v>56.364840407804955</v>
      </c>
      <c r="Q474" s="21">
        <f t="shared" si="125"/>
        <v>19.999999999999929</v>
      </c>
      <c r="R474" s="21">
        <f t="shared" si="126"/>
        <v>134.74999999999991</v>
      </c>
      <c r="S474" s="17">
        <f t="shared" si="127"/>
        <v>76.364840407804877</v>
      </c>
    </row>
    <row r="475" spans="1:19" x14ac:dyDescent="0.25">
      <c r="D475" s="11">
        <v>0.1</v>
      </c>
      <c r="E475" s="11">
        <v>1415</v>
      </c>
      <c r="F475" s="97">
        <f t="shared" si="129"/>
        <v>0.59375</v>
      </c>
      <c r="G475" s="26">
        <v>1422</v>
      </c>
      <c r="H475" s="93">
        <f t="shared" si="128"/>
        <v>0.59861111111111109</v>
      </c>
      <c r="I475" s="23">
        <f t="shared" si="117"/>
        <v>0.6020833333333333</v>
      </c>
      <c r="J475" s="11" t="str">
        <f t="shared" si="118"/>
        <v/>
      </c>
      <c r="K475" s="11">
        <f t="shared" si="119"/>
        <v>6.9999999999999751</v>
      </c>
      <c r="L475" s="11">
        <f t="shared" si="120"/>
        <v>2</v>
      </c>
      <c r="M475" s="11">
        <f t="shared" ca="1" si="121"/>
        <v>1255</v>
      </c>
      <c r="N475" s="11">
        <f t="shared" ca="1" si="122"/>
        <v>92</v>
      </c>
      <c r="O475" s="21">
        <f t="shared" si="123"/>
        <v>0.25</v>
      </c>
      <c r="P475" s="24">
        <f t="shared" si="124"/>
        <v>4.342905372259271E-2</v>
      </c>
      <c r="Q475" s="21">
        <f t="shared" si="125"/>
        <v>0.69999999999999751</v>
      </c>
      <c r="R475" s="21">
        <f t="shared" si="126"/>
        <v>0.94999999999999751</v>
      </c>
      <c r="S475" s="17">
        <f t="shared" si="127"/>
        <v>0.74342905372259027</v>
      </c>
    </row>
    <row r="476" spans="1:19" x14ac:dyDescent="0.25">
      <c r="A476" s="18">
        <v>38609</v>
      </c>
      <c r="B476" s="11">
        <v>752</v>
      </c>
      <c r="D476" s="11">
        <v>0.01</v>
      </c>
      <c r="E476" s="11">
        <v>850</v>
      </c>
      <c r="F476" s="97">
        <f t="shared" si="129"/>
        <v>0.36805555555555558</v>
      </c>
      <c r="G476" s="26">
        <v>852</v>
      </c>
      <c r="H476" s="93">
        <f t="shared" si="128"/>
        <v>0.36944444444444446</v>
      </c>
      <c r="I476" s="23" t="str">
        <f t="shared" si="117"/>
        <v/>
      </c>
      <c r="J476" s="11">
        <f t="shared" si="118"/>
        <v>9.9999999999999645</v>
      </c>
      <c r="K476" s="11">
        <f t="shared" si="119"/>
        <v>1.9999999999999929</v>
      </c>
      <c r="L476" s="11">
        <f t="shared" si="120"/>
        <v>1</v>
      </c>
      <c r="M476" s="11">
        <f t="shared" ca="1" si="121"/>
        <v>752</v>
      </c>
      <c r="N476" s="11" t="str">
        <f t="shared" si="122"/>
        <v/>
      </c>
      <c r="O476" s="21">
        <f t="shared" si="123"/>
        <v>500.04999999999825</v>
      </c>
      <c r="P476" s="24">
        <f t="shared" si="124"/>
        <v>108.56394165498108</v>
      </c>
      <c r="Q476" s="21">
        <f t="shared" si="125"/>
        <v>1.9999999999999931E-2</v>
      </c>
      <c r="R476" s="21">
        <f t="shared" si="126"/>
        <v>500.06999999999823</v>
      </c>
      <c r="S476" s="17">
        <f t="shared" si="127"/>
        <v>108.58394165498107</v>
      </c>
    </row>
    <row r="477" spans="1:19" x14ac:dyDescent="0.25">
      <c r="D477" s="11">
        <v>100</v>
      </c>
      <c r="E477" s="11">
        <v>902</v>
      </c>
      <c r="F477" s="97">
        <f t="shared" si="129"/>
        <v>0.37638888888888888</v>
      </c>
      <c r="G477" s="26">
        <v>904</v>
      </c>
      <c r="H477" s="93">
        <f t="shared" si="128"/>
        <v>0.37777777777777777</v>
      </c>
      <c r="I477" s="23" t="str">
        <f t="shared" si="117"/>
        <v/>
      </c>
      <c r="J477" s="11">
        <f t="shared" si="118"/>
        <v>3.0000000000000693</v>
      </c>
      <c r="K477" s="11">
        <f t="shared" si="119"/>
        <v>1.9999999999999929</v>
      </c>
      <c r="L477" s="11">
        <f t="shared" si="120"/>
        <v>2</v>
      </c>
      <c r="M477" s="11">
        <f t="shared" ca="1" si="121"/>
        <v>752</v>
      </c>
      <c r="N477" s="11" t="str">
        <f t="shared" si="122"/>
        <v/>
      </c>
      <c r="O477" s="21">
        <f t="shared" si="123"/>
        <v>312.00000000000722</v>
      </c>
      <c r="P477" s="24">
        <f t="shared" si="124"/>
        <v>311.84609611175313</v>
      </c>
      <c r="Q477" s="21">
        <f t="shared" si="125"/>
        <v>199.99999999999929</v>
      </c>
      <c r="R477" s="21">
        <f t="shared" si="126"/>
        <v>512.00000000000648</v>
      </c>
      <c r="S477" s="17">
        <f t="shared" si="127"/>
        <v>511.84609611175244</v>
      </c>
    </row>
    <row r="478" spans="1:19" x14ac:dyDescent="0.25">
      <c r="D478" s="11">
        <v>108</v>
      </c>
      <c r="E478" s="11">
        <v>907</v>
      </c>
      <c r="F478" s="97">
        <f t="shared" si="129"/>
        <v>0.37986111111111115</v>
      </c>
      <c r="G478" s="26">
        <v>918</v>
      </c>
      <c r="H478" s="93">
        <f t="shared" si="128"/>
        <v>0.38750000000000001</v>
      </c>
      <c r="I478" s="23" t="str">
        <f t="shared" si="117"/>
        <v/>
      </c>
      <c r="J478" s="11">
        <f t="shared" si="118"/>
        <v>1.9999999999999929</v>
      </c>
      <c r="K478" s="11">
        <f t="shared" si="119"/>
        <v>10.999999999999961</v>
      </c>
      <c r="L478" s="11">
        <f t="shared" si="120"/>
        <v>3</v>
      </c>
      <c r="M478" s="11">
        <f t="shared" ca="1" si="121"/>
        <v>752</v>
      </c>
      <c r="N478" s="11" t="str">
        <f t="shared" si="122"/>
        <v/>
      </c>
      <c r="O478" s="21">
        <f t="shared" si="123"/>
        <v>297.99999999999892</v>
      </c>
      <c r="P478" s="24">
        <f t="shared" si="124"/>
        <v>290.32054946566171</v>
      </c>
      <c r="Q478" s="21">
        <f t="shared" si="125"/>
        <v>1187.9999999999957</v>
      </c>
      <c r="R478" s="21">
        <f t="shared" si="126"/>
        <v>1485.9999999999945</v>
      </c>
      <c r="S478" s="17">
        <f t="shared" si="127"/>
        <v>1478.3205494656575</v>
      </c>
    </row>
    <row r="479" spans="1:19" x14ac:dyDescent="0.25">
      <c r="D479" s="11">
        <v>190</v>
      </c>
      <c r="E479" s="11">
        <v>920</v>
      </c>
      <c r="F479" s="97">
        <f t="shared" si="129"/>
        <v>0.3888888888888889</v>
      </c>
      <c r="G479" s="26">
        <v>1700</v>
      </c>
      <c r="H479" s="93">
        <f t="shared" si="128"/>
        <v>0.70833333333333337</v>
      </c>
      <c r="I479" s="23">
        <f t="shared" si="117"/>
        <v>0.71180555555555558</v>
      </c>
      <c r="J479" s="11" t="str">
        <f t="shared" si="118"/>
        <v/>
      </c>
      <c r="K479" s="11">
        <f t="shared" si="119"/>
        <v>460.00000000000006</v>
      </c>
      <c r="L479" s="11">
        <f t="shared" si="120"/>
        <v>4</v>
      </c>
      <c r="M479" s="11">
        <f t="shared" ca="1" si="121"/>
        <v>752</v>
      </c>
      <c r="N479" s="11">
        <f t="shared" ca="1" si="122"/>
        <v>553</v>
      </c>
      <c r="O479" s="21">
        <f t="shared" si="123"/>
        <v>475</v>
      </c>
      <c r="P479" s="24">
        <f t="shared" si="124"/>
        <v>49.836002378478838</v>
      </c>
      <c r="Q479" s="21">
        <f t="shared" si="125"/>
        <v>87400.000000000015</v>
      </c>
      <c r="R479" s="21">
        <f t="shared" si="126"/>
        <v>87875.000000000015</v>
      </c>
      <c r="S479" s="17">
        <f t="shared" si="127"/>
        <v>87449.836002378492</v>
      </c>
    </row>
    <row r="480" spans="1:19" x14ac:dyDescent="0.25">
      <c r="A480" s="18">
        <v>38611</v>
      </c>
      <c r="B480" s="11">
        <v>804</v>
      </c>
      <c r="D480" s="11">
        <v>0.01</v>
      </c>
      <c r="E480" s="11">
        <v>911</v>
      </c>
      <c r="F480" s="97">
        <f t="shared" si="129"/>
        <v>0.38263888888888892</v>
      </c>
      <c r="G480" s="26">
        <v>919</v>
      </c>
      <c r="H480" s="93">
        <f t="shared" si="128"/>
        <v>0.38819444444444445</v>
      </c>
      <c r="I480" s="23" t="str">
        <f t="shared" si="117"/>
        <v/>
      </c>
      <c r="J480" s="11">
        <f t="shared" si="118"/>
        <v>10.999999999999961</v>
      </c>
      <c r="K480" s="11">
        <f t="shared" si="119"/>
        <v>7.9999999999999716</v>
      </c>
      <c r="L480" s="11">
        <f t="shared" si="120"/>
        <v>1</v>
      </c>
      <c r="M480" s="11">
        <f t="shared" ca="1" si="121"/>
        <v>804</v>
      </c>
      <c r="N480" s="11" t="str">
        <f t="shared" si="122"/>
        <v/>
      </c>
      <c r="O480" s="21">
        <f t="shared" si="123"/>
        <v>550.05499999999802</v>
      </c>
      <c r="P480" s="24">
        <f t="shared" si="124"/>
        <v>119.42033582047918</v>
      </c>
      <c r="Q480" s="21">
        <f t="shared" si="125"/>
        <v>7.9999999999999724E-2</v>
      </c>
      <c r="R480" s="21">
        <f t="shared" si="126"/>
        <v>550.13499999999806</v>
      </c>
      <c r="S480" s="17">
        <f t="shared" si="127"/>
        <v>119.50033582047918</v>
      </c>
    </row>
    <row r="481" spans="1:19" x14ac:dyDescent="0.25">
      <c r="D481" s="11">
        <v>100</v>
      </c>
      <c r="E481" s="11">
        <v>930</v>
      </c>
      <c r="F481" s="97">
        <f t="shared" si="129"/>
        <v>0.39583333333333331</v>
      </c>
      <c r="G481" s="26">
        <v>934</v>
      </c>
      <c r="H481" s="93">
        <f t="shared" si="128"/>
        <v>0.39861111111111108</v>
      </c>
      <c r="I481" s="23" t="str">
        <f t="shared" si="117"/>
        <v/>
      </c>
      <c r="J481" s="11">
        <f t="shared" si="118"/>
        <v>3.9999999999999858</v>
      </c>
      <c r="K481" s="11">
        <f t="shared" si="119"/>
        <v>3.9999999999999858</v>
      </c>
      <c r="L481" s="11">
        <f t="shared" si="120"/>
        <v>2</v>
      </c>
      <c r="M481" s="11">
        <f t="shared" ca="1" si="121"/>
        <v>804</v>
      </c>
      <c r="N481" s="11" t="str">
        <f t="shared" si="122"/>
        <v/>
      </c>
      <c r="O481" s="21">
        <f t="shared" si="123"/>
        <v>559.99999999999795</v>
      </c>
      <c r="P481" s="24">
        <f t="shared" si="124"/>
        <v>544.41521308230074</v>
      </c>
      <c r="Q481" s="21">
        <f t="shared" si="125"/>
        <v>399.99999999999858</v>
      </c>
      <c r="R481" s="21">
        <f t="shared" si="126"/>
        <v>959.99999999999659</v>
      </c>
      <c r="S481" s="17">
        <f t="shared" si="127"/>
        <v>944.41521308229926</v>
      </c>
    </row>
    <row r="482" spans="1:19" x14ac:dyDescent="0.25">
      <c r="D482" s="11">
        <v>180</v>
      </c>
      <c r="E482" s="11">
        <v>938</v>
      </c>
      <c r="F482" s="97">
        <f t="shared" si="129"/>
        <v>0.40138888888888885</v>
      </c>
      <c r="G482" s="26">
        <v>1116</v>
      </c>
      <c r="H482" s="93">
        <f t="shared" si="128"/>
        <v>0.4694444444444445</v>
      </c>
      <c r="I482" s="23">
        <f t="shared" si="117"/>
        <v>0.47291666666666671</v>
      </c>
      <c r="J482" s="11" t="str">
        <f t="shared" si="118"/>
        <v/>
      </c>
      <c r="K482" s="11">
        <f t="shared" si="119"/>
        <v>98.000000000000128</v>
      </c>
      <c r="L482" s="11">
        <f t="shared" si="120"/>
        <v>3</v>
      </c>
      <c r="M482" s="11">
        <f t="shared" ca="1" si="121"/>
        <v>804</v>
      </c>
      <c r="N482" s="11">
        <f t="shared" ca="1" si="122"/>
        <v>197.00000000000011</v>
      </c>
      <c r="O482" s="21">
        <f t="shared" si="123"/>
        <v>450</v>
      </c>
      <c r="P482" s="24">
        <f t="shared" si="124"/>
        <v>47.347346607878421</v>
      </c>
      <c r="Q482" s="21">
        <f t="shared" si="125"/>
        <v>17640.000000000022</v>
      </c>
      <c r="R482" s="21">
        <f t="shared" si="126"/>
        <v>18090.000000000022</v>
      </c>
      <c r="S482" s="17">
        <f t="shared" si="127"/>
        <v>17687.347346607901</v>
      </c>
    </row>
    <row r="483" spans="1:19" x14ac:dyDescent="0.25">
      <c r="A483" s="18">
        <v>38617</v>
      </c>
      <c r="B483" s="11">
        <v>810</v>
      </c>
      <c r="D483" s="11">
        <v>0.01</v>
      </c>
      <c r="E483" s="11">
        <v>931</v>
      </c>
      <c r="F483" s="97">
        <f t="shared" si="129"/>
        <v>0.39652777777777781</v>
      </c>
      <c r="G483" s="26">
        <v>957</v>
      </c>
      <c r="H483" s="93">
        <f t="shared" si="128"/>
        <v>0.4145833333333333</v>
      </c>
      <c r="I483" s="23" t="str">
        <f t="shared" si="117"/>
        <v/>
      </c>
      <c r="J483" s="11">
        <f t="shared" si="118"/>
        <v>9.000000000000048</v>
      </c>
      <c r="K483" s="11">
        <f t="shared" si="119"/>
        <v>25.999999999999908</v>
      </c>
      <c r="L483" s="11">
        <f t="shared" si="120"/>
        <v>1</v>
      </c>
      <c r="M483" s="11">
        <f t="shared" ca="1" si="121"/>
        <v>810</v>
      </c>
      <c r="N483" s="11" t="str">
        <f t="shared" si="122"/>
        <v/>
      </c>
      <c r="O483" s="21">
        <f t="shared" si="123"/>
        <v>0.49500000000000266</v>
      </c>
      <c r="P483" s="24">
        <f t="shared" si="124"/>
        <v>0.35179227991555351</v>
      </c>
      <c r="Q483" s="21">
        <f t="shared" si="125"/>
        <v>0.25999999999999907</v>
      </c>
      <c r="R483" s="21">
        <f t="shared" si="126"/>
        <v>0.75500000000000167</v>
      </c>
      <c r="S483" s="17">
        <f t="shared" si="127"/>
        <v>0.61179227991555263</v>
      </c>
    </row>
    <row r="484" spans="1:19" x14ac:dyDescent="0.25">
      <c r="D484" s="11">
        <v>0.1</v>
      </c>
      <c r="E484" s="11">
        <v>1006</v>
      </c>
      <c r="F484" s="97">
        <f t="shared" si="129"/>
        <v>0.42083333333333334</v>
      </c>
      <c r="G484" s="26">
        <v>1013</v>
      </c>
      <c r="H484" s="93">
        <f t="shared" si="128"/>
        <v>0.42569444444444443</v>
      </c>
      <c r="I484" s="23" t="str">
        <f t="shared" si="117"/>
        <v/>
      </c>
      <c r="J484" s="11">
        <f t="shared" si="118"/>
        <v>11.000000000000041</v>
      </c>
      <c r="K484" s="11">
        <f t="shared" si="119"/>
        <v>6.9999999999999751</v>
      </c>
      <c r="L484" s="11">
        <f t="shared" si="120"/>
        <v>2</v>
      </c>
      <c r="M484" s="11">
        <f t="shared" ca="1" si="121"/>
        <v>810</v>
      </c>
      <c r="N484" s="11" t="str">
        <f t="shared" si="122"/>
        <v/>
      </c>
      <c r="O484" s="21">
        <f t="shared" si="123"/>
        <v>0.6050000000000022</v>
      </c>
      <c r="P484" s="24">
        <f t="shared" si="124"/>
        <v>0.42996834211900908</v>
      </c>
      <c r="Q484" s="21">
        <f t="shared" si="125"/>
        <v>0.69999999999999751</v>
      </c>
      <c r="R484" s="21">
        <f t="shared" si="126"/>
        <v>1.3049999999999997</v>
      </c>
      <c r="S484" s="17">
        <f t="shared" si="127"/>
        <v>1.1299683421190065</v>
      </c>
    </row>
    <row r="485" spans="1:19" x14ac:dyDescent="0.25">
      <c r="D485" s="11">
        <v>0.01</v>
      </c>
      <c r="E485" s="11">
        <v>1024</v>
      </c>
      <c r="F485" s="97">
        <f t="shared" si="129"/>
        <v>0.43333333333333335</v>
      </c>
      <c r="G485" s="26">
        <v>1034</v>
      </c>
      <c r="H485" s="93">
        <f t="shared" si="128"/>
        <v>0.44027777777777777</v>
      </c>
      <c r="I485" s="23">
        <f t="shared" si="117"/>
        <v>0.44374999999999998</v>
      </c>
      <c r="J485" s="11" t="str">
        <f t="shared" si="118"/>
        <v/>
      </c>
      <c r="K485" s="11">
        <f t="shared" si="119"/>
        <v>9.9999999999999645</v>
      </c>
      <c r="L485" s="11">
        <f t="shared" si="120"/>
        <v>3</v>
      </c>
      <c r="M485" s="11">
        <f t="shared" ca="1" si="121"/>
        <v>810</v>
      </c>
      <c r="N485" s="11">
        <f t="shared" ca="1" si="122"/>
        <v>149.00000000000003</v>
      </c>
      <c r="O485" s="21">
        <f t="shared" si="123"/>
        <v>2.5000000000000001E-2</v>
      </c>
      <c r="P485" s="24">
        <f t="shared" si="124"/>
        <v>5.4281443780592247E-3</v>
      </c>
      <c r="Q485" s="21">
        <f t="shared" si="125"/>
        <v>9.9999999999999645E-2</v>
      </c>
      <c r="R485" s="21">
        <f t="shared" si="126"/>
        <v>0.12499999999999964</v>
      </c>
      <c r="S485" s="17">
        <f t="shared" si="127"/>
        <v>0.10542814437805886</v>
      </c>
    </row>
    <row r="486" spans="1:19" x14ac:dyDescent="0.25">
      <c r="A486" s="18">
        <v>38617</v>
      </c>
      <c r="B486" s="11">
        <v>1544</v>
      </c>
      <c r="D486" s="11">
        <v>10</v>
      </c>
      <c r="E486" s="11">
        <v>1624</v>
      </c>
      <c r="F486" s="97">
        <f t="shared" si="129"/>
        <v>0.68333333333333324</v>
      </c>
      <c r="G486" s="26">
        <v>1631</v>
      </c>
      <c r="H486" s="93">
        <f t="shared" si="128"/>
        <v>0.68819444444444444</v>
      </c>
      <c r="I486" s="23" t="str">
        <f t="shared" si="117"/>
        <v/>
      </c>
      <c r="J486" s="11">
        <f t="shared" si="118"/>
        <v>5.9999999999999787</v>
      </c>
      <c r="K486" s="11">
        <f t="shared" si="119"/>
        <v>7.000000000000135</v>
      </c>
      <c r="L486" s="11">
        <f t="shared" si="120"/>
        <v>1</v>
      </c>
      <c r="M486" s="11">
        <f t="shared" ca="1" si="121"/>
        <v>1544</v>
      </c>
      <c r="N486" s="11" t="str">
        <f t="shared" si="122"/>
        <v/>
      </c>
      <c r="O486" s="21">
        <f t="shared" si="123"/>
        <v>329.99999999999881</v>
      </c>
      <c r="P486" s="24">
        <f t="shared" si="124"/>
        <v>234.51902939428345</v>
      </c>
      <c r="Q486" s="21">
        <f t="shared" si="125"/>
        <v>70.00000000000135</v>
      </c>
      <c r="R486" s="21">
        <f t="shared" si="126"/>
        <v>400.00000000000017</v>
      </c>
      <c r="S486" s="17">
        <f t="shared" si="127"/>
        <v>304.51902939428481</v>
      </c>
    </row>
    <row r="487" spans="1:19" x14ac:dyDescent="0.25">
      <c r="D487" s="11">
        <v>100</v>
      </c>
      <c r="E487" s="11">
        <v>1637</v>
      </c>
      <c r="F487" s="97">
        <f t="shared" si="129"/>
        <v>0.69236111111111109</v>
      </c>
      <c r="G487" s="26">
        <v>1704</v>
      </c>
      <c r="H487" s="93">
        <f t="shared" si="128"/>
        <v>0.71111111111111114</v>
      </c>
      <c r="I487" s="23">
        <f t="shared" si="117"/>
        <v>0.71458333333333335</v>
      </c>
      <c r="J487" s="11" t="str">
        <f t="shared" si="118"/>
        <v/>
      </c>
      <c r="K487" s="11">
        <f t="shared" si="119"/>
        <v>27.000000000000064</v>
      </c>
      <c r="L487" s="11">
        <f t="shared" si="120"/>
        <v>2</v>
      </c>
      <c r="M487" s="11">
        <f t="shared" ca="1" si="121"/>
        <v>1544</v>
      </c>
      <c r="N487" s="11">
        <f t="shared" ca="1" si="122"/>
        <v>85.000000000000014</v>
      </c>
      <c r="O487" s="21">
        <f t="shared" si="123"/>
        <v>250</v>
      </c>
      <c r="P487" s="24">
        <f t="shared" si="124"/>
        <v>27.143420404993254</v>
      </c>
      <c r="Q487" s="21">
        <f t="shared" si="125"/>
        <v>2700.0000000000064</v>
      </c>
      <c r="R487" s="21">
        <f t="shared" si="126"/>
        <v>2950.0000000000064</v>
      </c>
      <c r="S487" s="17">
        <f t="shared" si="127"/>
        <v>2727.1434204049997</v>
      </c>
    </row>
    <row r="488" spans="1:19" x14ac:dyDescent="0.25">
      <c r="A488" s="18">
        <v>38618</v>
      </c>
      <c r="B488" s="11">
        <v>842</v>
      </c>
      <c r="D488" s="11">
        <v>0.01</v>
      </c>
      <c r="E488" s="11">
        <v>950</v>
      </c>
      <c r="F488" s="97">
        <f t="shared" si="129"/>
        <v>0.40972222222222227</v>
      </c>
      <c r="G488" s="26">
        <v>1010</v>
      </c>
      <c r="H488" s="93">
        <f t="shared" si="128"/>
        <v>0.4236111111111111</v>
      </c>
      <c r="I488" s="23" t="str">
        <f t="shared" si="117"/>
        <v/>
      </c>
      <c r="J488" s="11">
        <f t="shared" si="118"/>
        <v>14.999999999999947</v>
      </c>
      <c r="K488" s="11">
        <f t="shared" si="119"/>
        <v>19.999999999999929</v>
      </c>
      <c r="L488" s="11">
        <f t="shared" si="120"/>
        <v>1</v>
      </c>
      <c r="M488" s="11">
        <f t="shared" ca="1" si="121"/>
        <v>842</v>
      </c>
      <c r="N488" s="11" t="str">
        <f t="shared" si="122"/>
        <v/>
      </c>
      <c r="O488" s="21">
        <f t="shared" si="123"/>
        <v>750.07499999999732</v>
      </c>
      <c r="P488" s="24">
        <f t="shared" si="124"/>
        <v>162.84591248247162</v>
      </c>
      <c r="Q488" s="21">
        <f t="shared" si="125"/>
        <v>0.19999999999999929</v>
      </c>
      <c r="R488" s="21">
        <f t="shared" si="126"/>
        <v>750.27499999999736</v>
      </c>
      <c r="S488" s="17">
        <f t="shared" si="127"/>
        <v>163.04591248247161</v>
      </c>
    </row>
    <row r="489" spans="1:19" x14ac:dyDescent="0.25">
      <c r="D489" s="11">
        <v>100</v>
      </c>
      <c r="E489" s="11">
        <v>1025</v>
      </c>
      <c r="F489" s="97">
        <f t="shared" si="129"/>
        <v>0.43402777777777773</v>
      </c>
      <c r="G489" s="26">
        <v>1031</v>
      </c>
      <c r="H489" s="93">
        <f t="shared" si="128"/>
        <v>0.4381944444444445</v>
      </c>
      <c r="I489" s="23" t="str">
        <f t="shared" si="117"/>
        <v/>
      </c>
      <c r="J489" s="11">
        <f t="shared" si="118"/>
        <v>3.9999999999999858</v>
      </c>
      <c r="K489" s="11">
        <f t="shared" si="119"/>
        <v>6.0000000000001386</v>
      </c>
      <c r="L489" s="11">
        <f t="shared" si="120"/>
        <v>2</v>
      </c>
      <c r="M489" s="11">
        <f t="shared" ca="1" si="121"/>
        <v>842</v>
      </c>
      <c r="N489" s="11" t="str">
        <f t="shared" si="122"/>
        <v/>
      </c>
      <c r="O489" s="21">
        <f t="shared" si="123"/>
        <v>559.99999999999795</v>
      </c>
      <c r="P489" s="24">
        <f t="shared" si="124"/>
        <v>544.41521308230074</v>
      </c>
      <c r="Q489" s="21">
        <f t="shared" si="125"/>
        <v>600.00000000001387</v>
      </c>
      <c r="R489" s="21">
        <f t="shared" si="126"/>
        <v>1160.0000000000118</v>
      </c>
      <c r="S489" s="17">
        <f t="shared" si="127"/>
        <v>1144.4152130823145</v>
      </c>
    </row>
    <row r="490" spans="1:19" x14ac:dyDescent="0.25">
      <c r="D490" s="11">
        <v>180</v>
      </c>
      <c r="E490" s="11">
        <v>1035</v>
      </c>
      <c r="F490" s="97">
        <f t="shared" si="129"/>
        <v>0.44097222222222227</v>
      </c>
      <c r="G490" s="26">
        <v>1205</v>
      </c>
      <c r="H490" s="93">
        <f t="shared" si="128"/>
        <v>0.50347222222222221</v>
      </c>
      <c r="I490" s="23">
        <f t="shared" si="117"/>
        <v>0.50694444444444442</v>
      </c>
      <c r="J490" s="11" t="str">
        <f t="shared" si="118"/>
        <v/>
      </c>
      <c r="K490" s="11">
        <f t="shared" si="119"/>
        <v>89.999999999999915</v>
      </c>
      <c r="L490" s="11">
        <f t="shared" si="120"/>
        <v>3</v>
      </c>
      <c r="M490" s="11">
        <f t="shared" ca="1" si="121"/>
        <v>842</v>
      </c>
      <c r="N490" s="11">
        <f t="shared" ca="1" si="122"/>
        <v>207.99999999999997</v>
      </c>
      <c r="O490" s="21">
        <f t="shared" si="123"/>
        <v>450</v>
      </c>
      <c r="P490" s="24">
        <f t="shared" si="124"/>
        <v>47.347346607878421</v>
      </c>
      <c r="Q490" s="21">
        <f t="shared" si="125"/>
        <v>16199.999999999985</v>
      </c>
      <c r="R490" s="21">
        <f t="shared" si="126"/>
        <v>16649.999999999985</v>
      </c>
      <c r="S490" s="17">
        <f t="shared" si="127"/>
        <v>16247.347346607863</v>
      </c>
    </row>
    <row r="491" spans="1:19" x14ac:dyDescent="0.25">
      <c r="A491" s="18">
        <v>38620</v>
      </c>
      <c r="B491" s="11">
        <v>1249</v>
      </c>
      <c r="D491" s="11">
        <v>0.01</v>
      </c>
      <c r="E491" s="11">
        <v>1336</v>
      </c>
      <c r="F491" s="97">
        <f t="shared" si="129"/>
        <v>0.56666666666666665</v>
      </c>
      <c r="G491" s="26">
        <v>1339</v>
      </c>
      <c r="H491" s="93">
        <f t="shared" si="128"/>
        <v>0.56874999999999998</v>
      </c>
      <c r="I491" s="23" t="str">
        <f t="shared" si="117"/>
        <v/>
      </c>
      <c r="J491" s="11">
        <f t="shared" si="118"/>
        <v>9.0000000000001279</v>
      </c>
      <c r="K491" s="11">
        <f t="shared" si="119"/>
        <v>2.9999999999999893</v>
      </c>
      <c r="L491" s="11">
        <f t="shared" si="120"/>
        <v>1</v>
      </c>
      <c r="M491" s="11">
        <f t="shared" ca="1" si="121"/>
        <v>1249</v>
      </c>
      <c r="N491" s="11" t="str">
        <f t="shared" si="122"/>
        <v/>
      </c>
      <c r="O491" s="21">
        <f t="shared" si="123"/>
        <v>0.13275000000000187</v>
      </c>
      <c r="P491" s="24">
        <f t="shared" si="124"/>
        <v>0.12803605335943888</v>
      </c>
      <c r="Q491" s="21">
        <f t="shared" si="125"/>
        <v>2.9999999999999895E-2</v>
      </c>
      <c r="R491" s="21">
        <f t="shared" si="126"/>
        <v>0.16275000000000175</v>
      </c>
      <c r="S491" s="17">
        <f t="shared" si="127"/>
        <v>0.15803605335943877</v>
      </c>
    </row>
    <row r="492" spans="1:19" x14ac:dyDescent="0.25">
      <c r="D492" s="11">
        <v>1.95E-2</v>
      </c>
      <c r="E492" s="11">
        <v>1348</v>
      </c>
      <c r="F492" s="97">
        <f t="shared" si="129"/>
        <v>0.57500000000000007</v>
      </c>
      <c r="G492" s="26">
        <v>1403</v>
      </c>
      <c r="H492" s="93">
        <f t="shared" si="128"/>
        <v>0.5854166666666667</v>
      </c>
      <c r="I492" s="23" t="str">
        <f t="shared" si="117"/>
        <v/>
      </c>
      <c r="J492" s="11">
        <f t="shared" si="118"/>
        <v>3.9999999999999858</v>
      </c>
      <c r="K492" s="11">
        <f t="shared" si="119"/>
        <v>14.999999999999947</v>
      </c>
      <c r="L492" s="11">
        <f t="shared" si="120"/>
        <v>2</v>
      </c>
      <c r="M492" s="11">
        <f t="shared" ca="1" si="121"/>
        <v>1249</v>
      </c>
      <c r="N492" s="11" t="str">
        <f t="shared" si="122"/>
        <v/>
      </c>
      <c r="O492" s="21">
        <f t="shared" si="123"/>
        <v>0.83899999999999708</v>
      </c>
      <c r="P492" s="24">
        <f t="shared" si="124"/>
        <v>0.5038064695958846</v>
      </c>
      <c r="Q492" s="21">
        <f t="shared" si="125"/>
        <v>0.29249999999999898</v>
      </c>
      <c r="R492" s="21">
        <f t="shared" si="126"/>
        <v>1.131499999999996</v>
      </c>
      <c r="S492" s="17">
        <f t="shared" si="127"/>
        <v>0.79630646959588358</v>
      </c>
    </row>
    <row r="493" spans="1:19" x14ac:dyDescent="0.25">
      <c r="D493" s="11">
        <v>0.4</v>
      </c>
      <c r="E493" s="11">
        <v>1407</v>
      </c>
      <c r="F493" s="97">
        <f t="shared" si="129"/>
        <v>0.58819444444444446</v>
      </c>
      <c r="G493" s="26">
        <v>1617</v>
      </c>
      <c r="H493" s="93">
        <f t="shared" si="128"/>
        <v>0.67847222222222225</v>
      </c>
      <c r="I493" s="23" t="str">
        <f t="shared" si="117"/>
        <v/>
      </c>
      <c r="J493" s="11">
        <f t="shared" si="118"/>
        <v>4.9999999999999822</v>
      </c>
      <c r="K493" s="11">
        <f t="shared" si="119"/>
        <v>130.00000000000003</v>
      </c>
      <c r="L493" s="11">
        <f t="shared" si="120"/>
        <v>3</v>
      </c>
      <c r="M493" s="11">
        <f t="shared" ca="1" si="121"/>
        <v>1249</v>
      </c>
      <c r="N493" s="11" t="str">
        <f t="shared" si="122"/>
        <v/>
      </c>
      <c r="O493" s="21">
        <f t="shared" si="123"/>
        <v>3.4999999999999876</v>
      </c>
      <c r="P493" s="24">
        <f t="shared" si="124"/>
        <v>3.2740753635784525</v>
      </c>
      <c r="Q493" s="21">
        <f t="shared" si="125"/>
        <v>52.000000000000014</v>
      </c>
      <c r="R493" s="21">
        <f t="shared" si="126"/>
        <v>55.5</v>
      </c>
      <c r="S493" s="17">
        <f t="shared" si="127"/>
        <v>55.274075363578469</v>
      </c>
    </row>
    <row r="494" spans="1:19" x14ac:dyDescent="0.25">
      <c r="D494" s="11">
        <v>1</v>
      </c>
      <c r="E494" s="11">
        <v>1622</v>
      </c>
      <c r="F494" s="97">
        <f t="shared" si="129"/>
        <v>0.68194444444444446</v>
      </c>
      <c r="G494" s="26">
        <v>1631</v>
      </c>
      <c r="H494" s="93">
        <f t="shared" si="128"/>
        <v>0.68819444444444444</v>
      </c>
      <c r="I494" s="23">
        <f t="shared" si="117"/>
        <v>0.69166666666666665</v>
      </c>
      <c r="J494" s="11" t="str">
        <f t="shared" si="118"/>
        <v/>
      </c>
      <c r="K494" s="11">
        <f t="shared" si="119"/>
        <v>8.999999999999968</v>
      </c>
      <c r="L494" s="11">
        <f t="shared" si="120"/>
        <v>4</v>
      </c>
      <c r="M494" s="11">
        <f t="shared" ca="1" si="121"/>
        <v>1249</v>
      </c>
      <c r="N494" s="11">
        <f t="shared" ca="1" si="122"/>
        <v>227</v>
      </c>
      <c r="O494" s="21">
        <f t="shared" si="123"/>
        <v>2.5</v>
      </c>
      <c r="P494" s="24">
        <f t="shared" si="124"/>
        <v>0.36191198291773735</v>
      </c>
      <c r="Q494" s="21">
        <f t="shared" si="125"/>
        <v>8.999999999999968</v>
      </c>
      <c r="R494" s="21">
        <f t="shared" si="126"/>
        <v>11.499999999999968</v>
      </c>
      <c r="S494" s="17">
        <f t="shared" si="127"/>
        <v>9.3619119829177055</v>
      </c>
    </row>
    <row r="495" spans="1:19" x14ac:dyDescent="0.25">
      <c r="A495" s="18">
        <v>38623</v>
      </c>
      <c r="B495" s="11">
        <v>934</v>
      </c>
      <c r="D495" s="11">
        <v>0.01</v>
      </c>
      <c r="E495" s="11">
        <v>1019</v>
      </c>
      <c r="F495" s="97">
        <f t="shared" si="129"/>
        <v>0.42986111111111108</v>
      </c>
      <c r="G495" s="26">
        <v>1038</v>
      </c>
      <c r="H495" s="93">
        <f t="shared" si="128"/>
        <v>0.44305555555555554</v>
      </c>
      <c r="I495" s="23">
        <f t="shared" si="117"/>
        <v>0.44652777777777775</v>
      </c>
      <c r="J495" s="11" t="str">
        <f t="shared" si="118"/>
        <v/>
      </c>
      <c r="K495" s="11">
        <f t="shared" si="119"/>
        <v>19.000000000000014</v>
      </c>
      <c r="L495" s="11">
        <f t="shared" si="120"/>
        <v>1</v>
      </c>
      <c r="M495" s="11">
        <f t="shared" ca="1" si="121"/>
        <v>934</v>
      </c>
      <c r="N495" s="11">
        <f t="shared" ca="1" si="122"/>
        <v>69</v>
      </c>
      <c r="O495" s="21">
        <f t="shared" si="123"/>
        <v>2.5000000000000001E-2</v>
      </c>
      <c r="P495" s="24">
        <f t="shared" si="124"/>
        <v>5.4281443780592247E-3</v>
      </c>
      <c r="Q495" s="21">
        <f t="shared" si="125"/>
        <v>0.19000000000000014</v>
      </c>
      <c r="R495" s="21">
        <f t="shared" si="126"/>
        <v>0.21500000000000014</v>
      </c>
      <c r="S495" s="17">
        <f t="shared" si="127"/>
        <v>0.19542814437805936</v>
      </c>
    </row>
    <row r="496" spans="1:19" x14ac:dyDescent="0.25">
      <c r="A496" s="18">
        <v>38623</v>
      </c>
      <c r="B496" s="11">
        <v>1249</v>
      </c>
      <c r="D496" s="11">
        <v>0.01</v>
      </c>
      <c r="E496" s="11">
        <v>1304</v>
      </c>
      <c r="F496" s="97">
        <f t="shared" si="129"/>
        <v>0.5444444444444444</v>
      </c>
      <c r="G496" s="26">
        <v>1511</v>
      </c>
      <c r="H496" s="93">
        <f t="shared" si="128"/>
        <v>0.63263888888888886</v>
      </c>
      <c r="I496" s="23">
        <f t="shared" si="117"/>
        <v>0.63611111111111107</v>
      </c>
      <c r="J496" s="11" t="str">
        <f t="shared" si="118"/>
        <v/>
      </c>
      <c r="K496" s="11">
        <f t="shared" si="119"/>
        <v>127.00000000000003</v>
      </c>
      <c r="L496" s="11">
        <f t="shared" si="120"/>
        <v>1</v>
      </c>
      <c r="M496" s="11">
        <f t="shared" ca="1" si="121"/>
        <v>1249</v>
      </c>
      <c r="N496" s="11">
        <f t="shared" ca="1" si="122"/>
        <v>146.99999999999994</v>
      </c>
      <c r="O496" s="21">
        <f t="shared" si="123"/>
        <v>2.5000000000000001E-2</v>
      </c>
      <c r="P496" s="24">
        <f t="shared" si="124"/>
        <v>5.4281443780592247E-3</v>
      </c>
      <c r="Q496" s="21">
        <f t="shared" si="125"/>
        <v>1.2700000000000002</v>
      </c>
      <c r="R496" s="21">
        <f t="shared" si="126"/>
        <v>1.2950000000000002</v>
      </c>
      <c r="S496" s="17">
        <f t="shared" si="127"/>
        <v>1.2754281443780595</v>
      </c>
    </row>
    <row r="497" spans="1:19" x14ac:dyDescent="0.25">
      <c r="A497" s="18">
        <v>38623</v>
      </c>
      <c r="B497" s="11">
        <v>1615</v>
      </c>
      <c r="D497" s="11">
        <v>0.01</v>
      </c>
      <c r="E497" s="11">
        <v>1652</v>
      </c>
      <c r="F497" s="97">
        <f t="shared" si="129"/>
        <v>0.70277777777777783</v>
      </c>
      <c r="G497" s="26">
        <v>1713</v>
      </c>
      <c r="H497" s="93">
        <f t="shared" si="128"/>
        <v>0.71736111111111101</v>
      </c>
      <c r="I497" s="23">
        <f t="shared" si="117"/>
        <v>0.72083333333333321</v>
      </c>
      <c r="J497" s="11" t="str">
        <f t="shared" si="118"/>
        <v/>
      </c>
      <c r="K497" s="11">
        <f t="shared" si="119"/>
        <v>20.999999999999766</v>
      </c>
      <c r="L497" s="11">
        <f t="shared" si="120"/>
        <v>1</v>
      </c>
      <c r="M497" s="11">
        <f t="shared" ca="1" si="121"/>
        <v>1615</v>
      </c>
      <c r="N497" s="11">
        <f t="shared" ca="1" si="122"/>
        <v>62.999999999999773</v>
      </c>
      <c r="O497" s="21">
        <f t="shared" si="123"/>
        <v>2.5000000000000001E-2</v>
      </c>
      <c r="P497" s="24">
        <f t="shared" si="124"/>
        <v>5.4281443780592247E-3</v>
      </c>
      <c r="Q497" s="21">
        <f t="shared" si="125"/>
        <v>0.20999999999999766</v>
      </c>
      <c r="R497" s="21">
        <f t="shared" si="126"/>
        <v>0.23499999999999766</v>
      </c>
      <c r="S497" s="17">
        <f t="shared" si="127"/>
        <v>0.21542814437805688</v>
      </c>
    </row>
    <row r="498" spans="1:19" x14ac:dyDescent="0.25">
      <c r="A498" s="18">
        <v>38624</v>
      </c>
      <c r="B498" s="11">
        <v>1157</v>
      </c>
      <c r="D498" s="11">
        <v>0.01</v>
      </c>
      <c r="E498" s="11">
        <v>1234</v>
      </c>
      <c r="F498" s="97">
        <f t="shared" si="129"/>
        <v>0.52361111111111114</v>
      </c>
      <c r="G498" s="26">
        <v>1440</v>
      </c>
      <c r="H498" s="93">
        <f t="shared" si="128"/>
        <v>0.61111111111111105</v>
      </c>
      <c r="I498" s="23" t="str">
        <f t="shared" si="117"/>
        <v/>
      </c>
      <c r="J498" s="11">
        <f t="shared" si="118"/>
        <v>1.9999999999999929</v>
      </c>
      <c r="K498" s="11">
        <f t="shared" si="119"/>
        <v>125.99999999999987</v>
      </c>
      <c r="L498" s="11">
        <f t="shared" si="120"/>
        <v>1</v>
      </c>
      <c r="M498" s="11">
        <f t="shared" ca="1" si="121"/>
        <v>1157</v>
      </c>
      <c r="N498" s="11" t="str">
        <f t="shared" si="122"/>
        <v/>
      </c>
      <c r="O498" s="21">
        <f t="shared" si="123"/>
        <v>0.10999999999999961</v>
      </c>
      <c r="P498" s="24">
        <f t="shared" si="124"/>
        <v>7.8176062203455646E-2</v>
      </c>
      <c r="Q498" s="21">
        <f t="shared" si="125"/>
        <v>1.2599999999999987</v>
      </c>
      <c r="R498" s="21">
        <f t="shared" si="126"/>
        <v>1.3699999999999983</v>
      </c>
      <c r="S498" s="17">
        <f t="shared" si="127"/>
        <v>1.3381760622034544</v>
      </c>
    </row>
    <row r="499" spans="1:19" x14ac:dyDescent="0.25">
      <c r="D499" s="11">
        <v>0.1</v>
      </c>
      <c r="E499" s="11">
        <v>1442</v>
      </c>
      <c r="F499" s="97">
        <f t="shared" si="129"/>
        <v>0.61249999999999993</v>
      </c>
      <c r="G499" s="26">
        <v>1452</v>
      </c>
      <c r="H499" s="93">
        <f t="shared" si="128"/>
        <v>0.61944444444444446</v>
      </c>
      <c r="I499" s="23">
        <f t="shared" si="117"/>
        <v>0.62291666666666667</v>
      </c>
      <c r="J499" s="11" t="str">
        <f t="shared" si="118"/>
        <v/>
      </c>
      <c r="K499" s="11">
        <f t="shared" si="119"/>
        <v>10.000000000000124</v>
      </c>
      <c r="L499" s="11">
        <f t="shared" si="120"/>
        <v>2</v>
      </c>
      <c r="M499" s="11">
        <f t="shared" ca="1" si="121"/>
        <v>1157</v>
      </c>
      <c r="N499" s="11">
        <f t="shared" ca="1" si="122"/>
        <v>180.00000000000009</v>
      </c>
      <c r="O499" s="21">
        <f t="shared" si="123"/>
        <v>0.25</v>
      </c>
      <c r="P499" s="24">
        <f t="shared" si="124"/>
        <v>4.342905372259271E-2</v>
      </c>
      <c r="Q499" s="21">
        <f t="shared" si="125"/>
        <v>1.0000000000000124</v>
      </c>
      <c r="R499" s="21">
        <f t="shared" si="126"/>
        <v>1.2500000000000124</v>
      </c>
      <c r="S499" s="17">
        <f t="shared" si="127"/>
        <v>1.0434290537226052</v>
      </c>
    </row>
    <row r="500" spans="1:19" x14ac:dyDescent="0.25">
      <c r="A500" s="18">
        <v>38624</v>
      </c>
      <c r="B500" s="11">
        <v>1536</v>
      </c>
      <c r="D500" s="11">
        <v>0.01</v>
      </c>
      <c r="E500" s="11">
        <v>1640</v>
      </c>
      <c r="F500" s="97">
        <f t="shared" si="129"/>
        <v>0.69444444444444453</v>
      </c>
      <c r="G500" s="26">
        <v>1643</v>
      </c>
      <c r="H500" s="93">
        <f t="shared" si="128"/>
        <v>0.69652777777777775</v>
      </c>
      <c r="I500" s="23">
        <f t="shared" si="117"/>
        <v>0.7</v>
      </c>
      <c r="J500" s="11" t="str">
        <f t="shared" si="118"/>
        <v/>
      </c>
      <c r="K500" s="11">
        <f t="shared" si="119"/>
        <v>2.9999999999998295</v>
      </c>
      <c r="L500" s="11">
        <f t="shared" si="120"/>
        <v>1</v>
      </c>
      <c r="M500" s="11">
        <f t="shared" ca="1" si="121"/>
        <v>1536</v>
      </c>
      <c r="N500" s="11">
        <f t="shared" ca="1" si="122"/>
        <v>71.999999999999901</v>
      </c>
      <c r="O500" s="21">
        <f t="shared" si="123"/>
        <v>2.5000000000000001E-2</v>
      </c>
      <c r="P500" s="24">
        <f t="shared" si="124"/>
        <v>5.4281443780592247E-3</v>
      </c>
      <c r="Q500" s="21">
        <f t="shared" si="125"/>
        <v>2.9999999999998295E-2</v>
      </c>
      <c r="R500" s="21">
        <f t="shared" si="126"/>
        <v>5.49999999999983E-2</v>
      </c>
      <c r="S500" s="17">
        <f t="shared" si="127"/>
        <v>3.5428144378057518E-2</v>
      </c>
    </row>
    <row r="501" spans="1:19" x14ac:dyDescent="0.25">
      <c r="A501" s="18">
        <v>38625</v>
      </c>
      <c r="B501" s="11">
        <v>757</v>
      </c>
      <c r="D501" s="11">
        <v>0.01</v>
      </c>
      <c r="E501" s="11">
        <v>854</v>
      </c>
      <c r="F501" s="97">
        <f t="shared" si="129"/>
        <v>0.37083333333333335</v>
      </c>
      <c r="G501" s="26">
        <v>858</v>
      </c>
      <c r="H501" s="93">
        <f t="shared" si="128"/>
        <v>0.37361111111111112</v>
      </c>
      <c r="I501" s="23" t="str">
        <f t="shared" si="117"/>
        <v/>
      </c>
      <c r="J501" s="11">
        <f t="shared" si="118"/>
        <v>15.999999999999943</v>
      </c>
      <c r="K501" s="11">
        <f t="shared" si="119"/>
        <v>3.9999999999999858</v>
      </c>
      <c r="L501" s="11">
        <f t="shared" si="120"/>
        <v>1</v>
      </c>
      <c r="M501" s="11">
        <f t="shared" ca="1" si="121"/>
        <v>757</v>
      </c>
      <c r="N501" s="11" t="str">
        <f t="shared" si="122"/>
        <v/>
      </c>
      <c r="O501" s="21">
        <f t="shared" si="123"/>
        <v>800.0799999999972</v>
      </c>
      <c r="P501" s="24">
        <f t="shared" si="124"/>
        <v>173.70230664796972</v>
      </c>
      <c r="Q501" s="21">
        <f t="shared" si="125"/>
        <v>3.9999999999999862E-2</v>
      </c>
      <c r="R501" s="21">
        <f t="shared" si="126"/>
        <v>800.11999999999716</v>
      </c>
      <c r="S501" s="17">
        <f t="shared" si="127"/>
        <v>173.74230664796971</v>
      </c>
    </row>
    <row r="502" spans="1:19" x14ac:dyDescent="0.25">
      <c r="D502" s="11">
        <v>100</v>
      </c>
      <c r="E502" s="11">
        <v>914</v>
      </c>
      <c r="F502" s="97">
        <f t="shared" si="129"/>
        <v>0.38472222222222219</v>
      </c>
      <c r="G502" s="26">
        <v>918</v>
      </c>
      <c r="H502" s="93">
        <f t="shared" si="128"/>
        <v>0.38750000000000001</v>
      </c>
      <c r="I502" s="23" t="str">
        <f t="shared" si="117"/>
        <v/>
      </c>
      <c r="J502" s="11">
        <f t="shared" si="118"/>
        <v>3.9999999999999858</v>
      </c>
      <c r="K502" s="11">
        <f t="shared" si="119"/>
        <v>4.0000000000000657</v>
      </c>
      <c r="L502" s="11">
        <f t="shared" si="120"/>
        <v>2</v>
      </c>
      <c r="M502" s="11">
        <f t="shared" ca="1" si="121"/>
        <v>757</v>
      </c>
      <c r="N502" s="11" t="str">
        <f t="shared" si="122"/>
        <v/>
      </c>
      <c r="O502" s="21">
        <f t="shared" si="123"/>
        <v>559.99999999999795</v>
      </c>
      <c r="P502" s="24">
        <f t="shared" si="124"/>
        <v>544.41521308230074</v>
      </c>
      <c r="Q502" s="21">
        <f t="shared" si="125"/>
        <v>400.00000000000659</v>
      </c>
      <c r="R502" s="21">
        <f t="shared" si="126"/>
        <v>960.00000000000455</v>
      </c>
      <c r="S502" s="17">
        <f t="shared" si="127"/>
        <v>944.41521308230733</v>
      </c>
    </row>
    <row r="503" spans="1:19" x14ac:dyDescent="0.25">
      <c r="D503" s="11">
        <v>180</v>
      </c>
      <c r="E503" s="11">
        <v>922</v>
      </c>
      <c r="F503" s="97">
        <f t="shared" si="129"/>
        <v>0.39027777777777778</v>
      </c>
      <c r="G503" s="26">
        <v>1120</v>
      </c>
      <c r="H503" s="93">
        <f t="shared" si="128"/>
        <v>0.47222222222222227</v>
      </c>
      <c r="I503" s="23">
        <f t="shared" si="117"/>
        <v>0.47569444444444448</v>
      </c>
      <c r="J503" s="11" t="str">
        <f t="shared" si="118"/>
        <v/>
      </c>
      <c r="K503" s="11">
        <f t="shared" si="119"/>
        <v>118.00000000000006</v>
      </c>
      <c r="L503" s="11">
        <f t="shared" si="120"/>
        <v>3</v>
      </c>
      <c r="M503" s="11">
        <f t="shared" ca="1" si="121"/>
        <v>757</v>
      </c>
      <c r="N503" s="11">
        <f t="shared" ca="1" si="122"/>
        <v>208.00000000000006</v>
      </c>
      <c r="O503" s="21">
        <f t="shared" si="123"/>
        <v>450</v>
      </c>
      <c r="P503" s="24">
        <f t="shared" si="124"/>
        <v>47.347346607878421</v>
      </c>
      <c r="Q503" s="21">
        <f t="shared" si="125"/>
        <v>21240.000000000011</v>
      </c>
      <c r="R503" s="21">
        <f t="shared" si="126"/>
        <v>21690.000000000011</v>
      </c>
      <c r="S503" s="17">
        <f t="shared" si="127"/>
        <v>21287.34734660789</v>
      </c>
    </row>
    <row r="504" spans="1:19" x14ac:dyDescent="0.25">
      <c r="A504" s="18">
        <v>38626</v>
      </c>
      <c r="B504" s="11">
        <v>917</v>
      </c>
      <c r="D504" s="11">
        <v>0.01</v>
      </c>
      <c r="E504" s="11">
        <v>1015</v>
      </c>
      <c r="F504" s="97">
        <f t="shared" si="129"/>
        <v>0.42708333333333331</v>
      </c>
      <c r="G504" s="26">
        <v>1022</v>
      </c>
      <c r="H504" s="93">
        <f t="shared" si="128"/>
        <v>0.43194444444444446</v>
      </c>
      <c r="I504" s="23" t="str">
        <f t="shared" si="117"/>
        <v/>
      </c>
      <c r="J504" s="11">
        <f t="shared" si="118"/>
        <v>7.9999999999999716</v>
      </c>
      <c r="K504" s="11">
        <f t="shared" si="119"/>
        <v>7.0000000000000551</v>
      </c>
      <c r="L504" s="11">
        <f t="shared" si="120"/>
        <v>1</v>
      </c>
      <c r="M504" s="11">
        <f t="shared" ca="1" si="121"/>
        <v>917</v>
      </c>
      <c r="N504" s="11" t="str">
        <f t="shared" si="122"/>
        <v/>
      </c>
      <c r="O504" s="21">
        <f t="shared" si="123"/>
        <v>1.0399999999999963</v>
      </c>
      <c r="P504" s="24">
        <f t="shared" si="124"/>
        <v>0.59649932629395841</v>
      </c>
      <c r="Q504" s="21">
        <f t="shared" si="125"/>
        <v>7.0000000000000548E-2</v>
      </c>
      <c r="R504" s="21">
        <f t="shared" si="126"/>
        <v>1.1099999999999968</v>
      </c>
      <c r="S504" s="17">
        <f t="shared" si="127"/>
        <v>0.66649932629395892</v>
      </c>
    </row>
    <row r="505" spans="1:19" x14ac:dyDescent="0.25">
      <c r="D505" s="11">
        <v>0.25</v>
      </c>
      <c r="E505" s="11">
        <v>1030</v>
      </c>
      <c r="F505" s="97">
        <f t="shared" si="129"/>
        <v>0.4375</v>
      </c>
      <c r="G505" s="26">
        <v>1036</v>
      </c>
      <c r="H505" s="93">
        <f t="shared" si="128"/>
        <v>0.44166666666666665</v>
      </c>
      <c r="I505" s="23" t="str">
        <f t="shared" si="117"/>
        <v/>
      </c>
      <c r="J505" s="11">
        <f t="shared" si="118"/>
        <v>9.000000000000048</v>
      </c>
      <c r="K505" s="11">
        <f t="shared" si="119"/>
        <v>5.9999999999999787</v>
      </c>
      <c r="L505" s="11">
        <f t="shared" si="120"/>
        <v>2</v>
      </c>
      <c r="M505" s="11">
        <f t="shared" ca="1" si="121"/>
        <v>917</v>
      </c>
      <c r="N505" s="11" t="str">
        <f t="shared" si="122"/>
        <v/>
      </c>
      <c r="O505" s="21">
        <f t="shared" si="123"/>
        <v>1.1844000000000063</v>
      </c>
      <c r="P505" s="24">
        <f t="shared" si="124"/>
        <v>0.72460901922859244</v>
      </c>
      <c r="Q505" s="21">
        <f t="shared" si="125"/>
        <v>1.4999999999999947</v>
      </c>
      <c r="R505" s="21">
        <f t="shared" si="126"/>
        <v>2.684400000000001</v>
      </c>
      <c r="S505" s="17">
        <f t="shared" si="127"/>
        <v>2.2246090192285872</v>
      </c>
    </row>
    <row r="506" spans="1:19" x14ac:dyDescent="0.25">
      <c r="D506" s="11">
        <v>1.32E-2</v>
      </c>
      <c r="E506" s="11">
        <v>1045</v>
      </c>
      <c r="F506" s="97">
        <f t="shared" si="129"/>
        <v>0.44791666666666669</v>
      </c>
      <c r="G506" s="26">
        <v>1050</v>
      </c>
      <c r="H506" s="93">
        <f t="shared" si="128"/>
        <v>0.4513888888888889</v>
      </c>
      <c r="I506" s="23" t="str">
        <f t="shared" si="117"/>
        <v/>
      </c>
      <c r="J506" s="11">
        <f t="shared" si="118"/>
        <v>11.000000000000041</v>
      </c>
      <c r="K506" s="11">
        <f t="shared" si="119"/>
        <v>4.9999999999999822</v>
      </c>
      <c r="L506" s="11">
        <f t="shared" si="120"/>
        <v>3</v>
      </c>
      <c r="M506" s="11">
        <f t="shared" ca="1" si="121"/>
        <v>917</v>
      </c>
      <c r="N506" s="11" t="str">
        <f t="shared" si="122"/>
        <v/>
      </c>
      <c r="O506" s="21">
        <f t="shared" si="123"/>
        <v>8.3226000000000315</v>
      </c>
      <c r="P506" s="24">
        <f t="shared" si="124"/>
        <v>3.4555350044985014</v>
      </c>
      <c r="Q506" s="21">
        <f t="shared" si="125"/>
        <v>6.5999999999999767E-2</v>
      </c>
      <c r="R506" s="21">
        <f t="shared" si="126"/>
        <v>8.3886000000000305</v>
      </c>
      <c r="S506" s="17">
        <f t="shared" si="127"/>
        <v>3.5215350044985012</v>
      </c>
    </row>
    <row r="507" spans="1:19" x14ac:dyDescent="0.25">
      <c r="D507" s="11">
        <v>1.5</v>
      </c>
      <c r="E507" s="11">
        <v>1101</v>
      </c>
      <c r="F507" s="97">
        <f t="shared" si="129"/>
        <v>0.45902777777777781</v>
      </c>
      <c r="G507" s="26">
        <v>1103</v>
      </c>
      <c r="H507" s="93">
        <f t="shared" si="128"/>
        <v>0.4604166666666667</v>
      </c>
      <c r="I507" s="23" t="str">
        <f t="shared" ref="I507:I570" si="130">IF(OR(A508&lt;&gt;"",D508=""),H507+TIME(0,5,0),"")</f>
        <v/>
      </c>
      <c r="J507" s="11">
        <f t="shared" ref="J507:J570" si="131">IF(AND(OR(AND(A507&lt;&gt;"",A508=""),AND(A507="",A508="")),D508&lt;&gt;""),(F508-H507)*1440,"")</f>
        <v>13.000000000000034</v>
      </c>
      <c r="K507" s="11">
        <f t="shared" ref="K507:K570" si="132">(H507-F507)*1440</f>
        <v>1.9999999999999929</v>
      </c>
      <c r="L507" s="11">
        <f t="shared" ref="L507:L570" si="133">IF(A507&lt;&gt;"",1,L506+1)</f>
        <v>4</v>
      </c>
      <c r="M507" s="11">
        <f t="shared" ref="M507:M570" ca="1" si="134">OFFSET(B507,-L507+1,0)</f>
        <v>917</v>
      </c>
      <c r="N507" s="11" t="str">
        <f t="shared" ref="N507:N570" si="135">IF(I507&lt;&gt;"",(I507-VALUE(CONCATENATE(LEFT(M507,LEN(M507)-2),":",RIGHT(M507,2))))*1440,"")</f>
        <v/>
      </c>
      <c r="O507" s="21">
        <f t="shared" ref="O507:O570" si="136">IF(J507&lt;&gt;"",(D507+D508)*J507/2,D507*5/2)</f>
        <v>107.25000000000028</v>
      </c>
      <c r="P507" s="24">
        <f t="shared" ref="P507:P570" si="137">IF(J507&lt;&gt;"",(D508-D507)*J507/LN((D508+0.000001)/(D507+0.000001)),-5*(D507-0.000001)/(LN(1/D507)-13.8155))</f>
        <v>76.218701434830479</v>
      </c>
      <c r="Q507" s="21">
        <f t="shared" ref="Q507:Q570" si="138">(D507*K507)</f>
        <v>2.9999999999999893</v>
      </c>
      <c r="R507" s="21">
        <f t="shared" ref="R507:R570" si="139">O507+Q507</f>
        <v>110.25000000000027</v>
      </c>
      <c r="S507" s="17">
        <f t="shared" ref="S507:S570" si="140">P507+Q507</f>
        <v>79.218701434830464</v>
      </c>
    </row>
    <row r="508" spans="1:19" x14ac:dyDescent="0.25">
      <c r="D508" s="11">
        <v>15</v>
      </c>
      <c r="E508" s="11">
        <v>1116</v>
      </c>
      <c r="F508" s="97">
        <f t="shared" si="129"/>
        <v>0.4694444444444445</v>
      </c>
      <c r="G508" s="26">
        <v>1129</v>
      </c>
      <c r="H508" s="93">
        <f t="shared" si="128"/>
        <v>0.47847222222222219</v>
      </c>
      <c r="I508" s="23" t="str">
        <f t="shared" si="130"/>
        <v/>
      </c>
      <c r="J508" s="11">
        <f t="shared" si="131"/>
        <v>18.000000000000014</v>
      </c>
      <c r="K508" s="11">
        <f t="shared" si="132"/>
        <v>12.999999999999874</v>
      </c>
      <c r="L508" s="11">
        <f t="shared" si="133"/>
        <v>5</v>
      </c>
      <c r="M508" s="11">
        <f t="shared" ca="1" si="134"/>
        <v>917</v>
      </c>
      <c r="N508" s="11" t="str">
        <f t="shared" si="135"/>
        <v/>
      </c>
      <c r="O508" s="21">
        <f t="shared" si="136"/>
        <v>135.90000000000009</v>
      </c>
      <c r="P508" s="24">
        <f t="shared" si="137"/>
        <v>53.52625285010086</v>
      </c>
      <c r="Q508" s="21">
        <f t="shared" si="138"/>
        <v>194.9999999999981</v>
      </c>
      <c r="R508" s="21">
        <f t="shared" si="139"/>
        <v>330.89999999999816</v>
      </c>
      <c r="S508" s="17">
        <f t="shared" si="140"/>
        <v>248.52625285009896</v>
      </c>
    </row>
    <row r="509" spans="1:19" x14ac:dyDescent="0.25">
      <c r="D509" s="11">
        <v>0.1</v>
      </c>
      <c r="E509" s="11">
        <v>1147</v>
      </c>
      <c r="F509" s="97">
        <f t="shared" si="129"/>
        <v>0.4909722222222222</v>
      </c>
      <c r="G509" s="26">
        <v>1305</v>
      </c>
      <c r="H509" s="93">
        <f t="shared" si="128"/>
        <v>0.54513888888888895</v>
      </c>
      <c r="I509" s="23">
        <f t="shared" si="130"/>
        <v>0.54861111111111116</v>
      </c>
      <c r="J509" s="11" t="str">
        <f t="shared" si="131"/>
        <v/>
      </c>
      <c r="K509" s="11">
        <f t="shared" si="132"/>
        <v>78.000000000000128</v>
      </c>
      <c r="L509" s="11">
        <f t="shared" si="133"/>
        <v>6</v>
      </c>
      <c r="M509" s="11">
        <f t="shared" ca="1" si="134"/>
        <v>917</v>
      </c>
      <c r="N509" s="11">
        <f t="shared" ca="1" si="135"/>
        <v>233.00000000000006</v>
      </c>
      <c r="O509" s="21">
        <f t="shared" si="136"/>
        <v>0.25</v>
      </c>
      <c r="P509" s="24">
        <f t="shared" si="137"/>
        <v>4.342905372259271E-2</v>
      </c>
      <c r="Q509" s="21">
        <f t="shared" si="138"/>
        <v>7.8000000000000131</v>
      </c>
      <c r="R509" s="21">
        <f t="shared" si="139"/>
        <v>8.0500000000000131</v>
      </c>
      <c r="S509" s="17">
        <f t="shared" si="140"/>
        <v>7.8434290537226055</v>
      </c>
    </row>
    <row r="510" spans="1:19" x14ac:dyDescent="0.25">
      <c r="A510" s="18">
        <v>38631</v>
      </c>
      <c r="B510" s="11">
        <v>1305</v>
      </c>
      <c r="D510" s="11">
        <v>0.01</v>
      </c>
      <c r="E510" s="11">
        <v>1450</v>
      </c>
      <c r="F510" s="97">
        <f t="shared" si="129"/>
        <v>0.61805555555555558</v>
      </c>
      <c r="G510" s="26">
        <v>1504</v>
      </c>
      <c r="H510" s="93">
        <f t="shared" si="128"/>
        <v>0.62777777777777777</v>
      </c>
      <c r="I510" s="23">
        <f t="shared" si="130"/>
        <v>0.63124999999999998</v>
      </c>
      <c r="J510" s="11" t="str">
        <f t="shared" si="131"/>
        <v/>
      </c>
      <c r="K510" s="11">
        <f t="shared" si="132"/>
        <v>13.99999999999995</v>
      </c>
      <c r="L510" s="11">
        <f t="shared" si="133"/>
        <v>1</v>
      </c>
      <c r="M510" s="11">
        <f t="shared" ca="1" si="134"/>
        <v>1305</v>
      </c>
      <c r="N510" s="11">
        <f t="shared" ca="1" si="135"/>
        <v>123.99999999999989</v>
      </c>
      <c r="O510" s="21">
        <f t="shared" si="136"/>
        <v>2.5000000000000001E-2</v>
      </c>
      <c r="P510" s="24">
        <f t="shared" si="137"/>
        <v>5.4281443780592247E-3</v>
      </c>
      <c r="Q510" s="21">
        <f t="shared" si="138"/>
        <v>0.13999999999999951</v>
      </c>
      <c r="R510" s="21">
        <f t="shared" si="139"/>
        <v>0.16499999999999951</v>
      </c>
      <c r="S510" s="17">
        <f t="shared" si="140"/>
        <v>0.14542814437805873</v>
      </c>
    </row>
    <row r="511" spans="1:19" x14ac:dyDescent="0.25">
      <c r="A511" s="18">
        <v>38632</v>
      </c>
      <c r="B511" s="11">
        <v>842</v>
      </c>
      <c r="D511" s="11">
        <v>0.01</v>
      </c>
      <c r="E511" s="11">
        <v>1023</v>
      </c>
      <c r="F511" s="97">
        <f t="shared" si="129"/>
        <v>0.43263888888888885</v>
      </c>
      <c r="G511" s="26">
        <v>1037</v>
      </c>
      <c r="H511" s="93">
        <f t="shared" si="128"/>
        <v>0.44236111111111115</v>
      </c>
      <c r="I511" s="23" t="str">
        <f t="shared" si="130"/>
        <v/>
      </c>
      <c r="J511" s="11">
        <f t="shared" si="131"/>
        <v>11.999999999999957</v>
      </c>
      <c r="K511" s="11">
        <f t="shared" si="132"/>
        <v>14.00000000000011</v>
      </c>
      <c r="L511" s="11">
        <f t="shared" si="133"/>
        <v>1</v>
      </c>
      <c r="M511" s="11">
        <f t="shared" ca="1" si="134"/>
        <v>842</v>
      </c>
      <c r="N511" s="11" t="str">
        <f t="shared" si="135"/>
        <v/>
      </c>
      <c r="O511" s="21">
        <f t="shared" si="136"/>
        <v>60.059999999999782</v>
      </c>
      <c r="P511" s="24">
        <f t="shared" si="137"/>
        <v>17.354658467472191</v>
      </c>
      <c r="Q511" s="21">
        <f t="shared" si="138"/>
        <v>0.1400000000000011</v>
      </c>
      <c r="R511" s="21">
        <f t="shared" si="139"/>
        <v>60.199999999999783</v>
      </c>
      <c r="S511" s="17">
        <f t="shared" si="140"/>
        <v>17.494658467472192</v>
      </c>
    </row>
    <row r="512" spans="1:19" x14ac:dyDescent="0.25">
      <c r="D512" s="11">
        <v>10</v>
      </c>
      <c r="E512" s="11">
        <v>1049</v>
      </c>
      <c r="F512" s="97">
        <f t="shared" si="129"/>
        <v>0.45069444444444445</v>
      </c>
      <c r="G512" s="26">
        <v>1055</v>
      </c>
      <c r="H512" s="93">
        <f t="shared" si="128"/>
        <v>0.4548611111111111</v>
      </c>
      <c r="I512" s="23" t="str">
        <f t="shared" si="130"/>
        <v/>
      </c>
      <c r="J512" s="11">
        <f t="shared" si="131"/>
        <v>6.9999999999999751</v>
      </c>
      <c r="K512" s="11">
        <f t="shared" si="132"/>
        <v>5.9999999999999787</v>
      </c>
      <c r="L512" s="11">
        <f t="shared" si="133"/>
        <v>2</v>
      </c>
      <c r="M512" s="11">
        <f t="shared" ca="1" si="134"/>
        <v>842</v>
      </c>
      <c r="N512" s="11" t="str">
        <f t="shared" si="135"/>
        <v/>
      </c>
      <c r="O512" s="21">
        <f t="shared" si="136"/>
        <v>664.99999999999761</v>
      </c>
      <c r="P512" s="24">
        <f t="shared" si="137"/>
        <v>411.71175840372024</v>
      </c>
      <c r="Q512" s="21">
        <f t="shared" si="138"/>
        <v>59.999999999999787</v>
      </c>
      <c r="R512" s="21">
        <f t="shared" si="139"/>
        <v>724.99999999999739</v>
      </c>
      <c r="S512" s="17">
        <f t="shared" si="140"/>
        <v>471.71175840372001</v>
      </c>
    </row>
    <row r="513" spans="1:19" x14ac:dyDescent="0.25">
      <c r="D513" s="11">
        <v>180</v>
      </c>
      <c r="E513" s="11">
        <v>1102</v>
      </c>
      <c r="F513" s="97">
        <f t="shared" si="129"/>
        <v>0.4597222222222222</v>
      </c>
      <c r="G513" s="26">
        <v>1239</v>
      </c>
      <c r="H513" s="93">
        <f t="shared" si="128"/>
        <v>0.52708333333333335</v>
      </c>
      <c r="I513" s="23">
        <f t="shared" si="130"/>
        <v>0.53055555555555556</v>
      </c>
      <c r="J513" s="11" t="str">
        <f t="shared" si="131"/>
        <v/>
      </c>
      <c r="K513" s="11">
        <f t="shared" si="132"/>
        <v>97.000000000000057</v>
      </c>
      <c r="L513" s="11">
        <f t="shared" si="133"/>
        <v>3</v>
      </c>
      <c r="M513" s="11">
        <f t="shared" ca="1" si="134"/>
        <v>842</v>
      </c>
      <c r="N513" s="11">
        <f t="shared" ca="1" si="135"/>
        <v>242.00000000000003</v>
      </c>
      <c r="O513" s="21">
        <f t="shared" si="136"/>
        <v>450</v>
      </c>
      <c r="P513" s="24">
        <f t="shared" si="137"/>
        <v>47.347346607878421</v>
      </c>
      <c r="Q513" s="21">
        <f t="shared" si="138"/>
        <v>17460.000000000011</v>
      </c>
      <c r="R513" s="21">
        <f t="shared" si="139"/>
        <v>17910.000000000011</v>
      </c>
      <c r="S513" s="17">
        <f t="shared" si="140"/>
        <v>17507.34734660789</v>
      </c>
    </row>
    <row r="514" spans="1:19" x14ac:dyDescent="0.25">
      <c r="A514" s="18">
        <v>38642</v>
      </c>
      <c r="B514" s="11">
        <v>950</v>
      </c>
      <c r="D514" s="11">
        <v>0.01</v>
      </c>
      <c r="E514" s="11">
        <v>1334</v>
      </c>
      <c r="F514" s="97">
        <f t="shared" si="129"/>
        <v>0.56527777777777777</v>
      </c>
      <c r="G514" s="26">
        <v>1338</v>
      </c>
      <c r="H514" s="93">
        <f t="shared" si="128"/>
        <v>0.56805555555555554</v>
      </c>
      <c r="I514" s="23" t="str">
        <f t="shared" si="130"/>
        <v/>
      </c>
      <c r="J514" s="11">
        <f t="shared" si="131"/>
        <v>8.0000000000001315</v>
      </c>
      <c r="K514" s="11">
        <f t="shared" si="132"/>
        <v>3.9999999999999858</v>
      </c>
      <c r="L514" s="11">
        <f t="shared" si="133"/>
        <v>1</v>
      </c>
      <c r="M514" s="11">
        <f t="shared" ca="1" si="134"/>
        <v>950</v>
      </c>
      <c r="N514" s="11" t="str">
        <f t="shared" si="135"/>
        <v/>
      </c>
      <c r="O514" s="21">
        <f t="shared" si="136"/>
        <v>0.44000000000000722</v>
      </c>
      <c r="P514" s="24">
        <f t="shared" si="137"/>
        <v>0.31270424881382886</v>
      </c>
      <c r="Q514" s="21">
        <f t="shared" si="138"/>
        <v>3.9999999999999862E-2</v>
      </c>
      <c r="R514" s="21">
        <f t="shared" si="139"/>
        <v>0.48000000000000709</v>
      </c>
      <c r="S514" s="17">
        <f t="shared" si="140"/>
        <v>0.35270424881382872</v>
      </c>
    </row>
    <row r="515" spans="1:19" x14ac:dyDescent="0.25">
      <c r="D515" s="11">
        <v>0.1</v>
      </c>
      <c r="E515" s="11">
        <v>1346</v>
      </c>
      <c r="F515" s="97">
        <f t="shared" si="129"/>
        <v>0.57361111111111118</v>
      </c>
      <c r="G515" s="26">
        <v>1605</v>
      </c>
      <c r="H515" s="93">
        <f t="shared" si="128"/>
        <v>0.67013888888888884</v>
      </c>
      <c r="I515" s="23">
        <f t="shared" si="130"/>
        <v>0.67361111111111105</v>
      </c>
      <c r="J515" s="11" t="str">
        <f t="shared" si="131"/>
        <v/>
      </c>
      <c r="K515" s="11">
        <f t="shared" si="132"/>
        <v>138.99999999999983</v>
      </c>
      <c r="L515" s="11">
        <f t="shared" si="133"/>
        <v>2</v>
      </c>
      <c r="M515" s="11">
        <f t="shared" ca="1" si="134"/>
        <v>950</v>
      </c>
      <c r="N515" s="11">
        <f t="shared" ca="1" si="135"/>
        <v>379.99999999999983</v>
      </c>
      <c r="O515" s="21">
        <f t="shared" si="136"/>
        <v>0.25</v>
      </c>
      <c r="P515" s="24">
        <f t="shared" si="137"/>
        <v>4.342905372259271E-2</v>
      </c>
      <c r="Q515" s="21">
        <f t="shared" si="138"/>
        <v>13.899999999999984</v>
      </c>
      <c r="R515" s="21">
        <f t="shared" si="139"/>
        <v>14.149999999999984</v>
      </c>
      <c r="S515" s="17">
        <f t="shared" si="140"/>
        <v>13.943429053722577</v>
      </c>
    </row>
    <row r="516" spans="1:19" x14ac:dyDescent="0.25">
      <c r="A516" s="18">
        <v>38643</v>
      </c>
      <c r="B516" s="11">
        <v>803</v>
      </c>
      <c r="D516" s="11">
        <v>0.01</v>
      </c>
      <c r="E516" s="11">
        <v>833</v>
      </c>
      <c r="F516" s="97">
        <f t="shared" si="129"/>
        <v>0.35625000000000001</v>
      </c>
      <c r="G516" s="26">
        <v>834</v>
      </c>
      <c r="H516" s="93">
        <f t="shared" si="128"/>
        <v>0.35694444444444445</v>
      </c>
      <c r="I516" s="23" t="str">
        <f t="shared" si="130"/>
        <v/>
      </c>
      <c r="J516" s="11">
        <f t="shared" si="131"/>
        <v>4.9999999999999822</v>
      </c>
      <c r="K516" s="11">
        <f t="shared" si="132"/>
        <v>0.99999999999999645</v>
      </c>
      <c r="L516" s="11">
        <f t="shared" si="133"/>
        <v>1</v>
      </c>
      <c r="M516" s="11">
        <f t="shared" ca="1" si="134"/>
        <v>803</v>
      </c>
      <c r="N516" s="11" t="str">
        <f t="shared" si="135"/>
        <v/>
      </c>
      <c r="O516" s="21">
        <f t="shared" si="136"/>
        <v>0.27499999999999902</v>
      </c>
      <c r="P516" s="24">
        <f t="shared" si="137"/>
        <v>0.19544015550863911</v>
      </c>
      <c r="Q516" s="21">
        <f t="shared" si="138"/>
        <v>9.9999999999999655E-3</v>
      </c>
      <c r="R516" s="21">
        <f t="shared" si="139"/>
        <v>0.28499999999999898</v>
      </c>
      <c r="S516" s="17">
        <f t="shared" si="140"/>
        <v>0.20544015550863906</v>
      </c>
    </row>
    <row r="517" spans="1:19" x14ac:dyDescent="0.25">
      <c r="D517" s="11">
        <v>0.1</v>
      </c>
      <c r="E517" s="11">
        <v>839</v>
      </c>
      <c r="F517" s="97">
        <f t="shared" si="129"/>
        <v>0.36041666666666666</v>
      </c>
      <c r="G517" s="26">
        <v>1100</v>
      </c>
      <c r="H517" s="93">
        <f t="shared" si="128"/>
        <v>0.45833333333333331</v>
      </c>
      <c r="I517" s="23">
        <f t="shared" si="130"/>
        <v>0.46180555555555552</v>
      </c>
      <c r="J517" s="11" t="str">
        <f t="shared" si="131"/>
        <v/>
      </c>
      <c r="K517" s="11">
        <f t="shared" si="132"/>
        <v>140.99999999999997</v>
      </c>
      <c r="L517" s="11">
        <f t="shared" si="133"/>
        <v>2</v>
      </c>
      <c r="M517" s="11">
        <f t="shared" ca="1" si="134"/>
        <v>803</v>
      </c>
      <c r="N517" s="11">
        <f t="shared" ca="1" si="135"/>
        <v>181.99999999999991</v>
      </c>
      <c r="O517" s="21">
        <f t="shared" si="136"/>
        <v>0.25</v>
      </c>
      <c r="P517" s="24">
        <f t="shared" si="137"/>
        <v>4.342905372259271E-2</v>
      </c>
      <c r="Q517" s="21">
        <f t="shared" si="138"/>
        <v>14.099999999999998</v>
      </c>
      <c r="R517" s="21">
        <f t="shared" si="139"/>
        <v>14.349999999999998</v>
      </c>
      <c r="S517" s="17">
        <f t="shared" si="140"/>
        <v>14.14342905372259</v>
      </c>
    </row>
    <row r="518" spans="1:19" x14ac:dyDescent="0.25">
      <c r="A518" s="18">
        <v>38643</v>
      </c>
      <c r="B518" s="11">
        <v>1141</v>
      </c>
      <c r="D518" s="11">
        <v>0.1</v>
      </c>
      <c r="E518" s="11">
        <v>1208</v>
      </c>
      <c r="F518" s="97">
        <f t="shared" si="129"/>
        <v>0.50555555555555554</v>
      </c>
      <c r="G518" s="26">
        <v>1355</v>
      </c>
      <c r="H518" s="93">
        <f t="shared" si="128"/>
        <v>0.57986111111111105</v>
      </c>
      <c r="I518" s="23">
        <f t="shared" si="130"/>
        <v>0.58333333333333326</v>
      </c>
      <c r="J518" s="11" t="str">
        <f t="shared" si="131"/>
        <v/>
      </c>
      <c r="K518" s="11">
        <f t="shared" si="132"/>
        <v>106.99999999999994</v>
      </c>
      <c r="L518" s="11">
        <f t="shared" si="133"/>
        <v>1</v>
      </c>
      <c r="M518" s="11">
        <f t="shared" ca="1" si="134"/>
        <v>1141</v>
      </c>
      <c r="N518" s="11">
        <f t="shared" ca="1" si="135"/>
        <v>138.99999999999991</v>
      </c>
      <c r="O518" s="21">
        <f t="shared" si="136"/>
        <v>0.25</v>
      </c>
      <c r="P518" s="24">
        <f t="shared" si="137"/>
        <v>4.342905372259271E-2</v>
      </c>
      <c r="Q518" s="21">
        <f t="shared" si="138"/>
        <v>10.699999999999996</v>
      </c>
      <c r="R518" s="21">
        <f t="shared" si="139"/>
        <v>10.949999999999996</v>
      </c>
      <c r="S518" s="17">
        <f t="shared" si="140"/>
        <v>10.743429053722588</v>
      </c>
    </row>
    <row r="519" spans="1:19" x14ac:dyDescent="0.25">
      <c r="A519" s="18">
        <v>38643</v>
      </c>
      <c r="B519" s="11">
        <v>1439</v>
      </c>
      <c r="D519" s="11">
        <v>1</v>
      </c>
      <c r="E519" s="11">
        <v>1509</v>
      </c>
      <c r="F519" s="97">
        <f t="shared" si="129"/>
        <v>0.63124999999999998</v>
      </c>
      <c r="G519" s="26">
        <v>1654</v>
      </c>
      <c r="H519" s="93">
        <f t="shared" si="128"/>
        <v>0.70416666666666661</v>
      </c>
      <c r="I519" s="23">
        <f t="shared" si="130"/>
        <v>0.70763888888888882</v>
      </c>
      <c r="J519" s="11" t="str">
        <f t="shared" si="131"/>
        <v/>
      </c>
      <c r="K519" s="11">
        <f t="shared" si="132"/>
        <v>104.99999999999994</v>
      </c>
      <c r="L519" s="11">
        <f t="shared" si="133"/>
        <v>1</v>
      </c>
      <c r="M519" s="11">
        <f t="shared" ca="1" si="134"/>
        <v>1439</v>
      </c>
      <c r="N519" s="11">
        <f t="shared" ca="1" si="135"/>
        <v>139.99999999999983</v>
      </c>
      <c r="O519" s="21">
        <f t="shared" si="136"/>
        <v>2.5</v>
      </c>
      <c r="P519" s="24">
        <f t="shared" si="137"/>
        <v>0.36191198291773735</v>
      </c>
      <c r="Q519" s="21">
        <f t="shared" si="138"/>
        <v>104.99999999999994</v>
      </c>
      <c r="R519" s="21">
        <f t="shared" si="139"/>
        <v>107.49999999999994</v>
      </c>
      <c r="S519" s="17">
        <f t="shared" si="140"/>
        <v>105.36191198291768</v>
      </c>
    </row>
    <row r="520" spans="1:19" x14ac:dyDescent="0.25">
      <c r="A520" s="18">
        <v>38644</v>
      </c>
      <c r="B520" s="11">
        <v>1252</v>
      </c>
      <c r="D520" s="11">
        <v>0.01</v>
      </c>
      <c r="E520" s="11">
        <v>1350</v>
      </c>
      <c r="F520" s="97">
        <f t="shared" si="129"/>
        <v>0.57638888888888895</v>
      </c>
      <c r="G520" s="26">
        <v>1351</v>
      </c>
      <c r="H520" s="93">
        <f t="shared" si="128"/>
        <v>0.57708333333333328</v>
      </c>
      <c r="I520" s="23" t="str">
        <f t="shared" si="130"/>
        <v/>
      </c>
      <c r="J520" s="11">
        <f t="shared" si="131"/>
        <v>5.0000000000001421</v>
      </c>
      <c r="K520" s="11">
        <f t="shared" si="132"/>
        <v>0.99999999999983658</v>
      </c>
      <c r="L520" s="11">
        <f t="shared" si="133"/>
        <v>1</v>
      </c>
      <c r="M520" s="11">
        <f t="shared" ca="1" si="134"/>
        <v>1252</v>
      </c>
      <c r="N520" s="11" t="str">
        <f t="shared" si="135"/>
        <v/>
      </c>
      <c r="O520" s="21">
        <f t="shared" si="136"/>
        <v>0.27500000000000779</v>
      </c>
      <c r="P520" s="24">
        <f t="shared" si="137"/>
        <v>0.19544015550864535</v>
      </c>
      <c r="Q520" s="21">
        <f t="shared" si="138"/>
        <v>9.9999999999983661E-3</v>
      </c>
      <c r="R520" s="21">
        <f t="shared" si="139"/>
        <v>0.28500000000000614</v>
      </c>
      <c r="S520" s="17">
        <f t="shared" si="140"/>
        <v>0.20544015550864372</v>
      </c>
    </row>
    <row r="521" spans="1:19" x14ac:dyDescent="0.25">
      <c r="D521" s="11">
        <v>0.1</v>
      </c>
      <c r="E521" s="11">
        <v>1356</v>
      </c>
      <c r="F521" s="97">
        <f t="shared" si="129"/>
        <v>0.5805555555555556</v>
      </c>
      <c r="G521" s="26">
        <v>1605</v>
      </c>
      <c r="H521" s="93">
        <f t="shared" si="128"/>
        <v>0.67013888888888884</v>
      </c>
      <c r="I521" s="23">
        <f t="shared" si="130"/>
        <v>0.67361111111111105</v>
      </c>
      <c r="J521" s="11" t="str">
        <f t="shared" si="131"/>
        <v/>
      </c>
      <c r="K521" s="11">
        <f t="shared" si="132"/>
        <v>128.99999999999986</v>
      </c>
      <c r="L521" s="11">
        <f t="shared" si="133"/>
        <v>2</v>
      </c>
      <c r="M521" s="11">
        <f t="shared" ca="1" si="134"/>
        <v>1252</v>
      </c>
      <c r="N521" s="11">
        <f t="shared" ca="1" si="135"/>
        <v>197.99999999999994</v>
      </c>
      <c r="O521" s="21">
        <f t="shared" si="136"/>
        <v>0.25</v>
      </c>
      <c r="P521" s="24">
        <f t="shared" si="137"/>
        <v>4.342905372259271E-2</v>
      </c>
      <c r="Q521" s="21">
        <f t="shared" si="138"/>
        <v>12.899999999999986</v>
      </c>
      <c r="R521" s="21">
        <f t="shared" si="139"/>
        <v>13.149999999999986</v>
      </c>
      <c r="S521" s="17">
        <f t="shared" si="140"/>
        <v>12.943429053722578</v>
      </c>
    </row>
    <row r="522" spans="1:19" x14ac:dyDescent="0.25">
      <c r="A522" s="18">
        <v>38645</v>
      </c>
      <c r="B522" s="11">
        <v>808</v>
      </c>
      <c r="D522" s="11">
        <v>0.01</v>
      </c>
      <c r="E522" s="11">
        <v>843</v>
      </c>
      <c r="F522" s="97">
        <f t="shared" si="129"/>
        <v>0.36319444444444443</v>
      </c>
      <c r="G522" s="26">
        <v>846</v>
      </c>
      <c r="H522" s="93">
        <f t="shared" si="128"/>
        <v>0.36527777777777781</v>
      </c>
      <c r="I522" s="23" t="str">
        <f t="shared" si="130"/>
        <v/>
      </c>
      <c r="J522" s="11">
        <f t="shared" si="131"/>
        <v>2.9999999999999094</v>
      </c>
      <c r="K522" s="11">
        <f t="shared" si="132"/>
        <v>3.0000000000000693</v>
      </c>
      <c r="L522" s="11">
        <f t="shared" si="133"/>
        <v>1</v>
      </c>
      <c r="M522" s="11">
        <f t="shared" ca="1" si="134"/>
        <v>808</v>
      </c>
      <c r="N522" s="11" t="str">
        <f t="shared" si="135"/>
        <v/>
      </c>
      <c r="O522" s="21">
        <f t="shared" si="136"/>
        <v>0.16499999999999501</v>
      </c>
      <c r="P522" s="24">
        <f t="shared" si="137"/>
        <v>0.11726409330518034</v>
      </c>
      <c r="Q522" s="21">
        <f t="shared" si="138"/>
        <v>3.0000000000000693E-2</v>
      </c>
      <c r="R522" s="21">
        <f t="shared" si="139"/>
        <v>0.1949999999999957</v>
      </c>
      <c r="S522" s="17">
        <f t="shared" si="140"/>
        <v>0.14726409330518103</v>
      </c>
    </row>
    <row r="523" spans="1:19" x14ac:dyDescent="0.25">
      <c r="D523" s="11">
        <v>0.1</v>
      </c>
      <c r="E523" s="11">
        <v>849</v>
      </c>
      <c r="F523" s="97">
        <f t="shared" si="129"/>
        <v>0.36736111111111108</v>
      </c>
      <c r="G523" s="26">
        <v>1051</v>
      </c>
      <c r="H523" s="93">
        <f t="shared" si="128"/>
        <v>0.45208333333333334</v>
      </c>
      <c r="I523" s="23">
        <f t="shared" si="130"/>
        <v>0.45555555555555555</v>
      </c>
      <c r="J523" s="11" t="str">
        <f t="shared" si="131"/>
        <v/>
      </c>
      <c r="K523" s="11">
        <f t="shared" si="132"/>
        <v>122.00000000000004</v>
      </c>
      <c r="L523" s="11">
        <f t="shared" si="133"/>
        <v>2</v>
      </c>
      <c r="M523" s="11">
        <f t="shared" ca="1" si="134"/>
        <v>808</v>
      </c>
      <c r="N523" s="11">
        <f t="shared" ca="1" si="135"/>
        <v>168.00000000000006</v>
      </c>
      <c r="O523" s="21">
        <f t="shared" si="136"/>
        <v>0.25</v>
      </c>
      <c r="P523" s="24">
        <f t="shared" si="137"/>
        <v>4.342905372259271E-2</v>
      </c>
      <c r="Q523" s="21">
        <f t="shared" si="138"/>
        <v>12.200000000000005</v>
      </c>
      <c r="R523" s="21">
        <f t="shared" si="139"/>
        <v>12.450000000000005</v>
      </c>
      <c r="S523" s="17">
        <f t="shared" si="140"/>
        <v>12.243429053722597</v>
      </c>
    </row>
    <row r="524" spans="1:19" x14ac:dyDescent="0.25">
      <c r="A524" s="18">
        <v>38645</v>
      </c>
      <c r="B524" s="11">
        <v>1145</v>
      </c>
      <c r="D524" s="11">
        <v>0.1</v>
      </c>
      <c r="E524" s="11">
        <v>1201</v>
      </c>
      <c r="F524" s="97">
        <f t="shared" si="129"/>
        <v>0.50069444444444444</v>
      </c>
      <c r="G524" s="26">
        <v>1401</v>
      </c>
      <c r="H524" s="93">
        <f t="shared" si="128"/>
        <v>0.58402777777777781</v>
      </c>
      <c r="I524" s="23">
        <f t="shared" si="130"/>
        <v>0.58750000000000002</v>
      </c>
      <c r="J524" s="11" t="str">
        <f t="shared" si="131"/>
        <v/>
      </c>
      <c r="K524" s="11">
        <f t="shared" si="132"/>
        <v>120.00000000000006</v>
      </c>
      <c r="L524" s="11">
        <f t="shared" si="133"/>
        <v>1</v>
      </c>
      <c r="M524" s="11">
        <f t="shared" ca="1" si="134"/>
        <v>1145</v>
      </c>
      <c r="N524" s="11">
        <f t="shared" ca="1" si="135"/>
        <v>141.00000000000006</v>
      </c>
      <c r="O524" s="21">
        <f t="shared" si="136"/>
        <v>0.25</v>
      </c>
      <c r="P524" s="24">
        <f t="shared" si="137"/>
        <v>4.342905372259271E-2</v>
      </c>
      <c r="Q524" s="21">
        <f t="shared" si="138"/>
        <v>12.000000000000007</v>
      </c>
      <c r="R524" s="21">
        <f t="shared" si="139"/>
        <v>12.250000000000007</v>
      </c>
      <c r="S524" s="17">
        <f t="shared" si="140"/>
        <v>12.043429053722599</v>
      </c>
    </row>
    <row r="525" spans="1:19" x14ac:dyDescent="0.25">
      <c r="A525" s="18">
        <v>38645</v>
      </c>
      <c r="B525" s="11">
        <v>1440</v>
      </c>
      <c r="D525" s="11">
        <v>0.1</v>
      </c>
      <c r="E525" s="11">
        <v>1503</v>
      </c>
      <c r="F525" s="97">
        <f t="shared" si="129"/>
        <v>0.62708333333333333</v>
      </c>
      <c r="G525" s="26">
        <v>1655</v>
      </c>
      <c r="H525" s="93">
        <f t="shared" ref="H525:H588" si="141">VALUE(CONCATENATE(LEFT(G525,LEN(G525)-2),":",RIGHT(G525,2)))</f>
        <v>0.70486111111111116</v>
      </c>
      <c r="I525" s="23">
        <f t="shared" si="130"/>
        <v>0.70833333333333337</v>
      </c>
      <c r="J525" s="11" t="str">
        <f t="shared" si="131"/>
        <v/>
      </c>
      <c r="K525" s="11">
        <f t="shared" si="132"/>
        <v>112.00000000000009</v>
      </c>
      <c r="L525" s="11">
        <f t="shared" si="133"/>
        <v>1</v>
      </c>
      <c r="M525" s="11">
        <f t="shared" ca="1" si="134"/>
        <v>1440</v>
      </c>
      <c r="N525" s="11">
        <f t="shared" ca="1" si="135"/>
        <v>140.00000000000014</v>
      </c>
      <c r="O525" s="21">
        <f t="shared" si="136"/>
        <v>0.25</v>
      </c>
      <c r="P525" s="24">
        <f t="shared" si="137"/>
        <v>4.342905372259271E-2</v>
      </c>
      <c r="Q525" s="21">
        <f t="shared" si="138"/>
        <v>11.20000000000001</v>
      </c>
      <c r="R525" s="21">
        <f t="shared" si="139"/>
        <v>11.45000000000001</v>
      </c>
      <c r="S525" s="17">
        <f t="shared" si="140"/>
        <v>11.243429053722602</v>
      </c>
    </row>
    <row r="526" spans="1:19" x14ac:dyDescent="0.25">
      <c r="A526" s="18">
        <v>38646</v>
      </c>
      <c r="B526" s="11">
        <v>850</v>
      </c>
      <c r="D526" s="11">
        <v>0.01</v>
      </c>
      <c r="E526" s="11">
        <v>929</v>
      </c>
      <c r="F526" s="97">
        <f t="shared" ref="F526:F589" si="142">VALUE(CONCATENATE(LEFT(E526,LEN(E526)-2),":",RIGHT(E526,2)))</f>
        <v>0.39513888888888887</v>
      </c>
      <c r="G526" s="26">
        <v>931</v>
      </c>
      <c r="H526" s="93">
        <f t="shared" si="141"/>
        <v>0.39652777777777781</v>
      </c>
      <c r="I526" s="23" t="str">
        <f t="shared" si="130"/>
        <v/>
      </c>
      <c r="J526" s="11">
        <f t="shared" si="131"/>
        <v>9.9999999999999645</v>
      </c>
      <c r="K526" s="11">
        <f t="shared" si="132"/>
        <v>2.0000000000000728</v>
      </c>
      <c r="L526" s="11">
        <f t="shared" si="133"/>
        <v>1</v>
      </c>
      <c r="M526" s="11">
        <f t="shared" ca="1" si="134"/>
        <v>850</v>
      </c>
      <c r="N526" s="11" t="str">
        <f t="shared" si="135"/>
        <v/>
      </c>
      <c r="O526" s="21">
        <f t="shared" si="136"/>
        <v>50.04999999999982</v>
      </c>
      <c r="P526" s="24">
        <f t="shared" si="137"/>
        <v>14.462215389560159</v>
      </c>
      <c r="Q526" s="21">
        <f t="shared" si="138"/>
        <v>2.0000000000000729E-2</v>
      </c>
      <c r="R526" s="21">
        <f t="shared" si="139"/>
        <v>50.069999999999823</v>
      </c>
      <c r="S526" s="17">
        <f t="shared" si="140"/>
        <v>14.48221538956016</v>
      </c>
    </row>
    <row r="527" spans="1:19" x14ac:dyDescent="0.25">
      <c r="D527" s="11">
        <v>10</v>
      </c>
      <c r="E527" s="11">
        <v>941</v>
      </c>
      <c r="F527" s="97">
        <f t="shared" si="142"/>
        <v>0.40347222222222223</v>
      </c>
      <c r="G527" s="26">
        <v>945</v>
      </c>
      <c r="H527" s="93">
        <f t="shared" si="141"/>
        <v>0.40625</v>
      </c>
      <c r="I527" s="23" t="str">
        <f t="shared" si="130"/>
        <v/>
      </c>
      <c r="J527" s="11">
        <f t="shared" si="131"/>
        <v>5.9999999999999787</v>
      </c>
      <c r="K527" s="11">
        <f t="shared" si="132"/>
        <v>3.9999999999999858</v>
      </c>
      <c r="L527" s="11">
        <f t="shared" si="133"/>
        <v>2</v>
      </c>
      <c r="M527" s="11">
        <f t="shared" ca="1" si="134"/>
        <v>850</v>
      </c>
      <c r="N527" s="11" t="str">
        <f t="shared" si="135"/>
        <v/>
      </c>
      <c r="O527" s="21">
        <f t="shared" si="136"/>
        <v>569.99999999999795</v>
      </c>
      <c r="P527" s="24">
        <f t="shared" si="137"/>
        <v>352.89579291747452</v>
      </c>
      <c r="Q527" s="21">
        <f t="shared" si="138"/>
        <v>39.999999999999858</v>
      </c>
      <c r="R527" s="21">
        <f t="shared" si="139"/>
        <v>609.99999999999784</v>
      </c>
      <c r="S527" s="17">
        <f t="shared" si="140"/>
        <v>392.89579291747441</v>
      </c>
    </row>
    <row r="528" spans="1:19" x14ac:dyDescent="0.25">
      <c r="D528" s="11">
        <v>180</v>
      </c>
      <c r="E528" s="11">
        <v>951</v>
      </c>
      <c r="F528" s="97">
        <f t="shared" si="142"/>
        <v>0.41041666666666665</v>
      </c>
      <c r="G528" s="26">
        <v>1121</v>
      </c>
      <c r="H528" s="93">
        <f t="shared" si="141"/>
        <v>0.47291666666666665</v>
      </c>
      <c r="I528" s="23">
        <f t="shared" si="130"/>
        <v>0.47638888888888886</v>
      </c>
      <c r="J528" s="11" t="str">
        <f t="shared" si="131"/>
        <v/>
      </c>
      <c r="K528" s="11">
        <f t="shared" si="132"/>
        <v>90</v>
      </c>
      <c r="L528" s="11">
        <f t="shared" si="133"/>
        <v>3</v>
      </c>
      <c r="M528" s="11">
        <f t="shared" ca="1" si="134"/>
        <v>850</v>
      </c>
      <c r="N528" s="11">
        <f t="shared" ca="1" si="135"/>
        <v>155.99999999999991</v>
      </c>
      <c r="O528" s="21">
        <f t="shared" si="136"/>
        <v>450</v>
      </c>
      <c r="P528" s="24">
        <f t="shared" si="137"/>
        <v>47.347346607878421</v>
      </c>
      <c r="Q528" s="21">
        <f t="shared" si="138"/>
        <v>16200</v>
      </c>
      <c r="R528" s="21">
        <f t="shared" si="139"/>
        <v>16650</v>
      </c>
      <c r="S528" s="17">
        <f t="shared" si="140"/>
        <v>16247.347346607878</v>
      </c>
    </row>
    <row r="529" spans="1:19" x14ac:dyDescent="0.25">
      <c r="A529" s="18">
        <v>38647</v>
      </c>
      <c r="B529" s="11">
        <v>825</v>
      </c>
      <c r="D529" s="11">
        <v>0.01</v>
      </c>
      <c r="E529" s="11">
        <v>850</v>
      </c>
      <c r="F529" s="97">
        <f t="shared" si="142"/>
        <v>0.36805555555555558</v>
      </c>
      <c r="G529" s="26">
        <v>854</v>
      </c>
      <c r="H529" s="93">
        <f t="shared" si="141"/>
        <v>0.37083333333333335</v>
      </c>
      <c r="I529" s="23" t="str">
        <f t="shared" si="130"/>
        <v/>
      </c>
      <c r="J529" s="11">
        <f t="shared" si="131"/>
        <v>26.999999999999986</v>
      </c>
      <c r="K529" s="11">
        <f t="shared" si="132"/>
        <v>3.9999999999999858</v>
      </c>
      <c r="L529" s="11">
        <f t="shared" si="133"/>
        <v>1</v>
      </c>
      <c r="M529" s="11">
        <f t="shared" ca="1" si="134"/>
        <v>825</v>
      </c>
      <c r="N529" s="11" t="str">
        <f t="shared" si="135"/>
        <v/>
      </c>
      <c r="O529" s="21">
        <f t="shared" si="136"/>
        <v>1350.1349999999993</v>
      </c>
      <c r="P529" s="24">
        <f t="shared" si="137"/>
        <v>293.12264246844978</v>
      </c>
      <c r="Q529" s="21">
        <f t="shared" si="138"/>
        <v>3.9999999999999862E-2</v>
      </c>
      <c r="R529" s="21">
        <f t="shared" si="139"/>
        <v>1350.1749999999993</v>
      </c>
      <c r="S529" s="17">
        <f t="shared" si="140"/>
        <v>293.1626424684498</v>
      </c>
    </row>
    <row r="530" spans="1:19" x14ac:dyDescent="0.25">
      <c r="D530" s="11">
        <v>100</v>
      </c>
      <c r="E530" s="11">
        <v>921</v>
      </c>
      <c r="F530" s="97">
        <f t="shared" si="142"/>
        <v>0.38958333333333334</v>
      </c>
      <c r="G530" s="26">
        <v>1209</v>
      </c>
      <c r="H530" s="93">
        <f t="shared" si="141"/>
        <v>0.50624999999999998</v>
      </c>
      <c r="I530" s="23">
        <f t="shared" si="130"/>
        <v>0.50972222222222219</v>
      </c>
      <c r="J530" s="11" t="str">
        <f t="shared" si="131"/>
        <v/>
      </c>
      <c r="K530" s="11">
        <f t="shared" si="132"/>
        <v>167.99999999999997</v>
      </c>
      <c r="L530" s="11">
        <f t="shared" si="133"/>
        <v>2</v>
      </c>
      <c r="M530" s="11">
        <f t="shared" ca="1" si="134"/>
        <v>825</v>
      </c>
      <c r="N530" s="11">
        <f t="shared" ca="1" si="135"/>
        <v>229</v>
      </c>
      <c r="O530" s="21">
        <f t="shared" si="136"/>
        <v>250</v>
      </c>
      <c r="P530" s="24">
        <f t="shared" si="137"/>
        <v>27.143420404993254</v>
      </c>
      <c r="Q530" s="21">
        <f t="shared" si="138"/>
        <v>16799.999999999996</v>
      </c>
      <c r="R530" s="21">
        <f t="shared" si="139"/>
        <v>17049.999999999996</v>
      </c>
      <c r="S530" s="17">
        <f t="shared" si="140"/>
        <v>16827.143420404991</v>
      </c>
    </row>
    <row r="531" spans="1:19" x14ac:dyDescent="0.25">
      <c r="A531" s="18">
        <v>38649</v>
      </c>
      <c r="B531" s="11">
        <v>923</v>
      </c>
      <c r="D531" s="11">
        <v>0.01</v>
      </c>
      <c r="E531" s="11">
        <v>1058</v>
      </c>
      <c r="F531" s="97">
        <f t="shared" si="142"/>
        <v>0.45694444444444443</v>
      </c>
      <c r="G531" s="26">
        <v>1108</v>
      </c>
      <c r="H531" s="93">
        <f t="shared" si="141"/>
        <v>0.46388888888888885</v>
      </c>
      <c r="I531" s="23" t="str">
        <f t="shared" si="130"/>
        <v/>
      </c>
      <c r="J531" s="11">
        <f t="shared" si="131"/>
        <v>11.000000000000041</v>
      </c>
      <c r="K531" s="11">
        <f t="shared" si="132"/>
        <v>9.9999999999999645</v>
      </c>
      <c r="L531" s="11">
        <f t="shared" si="133"/>
        <v>1</v>
      </c>
      <c r="M531" s="11">
        <f t="shared" ca="1" si="134"/>
        <v>923</v>
      </c>
      <c r="N531" s="11" t="str">
        <f t="shared" si="135"/>
        <v/>
      </c>
      <c r="O531" s="21">
        <f t="shared" si="136"/>
        <v>0.6050000000000022</v>
      </c>
      <c r="P531" s="24">
        <f t="shared" si="137"/>
        <v>0.42996834211900919</v>
      </c>
      <c r="Q531" s="21">
        <f t="shared" si="138"/>
        <v>9.9999999999999645E-2</v>
      </c>
      <c r="R531" s="21">
        <f t="shared" si="139"/>
        <v>0.70500000000000185</v>
      </c>
      <c r="S531" s="17">
        <f t="shared" si="140"/>
        <v>0.52996834211900889</v>
      </c>
    </row>
    <row r="532" spans="1:19" x14ac:dyDescent="0.25">
      <c r="D532" s="11">
        <v>0.1</v>
      </c>
      <c r="E532" s="11">
        <v>1119</v>
      </c>
      <c r="F532" s="97">
        <f t="shared" si="142"/>
        <v>0.47152777777777777</v>
      </c>
      <c r="G532" s="26">
        <v>1123</v>
      </c>
      <c r="H532" s="93">
        <f t="shared" si="141"/>
        <v>0.47430555555555554</v>
      </c>
      <c r="I532" s="23">
        <f t="shared" si="130"/>
        <v>0.47777777777777775</v>
      </c>
      <c r="J532" s="11" t="str">
        <f t="shared" si="131"/>
        <v/>
      </c>
      <c r="K532" s="11">
        <f t="shared" si="132"/>
        <v>3.9999999999999858</v>
      </c>
      <c r="L532" s="11">
        <f t="shared" si="133"/>
        <v>2</v>
      </c>
      <c r="M532" s="11">
        <f t="shared" ca="1" si="134"/>
        <v>923</v>
      </c>
      <c r="N532" s="11">
        <f t="shared" ca="1" si="135"/>
        <v>124.99999999999996</v>
      </c>
      <c r="O532" s="21">
        <f t="shared" si="136"/>
        <v>0.25</v>
      </c>
      <c r="P532" s="24">
        <f t="shared" si="137"/>
        <v>4.342905372259271E-2</v>
      </c>
      <c r="Q532" s="21">
        <f t="shared" si="138"/>
        <v>0.39999999999999858</v>
      </c>
      <c r="R532" s="21">
        <f t="shared" si="139"/>
        <v>0.64999999999999858</v>
      </c>
      <c r="S532" s="17">
        <f t="shared" si="140"/>
        <v>0.44342905372259128</v>
      </c>
    </row>
    <row r="533" spans="1:19" x14ac:dyDescent="0.25">
      <c r="A533" s="18">
        <v>38649</v>
      </c>
      <c r="B533" s="11">
        <v>1151</v>
      </c>
      <c r="D533" s="11">
        <v>0.01</v>
      </c>
      <c r="E533" s="11">
        <v>1217</v>
      </c>
      <c r="F533" s="97">
        <f t="shared" si="142"/>
        <v>0.51180555555555551</v>
      </c>
      <c r="G533" s="26">
        <v>1228</v>
      </c>
      <c r="H533" s="93">
        <f t="shared" si="141"/>
        <v>0.51944444444444449</v>
      </c>
      <c r="I533" s="23" t="str">
        <f t="shared" si="130"/>
        <v/>
      </c>
      <c r="J533" s="11">
        <f t="shared" si="131"/>
        <v>7.9999999999999716</v>
      </c>
      <c r="K533" s="11">
        <f t="shared" si="132"/>
        <v>11.000000000000121</v>
      </c>
      <c r="L533" s="11">
        <f t="shared" si="133"/>
        <v>1</v>
      </c>
      <c r="M533" s="11">
        <f t="shared" ca="1" si="134"/>
        <v>1151</v>
      </c>
      <c r="N533" s="11" t="str">
        <f t="shared" si="135"/>
        <v/>
      </c>
      <c r="O533" s="21">
        <f t="shared" si="136"/>
        <v>0.27999999999999897</v>
      </c>
      <c r="P533" s="24">
        <f t="shared" si="137"/>
        <v>0.22325463341345239</v>
      </c>
      <c r="Q533" s="21">
        <f t="shared" si="138"/>
        <v>0.11000000000000121</v>
      </c>
      <c r="R533" s="21">
        <f t="shared" si="139"/>
        <v>0.39000000000000018</v>
      </c>
      <c r="S533" s="17">
        <f t="shared" si="140"/>
        <v>0.33325463341345363</v>
      </c>
    </row>
    <row r="534" spans="1:19" x14ac:dyDescent="0.25">
      <c r="D534" s="11">
        <v>0.06</v>
      </c>
      <c r="E534" s="11">
        <v>1236</v>
      </c>
      <c r="F534" s="97">
        <f t="shared" si="142"/>
        <v>0.52500000000000002</v>
      </c>
      <c r="G534" s="26">
        <v>1245</v>
      </c>
      <c r="H534" s="93">
        <f t="shared" si="141"/>
        <v>0.53125</v>
      </c>
      <c r="I534" s="23">
        <f t="shared" si="130"/>
        <v>0.53472222222222221</v>
      </c>
      <c r="J534" s="11" t="str">
        <f t="shared" si="131"/>
        <v/>
      </c>
      <c r="K534" s="11">
        <f t="shared" si="132"/>
        <v>8.999999999999968</v>
      </c>
      <c r="L534" s="11">
        <f t="shared" si="133"/>
        <v>2</v>
      </c>
      <c r="M534" s="11">
        <f t="shared" ca="1" si="134"/>
        <v>1151</v>
      </c>
      <c r="N534" s="11">
        <f t="shared" ca="1" si="135"/>
        <v>59.000000000000028</v>
      </c>
      <c r="O534" s="21">
        <f t="shared" si="136"/>
        <v>0.15</v>
      </c>
      <c r="P534" s="24">
        <f t="shared" si="137"/>
        <v>2.726709375618297E-2</v>
      </c>
      <c r="Q534" s="21">
        <f t="shared" si="138"/>
        <v>0.53999999999999804</v>
      </c>
      <c r="R534" s="21">
        <f t="shared" si="139"/>
        <v>0.68999999999999806</v>
      </c>
      <c r="S534" s="17">
        <f t="shared" si="140"/>
        <v>0.56726709375618101</v>
      </c>
    </row>
    <row r="535" spans="1:19" x14ac:dyDescent="0.25">
      <c r="A535" s="18">
        <v>38649</v>
      </c>
      <c r="B535" s="11">
        <v>1300</v>
      </c>
      <c r="D535" s="11">
        <v>0.01</v>
      </c>
      <c r="E535" s="11">
        <v>1353</v>
      </c>
      <c r="F535" s="97">
        <f t="shared" si="142"/>
        <v>0.57847222222222217</v>
      </c>
      <c r="G535" s="26">
        <v>1419</v>
      </c>
      <c r="H535" s="93">
        <f t="shared" si="141"/>
        <v>0.59652777777777777</v>
      </c>
      <c r="I535" s="23">
        <f t="shared" si="130"/>
        <v>0.6</v>
      </c>
      <c r="J535" s="11" t="str">
        <f t="shared" si="131"/>
        <v/>
      </c>
      <c r="K535" s="11">
        <f t="shared" si="132"/>
        <v>26.000000000000068</v>
      </c>
      <c r="L535" s="11">
        <f t="shared" si="133"/>
        <v>1</v>
      </c>
      <c r="M535" s="11">
        <f t="shared" ca="1" si="134"/>
        <v>1300</v>
      </c>
      <c r="N535" s="11">
        <f t="shared" ca="1" si="135"/>
        <v>84.000000000000028</v>
      </c>
      <c r="O535" s="21">
        <f t="shared" si="136"/>
        <v>2.5000000000000001E-2</v>
      </c>
      <c r="P535" s="24">
        <f t="shared" si="137"/>
        <v>5.4281443780592247E-3</v>
      </c>
      <c r="Q535" s="21">
        <f t="shared" si="138"/>
        <v>0.26000000000000068</v>
      </c>
      <c r="R535" s="21">
        <f t="shared" si="139"/>
        <v>0.2850000000000007</v>
      </c>
      <c r="S535" s="17">
        <f t="shared" si="140"/>
        <v>0.26542814437805989</v>
      </c>
    </row>
    <row r="536" spans="1:19" x14ac:dyDescent="0.25">
      <c r="A536" s="18">
        <v>38649</v>
      </c>
      <c r="B536" s="11">
        <v>1614</v>
      </c>
      <c r="D536" s="11">
        <v>0.01</v>
      </c>
      <c r="E536" s="11">
        <v>1640</v>
      </c>
      <c r="F536" s="97">
        <f t="shared" si="142"/>
        <v>0.69444444444444453</v>
      </c>
      <c r="G536" s="26">
        <v>1652</v>
      </c>
      <c r="H536" s="93">
        <f t="shared" si="141"/>
        <v>0.70277777777777783</v>
      </c>
      <c r="I536" s="23" t="str">
        <f t="shared" si="130"/>
        <v/>
      </c>
      <c r="J536" s="11">
        <f t="shared" si="131"/>
        <v>15.999999999999943</v>
      </c>
      <c r="K536" s="11">
        <f t="shared" si="132"/>
        <v>11.999999999999957</v>
      </c>
      <c r="L536" s="11">
        <f t="shared" si="133"/>
        <v>1</v>
      </c>
      <c r="M536" s="11">
        <f t="shared" ca="1" si="134"/>
        <v>1614</v>
      </c>
      <c r="N536" s="11" t="str">
        <f t="shared" si="135"/>
        <v/>
      </c>
      <c r="O536" s="21">
        <f t="shared" si="136"/>
        <v>56.079999999999799</v>
      </c>
      <c r="P536" s="24">
        <f t="shared" si="137"/>
        <v>17.072253579739957</v>
      </c>
      <c r="Q536" s="21">
        <f t="shared" si="138"/>
        <v>0.11999999999999958</v>
      </c>
      <c r="R536" s="21">
        <f t="shared" si="139"/>
        <v>56.199999999999797</v>
      </c>
      <c r="S536" s="17">
        <f t="shared" si="140"/>
        <v>17.192253579739958</v>
      </c>
    </row>
    <row r="537" spans="1:19" x14ac:dyDescent="0.25">
      <c r="D537" s="11">
        <v>7</v>
      </c>
      <c r="E537" s="11">
        <v>1708</v>
      </c>
      <c r="F537" s="97">
        <f t="shared" si="142"/>
        <v>0.71388888888888891</v>
      </c>
      <c r="G537" s="26">
        <v>1718</v>
      </c>
      <c r="H537" s="93">
        <f t="shared" si="141"/>
        <v>0.72083333333333333</v>
      </c>
      <c r="I537" s="23">
        <f t="shared" si="130"/>
        <v>0.72430555555555554</v>
      </c>
      <c r="J537" s="11" t="str">
        <f t="shared" si="131"/>
        <v/>
      </c>
      <c r="K537" s="11">
        <f t="shared" si="132"/>
        <v>9.9999999999999645</v>
      </c>
      <c r="L537" s="11">
        <f t="shared" si="133"/>
        <v>2</v>
      </c>
      <c r="M537" s="11">
        <f t="shared" ca="1" si="134"/>
        <v>1614</v>
      </c>
      <c r="N537" s="11">
        <f t="shared" ca="1" si="135"/>
        <v>68.999999999999915</v>
      </c>
      <c r="O537" s="21">
        <f t="shared" si="136"/>
        <v>17.5</v>
      </c>
      <c r="P537" s="24">
        <f t="shared" si="137"/>
        <v>2.2206131728700544</v>
      </c>
      <c r="Q537" s="21">
        <f t="shared" si="138"/>
        <v>69.999999999999744</v>
      </c>
      <c r="R537" s="21">
        <f t="shared" si="139"/>
        <v>87.499999999999744</v>
      </c>
      <c r="S537" s="17">
        <f t="shared" si="140"/>
        <v>72.220613172869804</v>
      </c>
    </row>
    <row r="538" spans="1:19" x14ac:dyDescent="0.25">
      <c r="A538" s="18">
        <v>38650</v>
      </c>
      <c r="B538" s="11">
        <v>808</v>
      </c>
      <c r="D538" s="11">
        <v>0.01</v>
      </c>
      <c r="E538" s="11">
        <v>944</v>
      </c>
      <c r="F538" s="97">
        <f t="shared" si="142"/>
        <v>0.4055555555555555</v>
      </c>
      <c r="G538" s="26">
        <v>1005</v>
      </c>
      <c r="H538" s="93">
        <f t="shared" si="141"/>
        <v>0.4201388888888889</v>
      </c>
      <c r="I538" s="23" t="str">
        <f t="shared" si="130"/>
        <v/>
      </c>
      <c r="J538" s="11">
        <f t="shared" si="131"/>
        <v>8.999999999999968</v>
      </c>
      <c r="K538" s="11">
        <f t="shared" si="132"/>
        <v>21.000000000000085</v>
      </c>
      <c r="L538" s="11">
        <f t="shared" si="133"/>
        <v>1</v>
      </c>
      <c r="M538" s="11">
        <f t="shared" ca="1" si="134"/>
        <v>808</v>
      </c>
      <c r="N538" s="11" t="str">
        <f t="shared" si="135"/>
        <v/>
      </c>
      <c r="O538" s="21">
        <f t="shared" si="136"/>
        <v>22.54499999999992</v>
      </c>
      <c r="P538" s="24">
        <f t="shared" si="137"/>
        <v>7.2266377012114464</v>
      </c>
      <c r="Q538" s="21">
        <f t="shared" si="138"/>
        <v>0.21000000000000085</v>
      </c>
      <c r="R538" s="21">
        <f t="shared" si="139"/>
        <v>22.754999999999921</v>
      </c>
      <c r="S538" s="17">
        <f t="shared" si="140"/>
        <v>7.4366377012114473</v>
      </c>
    </row>
    <row r="539" spans="1:19" x14ac:dyDescent="0.25">
      <c r="D539" s="11">
        <v>5</v>
      </c>
      <c r="E539" s="11">
        <v>1014</v>
      </c>
      <c r="F539" s="97">
        <f t="shared" si="142"/>
        <v>0.42638888888888887</v>
      </c>
      <c r="G539" s="26">
        <v>1028</v>
      </c>
      <c r="H539" s="93">
        <f t="shared" si="141"/>
        <v>0.43611111111111112</v>
      </c>
      <c r="I539" s="23">
        <f t="shared" si="130"/>
        <v>0.43958333333333333</v>
      </c>
      <c r="J539" s="11" t="str">
        <f t="shared" si="131"/>
        <v/>
      </c>
      <c r="K539" s="11">
        <f t="shared" si="132"/>
        <v>14.00000000000003</v>
      </c>
      <c r="L539" s="11">
        <f t="shared" si="133"/>
        <v>2</v>
      </c>
      <c r="M539" s="11">
        <f t="shared" ca="1" si="134"/>
        <v>808</v>
      </c>
      <c r="N539" s="11">
        <f t="shared" ca="1" si="135"/>
        <v>145.00000000000006</v>
      </c>
      <c r="O539" s="21">
        <f t="shared" si="136"/>
        <v>12.5</v>
      </c>
      <c r="P539" s="24">
        <f t="shared" si="137"/>
        <v>1.6207517425303481</v>
      </c>
      <c r="Q539" s="21">
        <f t="shared" si="138"/>
        <v>70.000000000000156</v>
      </c>
      <c r="R539" s="21">
        <f t="shared" si="139"/>
        <v>82.500000000000156</v>
      </c>
      <c r="S539" s="17">
        <f t="shared" si="140"/>
        <v>71.620751742530501</v>
      </c>
    </row>
    <row r="540" spans="1:19" x14ac:dyDescent="0.25">
      <c r="A540" s="18">
        <v>38650</v>
      </c>
      <c r="B540" s="11">
        <v>1324</v>
      </c>
      <c r="D540" s="11">
        <v>5</v>
      </c>
      <c r="E540" s="11">
        <v>1406</v>
      </c>
      <c r="F540" s="97">
        <f t="shared" si="142"/>
        <v>0.58750000000000002</v>
      </c>
      <c r="G540" s="26">
        <v>1528</v>
      </c>
      <c r="H540" s="93">
        <f t="shared" si="141"/>
        <v>0.64444444444444449</v>
      </c>
      <c r="I540" s="23">
        <f t="shared" si="130"/>
        <v>0.6479166666666667</v>
      </c>
      <c r="J540" s="11" t="str">
        <f t="shared" si="131"/>
        <v/>
      </c>
      <c r="K540" s="11">
        <f t="shared" si="132"/>
        <v>82.000000000000028</v>
      </c>
      <c r="L540" s="11">
        <f t="shared" si="133"/>
        <v>1</v>
      </c>
      <c r="M540" s="11">
        <f t="shared" ca="1" si="134"/>
        <v>1324</v>
      </c>
      <c r="N540" s="11">
        <f t="shared" ca="1" si="135"/>
        <v>129.00000000000003</v>
      </c>
      <c r="O540" s="21">
        <f t="shared" si="136"/>
        <v>12.5</v>
      </c>
      <c r="P540" s="24">
        <f t="shared" si="137"/>
        <v>1.6207517425303481</v>
      </c>
      <c r="Q540" s="21">
        <f t="shared" si="138"/>
        <v>410.00000000000011</v>
      </c>
      <c r="R540" s="21">
        <f t="shared" si="139"/>
        <v>422.50000000000011</v>
      </c>
      <c r="S540" s="17">
        <f t="shared" si="140"/>
        <v>411.62075174253044</v>
      </c>
    </row>
    <row r="541" spans="1:19" x14ac:dyDescent="0.25">
      <c r="A541" s="18">
        <v>38650</v>
      </c>
      <c r="B541" s="11">
        <v>1554</v>
      </c>
      <c r="D541" s="11">
        <v>0.01</v>
      </c>
      <c r="E541" s="11">
        <v>1614</v>
      </c>
      <c r="F541" s="97">
        <f t="shared" si="142"/>
        <v>0.67638888888888893</v>
      </c>
      <c r="G541" s="26">
        <v>1633</v>
      </c>
      <c r="H541" s="93">
        <f t="shared" si="141"/>
        <v>0.68958333333333333</v>
      </c>
      <c r="I541" s="23">
        <f t="shared" si="130"/>
        <v>0.69305555555555554</v>
      </c>
      <c r="J541" s="11" t="str">
        <f t="shared" si="131"/>
        <v/>
      </c>
      <c r="K541" s="11">
        <f t="shared" si="132"/>
        <v>18.999999999999932</v>
      </c>
      <c r="L541" s="11">
        <f t="shared" si="133"/>
        <v>1</v>
      </c>
      <c r="M541" s="11">
        <f t="shared" ca="1" si="134"/>
        <v>1554</v>
      </c>
      <c r="N541" s="11">
        <f t="shared" ca="1" si="135"/>
        <v>44</v>
      </c>
      <c r="O541" s="21">
        <f t="shared" si="136"/>
        <v>2.5000000000000001E-2</v>
      </c>
      <c r="P541" s="24">
        <f t="shared" si="137"/>
        <v>5.4281443780592247E-3</v>
      </c>
      <c r="Q541" s="21">
        <f t="shared" si="138"/>
        <v>0.18999999999999934</v>
      </c>
      <c r="R541" s="21">
        <f t="shared" si="139"/>
        <v>0.21499999999999933</v>
      </c>
      <c r="S541" s="17">
        <f t="shared" si="140"/>
        <v>0.19542814437805855</v>
      </c>
    </row>
    <row r="542" spans="1:19" x14ac:dyDescent="0.25">
      <c r="A542" s="18">
        <v>38651</v>
      </c>
      <c r="B542" s="11">
        <v>819</v>
      </c>
      <c r="D542" s="11">
        <v>0.01</v>
      </c>
      <c r="E542" s="11">
        <v>910</v>
      </c>
      <c r="F542" s="97">
        <f t="shared" si="142"/>
        <v>0.38194444444444442</v>
      </c>
      <c r="G542" s="26">
        <v>915</v>
      </c>
      <c r="H542" s="93">
        <f t="shared" si="141"/>
        <v>0.38541666666666669</v>
      </c>
      <c r="I542" s="23" t="str">
        <f t="shared" si="130"/>
        <v/>
      </c>
      <c r="J542" s="11">
        <f t="shared" si="131"/>
        <v>9.9999999999999645</v>
      </c>
      <c r="K542" s="11">
        <f t="shared" si="132"/>
        <v>5.0000000000000622</v>
      </c>
      <c r="L542" s="11">
        <f t="shared" si="133"/>
        <v>1</v>
      </c>
      <c r="M542" s="11">
        <f t="shared" ca="1" si="134"/>
        <v>819</v>
      </c>
      <c r="N542" s="11" t="str">
        <f t="shared" si="135"/>
        <v/>
      </c>
      <c r="O542" s="21">
        <f t="shared" si="136"/>
        <v>0.15999999999999945</v>
      </c>
      <c r="P542" s="24">
        <f t="shared" si="137"/>
        <v>0.15220645731711627</v>
      </c>
      <c r="Q542" s="21">
        <f t="shared" si="138"/>
        <v>5.000000000000062E-2</v>
      </c>
      <c r="R542" s="21">
        <f t="shared" si="139"/>
        <v>0.21000000000000008</v>
      </c>
      <c r="S542" s="17">
        <f t="shared" si="140"/>
        <v>0.20220645731711689</v>
      </c>
    </row>
    <row r="543" spans="1:19" x14ac:dyDescent="0.25">
      <c r="D543" s="11">
        <v>2.1999999999999999E-2</v>
      </c>
      <c r="E543" s="11">
        <v>925</v>
      </c>
      <c r="F543" s="97">
        <f t="shared" si="142"/>
        <v>0.3923611111111111</v>
      </c>
      <c r="G543" s="26">
        <v>1018</v>
      </c>
      <c r="H543" s="93">
        <f t="shared" si="141"/>
        <v>0.4291666666666667</v>
      </c>
      <c r="I543" s="23">
        <f t="shared" si="130"/>
        <v>0.43263888888888891</v>
      </c>
      <c r="J543" s="11" t="str">
        <f t="shared" si="131"/>
        <v/>
      </c>
      <c r="K543" s="11">
        <f t="shared" si="132"/>
        <v>53.00000000000005</v>
      </c>
      <c r="L543" s="11">
        <f t="shared" si="133"/>
        <v>2</v>
      </c>
      <c r="M543" s="11">
        <f t="shared" ca="1" si="134"/>
        <v>819</v>
      </c>
      <c r="N543" s="11">
        <f t="shared" ca="1" si="135"/>
        <v>124.00000000000004</v>
      </c>
      <c r="O543" s="21">
        <f t="shared" si="136"/>
        <v>5.4999999999999993E-2</v>
      </c>
      <c r="P543" s="24">
        <f t="shared" si="137"/>
        <v>1.100083420936125E-2</v>
      </c>
      <c r="Q543" s="21">
        <f t="shared" si="138"/>
        <v>1.166000000000001</v>
      </c>
      <c r="R543" s="21">
        <f t="shared" si="139"/>
        <v>1.221000000000001</v>
      </c>
      <c r="S543" s="17">
        <f t="shared" si="140"/>
        <v>1.1770008342093623</v>
      </c>
    </row>
    <row r="544" spans="1:19" x14ac:dyDescent="0.25">
      <c r="A544" s="18">
        <v>38651</v>
      </c>
      <c r="B544" s="11">
        <v>1303</v>
      </c>
      <c r="D544" s="11">
        <v>2.1999999999999999E-2</v>
      </c>
      <c r="E544" s="11">
        <v>1335</v>
      </c>
      <c r="F544" s="97">
        <f t="shared" si="142"/>
        <v>0.56597222222222221</v>
      </c>
      <c r="G544" s="26">
        <v>1352</v>
      </c>
      <c r="H544" s="93">
        <f t="shared" si="141"/>
        <v>0.57777777777777783</v>
      </c>
      <c r="I544" s="23">
        <f t="shared" si="130"/>
        <v>0.58125000000000004</v>
      </c>
      <c r="J544" s="11" t="str">
        <f t="shared" si="131"/>
        <v/>
      </c>
      <c r="K544" s="11">
        <f t="shared" si="132"/>
        <v>17.000000000000099</v>
      </c>
      <c r="L544" s="11">
        <f t="shared" si="133"/>
        <v>1</v>
      </c>
      <c r="M544" s="11">
        <f t="shared" ca="1" si="134"/>
        <v>1303</v>
      </c>
      <c r="N544" s="11">
        <f t="shared" ca="1" si="135"/>
        <v>53.999999999999972</v>
      </c>
      <c r="O544" s="21">
        <f t="shared" si="136"/>
        <v>5.4999999999999993E-2</v>
      </c>
      <c r="P544" s="24">
        <f t="shared" si="137"/>
        <v>1.100083420936125E-2</v>
      </c>
      <c r="Q544" s="21">
        <f t="shared" si="138"/>
        <v>0.37400000000000216</v>
      </c>
      <c r="R544" s="21">
        <f t="shared" si="139"/>
        <v>0.42900000000000216</v>
      </c>
      <c r="S544" s="17">
        <f t="shared" si="140"/>
        <v>0.38500083420936343</v>
      </c>
    </row>
    <row r="545" spans="1:19" x14ac:dyDescent="0.25">
      <c r="A545" s="18">
        <v>38653</v>
      </c>
      <c r="B545" s="11">
        <v>819</v>
      </c>
      <c r="D545" s="11">
        <v>0.01</v>
      </c>
      <c r="E545" s="11">
        <v>928</v>
      </c>
      <c r="F545" s="97">
        <f t="shared" si="142"/>
        <v>0.39444444444444443</v>
      </c>
      <c r="G545" s="26">
        <v>931</v>
      </c>
      <c r="H545" s="93">
        <f t="shared" si="141"/>
        <v>0.39652777777777781</v>
      </c>
      <c r="I545" s="23" t="str">
        <f t="shared" si="130"/>
        <v/>
      </c>
      <c r="J545" s="11">
        <f t="shared" si="131"/>
        <v>10.999999999999881</v>
      </c>
      <c r="K545" s="11">
        <f t="shared" si="132"/>
        <v>3.0000000000000693</v>
      </c>
      <c r="L545" s="11">
        <f t="shared" si="133"/>
        <v>1</v>
      </c>
      <c r="M545" s="11">
        <f t="shared" ca="1" si="134"/>
        <v>819</v>
      </c>
      <c r="N545" s="11" t="str">
        <f t="shared" si="135"/>
        <v/>
      </c>
      <c r="O545" s="21">
        <f t="shared" si="136"/>
        <v>550.05499999999404</v>
      </c>
      <c r="P545" s="24">
        <f t="shared" si="137"/>
        <v>119.42033582047831</v>
      </c>
      <c r="Q545" s="21">
        <f t="shared" si="138"/>
        <v>3.0000000000000693E-2</v>
      </c>
      <c r="R545" s="21">
        <f t="shared" si="139"/>
        <v>550.08499999999401</v>
      </c>
      <c r="S545" s="17">
        <f t="shared" si="140"/>
        <v>119.45033582047832</v>
      </c>
    </row>
    <row r="546" spans="1:19" x14ac:dyDescent="0.25">
      <c r="D546" s="11">
        <v>100</v>
      </c>
      <c r="E546" s="11">
        <v>942</v>
      </c>
      <c r="F546" s="97">
        <f t="shared" si="142"/>
        <v>0.40416666666666662</v>
      </c>
      <c r="G546" s="26">
        <v>945</v>
      </c>
      <c r="H546" s="93">
        <f t="shared" si="141"/>
        <v>0.40625</v>
      </c>
      <c r="I546" s="23" t="str">
        <f t="shared" si="130"/>
        <v/>
      </c>
      <c r="J546" s="11">
        <f t="shared" si="131"/>
        <v>3.0000000000000693</v>
      </c>
      <c r="K546" s="11">
        <f t="shared" si="132"/>
        <v>3.0000000000000693</v>
      </c>
      <c r="L546" s="11">
        <f t="shared" si="133"/>
        <v>2</v>
      </c>
      <c r="M546" s="11">
        <f t="shared" ca="1" si="134"/>
        <v>819</v>
      </c>
      <c r="N546" s="11" t="str">
        <f t="shared" si="135"/>
        <v/>
      </c>
      <c r="O546" s="21">
        <f t="shared" si="136"/>
        <v>420.00000000000972</v>
      </c>
      <c r="P546" s="24">
        <f t="shared" si="137"/>
        <v>408.31140981173644</v>
      </c>
      <c r="Q546" s="21">
        <f t="shared" si="138"/>
        <v>300.00000000000693</v>
      </c>
      <c r="R546" s="21">
        <f t="shared" si="139"/>
        <v>720.0000000000166</v>
      </c>
      <c r="S546" s="17">
        <f t="shared" si="140"/>
        <v>708.31140981174337</v>
      </c>
    </row>
    <row r="547" spans="1:19" x14ac:dyDescent="0.25">
      <c r="D547" s="11">
        <v>180</v>
      </c>
      <c r="E547" s="11">
        <v>948</v>
      </c>
      <c r="F547" s="97">
        <f t="shared" si="142"/>
        <v>0.40833333333333338</v>
      </c>
      <c r="G547" s="26">
        <v>1133</v>
      </c>
      <c r="H547" s="93">
        <f t="shared" si="141"/>
        <v>0.48125000000000001</v>
      </c>
      <c r="I547" s="23">
        <f t="shared" si="130"/>
        <v>0.48472222222222222</v>
      </c>
      <c r="J547" s="11" t="str">
        <f t="shared" si="131"/>
        <v/>
      </c>
      <c r="K547" s="11">
        <f t="shared" si="132"/>
        <v>104.99999999999994</v>
      </c>
      <c r="L547" s="11">
        <f t="shared" si="133"/>
        <v>3</v>
      </c>
      <c r="M547" s="11">
        <f t="shared" ca="1" si="134"/>
        <v>819</v>
      </c>
      <c r="N547" s="11">
        <f t="shared" ca="1" si="135"/>
        <v>199</v>
      </c>
      <c r="O547" s="21">
        <f t="shared" si="136"/>
        <v>450</v>
      </c>
      <c r="P547" s="24">
        <f t="shared" si="137"/>
        <v>47.347346607878421</v>
      </c>
      <c r="Q547" s="21">
        <f t="shared" si="138"/>
        <v>18899.999999999989</v>
      </c>
      <c r="R547" s="21">
        <f t="shared" si="139"/>
        <v>19349.999999999989</v>
      </c>
      <c r="S547" s="17">
        <f t="shared" si="140"/>
        <v>18947.347346607869</v>
      </c>
    </row>
    <row r="548" spans="1:19" x14ac:dyDescent="0.25">
      <c r="A548" s="18">
        <v>38655</v>
      </c>
      <c r="B548" s="11">
        <v>1408</v>
      </c>
      <c r="D548" s="11">
        <v>0.01</v>
      </c>
      <c r="E548" s="11">
        <v>1504</v>
      </c>
      <c r="F548" s="97">
        <f t="shared" si="142"/>
        <v>0.62777777777777777</v>
      </c>
      <c r="G548" s="26">
        <v>1508</v>
      </c>
      <c r="H548" s="93">
        <f t="shared" si="141"/>
        <v>0.63055555555555554</v>
      </c>
      <c r="I548" s="23" t="str">
        <f t="shared" si="130"/>
        <v/>
      </c>
      <c r="J548" s="11">
        <f t="shared" si="131"/>
        <v>2.9999999999999893</v>
      </c>
      <c r="K548" s="11">
        <f t="shared" si="132"/>
        <v>3.9999999999999858</v>
      </c>
      <c r="L548" s="11">
        <f t="shared" si="133"/>
        <v>1</v>
      </c>
      <c r="M548" s="11">
        <f t="shared" ca="1" si="134"/>
        <v>1408</v>
      </c>
      <c r="N548" s="11" t="str">
        <f t="shared" si="135"/>
        <v/>
      </c>
      <c r="O548" s="21">
        <f t="shared" si="136"/>
        <v>0.61499999999999788</v>
      </c>
      <c r="P548" s="24">
        <f t="shared" si="137"/>
        <v>0.31717786872990794</v>
      </c>
      <c r="Q548" s="21">
        <f t="shared" si="138"/>
        <v>3.9999999999999862E-2</v>
      </c>
      <c r="R548" s="21">
        <f t="shared" si="139"/>
        <v>0.6549999999999977</v>
      </c>
      <c r="S548" s="17">
        <f t="shared" si="140"/>
        <v>0.35717786872990781</v>
      </c>
    </row>
    <row r="549" spans="1:19" x14ac:dyDescent="0.25">
      <c r="D549" s="11">
        <v>0.4</v>
      </c>
      <c r="E549" s="11">
        <v>1511</v>
      </c>
      <c r="F549" s="97">
        <f t="shared" si="142"/>
        <v>0.63263888888888886</v>
      </c>
      <c r="G549" s="26">
        <v>1614</v>
      </c>
      <c r="H549" s="93">
        <f t="shared" si="141"/>
        <v>0.67638888888888893</v>
      </c>
      <c r="I549" s="23">
        <f t="shared" si="130"/>
        <v>0.67986111111111114</v>
      </c>
      <c r="J549" s="11" t="str">
        <f t="shared" si="131"/>
        <v/>
      </c>
      <c r="K549" s="11">
        <f t="shared" si="132"/>
        <v>63.000000000000099</v>
      </c>
      <c r="L549" s="11">
        <f t="shared" si="133"/>
        <v>2</v>
      </c>
      <c r="M549" s="11">
        <f t="shared" ca="1" si="134"/>
        <v>1408</v>
      </c>
      <c r="N549" s="11">
        <f t="shared" ca="1" si="135"/>
        <v>131</v>
      </c>
      <c r="O549" s="21">
        <f t="shared" si="136"/>
        <v>1</v>
      </c>
      <c r="P549" s="24">
        <f t="shared" si="137"/>
        <v>0.15504787606958362</v>
      </c>
      <c r="Q549" s="21">
        <f t="shared" si="138"/>
        <v>25.200000000000042</v>
      </c>
      <c r="R549" s="21">
        <f t="shared" si="139"/>
        <v>26.200000000000042</v>
      </c>
      <c r="S549" s="17">
        <f t="shared" si="140"/>
        <v>25.355047876069627</v>
      </c>
    </row>
    <row r="550" spans="1:19" x14ac:dyDescent="0.25">
      <c r="A550" s="18">
        <v>38656</v>
      </c>
      <c r="B550" s="11">
        <v>920</v>
      </c>
      <c r="D550" s="11">
        <v>0.01</v>
      </c>
      <c r="E550" s="11">
        <v>1054</v>
      </c>
      <c r="F550" s="97">
        <f t="shared" si="142"/>
        <v>0.45416666666666666</v>
      </c>
      <c r="G550" s="26">
        <v>1107</v>
      </c>
      <c r="H550" s="93">
        <f t="shared" si="141"/>
        <v>0.46319444444444446</v>
      </c>
      <c r="I550" s="23" t="str">
        <f t="shared" si="130"/>
        <v/>
      </c>
      <c r="J550" s="11">
        <f t="shared" si="131"/>
        <v>11.000000000000041</v>
      </c>
      <c r="K550" s="11">
        <f t="shared" si="132"/>
        <v>13.000000000000034</v>
      </c>
      <c r="L550" s="11">
        <f t="shared" si="133"/>
        <v>1</v>
      </c>
      <c r="M550" s="11">
        <f t="shared" ca="1" si="134"/>
        <v>920</v>
      </c>
      <c r="N550" s="11" t="str">
        <f t="shared" si="135"/>
        <v/>
      </c>
      <c r="O550" s="21">
        <f t="shared" si="136"/>
        <v>6.050000000000022E-2</v>
      </c>
      <c r="P550" s="24">
        <f t="shared" si="137"/>
        <v>4.3011956337873511E-2</v>
      </c>
      <c r="Q550" s="21">
        <f t="shared" si="138"/>
        <v>0.13000000000000034</v>
      </c>
      <c r="R550" s="21">
        <f t="shared" si="139"/>
        <v>0.19050000000000056</v>
      </c>
      <c r="S550" s="17">
        <f t="shared" si="140"/>
        <v>0.17301195633787386</v>
      </c>
    </row>
    <row r="551" spans="1:19" x14ac:dyDescent="0.25">
      <c r="D551" s="11">
        <v>1E-3</v>
      </c>
      <c r="E551" s="11">
        <v>1118</v>
      </c>
      <c r="F551" s="97">
        <f t="shared" si="142"/>
        <v>0.47083333333333338</v>
      </c>
      <c r="G551" s="26">
        <v>1122</v>
      </c>
      <c r="H551" s="93">
        <f t="shared" si="141"/>
        <v>0.47361111111111115</v>
      </c>
      <c r="I551" s="23">
        <f t="shared" si="130"/>
        <v>0.47708333333333336</v>
      </c>
      <c r="J551" s="11" t="str">
        <f t="shared" si="131"/>
        <v/>
      </c>
      <c r="K551" s="11">
        <f t="shared" si="132"/>
        <v>3.9999999999999858</v>
      </c>
      <c r="L551" s="11">
        <f t="shared" si="133"/>
        <v>2</v>
      </c>
      <c r="M551" s="11">
        <f t="shared" ca="1" si="134"/>
        <v>920</v>
      </c>
      <c r="N551" s="11">
        <f t="shared" ca="1" si="135"/>
        <v>127.00000000000003</v>
      </c>
      <c r="O551" s="21">
        <f t="shared" si="136"/>
        <v>2.5000000000000001E-3</v>
      </c>
      <c r="P551" s="24">
        <f t="shared" si="137"/>
        <v>7.2310141757293866E-4</v>
      </c>
      <c r="Q551" s="21">
        <f t="shared" si="138"/>
        <v>3.9999999999999862E-3</v>
      </c>
      <c r="R551" s="21">
        <f t="shared" si="139"/>
        <v>6.4999999999999867E-3</v>
      </c>
      <c r="S551" s="17">
        <f t="shared" si="140"/>
        <v>4.7231014175729245E-3</v>
      </c>
    </row>
    <row r="552" spans="1:19" x14ac:dyDescent="0.25">
      <c r="A552" s="18">
        <v>38656</v>
      </c>
      <c r="B552" s="11">
        <v>1136</v>
      </c>
      <c r="D552" s="11">
        <v>0.01</v>
      </c>
      <c r="E552" s="11">
        <v>1220</v>
      </c>
      <c r="F552" s="97">
        <f t="shared" si="142"/>
        <v>0.51388888888888895</v>
      </c>
      <c r="G552" s="26">
        <v>1237</v>
      </c>
      <c r="H552" s="93">
        <f t="shared" si="141"/>
        <v>0.52569444444444446</v>
      </c>
      <c r="I552" s="23" t="str">
        <f t="shared" si="130"/>
        <v/>
      </c>
      <c r="J552" s="11">
        <f t="shared" si="131"/>
        <v>12.999999999999954</v>
      </c>
      <c r="K552" s="11">
        <f t="shared" si="132"/>
        <v>16.99999999999994</v>
      </c>
      <c r="L552" s="11">
        <f t="shared" si="133"/>
        <v>1</v>
      </c>
      <c r="M552" s="11">
        <f t="shared" ca="1" si="134"/>
        <v>1136</v>
      </c>
      <c r="N552" s="11" t="str">
        <f t="shared" si="135"/>
        <v/>
      </c>
      <c r="O552" s="21">
        <f t="shared" si="136"/>
        <v>0.71499999999999742</v>
      </c>
      <c r="P552" s="24">
        <f t="shared" si="137"/>
        <v>0.50814440432246166</v>
      </c>
      <c r="Q552" s="21">
        <f t="shared" si="138"/>
        <v>0.1699999999999994</v>
      </c>
      <c r="R552" s="21">
        <f t="shared" si="139"/>
        <v>0.88499999999999679</v>
      </c>
      <c r="S552" s="17">
        <f t="shared" si="140"/>
        <v>0.67814440432246104</v>
      </c>
    </row>
    <row r="553" spans="1:19" x14ac:dyDescent="0.25">
      <c r="D553" s="11">
        <v>0.1</v>
      </c>
      <c r="E553" s="11">
        <v>1250</v>
      </c>
      <c r="F553" s="97">
        <f t="shared" si="142"/>
        <v>0.53472222222222221</v>
      </c>
      <c r="G553" s="26">
        <v>1300</v>
      </c>
      <c r="H553" s="93">
        <f t="shared" si="141"/>
        <v>0.54166666666666663</v>
      </c>
      <c r="I553" s="23">
        <f t="shared" si="130"/>
        <v>0.54513888888888884</v>
      </c>
      <c r="J553" s="11" t="str">
        <f t="shared" si="131"/>
        <v/>
      </c>
      <c r="K553" s="11">
        <f t="shared" si="132"/>
        <v>9.9999999999999645</v>
      </c>
      <c r="L553" s="11">
        <f t="shared" si="133"/>
        <v>2</v>
      </c>
      <c r="M553" s="11">
        <f t="shared" ca="1" si="134"/>
        <v>1136</v>
      </c>
      <c r="N553" s="11">
        <f t="shared" ca="1" si="135"/>
        <v>88.999999999999929</v>
      </c>
      <c r="O553" s="21">
        <f t="shared" si="136"/>
        <v>0.25</v>
      </c>
      <c r="P553" s="24">
        <f t="shared" si="137"/>
        <v>4.342905372259271E-2</v>
      </c>
      <c r="Q553" s="21">
        <f t="shared" si="138"/>
        <v>0.99999999999999645</v>
      </c>
      <c r="R553" s="21">
        <f t="shared" si="139"/>
        <v>1.2499999999999964</v>
      </c>
      <c r="S553" s="17">
        <f t="shared" si="140"/>
        <v>1.0434290537225892</v>
      </c>
    </row>
    <row r="554" spans="1:19" x14ac:dyDescent="0.25">
      <c r="A554" s="18">
        <v>38656</v>
      </c>
      <c r="B554" s="11">
        <v>1313</v>
      </c>
      <c r="D554" s="11">
        <v>5.0000000000000001E-3</v>
      </c>
      <c r="E554" s="11">
        <v>1347</v>
      </c>
      <c r="F554" s="97">
        <f t="shared" si="142"/>
        <v>0.57430555555555551</v>
      </c>
      <c r="G554" s="26">
        <v>1355</v>
      </c>
      <c r="H554" s="93">
        <f t="shared" si="141"/>
        <v>0.57986111111111105</v>
      </c>
      <c r="I554" s="23" t="str">
        <f t="shared" si="130"/>
        <v/>
      </c>
      <c r="J554" s="11">
        <f t="shared" si="131"/>
        <v>10.000000000000124</v>
      </c>
      <c r="K554" s="11">
        <f t="shared" si="132"/>
        <v>7.9999999999999716</v>
      </c>
      <c r="L554" s="11">
        <f t="shared" si="133"/>
        <v>1</v>
      </c>
      <c r="M554" s="11">
        <f t="shared" ca="1" si="134"/>
        <v>1313</v>
      </c>
      <c r="N554" s="11" t="str">
        <f t="shared" si="135"/>
        <v/>
      </c>
      <c r="O554" s="21">
        <f t="shared" si="136"/>
        <v>0.7125000000000089</v>
      </c>
      <c r="P554" s="24">
        <f t="shared" si="137"/>
        <v>0.39981975855270085</v>
      </c>
      <c r="Q554" s="21">
        <f t="shared" si="138"/>
        <v>3.9999999999999862E-2</v>
      </c>
      <c r="R554" s="21">
        <f t="shared" si="139"/>
        <v>0.75250000000000872</v>
      </c>
      <c r="S554" s="17">
        <f t="shared" si="140"/>
        <v>0.43981975855270072</v>
      </c>
    </row>
    <row r="555" spans="1:19" x14ac:dyDescent="0.25">
      <c r="D555" s="11">
        <v>0.13750000000000001</v>
      </c>
      <c r="E555" s="11">
        <v>1405</v>
      </c>
      <c r="F555" s="97">
        <f t="shared" si="142"/>
        <v>0.58680555555555558</v>
      </c>
      <c r="G555" s="26">
        <v>1411</v>
      </c>
      <c r="H555" s="93">
        <f t="shared" si="141"/>
        <v>0.59097222222222223</v>
      </c>
      <c r="I555" s="23" t="str">
        <f t="shared" si="130"/>
        <v/>
      </c>
      <c r="J555" s="11">
        <f t="shared" si="131"/>
        <v>2.9999999999999893</v>
      </c>
      <c r="K555" s="11">
        <f t="shared" si="132"/>
        <v>5.9999999999999787</v>
      </c>
      <c r="L555" s="11">
        <f t="shared" si="133"/>
        <v>2</v>
      </c>
      <c r="M555" s="11">
        <f t="shared" ca="1" si="134"/>
        <v>1313</v>
      </c>
      <c r="N555" s="11" t="str">
        <f t="shared" si="135"/>
        <v/>
      </c>
      <c r="O555" s="21">
        <f t="shared" si="136"/>
        <v>0.35624999999999873</v>
      </c>
      <c r="P555" s="24">
        <f t="shared" si="137"/>
        <v>0.35327255569321697</v>
      </c>
      <c r="Q555" s="21">
        <f t="shared" si="138"/>
        <v>0.82499999999999718</v>
      </c>
      <c r="R555" s="21">
        <f t="shared" si="139"/>
        <v>1.1812499999999959</v>
      </c>
      <c r="S555" s="17">
        <f t="shared" si="140"/>
        <v>1.1782725556932141</v>
      </c>
    </row>
    <row r="556" spans="1:19" x14ac:dyDescent="0.25">
      <c r="D556" s="11">
        <v>0.1</v>
      </c>
      <c r="E556" s="11">
        <v>1414</v>
      </c>
      <c r="F556" s="97">
        <f t="shared" si="142"/>
        <v>0.59305555555555556</v>
      </c>
      <c r="G556" s="26">
        <v>1418</v>
      </c>
      <c r="H556" s="93">
        <f t="shared" si="141"/>
        <v>0.59583333333333333</v>
      </c>
      <c r="I556" s="23">
        <f t="shared" si="130"/>
        <v>0.59930555555555554</v>
      </c>
      <c r="J556" s="11" t="str">
        <f t="shared" si="131"/>
        <v/>
      </c>
      <c r="K556" s="11">
        <f t="shared" si="132"/>
        <v>3.9999999999999858</v>
      </c>
      <c r="L556" s="11">
        <f t="shared" si="133"/>
        <v>3</v>
      </c>
      <c r="M556" s="11">
        <f t="shared" ca="1" si="134"/>
        <v>1313</v>
      </c>
      <c r="N556" s="11">
        <f t="shared" ca="1" si="135"/>
        <v>69.999999999999915</v>
      </c>
      <c r="O556" s="21">
        <f t="shared" si="136"/>
        <v>0.25</v>
      </c>
      <c r="P556" s="24">
        <f t="shared" si="137"/>
        <v>4.342905372259271E-2</v>
      </c>
      <c r="Q556" s="21">
        <f t="shared" si="138"/>
        <v>0.39999999999999858</v>
      </c>
      <c r="R556" s="21">
        <f t="shared" si="139"/>
        <v>0.64999999999999858</v>
      </c>
      <c r="S556" s="17">
        <f t="shared" si="140"/>
        <v>0.44342905372259128</v>
      </c>
    </row>
    <row r="557" spans="1:19" x14ac:dyDescent="0.25">
      <c r="A557" s="18">
        <v>38656</v>
      </c>
      <c r="B557" s="11">
        <v>1559</v>
      </c>
      <c r="D557" s="11">
        <v>0.01</v>
      </c>
      <c r="E557" s="11">
        <v>1650</v>
      </c>
      <c r="F557" s="97">
        <f t="shared" si="142"/>
        <v>0.70138888888888884</v>
      </c>
      <c r="G557" s="26">
        <v>1706</v>
      </c>
      <c r="H557" s="93">
        <f t="shared" si="141"/>
        <v>0.71250000000000002</v>
      </c>
      <c r="I557" s="23" t="str">
        <f t="shared" si="130"/>
        <v/>
      </c>
      <c r="J557" s="11">
        <f t="shared" si="131"/>
        <v>15.000000000000107</v>
      </c>
      <c r="K557" s="11">
        <f t="shared" si="132"/>
        <v>16.000000000000103</v>
      </c>
      <c r="L557" s="11">
        <f t="shared" si="133"/>
        <v>1</v>
      </c>
      <c r="M557" s="11">
        <f t="shared" ca="1" si="134"/>
        <v>1559</v>
      </c>
      <c r="N557" s="11" t="str">
        <f t="shared" si="135"/>
        <v/>
      </c>
      <c r="O557" s="21">
        <f t="shared" si="136"/>
        <v>75.075000000000529</v>
      </c>
      <c r="P557" s="24">
        <f t="shared" si="137"/>
        <v>21.69332308434047</v>
      </c>
      <c r="Q557" s="21">
        <f t="shared" si="138"/>
        <v>0.16000000000000103</v>
      </c>
      <c r="R557" s="21">
        <f t="shared" si="139"/>
        <v>75.235000000000525</v>
      </c>
      <c r="S557" s="17">
        <f t="shared" si="140"/>
        <v>21.85332308434047</v>
      </c>
    </row>
    <row r="558" spans="1:19" x14ac:dyDescent="0.25">
      <c r="D558" s="11">
        <v>10</v>
      </c>
      <c r="E558" s="11">
        <v>1721</v>
      </c>
      <c r="F558" s="97">
        <f t="shared" si="142"/>
        <v>0.72291666666666676</v>
      </c>
      <c r="G558" s="26">
        <v>1743</v>
      </c>
      <c r="H558" s="93">
        <f t="shared" si="141"/>
        <v>0.73819444444444438</v>
      </c>
      <c r="I558" s="23">
        <f t="shared" si="130"/>
        <v>0.74166666666666659</v>
      </c>
      <c r="J558" s="11" t="str">
        <f t="shared" si="131"/>
        <v/>
      </c>
      <c r="K558" s="11">
        <f t="shared" si="132"/>
        <v>21.999999999999762</v>
      </c>
      <c r="L558" s="11">
        <f t="shared" si="133"/>
        <v>2</v>
      </c>
      <c r="M558" s="11">
        <f t="shared" ca="1" si="134"/>
        <v>1559</v>
      </c>
      <c r="N558" s="11">
        <f t="shared" ca="1" si="135"/>
        <v>108.99999999999993</v>
      </c>
      <c r="O558" s="21">
        <f t="shared" si="136"/>
        <v>25</v>
      </c>
      <c r="P558" s="24">
        <f t="shared" si="137"/>
        <v>3.1021051639523365</v>
      </c>
      <c r="Q558" s="21">
        <f t="shared" si="138"/>
        <v>219.99999999999761</v>
      </c>
      <c r="R558" s="21">
        <f t="shared" si="139"/>
        <v>244.99999999999761</v>
      </c>
      <c r="S558" s="17">
        <f t="shared" si="140"/>
        <v>223.10210516394994</v>
      </c>
    </row>
    <row r="559" spans="1:19" x14ac:dyDescent="0.25">
      <c r="A559" s="18">
        <v>38657</v>
      </c>
      <c r="B559" s="11">
        <v>1143</v>
      </c>
      <c r="D559" s="11">
        <v>0.01</v>
      </c>
      <c r="E559" s="11">
        <v>1233</v>
      </c>
      <c r="F559" s="97">
        <f t="shared" si="142"/>
        <v>0.5229166666666667</v>
      </c>
      <c r="G559" s="26">
        <v>1238</v>
      </c>
      <c r="H559" s="93">
        <f t="shared" si="141"/>
        <v>0.52638888888888891</v>
      </c>
      <c r="I559" s="23" t="str">
        <f t="shared" si="130"/>
        <v/>
      </c>
      <c r="J559" s="11">
        <f t="shared" si="131"/>
        <v>7.9999999999999716</v>
      </c>
      <c r="K559" s="11">
        <f t="shared" si="132"/>
        <v>4.9999999999999822</v>
      </c>
      <c r="L559" s="11">
        <f t="shared" si="133"/>
        <v>1</v>
      </c>
      <c r="M559" s="11">
        <f t="shared" ca="1" si="134"/>
        <v>1143</v>
      </c>
      <c r="N559" s="11" t="str">
        <f t="shared" si="135"/>
        <v/>
      </c>
      <c r="O559" s="21">
        <f t="shared" si="136"/>
        <v>0.43999999999999845</v>
      </c>
      <c r="P559" s="24">
        <f t="shared" si="137"/>
        <v>0.31270424881382258</v>
      </c>
      <c r="Q559" s="21">
        <f t="shared" si="138"/>
        <v>4.9999999999999822E-2</v>
      </c>
      <c r="R559" s="21">
        <f t="shared" si="139"/>
        <v>0.48999999999999827</v>
      </c>
      <c r="S559" s="17">
        <f t="shared" si="140"/>
        <v>0.36270424881382241</v>
      </c>
    </row>
    <row r="560" spans="1:19" x14ac:dyDescent="0.25">
      <c r="D560" s="11">
        <v>0.1</v>
      </c>
      <c r="E560" s="11">
        <v>1246</v>
      </c>
      <c r="F560" s="97">
        <f t="shared" si="142"/>
        <v>0.53194444444444444</v>
      </c>
      <c r="G560" s="26">
        <v>1253</v>
      </c>
      <c r="H560" s="93">
        <f t="shared" si="141"/>
        <v>0.53680555555555554</v>
      </c>
      <c r="I560" s="23">
        <f t="shared" si="130"/>
        <v>0.54027777777777775</v>
      </c>
      <c r="J560" s="11" t="str">
        <f t="shared" si="131"/>
        <v/>
      </c>
      <c r="K560" s="11">
        <f t="shared" si="132"/>
        <v>6.9999999999999751</v>
      </c>
      <c r="L560" s="11">
        <f t="shared" si="133"/>
        <v>2</v>
      </c>
      <c r="M560" s="11">
        <f t="shared" ca="1" si="134"/>
        <v>1143</v>
      </c>
      <c r="N560" s="11">
        <f t="shared" ca="1" si="135"/>
        <v>74.999999999999972</v>
      </c>
      <c r="O560" s="21">
        <f t="shared" si="136"/>
        <v>0.25</v>
      </c>
      <c r="P560" s="24">
        <f t="shared" si="137"/>
        <v>4.342905372259271E-2</v>
      </c>
      <c r="Q560" s="21">
        <f t="shared" si="138"/>
        <v>0.69999999999999751</v>
      </c>
      <c r="R560" s="21">
        <f t="shared" si="139"/>
        <v>0.94999999999999751</v>
      </c>
      <c r="S560" s="17">
        <f t="shared" si="140"/>
        <v>0.74342905372259027</v>
      </c>
    </row>
    <row r="561" spans="1:19" x14ac:dyDescent="0.25">
      <c r="A561" s="18">
        <v>38657</v>
      </c>
      <c r="B561" s="11">
        <v>1423</v>
      </c>
      <c r="D561" s="11">
        <v>0.01</v>
      </c>
      <c r="E561" s="11">
        <v>1526</v>
      </c>
      <c r="F561" s="97">
        <f t="shared" si="142"/>
        <v>0.6430555555555556</v>
      </c>
      <c r="G561" s="26">
        <v>1544</v>
      </c>
      <c r="H561" s="93">
        <f t="shared" si="141"/>
        <v>0.65555555555555556</v>
      </c>
      <c r="I561" s="23" t="str">
        <f t="shared" si="130"/>
        <v/>
      </c>
      <c r="J561" s="11">
        <f t="shared" si="131"/>
        <v>10.999999999999961</v>
      </c>
      <c r="K561" s="11">
        <f t="shared" si="132"/>
        <v>17.999999999999936</v>
      </c>
      <c r="L561" s="11">
        <f t="shared" si="133"/>
        <v>1</v>
      </c>
      <c r="M561" s="11">
        <f t="shared" ca="1" si="134"/>
        <v>1423</v>
      </c>
      <c r="N561" s="11" t="str">
        <f t="shared" si="135"/>
        <v/>
      </c>
      <c r="O561" s="21">
        <f t="shared" si="136"/>
        <v>0.60499999999999787</v>
      </c>
      <c r="P561" s="24">
        <f t="shared" si="137"/>
        <v>0.42996834211900603</v>
      </c>
      <c r="Q561" s="21">
        <f t="shared" si="138"/>
        <v>0.17999999999999935</v>
      </c>
      <c r="R561" s="21">
        <f t="shared" si="139"/>
        <v>0.78499999999999726</v>
      </c>
      <c r="S561" s="17">
        <f t="shared" si="140"/>
        <v>0.60996834211900541</v>
      </c>
    </row>
    <row r="562" spans="1:19" x14ac:dyDescent="0.25">
      <c r="D562" s="11">
        <v>0.1</v>
      </c>
      <c r="E562" s="11">
        <v>1555</v>
      </c>
      <c r="F562" s="97">
        <f t="shared" si="142"/>
        <v>0.66319444444444442</v>
      </c>
      <c r="G562" s="26">
        <v>1618</v>
      </c>
      <c r="H562" s="93">
        <f t="shared" si="141"/>
        <v>0.6791666666666667</v>
      </c>
      <c r="I562" s="23" t="str">
        <f t="shared" si="130"/>
        <v/>
      </c>
      <c r="J562" s="11">
        <f t="shared" si="131"/>
        <v>52.999999999999972</v>
      </c>
      <c r="K562" s="11">
        <f t="shared" si="132"/>
        <v>23.000000000000078</v>
      </c>
      <c r="L562" s="11">
        <f t="shared" si="133"/>
        <v>2</v>
      </c>
      <c r="M562" s="11">
        <f t="shared" ca="1" si="134"/>
        <v>1423</v>
      </c>
      <c r="N562" s="11" t="str">
        <f t="shared" si="135"/>
        <v/>
      </c>
      <c r="O562" s="21">
        <f t="shared" si="136"/>
        <v>2.9149999999999983</v>
      </c>
      <c r="P562" s="24">
        <f t="shared" si="137"/>
        <v>2.0716656483915803</v>
      </c>
      <c r="Q562" s="21">
        <f t="shared" si="138"/>
        <v>2.3000000000000078</v>
      </c>
      <c r="R562" s="21">
        <f t="shared" si="139"/>
        <v>5.2150000000000061</v>
      </c>
      <c r="S562" s="17">
        <f t="shared" si="140"/>
        <v>4.3716656483915877</v>
      </c>
    </row>
    <row r="563" spans="1:19" x14ac:dyDescent="0.25">
      <c r="D563" s="11">
        <v>0.01</v>
      </c>
      <c r="E563" s="11">
        <v>1711</v>
      </c>
      <c r="F563" s="97">
        <f t="shared" si="142"/>
        <v>0.71597222222222223</v>
      </c>
      <c r="G563" s="26">
        <v>1718</v>
      </c>
      <c r="H563" s="93">
        <f t="shared" si="141"/>
        <v>0.72083333333333333</v>
      </c>
      <c r="I563" s="23">
        <f t="shared" si="130"/>
        <v>0.72430555555555554</v>
      </c>
      <c r="J563" s="11" t="str">
        <f t="shared" si="131"/>
        <v/>
      </c>
      <c r="K563" s="11">
        <f t="shared" si="132"/>
        <v>6.9999999999999751</v>
      </c>
      <c r="L563" s="11">
        <f t="shared" si="133"/>
        <v>3</v>
      </c>
      <c r="M563" s="11">
        <f t="shared" ca="1" si="134"/>
        <v>1423</v>
      </c>
      <c r="N563" s="11">
        <f t="shared" ca="1" si="135"/>
        <v>180</v>
      </c>
      <c r="O563" s="21">
        <f t="shared" si="136"/>
        <v>2.5000000000000001E-2</v>
      </c>
      <c r="P563" s="24">
        <f t="shared" si="137"/>
        <v>5.4281443780592247E-3</v>
      </c>
      <c r="Q563" s="21">
        <f t="shared" si="138"/>
        <v>6.9999999999999757E-2</v>
      </c>
      <c r="R563" s="21">
        <f t="shared" si="139"/>
        <v>9.4999999999999751E-2</v>
      </c>
      <c r="S563" s="17">
        <f t="shared" si="140"/>
        <v>7.5428144378058976E-2</v>
      </c>
    </row>
    <row r="564" spans="1:19" x14ac:dyDescent="0.25">
      <c r="A564" s="18">
        <v>38658</v>
      </c>
      <c r="B564" s="11">
        <v>1201</v>
      </c>
      <c r="D564" s="11">
        <v>0.01</v>
      </c>
      <c r="E564" s="11">
        <v>1234</v>
      </c>
      <c r="F564" s="97">
        <f t="shared" si="142"/>
        <v>0.52361111111111114</v>
      </c>
      <c r="G564" s="26">
        <v>1236</v>
      </c>
      <c r="H564" s="93">
        <f t="shared" si="141"/>
        <v>0.52500000000000002</v>
      </c>
      <c r="I564" s="23" t="str">
        <f t="shared" si="130"/>
        <v/>
      </c>
      <c r="J564" s="11">
        <f t="shared" si="131"/>
        <v>6.9999999999999751</v>
      </c>
      <c r="K564" s="11">
        <f t="shared" si="132"/>
        <v>1.9999999999999929</v>
      </c>
      <c r="L564" s="11">
        <f t="shared" si="133"/>
        <v>1</v>
      </c>
      <c r="M564" s="11">
        <f t="shared" ca="1" si="134"/>
        <v>1201</v>
      </c>
      <c r="N564" s="11" t="str">
        <f t="shared" si="135"/>
        <v/>
      </c>
      <c r="O564" s="21">
        <f t="shared" si="136"/>
        <v>2.1349999999999922</v>
      </c>
      <c r="P564" s="24">
        <f t="shared" si="137"/>
        <v>1.0087326858401957</v>
      </c>
      <c r="Q564" s="21">
        <f t="shared" si="138"/>
        <v>1.9999999999999931E-2</v>
      </c>
      <c r="R564" s="21">
        <f t="shared" si="139"/>
        <v>2.1549999999999923</v>
      </c>
      <c r="S564" s="17">
        <f t="shared" si="140"/>
        <v>1.0287326858401957</v>
      </c>
    </row>
    <row r="565" spans="1:19" x14ac:dyDescent="0.25">
      <c r="D565" s="11">
        <v>0.6</v>
      </c>
      <c r="E565" s="11">
        <v>1243</v>
      </c>
      <c r="F565" s="97">
        <f t="shared" si="142"/>
        <v>0.52986111111111112</v>
      </c>
      <c r="G565" s="26">
        <v>1426</v>
      </c>
      <c r="H565" s="93">
        <f t="shared" si="141"/>
        <v>0.60138888888888886</v>
      </c>
      <c r="I565" s="23">
        <f t="shared" si="130"/>
        <v>0.60486111111111107</v>
      </c>
      <c r="J565" s="11" t="str">
        <f t="shared" si="131"/>
        <v/>
      </c>
      <c r="K565" s="11">
        <f t="shared" si="132"/>
        <v>102.99999999999996</v>
      </c>
      <c r="L565" s="11">
        <f t="shared" si="133"/>
        <v>2</v>
      </c>
      <c r="M565" s="11">
        <f t="shared" ca="1" si="134"/>
        <v>1201</v>
      </c>
      <c r="N565" s="11">
        <f t="shared" ca="1" si="135"/>
        <v>149.99999999999994</v>
      </c>
      <c r="O565" s="21">
        <f t="shared" si="136"/>
        <v>1.5</v>
      </c>
      <c r="P565" s="24">
        <f t="shared" si="137"/>
        <v>0.22548428583557498</v>
      </c>
      <c r="Q565" s="21">
        <f t="shared" si="138"/>
        <v>61.799999999999969</v>
      </c>
      <c r="R565" s="21">
        <f t="shared" si="139"/>
        <v>63.299999999999969</v>
      </c>
      <c r="S565" s="17">
        <f t="shared" si="140"/>
        <v>62.025484285835546</v>
      </c>
    </row>
    <row r="566" spans="1:19" x14ac:dyDescent="0.25">
      <c r="A566" s="18">
        <v>38659</v>
      </c>
      <c r="B566" s="11">
        <v>900</v>
      </c>
      <c r="D566" s="11">
        <v>0.01</v>
      </c>
      <c r="E566" s="11">
        <v>1224</v>
      </c>
      <c r="F566" s="97">
        <f t="shared" si="142"/>
        <v>0.51666666666666672</v>
      </c>
      <c r="G566" s="26">
        <v>1226</v>
      </c>
      <c r="H566" s="93">
        <f t="shared" si="141"/>
        <v>0.5180555555555556</v>
      </c>
      <c r="I566" s="23" t="str">
        <f t="shared" si="130"/>
        <v/>
      </c>
      <c r="J566" s="11">
        <f t="shared" si="131"/>
        <v>5.9999999999999787</v>
      </c>
      <c r="K566" s="11">
        <f t="shared" si="132"/>
        <v>1.9999999999999929</v>
      </c>
      <c r="L566" s="11">
        <f t="shared" si="133"/>
        <v>1</v>
      </c>
      <c r="M566" s="11">
        <f t="shared" ca="1" si="134"/>
        <v>900</v>
      </c>
      <c r="N566" s="11" t="str">
        <f t="shared" si="135"/>
        <v/>
      </c>
      <c r="O566" s="21">
        <f t="shared" si="136"/>
        <v>1.8299999999999934</v>
      </c>
      <c r="P566" s="24">
        <f t="shared" si="137"/>
        <v>0.86462801643445353</v>
      </c>
      <c r="Q566" s="21">
        <f t="shared" si="138"/>
        <v>1.9999999999999931E-2</v>
      </c>
      <c r="R566" s="21">
        <f t="shared" si="139"/>
        <v>1.8499999999999934</v>
      </c>
      <c r="S566" s="17">
        <f t="shared" si="140"/>
        <v>0.88462801643445343</v>
      </c>
    </row>
    <row r="567" spans="1:19" x14ac:dyDescent="0.25">
      <c r="D567" s="11">
        <v>0.6</v>
      </c>
      <c r="E567" s="11">
        <v>1232</v>
      </c>
      <c r="F567" s="97">
        <f t="shared" si="142"/>
        <v>0.52222222222222225</v>
      </c>
      <c r="G567" s="26">
        <v>1243</v>
      </c>
      <c r="H567" s="93">
        <f t="shared" si="141"/>
        <v>0.52986111111111112</v>
      </c>
      <c r="I567" s="23">
        <f t="shared" si="130"/>
        <v>0.53333333333333333</v>
      </c>
      <c r="J567" s="11" t="str">
        <f t="shared" si="131"/>
        <v/>
      </c>
      <c r="K567" s="11">
        <f t="shared" si="132"/>
        <v>10.999999999999961</v>
      </c>
      <c r="L567" s="11">
        <f t="shared" si="133"/>
        <v>2</v>
      </c>
      <c r="M567" s="11">
        <f t="shared" ca="1" si="134"/>
        <v>900</v>
      </c>
      <c r="N567" s="11">
        <f t="shared" ca="1" si="135"/>
        <v>228</v>
      </c>
      <c r="O567" s="21">
        <f t="shared" si="136"/>
        <v>1.5</v>
      </c>
      <c r="P567" s="24">
        <f t="shared" si="137"/>
        <v>0.22548428583557498</v>
      </c>
      <c r="Q567" s="21">
        <f t="shared" si="138"/>
        <v>6.5999999999999766</v>
      </c>
      <c r="R567" s="21">
        <f t="shared" si="139"/>
        <v>8.0999999999999766</v>
      </c>
      <c r="S567" s="17">
        <f t="shared" si="140"/>
        <v>6.8254842858355511</v>
      </c>
    </row>
    <row r="568" spans="1:19" x14ac:dyDescent="0.25">
      <c r="A568" s="18">
        <v>38660</v>
      </c>
      <c r="B568" s="11">
        <v>804</v>
      </c>
      <c r="D568" s="11">
        <v>0.01</v>
      </c>
      <c r="E568" s="11">
        <v>848</v>
      </c>
      <c r="F568" s="97">
        <f t="shared" si="142"/>
        <v>0.3666666666666667</v>
      </c>
      <c r="G568" s="26">
        <v>850</v>
      </c>
      <c r="H568" s="93">
        <f t="shared" si="141"/>
        <v>0.36805555555555558</v>
      </c>
      <c r="I568" s="23" t="str">
        <f t="shared" si="130"/>
        <v/>
      </c>
      <c r="J568" s="11">
        <f t="shared" si="131"/>
        <v>11.000000000000041</v>
      </c>
      <c r="K568" s="11">
        <f t="shared" si="132"/>
        <v>1.9999999999999929</v>
      </c>
      <c r="L568" s="11">
        <f t="shared" si="133"/>
        <v>1</v>
      </c>
      <c r="M568" s="11">
        <f t="shared" ca="1" si="134"/>
        <v>804</v>
      </c>
      <c r="N568" s="11" t="str">
        <f t="shared" si="135"/>
        <v/>
      </c>
      <c r="O568" s="21">
        <f t="shared" si="136"/>
        <v>0.6050000000000022</v>
      </c>
      <c r="P568" s="24">
        <f t="shared" si="137"/>
        <v>0.42996834211900919</v>
      </c>
      <c r="Q568" s="21">
        <f t="shared" si="138"/>
        <v>1.9999999999999931E-2</v>
      </c>
      <c r="R568" s="21">
        <f t="shared" si="139"/>
        <v>0.62500000000000211</v>
      </c>
      <c r="S568" s="17">
        <f t="shared" si="140"/>
        <v>0.4499683421190091</v>
      </c>
    </row>
    <row r="569" spans="1:19" x14ac:dyDescent="0.25">
      <c r="D569" s="11">
        <v>0.1</v>
      </c>
      <c r="E569" s="11">
        <v>901</v>
      </c>
      <c r="F569" s="97">
        <f t="shared" si="142"/>
        <v>0.3756944444444445</v>
      </c>
      <c r="G569" s="26">
        <v>1121</v>
      </c>
      <c r="H569" s="93">
        <f t="shared" si="141"/>
        <v>0.47291666666666665</v>
      </c>
      <c r="I569" s="23" t="str">
        <f t="shared" si="130"/>
        <v/>
      </c>
      <c r="J569" s="11">
        <f t="shared" si="131"/>
        <v>106.99999999999994</v>
      </c>
      <c r="K569" s="11">
        <f t="shared" si="132"/>
        <v>139.99999999999991</v>
      </c>
      <c r="L569" s="11">
        <f t="shared" si="133"/>
        <v>2</v>
      </c>
      <c r="M569" s="11">
        <f t="shared" ca="1" si="134"/>
        <v>804</v>
      </c>
      <c r="N569" s="11" t="str">
        <f t="shared" si="135"/>
        <v/>
      </c>
      <c r="O569" s="21">
        <f t="shared" si="136"/>
        <v>5355.3499999999967</v>
      </c>
      <c r="P569" s="24">
        <f t="shared" si="137"/>
        <v>1547.4369063624961</v>
      </c>
      <c r="Q569" s="21">
        <f t="shared" si="138"/>
        <v>13.999999999999993</v>
      </c>
      <c r="R569" s="21">
        <f t="shared" si="139"/>
        <v>5369.3499999999967</v>
      </c>
      <c r="S569" s="17">
        <f t="shared" si="140"/>
        <v>1561.4369063624961</v>
      </c>
    </row>
    <row r="570" spans="1:19" x14ac:dyDescent="0.25">
      <c r="D570" s="11">
        <v>100</v>
      </c>
      <c r="E570" s="11">
        <v>1308</v>
      </c>
      <c r="F570" s="97">
        <f t="shared" si="142"/>
        <v>0.54722222222222217</v>
      </c>
      <c r="G570" s="26">
        <v>1324</v>
      </c>
      <c r="H570" s="93">
        <f t="shared" si="141"/>
        <v>0.55833333333333335</v>
      </c>
      <c r="I570" s="23">
        <f t="shared" si="130"/>
        <v>0.56180555555555556</v>
      </c>
      <c r="J570" s="11" t="str">
        <f t="shared" si="131"/>
        <v/>
      </c>
      <c r="K570" s="11">
        <f t="shared" si="132"/>
        <v>16.000000000000103</v>
      </c>
      <c r="L570" s="11">
        <f t="shared" si="133"/>
        <v>3</v>
      </c>
      <c r="M570" s="11">
        <f t="shared" ca="1" si="134"/>
        <v>804</v>
      </c>
      <c r="N570" s="11">
        <f t="shared" ca="1" si="135"/>
        <v>325.00000000000006</v>
      </c>
      <c r="O570" s="21">
        <f t="shared" si="136"/>
        <v>250</v>
      </c>
      <c r="P570" s="24">
        <f t="shared" si="137"/>
        <v>27.143420404993254</v>
      </c>
      <c r="Q570" s="21">
        <f t="shared" si="138"/>
        <v>1600.0000000000102</v>
      </c>
      <c r="R570" s="21">
        <f t="shared" si="139"/>
        <v>1850.0000000000102</v>
      </c>
      <c r="S570" s="17">
        <f t="shared" si="140"/>
        <v>1627.1434204050036</v>
      </c>
    </row>
    <row r="571" spans="1:19" x14ac:dyDescent="0.25">
      <c r="A571" s="18">
        <v>38663</v>
      </c>
      <c r="B571" s="11">
        <v>821</v>
      </c>
      <c r="D571" s="11">
        <v>0.01</v>
      </c>
      <c r="E571" s="11">
        <v>1115</v>
      </c>
      <c r="F571" s="97">
        <f t="shared" si="142"/>
        <v>0.46875</v>
      </c>
      <c r="G571" s="26">
        <v>1130</v>
      </c>
      <c r="H571" s="93">
        <f t="shared" si="141"/>
        <v>0.47916666666666669</v>
      </c>
      <c r="I571" s="23">
        <f t="shared" ref="I571:I634" si="143">IF(OR(A572&lt;&gt;"",D572=""),H571+TIME(0,5,0),"")</f>
        <v>0.4826388888888889</v>
      </c>
      <c r="J571" s="11" t="str">
        <f t="shared" ref="J571:J634" si="144">IF(AND(OR(AND(A571&lt;&gt;"",A572=""),AND(A571="",A572="")),D572&lt;&gt;""),(F572-H571)*1440,"")</f>
        <v/>
      </c>
      <c r="K571" s="11">
        <f t="shared" ref="K571:K634" si="145">(H571-F571)*1440</f>
        <v>15.000000000000027</v>
      </c>
      <c r="L571" s="11">
        <f t="shared" ref="L571:L634" si="146">IF(A571&lt;&gt;"",1,L570+1)</f>
        <v>1</v>
      </c>
      <c r="M571" s="11">
        <f t="shared" ref="M571:M634" ca="1" si="147">OFFSET(B571,-L571+1,0)</f>
        <v>821</v>
      </c>
      <c r="N571" s="11">
        <f t="shared" ref="N571:N634" ca="1" si="148">IF(I571&lt;&gt;"",(I571-VALUE(CONCATENATE(LEFT(M571,LEN(M571)-2),":",RIGHT(M571,2))))*1440,"")</f>
        <v>194.00000000000003</v>
      </c>
      <c r="O571" s="21">
        <f t="shared" ref="O571:O634" si="149">IF(J571&lt;&gt;"",(D571+D572)*J571/2,D571*5/2)</f>
        <v>2.5000000000000001E-2</v>
      </c>
      <c r="P571" s="24">
        <f t="shared" ref="P571:P634" si="150">IF(J571&lt;&gt;"",(D572-D571)*J571/LN((D572+0.000001)/(D571+0.000001)),-5*(D571-0.000001)/(LN(1/D571)-13.8155))</f>
        <v>5.4281443780592247E-3</v>
      </c>
      <c r="Q571" s="21">
        <f t="shared" ref="Q571:Q634" si="151">(D571*K571)</f>
        <v>0.15000000000000027</v>
      </c>
      <c r="R571" s="21">
        <f t="shared" ref="R571:R634" si="152">O571+Q571</f>
        <v>0.17500000000000027</v>
      </c>
      <c r="S571" s="17">
        <f t="shared" ref="S571:S634" si="153">P571+Q571</f>
        <v>0.15542814437805949</v>
      </c>
    </row>
    <row r="572" spans="1:19" x14ac:dyDescent="0.25">
      <c r="A572" s="18">
        <v>38663</v>
      </c>
      <c r="B572" s="11">
        <v>1300</v>
      </c>
      <c r="D572" s="11">
        <v>0.01</v>
      </c>
      <c r="E572" s="11">
        <v>1343</v>
      </c>
      <c r="F572" s="97">
        <f t="shared" si="142"/>
        <v>0.57152777777777775</v>
      </c>
      <c r="G572" s="26">
        <v>1357</v>
      </c>
      <c r="H572" s="93">
        <f t="shared" si="141"/>
        <v>0.58124999999999993</v>
      </c>
      <c r="I572" s="23" t="str">
        <f t="shared" si="143"/>
        <v/>
      </c>
      <c r="J572" s="11">
        <f t="shared" si="144"/>
        <v>10.000000000000124</v>
      </c>
      <c r="K572" s="11">
        <f t="shared" si="145"/>
        <v>13.99999999999995</v>
      </c>
      <c r="L572" s="11">
        <f t="shared" si="146"/>
        <v>1</v>
      </c>
      <c r="M572" s="11">
        <f t="shared" ca="1" si="147"/>
        <v>1300</v>
      </c>
      <c r="N572" s="11" t="str">
        <f t="shared" si="148"/>
        <v/>
      </c>
      <c r="O572" s="21">
        <f t="shared" si="149"/>
        <v>0.80000000000000993</v>
      </c>
      <c r="P572" s="24">
        <f t="shared" si="150"/>
        <v>0.5169949396499004</v>
      </c>
      <c r="Q572" s="21">
        <f t="shared" si="151"/>
        <v>0.13999999999999951</v>
      </c>
      <c r="R572" s="21">
        <f t="shared" si="152"/>
        <v>0.94000000000000949</v>
      </c>
      <c r="S572" s="17">
        <f t="shared" si="153"/>
        <v>0.65699493964989997</v>
      </c>
    </row>
    <row r="573" spans="1:19" x14ac:dyDescent="0.25">
      <c r="D573" s="11">
        <v>0.15</v>
      </c>
      <c r="E573" s="11">
        <v>1407</v>
      </c>
      <c r="F573" s="97">
        <f t="shared" si="142"/>
        <v>0.58819444444444446</v>
      </c>
      <c r="G573" s="26">
        <v>1424</v>
      </c>
      <c r="H573" s="93">
        <f t="shared" si="141"/>
        <v>0.6</v>
      </c>
      <c r="I573" s="23">
        <f t="shared" si="143"/>
        <v>0.60347222222222219</v>
      </c>
      <c r="J573" s="11" t="str">
        <f t="shared" si="144"/>
        <v/>
      </c>
      <c r="K573" s="11">
        <f t="shared" si="145"/>
        <v>16.99999999999994</v>
      </c>
      <c r="L573" s="11">
        <f t="shared" si="146"/>
        <v>2</v>
      </c>
      <c r="M573" s="11">
        <f t="shared" ca="1" si="147"/>
        <v>1300</v>
      </c>
      <c r="N573" s="11">
        <f t="shared" ca="1" si="148"/>
        <v>89</v>
      </c>
      <c r="O573" s="21">
        <f t="shared" si="149"/>
        <v>0.375</v>
      </c>
      <c r="P573" s="24">
        <f t="shared" si="150"/>
        <v>6.292759578473793E-2</v>
      </c>
      <c r="Q573" s="21">
        <f t="shared" si="151"/>
        <v>2.5499999999999909</v>
      </c>
      <c r="R573" s="21">
        <f t="shared" si="152"/>
        <v>2.9249999999999909</v>
      </c>
      <c r="S573" s="17">
        <f t="shared" si="153"/>
        <v>2.6129275957847287</v>
      </c>
    </row>
    <row r="574" spans="1:19" x14ac:dyDescent="0.25">
      <c r="A574" s="18">
        <v>38670</v>
      </c>
      <c r="B574" s="11">
        <v>825</v>
      </c>
      <c r="D574" s="11">
        <v>0.01</v>
      </c>
      <c r="E574" s="11">
        <v>1030</v>
      </c>
      <c r="F574" s="97">
        <f t="shared" si="142"/>
        <v>0.4375</v>
      </c>
      <c r="G574" s="26">
        <v>1039</v>
      </c>
      <c r="H574" s="93">
        <f t="shared" si="141"/>
        <v>0.44375000000000003</v>
      </c>
      <c r="I574" s="23" t="str">
        <f t="shared" si="143"/>
        <v/>
      </c>
      <c r="J574" s="11">
        <f t="shared" si="144"/>
        <v>9.9999999999999645</v>
      </c>
      <c r="K574" s="11">
        <f t="shared" si="145"/>
        <v>9.000000000000048</v>
      </c>
      <c r="L574" s="11">
        <f t="shared" si="146"/>
        <v>1</v>
      </c>
      <c r="M574" s="11">
        <f t="shared" ca="1" si="147"/>
        <v>825</v>
      </c>
      <c r="N574" s="11" t="str">
        <f t="shared" si="148"/>
        <v/>
      </c>
      <c r="O574" s="21">
        <f t="shared" si="149"/>
        <v>5.0499999999999821</v>
      </c>
      <c r="P574" s="24">
        <f t="shared" si="150"/>
        <v>2.149803898661891</v>
      </c>
      <c r="Q574" s="21">
        <f t="shared" si="151"/>
        <v>9.0000000000000482E-2</v>
      </c>
      <c r="R574" s="21">
        <f t="shared" si="152"/>
        <v>5.1399999999999828</v>
      </c>
      <c r="S574" s="17">
        <f t="shared" si="153"/>
        <v>2.2398038986618913</v>
      </c>
    </row>
    <row r="575" spans="1:19" x14ac:dyDescent="0.25">
      <c r="D575" s="11">
        <v>1</v>
      </c>
      <c r="E575" s="11">
        <v>1049</v>
      </c>
      <c r="F575" s="97">
        <f t="shared" si="142"/>
        <v>0.45069444444444445</v>
      </c>
      <c r="G575" s="26">
        <v>1055</v>
      </c>
      <c r="H575" s="93">
        <f t="shared" si="141"/>
        <v>0.4548611111111111</v>
      </c>
      <c r="I575" s="23" t="str">
        <f t="shared" si="143"/>
        <v/>
      </c>
      <c r="J575" s="11">
        <f t="shared" si="144"/>
        <v>21.000000000000085</v>
      </c>
      <c r="K575" s="11">
        <f t="shared" si="145"/>
        <v>5.9999999999999787</v>
      </c>
      <c r="L575" s="11">
        <f t="shared" si="146"/>
        <v>2</v>
      </c>
      <c r="M575" s="11">
        <f t="shared" ca="1" si="147"/>
        <v>825</v>
      </c>
      <c r="N575" s="11" t="str">
        <f t="shared" si="148"/>
        <v/>
      </c>
      <c r="O575" s="21">
        <f t="shared" si="149"/>
        <v>10.510500000000041</v>
      </c>
      <c r="P575" s="24">
        <f t="shared" si="150"/>
        <v>3.0374603699458853</v>
      </c>
      <c r="Q575" s="21">
        <f t="shared" si="151"/>
        <v>5.9999999999999787</v>
      </c>
      <c r="R575" s="21">
        <f t="shared" si="152"/>
        <v>16.510500000000022</v>
      </c>
      <c r="S575" s="17">
        <f t="shared" si="153"/>
        <v>9.0374603699458635</v>
      </c>
    </row>
    <row r="576" spans="1:19" x14ac:dyDescent="0.25">
      <c r="D576" s="11">
        <v>1E-3</v>
      </c>
      <c r="E576" s="11">
        <v>1116</v>
      </c>
      <c r="F576" s="97">
        <f t="shared" si="142"/>
        <v>0.4694444444444445</v>
      </c>
      <c r="G576" s="26">
        <v>1124</v>
      </c>
      <c r="H576" s="93">
        <f t="shared" si="141"/>
        <v>0.47500000000000003</v>
      </c>
      <c r="I576" s="23" t="str">
        <f t="shared" si="143"/>
        <v/>
      </c>
      <c r="J576" s="11">
        <f t="shared" si="144"/>
        <v>37.999999999999943</v>
      </c>
      <c r="K576" s="11">
        <f t="shared" si="145"/>
        <v>7.9999999999999716</v>
      </c>
      <c r="L576" s="11">
        <f t="shared" si="146"/>
        <v>3</v>
      </c>
      <c r="M576" s="11">
        <f t="shared" ca="1" si="147"/>
        <v>825</v>
      </c>
      <c r="N576" s="11" t="str">
        <f t="shared" si="148"/>
        <v/>
      </c>
      <c r="O576" s="21">
        <f t="shared" si="149"/>
        <v>7.8659999999999869E-2</v>
      </c>
      <c r="P576" s="24">
        <f t="shared" si="150"/>
        <v>7.1112403300958277E-2</v>
      </c>
      <c r="Q576" s="21">
        <f t="shared" si="151"/>
        <v>7.9999999999999724E-3</v>
      </c>
      <c r="R576" s="21">
        <f t="shared" si="152"/>
        <v>8.6659999999999848E-2</v>
      </c>
      <c r="S576" s="17">
        <f t="shared" si="153"/>
        <v>7.9112403300958256E-2</v>
      </c>
    </row>
    <row r="577" spans="1:19" x14ac:dyDescent="0.25">
      <c r="D577" s="11">
        <v>3.14E-3</v>
      </c>
      <c r="E577" s="11">
        <v>1202</v>
      </c>
      <c r="F577" s="97">
        <f t="shared" si="142"/>
        <v>0.50138888888888888</v>
      </c>
      <c r="G577" s="26">
        <v>1212</v>
      </c>
      <c r="H577" s="93">
        <f t="shared" si="141"/>
        <v>0.5083333333333333</v>
      </c>
      <c r="I577" s="23" t="str">
        <f t="shared" si="143"/>
        <v/>
      </c>
      <c r="J577" s="11">
        <f t="shared" si="144"/>
        <v>8.999999999999968</v>
      </c>
      <c r="K577" s="11">
        <f t="shared" si="145"/>
        <v>9.9999999999999645</v>
      </c>
      <c r="L577" s="11">
        <f t="shared" si="146"/>
        <v>4</v>
      </c>
      <c r="M577" s="11">
        <f t="shared" ca="1" si="147"/>
        <v>825</v>
      </c>
      <c r="N577" s="11" t="str">
        <f t="shared" si="148"/>
        <v/>
      </c>
      <c r="O577" s="21">
        <f t="shared" si="149"/>
        <v>4.5141299999999838</v>
      </c>
      <c r="P577" s="24">
        <f t="shared" si="150"/>
        <v>1.5567248331093186</v>
      </c>
      <c r="Q577" s="21">
        <f t="shared" si="151"/>
        <v>3.1399999999999886E-2</v>
      </c>
      <c r="R577" s="21">
        <f t="shared" si="152"/>
        <v>4.5455299999999834</v>
      </c>
      <c r="S577" s="17">
        <f t="shared" si="153"/>
        <v>1.5881248331093185</v>
      </c>
    </row>
    <row r="578" spans="1:19" x14ac:dyDescent="0.25">
      <c r="D578" s="11">
        <v>1</v>
      </c>
      <c r="E578" s="11">
        <v>1221</v>
      </c>
      <c r="F578" s="97">
        <f t="shared" si="142"/>
        <v>0.51458333333333328</v>
      </c>
      <c r="G578" s="26">
        <v>1241</v>
      </c>
      <c r="H578" s="93">
        <f t="shared" si="141"/>
        <v>0.52847222222222223</v>
      </c>
      <c r="I578" s="23">
        <f t="shared" si="143"/>
        <v>0.53194444444444444</v>
      </c>
      <c r="J578" s="11" t="str">
        <f t="shared" si="144"/>
        <v/>
      </c>
      <c r="K578" s="11">
        <f t="shared" si="145"/>
        <v>20.000000000000089</v>
      </c>
      <c r="L578" s="11">
        <f t="shared" si="146"/>
        <v>5</v>
      </c>
      <c r="M578" s="11">
        <f t="shared" ca="1" si="147"/>
        <v>825</v>
      </c>
      <c r="N578" s="11">
        <f t="shared" ca="1" si="148"/>
        <v>261.00000000000006</v>
      </c>
      <c r="O578" s="21">
        <f t="shared" si="149"/>
        <v>2.5</v>
      </c>
      <c r="P578" s="24">
        <f t="shared" si="150"/>
        <v>0.36191198291773735</v>
      </c>
      <c r="Q578" s="21">
        <f t="shared" si="151"/>
        <v>20.000000000000089</v>
      </c>
      <c r="R578" s="21">
        <f t="shared" si="152"/>
        <v>22.500000000000089</v>
      </c>
      <c r="S578" s="17">
        <f t="shared" si="153"/>
        <v>20.361911982917825</v>
      </c>
    </row>
    <row r="579" spans="1:19" x14ac:dyDescent="0.25">
      <c r="A579" s="18">
        <v>38678</v>
      </c>
      <c r="B579" s="11">
        <v>841</v>
      </c>
      <c r="D579" s="11">
        <v>0.01</v>
      </c>
      <c r="E579" s="11">
        <v>1057</v>
      </c>
      <c r="F579" s="97">
        <f t="shared" si="142"/>
        <v>0.45624999999999999</v>
      </c>
      <c r="G579" s="26">
        <v>1116</v>
      </c>
      <c r="H579" s="93">
        <f t="shared" si="141"/>
        <v>0.4694444444444445</v>
      </c>
      <c r="I579" s="23">
        <f t="shared" si="143"/>
        <v>0.47291666666666671</v>
      </c>
      <c r="J579" s="11" t="str">
        <f t="shared" si="144"/>
        <v/>
      </c>
      <c r="K579" s="11">
        <f t="shared" si="145"/>
        <v>19.000000000000092</v>
      </c>
      <c r="L579" s="11">
        <f t="shared" si="146"/>
        <v>1</v>
      </c>
      <c r="M579" s="11">
        <f t="shared" ca="1" si="147"/>
        <v>841</v>
      </c>
      <c r="N579" s="11">
        <f t="shared" ca="1" si="148"/>
        <v>160.00000000000006</v>
      </c>
      <c r="O579" s="21">
        <f t="shared" si="149"/>
        <v>2.5000000000000001E-2</v>
      </c>
      <c r="P579" s="24">
        <f t="shared" si="150"/>
        <v>5.4281443780592247E-3</v>
      </c>
      <c r="Q579" s="21">
        <f t="shared" si="151"/>
        <v>0.19000000000000092</v>
      </c>
      <c r="R579" s="21">
        <f t="shared" si="152"/>
        <v>0.21500000000000091</v>
      </c>
      <c r="S579" s="17">
        <f t="shared" si="153"/>
        <v>0.19542814437806014</v>
      </c>
    </row>
    <row r="580" spans="1:19" x14ac:dyDescent="0.25">
      <c r="A580" s="18">
        <v>38678</v>
      </c>
      <c r="B580" s="11">
        <v>1603</v>
      </c>
      <c r="D580" s="11">
        <v>0.01</v>
      </c>
      <c r="E580" s="11">
        <v>1636</v>
      </c>
      <c r="F580" s="97">
        <f t="shared" si="142"/>
        <v>0.69166666666666676</v>
      </c>
      <c r="G580" s="26">
        <v>1645</v>
      </c>
      <c r="H580" s="93">
        <f t="shared" si="141"/>
        <v>0.69791666666666663</v>
      </c>
      <c r="I580" s="23" t="str">
        <f t="shared" si="143"/>
        <v/>
      </c>
      <c r="J580" s="11">
        <f t="shared" si="144"/>
        <v>14.00000000000011</v>
      </c>
      <c r="K580" s="11">
        <f t="shared" si="145"/>
        <v>8.9999999999998082</v>
      </c>
      <c r="L580" s="11">
        <f t="shared" si="146"/>
        <v>1</v>
      </c>
      <c r="M580" s="11">
        <f t="shared" ca="1" si="147"/>
        <v>1603</v>
      </c>
      <c r="N580" s="11" t="str">
        <f t="shared" si="148"/>
        <v/>
      </c>
      <c r="O580" s="21">
        <f t="shared" si="149"/>
        <v>4.2700000000000333</v>
      </c>
      <c r="P580" s="24">
        <f t="shared" si="150"/>
        <v>2.0174653716804145</v>
      </c>
      <c r="Q580" s="21">
        <f t="shared" si="151"/>
        <v>8.9999999999998082E-2</v>
      </c>
      <c r="R580" s="21">
        <f t="shared" si="152"/>
        <v>4.3600000000000314</v>
      </c>
      <c r="S580" s="17">
        <f t="shared" si="153"/>
        <v>2.1074653716804126</v>
      </c>
    </row>
    <row r="581" spans="1:19" x14ac:dyDescent="0.25">
      <c r="D581" s="11">
        <v>0.6</v>
      </c>
      <c r="E581" s="11">
        <v>1659</v>
      </c>
      <c r="F581" s="97">
        <f t="shared" si="142"/>
        <v>0.70763888888888893</v>
      </c>
      <c r="G581" s="26">
        <v>1702</v>
      </c>
      <c r="H581" s="93">
        <f t="shared" si="141"/>
        <v>0.70972222222222225</v>
      </c>
      <c r="I581" s="23" t="str">
        <f t="shared" si="143"/>
        <v/>
      </c>
      <c r="J581" s="11">
        <f t="shared" si="144"/>
        <v>9.9999999999999645</v>
      </c>
      <c r="K581" s="11">
        <f t="shared" si="145"/>
        <v>2.9999999999999893</v>
      </c>
      <c r="L581" s="11">
        <f t="shared" si="146"/>
        <v>2</v>
      </c>
      <c r="M581" s="11">
        <f t="shared" ca="1" si="147"/>
        <v>1603</v>
      </c>
      <c r="N581" s="11" t="str">
        <f t="shared" si="148"/>
        <v/>
      </c>
      <c r="O581" s="21">
        <f t="shared" si="149"/>
        <v>3.059999999999989</v>
      </c>
      <c r="P581" s="24">
        <f t="shared" si="150"/>
        <v>1.5030900224707617</v>
      </c>
      <c r="Q581" s="21">
        <f t="shared" si="151"/>
        <v>1.7999999999999936</v>
      </c>
      <c r="R581" s="21">
        <f t="shared" si="152"/>
        <v>4.8599999999999826</v>
      </c>
      <c r="S581" s="17">
        <f t="shared" si="153"/>
        <v>3.3030900224707551</v>
      </c>
    </row>
    <row r="582" spans="1:19" x14ac:dyDescent="0.25">
      <c r="D582" s="11">
        <v>1.2E-2</v>
      </c>
      <c r="E582" s="11">
        <v>1712</v>
      </c>
      <c r="F582" s="97">
        <f t="shared" si="142"/>
        <v>0.71666666666666667</v>
      </c>
      <c r="G582" s="26">
        <v>1716</v>
      </c>
      <c r="H582" s="93">
        <f t="shared" si="141"/>
        <v>0.71944444444444444</v>
      </c>
      <c r="I582" s="23">
        <f t="shared" si="143"/>
        <v>0.72291666666666665</v>
      </c>
      <c r="J582" s="11" t="str">
        <f t="shared" si="144"/>
        <v/>
      </c>
      <c r="K582" s="11">
        <f t="shared" si="145"/>
        <v>3.9999999999999858</v>
      </c>
      <c r="L582" s="11">
        <f t="shared" si="146"/>
        <v>3</v>
      </c>
      <c r="M582" s="11">
        <f t="shared" ca="1" si="147"/>
        <v>1603</v>
      </c>
      <c r="N582" s="11">
        <f t="shared" ca="1" si="148"/>
        <v>77.999999999999886</v>
      </c>
      <c r="O582" s="21">
        <f t="shared" si="149"/>
        <v>0.03</v>
      </c>
      <c r="P582" s="24">
        <f t="shared" si="150"/>
        <v>6.3874403117394323E-3</v>
      </c>
      <c r="Q582" s="21">
        <f t="shared" si="151"/>
        <v>4.7999999999999828E-2</v>
      </c>
      <c r="R582" s="21">
        <f t="shared" si="152"/>
        <v>7.7999999999999819E-2</v>
      </c>
      <c r="S582" s="17">
        <f t="shared" si="153"/>
        <v>5.4387440311739262E-2</v>
      </c>
    </row>
    <row r="583" spans="1:19" x14ac:dyDescent="0.25">
      <c r="A583" s="18">
        <v>38679</v>
      </c>
      <c r="B583" s="11">
        <v>841</v>
      </c>
      <c r="D583" s="11">
        <v>0.01</v>
      </c>
      <c r="E583" s="11">
        <v>922</v>
      </c>
      <c r="F583" s="97">
        <f t="shared" si="142"/>
        <v>0.39027777777777778</v>
      </c>
      <c r="G583" s="26">
        <v>928</v>
      </c>
      <c r="H583" s="93">
        <f t="shared" si="141"/>
        <v>0.39444444444444443</v>
      </c>
      <c r="I583" s="23" t="str">
        <f t="shared" si="143"/>
        <v/>
      </c>
      <c r="J583" s="11">
        <f t="shared" si="144"/>
        <v>9.9999999999999645</v>
      </c>
      <c r="K583" s="11">
        <f t="shared" si="145"/>
        <v>5.9999999999999787</v>
      </c>
      <c r="L583" s="11">
        <f t="shared" si="146"/>
        <v>1</v>
      </c>
      <c r="M583" s="11">
        <f t="shared" ca="1" si="147"/>
        <v>841</v>
      </c>
      <c r="N583" s="11" t="str">
        <f t="shared" si="148"/>
        <v/>
      </c>
      <c r="O583" s="21">
        <f t="shared" si="149"/>
        <v>100.04999999999966</v>
      </c>
      <c r="P583" s="24">
        <f t="shared" si="150"/>
        <v>26.299854471623675</v>
      </c>
      <c r="Q583" s="21">
        <f t="shared" si="151"/>
        <v>5.999999999999979E-2</v>
      </c>
      <c r="R583" s="21">
        <f t="shared" si="152"/>
        <v>100.10999999999966</v>
      </c>
      <c r="S583" s="17">
        <f t="shared" si="153"/>
        <v>26.359854471623674</v>
      </c>
    </row>
    <row r="584" spans="1:19" x14ac:dyDescent="0.25">
      <c r="D584" s="11">
        <v>20</v>
      </c>
      <c r="E584" s="11">
        <v>938</v>
      </c>
      <c r="F584" s="97">
        <f t="shared" si="142"/>
        <v>0.40138888888888885</v>
      </c>
      <c r="G584" s="26">
        <v>1001</v>
      </c>
      <c r="H584" s="93">
        <f t="shared" si="141"/>
        <v>0.41736111111111113</v>
      </c>
      <c r="I584" s="23" t="str">
        <f t="shared" si="143"/>
        <v/>
      </c>
      <c r="J584" s="11">
        <f t="shared" si="144"/>
        <v>5.9999999999999787</v>
      </c>
      <c r="K584" s="11">
        <f t="shared" si="145"/>
        <v>23.000000000000078</v>
      </c>
      <c r="L584" s="11">
        <f t="shared" si="146"/>
        <v>2</v>
      </c>
      <c r="M584" s="11">
        <f t="shared" ca="1" si="147"/>
        <v>841</v>
      </c>
      <c r="N584" s="11" t="str">
        <f t="shared" si="148"/>
        <v/>
      </c>
      <c r="O584" s="21">
        <f t="shared" si="149"/>
        <v>179.99999999999937</v>
      </c>
      <c r="P584" s="24">
        <f t="shared" si="150"/>
        <v>173.12341115078198</v>
      </c>
      <c r="Q584" s="21">
        <f t="shared" si="151"/>
        <v>460.00000000000159</v>
      </c>
      <c r="R584" s="21">
        <f t="shared" si="152"/>
        <v>640.00000000000091</v>
      </c>
      <c r="S584" s="17">
        <f t="shared" si="153"/>
        <v>633.12341115078357</v>
      </c>
    </row>
    <row r="585" spans="1:19" x14ac:dyDescent="0.25">
      <c r="D585" s="11">
        <v>40</v>
      </c>
      <c r="E585" s="11">
        <v>1007</v>
      </c>
      <c r="F585" s="97">
        <f t="shared" si="142"/>
        <v>0.42152777777777778</v>
      </c>
      <c r="G585" s="26">
        <v>1034</v>
      </c>
      <c r="H585" s="93">
        <f t="shared" si="141"/>
        <v>0.44027777777777777</v>
      </c>
      <c r="I585" s="23">
        <f t="shared" si="143"/>
        <v>0.44374999999999998</v>
      </c>
      <c r="J585" s="11" t="str">
        <f t="shared" si="144"/>
        <v/>
      </c>
      <c r="K585" s="11">
        <f t="shared" si="145"/>
        <v>26.999999999999986</v>
      </c>
      <c r="L585" s="11">
        <f t="shared" si="146"/>
        <v>3</v>
      </c>
      <c r="M585" s="11">
        <f t="shared" ca="1" si="147"/>
        <v>841</v>
      </c>
      <c r="N585" s="11">
        <f t="shared" ca="1" si="148"/>
        <v>117.99999999999999</v>
      </c>
      <c r="O585" s="21">
        <f t="shared" si="149"/>
        <v>100</v>
      </c>
      <c r="P585" s="24">
        <f t="shared" si="150"/>
        <v>11.425711806824168</v>
      </c>
      <c r="Q585" s="21">
        <f t="shared" si="151"/>
        <v>1079.9999999999995</v>
      </c>
      <c r="R585" s="21">
        <f t="shared" si="152"/>
        <v>1179.9999999999995</v>
      </c>
      <c r="S585" s="17">
        <f t="shared" si="153"/>
        <v>1091.4257118068238</v>
      </c>
    </row>
    <row r="586" spans="1:19" x14ac:dyDescent="0.25">
      <c r="A586" s="18">
        <v>38684</v>
      </c>
      <c r="B586" s="11">
        <v>939</v>
      </c>
      <c r="D586" s="11">
        <v>0.01</v>
      </c>
      <c r="E586" s="11">
        <v>1043</v>
      </c>
      <c r="F586" s="97">
        <f t="shared" si="142"/>
        <v>0.4465277777777778</v>
      </c>
      <c r="G586" s="26">
        <v>1119</v>
      </c>
      <c r="H586" s="93">
        <f t="shared" si="141"/>
        <v>0.47152777777777777</v>
      </c>
      <c r="I586" s="23" t="str">
        <f t="shared" si="143"/>
        <v/>
      </c>
      <c r="J586" s="11">
        <f t="shared" si="144"/>
        <v>5.0000000000000622</v>
      </c>
      <c r="K586" s="11">
        <f t="shared" si="145"/>
        <v>35.99999999999995</v>
      </c>
      <c r="L586" s="11">
        <f t="shared" si="146"/>
        <v>1</v>
      </c>
      <c r="M586" s="11">
        <f t="shared" ca="1" si="147"/>
        <v>939</v>
      </c>
      <c r="N586" s="11" t="str">
        <f t="shared" si="148"/>
        <v/>
      </c>
      <c r="O586" s="21">
        <f t="shared" si="149"/>
        <v>7.5000000000000927E-2</v>
      </c>
      <c r="P586" s="24">
        <f t="shared" si="150"/>
        <v>7.2139955451993601E-2</v>
      </c>
      <c r="Q586" s="21">
        <f t="shared" si="151"/>
        <v>0.35999999999999949</v>
      </c>
      <c r="R586" s="21">
        <f t="shared" si="152"/>
        <v>0.43500000000000039</v>
      </c>
      <c r="S586" s="17">
        <f t="shared" si="153"/>
        <v>0.43213995545199307</v>
      </c>
    </row>
    <row r="587" spans="1:19" x14ac:dyDescent="0.25">
      <c r="D587" s="11">
        <v>0.02</v>
      </c>
      <c r="E587" s="11">
        <v>1124</v>
      </c>
      <c r="F587" s="97">
        <f t="shared" si="142"/>
        <v>0.47500000000000003</v>
      </c>
      <c r="G587" s="26">
        <v>1126</v>
      </c>
      <c r="H587" s="93">
        <f t="shared" si="141"/>
        <v>0.47638888888888892</v>
      </c>
      <c r="I587" s="23" t="str">
        <f t="shared" si="143"/>
        <v/>
      </c>
      <c r="J587" s="11">
        <f t="shared" si="144"/>
        <v>38.999999999999943</v>
      </c>
      <c r="K587" s="11">
        <f t="shared" si="145"/>
        <v>1.9999999999999929</v>
      </c>
      <c r="L587" s="11">
        <f t="shared" si="146"/>
        <v>2</v>
      </c>
      <c r="M587" s="11">
        <f t="shared" ca="1" si="147"/>
        <v>939</v>
      </c>
      <c r="N587" s="11" t="str">
        <f t="shared" si="148"/>
        <v/>
      </c>
      <c r="O587" s="21">
        <f t="shared" si="149"/>
        <v>0.58499999999999908</v>
      </c>
      <c r="P587" s="24">
        <f t="shared" si="150"/>
        <v>0.56269165252554232</v>
      </c>
      <c r="Q587" s="21">
        <f t="shared" si="151"/>
        <v>3.9999999999999862E-2</v>
      </c>
      <c r="R587" s="21">
        <f t="shared" si="152"/>
        <v>0.62499999999999889</v>
      </c>
      <c r="S587" s="17">
        <f t="shared" si="153"/>
        <v>0.60269165252554213</v>
      </c>
    </row>
    <row r="588" spans="1:19" x14ac:dyDescent="0.25">
      <c r="D588" s="11">
        <v>0.01</v>
      </c>
      <c r="E588" s="11">
        <v>1205</v>
      </c>
      <c r="F588" s="97">
        <f t="shared" si="142"/>
        <v>0.50347222222222221</v>
      </c>
      <c r="G588" s="26">
        <v>1211</v>
      </c>
      <c r="H588" s="93">
        <f t="shared" si="141"/>
        <v>0.50763888888888886</v>
      </c>
      <c r="I588" s="23" t="str">
        <f t="shared" si="143"/>
        <v/>
      </c>
      <c r="J588" s="11">
        <f t="shared" si="144"/>
        <v>22.000000000000082</v>
      </c>
      <c r="K588" s="11">
        <f t="shared" si="145"/>
        <v>5.9999999999999787</v>
      </c>
      <c r="L588" s="11">
        <f t="shared" si="146"/>
        <v>3</v>
      </c>
      <c r="M588" s="11">
        <f t="shared" ca="1" si="147"/>
        <v>939</v>
      </c>
      <c r="N588" s="11" t="str">
        <f t="shared" si="148"/>
        <v/>
      </c>
      <c r="O588" s="21">
        <f t="shared" si="149"/>
        <v>11.110000000000042</v>
      </c>
      <c r="P588" s="24">
        <f t="shared" si="150"/>
        <v>4.7295685770561944</v>
      </c>
      <c r="Q588" s="21">
        <f t="shared" si="151"/>
        <v>5.999999999999979E-2</v>
      </c>
      <c r="R588" s="21">
        <f t="shared" si="152"/>
        <v>11.170000000000043</v>
      </c>
      <c r="S588" s="17">
        <f t="shared" si="153"/>
        <v>4.789568577056194</v>
      </c>
    </row>
    <row r="589" spans="1:19" x14ac:dyDescent="0.25">
      <c r="D589" s="11">
        <v>1</v>
      </c>
      <c r="E589" s="11">
        <v>1233</v>
      </c>
      <c r="F589" s="97">
        <f t="shared" si="142"/>
        <v>0.5229166666666667</v>
      </c>
      <c r="G589" s="26">
        <v>1240</v>
      </c>
      <c r="H589" s="93">
        <f t="shared" ref="H589:H652" si="154">VALUE(CONCATENATE(LEFT(G589,LEN(G589)-2),":",RIGHT(G589,2)))</f>
        <v>0.52777777777777779</v>
      </c>
      <c r="I589" s="23" t="str">
        <f t="shared" si="143"/>
        <v/>
      </c>
      <c r="J589" s="11">
        <f t="shared" si="144"/>
        <v>8.999999999999968</v>
      </c>
      <c r="K589" s="11">
        <f t="shared" si="145"/>
        <v>6.9999999999999751</v>
      </c>
      <c r="L589" s="11">
        <f t="shared" si="146"/>
        <v>4</v>
      </c>
      <c r="M589" s="11">
        <f t="shared" ca="1" si="147"/>
        <v>939</v>
      </c>
      <c r="N589" s="11" t="str">
        <f t="shared" si="148"/>
        <v/>
      </c>
      <c r="O589" s="21">
        <f t="shared" si="149"/>
        <v>4.5449999999999839</v>
      </c>
      <c r="P589" s="24">
        <f t="shared" si="150"/>
        <v>1.934823508795702</v>
      </c>
      <c r="Q589" s="21">
        <f t="shared" si="151"/>
        <v>6.9999999999999751</v>
      </c>
      <c r="R589" s="21">
        <f t="shared" si="152"/>
        <v>11.544999999999959</v>
      </c>
      <c r="S589" s="17">
        <f t="shared" si="153"/>
        <v>8.9348235087956773</v>
      </c>
    </row>
    <row r="590" spans="1:19" x14ac:dyDescent="0.25">
      <c r="D590" s="11">
        <v>0.01</v>
      </c>
      <c r="E590" s="11">
        <v>1249</v>
      </c>
      <c r="F590" s="97">
        <f t="shared" ref="F590:F653" si="155">VALUE(CONCATENATE(LEFT(E590,LEN(E590)-2),":",RIGHT(E590,2)))</f>
        <v>0.53402777777777777</v>
      </c>
      <c r="G590" s="26">
        <v>1253</v>
      </c>
      <c r="H590" s="93">
        <f t="shared" si="154"/>
        <v>0.53680555555555554</v>
      </c>
      <c r="I590" s="23" t="str">
        <f t="shared" si="143"/>
        <v/>
      </c>
      <c r="J590" s="11">
        <f t="shared" si="144"/>
        <v>50.999999999999979</v>
      </c>
      <c r="K590" s="11">
        <f t="shared" si="145"/>
        <v>3.9999999999999858</v>
      </c>
      <c r="L590" s="11">
        <f t="shared" si="146"/>
        <v>5</v>
      </c>
      <c r="M590" s="11">
        <f t="shared" ca="1" si="147"/>
        <v>939</v>
      </c>
      <c r="N590" s="11" t="str">
        <f t="shared" si="148"/>
        <v/>
      </c>
      <c r="O590" s="21">
        <f t="shared" si="149"/>
        <v>25.754999999999988</v>
      </c>
      <c r="P590" s="24">
        <f t="shared" si="150"/>
        <v>10.96399988317568</v>
      </c>
      <c r="Q590" s="21">
        <f t="shared" si="151"/>
        <v>3.9999999999999862E-2</v>
      </c>
      <c r="R590" s="21">
        <f t="shared" si="152"/>
        <v>25.794999999999987</v>
      </c>
      <c r="S590" s="17">
        <f t="shared" si="153"/>
        <v>11.003999883175679</v>
      </c>
    </row>
    <row r="591" spans="1:19" x14ac:dyDescent="0.25">
      <c r="D591" s="11">
        <v>1</v>
      </c>
      <c r="E591" s="11">
        <v>1344</v>
      </c>
      <c r="F591" s="97">
        <f t="shared" si="155"/>
        <v>0.57222222222222219</v>
      </c>
      <c r="G591" s="26">
        <v>1350</v>
      </c>
      <c r="H591" s="93">
        <f t="shared" si="154"/>
        <v>0.57638888888888895</v>
      </c>
      <c r="I591" s="23" t="str">
        <f t="shared" si="143"/>
        <v/>
      </c>
      <c r="J591" s="11">
        <f t="shared" si="144"/>
        <v>6.9999999999998153</v>
      </c>
      <c r="K591" s="11">
        <f t="shared" si="145"/>
        <v>6.0000000000001386</v>
      </c>
      <c r="L591" s="11">
        <f t="shared" si="146"/>
        <v>6</v>
      </c>
      <c r="M591" s="11">
        <f t="shared" ca="1" si="147"/>
        <v>939</v>
      </c>
      <c r="N591" s="11" t="str">
        <f t="shared" si="148"/>
        <v/>
      </c>
      <c r="O591" s="21">
        <f t="shared" si="149"/>
        <v>3.9374999999998961</v>
      </c>
      <c r="P591" s="24">
        <f t="shared" si="150"/>
        <v>2.9455122905475437</v>
      </c>
      <c r="Q591" s="21">
        <f t="shared" si="151"/>
        <v>6.0000000000001386</v>
      </c>
      <c r="R591" s="21">
        <f t="shared" si="152"/>
        <v>9.9375000000000355</v>
      </c>
      <c r="S591" s="17">
        <f t="shared" si="153"/>
        <v>8.9455122905476827</v>
      </c>
    </row>
    <row r="592" spans="1:19" x14ac:dyDescent="0.25">
      <c r="D592" s="11">
        <v>0.125</v>
      </c>
      <c r="E592" s="11">
        <v>1357</v>
      </c>
      <c r="F592" s="97">
        <f t="shared" si="155"/>
        <v>0.58124999999999993</v>
      </c>
      <c r="G592" s="26">
        <v>1402</v>
      </c>
      <c r="H592" s="93">
        <f t="shared" si="154"/>
        <v>0.58472222222222225</v>
      </c>
      <c r="I592" s="23" t="str">
        <f t="shared" si="143"/>
        <v/>
      </c>
      <c r="J592" s="11">
        <f t="shared" si="144"/>
        <v>6.9999999999999751</v>
      </c>
      <c r="K592" s="11">
        <f t="shared" si="145"/>
        <v>5.0000000000001421</v>
      </c>
      <c r="L592" s="11">
        <f t="shared" si="146"/>
        <v>7</v>
      </c>
      <c r="M592" s="11">
        <f t="shared" ca="1" si="147"/>
        <v>939</v>
      </c>
      <c r="N592" s="11" t="str">
        <f t="shared" si="148"/>
        <v/>
      </c>
      <c r="O592" s="21">
        <f t="shared" si="149"/>
        <v>0.50539999999999818</v>
      </c>
      <c r="P592" s="24">
        <f t="shared" si="150"/>
        <v>0.39678000015623566</v>
      </c>
      <c r="Q592" s="21">
        <f t="shared" si="151"/>
        <v>0.62500000000001776</v>
      </c>
      <c r="R592" s="21">
        <f t="shared" si="152"/>
        <v>1.1304000000000158</v>
      </c>
      <c r="S592" s="17">
        <f t="shared" si="153"/>
        <v>1.0217800001562534</v>
      </c>
    </row>
    <row r="593" spans="1:19" x14ac:dyDescent="0.25">
      <c r="D593" s="11">
        <v>1.9400000000000001E-2</v>
      </c>
      <c r="E593" s="11">
        <v>1409</v>
      </c>
      <c r="F593" s="97">
        <f t="shared" si="155"/>
        <v>0.58958333333333335</v>
      </c>
      <c r="G593" s="26">
        <v>1412</v>
      </c>
      <c r="H593" s="93">
        <f t="shared" si="154"/>
        <v>0.59166666666666667</v>
      </c>
      <c r="I593" s="23" t="str">
        <f t="shared" si="143"/>
        <v/>
      </c>
      <c r="J593" s="11">
        <f t="shared" si="144"/>
        <v>5.9999999999999787</v>
      </c>
      <c r="K593" s="11">
        <f t="shared" si="145"/>
        <v>2.9999999999999893</v>
      </c>
      <c r="L593" s="11">
        <f t="shared" si="146"/>
        <v>8</v>
      </c>
      <c r="M593" s="11">
        <f t="shared" ca="1" si="147"/>
        <v>939</v>
      </c>
      <c r="N593" s="11" t="str">
        <f t="shared" si="148"/>
        <v/>
      </c>
      <c r="O593" s="21">
        <f t="shared" si="149"/>
        <v>6.7619999999999764E-2</v>
      </c>
      <c r="P593" s="24">
        <f t="shared" si="150"/>
        <v>5.3581332356691706E-2</v>
      </c>
      <c r="Q593" s="21">
        <f t="shared" si="151"/>
        <v>5.8199999999999794E-2</v>
      </c>
      <c r="R593" s="21">
        <f t="shared" si="152"/>
        <v>0.12581999999999954</v>
      </c>
      <c r="S593" s="17">
        <f t="shared" si="153"/>
        <v>0.11178133235669149</v>
      </c>
    </row>
    <row r="594" spans="1:19" x14ac:dyDescent="0.25">
      <c r="D594" s="11">
        <v>3.14E-3</v>
      </c>
      <c r="E594" s="11">
        <v>1418</v>
      </c>
      <c r="F594" s="97">
        <f t="shared" si="155"/>
        <v>0.59583333333333333</v>
      </c>
      <c r="G594" s="26">
        <v>1422</v>
      </c>
      <c r="H594" s="93">
        <f t="shared" si="154"/>
        <v>0.59861111111111109</v>
      </c>
      <c r="I594" s="23" t="str">
        <f t="shared" si="143"/>
        <v/>
      </c>
      <c r="J594" s="11">
        <f t="shared" si="144"/>
        <v>124.00000000000004</v>
      </c>
      <c r="K594" s="11">
        <f t="shared" si="145"/>
        <v>3.9999999999999858</v>
      </c>
      <c r="L594" s="11">
        <f t="shared" si="146"/>
        <v>9</v>
      </c>
      <c r="M594" s="11">
        <f t="shared" ca="1" si="147"/>
        <v>939</v>
      </c>
      <c r="N594" s="11" t="str">
        <f t="shared" si="148"/>
        <v/>
      </c>
      <c r="O594" s="21">
        <f t="shared" si="149"/>
        <v>0.81468000000000029</v>
      </c>
      <c r="P594" s="24">
        <f t="shared" si="150"/>
        <v>0.73448560573208255</v>
      </c>
      <c r="Q594" s="21">
        <f t="shared" si="151"/>
        <v>1.2559999999999955E-2</v>
      </c>
      <c r="R594" s="21">
        <f t="shared" si="152"/>
        <v>0.8272400000000002</v>
      </c>
      <c r="S594" s="17">
        <f t="shared" si="153"/>
        <v>0.74704560573208245</v>
      </c>
    </row>
    <row r="595" spans="1:19" x14ac:dyDescent="0.25">
      <c r="D595" s="11">
        <v>0.01</v>
      </c>
      <c r="E595" s="11">
        <v>1626</v>
      </c>
      <c r="F595" s="97">
        <f t="shared" si="155"/>
        <v>0.68472222222222223</v>
      </c>
      <c r="G595" s="26">
        <v>1635</v>
      </c>
      <c r="H595" s="93">
        <f t="shared" si="154"/>
        <v>0.69097222222222221</v>
      </c>
      <c r="I595" s="23" t="str">
        <f t="shared" si="143"/>
        <v/>
      </c>
      <c r="J595" s="11">
        <f t="shared" si="144"/>
        <v>7.9999999999999716</v>
      </c>
      <c r="K595" s="11">
        <f t="shared" si="145"/>
        <v>8.999999999999968</v>
      </c>
      <c r="L595" s="11">
        <f t="shared" si="146"/>
        <v>10</v>
      </c>
      <c r="M595" s="11">
        <f t="shared" ca="1" si="147"/>
        <v>939</v>
      </c>
      <c r="N595" s="11" t="str">
        <f t="shared" si="148"/>
        <v/>
      </c>
      <c r="O595" s="21">
        <f t="shared" si="149"/>
        <v>0.43999999999999845</v>
      </c>
      <c r="P595" s="24">
        <f t="shared" si="150"/>
        <v>0.31270424881382258</v>
      </c>
      <c r="Q595" s="21">
        <f t="shared" si="151"/>
        <v>8.9999999999999677E-2</v>
      </c>
      <c r="R595" s="21">
        <f t="shared" si="152"/>
        <v>0.52999999999999814</v>
      </c>
      <c r="S595" s="17">
        <f t="shared" si="153"/>
        <v>0.40270424881382227</v>
      </c>
    </row>
    <row r="596" spans="1:19" x14ac:dyDescent="0.25">
      <c r="D596" s="11">
        <v>0.1</v>
      </c>
      <c r="E596" s="11">
        <v>1643</v>
      </c>
      <c r="F596" s="97">
        <f t="shared" si="155"/>
        <v>0.69652777777777775</v>
      </c>
      <c r="G596" s="26">
        <v>1650</v>
      </c>
      <c r="H596" s="93">
        <f t="shared" si="154"/>
        <v>0.70138888888888884</v>
      </c>
      <c r="I596" s="23" t="str">
        <f t="shared" si="143"/>
        <v/>
      </c>
      <c r="J596" s="11">
        <f t="shared" si="144"/>
        <v>6.9999999999999751</v>
      </c>
      <c r="K596" s="11">
        <f t="shared" si="145"/>
        <v>6.9999999999999751</v>
      </c>
      <c r="L596" s="11">
        <f t="shared" si="146"/>
        <v>11</v>
      </c>
      <c r="M596" s="11">
        <f t="shared" ca="1" si="147"/>
        <v>939</v>
      </c>
      <c r="N596" s="11" t="str">
        <f t="shared" si="148"/>
        <v/>
      </c>
      <c r="O596" s="21">
        <f t="shared" si="149"/>
        <v>3.8499999999999868</v>
      </c>
      <c r="P596" s="24">
        <f t="shared" si="150"/>
        <v>2.7360659302566797</v>
      </c>
      <c r="Q596" s="21">
        <f t="shared" si="151"/>
        <v>0.69999999999999751</v>
      </c>
      <c r="R596" s="21">
        <f t="shared" si="152"/>
        <v>4.5499999999999847</v>
      </c>
      <c r="S596" s="17">
        <f t="shared" si="153"/>
        <v>3.4360659302566772</v>
      </c>
    </row>
    <row r="597" spans="1:19" x14ac:dyDescent="0.25">
      <c r="D597" s="11">
        <v>1</v>
      </c>
      <c r="E597" s="11">
        <v>1657</v>
      </c>
      <c r="F597" s="97">
        <f t="shared" si="155"/>
        <v>0.70624999999999993</v>
      </c>
      <c r="G597" s="26">
        <v>1701</v>
      </c>
      <c r="H597" s="93">
        <f t="shared" si="154"/>
        <v>0.7090277777777777</v>
      </c>
      <c r="I597" s="23">
        <f t="shared" si="143"/>
        <v>0.71249999999999991</v>
      </c>
      <c r="J597" s="11" t="str">
        <f t="shared" si="144"/>
        <v/>
      </c>
      <c r="K597" s="11">
        <f t="shared" si="145"/>
        <v>3.9999999999999858</v>
      </c>
      <c r="L597" s="11">
        <f t="shared" si="146"/>
        <v>12</v>
      </c>
      <c r="M597" s="11">
        <f t="shared" ca="1" si="147"/>
        <v>939</v>
      </c>
      <c r="N597" s="11">
        <f t="shared" ca="1" si="148"/>
        <v>446.99999999999983</v>
      </c>
      <c r="O597" s="21">
        <f t="shared" si="149"/>
        <v>2.5</v>
      </c>
      <c r="P597" s="24">
        <f t="shared" si="150"/>
        <v>0.36191198291773735</v>
      </c>
      <c r="Q597" s="21">
        <f t="shared" si="151"/>
        <v>3.9999999999999858</v>
      </c>
      <c r="R597" s="21">
        <f t="shared" si="152"/>
        <v>6.4999999999999858</v>
      </c>
      <c r="S597" s="17">
        <f t="shared" si="153"/>
        <v>4.3619119829177233</v>
      </c>
    </row>
    <row r="598" spans="1:19" x14ac:dyDescent="0.25">
      <c r="A598" s="18">
        <v>38685</v>
      </c>
      <c r="B598" s="11">
        <v>943</v>
      </c>
      <c r="D598" s="11">
        <v>8.0000000000000002E-3</v>
      </c>
      <c r="E598" s="11">
        <v>1110</v>
      </c>
      <c r="F598" s="97">
        <f t="shared" si="155"/>
        <v>0.46527777777777773</v>
      </c>
      <c r="G598" s="26">
        <v>1128</v>
      </c>
      <c r="H598" s="93">
        <f t="shared" si="154"/>
        <v>0.4777777777777778</v>
      </c>
      <c r="I598" s="23">
        <f t="shared" si="143"/>
        <v>0.48125000000000001</v>
      </c>
      <c r="J598" s="11" t="str">
        <f t="shared" si="144"/>
        <v/>
      </c>
      <c r="K598" s="11">
        <f t="shared" si="145"/>
        <v>18.000000000000096</v>
      </c>
      <c r="L598" s="11">
        <f t="shared" si="146"/>
        <v>1</v>
      </c>
      <c r="M598" s="11">
        <f t="shared" ca="1" si="147"/>
        <v>943</v>
      </c>
      <c r="N598" s="11">
        <f t="shared" ca="1" si="148"/>
        <v>110.00000000000001</v>
      </c>
      <c r="O598" s="21">
        <f t="shared" si="149"/>
        <v>0.02</v>
      </c>
      <c r="P598" s="24">
        <f t="shared" si="150"/>
        <v>4.4502248902978277E-3</v>
      </c>
      <c r="Q598" s="21">
        <f t="shared" si="151"/>
        <v>0.14400000000000077</v>
      </c>
      <c r="R598" s="21">
        <f t="shared" si="152"/>
        <v>0.16400000000000076</v>
      </c>
      <c r="S598" s="17">
        <f t="shared" si="153"/>
        <v>0.1484502248902986</v>
      </c>
    </row>
    <row r="599" spans="1:19" x14ac:dyDescent="0.25">
      <c r="A599" s="18">
        <v>38685</v>
      </c>
      <c r="B599" s="11">
        <v>1143</v>
      </c>
      <c r="D599" s="11">
        <v>0.01</v>
      </c>
      <c r="E599" s="11">
        <v>1208</v>
      </c>
      <c r="F599" s="93">
        <f t="shared" si="155"/>
        <v>0.50555555555555554</v>
      </c>
      <c r="G599" s="26">
        <v>1236</v>
      </c>
      <c r="H599" s="93">
        <f t="shared" si="154"/>
        <v>0.52500000000000002</v>
      </c>
      <c r="I599" s="23">
        <f t="shared" si="143"/>
        <v>0.52847222222222223</v>
      </c>
      <c r="J599" s="11" t="str">
        <f t="shared" si="144"/>
        <v/>
      </c>
      <c r="K599" s="11">
        <f t="shared" si="145"/>
        <v>28.00000000000006</v>
      </c>
      <c r="L599" s="11">
        <f t="shared" si="146"/>
        <v>1</v>
      </c>
      <c r="M599" s="11">
        <f t="shared" ca="1" si="147"/>
        <v>1143</v>
      </c>
      <c r="N599" s="11">
        <f t="shared" ca="1" si="148"/>
        <v>58.000000000000036</v>
      </c>
      <c r="O599" s="21">
        <f t="shared" si="149"/>
        <v>2.5000000000000001E-2</v>
      </c>
      <c r="P599" s="24">
        <f t="shared" si="150"/>
        <v>5.4281443780592247E-3</v>
      </c>
      <c r="Q599" s="21">
        <f t="shared" si="151"/>
        <v>0.28000000000000064</v>
      </c>
      <c r="R599" s="21">
        <f t="shared" si="152"/>
        <v>0.30500000000000066</v>
      </c>
      <c r="S599" s="17">
        <f t="shared" si="153"/>
        <v>0.28542814437805986</v>
      </c>
    </row>
    <row r="600" spans="1:19" x14ac:dyDescent="0.25">
      <c r="A600" s="18">
        <v>38685</v>
      </c>
      <c r="B600" s="11">
        <v>1503</v>
      </c>
      <c r="D600" s="11">
        <v>0.01</v>
      </c>
      <c r="E600" s="11">
        <v>1540</v>
      </c>
      <c r="F600" s="93">
        <f t="shared" si="155"/>
        <v>0.65277777777777779</v>
      </c>
      <c r="G600" s="26">
        <v>1548</v>
      </c>
      <c r="H600" s="93">
        <f t="shared" si="154"/>
        <v>0.65833333333333333</v>
      </c>
      <c r="I600" s="23" t="str">
        <f t="shared" si="143"/>
        <v/>
      </c>
      <c r="J600" s="11">
        <f t="shared" si="144"/>
        <v>39.999999999999858</v>
      </c>
      <c r="K600" s="11">
        <f t="shared" si="145"/>
        <v>7.9999999999999716</v>
      </c>
      <c r="L600" s="11">
        <f t="shared" si="146"/>
        <v>1</v>
      </c>
      <c r="M600" s="11">
        <f t="shared" ca="1" si="147"/>
        <v>1503</v>
      </c>
      <c r="N600" s="11" t="str">
        <f t="shared" si="148"/>
        <v/>
      </c>
      <c r="O600" s="21">
        <f t="shared" si="149"/>
        <v>0.59999999999999787</v>
      </c>
      <c r="P600" s="24">
        <f t="shared" si="150"/>
        <v>0.57711964361593959</v>
      </c>
      <c r="Q600" s="21">
        <f t="shared" si="151"/>
        <v>7.9999999999999724E-2</v>
      </c>
      <c r="R600" s="21">
        <f t="shared" si="152"/>
        <v>0.67999999999999761</v>
      </c>
      <c r="S600" s="17">
        <f t="shared" si="153"/>
        <v>0.65711964361593933</v>
      </c>
    </row>
    <row r="601" spans="1:19" x14ac:dyDescent="0.25">
      <c r="B601" s="11">
        <v>1605</v>
      </c>
      <c r="D601" s="11">
        <v>0.02</v>
      </c>
      <c r="E601" s="11">
        <v>1628</v>
      </c>
      <c r="F601" s="93">
        <f t="shared" si="155"/>
        <v>0.68611111111111101</v>
      </c>
      <c r="G601" s="26">
        <v>1633</v>
      </c>
      <c r="H601" s="93">
        <f t="shared" si="154"/>
        <v>0.68958333333333333</v>
      </c>
      <c r="I601" s="23" t="str">
        <f t="shared" si="143"/>
        <v/>
      </c>
      <c r="J601" s="11">
        <f t="shared" si="144"/>
        <v>9.9999999999999645</v>
      </c>
      <c r="K601" s="11">
        <f t="shared" si="145"/>
        <v>5.0000000000001421</v>
      </c>
      <c r="L601" s="11">
        <f t="shared" si="146"/>
        <v>2</v>
      </c>
      <c r="M601" s="11">
        <f t="shared" ca="1" si="147"/>
        <v>1503</v>
      </c>
      <c r="N601" s="11" t="str">
        <f t="shared" si="148"/>
        <v/>
      </c>
      <c r="O601" s="21">
        <f t="shared" si="149"/>
        <v>0.59999999999999787</v>
      </c>
      <c r="P601" s="24">
        <f t="shared" si="150"/>
        <v>0.49708030141133835</v>
      </c>
      <c r="Q601" s="21">
        <f t="shared" si="151"/>
        <v>0.10000000000000285</v>
      </c>
      <c r="R601" s="21">
        <f t="shared" si="152"/>
        <v>0.70000000000000073</v>
      </c>
      <c r="S601" s="17">
        <f t="shared" si="153"/>
        <v>0.59708030141134116</v>
      </c>
    </row>
    <row r="602" spans="1:19" x14ac:dyDescent="0.25">
      <c r="D602" s="11">
        <v>0.1</v>
      </c>
      <c r="E602" s="11">
        <v>1643</v>
      </c>
      <c r="F602" s="93">
        <f t="shared" si="155"/>
        <v>0.69652777777777775</v>
      </c>
      <c r="G602" s="26">
        <v>1648</v>
      </c>
      <c r="H602" s="93">
        <f t="shared" si="154"/>
        <v>0.70000000000000007</v>
      </c>
      <c r="I602" s="23" t="str">
        <f t="shared" si="143"/>
        <v/>
      </c>
      <c r="J602" s="11">
        <f t="shared" si="144"/>
        <v>12.999999999999794</v>
      </c>
      <c r="K602" s="11">
        <f t="shared" si="145"/>
        <v>5.0000000000001421</v>
      </c>
      <c r="L602" s="11">
        <f t="shared" si="146"/>
        <v>3</v>
      </c>
      <c r="M602" s="11">
        <f t="shared" ca="1" si="147"/>
        <v>1503</v>
      </c>
      <c r="N602" s="11" t="str">
        <f t="shared" si="148"/>
        <v/>
      </c>
      <c r="O602" s="21">
        <f t="shared" si="149"/>
        <v>65.649999999998954</v>
      </c>
      <c r="P602" s="24">
        <f t="shared" si="150"/>
        <v>27.946909989254948</v>
      </c>
      <c r="Q602" s="21">
        <f t="shared" si="151"/>
        <v>0.50000000000001421</v>
      </c>
      <c r="R602" s="21">
        <f t="shared" si="152"/>
        <v>66.149999999998968</v>
      </c>
      <c r="S602" s="17">
        <f t="shared" si="153"/>
        <v>28.446909989254962</v>
      </c>
    </row>
    <row r="603" spans="1:19" x14ac:dyDescent="0.25">
      <c r="D603" s="11">
        <v>10</v>
      </c>
      <c r="E603" s="11">
        <v>1701</v>
      </c>
      <c r="F603" s="93">
        <f t="shared" si="155"/>
        <v>0.7090277777777777</v>
      </c>
      <c r="G603" s="26">
        <v>1708</v>
      </c>
      <c r="H603" s="93">
        <f t="shared" si="154"/>
        <v>0.71388888888888891</v>
      </c>
      <c r="I603" s="23" t="str">
        <f t="shared" si="143"/>
        <v/>
      </c>
      <c r="J603" s="11">
        <f t="shared" si="144"/>
        <v>13.99999999999995</v>
      </c>
      <c r="K603" s="11">
        <f t="shared" si="145"/>
        <v>7.000000000000135</v>
      </c>
      <c r="L603" s="11">
        <f t="shared" si="146"/>
        <v>4</v>
      </c>
      <c r="M603" s="11">
        <f t="shared" ca="1" si="147"/>
        <v>1503</v>
      </c>
      <c r="N603" s="11" t="str">
        <f t="shared" si="148"/>
        <v/>
      </c>
      <c r="O603" s="21">
        <f t="shared" si="149"/>
        <v>70.069999999999752</v>
      </c>
      <c r="P603" s="24">
        <f t="shared" si="150"/>
        <v>20.247101545384222</v>
      </c>
      <c r="Q603" s="21">
        <f t="shared" si="151"/>
        <v>70.00000000000135</v>
      </c>
      <c r="R603" s="21">
        <f t="shared" si="152"/>
        <v>140.0700000000011</v>
      </c>
      <c r="S603" s="17">
        <f t="shared" si="153"/>
        <v>90.247101545385576</v>
      </c>
    </row>
    <row r="604" spans="1:19" x14ac:dyDescent="0.25">
      <c r="D604" s="11">
        <v>0.01</v>
      </c>
      <c r="E604" s="11">
        <v>1722</v>
      </c>
      <c r="F604" s="93">
        <f t="shared" si="155"/>
        <v>0.72361111111111109</v>
      </c>
      <c r="G604" s="26">
        <v>1725</v>
      </c>
      <c r="H604" s="93">
        <f t="shared" si="154"/>
        <v>0.72569444444444453</v>
      </c>
      <c r="I604" s="23">
        <f t="shared" si="143"/>
        <v>0.72916666666666674</v>
      </c>
      <c r="J604" s="11" t="str">
        <f t="shared" si="144"/>
        <v/>
      </c>
      <c r="K604" s="11">
        <f t="shared" si="145"/>
        <v>3.0000000000001492</v>
      </c>
      <c r="L604" s="11">
        <f t="shared" si="146"/>
        <v>5</v>
      </c>
      <c r="M604" s="11">
        <f t="shared" ca="1" si="147"/>
        <v>1503</v>
      </c>
      <c r="N604" s="11">
        <f t="shared" ca="1" si="148"/>
        <v>147.00000000000011</v>
      </c>
      <c r="O604" s="21">
        <f t="shared" si="149"/>
        <v>2.5000000000000001E-2</v>
      </c>
      <c r="P604" s="24">
        <f t="shared" si="150"/>
        <v>5.4281443780592247E-3</v>
      </c>
      <c r="Q604" s="21">
        <f t="shared" si="151"/>
        <v>3.0000000000001494E-2</v>
      </c>
      <c r="R604" s="21">
        <f t="shared" si="152"/>
        <v>5.5000000000001492E-2</v>
      </c>
      <c r="S604" s="17">
        <f t="shared" si="153"/>
        <v>3.5428144378060716E-2</v>
      </c>
    </row>
    <row r="605" spans="1:19" x14ac:dyDescent="0.25">
      <c r="A605" s="18">
        <v>38691</v>
      </c>
      <c r="B605" s="11">
        <v>1134</v>
      </c>
      <c r="D605" s="11">
        <v>0.01</v>
      </c>
      <c r="E605" s="11">
        <v>1206</v>
      </c>
      <c r="F605" s="93">
        <f t="shared" si="155"/>
        <v>0.50416666666666665</v>
      </c>
      <c r="G605" s="26">
        <v>1238</v>
      </c>
      <c r="H605" s="93">
        <f t="shared" si="154"/>
        <v>0.52638888888888891</v>
      </c>
      <c r="I605" s="23" t="str">
        <f t="shared" si="143"/>
        <v/>
      </c>
      <c r="J605" s="11">
        <f t="shared" si="144"/>
        <v>53.999999999999972</v>
      </c>
      <c r="K605" s="11">
        <f t="shared" si="145"/>
        <v>32.000000000000043</v>
      </c>
      <c r="L605" s="11">
        <f t="shared" si="146"/>
        <v>1</v>
      </c>
      <c r="M605" s="11">
        <f t="shared" ca="1" si="147"/>
        <v>1134</v>
      </c>
      <c r="N605" s="11" t="str">
        <f t="shared" si="148"/>
        <v/>
      </c>
      <c r="O605" s="21">
        <f t="shared" si="149"/>
        <v>0.48599999999999982</v>
      </c>
      <c r="P605" s="24">
        <f t="shared" si="150"/>
        <v>0.48404759712999995</v>
      </c>
      <c r="Q605" s="21">
        <f t="shared" si="151"/>
        <v>0.32000000000000045</v>
      </c>
      <c r="R605" s="21">
        <f t="shared" si="152"/>
        <v>0.80600000000000027</v>
      </c>
      <c r="S605" s="17">
        <f t="shared" si="153"/>
        <v>0.8040475971300004</v>
      </c>
    </row>
    <row r="606" spans="1:19" x14ac:dyDescent="0.25">
      <c r="D606" s="11">
        <v>8.0000000000000002E-3</v>
      </c>
      <c r="E606" s="11">
        <v>1332</v>
      </c>
      <c r="F606" s="93">
        <f t="shared" si="155"/>
        <v>0.56388888888888888</v>
      </c>
      <c r="G606" s="26">
        <v>1344</v>
      </c>
      <c r="H606" s="93">
        <f t="shared" si="154"/>
        <v>0.57222222222222219</v>
      </c>
      <c r="I606" s="23" t="str">
        <f t="shared" si="143"/>
        <v/>
      </c>
      <c r="J606" s="11">
        <f t="shared" si="144"/>
        <v>14.00000000000011</v>
      </c>
      <c r="K606" s="11">
        <f t="shared" si="145"/>
        <v>11.999999999999957</v>
      </c>
      <c r="L606" s="11">
        <f t="shared" si="146"/>
        <v>2</v>
      </c>
      <c r="M606" s="11">
        <f t="shared" ca="1" si="147"/>
        <v>1134</v>
      </c>
      <c r="N606" s="11" t="str">
        <f t="shared" si="148"/>
        <v/>
      </c>
      <c r="O606" s="21">
        <f t="shared" si="149"/>
        <v>7.0560000000000551</v>
      </c>
      <c r="P606" s="24">
        <f t="shared" si="150"/>
        <v>2.876440391361049</v>
      </c>
      <c r="Q606" s="21">
        <f t="shared" si="151"/>
        <v>9.5999999999999655E-2</v>
      </c>
      <c r="R606" s="21">
        <f t="shared" si="152"/>
        <v>7.1520000000000552</v>
      </c>
      <c r="S606" s="17">
        <f t="shared" si="153"/>
        <v>2.9724403913610487</v>
      </c>
    </row>
    <row r="607" spans="1:19" x14ac:dyDescent="0.25">
      <c r="D607" s="11">
        <v>1</v>
      </c>
      <c r="E607" s="11">
        <v>1358</v>
      </c>
      <c r="F607" s="93">
        <f t="shared" si="155"/>
        <v>0.58194444444444449</v>
      </c>
      <c r="G607" s="26">
        <v>1407</v>
      </c>
      <c r="H607" s="93">
        <f t="shared" si="154"/>
        <v>0.58819444444444446</v>
      </c>
      <c r="I607" s="23">
        <f t="shared" si="143"/>
        <v>0.59166666666666667</v>
      </c>
      <c r="J607" s="11" t="str">
        <f t="shared" si="144"/>
        <v/>
      </c>
      <c r="K607" s="11">
        <f t="shared" si="145"/>
        <v>8.999999999999968</v>
      </c>
      <c r="L607" s="11">
        <f t="shared" si="146"/>
        <v>3</v>
      </c>
      <c r="M607" s="11">
        <f t="shared" ca="1" si="147"/>
        <v>1134</v>
      </c>
      <c r="N607" s="11">
        <f t="shared" ca="1" si="148"/>
        <v>158</v>
      </c>
      <c r="O607" s="21">
        <f t="shared" si="149"/>
        <v>2.5</v>
      </c>
      <c r="P607" s="24">
        <f t="shared" si="150"/>
        <v>0.36191198291773735</v>
      </c>
      <c r="Q607" s="21">
        <f t="shared" si="151"/>
        <v>8.999999999999968</v>
      </c>
      <c r="R607" s="21">
        <f t="shared" si="152"/>
        <v>11.499999999999968</v>
      </c>
      <c r="S607" s="17">
        <f t="shared" si="153"/>
        <v>9.3619119829177055</v>
      </c>
    </row>
    <row r="608" spans="1:19" x14ac:dyDescent="0.25">
      <c r="A608" s="18">
        <v>38691</v>
      </c>
      <c r="B608" s="11">
        <v>1551</v>
      </c>
      <c r="D608" s="11">
        <v>0.01</v>
      </c>
      <c r="E608" s="11">
        <v>1628</v>
      </c>
      <c r="F608" s="93">
        <f t="shared" si="155"/>
        <v>0.68611111111111101</v>
      </c>
      <c r="G608" s="26">
        <v>1634</v>
      </c>
      <c r="H608" s="93">
        <f t="shared" si="154"/>
        <v>0.69027777777777777</v>
      </c>
      <c r="I608" s="23" t="str">
        <f t="shared" si="143"/>
        <v/>
      </c>
      <c r="J608" s="11">
        <f t="shared" si="144"/>
        <v>10.000000000000124</v>
      </c>
      <c r="K608" s="11">
        <f t="shared" si="145"/>
        <v>6.0000000000001386</v>
      </c>
      <c r="L608" s="11">
        <f t="shared" si="146"/>
        <v>1</v>
      </c>
      <c r="M608" s="11">
        <f t="shared" ca="1" si="147"/>
        <v>1551</v>
      </c>
      <c r="N608" s="11" t="str">
        <f t="shared" si="148"/>
        <v/>
      </c>
      <c r="O608" s="21">
        <f t="shared" si="149"/>
        <v>0.55000000000000682</v>
      </c>
      <c r="P608" s="24">
        <f t="shared" si="150"/>
        <v>0.39088031101728449</v>
      </c>
      <c r="Q608" s="21">
        <f t="shared" si="151"/>
        <v>6.0000000000001386E-2</v>
      </c>
      <c r="R608" s="21">
        <f t="shared" si="152"/>
        <v>0.6100000000000082</v>
      </c>
      <c r="S608" s="17">
        <f t="shared" si="153"/>
        <v>0.45088031101728587</v>
      </c>
    </row>
    <row r="609" spans="1:19" x14ac:dyDescent="0.25">
      <c r="D609" s="11">
        <v>0.1</v>
      </c>
      <c r="E609" s="11">
        <v>1644</v>
      </c>
      <c r="F609" s="93">
        <f t="shared" si="155"/>
        <v>0.6972222222222223</v>
      </c>
      <c r="G609" s="26">
        <v>1652</v>
      </c>
      <c r="H609" s="93">
        <f t="shared" si="154"/>
        <v>0.70277777777777783</v>
      </c>
      <c r="I609" s="23" t="str">
        <f t="shared" si="143"/>
        <v/>
      </c>
      <c r="J609" s="11">
        <f t="shared" si="144"/>
        <v>10.999999999999961</v>
      </c>
      <c r="K609" s="11">
        <f t="shared" si="145"/>
        <v>7.9999999999999716</v>
      </c>
      <c r="L609" s="11">
        <f t="shared" si="146"/>
        <v>2</v>
      </c>
      <c r="M609" s="11">
        <f t="shared" ca="1" si="147"/>
        <v>1551</v>
      </c>
      <c r="N609" s="11" t="str">
        <f t="shared" si="148"/>
        <v/>
      </c>
      <c r="O609" s="21">
        <f t="shared" si="149"/>
        <v>55.549999999999798</v>
      </c>
      <c r="P609" s="24">
        <f t="shared" si="150"/>
        <v>23.647385375523708</v>
      </c>
      <c r="Q609" s="21">
        <f t="shared" si="151"/>
        <v>0.79999999999999716</v>
      </c>
      <c r="R609" s="21">
        <f t="shared" si="152"/>
        <v>56.349999999999795</v>
      </c>
      <c r="S609" s="17">
        <f t="shared" si="153"/>
        <v>24.447385375523705</v>
      </c>
    </row>
    <row r="610" spans="1:19" x14ac:dyDescent="0.25">
      <c r="D610" s="11">
        <v>10</v>
      </c>
      <c r="E610" s="11">
        <v>1703</v>
      </c>
      <c r="F610" s="93">
        <f t="shared" si="155"/>
        <v>0.7104166666666667</v>
      </c>
      <c r="G610" s="26">
        <v>1711</v>
      </c>
      <c r="H610" s="93">
        <f t="shared" si="154"/>
        <v>0.71597222222222223</v>
      </c>
      <c r="I610" s="23">
        <f t="shared" si="143"/>
        <v>0.71944444444444444</v>
      </c>
      <c r="J610" s="11" t="str">
        <f t="shared" si="144"/>
        <v/>
      </c>
      <c r="K610" s="11">
        <f t="shared" si="145"/>
        <v>7.9999999999999716</v>
      </c>
      <c r="L610" s="11">
        <f t="shared" si="146"/>
        <v>3</v>
      </c>
      <c r="M610" s="11">
        <f t="shared" ca="1" si="147"/>
        <v>1551</v>
      </c>
      <c r="N610" s="11">
        <f t="shared" ca="1" si="148"/>
        <v>85.000000000000014</v>
      </c>
      <c r="O610" s="21">
        <f t="shared" si="149"/>
        <v>25</v>
      </c>
      <c r="P610" s="24">
        <f t="shared" si="150"/>
        <v>3.1021051639523365</v>
      </c>
      <c r="Q610" s="21">
        <f t="shared" si="151"/>
        <v>79.999999999999716</v>
      </c>
      <c r="R610" s="21">
        <f t="shared" si="152"/>
        <v>104.99999999999972</v>
      </c>
      <c r="S610" s="17">
        <f t="shared" si="153"/>
        <v>83.102105163952046</v>
      </c>
    </row>
    <row r="611" spans="1:19" x14ac:dyDescent="0.25">
      <c r="A611" s="18">
        <v>38692</v>
      </c>
      <c r="B611" s="11">
        <v>928</v>
      </c>
      <c r="D611" s="11">
        <v>0.01</v>
      </c>
      <c r="E611" s="11">
        <v>1028</v>
      </c>
      <c r="F611" s="93">
        <f t="shared" si="155"/>
        <v>0.43611111111111112</v>
      </c>
      <c r="G611" s="26">
        <v>1037</v>
      </c>
      <c r="H611" s="93">
        <f t="shared" si="154"/>
        <v>0.44236111111111115</v>
      </c>
      <c r="I611" s="23" t="str">
        <f t="shared" si="143"/>
        <v/>
      </c>
      <c r="J611" s="11">
        <f t="shared" si="144"/>
        <v>15.999999999999943</v>
      </c>
      <c r="K611" s="11">
        <f t="shared" si="145"/>
        <v>9.000000000000048</v>
      </c>
      <c r="L611" s="11">
        <f t="shared" si="146"/>
        <v>1</v>
      </c>
      <c r="M611" s="11">
        <f t="shared" ca="1" si="147"/>
        <v>928</v>
      </c>
      <c r="N611" s="11" t="str">
        <f t="shared" si="148"/>
        <v/>
      </c>
      <c r="O611" s="21">
        <f t="shared" si="149"/>
        <v>8.0799999999999716</v>
      </c>
      <c r="P611" s="24">
        <f t="shared" si="150"/>
        <v>3.4396862378590258</v>
      </c>
      <c r="Q611" s="21">
        <f t="shared" si="151"/>
        <v>9.0000000000000482E-2</v>
      </c>
      <c r="R611" s="21">
        <f t="shared" si="152"/>
        <v>8.1699999999999715</v>
      </c>
      <c r="S611" s="17">
        <f t="shared" si="153"/>
        <v>3.5296862378590261</v>
      </c>
    </row>
    <row r="612" spans="1:19" x14ac:dyDescent="0.25">
      <c r="D612" s="11">
        <v>1</v>
      </c>
      <c r="E612" s="11">
        <v>1053</v>
      </c>
      <c r="F612" s="93">
        <f t="shared" si="155"/>
        <v>0.45347222222222222</v>
      </c>
      <c r="G612" s="26">
        <v>1105</v>
      </c>
      <c r="H612" s="93">
        <f t="shared" si="154"/>
        <v>0.46180555555555558</v>
      </c>
      <c r="I612" s="23" t="str">
        <f t="shared" si="143"/>
        <v/>
      </c>
      <c r="J612" s="11">
        <f t="shared" si="144"/>
        <v>6.9999999999998952</v>
      </c>
      <c r="K612" s="11">
        <f t="shared" si="145"/>
        <v>12.000000000000037</v>
      </c>
      <c r="L612" s="11">
        <f t="shared" si="146"/>
        <v>2</v>
      </c>
      <c r="M612" s="11">
        <f t="shared" ca="1" si="147"/>
        <v>928</v>
      </c>
      <c r="N612" s="11" t="str">
        <f t="shared" si="148"/>
        <v/>
      </c>
      <c r="O612" s="21">
        <f t="shared" si="149"/>
        <v>3.8499999999999428</v>
      </c>
      <c r="P612" s="24">
        <f t="shared" si="150"/>
        <v>2.7360659302566481</v>
      </c>
      <c r="Q612" s="21">
        <f t="shared" si="151"/>
        <v>12.000000000000037</v>
      </c>
      <c r="R612" s="21">
        <f t="shared" si="152"/>
        <v>15.84999999999998</v>
      </c>
      <c r="S612" s="17">
        <f t="shared" si="153"/>
        <v>14.736065930256686</v>
      </c>
    </row>
    <row r="613" spans="1:19" x14ac:dyDescent="0.25">
      <c r="D613" s="11">
        <v>0.1</v>
      </c>
      <c r="E613" s="11">
        <v>1112</v>
      </c>
      <c r="F613" s="93">
        <f t="shared" si="155"/>
        <v>0.46666666666666662</v>
      </c>
      <c r="G613" s="26">
        <v>1118</v>
      </c>
      <c r="H613" s="93">
        <f t="shared" si="154"/>
        <v>0.47083333333333338</v>
      </c>
      <c r="I613" s="23" t="str">
        <f t="shared" si="143"/>
        <v/>
      </c>
      <c r="J613" s="11">
        <f t="shared" si="144"/>
        <v>58.999999999999872</v>
      </c>
      <c r="K613" s="11">
        <f t="shared" si="145"/>
        <v>6.0000000000001386</v>
      </c>
      <c r="L613" s="11">
        <f t="shared" si="146"/>
        <v>3</v>
      </c>
      <c r="M613" s="11">
        <f t="shared" ca="1" si="147"/>
        <v>928</v>
      </c>
      <c r="N613" s="11" t="str">
        <f t="shared" si="148"/>
        <v/>
      </c>
      <c r="O613" s="21">
        <f t="shared" si="149"/>
        <v>3.244999999999993</v>
      </c>
      <c r="P613" s="24">
        <f t="shared" si="150"/>
        <v>2.3061938350019444</v>
      </c>
      <c r="Q613" s="21">
        <f t="shared" si="151"/>
        <v>0.60000000000001386</v>
      </c>
      <c r="R613" s="21">
        <f t="shared" si="152"/>
        <v>3.8450000000000069</v>
      </c>
      <c r="S613" s="17">
        <f t="shared" si="153"/>
        <v>2.9061938350019583</v>
      </c>
    </row>
    <row r="614" spans="1:19" x14ac:dyDescent="0.25">
      <c r="D614" s="11">
        <v>0.01</v>
      </c>
      <c r="E614" s="11">
        <v>1217</v>
      </c>
      <c r="F614" s="93">
        <f t="shared" si="155"/>
        <v>0.51180555555555551</v>
      </c>
      <c r="G614" s="26">
        <v>1228</v>
      </c>
      <c r="H614" s="93">
        <f t="shared" si="154"/>
        <v>0.51944444444444449</v>
      </c>
      <c r="I614" s="23" t="str">
        <f t="shared" si="143"/>
        <v/>
      </c>
      <c r="J614" s="11">
        <f t="shared" si="144"/>
        <v>10.999999999999961</v>
      </c>
      <c r="K614" s="11">
        <f t="shared" si="145"/>
        <v>11.000000000000121</v>
      </c>
      <c r="L614" s="11">
        <f t="shared" si="146"/>
        <v>4</v>
      </c>
      <c r="M614" s="11">
        <f t="shared" ca="1" si="147"/>
        <v>928</v>
      </c>
      <c r="N614" s="11" t="str">
        <f t="shared" si="148"/>
        <v/>
      </c>
      <c r="O614" s="21">
        <f t="shared" si="149"/>
        <v>4.4549999999999841</v>
      </c>
      <c r="P614" s="24">
        <f t="shared" si="150"/>
        <v>1.9831453686128364</v>
      </c>
      <c r="Q614" s="21">
        <f t="shared" si="151"/>
        <v>0.11000000000000121</v>
      </c>
      <c r="R614" s="21">
        <f t="shared" si="152"/>
        <v>4.5649999999999853</v>
      </c>
      <c r="S614" s="17">
        <f t="shared" si="153"/>
        <v>2.0931453686128378</v>
      </c>
    </row>
    <row r="615" spans="1:19" x14ac:dyDescent="0.25">
      <c r="D615" s="11">
        <v>0.8</v>
      </c>
      <c r="E615" s="11">
        <v>1239</v>
      </c>
      <c r="F615" s="93">
        <f t="shared" si="155"/>
        <v>0.52708333333333335</v>
      </c>
      <c r="G615" s="26">
        <v>1244</v>
      </c>
      <c r="H615" s="93">
        <f t="shared" si="154"/>
        <v>0.53055555555555556</v>
      </c>
      <c r="I615" s="23" t="str">
        <f t="shared" si="143"/>
        <v/>
      </c>
      <c r="J615" s="11">
        <f t="shared" si="144"/>
        <v>17.999999999999936</v>
      </c>
      <c r="K615" s="11">
        <f t="shared" si="145"/>
        <v>4.9999999999999822</v>
      </c>
      <c r="L615" s="11">
        <f t="shared" si="146"/>
        <v>5</v>
      </c>
      <c r="M615" s="11">
        <f t="shared" ca="1" si="147"/>
        <v>928</v>
      </c>
      <c r="N615" s="11" t="str">
        <f t="shared" si="148"/>
        <v/>
      </c>
      <c r="O615" s="21">
        <f t="shared" si="149"/>
        <v>7.2899999999999743</v>
      </c>
      <c r="P615" s="24">
        <f t="shared" si="150"/>
        <v>3.2451469668210056</v>
      </c>
      <c r="Q615" s="21">
        <f t="shared" si="151"/>
        <v>3.9999999999999858</v>
      </c>
      <c r="R615" s="21">
        <f t="shared" si="152"/>
        <v>11.28999999999996</v>
      </c>
      <c r="S615" s="17">
        <f t="shared" si="153"/>
        <v>7.2451469668209914</v>
      </c>
    </row>
    <row r="616" spans="1:19" x14ac:dyDescent="0.25">
      <c r="D616" s="11">
        <v>0.01</v>
      </c>
      <c r="E616" s="11">
        <v>1302</v>
      </c>
      <c r="F616" s="93">
        <f t="shared" si="155"/>
        <v>0.54305555555555551</v>
      </c>
      <c r="G616" s="26">
        <v>1305</v>
      </c>
      <c r="H616" s="93">
        <f t="shared" si="154"/>
        <v>0.54513888888888895</v>
      </c>
      <c r="I616" s="23">
        <f t="shared" si="143"/>
        <v>0.54861111111111116</v>
      </c>
      <c r="J616" s="11" t="str">
        <f t="shared" si="144"/>
        <v/>
      </c>
      <c r="K616" s="11">
        <f t="shared" si="145"/>
        <v>3.0000000000001492</v>
      </c>
      <c r="L616" s="11">
        <f t="shared" si="146"/>
        <v>6</v>
      </c>
      <c r="M616" s="11">
        <f t="shared" ca="1" si="147"/>
        <v>928</v>
      </c>
      <c r="N616" s="11">
        <f t="shared" ca="1" si="148"/>
        <v>222.00000000000009</v>
      </c>
      <c r="O616" s="21">
        <f t="shared" si="149"/>
        <v>2.5000000000000001E-2</v>
      </c>
      <c r="P616" s="24">
        <f t="shared" si="150"/>
        <v>5.4281443780592247E-3</v>
      </c>
      <c r="Q616" s="21">
        <f t="shared" si="151"/>
        <v>3.0000000000001494E-2</v>
      </c>
      <c r="R616" s="21">
        <f t="shared" si="152"/>
        <v>5.5000000000001492E-2</v>
      </c>
      <c r="S616" s="17">
        <f t="shared" si="153"/>
        <v>3.5428144378060716E-2</v>
      </c>
    </row>
    <row r="617" spans="1:19" x14ac:dyDescent="0.25">
      <c r="A617" s="18">
        <v>38692</v>
      </c>
      <c r="B617" s="11">
        <v>1410</v>
      </c>
      <c r="D617" s="11">
        <v>0.1</v>
      </c>
      <c r="E617" s="11">
        <v>1518</v>
      </c>
      <c r="F617" s="93">
        <f t="shared" si="155"/>
        <v>0.63750000000000007</v>
      </c>
      <c r="G617" s="26">
        <v>1532</v>
      </c>
      <c r="H617" s="93">
        <f t="shared" si="154"/>
        <v>0.64722222222222225</v>
      </c>
      <c r="I617" s="23" t="str">
        <f t="shared" si="143"/>
        <v/>
      </c>
      <c r="J617" s="11">
        <f t="shared" si="144"/>
        <v>31.999999999999886</v>
      </c>
      <c r="K617" s="11">
        <f t="shared" si="145"/>
        <v>13.99999999999995</v>
      </c>
      <c r="L617" s="11">
        <f t="shared" si="146"/>
        <v>1</v>
      </c>
      <c r="M617" s="11">
        <f t="shared" ca="1" si="147"/>
        <v>1410</v>
      </c>
      <c r="N617" s="11" t="str">
        <f t="shared" si="148"/>
        <v/>
      </c>
      <c r="O617" s="21">
        <f t="shared" si="149"/>
        <v>1.7599999999999938</v>
      </c>
      <c r="P617" s="24">
        <f t="shared" si="150"/>
        <v>1.2508169952552901</v>
      </c>
      <c r="Q617" s="21">
        <f t="shared" si="151"/>
        <v>1.399999999999995</v>
      </c>
      <c r="R617" s="21">
        <f t="shared" si="152"/>
        <v>3.1599999999999886</v>
      </c>
      <c r="S617" s="17">
        <f t="shared" si="153"/>
        <v>2.6508169952552851</v>
      </c>
    </row>
    <row r="618" spans="1:19" x14ac:dyDescent="0.25">
      <c r="D618" s="11">
        <v>0.01</v>
      </c>
      <c r="E618" s="11">
        <v>1604</v>
      </c>
      <c r="F618" s="93">
        <f t="shared" si="155"/>
        <v>0.6694444444444444</v>
      </c>
      <c r="G618" s="26">
        <v>1607</v>
      </c>
      <c r="H618" s="93">
        <f t="shared" si="154"/>
        <v>0.67152777777777783</v>
      </c>
      <c r="I618" s="23" t="str">
        <f t="shared" si="143"/>
        <v/>
      </c>
      <c r="J618" s="11">
        <f t="shared" si="144"/>
        <v>10.999999999999961</v>
      </c>
      <c r="K618" s="11">
        <f t="shared" si="145"/>
        <v>3.0000000000001492</v>
      </c>
      <c r="L618" s="11">
        <f t="shared" si="146"/>
        <v>2</v>
      </c>
      <c r="M618" s="11">
        <f t="shared" ca="1" si="147"/>
        <v>1410</v>
      </c>
      <c r="N618" s="11" t="str">
        <f t="shared" si="148"/>
        <v/>
      </c>
      <c r="O618" s="21">
        <f t="shared" si="149"/>
        <v>0.60499999999999787</v>
      </c>
      <c r="P618" s="24">
        <f t="shared" si="150"/>
        <v>0.42996834211900603</v>
      </c>
      <c r="Q618" s="21">
        <f t="shared" si="151"/>
        <v>3.0000000000001494E-2</v>
      </c>
      <c r="R618" s="21">
        <f t="shared" si="152"/>
        <v>0.63499999999999934</v>
      </c>
      <c r="S618" s="17">
        <f t="shared" si="153"/>
        <v>0.4599683421190075</v>
      </c>
    </row>
    <row r="619" spans="1:19" x14ac:dyDescent="0.25">
      <c r="D619" s="11">
        <v>0.1</v>
      </c>
      <c r="E619" s="11">
        <v>1618</v>
      </c>
      <c r="F619" s="93">
        <f t="shared" si="155"/>
        <v>0.6791666666666667</v>
      </c>
      <c r="G619" s="26">
        <v>1810</v>
      </c>
      <c r="H619" s="93">
        <f t="shared" si="154"/>
        <v>0.75694444444444453</v>
      </c>
      <c r="I619" s="23">
        <f t="shared" si="143"/>
        <v>0.76041666666666674</v>
      </c>
      <c r="J619" s="11" t="str">
        <f t="shared" si="144"/>
        <v/>
      </c>
      <c r="K619" s="11">
        <f t="shared" si="145"/>
        <v>112.00000000000009</v>
      </c>
      <c r="L619" s="11">
        <f t="shared" si="146"/>
        <v>3</v>
      </c>
      <c r="M619" s="11">
        <f t="shared" ca="1" si="147"/>
        <v>1410</v>
      </c>
      <c r="N619" s="11">
        <f t="shared" ca="1" si="148"/>
        <v>245.00000000000009</v>
      </c>
      <c r="O619" s="21">
        <f t="shared" si="149"/>
        <v>0.25</v>
      </c>
      <c r="P619" s="24">
        <f t="shared" si="150"/>
        <v>4.342905372259271E-2</v>
      </c>
      <c r="Q619" s="21">
        <f t="shared" si="151"/>
        <v>11.20000000000001</v>
      </c>
      <c r="R619" s="21">
        <f t="shared" si="152"/>
        <v>11.45000000000001</v>
      </c>
      <c r="S619" s="17">
        <f t="shared" si="153"/>
        <v>11.243429053722602</v>
      </c>
    </row>
    <row r="620" spans="1:19" x14ac:dyDescent="0.25">
      <c r="A620" s="18">
        <v>38693</v>
      </c>
      <c r="B620" s="11">
        <v>905</v>
      </c>
      <c r="D620" s="11">
        <v>0.01</v>
      </c>
      <c r="E620" s="11">
        <v>1023</v>
      </c>
      <c r="F620" s="93">
        <f t="shared" si="155"/>
        <v>0.43263888888888885</v>
      </c>
      <c r="G620" s="26">
        <v>1026</v>
      </c>
      <c r="H620" s="93">
        <f t="shared" si="154"/>
        <v>0.43472222222222223</v>
      </c>
      <c r="I620" s="23" t="str">
        <f t="shared" si="143"/>
        <v/>
      </c>
      <c r="J620" s="11">
        <f t="shared" si="144"/>
        <v>5.0000000000000622</v>
      </c>
      <c r="K620" s="11">
        <f t="shared" si="145"/>
        <v>3.0000000000000693</v>
      </c>
      <c r="L620" s="11">
        <f t="shared" si="146"/>
        <v>1</v>
      </c>
      <c r="M620" s="11">
        <f t="shared" ca="1" si="147"/>
        <v>905</v>
      </c>
      <c r="N620" s="11" t="str">
        <f t="shared" si="148"/>
        <v/>
      </c>
      <c r="O620" s="21">
        <f t="shared" si="149"/>
        <v>0.27500000000000341</v>
      </c>
      <c r="P620" s="24">
        <f t="shared" si="150"/>
        <v>0.19544015550864224</v>
      </c>
      <c r="Q620" s="21">
        <f t="shared" si="151"/>
        <v>3.0000000000000693E-2</v>
      </c>
      <c r="R620" s="21">
        <f t="shared" si="152"/>
        <v>0.3050000000000041</v>
      </c>
      <c r="S620" s="17">
        <f t="shared" si="153"/>
        <v>0.22544015550864294</v>
      </c>
    </row>
    <row r="621" spans="1:19" x14ac:dyDescent="0.25">
      <c r="D621" s="11">
        <v>0.1</v>
      </c>
      <c r="E621" s="11">
        <v>1031</v>
      </c>
      <c r="F621" s="93">
        <f t="shared" si="155"/>
        <v>0.4381944444444445</v>
      </c>
      <c r="G621" s="26">
        <v>1119</v>
      </c>
      <c r="H621" s="93">
        <f t="shared" si="154"/>
        <v>0.47152777777777777</v>
      </c>
      <c r="I621" s="23" t="str">
        <f t="shared" si="143"/>
        <v/>
      </c>
      <c r="J621" s="11">
        <f t="shared" si="144"/>
        <v>5.9999999999999787</v>
      </c>
      <c r="K621" s="11">
        <f t="shared" si="145"/>
        <v>47.999999999999908</v>
      </c>
      <c r="L621" s="11">
        <f t="shared" si="146"/>
        <v>2</v>
      </c>
      <c r="M621" s="11">
        <f t="shared" ca="1" si="147"/>
        <v>905</v>
      </c>
      <c r="N621" s="11" t="str">
        <f t="shared" si="148"/>
        <v/>
      </c>
      <c r="O621" s="21">
        <f t="shared" si="149"/>
        <v>3.2999999999999887</v>
      </c>
      <c r="P621" s="24">
        <f t="shared" si="150"/>
        <v>2.3451993687914396</v>
      </c>
      <c r="Q621" s="21">
        <f t="shared" si="151"/>
        <v>4.7999999999999909</v>
      </c>
      <c r="R621" s="21">
        <f t="shared" si="152"/>
        <v>8.0999999999999801</v>
      </c>
      <c r="S621" s="17">
        <f t="shared" si="153"/>
        <v>7.145199368791431</v>
      </c>
    </row>
    <row r="622" spans="1:19" x14ac:dyDescent="0.25">
      <c r="D622" s="11">
        <v>1</v>
      </c>
      <c r="E622" s="11">
        <v>1125</v>
      </c>
      <c r="F622" s="93">
        <f t="shared" si="155"/>
        <v>0.47569444444444442</v>
      </c>
      <c r="G622" s="26">
        <v>1146</v>
      </c>
      <c r="H622" s="93">
        <f t="shared" si="154"/>
        <v>0.49027777777777781</v>
      </c>
      <c r="I622" s="23" t="str">
        <f t="shared" si="143"/>
        <v/>
      </c>
      <c r="J622" s="11">
        <f t="shared" si="144"/>
        <v>9.9999999999999645</v>
      </c>
      <c r="K622" s="11">
        <f t="shared" si="145"/>
        <v>21.000000000000085</v>
      </c>
      <c r="L622" s="11">
        <f t="shared" si="146"/>
        <v>3</v>
      </c>
      <c r="M622" s="11">
        <f t="shared" ca="1" si="147"/>
        <v>905</v>
      </c>
      <c r="N622" s="11" t="str">
        <f t="shared" si="148"/>
        <v/>
      </c>
      <c r="O622" s="21">
        <f t="shared" si="149"/>
        <v>504.99999999999818</v>
      </c>
      <c r="P622" s="24">
        <f t="shared" si="150"/>
        <v>214.97581475667653</v>
      </c>
      <c r="Q622" s="21">
        <f t="shared" si="151"/>
        <v>21.000000000000085</v>
      </c>
      <c r="R622" s="21">
        <f t="shared" si="152"/>
        <v>525.99999999999829</v>
      </c>
      <c r="S622" s="17">
        <f t="shared" si="153"/>
        <v>235.97581475667661</v>
      </c>
    </row>
    <row r="623" spans="1:19" x14ac:dyDescent="0.25">
      <c r="D623" s="11">
        <v>100</v>
      </c>
      <c r="E623" s="11">
        <v>1156</v>
      </c>
      <c r="F623" s="93">
        <f t="shared" si="155"/>
        <v>0.49722222222222223</v>
      </c>
      <c r="G623" s="26">
        <v>1202</v>
      </c>
      <c r="H623" s="93">
        <f t="shared" si="154"/>
        <v>0.50138888888888888</v>
      </c>
      <c r="I623" s="23">
        <f t="shared" si="143"/>
        <v>0.50486111111111109</v>
      </c>
      <c r="J623" s="11" t="str">
        <f t="shared" si="144"/>
        <v/>
      </c>
      <c r="K623" s="11">
        <f t="shared" si="145"/>
        <v>5.9999999999999787</v>
      </c>
      <c r="L623" s="11">
        <f t="shared" si="146"/>
        <v>4</v>
      </c>
      <c r="M623" s="11">
        <f t="shared" ca="1" si="147"/>
        <v>905</v>
      </c>
      <c r="N623" s="11">
        <f t="shared" ca="1" si="148"/>
        <v>181.99999999999991</v>
      </c>
      <c r="O623" s="21">
        <f t="shared" si="149"/>
        <v>250</v>
      </c>
      <c r="P623" s="24">
        <f t="shared" si="150"/>
        <v>27.143420404993254</v>
      </c>
      <c r="Q623" s="21">
        <f t="shared" si="151"/>
        <v>599.99999999999784</v>
      </c>
      <c r="R623" s="21">
        <f t="shared" si="152"/>
        <v>849.99999999999784</v>
      </c>
      <c r="S623" s="17">
        <f t="shared" si="153"/>
        <v>627.14342040499105</v>
      </c>
    </row>
    <row r="624" spans="1:19" x14ac:dyDescent="0.25">
      <c r="A624" s="18">
        <v>38694</v>
      </c>
      <c r="B624" s="11">
        <v>755</v>
      </c>
      <c r="D624" s="11">
        <v>0.01</v>
      </c>
      <c r="E624" s="11">
        <v>856</v>
      </c>
      <c r="F624" s="93">
        <f t="shared" si="155"/>
        <v>0.37222222222222223</v>
      </c>
      <c r="G624" s="26">
        <v>900</v>
      </c>
      <c r="H624" s="93">
        <f t="shared" si="154"/>
        <v>0.375</v>
      </c>
      <c r="I624" s="23" t="str">
        <f t="shared" si="143"/>
        <v/>
      </c>
      <c r="J624" s="11">
        <f t="shared" si="144"/>
        <v>24.999999999999993</v>
      </c>
      <c r="K624" s="11">
        <f t="shared" si="145"/>
        <v>3.9999999999999858</v>
      </c>
      <c r="L624" s="11">
        <f t="shared" si="146"/>
        <v>1</v>
      </c>
      <c r="M624" s="11">
        <f t="shared" ca="1" si="147"/>
        <v>755</v>
      </c>
      <c r="N624" s="11" t="str">
        <f t="shared" si="148"/>
        <v/>
      </c>
      <c r="O624" s="21">
        <f t="shared" si="149"/>
        <v>1.3749999999999996</v>
      </c>
      <c r="P624" s="24">
        <f t="shared" si="150"/>
        <v>0.97720077754319878</v>
      </c>
      <c r="Q624" s="21">
        <f t="shared" si="151"/>
        <v>3.9999999999999862E-2</v>
      </c>
      <c r="R624" s="21">
        <f t="shared" si="152"/>
        <v>1.4149999999999994</v>
      </c>
      <c r="S624" s="17">
        <f t="shared" si="153"/>
        <v>1.0172007775431986</v>
      </c>
    </row>
    <row r="625" spans="1:19" x14ac:dyDescent="0.25">
      <c r="D625" s="11">
        <v>0.1</v>
      </c>
      <c r="E625" s="11">
        <v>925</v>
      </c>
      <c r="F625" s="93">
        <f t="shared" si="155"/>
        <v>0.3923611111111111</v>
      </c>
      <c r="G625" s="26">
        <v>1028</v>
      </c>
      <c r="H625" s="93">
        <f t="shared" si="154"/>
        <v>0.43611111111111112</v>
      </c>
      <c r="I625" s="23" t="str">
        <f t="shared" si="143"/>
        <v/>
      </c>
      <c r="J625" s="11">
        <f t="shared" si="144"/>
        <v>5.9999999999999787</v>
      </c>
      <c r="K625" s="11">
        <f t="shared" si="145"/>
        <v>63.000000000000014</v>
      </c>
      <c r="L625" s="11">
        <f t="shared" si="146"/>
        <v>2</v>
      </c>
      <c r="M625" s="11">
        <f t="shared" ca="1" si="147"/>
        <v>755</v>
      </c>
      <c r="N625" s="11" t="str">
        <f t="shared" si="148"/>
        <v/>
      </c>
      <c r="O625" s="21">
        <f t="shared" si="149"/>
        <v>6.2999999999999776</v>
      </c>
      <c r="P625" s="24">
        <f t="shared" si="150"/>
        <v>3.8054255555448866</v>
      </c>
      <c r="Q625" s="21">
        <f t="shared" si="151"/>
        <v>6.3000000000000016</v>
      </c>
      <c r="R625" s="21">
        <f t="shared" si="152"/>
        <v>12.59999999999998</v>
      </c>
      <c r="S625" s="17">
        <f t="shared" si="153"/>
        <v>10.105425555544889</v>
      </c>
    </row>
    <row r="626" spans="1:19" x14ac:dyDescent="0.25">
      <c r="D626" s="11">
        <v>2</v>
      </c>
      <c r="E626" s="11">
        <v>1034</v>
      </c>
      <c r="F626" s="93">
        <f t="shared" si="155"/>
        <v>0.44027777777777777</v>
      </c>
      <c r="G626" s="26">
        <v>1046</v>
      </c>
      <c r="H626" s="93">
        <f t="shared" si="154"/>
        <v>0.44861111111111113</v>
      </c>
      <c r="I626" s="23" t="str">
        <f t="shared" si="143"/>
        <v/>
      </c>
      <c r="J626" s="11">
        <f t="shared" si="144"/>
        <v>9.9999999999999645</v>
      </c>
      <c r="K626" s="11">
        <f t="shared" si="145"/>
        <v>12.000000000000037</v>
      </c>
      <c r="L626" s="11">
        <f t="shared" si="146"/>
        <v>3</v>
      </c>
      <c r="M626" s="11">
        <f t="shared" ca="1" si="147"/>
        <v>755</v>
      </c>
      <c r="N626" s="11" t="str">
        <f t="shared" si="148"/>
        <v/>
      </c>
      <c r="O626" s="21">
        <f t="shared" si="149"/>
        <v>509.99999999999818</v>
      </c>
      <c r="P626" s="24">
        <f t="shared" si="150"/>
        <v>250.50980564019335</v>
      </c>
      <c r="Q626" s="21">
        <f t="shared" si="151"/>
        <v>24.000000000000075</v>
      </c>
      <c r="R626" s="21">
        <f t="shared" si="152"/>
        <v>533.99999999999829</v>
      </c>
      <c r="S626" s="17">
        <f t="shared" si="153"/>
        <v>274.50980564019341</v>
      </c>
    </row>
    <row r="627" spans="1:19" x14ac:dyDescent="0.25">
      <c r="D627" s="11">
        <v>100</v>
      </c>
      <c r="E627" s="11">
        <v>1056</v>
      </c>
      <c r="F627" s="93">
        <f t="shared" si="155"/>
        <v>0.45555555555555555</v>
      </c>
      <c r="G627" s="26">
        <v>1109</v>
      </c>
      <c r="H627" s="93">
        <f t="shared" si="154"/>
        <v>0.46458333333333335</v>
      </c>
      <c r="I627" s="23">
        <f t="shared" si="143"/>
        <v>0.46805555555555556</v>
      </c>
      <c r="J627" s="11" t="str">
        <f t="shared" si="144"/>
        <v/>
      </c>
      <c r="K627" s="11">
        <f t="shared" si="145"/>
        <v>13.000000000000034</v>
      </c>
      <c r="L627" s="11">
        <f t="shared" si="146"/>
        <v>4</v>
      </c>
      <c r="M627" s="11">
        <f t="shared" ca="1" si="147"/>
        <v>755</v>
      </c>
      <c r="N627" s="11">
        <f t="shared" ca="1" si="148"/>
        <v>199</v>
      </c>
      <c r="O627" s="21">
        <f t="shared" si="149"/>
        <v>250</v>
      </c>
      <c r="P627" s="24">
        <f t="shared" si="150"/>
        <v>27.143420404993254</v>
      </c>
      <c r="Q627" s="21">
        <f t="shared" si="151"/>
        <v>1300.0000000000034</v>
      </c>
      <c r="R627" s="21">
        <f t="shared" si="152"/>
        <v>1550.0000000000034</v>
      </c>
      <c r="S627" s="17">
        <f t="shared" si="153"/>
        <v>1327.1434204049967</v>
      </c>
    </row>
    <row r="628" spans="1:19" x14ac:dyDescent="0.25">
      <c r="A628" s="18">
        <v>38695</v>
      </c>
      <c r="B628" s="11">
        <v>807</v>
      </c>
      <c r="D628" s="11">
        <v>0.01</v>
      </c>
      <c r="E628" s="11">
        <v>837</v>
      </c>
      <c r="F628" s="93">
        <f t="shared" si="155"/>
        <v>0.35902777777777778</v>
      </c>
      <c r="G628" s="26">
        <v>903</v>
      </c>
      <c r="H628" s="93">
        <f t="shared" si="154"/>
        <v>0.37708333333333338</v>
      </c>
      <c r="I628" s="23" t="str">
        <f t="shared" si="143"/>
        <v/>
      </c>
      <c r="J628" s="11">
        <f t="shared" si="144"/>
        <v>0</v>
      </c>
      <c r="K628" s="11">
        <f t="shared" si="145"/>
        <v>26.000000000000068</v>
      </c>
      <c r="L628" s="11">
        <f t="shared" si="146"/>
        <v>1</v>
      </c>
      <c r="M628" s="11">
        <f t="shared" ca="1" si="147"/>
        <v>807</v>
      </c>
      <c r="N628" s="11" t="str">
        <f t="shared" si="148"/>
        <v/>
      </c>
      <c r="O628" s="21">
        <f t="shared" si="149"/>
        <v>0</v>
      </c>
      <c r="P628" s="24">
        <f t="shared" si="150"/>
        <v>0</v>
      </c>
      <c r="Q628" s="21">
        <f t="shared" si="151"/>
        <v>0.26000000000000068</v>
      </c>
      <c r="R628" s="21">
        <f t="shared" si="152"/>
        <v>0.26000000000000068</v>
      </c>
      <c r="S628" s="17">
        <f t="shared" si="153"/>
        <v>0.26000000000000068</v>
      </c>
    </row>
    <row r="629" spans="1:19" x14ac:dyDescent="0.25">
      <c r="D629" s="11">
        <v>0.1</v>
      </c>
      <c r="E629" s="11">
        <v>903</v>
      </c>
      <c r="F629" s="93">
        <f t="shared" si="155"/>
        <v>0.37708333333333338</v>
      </c>
      <c r="G629" s="26">
        <v>904</v>
      </c>
      <c r="H629" s="93">
        <f t="shared" si="154"/>
        <v>0.37777777777777777</v>
      </c>
      <c r="I629" s="23" t="str">
        <f t="shared" si="143"/>
        <v/>
      </c>
      <c r="J629" s="11">
        <f t="shared" si="144"/>
        <v>17.000000000000021</v>
      </c>
      <c r="K629" s="11">
        <f t="shared" si="145"/>
        <v>0.99999999999991651</v>
      </c>
      <c r="L629" s="11">
        <f t="shared" si="146"/>
        <v>2</v>
      </c>
      <c r="M629" s="11">
        <f t="shared" ca="1" si="147"/>
        <v>807</v>
      </c>
      <c r="N629" s="11" t="str">
        <f t="shared" si="148"/>
        <v/>
      </c>
      <c r="O629" s="21">
        <f t="shared" si="149"/>
        <v>170.85000000000022</v>
      </c>
      <c r="P629" s="24">
        <f t="shared" si="150"/>
        <v>63.850579704040243</v>
      </c>
      <c r="Q629" s="21">
        <f t="shared" si="151"/>
        <v>9.9999999999991651E-2</v>
      </c>
      <c r="R629" s="21">
        <f t="shared" si="152"/>
        <v>170.95000000000022</v>
      </c>
      <c r="S629" s="17">
        <f t="shared" si="153"/>
        <v>63.950579704040237</v>
      </c>
    </row>
    <row r="630" spans="1:19" x14ac:dyDescent="0.25">
      <c r="D630" s="11">
        <v>20</v>
      </c>
      <c r="E630" s="11">
        <v>921</v>
      </c>
      <c r="F630" s="93">
        <f t="shared" si="155"/>
        <v>0.38958333333333334</v>
      </c>
      <c r="G630" s="26">
        <v>926</v>
      </c>
      <c r="H630" s="93">
        <f t="shared" si="154"/>
        <v>0.39305555555555555</v>
      </c>
      <c r="I630" s="23" t="str">
        <f t="shared" si="143"/>
        <v/>
      </c>
      <c r="J630" s="11">
        <f t="shared" si="144"/>
        <v>13.99999999999995</v>
      </c>
      <c r="K630" s="11">
        <f t="shared" si="145"/>
        <v>4.9999999999999822</v>
      </c>
      <c r="L630" s="11">
        <f t="shared" si="146"/>
        <v>3</v>
      </c>
      <c r="M630" s="11">
        <f t="shared" ca="1" si="147"/>
        <v>807</v>
      </c>
      <c r="N630" s="11" t="str">
        <f t="shared" si="148"/>
        <v/>
      </c>
      <c r="O630" s="21">
        <f t="shared" si="149"/>
        <v>839.99999999999704</v>
      </c>
      <c r="P630" s="24">
        <f t="shared" si="150"/>
        <v>695.89514400212079</v>
      </c>
      <c r="Q630" s="21">
        <f t="shared" si="151"/>
        <v>99.999999999999645</v>
      </c>
      <c r="R630" s="21">
        <f t="shared" si="152"/>
        <v>939.9999999999967</v>
      </c>
      <c r="S630" s="17">
        <f t="shared" si="153"/>
        <v>795.89514400212045</v>
      </c>
    </row>
    <row r="631" spans="1:19" x14ac:dyDescent="0.25">
      <c r="D631" s="11">
        <v>100</v>
      </c>
      <c r="E631" s="11">
        <v>940</v>
      </c>
      <c r="F631" s="93">
        <f t="shared" si="155"/>
        <v>0.40277777777777773</v>
      </c>
      <c r="G631" s="26">
        <v>1005</v>
      </c>
      <c r="H631" s="93">
        <f t="shared" si="154"/>
        <v>0.4201388888888889</v>
      </c>
      <c r="I631" s="23">
        <f t="shared" si="143"/>
        <v>0.4236111111111111</v>
      </c>
      <c r="J631" s="11" t="str">
        <f t="shared" si="144"/>
        <v/>
      </c>
      <c r="K631" s="11">
        <f t="shared" si="145"/>
        <v>25.000000000000071</v>
      </c>
      <c r="L631" s="11">
        <f t="shared" si="146"/>
        <v>4</v>
      </c>
      <c r="M631" s="11">
        <f t="shared" ca="1" si="147"/>
        <v>807</v>
      </c>
      <c r="N631" s="11">
        <f t="shared" ca="1" si="148"/>
        <v>122.99999999999996</v>
      </c>
      <c r="O631" s="21">
        <f t="shared" si="149"/>
        <v>250</v>
      </c>
      <c r="P631" s="24">
        <f t="shared" si="150"/>
        <v>27.143420404993254</v>
      </c>
      <c r="Q631" s="21">
        <f t="shared" si="151"/>
        <v>2500.0000000000073</v>
      </c>
      <c r="R631" s="21">
        <f t="shared" si="152"/>
        <v>2750.0000000000073</v>
      </c>
      <c r="S631" s="17">
        <f t="shared" si="153"/>
        <v>2527.1434204050006</v>
      </c>
    </row>
    <row r="632" spans="1:19" x14ac:dyDescent="0.25">
      <c r="A632" s="18">
        <v>38698</v>
      </c>
      <c r="B632" s="11">
        <v>1013</v>
      </c>
      <c r="D632" s="11">
        <v>0.01</v>
      </c>
      <c r="E632" s="11">
        <v>1402</v>
      </c>
      <c r="F632" s="93">
        <f t="shared" si="155"/>
        <v>0.58472222222222225</v>
      </c>
      <c r="G632" s="26">
        <v>1411</v>
      </c>
      <c r="H632" s="93">
        <f t="shared" si="154"/>
        <v>0.59097222222222223</v>
      </c>
      <c r="I632" s="23" t="str">
        <f t="shared" si="143"/>
        <v/>
      </c>
      <c r="J632" s="11">
        <f t="shared" si="144"/>
        <v>8.999999999999968</v>
      </c>
      <c r="K632" s="11">
        <f t="shared" si="145"/>
        <v>8.999999999999968</v>
      </c>
      <c r="L632" s="11">
        <f t="shared" si="146"/>
        <v>1</v>
      </c>
      <c r="M632" s="11">
        <f t="shared" ca="1" si="147"/>
        <v>1013</v>
      </c>
      <c r="N632" s="11" t="str">
        <f t="shared" si="148"/>
        <v/>
      </c>
      <c r="O632" s="21">
        <f t="shared" si="149"/>
        <v>4.9499999999999822E-2</v>
      </c>
      <c r="P632" s="24">
        <f t="shared" si="150"/>
        <v>3.519160064007807E-2</v>
      </c>
      <c r="Q632" s="21">
        <f t="shared" si="151"/>
        <v>8.9999999999999677E-2</v>
      </c>
      <c r="R632" s="21">
        <f t="shared" si="152"/>
        <v>0.13949999999999951</v>
      </c>
      <c r="S632" s="17">
        <f t="shared" si="153"/>
        <v>0.12519160064007775</v>
      </c>
    </row>
    <row r="633" spans="1:19" x14ac:dyDescent="0.25">
      <c r="D633" s="11">
        <v>1E-3</v>
      </c>
      <c r="E633" s="11">
        <v>1420</v>
      </c>
      <c r="F633" s="93">
        <f t="shared" si="155"/>
        <v>0.59722222222222221</v>
      </c>
      <c r="G633" s="26">
        <v>1427</v>
      </c>
      <c r="H633" s="93">
        <f t="shared" si="154"/>
        <v>0.6020833333333333</v>
      </c>
      <c r="I633" s="23" t="str">
        <f t="shared" si="143"/>
        <v/>
      </c>
      <c r="J633" s="11">
        <f t="shared" si="144"/>
        <v>18.000000000000096</v>
      </c>
      <c r="K633" s="11">
        <f t="shared" si="145"/>
        <v>6.9999999999999751</v>
      </c>
      <c r="L633" s="11">
        <f t="shared" si="146"/>
        <v>2</v>
      </c>
      <c r="M633" s="11">
        <f t="shared" ca="1" si="147"/>
        <v>1013</v>
      </c>
      <c r="N633" s="11" t="str">
        <f t="shared" si="148"/>
        <v/>
      </c>
      <c r="O633" s="21">
        <f t="shared" si="149"/>
        <v>9.0090000000000465</v>
      </c>
      <c r="P633" s="24">
        <f t="shared" si="150"/>
        <v>2.603537459953619</v>
      </c>
      <c r="Q633" s="21">
        <f t="shared" si="151"/>
        <v>6.999999999999975E-3</v>
      </c>
      <c r="R633" s="21">
        <f t="shared" si="152"/>
        <v>9.0160000000000462</v>
      </c>
      <c r="S633" s="17">
        <f t="shared" si="153"/>
        <v>2.6105374599536191</v>
      </c>
    </row>
    <row r="634" spans="1:19" x14ac:dyDescent="0.25">
      <c r="D634" s="11">
        <v>1</v>
      </c>
      <c r="E634" s="11">
        <v>1445</v>
      </c>
      <c r="F634" s="93">
        <f t="shared" si="155"/>
        <v>0.61458333333333337</v>
      </c>
      <c r="G634" s="26">
        <v>1453</v>
      </c>
      <c r="H634" s="93">
        <f t="shared" si="154"/>
        <v>0.62013888888888891</v>
      </c>
      <c r="I634" s="23" t="str">
        <f t="shared" si="143"/>
        <v/>
      </c>
      <c r="J634" s="11">
        <f t="shared" si="144"/>
        <v>13.99999999999995</v>
      </c>
      <c r="K634" s="11">
        <f t="shared" si="145"/>
        <v>7.9999999999999716</v>
      </c>
      <c r="L634" s="11">
        <f t="shared" si="146"/>
        <v>3</v>
      </c>
      <c r="M634" s="11">
        <f t="shared" ca="1" si="147"/>
        <v>1013</v>
      </c>
      <c r="N634" s="11" t="str">
        <f t="shared" si="148"/>
        <v/>
      </c>
      <c r="O634" s="21">
        <f t="shared" si="149"/>
        <v>12.599999999999955</v>
      </c>
      <c r="P634" s="24">
        <f t="shared" si="150"/>
        <v>12.547990387817023</v>
      </c>
      <c r="Q634" s="21">
        <f t="shared" si="151"/>
        <v>7.9999999999999716</v>
      </c>
      <c r="R634" s="21">
        <f t="shared" si="152"/>
        <v>20.599999999999927</v>
      </c>
      <c r="S634" s="17">
        <f t="shared" si="153"/>
        <v>20.547990387816995</v>
      </c>
    </row>
    <row r="635" spans="1:19" x14ac:dyDescent="0.25">
      <c r="D635" s="11">
        <v>0.8</v>
      </c>
      <c r="E635" s="11">
        <v>1507</v>
      </c>
      <c r="F635" s="93">
        <f t="shared" si="155"/>
        <v>0.62986111111111109</v>
      </c>
      <c r="G635" s="26">
        <v>1512</v>
      </c>
      <c r="H635" s="93">
        <f t="shared" si="154"/>
        <v>0.6333333333333333</v>
      </c>
      <c r="I635" s="23">
        <f t="shared" ref="I635:I698" si="156">IF(OR(A636&lt;&gt;"",D636=""),H635+TIME(0,5,0),"")</f>
        <v>0.63680555555555551</v>
      </c>
      <c r="J635" s="11" t="str">
        <f t="shared" ref="J635:J698" si="157">IF(AND(OR(AND(A635&lt;&gt;"",A636=""),AND(A635="",A636="")),D636&lt;&gt;""),(F636-H635)*1440,"")</f>
        <v/>
      </c>
      <c r="K635" s="11">
        <f t="shared" ref="K635:K698" si="158">(H635-F635)*1440</f>
        <v>4.9999999999999822</v>
      </c>
      <c r="L635" s="11">
        <f t="shared" ref="L635:L698" si="159">IF(A635&lt;&gt;"",1,L634+1)</f>
        <v>4</v>
      </c>
      <c r="M635" s="11">
        <f t="shared" ref="M635:M698" ca="1" si="160">OFFSET(B635,-L635+1,0)</f>
        <v>1013</v>
      </c>
      <c r="N635" s="11">
        <f t="shared" ref="N635:N698" ca="1" si="161">IF(I635&lt;&gt;"",(I635-VALUE(CONCATENATE(LEFT(M635,LEN(M635)-2),":",RIGHT(M635,2))))*1440,"")</f>
        <v>303.99999999999994</v>
      </c>
      <c r="O635" s="21">
        <f t="shared" ref="O635:O698" si="162">IF(J635&lt;&gt;"",(D635+D636)*J635/2,D635*5/2)</f>
        <v>2</v>
      </c>
      <c r="P635" s="24">
        <f t="shared" ref="P635:P698" si="163">IF(J635&lt;&gt;"",(D636-D635)*J635/LN((D636+0.000001)/(D635+0.000001)),-5*(D635-0.000001)/(LN(1/D635)-13.8155))</f>
        <v>0.29428267387637186</v>
      </c>
      <c r="Q635" s="21">
        <f t="shared" ref="Q635:Q698" si="164">(D635*K635)</f>
        <v>3.9999999999999858</v>
      </c>
      <c r="R635" s="21">
        <f t="shared" ref="R635:R698" si="165">O635+Q635</f>
        <v>5.9999999999999858</v>
      </c>
      <c r="S635" s="17">
        <f t="shared" ref="S635:S698" si="166">P635+Q635</f>
        <v>4.2942826738763573</v>
      </c>
    </row>
    <row r="636" spans="1:19" x14ac:dyDescent="0.25">
      <c r="A636" s="18">
        <v>38702</v>
      </c>
      <c r="B636" s="11">
        <v>1006</v>
      </c>
      <c r="D636" s="11">
        <v>0.01</v>
      </c>
      <c r="E636" s="11">
        <v>1254</v>
      </c>
      <c r="F636" s="93">
        <f t="shared" si="155"/>
        <v>0.53749999999999998</v>
      </c>
      <c r="G636" s="26">
        <v>1301</v>
      </c>
      <c r="H636" s="93">
        <f t="shared" si="154"/>
        <v>0.54236111111111118</v>
      </c>
      <c r="I636" s="23" t="str">
        <f t="shared" si="156"/>
        <v/>
      </c>
      <c r="J636" s="11">
        <f t="shared" si="157"/>
        <v>14.999999999999947</v>
      </c>
      <c r="K636" s="11">
        <f t="shared" si="158"/>
        <v>7.000000000000135</v>
      </c>
      <c r="L636" s="11">
        <f t="shared" si="159"/>
        <v>1</v>
      </c>
      <c r="M636" s="11">
        <f t="shared" ca="1" si="160"/>
        <v>1006</v>
      </c>
      <c r="N636" s="11" t="str">
        <f t="shared" si="161"/>
        <v/>
      </c>
      <c r="O636" s="21">
        <f t="shared" si="162"/>
        <v>300.07499999999891</v>
      </c>
      <c r="P636" s="24">
        <f t="shared" si="163"/>
        <v>72.323805166356038</v>
      </c>
      <c r="Q636" s="21">
        <f t="shared" si="164"/>
        <v>7.0000000000001353E-2</v>
      </c>
      <c r="R636" s="21">
        <f t="shared" si="165"/>
        <v>300.1449999999989</v>
      </c>
      <c r="S636" s="17">
        <f t="shared" si="166"/>
        <v>72.393805166356046</v>
      </c>
    </row>
    <row r="637" spans="1:19" x14ac:dyDescent="0.25">
      <c r="D637" s="11">
        <v>40</v>
      </c>
      <c r="E637" s="11">
        <v>1316</v>
      </c>
      <c r="F637" s="93">
        <f t="shared" si="155"/>
        <v>0.55277777777777781</v>
      </c>
      <c r="G637" s="26">
        <v>1416</v>
      </c>
      <c r="H637" s="93">
        <f t="shared" si="154"/>
        <v>0.59444444444444444</v>
      </c>
      <c r="I637" s="23">
        <f t="shared" si="156"/>
        <v>0.59791666666666665</v>
      </c>
      <c r="J637" s="11" t="str">
        <f t="shared" si="157"/>
        <v/>
      </c>
      <c r="K637" s="11">
        <f t="shared" si="158"/>
        <v>59.999999999999943</v>
      </c>
      <c r="L637" s="11">
        <f t="shared" si="159"/>
        <v>2</v>
      </c>
      <c r="M637" s="11">
        <f t="shared" ca="1" si="160"/>
        <v>1006</v>
      </c>
      <c r="N637" s="11">
        <f t="shared" ca="1" si="161"/>
        <v>254.99999999999997</v>
      </c>
      <c r="O637" s="21">
        <f t="shared" si="162"/>
        <v>100</v>
      </c>
      <c r="P637" s="24">
        <f t="shared" si="163"/>
        <v>11.425711806824168</v>
      </c>
      <c r="Q637" s="21">
        <f t="shared" si="164"/>
        <v>2399.9999999999977</v>
      </c>
      <c r="R637" s="21">
        <f t="shared" si="165"/>
        <v>2499.9999999999977</v>
      </c>
      <c r="S637" s="17">
        <f t="shared" si="166"/>
        <v>2411.4257118068217</v>
      </c>
    </row>
    <row r="638" spans="1:19" x14ac:dyDescent="0.25">
      <c r="A638" s="18">
        <v>38705</v>
      </c>
      <c r="B638" s="11">
        <v>1011</v>
      </c>
      <c r="D638" s="11">
        <v>0.01</v>
      </c>
      <c r="E638" s="11">
        <v>1202</v>
      </c>
      <c r="F638" s="93">
        <f t="shared" si="155"/>
        <v>0.50138888888888888</v>
      </c>
      <c r="G638" s="26">
        <v>1224</v>
      </c>
      <c r="H638" s="93">
        <f t="shared" si="154"/>
        <v>0.51666666666666672</v>
      </c>
      <c r="I638" s="23" t="str">
        <f t="shared" si="156"/>
        <v/>
      </c>
      <c r="J638" s="11">
        <f t="shared" si="157"/>
        <v>13.99999999999995</v>
      </c>
      <c r="K638" s="11">
        <f t="shared" si="158"/>
        <v>22.000000000000082</v>
      </c>
      <c r="L638" s="11">
        <f t="shared" si="159"/>
        <v>1</v>
      </c>
      <c r="M638" s="11">
        <f t="shared" ca="1" si="160"/>
        <v>1011</v>
      </c>
      <c r="N638" s="11" t="str">
        <f t="shared" si="161"/>
        <v/>
      </c>
      <c r="O638" s="21">
        <f t="shared" si="162"/>
        <v>7.0699999999999745</v>
      </c>
      <c r="P638" s="24">
        <f t="shared" si="163"/>
        <v>3.0097254581266477</v>
      </c>
      <c r="Q638" s="21">
        <f t="shared" si="164"/>
        <v>0.22000000000000083</v>
      </c>
      <c r="R638" s="21">
        <f t="shared" si="165"/>
        <v>7.2899999999999752</v>
      </c>
      <c r="S638" s="17">
        <f t="shared" si="166"/>
        <v>3.2297254581266484</v>
      </c>
    </row>
    <row r="639" spans="1:19" x14ac:dyDescent="0.25">
      <c r="D639" s="11">
        <v>1</v>
      </c>
      <c r="E639" s="11">
        <v>1238</v>
      </c>
      <c r="F639" s="93">
        <f t="shared" si="155"/>
        <v>0.52638888888888891</v>
      </c>
      <c r="G639" s="26">
        <v>1255</v>
      </c>
      <c r="H639" s="93">
        <f t="shared" si="154"/>
        <v>0.53819444444444442</v>
      </c>
      <c r="I639" s="23" t="str">
        <f t="shared" si="156"/>
        <v/>
      </c>
      <c r="J639" s="11">
        <f t="shared" si="157"/>
        <v>12.000000000000117</v>
      </c>
      <c r="K639" s="11">
        <f t="shared" si="158"/>
        <v>16.99999999999994</v>
      </c>
      <c r="L639" s="11">
        <f t="shared" si="159"/>
        <v>2</v>
      </c>
      <c r="M639" s="11">
        <f t="shared" ca="1" si="160"/>
        <v>1011</v>
      </c>
      <c r="N639" s="11" t="str">
        <f t="shared" si="161"/>
        <v/>
      </c>
      <c r="O639" s="21">
        <f t="shared" si="162"/>
        <v>6.6000000000000654</v>
      </c>
      <c r="P639" s="24">
        <f t="shared" si="163"/>
        <v>4.6903987375829415</v>
      </c>
      <c r="Q639" s="21">
        <f t="shared" si="164"/>
        <v>16.99999999999994</v>
      </c>
      <c r="R639" s="21">
        <f t="shared" si="165"/>
        <v>23.600000000000005</v>
      </c>
      <c r="S639" s="17">
        <f t="shared" si="166"/>
        <v>21.690398737582882</v>
      </c>
    </row>
    <row r="640" spans="1:19" x14ac:dyDescent="0.25">
      <c r="D640" s="11">
        <v>0.1</v>
      </c>
      <c r="E640" s="11">
        <v>1307</v>
      </c>
      <c r="F640" s="93">
        <f t="shared" si="155"/>
        <v>0.54652777777777783</v>
      </c>
      <c r="G640" s="26">
        <v>1315</v>
      </c>
      <c r="H640" s="93">
        <f t="shared" si="154"/>
        <v>0.55208333333333337</v>
      </c>
      <c r="I640" s="23" t="str">
        <f t="shared" si="156"/>
        <v/>
      </c>
      <c r="J640" s="11">
        <f t="shared" si="157"/>
        <v>12.999999999999954</v>
      </c>
      <c r="K640" s="11">
        <f t="shared" si="158"/>
        <v>7.9999999999999716</v>
      </c>
      <c r="L640" s="11">
        <f t="shared" si="159"/>
        <v>3</v>
      </c>
      <c r="M640" s="11">
        <f t="shared" ca="1" si="160"/>
        <v>1011</v>
      </c>
      <c r="N640" s="11" t="str">
        <f t="shared" si="161"/>
        <v/>
      </c>
      <c r="O640" s="21">
        <f t="shared" si="162"/>
        <v>0.71499999999999742</v>
      </c>
      <c r="P640" s="24">
        <f t="shared" si="163"/>
        <v>0.50814440432246155</v>
      </c>
      <c r="Q640" s="21">
        <f t="shared" si="164"/>
        <v>0.79999999999999716</v>
      </c>
      <c r="R640" s="21">
        <f t="shared" si="165"/>
        <v>1.5149999999999946</v>
      </c>
      <c r="S640" s="17">
        <f t="shared" si="166"/>
        <v>1.3081444043224586</v>
      </c>
    </row>
    <row r="641" spans="1:19" x14ac:dyDescent="0.25">
      <c r="D641" s="11">
        <v>0.01</v>
      </c>
      <c r="E641" s="11">
        <v>1328</v>
      </c>
      <c r="F641" s="93">
        <f t="shared" si="155"/>
        <v>0.56111111111111112</v>
      </c>
      <c r="G641" s="26">
        <v>1345</v>
      </c>
      <c r="H641" s="93">
        <f t="shared" si="154"/>
        <v>0.57291666666666663</v>
      </c>
      <c r="I641" s="23">
        <f t="shared" si="156"/>
        <v>0.57638888888888884</v>
      </c>
      <c r="J641" s="11" t="str">
        <f t="shared" si="157"/>
        <v/>
      </c>
      <c r="K641" s="11">
        <f t="shared" si="158"/>
        <v>16.99999999999994</v>
      </c>
      <c r="L641" s="11">
        <f t="shared" si="159"/>
        <v>4</v>
      </c>
      <c r="M641" s="11">
        <f t="shared" ca="1" si="160"/>
        <v>1011</v>
      </c>
      <c r="N641" s="11">
        <f t="shared" ca="1" si="161"/>
        <v>218.99999999999994</v>
      </c>
      <c r="O641" s="21">
        <f t="shared" si="162"/>
        <v>2.5000000000000001E-2</v>
      </c>
      <c r="P641" s="24">
        <f t="shared" si="163"/>
        <v>5.4281443780592247E-3</v>
      </c>
      <c r="Q641" s="21">
        <f t="shared" si="164"/>
        <v>0.1699999999999994</v>
      </c>
      <c r="R641" s="21">
        <f t="shared" si="165"/>
        <v>0.1949999999999994</v>
      </c>
      <c r="S641" s="17">
        <f t="shared" si="166"/>
        <v>0.17542814437805862</v>
      </c>
    </row>
    <row r="642" spans="1:19" x14ac:dyDescent="0.25">
      <c r="A642" s="18">
        <v>38706</v>
      </c>
      <c r="B642" s="11">
        <v>822</v>
      </c>
      <c r="D642" s="11">
        <v>0.01</v>
      </c>
      <c r="E642" s="11">
        <v>931</v>
      </c>
      <c r="F642" s="93">
        <f t="shared" si="155"/>
        <v>0.39652777777777781</v>
      </c>
      <c r="G642" s="26">
        <v>935</v>
      </c>
      <c r="H642" s="93">
        <f t="shared" si="154"/>
        <v>0.39930555555555558</v>
      </c>
      <c r="I642" s="23" t="str">
        <f t="shared" si="156"/>
        <v/>
      </c>
      <c r="J642" s="11">
        <f t="shared" si="157"/>
        <v>11.000000000000041</v>
      </c>
      <c r="K642" s="11">
        <f t="shared" si="158"/>
        <v>3.9999999999999858</v>
      </c>
      <c r="L642" s="11">
        <f t="shared" si="159"/>
        <v>1</v>
      </c>
      <c r="M642" s="11">
        <f t="shared" ca="1" si="160"/>
        <v>822</v>
      </c>
      <c r="N642" s="11" t="str">
        <f t="shared" si="161"/>
        <v/>
      </c>
      <c r="O642" s="21">
        <f t="shared" si="162"/>
        <v>220.0550000000008</v>
      </c>
      <c r="P642" s="24">
        <f t="shared" si="163"/>
        <v>53.037457121994812</v>
      </c>
      <c r="Q642" s="21">
        <f t="shared" si="164"/>
        <v>3.9999999999999862E-2</v>
      </c>
      <c r="R642" s="21">
        <f t="shared" si="165"/>
        <v>220.09500000000079</v>
      </c>
      <c r="S642" s="17">
        <f t="shared" si="166"/>
        <v>53.077457121994811</v>
      </c>
    </row>
    <row r="643" spans="1:19" x14ac:dyDescent="0.25">
      <c r="D643" s="11">
        <v>40</v>
      </c>
      <c r="E643" s="11">
        <v>946</v>
      </c>
      <c r="F643" s="93">
        <f t="shared" si="155"/>
        <v>0.4069444444444445</v>
      </c>
      <c r="G643" s="26">
        <v>1046</v>
      </c>
      <c r="H643" s="93">
        <f t="shared" si="154"/>
        <v>0.44861111111111113</v>
      </c>
      <c r="I643" s="23">
        <f t="shared" si="156"/>
        <v>0.45208333333333334</v>
      </c>
      <c r="J643" s="11" t="str">
        <f t="shared" si="157"/>
        <v/>
      </c>
      <c r="K643" s="11">
        <f t="shared" si="158"/>
        <v>59.999999999999943</v>
      </c>
      <c r="L643" s="11">
        <f t="shared" si="159"/>
        <v>2</v>
      </c>
      <c r="M643" s="11">
        <f t="shared" ca="1" si="160"/>
        <v>822</v>
      </c>
      <c r="N643" s="11">
        <f t="shared" ca="1" si="161"/>
        <v>148.99999999999994</v>
      </c>
      <c r="O643" s="21">
        <f t="shared" si="162"/>
        <v>100</v>
      </c>
      <c r="P643" s="24">
        <f t="shared" si="163"/>
        <v>11.425711806824168</v>
      </c>
      <c r="Q643" s="21">
        <f t="shared" si="164"/>
        <v>2399.9999999999977</v>
      </c>
      <c r="R643" s="21">
        <f t="shared" si="165"/>
        <v>2499.9999999999977</v>
      </c>
      <c r="S643" s="17">
        <f t="shared" si="166"/>
        <v>2411.4257118068217</v>
      </c>
    </row>
    <row r="644" spans="1:19" x14ac:dyDescent="0.25">
      <c r="A644" s="18">
        <v>38707</v>
      </c>
      <c r="B644" s="11">
        <v>934</v>
      </c>
      <c r="D644" s="11">
        <v>4.0000000000000001E-3</v>
      </c>
      <c r="E644" s="11">
        <v>1015</v>
      </c>
      <c r="F644" s="93">
        <f t="shared" si="155"/>
        <v>0.42708333333333331</v>
      </c>
      <c r="G644" s="26">
        <v>1017</v>
      </c>
      <c r="H644" s="93">
        <f t="shared" si="154"/>
        <v>0.4284722222222222</v>
      </c>
      <c r="I644" s="23" t="str">
        <f t="shared" si="156"/>
        <v/>
      </c>
      <c r="J644" s="11">
        <f t="shared" si="157"/>
        <v>9.000000000000048</v>
      </c>
      <c r="K644" s="11">
        <f t="shared" si="158"/>
        <v>1.9999999999999929</v>
      </c>
      <c r="L644" s="11">
        <f t="shared" si="159"/>
        <v>1</v>
      </c>
      <c r="M644" s="11">
        <f t="shared" ca="1" si="160"/>
        <v>934</v>
      </c>
      <c r="N644" s="11" t="str">
        <f t="shared" si="161"/>
        <v/>
      </c>
      <c r="O644" s="21">
        <f t="shared" si="162"/>
        <v>180.01800000000094</v>
      </c>
      <c r="P644" s="24">
        <f t="shared" si="163"/>
        <v>39.08365534577414</v>
      </c>
      <c r="Q644" s="21">
        <f t="shared" si="164"/>
        <v>7.9999999999999724E-3</v>
      </c>
      <c r="R644" s="21">
        <f t="shared" si="165"/>
        <v>180.02600000000095</v>
      </c>
      <c r="S644" s="17">
        <f t="shared" si="166"/>
        <v>39.091655345774143</v>
      </c>
    </row>
    <row r="645" spans="1:19" x14ac:dyDescent="0.25">
      <c r="D645" s="11">
        <v>40</v>
      </c>
      <c r="E645" s="11">
        <v>1026</v>
      </c>
      <c r="F645" s="93">
        <f t="shared" si="155"/>
        <v>0.43472222222222223</v>
      </c>
      <c r="G645" s="26">
        <v>1126</v>
      </c>
      <c r="H645" s="93">
        <f t="shared" si="154"/>
        <v>0.47638888888888892</v>
      </c>
      <c r="I645" s="23">
        <f t="shared" si="156"/>
        <v>0.47986111111111113</v>
      </c>
      <c r="J645" s="11" t="str">
        <f t="shared" si="157"/>
        <v/>
      </c>
      <c r="K645" s="11">
        <f t="shared" si="158"/>
        <v>60.000000000000028</v>
      </c>
      <c r="L645" s="11">
        <f t="shared" si="159"/>
        <v>2</v>
      </c>
      <c r="M645" s="11">
        <f t="shared" ca="1" si="160"/>
        <v>934</v>
      </c>
      <c r="N645" s="11">
        <f t="shared" ca="1" si="161"/>
        <v>117.00000000000006</v>
      </c>
      <c r="O645" s="21">
        <f t="shared" si="162"/>
        <v>100</v>
      </c>
      <c r="P645" s="24">
        <f t="shared" si="163"/>
        <v>11.425711806824168</v>
      </c>
      <c r="Q645" s="21">
        <f t="shared" si="164"/>
        <v>2400.0000000000009</v>
      </c>
      <c r="R645" s="21">
        <f t="shared" si="165"/>
        <v>2500.0000000000009</v>
      </c>
      <c r="S645" s="17">
        <f t="shared" si="166"/>
        <v>2411.4257118068249</v>
      </c>
    </row>
    <row r="646" spans="1:19" x14ac:dyDescent="0.25">
      <c r="A646" s="18">
        <v>38714</v>
      </c>
      <c r="B646" s="11">
        <v>943</v>
      </c>
      <c r="D646" s="11">
        <v>0.01</v>
      </c>
      <c r="E646" s="11">
        <v>1011</v>
      </c>
      <c r="F646" s="93">
        <f t="shared" si="155"/>
        <v>0.42430555555555555</v>
      </c>
      <c r="G646" s="26">
        <v>1022</v>
      </c>
      <c r="H646" s="93">
        <f t="shared" si="154"/>
        <v>0.43194444444444446</v>
      </c>
      <c r="I646" s="23" t="str">
        <f t="shared" si="156"/>
        <v/>
      </c>
      <c r="J646" s="11">
        <f t="shared" si="157"/>
        <v>13.99999999999995</v>
      </c>
      <c r="K646" s="11">
        <f t="shared" si="158"/>
        <v>11.000000000000041</v>
      </c>
      <c r="L646" s="11">
        <f t="shared" si="159"/>
        <v>1</v>
      </c>
      <c r="M646" s="11">
        <f t="shared" ca="1" si="160"/>
        <v>943</v>
      </c>
      <c r="N646" s="11" t="str">
        <f t="shared" si="161"/>
        <v/>
      </c>
      <c r="O646" s="21">
        <f t="shared" si="162"/>
        <v>700.06999999999755</v>
      </c>
      <c r="P646" s="24">
        <f t="shared" si="163"/>
        <v>151.98951831697349</v>
      </c>
      <c r="Q646" s="21">
        <f t="shared" si="164"/>
        <v>0.11000000000000042</v>
      </c>
      <c r="R646" s="21">
        <f t="shared" si="165"/>
        <v>700.17999999999756</v>
      </c>
      <c r="S646" s="17">
        <f t="shared" si="166"/>
        <v>152.0995183169735</v>
      </c>
    </row>
    <row r="647" spans="1:19" x14ac:dyDescent="0.25">
      <c r="D647" s="11">
        <v>100</v>
      </c>
      <c r="E647" s="11">
        <v>1036</v>
      </c>
      <c r="F647" s="93">
        <f t="shared" si="155"/>
        <v>0.44166666666666665</v>
      </c>
      <c r="G647" s="26">
        <v>1039</v>
      </c>
      <c r="H647" s="93">
        <f t="shared" si="154"/>
        <v>0.44375000000000003</v>
      </c>
      <c r="I647" s="23" t="str">
        <f t="shared" si="156"/>
        <v/>
      </c>
      <c r="J647" s="11">
        <f t="shared" si="157"/>
        <v>6.9999999999999751</v>
      </c>
      <c r="K647" s="11">
        <f t="shared" si="158"/>
        <v>3.0000000000000693</v>
      </c>
      <c r="L647" s="11">
        <f t="shared" si="159"/>
        <v>2</v>
      </c>
      <c r="M647" s="11">
        <f t="shared" ca="1" si="160"/>
        <v>943</v>
      </c>
      <c r="N647" s="11" t="str">
        <f t="shared" si="161"/>
        <v/>
      </c>
      <c r="O647" s="21">
        <f t="shared" si="162"/>
        <v>979.99999999999648</v>
      </c>
      <c r="P647" s="24">
        <f t="shared" si="163"/>
        <v>952.72662289402615</v>
      </c>
      <c r="Q647" s="21">
        <f t="shared" si="164"/>
        <v>300.00000000000693</v>
      </c>
      <c r="R647" s="21">
        <f t="shared" si="165"/>
        <v>1280.0000000000034</v>
      </c>
      <c r="S647" s="17">
        <f t="shared" si="166"/>
        <v>1252.726622894033</v>
      </c>
    </row>
    <row r="648" spans="1:19" x14ac:dyDescent="0.25">
      <c r="D648" s="11">
        <v>180</v>
      </c>
      <c r="E648" s="11">
        <v>1046</v>
      </c>
      <c r="F648" s="93">
        <f t="shared" si="155"/>
        <v>0.44861111111111113</v>
      </c>
      <c r="G648" s="26">
        <v>1107</v>
      </c>
      <c r="H648" s="93">
        <f t="shared" si="154"/>
        <v>0.46319444444444446</v>
      </c>
      <c r="I648" s="23">
        <f t="shared" si="156"/>
        <v>0.46666666666666667</v>
      </c>
      <c r="J648" s="11" t="str">
        <f t="shared" si="157"/>
        <v/>
      </c>
      <c r="K648" s="11">
        <f t="shared" si="158"/>
        <v>21.000000000000007</v>
      </c>
      <c r="L648" s="11">
        <f t="shared" si="159"/>
        <v>3</v>
      </c>
      <c r="M648" s="11">
        <f t="shared" ca="1" si="160"/>
        <v>943</v>
      </c>
      <c r="N648" s="11">
        <f t="shared" ca="1" si="161"/>
        <v>89</v>
      </c>
      <c r="O648" s="21">
        <f t="shared" si="162"/>
        <v>450</v>
      </c>
      <c r="P648" s="24">
        <f t="shared" si="163"/>
        <v>47.347346607878421</v>
      </c>
      <c r="Q648" s="21">
        <f t="shared" si="164"/>
        <v>3780.0000000000014</v>
      </c>
      <c r="R648" s="21">
        <f t="shared" si="165"/>
        <v>4230.0000000000018</v>
      </c>
      <c r="S648" s="17">
        <f t="shared" si="166"/>
        <v>3827.3473466078799</v>
      </c>
    </row>
    <row r="649" spans="1:19" x14ac:dyDescent="0.25">
      <c r="A649" s="18">
        <v>38715</v>
      </c>
      <c r="B649" s="11">
        <v>908</v>
      </c>
      <c r="D649" s="11">
        <v>0.01</v>
      </c>
      <c r="E649" s="11">
        <v>953</v>
      </c>
      <c r="F649" s="93">
        <f t="shared" si="155"/>
        <v>0.41180555555555554</v>
      </c>
      <c r="G649" s="26">
        <v>956</v>
      </c>
      <c r="H649" s="93">
        <f t="shared" si="154"/>
        <v>0.41388888888888892</v>
      </c>
      <c r="I649" s="23" t="str">
        <f t="shared" si="156"/>
        <v/>
      </c>
      <c r="J649" s="11">
        <f t="shared" si="157"/>
        <v>10.999999999999961</v>
      </c>
      <c r="K649" s="11">
        <f t="shared" si="158"/>
        <v>3.0000000000000693</v>
      </c>
      <c r="L649" s="11">
        <f t="shared" si="159"/>
        <v>1</v>
      </c>
      <c r="M649" s="11">
        <f t="shared" ca="1" si="160"/>
        <v>908</v>
      </c>
      <c r="N649" s="11" t="str">
        <f t="shared" si="161"/>
        <v/>
      </c>
      <c r="O649" s="21">
        <f t="shared" si="162"/>
        <v>550.05499999999802</v>
      </c>
      <c r="P649" s="24">
        <f t="shared" si="163"/>
        <v>119.42033582047918</v>
      </c>
      <c r="Q649" s="21">
        <f t="shared" si="164"/>
        <v>3.0000000000000693E-2</v>
      </c>
      <c r="R649" s="21">
        <f t="shared" si="165"/>
        <v>550.08499999999799</v>
      </c>
      <c r="S649" s="17">
        <f t="shared" si="166"/>
        <v>119.45033582047918</v>
      </c>
    </row>
    <row r="650" spans="1:19" x14ac:dyDescent="0.25">
      <c r="D650" s="11">
        <v>100</v>
      </c>
      <c r="E650" s="11">
        <v>1007</v>
      </c>
      <c r="F650" s="93">
        <f t="shared" si="155"/>
        <v>0.42152777777777778</v>
      </c>
      <c r="G650" s="26">
        <v>1011</v>
      </c>
      <c r="H650" s="93">
        <f t="shared" si="154"/>
        <v>0.42430555555555555</v>
      </c>
      <c r="I650" s="23" t="str">
        <f t="shared" si="156"/>
        <v/>
      </c>
      <c r="J650" s="11">
        <f t="shared" si="157"/>
        <v>3.9999999999999858</v>
      </c>
      <c r="K650" s="11">
        <f t="shared" si="158"/>
        <v>3.9999999999999858</v>
      </c>
      <c r="L650" s="11">
        <f t="shared" si="159"/>
        <v>2</v>
      </c>
      <c r="M650" s="11">
        <f t="shared" ca="1" si="160"/>
        <v>908</v>
      </c>
      <c r="N650" s="11" t="str">
        <f t="shared" si="161"/>
        <v/>
      </c>
      <c r="O650" s="21">
        <f t="shared" si="162"/>
        <v>559.99999999999795</v>
      </c>
      <c r="P650" s="24">
        <f t="shared" si="163"/>
        <v>544.41521308230074</v>
      </c>
      <c r="Q650" s="21">
        <f t="shared" si="164"/>
        <v>399.99999999999858</v>
      </c>
      <c r="R650" s="21">
        <f t="shared" si="165"/>
        <v>959.99999999999659</v>
      </c>
      <c r="S650" s="17">
        <f t="shared" si="166"/>
        <v>944.41521308229926</v>
      </c>
    </row>
    <row r="651" spans="1:19" x14ac:dyDescent="0.25">
      <c r="D651" s="11">
        <v>180</v>
      </c>
      <c r="E651" s="11">
        <v>1015</v>
      </c>
      <c r="F651" s="93">
        <f t="shared" si="155"/>
        <v>0.42708333333333331</v>
      </c>
      <c r="G651" s="26">
        <v>1145</v>
      </c>
      <c r="H651" s="93">
        <f t="shared" si="154"/>
        <v>0.48958333333333331</v>
      </c>
      <c r="I651" s="23">
        <f t="shared" si="156"/>
        <v>0.49305555555555552</v>
      </c>
      <c r="J651" s="11" t="str">
        <f t="shared" si="157"/>
        <v/>
      </c>
      <c r="K651" s="11">
        <f t="shared" si="158"/>
        <v>90</v>
      </c>
      <c r="L651" s="11">
        <f t="shared" si="159"/>
        <v>3</v>
      </c>
      <c r="M651" s="11">
        <f t="shared" ca="1" si="160"/>
        <v>908</v>
      </c>
      <c r="N651" s="11">
        <f t="shared" ca="1" si="161"/>
        <v>161.99999999999997</v>
      </c>
      <c r="O651" s="21">
        <f t="shared" si="162"/>
        <v>450</v>
      </c>
      <c r="P651" s="24">
        <f t="shared" si="163"/>
        <v>47.347346607878421</v>
      </c>
      <c r="Q651" s="21">
        <f t="shared" si="164"/>
        <v>16200</v>
      </c>
      <c r="R651" s="21">
        <f t="shared" si="165"/>
        <v>16650</v>
      </c>
      <c r="S651" s="17">
        <f t="shared" si="166"/>
        <v>16247.347346607878</v>
      </c>
    </row>
    <row r="652" spans="1:19" x14ac:dyDescent="0.25">
      <c r="A652" s="18">
        <v>38716</v>
      </c>
      <c r="B652" s="11">
        <v>835</v>
      </c>
      <c r="D652" s="11">
        <v>0.01</v>
      </c>
      <c r="E652" s="11">
        <v>920</v>
      </c>
      <c r="F652" s="93">
        <f t="shared" si="155"/>
        <v>0.3888888888888889</v>
      </c>
      <c r="G652" s="26">
        <v>922</v>
      </c>
      <c r="H652" s="93">
        <f t="shared" si="154"/>
        <v>0.39027777777777778</v>
      </c>
      <c r="I652" s="23" t="str">
        <f t="shared" si="156"/>
        <v/>
      </c>
      <c r="J652" s="11">
        <f t="shared" si="157"/>
        <v>13.99999999999995</v>
      </c>
      <c r="K652" s="11">
        <f t="shared" si="158"/>
        <v>1.9999999999999929</v>
      </c>
      <c r="L652" s="11">
        <f t="shared" si="159"/>
        <v>1</v>
      </c>
      <c r="M652" s="11">
        <f t="shared" ca="1" si="160"/>
        <v>835</v>
      </c>
      <c r="N652" s="11" t="str">
        <f t="shared" si="161"/>
        <v/>
      </c>
      <c r="O652" s="21">
        <f t="shared" si="162"/>
        <v>700.06999999999755</v>
      </c>
      <c r="P652" s="24">
        <f t="shared" si="163"/>
        <v>151.98951831697349</v>
      </c>
      <c r="Q652" s="21">
        <f t="shared" si="164"/>
        <v>1.9999999999999931E-2</v>
      </c>
      <c r="R652" s="21">
        <f t="shared" si="165"/>
        <v>700.08999999999753</v>
      </c>
      <c r="S652" s="17">
        <f t="shared" si="166"/>
        <v>152.0095183169735</v>
      </c>
    </row>
    <row r="653" spans="1:19" x14ac:dyDescent="0.25">
      <c r="D653" s="11">
        <v>100</v>
      </c>
      <c r="E653" s="11">
        <v>936</v>
      </c>
      <c r="F653" s="93">
        <f t="shared" si="155"/>
        <v>0.39999999999999997</v>
      </c>
      <c r="G653" s="26">
        <v>937</v>
      </c>
      <c r="H653" s="93">
        <f t="shared" ref="H653:H716" si="167">VALUE(CONCATENATE(LEFT(G653,LEN(G653)-2),":",RIGHT(G653,2)))</f>
        <v>0.40069444444444446</v>
      </c>
      <c r="I653" s="23" t="str">
        <f t="shared" si="156"/>
        <v/>
      </c>
      <c r="J653" s="11">
        <f t="shared" si="157"/>
        <v>3.9999999999999858</v>
      </c>
      <c r="K653" s="11">
        <f t="shared" si="158"/>
        <v>1.0000000000000764</v>
      </c>
      <c r="L653" s="11">
        <f t="shared" si="159"/>
        <v>2</v>
      </c>
      <c r="M653" s="11">
        <f t="shared" ca="1" si="160"/>
        <v>835</v>
      </c>
      <c r="N653" s="11" t="str">
        <f t="shared" si="161"/>
        <v/>
      </c>
      <c r="O653" s="21">
        <f t="shared" si="162"/>
        <v>559.99999999999795</v>
      </c>
      <c r="P653" s="24">
        <f t="shared" si="163"/>
        <v>544.41521308230074</v>
      </c>
      <c r="Q653" s="21">
        <f t="shared" si="164"/>
        <v>100.00000000000765</v>
      </c>
      <c r="R653" s="21">
        <f t="shared" si="165"/>
        <v>660.00000000000557</v>
      </c>
      <c r="S653" s="17">
        <f t="shared" si="166"/>
        <v>644.41521308230836</v>
      </c>
    </row>
    <row r="654" spans="1:19" x14ac:dyDescent="0.25">
      <c r="D654" s="11">
        <v>180</v>
      </c>
      <c r="E654" s="11">
        <v>941</v>
      </c>
      <c r="F654" s="93">
        <f t="shared" ref="F654:F717" si="168">VALUE(CONCATENATE(LEFT(E654,LEN(E654)-2),":",RIGHT(E654,2)))</f>
        <v>0.40347222222222223</v>
      </c>
      <c r="G654" s="26">
        <v>1045</v>
      </c>
      <c r="H654" s="93">
        <f t="shared" si="167"/>
        <v>0.44791666666666669</v>
      </c>
      <c r="I654" s="23">
        <f t="shared" si="156"/>
        <v>0.4513888888888889</v>
      </c>
      <c r="J654" s="11" t="str">
        <f t="shared" si="157"/>
        <v/>
      </c>
      <c r="K654" s="11">
        <f t="shared" si="158"/>
        <v>64.000000000000014</v>
      </c>
      <c r="L654" s="11">
        <f t="shared" si="159"/>
        <v>3</v>
      </c>
      <c r="M654" s="11">
        <f t="shared" ca="1" si="160"/>
        <v>835</v>
      </c>
      <c r="N654" s="11">
        <f t="shared" ca="1" si="161"/>
        <v>135</v>
      </c>
      <c r="O654" s="21">
        <f t="shared" si="162"/>
        <v>450</v>
      </c>
      <c r="P654" s="24">
        <f t="shared" si="163"/>
        <v>47.347346607878421</v>
      </c>
      <c r="Q654" s="21">
        <f t="shared" si="164"/>
        <v>11520.000000000002</v>
      </c>
      <c r="R654" s="21">
        <f t="shared" si="165"/>
        <v>11970.000000000002</v>
      </c>
      <c r="S654" s="17">
        <f t="shared" si="166"/>
        <v>11567.347346607879</v>
      </c>
    </row>
    <row r="655" spans="1:19" x14ac:dyDescent="0.25">
      <c r="A655" s="18">
        <v>38720</v>
      </c>
      <c r="B655" s="11">
        <v>919</v>
      </c>
      <c r="D655" s="11">
        <v>0.01</v>
      </c>
      <c r="E655" s="11">
        <v>1011</v>
      </c>
      <c r="F655" s="93">
        <f t="shared" si="168"/>
        <v>0.42430555555555555</v>
      </c>
      <c r="G655" s="26">
        <v>1015</v>
      </c>
      <c r="H655" s="93">
        <f t="shared" si="167"/>
        <v>0.42708333333333331</v>
      </c>
      <c r="I655" s="23" t="str">
        <f t="shared" si="156"/>
        <v/>
      </c>
      <c r="J655" s="11">
        <f t="shared" si="157"/>
        <v>11.000000000000041</v>
      </c>
      <c r="K655" s="11">
        <f t="shared" si="158"/>
        <v>3.9999999999999858</v>
      </c>
      <c r="L655" s="11">
        <f t="shared" si="159"/>
        <v>1</v>
      </c>
      <c r="M655" s="11">
        <f t="shared" ca="1" si="160"/>
        <v>919</v>
      </c>
      <c r="N655" s="11" t="str">
        <f t="shared" si="161"/>
        <v/>
      </c>
      <c r="O655" s="21">
        <f t="shared" si="162"/>
        <v>55.055000000000206</v>
      </c>
      <c r="P655" s="24">
        <f t="shared" si="163"/>
        <v>15.90843692851629</v>
      </c>
      <c r="Q655" s="21">
        <f t="shared" si="164"/>
        <v>3.9999999999999862E-2</v>
      </c>
      <c r="R655" s="21">
        <f t="shared" si="165"/>
        <v>55.095000000000205</v>
      </c>
      <c r="S655" s="17">
        <f t="shared" si="166"/>
        <v>15.948436928516289</v>
      </c>
    </row>
    <row r="656" spans="1:19" x14ac:dyDescent="0.25">
      <c r="D656" s="11">
        <v>10</v>
      </c>
      <c r="E656" s="11">
        <v>1026</v>
      </c>
      <c r="F656" s="93">
        <f t="shared" si="168"/>
        <v>0.43472222222222223</v>
      </c>
      <c r="G656" s="26">
        <v>1030</v>
      </c>
      <c r="H656" s="93">
        <f t="shared" si="167"/>
        <v>0.4375</v>
      </c>
      <c r="I656" s="23" t="str">
        <f t="shared" si="156"/>
        <v/>
      </c>
      <c r="J656" s="11">
        <f t="shared" si="157"/>
        <v>7.0000000000000551</v>
      </c>
      <c r="K656" s="11">
        <f t="shared" si="158"/>
        <v>3.9999999999999858</v>
      </c>
      <c r="L656" s="11">
        <f t="shared" si="159"/>
        <v>2</v>
      </c>
      <c r="M656" s="11">
        <f t="shared" ca="1" si="160"/>
        <v>919</v>
      </c>
      <c r="N656" s="11" t="str">
        <f t="shared" si="161"/>
        <v/>
      </c>
      <c r="O656" s="21">
        <f t="shared" si="162"/>
        <v>413.00000000000324</v>
      </c>
      <c r="P656" s="24">
        <f t="shared" si="163"/>
        <v>288.29028205012719</v>
      </c>
      <c r="Q656" s="21">
        <f t="shared" si="164"/>
        <v>39.999999999999858</v>
      </c>
      <c r="R656" s="21">
        <f t="shared" si="165"/>
        <v>453.00000000000307</v>
      </c>
      <c r="S656" s="17">
        <f t="shared" si="166"/>
        <v>328.29028205012708</v>
      </c>
    </row>
    <row r="657" spans="1:19" x14ac:dyDescent="0.25">
      <c r="D657" s="11">
        <v>108</v>
      </c>
      <c r="E657" s="11">
        <v>1037</v>
      </c>
      <c r="F657" s="93">
        <f t="shared" si="168"/>
        <v>0.44236111111111115</v>
      </c>
      <c r="G657" s="26">
        <v>1137</v>
      </c>
      <c r="H657" s="93">
        <f t="shared" si="167"/>
        <v>0.48402777777777778</v>
      </c>
      <c r="I657" s="23">
        <f t="shared" si="156"/>
        <v>0.48749999999999999</v>
      </c>
      <c r="J657" s="11" t="str">
        <f t="shared" si="157"/>
        <v/>
      </c>
      <c r="K657" s="11">
        <f t="shared" si="158"/>
        <v>59.999999999999943</v>
      </c>
      <c r="L657" s="11">
        <f t="shared" si="159"/>
        <v>3</v>
      </c>
      <c r="M657" s="11">
        <f t="shared" ca="1" si="160"/>
        <v>919</v>
      </c>
      <c r="N657" s="11">
        <f t="shared" ca="1" si="161"/>
        <v>142.99999999999997</v>
      </c>
      <c r="O657" s="21">
        <f t="shared" si="162"/>
        <v>270</v>
      </c>
      <c r="P657" s="24">
        <f t="shared" si="163"/>
        <v>29.192926833148487</v>
      </c>
      <c r="Q657" s="21">
        <f t="shared" si="164"/>
        <v>6479.9999999999936</v>
      </c>
      <c r="R657" s="21">
        <f t="shared" si="165"/>
        <v>6749.9999999999936</v>
      </c>
      <c r="S657" s="17">
        <f t="shared" si="166"/>
        <v>6509.1929268331423</v>
      </c>
    </row>
    <row r="658" spans="1:19" x14ac:dyDescent="0.25">
      <c r="A658" s="18">
        <v>38721</v>
      </c>
      <c r="B658" s="11">
        <v>924</v>
      </c>
      <c r="D658" s="11">
        <v>0.01</v>
      </c>
      <c r="E658" s="11">
        <v>1015</v>
      </c>
      <c r="F658" s="93">
        <f t="shared" si="168"/>
        <v>0.42708333333333331</v>
      </c>
      <c r="G658" s="26">
        <v>1019</v>
      </c>
      <c r="H658" s="93">
        <f t="shared" si="167"/>
        <v>0.42986111111111108</v>
      </c>
      <c r="I658" s="23" t="str">
        <f t="shared" si="156"/>
        <v/>
      </c>
      <c r="J658" s="11">
        <f t="shared" si="157"/>
        <v>3.9999999999999858</v>
      </c>
      <c r="K658" s="11">
        <f t="shared" si="158"/>
        <v>3.9999999999999858</v>
      </c>
      <c r="L658" s="11">
        <f t="shared" si="159"/>
        <v>1</v>
      </c>
      <c r="M658" s="11">
        <f t="shared" ca="1" si="160"/>
        <v>924</v>
      </c>
      <c r="N658" s="11" t="str">
        <f t="shared" si="161"/>
        <v/>
      </c>
      <c r="O658" s="21">
        <f t="shared" si="162"/>
        <v>0.81999999999999718</v>
      </c>
      <c r="P658" s="24">
        <f t="shared" si="163"/>
        <v>0.42290382497321055</v>
      </c>
      <c r="Q658" s="21">
        <f t="shared" si="164"/>
        <v>3.9999999999999862E-2</v>
      </c>
      <c r="R658" s="21">
        <f t="shared" si="165"/>
        <v>0.85999999999999699</v>
      </c>
      <c r="S658" s="17">
        <f t="shared" si="166"/>
        <v>0.46290382497321042</v>
      </c>
    </row>
    <row r="659" spans="1:19" x14ac:dyDescent="0.25">
      <c r="D659" s="11">
        <v>0.4</v>
      </c>
      <c r="E659" s="11">
        <v>1023</v>
      </c>
      <c r="F659" s="93">
        <f t="shared" si="168"/>
        <v>0.43263888888888885</v>
      </c>
      <c r="G659" s="26">
        <v>1218</v>
      </c>
      <c r="H659" s="93">
        <f t="shared" si="167"/>
        <v>0.51250000000000007</v>
      </c>
      <c r="I659" s="23">
        <f t="shared" si="156"/>
        <v>0.51597222222222228</v>
      </c>
      <c r="J659" s="11" t="str">
        <f t="shared" si="157"/>
        <v/>
      </c>
      <c r="K659" s="11">
        <f t="shared" si="158"/>
        <v>115.00000000000016</v>
      </c>
      <c r="L659" s="11">
        <f t="shared" si="159"/>
        <v>2</v>
      </c>
      <c r="M659" s="11">
        <f t="shared" ca="1" si="160"/>
        <v>924</v>
      </c>
      <c r="N659" s="11">
        <f t="shared" ca="1" si="161"/>
        <v>179.00000000000009</v>
      </c>
      <c r="O659" s="21">
        <f t="shared" si="162"/>
        <v>1</v>
      </c>
      <c r="P659" s="24">
        <f t="shared" si="163"/>
        <v>0.15504787606958362</v>
      </c>
      <c r="Q659" s="21">
        <f t="shared" si="164"/>
        <v>46.000000000000064</v>
      </c>
      <c r="R659" s="21">
        <f t="shared" si="165"/>
        <v>47.000000000000064</v>
      </c>
      <c r="S659" s="17">
        <f t="shared" si="166"/>
        <v>46.155047876069645</v>
      </c>
    </row>
    <row r="660" spans="1:19" x14ac:dyDescent="0.25">
      <c r="A660" s="18">
        <v>38721</v>
      </c>
      <c r="B660" s="11">
        <v>1417</v>
      </c>
      <c r="D660" s="11">
        <v>0.1</v>
      </c>
      <c r="E660" s="11">
        <v>1450</v>
      </c>
      <c r="F660" s="93">
        <f t="shared" si="168"/>
        <v>0.61805555555555558</v>
      </c>
      <c r="G660" s="26">
        <v>1514</v>
      </c>
      <c r="H660" s="93">
        <f t="shared" si="167"/>
        <v>0.63472222222222219</v>
      </c>
      <c r="I660" s="23" t="str">
        <f t="shared" si="156"/>
        <v/>
      </c>
      <c r="J660" s="11">
        <f t="shared" si="157"/>
        <v>2.9999999999999893</v>
      </c>
      <c r="K660" s="11">
        <f t="shared" si="158"/>
        <v>23.999999999999915</v>
      </c>
      <c r="L660" s="11">
        <f t="shared" si="159"/>
        <v>1</v>
      </c>
      <c r="M660" s="11">
        <f t="shared" ca="1" si="160"/>
        <v>1417</v>
      </c>
      <c r="N660" s="11" t="str">
        <f t="shared" si="161"/>
        <v/>
      </c>
      <c r="O660" s="21">
        <f t="shared" si="162"/>
        <v>0.74999999999999734</v>
      </c>
      <c r="P660" s="24">
        <f t="shared" si="163"/>
        <v>0.64921628070723691</v>
      </c>
      <c r="Q660" s="21">
        <f t="shared" si="164"/>
        <v>2.3999999999999915</v>
      </c>
      <c r="R660" s="21">
        <f t="shared" si="165"/>
        <v>3.1499999999999888</v>
      </c>
      <c r="S660" s="17">
        <f t="shared" si="166"/>
        <v>3.0492162807072285</v>
      </c>
    </row>
    <row r="661" spans="1:19" x14ac:dyDescent="0.25">
      <c r="D661" s="11">
        <v>0.4</v>
      </c>
      <c r="E661" s="11">
        <v>1517</v>
      </c>
      <c r="F661" s="93">
        <f t="shared" si="168"/>
        <v>0.63680555555555551</v>
      </c>
      <c r="G661" s="26">
        <v>1555</v>
      </c>
      <c r="H661" s="93">
        <f t="shared" si="167"/>
        <v>0.66319444444444442</v>
      </c>
      <c r="I661" s="23">
        <f t="shared" si="156"/>
        <v>0.66666666666666663</v>
      </c>
      <c r="J661" s="11" t="str">
        <f t="shared" si="157"/>
        <v/>
      </c>
      <c r="K661" s="11">
        <f t="shared" si="158"/>
        <v>38.000000000000028</v>
      </c>
      <c r="L661" s="11">
        <f t="shared" si="159"/>
        <v>2</v>
      </c>
      <c r="M661" s="11">
        <f t="shared" ca="1" si="160"/>
        <v>1417</v>
      </c>
      <c r="N661" s="11">
        <f t="shared" ca="1" si="161"/>
        <v>102.99999999999996</v>
      </c>
      <c r="O661" s="21">
        <f t="shared" si="162"/>
        <v>1</v>
      </c>
      <c r="P661" s="24">
        <f t="shared" si="163"/>
        <v>0.15504787606958362</v>
      </c>
      <c r="Q661" s="21">
        <f t="shared" si="164"/>
        <v>15.200000000000012</v>
      </c>
      <c r="R661" s="21">
        <f t="shared" si="165"/>
        <v>16.20000000000001</v>
      </c>
      <c r="S661" s="17">
        <f t="shared" si="166"/>
        <v>15.355047876069595</v>
      </c>
    </row>
    <row r="662" spans="1:19" x14ac:dyDescent="0.25">
      <c r="A662" s="18">
        <v>38722</v>
      </c>
      <c r="B662" s="11">
        <v>820</v>
      </c>
      <c r="D662" s="11">
        <v>0.01</v>
      </c>
      <c r="E662" s="11">
        <v>943</v>
      </c>
      <c r="F662" s="93">
        <f t="shared" si="168"/>
        <v>0.40486111111111112</v>
      </c>
      <c r="G662" s="26">
        <v>945</v>
      </c>
      <c r="H662" s="93">
        <f t="shared" si="167"/>
        <v>0.40625</v>
      </c>
      <c r="I662" s="23" t="str">
        <f t="shared" si="156"/>
        <v/>
      </c>
      <c r="J662" s="11">
        <f t="shared" si="157"/>
        <v>5.0000000000000622</v>
      </c>
      <c r="K662" s="11">
        <f t="shared" si="158"/>
        <v>1.9999999999999929</v>
      </c>
      <c r="L662" s="11">
        <f t="shared" si="159"/>
        <v>1</v>
      </c>
      <c r="M662" s="11">
        <f t="shared" ca="1" si="160"/>
        <v>820</v>
      </c>
      <c r="N662" s="11" t="str">
        <f t="shared" si="161"/>
        <v/>
      </c>
      <c r="O662" s="21">
        <f t="shared" si="162"/>
        <v>0.52500000000000657</v>
      </c>
      <c r="P662" s="24">
        <f t="shared" si="163"/>
        <v>0.31712784682084455</v>
      </c>
      <c r="Q662" s="21">
        <f t="shared" si="164"/>
        <v>1.9999999999999931E-2</v>
      </c>
      <c r="R662" s="21">
        <f t="shared" si="165"/>
        <v>0.54500000000000648</v>
      </c>
      <c r="S662" s="17">
        <f t="shared" si="166"/>
        <v>0.33712784682084446</v>
      </c>
    </row>
    <row r="663" spans="1:19" x14ac:dyDescent="0.25">
      <c r="D663" s="11">
        <v>0.2</v>
      </c>
      <c r="E663" s="11">
        <v>950</v>
      </c>
      <c r="F663" s="93">
        <f t="shared" si="168"/>
        <v>0.40972222222222227</v>
      </c>
      <c r="G663" s="26">
        <v>1002</v>
      </c>
      <c r="H663" s="93">
        <f t="shared" si="167"/>
        <v>0.41805555555555557</v>
      </c>
      <c r="I663" s="23" t="str">
        <f t="shared" si="156"/>
        <v/>
      </c>
      <c r="J663" s="11">
        <f t="shared" si="157"/>
        <v>4.9999999999999822</v>
      </c>
      <c r="K663" s="11">
        <f t="shared" si="158"/>
        <v>11.999999999999957</v>
      </c>
      <c r="L663" s="11">
        <f t="shared" si="159"/>
        <v>2</v>
      </c>
      <c r="M663" s="11">
        <f t="shared" ca="1" si="160"/>
        <v>820</v>
      </c>
      <c r="N663" s="11" t="str">
        <f t="shared" si="161"/>
        <v/>
      </c>
      <c r="O663" s="21">
        <f t="shared" si="162"/>
        <v>1.7499999999999938</v>
      </c>
      <c r="P663" s="24">
        <f t="shared" si="163"/>
        <v>1.6370403616719156</v>
      </c>
      <c r="Q663" s="21">
        <f t="shared" si="164"/>
        <v>2.3999999999999915</v>
      </c>
      <c r="R663" s="21">
        <f t="shared" si="165"/>
        <v>4.1499999999999853</v>
      </c>
      <c r="S663" s="17">
        <f t="shared" si="166"/>
        <v>4.0370403616719068</v>
      </c>
    </row>
    <row r="664" spans="1:19" x14ac:dyDescent="0.25">
      <c r="D664" s="11">
        <v>0.5</v>
      </c>
      <c r="E664" s="11">
        <v>1007</v>
      </c>
      <c r="F664" s="93">
        <f t="shared" si="168"/>
        <v>0.42152777777777778</v>
      </c>
      <c r="G664" s="26">
        <v>1016</v>
      </c>
      <c r="H664" s="93">
        <f t="shared" si="167"/>
        <v>0.42777777777777781</v>
      </c>
      <c r="I664" s="23">
        <f t="shared" si="156"/>
        <v>0.43125000000000002</v>
      </c>
      <c r="J664" s="11" t="str">
        <f t="shared" si="157"/>
        <v/>
      </c>
      <c r="K664" s="11">
        <f t="shared" si="158"/>
        <v>9.000000000000048</v>
      </c>
      <c r="L664" s="11">
        <f t="shared" si="159"/>
        <v>3</v>
      </c>
      <c r="M664" s="11">
        <f t="shared" ca="1" si="160"/>
        <v>820</v>
      </c>
      <c r="N664" s="11">
        <f t="shared" ca="1" si="161"/>
        <v>120.99999999999997</v>
      </c>
      <c r="O664" s="21">
        <f t="shared" si="162"/>
        <v>1.25</v>
      </c>
      <c r="P664" s="24">
        <f t="shared" si="163"/>
        <v>0.19051423432971509</v>
      </c>
      <c r="Q664" s="21">
        <f t="shared" si="164"/>
        <v>4.500000000000024</v>
      </c>
      <c r="R664" s="21">
        <f t="shared" si="165"/>
        <v>5.750000000000024</v>
      </c>
      <c r="S664" s="17">
        <f t="shared" si="166"/>
        <v>4.690514234329739</v>
      </c>
    </row>
    <row r="665" spans="1:19" x14ac:dyDescent="0.25">
      <c r="A665" s="18">
        <v>38722</v>
      </c>
      <c r="B665" s="11">
        <v>1036</v>
      </c>
      <c r="D665" s="11">
        <v>1</v>
      </c>
      <c r="E665" s="11">
        <v>1059</v>
      </c>
      <c r="F665" s="93">
        <f t="shared" si="168"/>
        <v>0.45763888888888887</v>
      </c>
      <c r="G665" s="26">
        <v>1129</v>
      </c>
      <c r="H665" s="93">
        <f t="shared" si="167"/>
        <v>0.47847222222222219</v>
      </c>
      <c r="I665" s="23">
        <f t="shared" si="156"/>
        <v>0.4819444444444444</v>
      </c>
      <c r="J665" s="11" t="str">
        <f t="shared" si="157"/>
        <v/>
      </c>
      <c r="K665" s="11">
        <f t="shared" si="158"/>
        <v>29.999999999999972</v>
      </c>
      <c r="L665" s="11">
        <f t="shared" si="159"/>
        <v>1</v>
      </c>
      <c r="M665" s="11">
        <f t="shared" ca="1" si="160"/>
        <v>1036</v>
      </c>
      <c r="N665" s="11">
        <f t="shared" ca="1" si="161"/>
        <v>57.999999999999957</v>
      </c>
      <c r="O665" s="21">
        <f t="shared" si="162"/>
        <v>2.5</v>
      </c>
      <c r="P665" s="24">
        <f t="shared" si="163"/>
        <v>0.36191198291773735</v>
      </c>
      <c r="Q665" s="21">
        <f t="shared" si="164"/>
        <v>29.999999999999972</v>
      </c>
      <c r="R665" s="21">
        <f t="shared" si="165"/>
        <v>32.499999999999972</v>
      </c>
      <c r="S665" s="17">
        <f t="shared" si="166"/>
        <v>30.361911982917707</v>
      </c>
    </row>
    <row r="666" spans="1:19" x14ac:dyDescent="0.25">
      <c r="A666" s="18">
        <v>38722</v>
      </c>
      <c r="B666" s="11">
        <v>1256</v>
      </c>
      <c r="D666" s="11">
        <v>1</v>
      </c>
      <c r="E666" s="11">
        <v>1321</v>
      </c>
      <c r="F666" s="93">
        <f t="shared" si="168"/>
        <v>0.55625000000000002</v>
      </c>
      <c r="G666" s="26">
        <v>1526</v>
      </c>
      <c r="H666" s="93">
        <f t="shared" si="167"/>
        <v>0.6430555555555556</v>
      </c>
      <c r="I666" s="23">
        <f t="shared" si="156"/>
        <v>0.64652777777777781</v>
      </c>
      <c r="J666" s="11" t="str">
        <f t="shared" si="157"/>
        <v/>
      </c>
      <c r="K666" s="11">
        <f t="shared" si="158"/>
        <v>125.00000000000003</v>
      </c>
      <c r="L666" s="11">
        <f t="shared" si="159"/>
        <v>1</v>
      </c>
      <c r="M666" s="11">
        <f t="shared" ca="1" si="160"/>
        <v>1256</v>
      </c>
      <c r="N666" s="11">
        <f t="shared" ca="1" si="161"/>
        <v>155.00000000000009</v>
      </c>
      <c r="O666" s="21">
        <f t="shared" si="162"/>
        <v>2.5</v>
      </c>
      <c r="P666" s="24">
        <f t="shared" si="163"/>
        <v>0.36191198291773735</v>
      </c>
      <c r="Q666" s="21">
        <f t="shared" si="164"/>
        <v>125.00000000000003</v>
      </c>
      <c r="R666" s="21">
        <f t="shared" si="165"/>
        <v>127.50000000000003</v>
      </c>
      <c r="S666" s="17">
        <f t="shared" si="166"/>
        <v>125.36191198291776</v>
      </c>
    </row>
    <row r="667" spans="1:19" x14ac:dyDescent="0.25">
      <c r="A667" s="18">
        <v>38723</v>
      </c>
      <c r="B667" s="11">
        <v>809</v>
      </c>
      <c r="D667" s="11">
        <v>1.2E-2</v>
      </c>
      <c r="E667" s="11">
        <v>923</v>
      </c>
      <c r="F667" s="93">
        <f t="shared" si="168"/>
        <v>0.39097222222222222</v>
      </c>
      <c r="G667" s="26">
        <v>926</v>
      </c>
      <c r="H667" s="93">
        <f t="shared" si="167"/>
        <v>0.39305555555555555</v>
      </c>
      <c r="I667" s="23" t="str">
        <f t="shared" si="156"/>
        <v/>
      </c>
      <c r="J667" s="11">
        <f t="shared" si="157"/>
        <v>9.9999999999999645</v>
      </c>
      <c r="K667" s="11">
        <f t="shared" si="158"/>
        <v>2.9999999999999893</v>
      </c>
      <c r="L667" s="11">
        <f t="shared" si="159"/>
        <v>1</v>
      </c>
      <c r="M667" s="11">
        <f t="shared" ca="1" si="160"/>
        <v>809</v>
      </c>
      <c r="N667" s="11" t="str">
        <f t="shared" si="161"/>
        <v/>
      </c>
      <c r="O667" s="21">
        <f t="shared" si="162"/>
        <v>50.059999999999825</v>
      </c>
      <c r="P667" s="24">
        <f t="shared" si="163"/>
        <v>14.851270593845678</v>
      </c>
      <c r="Q667" s="21">
        <f t="shared" si="164"/>
        <v>3.5999999999999872E-2</v>
      </c>
      <c r="R667" s="21">
        <f t="shared" si="165"/>
        <v>50.095999999999826</v>
      </c>
      <c r="S667" s="17">
        <f t="shared" si="166"/>
        <v>14.887270593845678</v>
      </c>
    </row>
    <row r="668" spans="1:19" x14ac:dyDescent="0.25">
      <c r="D668" s="11">
        <v>10</v>
      </c>
      <c r="E668" s="11">
        <v>936</v>
      </c>
      <c r="F668" s="93">
        <f t="shared" si="168"/>
        <v>0.39999999999999997</v>
      </c>
      <c r="G668" s="26">
        <v>940</v>
      </c>
      <c r="H668" s="93">
        <f t="shared" si="167"/>
        <v>0.40277777777777773</v>
      </c>
      <c r="I668" s="23" t="str">
        <f t="shared" si="156"/>
        <v/>
      </c>
      <c r="J668" s="11">
        <f t="shared" si="157"/>
        <v>9.000000000000048</v>
      </c>
      <c r="K668" s="11">
        <f t="shared" si="158"/>
        <v>3.9999999999999858</v>
      </c>
      <c r="L668" s="11">
        <f t="shared" si="159"/>
        <v>2</v>
      </c>
      <c r="M668" s="11">
        <f t="shared" ca="1" si="160"/>
        <v>809</v>
      </c>
      <c r="N668" s="11" t="str">
        <f t="shared" si="161"/>
        <v/>
      </c>
      <c r="O668" s="21">
        <f t="shared" si="162"/>
        <v>855.00000000000455</v>
      </c>
      <c r="P668" s="24">
        <f t="shared" si="163"/>
        <v>529.3436893762165</v>
      </c>
      <c r="Q668" s="21">
        <f t="shared" si="164"/>
        <v>39.999999999999858</v>
      </c>
      <c r="R668" s="21">
        <f t="shared" si="165"/>
        <v>895.00000000000443</v>
      </c>
      <c r="S668" s="17">
        <f t="shared" si="166"/>
        <v>569.34368937621639</v>
      </c>
    </row>
    <row r="669" spans="1:19" x14ac:dyDescent="0.25">
      <c r="D669" s="11">
        <v>180</v>
      </c>
      <c r="E669" s="11">
        <v>949</v>
      </c>
      <c r="F669" s="93">
        <f t="shared" si="168"/>
        <v>0.40902777777777777</v>
      </c>
      <c r="G669" s="26">
        <v>1048</v>
      </c>
      <c r="H669" s="93">
        <f t="shared" si="167"/>
        <v>0.45</v>
      </c>
      <c r="I669" s="23">
        <f t="shared" si="156"/>
        <v>0.45347222222222222</v>
      </c>
      <c r="J669" s="11" t="str">
        <f t="shared" si="157"/>
        <v/>
      </c>
      <c r="K669" s="11">
        <f t="shared" si="158"/>
        <v>59.000000000000028</v>
      </c>
      <c r="L669" s="11">
        <f t="shared" si="159"/>
        <v>3</v>
      </c>
      <c r="M669" s="11">
        <f t="shared" ca="1" si="160"/>
        <v>809</v>
      </c>
      <c r="N669" s="11">
        <f t="shared" ca="1" si="161"/>
        <v>163.99999999999997</v>
      </c>
      <c r="O669" s="21">
        <f t="shared" si="162"/>
        <v>450</v>
      </c>
      <c r="P669" s="24">
        <f t="shared" si="163"/>
        <v>47.347346607878421</v>
      </c>
      <c r="Q669" s="21">
        <f t="shared" si="164"/>
        <v>10620.000000000005</v>
      </c>
      <c r="R669" s="21">
        <f t="shared" si="165"/>
        <v>11070.000000000005</v>
      </c>
      <c r="S669" s="17">
        <f t="shared" si="166"/>
        <v>10667.347346607883</v>
      </c>
    </row>
    <row r="670" spans="1:19" x14ac:dyDescent="0.25">
      <c r="A670" s="18">
        <v>38726</v>
      </c>
      <c r="B670" s="11">
        <v>913</v>
      </c>
      <c r="D670" s="11">
        <v>0.01</v>
      </c>
      <c r="E670" s="11">
        <v>1000</v>
      </c>
      <c r="F670" s="93">
        <f t="shared" si="168"/>
        <v>0.41666666666666669</v>
      </c>
      <c r="G670" s="26">
        <v>1002</v>
      </c>
      <c r="H670" s="93">
        <f t="shared" si="167"/>
        <v>0.41805555555555557</v>
      </c>
      <c r="I670" s="23" t="str">
        <f t="shared" si="156"/>
        <v/>
      </c>
      <c r="J670" s="11">
        <f t="shared" si="157"/>
        <v>8.999999999999968</v>
      </c>
      <c r="K670" s="11">
        <f t="shared" si="158"/>
        <v>1.9999999999999929</v>
      </c>
      <c r="L670" s="11">
        <f t="shared" si="159"/>
        <v>1</v>
      </c>
      <c r="M670" s="11">
        <f t="shared" ca="1" si="160"/>
        <v>913</v>
      </c>
      <c r="N670" s="11" t="str">
        <f t="shared" si="161"/>
        <v/>
      </c>
      <c r="O670" s="21">
        <f t="shared" si="162"/>
        <v>45.044999999999838</v>
      </c>
      <c r="P670" s="24">
        <f t="shared" si="163"/>
        <v>13.015993850604142</v>
      </c>
      <c r="Q670" s="21">
        <f t="shared" si="164"/>
        <v>1.9999999999999931E-2</v>
      </c>
      <c r="R670" s="21">
        <f t="shared" si="165"/>
        <v>45.064999999999841</v>
      </c>
      <c r="S670" s="17">
        <f t="shared" si="166"/>
        <v>13.035993850604141</v>
      </c>
    </row>
    <row r="671" spans="1:19" x14ac:dyDescent="0.25">
      <c r="D671" s="11">
        <v>10</v>
      </c>
      <c r="E671" s="11">
        <v>1011</v>
      </c>
      <c r="F671" s="93">
        <f t="shared" si="168"/>
        <v>0.42430555555555555</v>
      </c>
      <c r="G671" s="26">
        <v>1013</v>
      </c>
      <c r="H671" s="93">
        <f t="shared" si="167"/>
        <v>0.42569444444444443</v>
      </c>
      <c r="I671" s="23" t="str">
        <f t="shared" si="156"/>
        <v/>
      </c>
      <c r="J671" s="11">
        <f t="shared" si="157"/>
        <v>7.0000000000000551</v>
      </c>
      <c r="K671" s="11">
        <f t="shared" si="158"/>
        <v>1.9999999999999929</v>
      </c>
      <c r="L671" s="11">
        <f t="shared" si="159"/>
        <v>2</v>
      </c>
      <c r="M671" s="11">
        <f t="shared" ca="1" si="160"/>
        <v>913</v>
      </c>
      <c r="N671" s="11" t="str">
        <f t="shared" si="161"/>
        <v/>
      </c>
      <c r="O671" s="21">
        <f t="shared" si="162"/>
        <v>665.00000000000523</v>
      </c>
      <c r="P671" s="24">
        <f t="shared" si="163"/>
        <v>411.71175840372496</v>
      </c>
      <c r="Q671" s="21">
        <f t="shared" si="164"/>
        <v>19.999999999999929</v>
      </c>
      <c r="R671" s="21">
        <f t="shared" si="165"/>
        <v>685.00000000000512</v>
      </c>
      <c r="S671" s="17">
        <f t="shared" si="166"/>
        <v>431.7117584037249</v>
      </c>
    </row>
    <row r="672" spans="1:19" x14ac:dyDescent="0.25">
      <c r="D672" s="11">
        <v>180</v>
      </c>
      <c r="E672" s="11">
        <v>1020</v>
      </c>
      <c r="F672" s="93">
        <f t="shared" si="168"/>
        <v>0.43055555555555558</v>
      </c>
      <c r="G672" s="26">
        <v>1120</v>
      </c>
      <c r="H672" s="93">
        <f t="shared" si="167"/>
        <v>0.47222222222222227</v>
      </c>
      <c r="I672" s="23">
        <f t="shared" si="156"/>
        <v>0.47569444444444448</v>
      </c>
      <c r="J672" s="11" t="str">
        <f t="shared" si="157"/>
        <v/>
      </c>
      <c r="K672" s="11">
        <f t="shared" si="158"/>
        <v>60.000000000000028</v>
      </c>
      <c r="L672" s="11">
        <f t="shared" si="159"/>
        <v>3</v>
      </c>
      <c r="M672" s="11">
        <f t="shared" ca="1" si="160"/>
        <v>913</v>
      </c>
      <c r="N672" s="11">
        <f t="shared" ca="1" si="161"/>
        <v>132</v>
      </c>
      <c r="O672" s="21">
        <f t="shared" si="162"/>
        <v>450</v>
      </c>
      <c r="P672" s="24">
        <f t="shared" si="163"/>
        <v>47.347346607878421</v>
      </c>
      <c r="Q672" s="21">
        <f t="shared" si="164"/>
        <v>10800.000000000005</v>
      </c>
      <c r="R672" s="21">
        <f t="shared" si="165"/>
        <v>11250.000000000005</v>
      </c>
      <c r="S672" s="17">
        <f t="shared" si="166"/>
        <v>10847.347346607883</v>
      </c>
    </row>
    <row r="673" spans="1:19" x14ac:dyDescent="0.25">
      <c r="A673" s="18">
        <v>38726</v>
      </c>
      <c r="B673" s="11">
        <v>1552</v>
      </c>
      <c r="D673" s="11">
        <v>1</v>
      </c>
      <c r="E673" s="11">
        <v>1636</v>
      </c>
      <c r="F673" s="93">
        <f t="shared" si="168"/>
        <v>0.69166666666666676</v>
      </c>
      <c r="G673" s="26">
        <v>1720</v>
      </c>
      <c r="H673" s="93">
        <f t="shared" si="167"/>
        <v>0.72222222222222221</v>
      </c>
      <c r="I673" s="23">
        <f t="shared" si="156"/>
        <v>0.72569444444444442</v>
      </c>
      <c r="J673" s="11" t="str">
        <f t="shared" si="157"/>
        <v/>
      </c>
      <c r="K673" s="11">
        <f t="shared" si="158"/>
        <v>43.999999999999844</v>
      </c>
      <c r="L673" s="11">
        <f t="shared" si="159"/>
        <v>1</v>
      </c>
      <c r="M673" s="11">
        <f t="shared" ca="1" si="160"/>
        <v>1552</v>
      </c>
      <c r="N673" s="11">
        <f t="shared" ca="1" si="161"/>
        <v>92.999999999999986</v>
      </c>
      <c r="O673" s="21">
        <f t="shared" si="162"/>
        <v>2.5</v>
      </c>
      <c r="P673" s="24">
        <f t="shared" si="163"/>
        <v>0.36191198291773735</v>
      </c>
      <c r="Q673" s="21">
        <f t="shared" si="164"/>
        <v>43.999999999999844</v>
      </c>
      <c r="R673" s="21">
        <f t="shared" si="165"/>
        <v>46.499999999999844</v>
      </c>
      <c r="S673" s="17">
        <f t="shared" si="166"/>
        <v>44.361911982917583</v>
      </c>
    </row>
    <row r="674" spans="1:19" x14ac:dyDescent="0.25">
      <c r="A674" s="18">
        <v>38727</v>
      </c>
      <c r="B674" s="11">
        <v>909</v>
      </c>
      <c r="D674" s="11">
        <v>0.01</v>
      </c>
      <c r="E674" s="11">
        <v>954</v>
      </c>
      <c r="F674" s="93">
        <f t="shared" si="168"/>
        <v>0.41250000000000003</v>
      </c>
      <c r="G674" s="26">
        <v>958</v>
      </c>
      <c r="H674" s="93">
        <f t="shared" si="167"/>
        <v>0.4152777777777778</v>
      </c>
      <c r="I674" s="23" t="str">
        <f t="shared" si="156"/>
        <v/>
      </c>
      <c r="J674" s="11">
        <f t="shared" si="157"/>
        <v>9.9999999999999645</v>
      </c>
      <c r="K674" s="11">
        <f t="shared" si="158"/>
        <v>3.9999999999999858</v>
      </c>
      <c r="L674" s="11">
        <f t="shared" si="159"/>
        <v>1</v>
      </c>
      <c r="M674" s="11">
        <f t="shared" ca="1" si="160"/>
        <v>909</v>
      </c>
      <c r="N674" s="11" t="str">
        <f t="shared" si="161"/>
        <v/>
      </c>
      <c r="O674" s="21">
        <f t="shared" si="162"/>
        <v>50.04999999999982</v>
      </c>
      <c r="P674" s="24">
        <f t="shared" si="163"/>
        <v>14.462215389560159</v>
      </c>
      <c r="Q674" s="21">
        <f t="shared" si="164"/>
        <v>3.9999999999999862E-2</v>
      </c>
      <c r="R674" s="21">
        <f t="shared" si="165"/>
        <v>50.089999999999819</v>
      </c>
      <c r="S674" s="17">
        <f t="shared" si="166"/>
        <v>14.502215389560158</v>
      </c>
    </row>
    <row r="675" spans="1:19" x14ac:dyDescent="0.25">
      <c r="D675" s="11">
        <v>10</v>
      </c>
      <c r="E675" s="11">
        <v>1008</v>
      </c>
      <c r="F675" s="93">
        <f t="shared" si="168"/>
        <v>0.42222222222222222</v>
      </c>
      <c r="G675" s="26">
        <v>1011</v>
      </c>
      <c r="H675" s="93">
        <f t="shared" si="167"/>
        <v>0.42430555555555555</v>
      </c>
      <c r="I675" s="23" t="str">
        <f t="shared" si="156"/>
        <v/>
      </c>
      <c r="J675" s="11">
        <f t="shared" si="157"/>
        <v>7.9999999999999716</v>
      </c>
      <c r="K675" s="11">
        <f t="shared" si="158"/>
        <v>2.9999999999999893</v>
      </c>
      <c r="L675" s="11">
        <f t="shared" si="159"/>
        <v>2</v>
      </c>
      <c r="M675" s="11">
        <f t="shared" ca="1" si="160"/>
        <v>909</v>
      </c>
      <c r="N675" s="11" t="str">
        <f t="shared" si="161"/>
        <v/>
      </c>
      <c r="O675" s="21">
        <f t="shared" si="162"/>
        <v>759.99999999999727</v>
      </c>
      <c r="P675" s="24">
        <f t="shared" si="163"/>
        <v>470.52772388996607</v>
      </c>
      <c r="Q675" s="21">
        <f t="shared" si="164"/>
        <v>29.999999999999893</v>
      </c>
      <c r="R675" s="21">
        <f t="shared" si="165"/>
        <v>789.99999999999716</v>
      </c>
      <c r="S675" s="17">
        <f t="shared" si="166"/>
        <v>500.52772388996596</v>
      </c>
    </row>
    <row r="676" spans="1:19" x14ac:dyDescent="0.25">
      <c r="D676" s="11">
        <v>180</v>
      </c>
      <c r="E676" s="11">
        <v>1019</v>
      </c>
      <c r="F676" s="93">
        <f t="shared" si="168"/>
        <v>0.42986111111111108</v>
      </c>
      <c r="G676" s="26">
        <v>1119</v>
      </c>
      <c r="H676" s="93">
        <f t="shared" si="167"/>
        <v>0.47152777777777777</v>
      </c>
      <c r="I676" s="23">
        <f t="shared" si="156"/>
        <v>0.47499999999999998</v>
      </c>
      <c r="J676" s="11" t="str">
        <f t="shared" si="157"/>
        <v/>
      </c>
      <c r="K676" s="11">
        <f t="shared" si="158"/>
        <v>60.000000000000028</v>
      </c>
      <c r="L676" s="11">
        <f t="shared" si="159"/>
        <v>3</v>
      </c>
      <c r="M676" s="11">
        <f t="shared" ca="1" si="160"/>
        <v>909</v>
      </c>
      <c r="N676" s="11">
        <f t="shared" ca="1" si="161"/>
        <v>134.99999999999991</v>
      </c>
      <c r="O676" s="21">
        <f t="shared" si="162"/>
        <v>450</v>
      </c>
      <c r="P676" s="24">
        <f t="shared" si="163"/>
        <v>47.347346607878421</v>
      </c>
      <c r="Q676" s="21">
        <f t="shared" si="164"/>
        <v>10800.000000000005</v>
      </c>
      <c r="R676" s="21">
        <f t="shared" si="165"/>
        <v>11250.000000000005</v>
      </c>
      <c r="S676" s="17">
        <f t="shared" si="166"/>
        <v>10847.347346607883</v>
      </c>
    </row>
    <row r="677" spans="1:19" x14ac:dyDescent="0.25">
      <c r="A677" s="18">
        <v>38729</v>
      </c>
      <c r="B677" s="11">
        <v>825</v>
      </c>
      <c r="D677" s="11">
        <v>0.01</v>
      </c>
      <c r="E677" s="11">
        <v>926</v>
      </c>
      <c r="F677" s="93">
        <f t="shared" si="168"/>
        <v>0.39305555555555555</v>
      </c>
      <c r="G677" s="26">
        <v>933</v>
      </c>
      <c r="H677" s="93">
        <f t="shared" si="167"/>
        <v>0.3979166666666667</v>
      </c>
      <c r="I677" s="23" t="str">
        <f t="shared" si="156"/>
        <v/>
      </c>
      <c r="J677" s="11">
        <f t="shared" si="157"/>
        <v>10.999999999999881</v>
      </c>
      <c r="K677" s="11">
        <f t="shared" si="158"/>
        <v>7.0000000000000551</v>
      </c>
      <c r="L677" s="11">
        <f t="shared" si="159"/>
        <v>1</v>
      </c>
      <c r="M677" s="11">
        <f t="shared" ca="1" si="160"/>
        <v>825</v>
      </c>
      <c r="N677" s="11" t="str">
        <f t="shared" si="161"/>
        <v/>
      </c>
      <c r="O677" s="21">
        <f t="shared" si="162"/>
        <v>550.05499999999404</v>
      </c>
      <c r="P677" s="24">
        <f t="shared" si="163"/>
        <v>119.42033582047831</v>
      </c>
      <c r="Q677" s="21">
        <f t="shared" si="164"/>
        <v>7.0000000000000548E-2</v>
      </c>
      <c r="R677" s="21">
        <f t="shared" si="165"/>
        <v>550.12499999999409</v>
      </c>
      <c r="S677" s="17">
        <f t="shared" si="166"/>
        <v>119.49033582047832</v>
      </c>
    </row>
    <row r="678" spans="1:19" x14ac:dyDescent="0.25">
      <c r="D678" s="11">
        <v>100</v>
      </c>
      <c r="E678" s="11">
        <v>944</v>
      </c>
      <c r="F678" s="93">
        <f t="shared" si="168"/>
        <v>0.4055555555555555</v>
      </c>
      <c r="G678" s="26">
        <v>946</v>
      </c>
      <c r="H678" s="93">
        <f t="shared" si="167"/>
        <v>0.4069444444444445</v>
      </c>
      <c r="I678" s="23" t="str">
        <f t="shared" si="156"/>
        <v/>
      </c>
      <c r="J678" s="11">
        <f t="shared" si="157"/>
        <v>3.9999999999999858</v>
      </c>
      <c r="K678" s="11">
        <f t="shared" si="158"/>
        <v>2.0000000000001528</v>
      </c>
      <c r="L678" s="11">
        <f t="shared" si="159"/>
        <v>2</v>
      </c>
      <c r="M678" s="11">
        <f t="shared" ca="1" si="160"/>
        <v>825</v>
      </c>
      <c r="N678" s="11" t="str">
        <f t="shared" si="161"/>
        <v/>
      </c>
      <c r="O678" s="21">
        <f t="shared" si="162"/>
        <v>559.99999999999795</v>
      </c>
      <c r="P678" s="24">
        <f t="shared" si="163"/>
        <v>544.41521308230074</v>
      </c>
      <c r="Q678" s="21">
        <f t="shared" si="164"/>
        <v>200.00000000001529</v>
      </c>
      <c r="R678" s="21">
        <f t="shared" si="165"/>
        <v>760.00000000001319</v>
      </c>
      <c r="S678" s="17">
        <f t="shared" si="166"/>
        <v>744.41521308231609</v>
      </c>
    </row>
    <row r="679" spans="1:19" x14ac:dyDescent="0.25">
      <c r="D679" s="11">
        <v>180</v>
      </c>
      <c r="E679" s="11">
        <v>950</v>
      </c>
      <c r="F679" s="93">
        <f t="shared" si="168"/>
        <v>0.40972222222222227</v>
      </c>
      <c r="G679" s="26">
        <v>1123</v>
      </c>
      <c r="H679" s="93">
        <f t="shared" si="167"/>
        <v>0.47430555555555554</v>
      </c>
      <c r="I679" s="23">
        <f t="shared" si="156"/>
        <v>0.47777777777777775</v>
      </c>
      <c r="J679" s="11" t="str">
        <f t="shared" si="157"/>
        <v/>
      </c>
      <c r="K679" s="11">
        <f t="shared" si="158"/>
        <v>92.999999999999915</v>
      </c>
      <c r="L679" s="11">
        <f t="shared" si="159"/>
        <v>3</v>
      </c>
      <c r="M679" s="11">
        <f t="shared" ca="1" si="160"/>
        <v>825</v>
      </c>
      <c r="N679" s="11">
        <f t="shared" ca="1" si="161"/>
        <v>183</v>
      </c>
      <c r="O679" s="21">
        <f t="shared" si="162"/>
        <v>450</v>
      </c>
      <c r="P679" s="24">
        <f t="shared" si="163"/>
        <v>47.347346607878421</v>
      </c>
      <c r="Q679" s="21">
        <f t="shared" si="164"/>
        <v>16739.999999999985</v>
      </c>
      <c r="R679" s="21">
        <f t="shared" si="165"/>
        <v>17189.999999999985</v>
      </c>
      <c r="S679" s="17">
        <f t="shared" si="166"/>
        <v>16787.347346607865</v>
      </c>
    </row>
    <row r="680" spans="1:19" x14ac:dyDescent="0.25">
      <c r="A680" s="18">
        <v>38730</v>
      </c>
      <c r="B680" s="11">
        <v>903</v>
      </c>
      <c r="D680" s="11">
        <v>0.01</v>
      </c>
      <c r="E680" s="11">
        <v>943</v>
      </c>
      <c r="F680" s="93">
        <f t="shared" si="168"/>
        <v>0.40486111111111112</v>
      </c>
      <c r="G680" s="26">
        <v>947</v>
      </c>
      <c r="H680" s="93">
        <f t="shared" si="167"/>
        <v>0.40763888888888888</v>
      </c>
      <c r="I680" s="23" t="str">
        <f t="shared" si="156"/>
        <v/>
      </c>
      <c r="J680" s="11">
        <f t="shared" si="157"/>
        <v>19.000000000000014</v>
      </c>
      <c r="K680" s="11">
        <f t="shared" si="158"/>
        <v>3.9999999999999858</v>
      </c>
      <c r="L680" s="11">
        <f t="shared" si="159"/>
        <v>1</v>
      </c>
      <c r="M680" s="11">
        <f t="shared" ca="1" si="160"/>
        <v>903</v>
      </c>
      <c r="N680" s="11" t="str">
        <f t="shared" si="161"/>
        <v/>
      </c>
      <c r="O680" s="21">
        <f t="shared" si="162"/>
        <v>95.09500000000007</v>
      </c>
      <c r="P680" s="24">
        <f t="shared" si="163"/>
        <v>27.478209240164418</v>
      </c>
      <c r="Q680" s="21">
        <f t="shared" si="164"/>
        <v>3.9999999999999862E-2</v>
      </c>
      <c r="R680" s="21">
        <f t="shared" si="165"/>
        <v>95.135000000000076</v>
      </c>
      <c r="S680" s="17">
        <f t="shared" si="166"/>
        <v>27.518209240164417</v>
      </c>
    </row>
    <row r="681" spans="1:19" x14ac:dyDescent="0.25">
      <c r="D681" s="11">
        <v>10</v>
      </c>
      <c r="E681" s="11">
        <v>1006</v>
      </c>
      <c r="F681" s="93">
        <f t="shared" si="168"/>
        <v>0.42083333333333334</v>
      </c>
      <c r="G681" s="26">
        <v>1009</v>
      </c>
      <c r="H681" s="93">
        <f t="shared" si="167"/>
        <v>0.42291666666666666</v>
      </c>
      <c r="I681" s="23" t="str">
        <f t="shared" si="156"/>
        <v/>
      </c>
      <c r="J681" s="11">
        <f t="shared" si="157"/>
        <v>7.0000000000000551</v>
      </c>
      <c r="K681" s="11">
        <f t="shared" si="158"/>
        <v>2.9999999999999893</v>
      </c>
      <c r="L681" s="11">
        <f t="shared" si="159"/>
        <v>2</v>
      </c>
      <c r="M681" s="11">
        <f t="shared" ca="1" si="160"/>
        <v>903</v>
      </c>
      <c r="N681" s="11" t="str">
        <f t="shared" si="161"/>
        <v/>
      </c>
      <c r="O681" s="21">
        <f t="shared" si="162"/>
        <v>560.00000000000443</v>
      </c>
      <c r="P681" s="24">
        <f t="shared" si="163"/>
        <v>361.88399807986332</v>
      </c>
      <c r="Q681" s="21">
        <f t="shared" si="164"/>
        <v>29.999999999999893</v>
      </c>
      <c r="R681" s="21">
        <f t="shared" si="165"/>
        <v>590.00000000000432</v>
      </c>
      <c r="S681" s="17">
        <f t="shared" si="166"/>
        <v>391.8839980798632</v>
      </c>
    </row>
    <row r="682" spans="1:19" x14ac:dyDescent="0.25">
      <c r="D682" s="11">
        <v>150</v>
      </c>
      <c r="E682" s="11">
        <v>1016</v>
      </c>
      <c r="F682" s="93">
        <f t="shared" si="168"/>
        <v>0.42777777777777781</v>
      </c>
      <c r="G682" s="26">
        <v>1146</v>
      </c>
      <c r="H682" s="93">
        <f t="shared" si="167"/>
        <v>0.49027777777777781</v>
      </c>
      <c r="I682" s="23">
        <f t="shared" si="156"/>
        <v>0.49375000000000002</v>
      </c>
      <c r="J682" s="11" t="str">
        <f t="shared" si="157"/>
        <v/>
      </c>
      <c r="K682" s="11">
        <f t="shared" si="158"/>
        <v>90</v>
      </c>
      <c r="L682" s="11">
        <f t="shared" si="159"/>
        <v>3</v>
      </c>
      <c r="M682" s="11">
        <f t="shared" ca="1" si="160"/>
        <v>903</v>
      </c>
      <c r="N682" s="11">
        <f t="shared" ca="1" si="161"/>
        <v>167.99999999999997</v>
      </c>
      <c r="O682" s="21">
        <f t="shared" si="162"/>
        <v>375</v>
      </c>
      <c r="P682" s="24">
        <f t="shared" si="163"/>
        <v>39.838234628813851</v>
      </c>
      <c r="Q682" s="21">
        <f t="shared" si="164"/>
        <v>13500</v>
      </c>
      <c r="R682" s="21">
        <f t="shared" si="165"/>
        <v>13875</v>
      </c>
      <c r="S682" s="17">
        <f t="shared" si="166"/>
        <v>13539.838234628814</v>
      </c>
    </row>
    <row r="683" spans="1:19" x14ac:dyDescent="0.25">
      <c r="A683" s="18">
        <v>38735</v>
      </c>
      <c r="B683" s="11">
        <v>1015</v>
      </c>
      <c r="D683" s="11">
        <v>0.01</v>
      </c>
      <c r="E683" s="11">
        <v>1258</v>
      </c>
      <c r="F683" s="93">
        <f t="shared" si="168"/>
        <v>0.54027777777777775</v>
      </c>
      <c r="G683" s="26">
        <v>1315</v>
      </c>
      <c r="H683" s="93">
        <f t="shared" si="167"/>
        <v>0.55208333333333337</v>
      </c>
      <c r="I683" s="23">
        <f t="shared" si="156"/>
        <v>0.55555555555555558</v>
      </c>
      <c r="J683" s="11" t="str">
        <f t="shared" si="157"/>
        <v/>
      </c>
      <c r="K683" s="11">
        <f t="shared" si="158"/>
        <v>17.000000000000099</v>
      </c>
      <c r="L683" s="11">
        <f t="shared" si="159"/>
        <v>1</v>
      </c>
      <c r="M683" s="11">
        <f t="shared" ca="1" si="160"/>
        <v>1015</v>
      </c>
      <c r="N683" s="11">
        <f t="shared" ca="1" si="161"/>
        <v>185.00000000000006</v>
      </c>
      <c r="O683" s="21">
        <f t="shared" si="162"/>
        <v>2.5000000000000001E-2</v>
      </c>
      <c r="P683" s="24">
        <f t="shared" si="163"/>
        <v>5.4281443780592247E-3</v>
      </c>
      <c r="Q683" s="21">
        <f t="shared" si="164"/>
        <v>0.17000000000000101</v>
      </c>
      <c r="R683" s="21">
        <f t="shared" si="165"/>
        <v>0.19500000000000101</v>
      </c>
      <c r="S683" s="17">
        <f t="shared" si="166"/>
        <v>0.17542814437806023</v>
      </c>
    </row>
    <row r="684" spans="1:19" x14ac:dyDescent="0.25">
      <c r="A684" s="18">
        <v>38736</v>
      </c>
      <c r="B684" s="11">
        <v>1219</v>
      </c>
      <c r="D684" s="11">
        <v>0.01</v>
      </c>
      <c r="E684" s="11">
        <v>1252</v>
      </c>
      <c r="F684" s="93">
        <f t="shared" si="168"/>
        <v>0.53611111111111109</v>
      </c>
      <c r="G684" s="26">
        <v>1330</v>
      </c>
      <c r="H684" s="93">
        <f t="shared" si="167"/>
        <v>0.5625</v>
      </c>
      <c r="I684" s="23">
        <f t="shared" si="156"/>
        <v>0.56597222222222221</v>
      </c>
      <c r="J684" s="11" t="str">
        <f t="shared" si="157"/>
        <v/>
      </c>
      <c r="K684" s="11">
        <f t="shared" si="158"/>
        <v>38.000000000000028</v>
      </c>
      <c r="L684" s="11">
        <f t="shared" si="159"/>
        <v>1</v>
      </c>
      <c r="M684" s="11">
        <f t="shared" ca="1" si="160"/>
        <v>1219</v>
      </c>
      <c r="N684" s="11">
        <f t="shared" ca="1" si="161"/>
        <v>76.000000000000057</v>
      </c>
      <c r="O684" s="21">
        <f t="shared" si="162"/>
        <v>2.5000000000000001E-2</v>
      </c>
      <c r="P684" s="24">
        <f t="shared" si="163"/>
        <v>5.4281443780592247E-3</v>
      </c>
      <c r="Q684" s="21">
        <f t="shared" si="164"/>
        <v>0.38000000000000028</v>
      </c>
      <c r="R684" s="21">
        <f t="shared" si="165"/>
        <v>0.4050000000000003</v>
      </c>
      <c r="S684" s="17">
        <f t="shared" si="166"/>
        <v>0.3854281443780595</v>
      </c>
    </row>
    <row r="685" spans="1:19" x14ac:dyDescent="0.25">
      <c r="A685" s="18">
        <v>38736</v>
      </c>
      <c r="B685" s="11">
        <v>1336</v>
      </c>
      <c r="D685" s="11">
        <v>0.01</v>
      </c>
      <c r="E685" s="11">
        <v>1354</v>
      </c>
      <c r="F685" s="93">
        <f t="shared" si="168"/>
        <v>0.57916666666666672</v>
      </c>
      <c r="G685" s="26">
        <v>1356</v>
      </c>
      <c r="H685" s="93">
        <f t="shared" si="167"/>
        <v>0.5805555555555556</v>
      </c>
      <c r="I685" s="23">
        <f t="shared" si="156"/>
        <v>0.58402777777777781</v>
      </c>
      <c r="J685" s="11" t="str">
        <f t="shared" si="157"/>
        <v/>
      </c>
      <c r="K685" s="11">
        <f t="shared" si="158"/>
        <v>1.9999999999999929</v>
      </c>
      <c r="L685" s="11">
        <f t="shared" si="159"/>
        <v>1</v>
      </c>
      <c r="M685" s="11">
        <f t="shared" ca="1" si="160"/>
        <v>1336</v>
      </c>
      <c r="N685" s="11">
        <f t="shared" ca="1" si="161"/>
        <v>25.000000000000071</v>
      </c>
      <c r="O685" s="21">
        <f t="shared" si="162"/>
        <v>2.5000000000000001E-2</v>
      </c>
      <c r="P685" s="24">
        <f t="shared" si="163"/>
        <v>5.4281443780592247E-3</v>
      </c>
      <c r="Q685" s="21">
        <f t="shared" si="164"/>
        <v>1.9999999999999931E-2</v>
      </c>
      <c r="R685" s="21">
        <f t="shared" si="165"/>
        <v>4.4999999999999929E-2</v>
      </c>
      <c r="S685" s="17">
        <f t="shared" si="166"/>
        <v>2.5428144378059157E-2</v>
      </c>
    </row>
    <row r="686" spans="1:19" x14ac:dyDescent="0.25">
      <c r="A686" s="18">
        <v>38736</v>
      </c>
      <c r="B686" s="11">
        <v>1401</v>
      </c>
      <c r="D686" s="11">
        <v>0.01</v>
      </c>
      <c r="E686" s="11">
        <v>1417</v>
      </c>
      <c r="F686" s="93">
        <f t="shared" si="168"/>
        <v>0.59513888888888888</v>
      </c>
      <c r="G686" s="26">
        <v>1421</v>
      </c>
      <c r="H686" s="93">
        <f t="shared" si="167"/>
        <v>0.59791666666666665</v>
      </c>
      <c r="I686" s="23">
        <f t="shared" si="156"/>
        <v>0.60138888888888886</v>
      </c>
      <c r="J686" s="11" t="str">
        <f t="shared" si="157"/>
        <v/>
      </c>
      <c r="K686" s="11">
        <f t="shared" si="158"/>
        <v>3.9999999999999858</v>
      </c>
      <c r="L686" s="11">
        <f t="shared" si="159"/>
        <v>1</v>
      </c>
      <c r="M686" s="11">
        <f t="shared" ca="1" si="160"/>
        <v>1401</v>
      </c>
      <c r="N686" s="11">
        <f t="shared" ca="1" si="161"/>
        <v>24.999999999999911</v>
      </c>
      <c r="O686" s="21">
        <f t="shared" si="162"/>
        <v>2.5000000000000001E-2</v>
      </c>
      <c r="P686" s="24">
        <f t="shared" si="163"/>
        <v>5.4281443780592247E-3</v>
      </c>
      <c r="Q686" s="21">
        <f t="shared" si="164"/>
        <v>3.9999999999999862E-2</v>
      </c>
      <c r="R686" s="21">
        <f t="shared" si="165"/>
        <v>6.4999999999999863E-2</v>
      </c>
      <c r="S686" s="17">
        <f t="shared" si="166"/>
        <v>4.5428144378059088E-2</v>
      </c>
    </row>
    <row r="687" spans="1:19" x14ac:dyDescent="0.25">
      <c r="A687" s="18">
        <v>38736</v>
      </c>
      <c r="B687" s="11">
        <v>1425</v>
      </c>
      <c r="D687" s="11">
        <v>0.01</v>
      </c>
      <c r="E687" s="11">
        <v>1437</v>
      </c>
      <c r="F687" s="93">
        <f t="shared" si="168"/>
        <v>0.60902777777777783</v>
      </c>
      <c r="G687" s="26">
        <v>1442</v>
      </c>
      <c r="H687" s="93">
        <f t="shared" si="167"/>
        <v>0.61249999999999993</v>
      </c>
      <c r="I687" s="23">
        <f t="shared" si="156"/>
        <v>0.61597222222222214</v>
      </c>
      <c r="J687" s="11" t="str">
        <f t="shared" si="157"/>
        <v/>
      </c>
      <c r="K687" s="11">
        <f t="shared" si="158"/>
        <v>4.9999999999998224</v>
      </c>
      <c r="L687" s="11">
        <f t="shared" si="159"/>
        <v>1</v>
      </c>
      <c r="M687" s="11">
        <f t="shared" ca="1" si="160"/>
        <v>1425</v>
      </c>
      <c r="N687" s="11">
        <f t="shared" ca="1" si="161"/>
        <v>21.999999999999922</v>
      </c>
      <c r="O687" s="21">
        <f t="shared" si="162"/>
        <v>2.5000000000000001E-2</v>
      </c>
      <c r="P687" s="24">
        <f t="shared" si="163"/>
        <v>5.4281443780592247E-3</v>
      </c>
      <c r="Q687" s="21">
        <f t="shared" si="164"/>
        <v>4.9999999999998226E-2</v>
      </c>
      <c r="R687" s="21">
        <f t="shared" si="165"/>
        <v>7.4999999999998235E-2</v>
      </c>
      <c r="S687" s="17">
        <f t="shared" si="166"/>
        <v>5.5428144378057452E-2</v>
      </c>
    </row>
    <row r="688" spans="1:19" x14ac:dyDescent="0.25">
      <c r="A688" s="18">
        <v>38736</v>
      </c>
      <c r="B688" s="11">
        <v>1445</v>
      </c>
      <c r="D688" s="11">
        <v>0.6</v>
      </c>
      <c r="E688" s="11">
        <v>1503</v>
      </c>
      <c r="F688" s="93">
        <f t="shared" si="168"/>
        <v>0.62708333333333333</v>
      </c>
      <c r="G688" s="26">
        <v>1509</v>
      </c>
      <c r="H688" s="93">
        <f t="shared" si="167"/>
        <v>0.63124999999999998</v>
      </c>
      <c r="I688" s="23">
        <f t="shared" si="156"/>
        <v>0.63472222222222219</v>
      </c>
      <c r="J688" s="11" t="str">
        <f t="shared" si="157"/>
        <v/>
      </c>
      <c r="K688" s="11">
        <f t="shared" si="158"/>
        <v>5.9999999999999787</v>
      </c>
      <c r="L688" s="11">
        <f t="shared" si="159"/>
        <v>1</v>
      </c>
      <c r="M688" s="11">
        <f t="shared" ca="1" si="160"/>
        <v>1445</v>
      </c>
      <c r="N688" s="11">
        <f t="shared" ca="1" si="161"/>
        <v>28.999999999999897</v>
      </c>
      <c r="O688" s="21">
        <f t="shared" si="162"/>
        <v>1.5</v>
      </c>
      <c r="P688" s="24">
        <f t="shared" si="163"/>
        <v>0.22548428583557498</v>
      </c>
      <c r="Q688" s="21">
        <f t="shared" si="164"/>
        <v>3.5999999999999872</v>
      </c>
      <c r="R688" s="21">
        <f t="shared" si="165"/>
        <v>5.0999999999999872</v>
      </c>
      <c r="S688" s="17">
        <f t="shared" si="166"/>
        <v>3.8254842858355622</v>
      </c>
    </row>
    <row r="689" spans="1:19" x14ac:dyDescent="0.25">
      <c r="A689" s="18">
        <v>38737</v>
      </c>
      <c r="B689" s="11">
        <v>838</v>
      </c>
      <c r="D689" s="11">
        <v>0.01</v>
      </c>
      <c r="E689" s="11">
        <v>933</v>
      </c>
      <c r="F689" s="93">
        <f t="shared" si="168"/>
        <v>0.3979166666666667</v>
      </c>
      <c r="G689" s="26">
        <v>940</v>
      </c>
      <c r="H689" s="93">
        <f t="shared" si="167"/>
        <v>0.40277777777777773</v>
      </c>
      <c r="I689" s="23" t="str">
        <f t="shared" si="156"/>
        <v/>
      </c>
      <c r="J689" s="11">
        <f t="shared" si="157"/>
        <v>11.000000000000041</v>
      </c>
      <c r="K689" s="11">
        <f t="shared" si="158"/>
        <v>6.9999999999998952</v>
      </c>
      <c r="L689" s="11">
        <f t="shared" si="159"/>
        <v>1</v>
      </c>
      <c r="M689" s="11">
        <f t="shared" ca="1" si="160"/>
        <v>838</v>
      </c>
      <c r="N689" s="11" t="str">
        <f t="shared" si="161"/>
        <v/>
      </c>
      <c r="O689" s="21">
        <f t="shared" si="162"/>
        <v>55.055000000000206</v>
      </c>
      <c r="P689" s="24">
        <f t="shared" si="163"/>
        <v>15.90843692851629</v>
      </c>
      <c r="Q689" s="21">
        <f t="shared" si="164"/>
        <v>6.9999999999998952E-2</v>
      </c>
      <c r="R689" s="21">
        <f t="shared" si="165"/>
        <v>55.125000000000206</v>
      </c>
      <c r="S689" s="17">
        <f t="shared" si="166"/>
        <v>15.978436928516288</v>
      </c>
    </row>
    <row r="690" spans="1:19" x14ac:dyDescent="0.25">
      <c r="D690" s="11">
        <v>10</v>
      </c>
      <c r="E690" s="11">
        <v>951</v>
      </c>
      <c r="F690" s="93">
        <f t="shared" si="168"/>
        <v>0.41041666666666665</v>
      </c>
      <c r="G690" s="26">
        <v>954</v>
      </c>
      <c r="H690" s="93">
        <f t="shared" si="167"/>
        <v>0.41250000000000003</v>
      </c>
      <c r="I690" s="23" t="str">
        <f t="shared" si="156"/>
        <v/>
      </c>
      <c r="J690" s="11">
        <f t="shared" si="157"/>
        <v>5.9999999999999787</v>
      </c>
      <c r="K690" s="11">
        <f t="shared" si="158"/>
        <v>3.0000000000000693</v>
      </c>
      <c r="L690" s="11">
        <f t="shared" si="159"/>
        <v>2</v>
      </c>
      <c r="M690" s="11">
        <f t="shared" ca="1" si="160"/>
        <v>838</v>
      </c>
      <c r="N690" s="11" t="str">
        <f t="shared" si="161"/>
        <v/>
      </c>
      <c r="O690" s="21">
        <f t="shared" si="162"/>
        <v>569.99999999999795</v>
      </c>
      <c r="P690" s="24">
        <f t="shared" si="163"/>
        <v>352.89579291747452</v>
      </c>
      <c r="Q690" s="21">
        <f t="shared" si="164"/>
        <v>30.000000000000693</v>
      </c>
      <c r="R690" s="21">
        <f t="shared" si="165"/>
        <v>599.99999999999864</v>
      </c>
      <c r="S690" s="17">
        <f t="shared" si="166"/>
        <v>382.89579291747521</v>
      </c>
    </row>
    <row r="691" spans="1:19" x14ac:dyDescent="0.25">
      <c r="D691" s="11">
        <v>180</v>
      </c>
      <c r="E691" s="11">
        <v>1000</v>
      </c>
      <c r="F691" s="93">
        <f t="shared" si="168"/>
        <v>0.41666666666666669</v>
      </c>
      <c r="G691" s="26">
        <v>1133</v>
      </c>
      <c r="H691" s="93">
        <f t="shared" si="167"/>
        <v>0.48125000000000001</v>
      </c>
      <c r="I691" s="23">
        <f t="shared" si="156"/>
        <v>0.48472222222222222</v>
      </c>
      <c r="J691" s="11" t="str">
        <f t="shared" si="157"/>
        <v/>
      </c>
      <c r="K691" s="11">
        <f t="shared" si="158"/>
        <v>92.999999999999986</v>
      </c>
      <c r="L691" s="11">
        <f t="shared" si="159"/>
        <v>3</v>
      </c>
      <c r="M691" s="11">
        <f t="shared" ca="1" si="160"/>
        <v>838</v>
      </c>
      <c r="N691" s="11">
        <f t="shared" ca="1" si="161"/>
        <v>180</v>
      </c>
      <c r="O691" s="21">
        <f t="shared" si="162"/>
        <v>450</v>
      </c>
      <c r="P691" s="24">
        <f t="shared" si="163"/>
        <v>47.347346607878421</v>
      </c>
      <c r="Q691" s="21">
        <f t="shared" si="164"/>
        <v>16739.999999999996</v>
      </c>
      <c r="R691" s="21">
        <f t="shared" si="165"/>
        <v>17189.999999999996</v>
      </c>
      <c r="S691" s="17">
        <f t="shared" si="166"/>
        <v>16787.347346607876</v>
      </c>
    </row>
    <row r="692" spans="1:19" x14ac:dyDescent="0.25">
      <c r="A692" s="18">
        <v>38739</v>
      </c>
      <c r="B692" s="11">
        <v>1239</v>
      </c>
      <c r="D692" s="11">
        <v>0.01</v>
      </c>
      <c r="E692" s="11">
        <v>1214</v>
      </c>
      <c r="F692" s="93">
        <f t="shared" si="168"/>
        <v>0.50972222222222219</v>
      </c>
      <c r="G692" s="26">
        <v>1316</v>
      </c>
      <c r="H692" s="93">
        <f t="shared" si="167"/>
        <v>0.55277777777777781</v>
      </c>
      <c r="I692" s="23" t="str">
        <f t="shared" si="156"/>
        <v/>
      </c>
      <c r="J692" s="11">
        <f t="shared" si="157"/>
        <v>7.9999999999999716</v>
      </c>
      <c r="K692" s="11">
        <f t="shared" si="158"/>
        <v>62.000000000000099</v>
      </c>
      <c r="L692" s="11">
        <f t="shared" si="159"/>
        <v>1</v>
      </c>
      <c r="M692" s="11">
        <f t="shared" ca="1" si="160"/>
        <v>1239</v>
      </c>
      <c r="N692" s="11" t="str">
        <f t="shared" si="161"/>
        <v/>
      </c>
      <c r="O692" s="21">
        <f t="shared" si="162"/>
        <v>4.0399999999999858</v>
      </c>
      <c r="P692" s="24">
        <f t="shared" si="163"/>
        <v>1.7198431189295129</v>
      </c>
      <c r="Q692" s="21">
        <f t="shared" si="164"/>
        <v>0.62000000000000099</v>
      </c>
      <c r="R692" s="21">
        <f t="shared" si="165"/>
        <v>4.6599999999999868</v>
      </c>
      <c r="S692" s="17">
        <f t="shared" si="166"/>
        <v>2.3398431189295139</v>
      </c>
    </row>
    <row r="693" spans="1:19" x14ac:dyDescent="0.25">
      <c r="D693" s="11">
        <v>1</v>
      </c>
      <c r="E693" s="11">
        <v>1324</v>
      </c>
      <c r="F693" s="93">
        <f t="shared" si="168"/>
        <v>0.55833333333333335</v>
      </c>
      <c r="G693" s="26">
        <v>1756</v>
      </c>
      <c r="H693" s="93">
        <f t="shared" si="167"/>
        <v>0.74722222222222223</v>
      </c>
      <c r="I693" s="23">
        <f t="shared" si="156"/>
        <v>0.75069444444444444</v>
      </c>
      <c r="J693" s="11" t="str">
        <f t="shared" si="157"/>
        <v/>
      </c>
      <c r="K693" s="11">
        <f t="shared" si="158"/>
        <v>272</v>
      </c>
      <c r="L693" s="11">
        <f t="shared" si="159"/>
        <v>2</v>
      </c>
      <c r="M693" s="11">
        <f t="shared" ca="1" si="160"/>
        <v>1239</v>
      </c>
      <c r="N693" s="11">
        <f t="shared" ca="1" si="161"/>
        <v>322</v>
      </c>
      <c r="O693" s="21">
        <f t="shared" si="162"/>
        <v>2.5</v>
      </c>
      <c r="P693" s="24">
        <f t="shared" si="163"/>
        <v>0.36191198291773735</v>
      </c>
      <c r="Q693" s="21">
        <f t="shared" si="164"/>
        <v>272</v>
      </c>
      <c r="R693" s="21">
        <f t="shared" si="165"/>
        <v>274.5</v>
      </c>
      <c r="S693" s="17">
        <f t="shared" si="166"/>
        <v>272.36191198291772</v>
      </c>
    </row>
    <row r="694" spans="1:19" x14ac:dyDescent="0.25">
      <c r="A694" s="18">
        <v>38740</v>
      </c>
      <c r="B694" s="11">
        <v>1000</v>
      </c>
      <c r="D694" s="11">
        <v>0.01</v>
      </c>
      <c r="E694" s="11">
        <v>1259</v>
      </c>
      <c r="F694" s="93">
        <f t="shared" si="168"/>
        <v>0.54097222222222219</v>
      </c>
      <c r="G694" s="26">
        <v>1318</v>
      </c>
      <c r="H694" s="93">
        <f t="shared" si="167"/>
        <v>0.5541666666666667</v>
      </c>
      <c r="I694" s="23">
        <f t="shared" si="156"/>
        <v>0.55763888888888891</v>
      </c>
      <c r="J694" s="11" t="str">
        <f t="shared" si="157"/>
        <v/>
      </c>
      <c r="K694" s="11">
        <f t="shared" si="158"/>
        <v>19.000000000000092</v>
      </c>
      <c r="L694" s="11">
        <f t="shared" si="159"/>
        <v>1</v>
      </c>
      <c r="M694" s="11">
        <f t="shared" ca="1" si="160"/>
        <v>1000</v>
      </c>
      <c r="N694" s="11">
        <f t="shared" ca="1" si="161"/>
        <v>203</v>
      </c>
      <c r="O694" s="21">
        <f t="shared" si="162"/>
        <v>2.5000000000000001E-2</v>
      </c>
      <c r="P694" s="24">
        <f t="shared" si="163"/>
        <v>5.4281443780592247E-3</v>
      </c>
      <c r="Q694" s="21">
        <f t="shared" si="164"/>
        <v>0.19000000000000092</v>
      </c>
      <c r="R694" s="21">
        <f t="shared" si="165"/>
        <v>0.21500000000000091</v>
      </c>
      <c r="S694" s="17">
        <f t="shared" si="166"/>
        <v>0.19542814437806014</v>
      </c>
    </row>
    <row r="695" spans="1:19" x14ac:dyDescent="0.25">
      <c r="A695" s="18">
        <v>38741</v>
      </c>
      <c r="B695" s="11">
        <v>1248</v>
      </c>
      <c r="D695" s="11">
        <v>1.4E-2</v>
      </c>
      <c r="E695" s="11">
        <v>1432</v>
      </c>
      <c r="F695" s="93">
        <f t="shared" si="168"/>
        <v>0.60555555555555551</v>
      </c>
      <c r="G695" s="26">
        <v>1437</v>
      </c>
      <c r="H695" s="93">
        <f t="shared" si="167"/>
        <v>0.60902777777777783</v>
      </c>
      <c r="I695" s="23">
        <f t="shared" si="156"/>
        <v>0.61250000000000004</v>
      </c>
      <c r="J695" s="11" t="str">
        <f t="shared" si="157"/>
        <v/>
      </c>
      <c r="K695" s="11">
        <f t="shared" si="158"/>
        <v>5.0000000000001421</v>
      </c>
      <c r="L695" s="11">
        <f t="shared" si="159"/>
        <v>1</v>
      </c>
      <c r="M695" s="11">
        <f t="shared" ca="1" si="160"/>
        <v>1248</v>
      </c>
      <c r="N695" s="11">
        <f t="shared" ca="1" si="161"/>
        <v>114.00000000000007</v>
      </c>
      <c r="O695" s="21">
        <f t="shared" si="162"/>
        <v>3.5000000000000003E-2</v>
      </c>
      <c r="P695" s="24">
        <f t="shared" si="163"/>
        <v>7.3317745176624972E-3</v>
      </c>
      <c r="Q695" s="21">
        <f t="shared" si="164"/>
        <v>7.0000000000001991E-2</v>
      </c>
      <c r="R695" s="21">
        <f t="shared" si="165"/>
        <v>0.10500000000000199</v>
      </c>
      <c r="S695" s="17">
        <f t="shared" si="166"/>
        <v>7.7331774517664487E-2</v>
      </c>
    </row>
    <row r="696" spans="1:19" x14ac:dyDescent="0.25">
      <c r="A696" s="18">
        <v>38741</v>
      </c>
      <c r="B696" s="11">
        <v>1510</v>
      </c>
      <c r="D696" s="11">
        <v>0.01</v>
      </c>
      <c r="E696" s="11">
        <v>1824</v>
      </c>
      <c r="F696" s="93">
        <f t="shared" si="168"/>
        <v>0.76666666666666661</v>
      </c>
      <c r="G696" s="26">
        <v>1825</v>
      </c>
      <c r="H696" s="93">
        <f t="shared" si="167"/>
        <v>0.76736111111111116</v>
      </c>
      <c r="I696" s="23">
        <f t="shared" si="156"/>
        <v>0.77083333333333337</v>
      </c>
      <c r="J696" s="11" t="str">
        <f t="shared" si="157"/>
        <v/>
      </c>
      <c r="K696" s="11">
        <f t="shared" si="158"/>
        <v>1.0000000000001563</v>
      </c>
      <c r="L696" s="11">
        <f t="shared" si="159"/>
        <v>1</v>
      </c>
      <c r="M696" s="11">
        <f t="shared" ca="1" si="160"/>
        <v>1510</v>
      </c>
      <c r="N696" s="11">
        <f t="shared" ca="1" si="161"/>
        <v>200.00000000000009</v>
      </c>
      <c r="O696" s="21">
        <f t="shared" si="162"/>
        <v>2.5000000000000001E-2</v>
      </c>
      <c r="P696" s="24">
        <f t="shared" si="163"/>
        <v>5.4281443780592247E-3</v>
      </c>
      <c r="Q696" s="21">
        <f t="shared" si="164"/>
        <v>1.0000000000001563E-2</v>
      </c>
      <c r="R696" s="21">
        <f t="shared" si="165"/>
        <v>3.5000000000001565E-2</v>
      </c>
      <c r="S696" s="17">
        <f t="shared" si="166"/>
        <v>1.5428144378060789E-2</v>
      </c>
    </row>
    <row r="697" spans="1:19" x14ac:dyDescent="0.25">
      <c r="A697" s="18">
        <v>38742</v>
      </c>
      <c r="B697" s="11">
        <v>1053</v>
      </c>
      <c r="D697" s="11">
        <v>0.01</v>
      </c>
      <c r="E697" s="11">
        <v>1305</v>
      </c>
      <c r="F697" s="93">
        <f t="shared" si="168"/>
        <v>0.54513888888888895</v>
      </c>
      <c r="G697" s="26">
        <v>1312</v>
      </c>
      <c r="H697" s="93">
        <f t="shared" si="167"/>
        <v>0.54999999999999993</v>
      </c>
      <c r="I697" s="23" t="str">
        <f t="shared" si="156"/>
        <v/>
      </c>
      <c r="J697" s="11">
        <f t="shared" si="157"/>
        <v>4.0000000000001457</v>
      </c>
      <c r="K697" s="11">
        <f t="shared" si="158"/>
        <v>6.9999999999998153</v>
      </c>
      <c r="L697" s="11">
        <f t="shared" si="159"/>
        <v>1</v>
      </c>
      <c r="M697" s="11">
        <f t="shared" ca="1" si="160"/>
        <v>1053</v>
      </c>
      <c r="N697" s="11" t="str">
        <f t="shared" si="161"/>
        <v/>
      </c>
      <c r="O697" s="21">
        <f t="shared" si="162"/>
        <v>2.0200000000000737</v>
      </c>
      <c r="P697" s="24">
        <f t="shared" si="163"/>
        <v>0.85992155946479087</v>
      </c>
      <c r="Q697" s="21">
        <f t="shared" si="164"/>
        <v>6.9999999999998161E-2</v>
      </c>
      <c r="R697" s="21">
        <f t="shared" si="165"/>
        <v>2.0900000000000718</v>
      </c>
      <c r="S697" s="17">
        <f t="shared" si="166"/>
        <v>0.92992155946478905</v>
      </c>
    </row>
    <row r="698" spans="1:19" x14ac:dyDescent="0.25">
      <c r="D698" s="11">
        <v>1</v>
      </c>
      <c r="E698" s="11">
        <v>1316</v>
      </c>
      <c r="F698" s="93">
        <f t="shared" si="168"/>
        <v>0.55277777777777781</v>
      </c>
      <c r="G698" s="26">
        <v>1525</v>
      </c>
      <c r="H698" s="93">
        <f t="shared" si="167"/>
        <v>0.64236111111111105</v>
      </c>
      <c r="I698" s="23">
        <f t="shared" si="156"/>
        <v>0.64583333333333326</v>
      </c>
      <c r="J698" s="11" t="str">
        <f t="shared" si="157"/>
        <v/>
      </c>
      <c r="K698" s="11">
        <f t="shared" si="158"/>
        <v>128.99999999999986</v>
      </c>
      <c r="L698" s="11">
        <f t="shared" si="159"/>
        <v>2</v>
      </c>
      <c r="M698" s="11">
        <f t="shared" ca="1" si="160"/>
        <v>1053</v>
      </c>
      <c r="N698" s="11">
        <f t="shared" ca="1" si="161"/>
        <v>276.99999999999989</v>
      </c>
      <c r="O698" s="21">
        <f t="shared" si="162"/>
        <v>2.5</v>
      </c>
      <c r="P698" s="24">
        <f t="shared" si="163"/>
        <v>0.36191198291773735</v>
      </c>
      <c r="Q698" s="21">
        <f t="shared" si="164"/>
        <v>128.99999999999986</v>
      </c>
      <c r="R698" s="21">
        <f t="shared" si="165"/>
        <v>131.49999999999986</v>
      </c>
      <c r="S698" s="17">
        <f t="shared" si="166"/>
        <v>129.3619119829176</v>
      </c>
    </row>
    <row r="699" spans="1:19" x14ac:dyDescent="0.25">
      <c r="A699" s="18">
        <v>38742</v>
      </c>
      <c r="B699" s="11">
        <v>1535</v>
      </c>
      <c r="D699" s="11">
        <v>1</v>
      </c>
      <c r="E699" s="11">
        <v>1553</v>
      </c>
      <c r="F699" s="93">
        <f t="shared" si="168"/>
        <v>0.66180555555555554</v>
      </c>
      <c r="G699" s="26">
        <v>1658</v>
      </c>
      <c r="H699" s="93">
        <f t="shared" si="167"/>
        <v>0.70694444444444438</v>
      </c>
      <c r="I699" s="23">
        <f t="shared" ref="I699:I735" si="169">IF(OR(A700&lt;&gt;"",D700=""),H699+TIME(0,5,0),"")</f>
        <v>0.71041666666666659</v>
      </c>
      <c r="J699" s="11" t="str">
        <f t="shared" ref="J699:J735" si="170">IF(AND(OR(AND(A699&lt;&gt;"",A700=""),AND(A699="",A700="")),D700&lt;&gt;""),(F700-H699)*1440,"")</f>
        <v/>
      </c>
      <c r="K699" s="11">
        <f t="shared" ref="K699:K735" si="171">(H699-F699)*1440</f>
        <v>64.999999999999929</v>
      </c>
      <c r="L699" s="11">
        <f t="shared" ref="L699:L735" si="172">IF(A699&lt;&gt;"",1,L698+1)</f>
        <v>1</v>
      </c>
      <c r="M699" s="11">
        <f t="shared" ref="M699:M735" ca="1" si="173">OFFSET(B699,-L699+1,0)</f>
        <v>1535</v>
      </c>
      <c r="N699" s="11">
        <f t="shared" ref="N699:N735" ca="1" si="174">IF(I699&lt;&gt;"",(I699-VALUE(CONCATENATE(LEFT(M699,LEN(M699)-2),":",RIGHT(M699,2))))*1440,"")</f>
        <v>87.999999999999844</v>
      </c>
      <c r="O699" s="21">
        <f t="shared" ref="O699:O735" si="175">IF(J699&lt;&gt;"",(D699+D700)*J699/2,D699*5/2)</f>
        <v>2.5</v>
      </c>
      <c r="P699" s="24">
        <f t="shared" ref="P699:P735" si="176">IF(J699&lt;&gt;"",(D700-D699)*J699/LN((D700+0.000001)/(D699+0.000001)),-5*(D699-0.000001)/(LN(1/D699)-13.8155))</f>
        <v>0.36191198291773735</v>
      </c>
      <c r="Q699" s="21">
        <f t="shared" ref="Q699:Q735" si="177">(D699*K699)</f>
        <v>64.999999999999929</v>
      </c>
      <c r="R699" s="21">
        <f t="shared" ref="R699:R735" si="178">O699+Q699</f>
        <v>67.499999999999929</v>
      </c>
      <c r="S699" s="17">
        <f t="shared" ref="S699:S735" si="179">P699+Q699</f>
        <v>65.361911982917661</v>
      </c>
    </row>
    <row r="700" spans="1:19" x14ac:dyDescent="0.25">
      <c r="A700" s="18">
        <v>38744</v>
      </c>
      <c r="B700" s="11">
        <v>831</v>
      </c>
      <c r="D700" s="11">
        <v>0.01</v>
      </c>
      <c r="E700" s="11">
        <v>935</v>
      </c>
      <c r="F700" s="93">
        <f t="shared" si="168"/>
        <v>0.39930555555555558</v>
      </c>
      <c r="G700" s="26">
        <v>947</v>
      </c>
      <c r="H700" s="93">
        <f t="shared" si="167"/>
        <v>0.40763888888888888</v>
      </c>
      <c r="I700" s="23" t="str">
        <f t="shared" si="169"/>
        <v/>
      </c>
      <c r="J700" s="11">
        <f t="shared" si="170"/>
        <v>9.000000000000048</v>
      </c>
      <c r="K700" s="11">
        <f t="shared" si="171"/>
        <v>11.999999999999957</v>
      </c>
      <c r="L700" s="11">
        <f t="shared" si="172"/>
        <v>1</v>
      </c>
      <c r="M700" s="11">
        <f t="shared" ca="1" si="173"/>
        <v>831</v>
      </c>
      <c r="N700" s="11" t="str">
        <f t="shared" si="174"/>
        <v/>
      </c>
      <c r="O700" s="21">
        <f t="shared" si="175"/>
        <v>45.045000000000236</v>
      </c>
      <c r="P700" s="24">
        <f t="shared" si="176"/>
        <v>13.015993850604257</v>
      </c>
      <c r="Q700" s="21">
        <f t="shared" si="177"/>
        <v>0.11999999999999958</v>
      </c>
      <c r="R700" s="21">
        <f t="shared" si="178"/>
        <v>45.165000000000234</v>
      </c>
      <c r="S700" s="17">
        <f t="shared" si="179"/>
        <v>13.135993850604256</v>
      </c>
    </row>
    <row r="701" spans="1:19" x14ac:dyDescent="0.25">
      <c r="D701" s="11">
        <v>10</v>
      </c>
      <c r="E701" s="11">
        <v>956</v>
      </c>
      <c r="F701" s="93">
        <f t="shared" si="168"/>
        <v>0.41388888888888892</v>
      </c>
      <c r="G701" s="26">
        <v>959</v>
      </c>
      <c r="H701" s="93">
        <f t="shared" si="167"/>
        <v>0.41597222222222219</v>
      </c>
      <c r="I701" s="23" t="str">
        <f t="shared" si="169"/>
        <v/>
      </c>
      <c r="J701" s="11">
        <f t="shared" si="170"/>
        <v>8.0000000000000515</v>
      </c>
      <c r="K701" s="11">
        <f t="shared" si="171"/>
        <v>2.9999999999999094</v>
      </c>
      <c r="L701" s="11">
        <f t="shared" si="172"/>
        <v>2</v>
      </c>
      <c r="M701" s="11">
        <f t="shared" ca="1" si="173"/>
        <v>831</v>
      </c>
      <c r="N701" s="11" t="str">
        <f t="shared" si="174"/>
        <v/>
      </c>
      <c r="O701" s="21">
        <f t="shared" si="175"/>
        <v>760.00000000000489</v>
      </c>
      <c r="P701" s="24">
        <f t="shared" si="176"/>
        <v>470.52772388997079</v>
      </c>
      <c r="Q701" s="21">
        <f t="shared" si="177"/>
        <v>29.999999999999094</v>
      </c>
      <c r="R701" s="21">
        <f t="shared" si="178"/>
        <v>790.00000000000398</v>
      </c>
      <c r="S701" s="17">
        <f t="shared" si="179"/>
        <v>500.52772388996988</v>
      </c>
    </row>
    <row r="702" spans="1:19" x14ac:dyDescent="0.25">
      <c r="D702" s="11">
        <v>180</v>
      </c>
      <c r="E702" s="11">
        <v>1007</v>
      </c>
      <c r="F702" s="93">
        <f t="shared" si="168"/>
        <v>0.42152777777777778</v>
      </c>
      <c r="G702" s="26">
        <v>1137</v>
      </c>
      <c r="H702" s="93">
        <f t="shared" si="167"/>
        <v>0.48402777777777778</v>
      </c>
      <c r="I702" s="23">
        <f t="shared" si="169"/>
        <v>0.48749999999999999</v>
      </c>
      <c r="J702" s="11" t="str">
        <f t="shared" si="170"/>
        <v/>
      </c>
      <c r="K702" s="11">
        <f t="shared" si="171"/>
        <v>90</v>
      </c>
      <c r="L702" s="11">
        <f t="shared" si="172"/>
        <v>3</v>
      </c>
      <c r="M702" s="11">
        <f t="shared" ca="1" si="173"/>
        <v>831</v>
      </c>
      <c r="N702" s="11">
        <f t="shared" ca="1" si="174"/>
        <v>190.99999999999997</v>
      </c>
      <c r="O702" s="21">
        <f t="shared" si="175"/>
        <v>450</v>
      </c>
      <c r="P702" s="24">
        <f t="shared" si="176"/>
        <v>47.347346607878421</v>
      </c>
      <c r="Q702" s="21">
        <f t="shared" si="177"/>
        <v>16200</v>
      </c>
      <c r="R702" s="21">
        <f t="shared" si="178"/>
        <v>16650</v>
      </c>
      <c r="S702" s="17">
        <f t="shared" si="179"/>
        <v>16247.347346607878</v>
      </c>
    </row>
    <row r="703" spans="1:19" x14ac:dyDescent="0.25">
      <c r="A703" s="18">
        <v>38748</v>
      </c>
      <c r="B703" s="11">
        <v>1056</v>
      </c>
      <c r="D703" s="11">
        <v>0.01</v>
      </c>
      <c r="E703" s="11">
        <v>1218</v>
      </c>
      <c r="F703" s="93">
        <f t="shared" si="168"/>
        <v>0.51250000000000007</v>
      </c>
      <c r="G703" s="26">
        <v>1225</v>
      </c>
      <c r="H703" s="93">
        <f t="shared" si="167"/>
        <v>0.51736111111111105</v>
      </c>
      <c r="I703" s="23">
        <f t="shared" si="169"/>
        <v>0.52083333333333326</v>
      </c>
      <c r="J703" s="11" t="str">
        <f t="shared" si="170"/>
        <v/>
      </c>
      <c r="K703" s="11">
        <f t="shared" si="171"/>
        <v>6.9999999999998153</v>
      </c>
      <c r="L703" s="11">
        <f t="shared" si="172"/>
        <v>1</v>
      </c>
      <c r="M703" s="11">
        <f t="shared" ca="1" si="173"/>
        <v>1056</v>
      </c>
      <c r="N703" s="11">
        <f t="shared" ca="1" si="174"/>
        <v>93.999999999999901</v>
      </c>
      <c r="O703" s="21">
        <f t="shared" si="175"/>
        <v>2.5000000000000001E-2</v>
      </c>
      <c r="P703" s="24">
        <f t="shared" si="176"/>
        <v>5.4281443780592247E-3</v>
      </c>
      <c r="Q703" s="21">
        <f t="shared" si="177"/>
        <v>6.9999999999998161E-2</v>
      </c>
      <c r="R703" s="21">
        <f t="shared" si="178"/>
        <v>9.4999999999998169E-2</v>
      </c>
      <c r="S703" s="17">
        <f t="shared" si="179"/>
        <v>7.542814437805738E-2</v>
      </c>
    </row>
    <row r="704" spans="1:19" x14ac:dyDescent="0.25">
      <c r="A704" s="18">
        <v>38748</v>
      </c>
      <c r="B704" s="11">
        <v>1228</v>
      </c>
      <c r="D704" s="11">
        <v>0.01</v>
      </c>
      <c r="E704" s="11">
        <v>1430</v>
      </c>
      <c r="F704" s="93">
        <f t="shared" si="168"/>
        <v>0.60416666666666663</v>
      </c>
      <c r="G704" s="26">
        <v>1440</v>
      </c>
      <c r="H704" s="93">
        <f t="shared" si="167"/>
        <v>0.61111111111111105</v>
      </c>
      <c r="I704" s="23">
        <f t="shared" si="169"/>
        <v>0.61458333333333326</v>
      </c>
      <c r="J704" s="11" t="str">
        <f t="shared" si="170"/>
        <v/>
      </c>
      <c r="K704" s="11">
        <f t="shared" si="171"/>
        <v>9.9999999999999645</v>
      </c>
      <c r="L704" s="11">
        <f t="shared" si="172"/>
        <v>1</v>
      </c>
      <c r="M704" s="11">
        <f t="shared" ca="1" si="173"/>
        <v>1228</v>
      </c>
      <c r="N704" s="11">
        <f t="shared" ca="1" si="174"/>
        <v>136.99999999999983</v>
      </c>
      <c r="O704" s="21">
        <f t="shared" si="175"/>
        <v>2.5000000000000001E-2</v>
      </c>
      <c r="P704" s="24">
        <f t="shared" si="176"/>
        <v>5.4281443780592247E-3</v>
      </c>
      <c r="Q704" s="21">
        <f t="shared" si="177"/>
        <v>9.9999999999999645E-2</v>
      </c>
      <c r="R704" s="21">
        <f t="shared" si="178"/>
        <v>0.12499999999999964</v>
      </c>
      <c r="S704" s="17">
        <f t="shared" si="179"/>
        <v>0.10542814437805886</v>
      </c>
    </row>
    <row r="705" spans="1:19" x14ac:dyDescent="0.25">
      <c r="A705" s="18">
        <v>38749</v>
      </c>
      <c r="B705" s="11">
        <v>836</v>
      </c>
      <c r="D705" s="11">
        <v>0.01</v>
      </c>
      <c r="E705" s="11">
        <v>1012</v>
      </c>
      <c r="F705" s="93">
        <f t="shared" si="168"/>
        <v>0.42499999999999999</v>
      </c>
      <c r="G705" s="26">
        <v>1019</v>
      </c>
      <c r="H705" s="93">
        <f t="shared" si="167"/>
        <v>0.42986111111111108</v>
      </c>
      <c r="I705" s="23">
        <f t="shared" si="169"/>
        <v>0.43333333333333329</v>
      </c>
      <c r="J705" s="11" t="str">
        <f t="shared" si="170"/>
        <v/>
      </c>
      <c r="K705" s="11">
        <f t="shared" si="171"/>
        <v>6.9999999999999751</v>
      </c>
      <c r="L705" s="11">
        <f t="shared" si="172"/>
        <v>1</v>
      </c>
      <c r="M705" s="11">
        <f t="shared" ca="1" si="173"/>
        <v>836</v>
      </c>
      <c r="N705" s="11">
        <f t="shared" ca="1" si="174"/>
        <v>107.99999999999994</v>
      </c>
      <c r="O705" s="21">
        <f t="shared" si="175"/>
        <v>2.5000000000000001E-2</v>
      </c>
      <c r="P705" s="24">
        <f t="shared" si="176"/>
        <v>5.4281443780592247E-3</v>
      </c>
      <c r="Q705" s="21">
        <f t="shared" si="177"/>
        <v>6.9999999999999757E-2</v>
      </c>
      <c r="R705" s="21">
        <f t="shared" si="178"/>
        <v>9.4999999999999751E-2</v>
      </c>
      <c r="S705" s="17">
        <f t="shared" si="179"/>
        <v>7.5428144378058976E-2</v>
      </c>
    </row>
    <row r="706" spans="1:19" x14ac:dyDescent="0.25">
      <c r="A706" s="18">
        <v>38749</v>
      </c>
      <c r="B706" s="11">
        <v>1034</v>
      </c>
      <c r="D706" s="11">
        <v>0.01</v>
      </c>
      <c r="E706" s="11">
        <v>1149</v>
      </c>
      <c r="F706" s="93">
        <f t="shared" si="168"/>
        <v>0.49236111111111108</v>
      </c>
      <c r="G706" s="26">
        <v>1200</v>
      </c>
      <c r="H706" s="93">
        <f t="shared" si="167"/>
        <v>0.5</v>
      </c>
      <c r="I706" s="23" t="str">
        <f t="shared" si="169"/>
        <v/>
      </c>
      <c r="J706" s="11">
        <f t="shared" si="170"/>
        <v>13.99999999999995</v>
      </c>
      <c r="K706" s="11">
        <f t="shared" si="171"/>
        <v>11.000000000000041</v>
      </c>
      <c r="L706" s="11">
        <f t="shared" si="172"/>
        <v>1</v>
      </c>
      <c r="M706" s="11">
        <f t="shared" ca="1" si="173"/>
        <v>1034</v>
      </c>
      <c r="N706" s="11" t="str">
        <f t="shared" si="174"/>
        <v/>
      </c>
      <c r="O706" s="21">
        <f t="shared" si="175"/>
        <v>3.5699999999999874</v>
      </c>
      <c r="P706" s="24">
        <f t="shared" si="176"/>
        <v>1.7536123473014287</v>
      </c>
      <c r="Q706" s="21">
        <f t="shared" si="177"/>
        <v>0.11000000000000042</v>
      </c>
      <c r="R706" s="21">
        <f t="shared" si="178"/>
        <v>3.6799999999999877</v>
      </c>
      <c r="S706" s="17">
        <f t="shared" si="179"/>
        <v>1.863612347301429</v>
      </c>
    </row>
    <row r="707" spans="1:19" x14ac:dyDescent="0.25">
      <c r="D707" s="11">
        <v>0.5</v>
      </c>
      <c r="E707" s="11">
        <v>1214</v>
      </c>
      <c r="F707" s="93">
        <f t="shared" si="168"/>
        <v>0.50972222222222219</v>
      </c>
      <c r="G707" s="26">
        <v>1222</v>
      </c>
      <c r="H707" s="93">
        <f t="shared" si="167"/>
        <v>0.51527777777777783</v>
      </c>
      <c r="I707" s="23" t="str">
        <f t="shared" si="169"/>
        <v/>
      </c>
      <c r="J707" s="11">
        <f t="shared" si="170"/>
        <v>3.9999999999999858</v>
      </c>
      <c r="K707" s="11">
        <f t="shared" si="171"/>
        <v>8.0000000000001315</v>
      </c>
      <c r="L707" s="11">
        <f t="shared" si="172"/>
        <v>2</v>
      </c>
      <c r="M707" s="11">
        <f t="shared" ca="1" si="173"/>
        <v>1034</v>
      </c>
      <c r="N707" s="11" t="str">
        <f t="shared" si="174"/>
        <v/>
      </c>
      <c r="O707" s="21">
        <f t="shared" si="175"/>
        <v>2.9999999999999893</v>
      </c>
      <c r="P707" s="24">
        <f t="shared" si="176"/>
        <v>2.8853942445156404</v>
      </c>
      <c r="Q707" s="21">
        <f t="shared" si="177"/>
        <v>4.0000000000000657</v>
      </c>
      <c r="R707" s="21">
        <f t="shared" si="178"/>
        <v>7.0000000000000551</v>
      </c>
      <c r="S707" s="17">
        <f t="shared" si="179"/>
        <v>6.8853942445157061</v>
      </c>
    </row>
    <row r="708" spans="1:19" x14ac:dyDescent="0.25">
      <c r="D708" s="11">
        <v>1</v>
      </c>
      <c r="E708" s="11">
        <v>1226</v>
      </c>
      <c r="F708" s="93">
        <f t="shared" si="168"/>
        <v>0.5180555555555556</v>
      </c>
      <c r="G708" s="26">
        <v>1307</v>
      </c>
      <c r="H708" s="93">
        <f t="shared" si="167"/>
        <v>0.54652777777777783</v>
      </c>
      <c r="I708" s="23" t="str">
        <f t="shared" si="169"/>
        <v/>
      </c>
      <c r="J708" s="11">
        <f t="shared" si="170"/>
        <v>6.9999999999998153</v>
      </c>
      <c r="K708" s="11">
        <f t="shared" si="171"/>
        <v>41.000000000000014</v>
      </c>
      <c r="L708" s="11">
        <f t="shared" si="172"/>
        <v>3</v>
      </c>
      <c r="M708" s="11">
        <f t="shared" ca="1" si="173"/>
        <v>1034</v>
      </c>
      <c r="N708" s="11" t="str">
        <f t="shared" si="174"/>
        <v/>
      </c>
      <c r="O708" s="21">
        <f t="shared" si="175"/>
        <v>38.499999999998984</v>
      </c>
      <c r="P708" s="24">
        <f t="shared" si="176"/>
        <v>27.360563054185661</v>
      </c>
      <c r="Q708" s="21">
        <f t="shared" si="177"/>
        <v>41.000000000000014</v>
      </c>
      <c r="R708" s="21">
        <f t="shared" si="178"/>
        <v>79.499999999999005</v>
      </c>
      <c r="S708" s="17">
        <f t="shared" si="179"/>
        <v>68.360563054185675</v>
      </c>
    </row>
    <row r="709" spans="1:19" x14ac:dyDescent="0.25">
      <c r="D709" s="11">
        <v>10</v>
      </c>
      <c r="E709" s="11">
        <v>1314</v>
      </c>
      <c r="F709" s="93">
        <f t="shared" si="168"/>
        <v>0.55138888888888882</v>
      </c>
      <c r="G709" s="26">
        <v>1715</v>
      </c>
      <c r="H709" s="93">
        <f t="shared" si="167"/>
        <v>0.71875</v>
      </c>
      <c r="I709" s="23">
        <f t="shared" si="169"/>
        <v>0.72222222222222221</v>
      </c>
      <c r="J709" s="11" t="str">
        <f t="shared" si="170"/>
        <v/>
      </c>
      <c r="K709" s="11">
        <f t="shared" si="171"/>
        <v>241.00000000000011</v>
      </c>
      <c r="L709" s="11">
        <f t="shared" si="172"/>
        <v>4</v>
      </c>
      <c r="M709" s="11">
        <f t="shared" ca="1" si="173"/>
        <v>1034</v>
      </c>
      <c r="N709" s="11">
        <f t="shared" ca="1" si="174"/>
        <v>406</v>
      </c>
      <c r="O709" s="21">
        <f t="shared" si="175"/>
        <v>25</v>
      </c>
      <c r="P709" s="24">
        <f t="shared" si="176"/>
        <v>3.1021051639523365</v>
      </c>
      <c r="Q709" s="21">
        <f t="shared" si="177"/>
        <v>2410.0000000000009</v>
      </c>
      <c r="R709" s="21">
        <f t="shared" si="178"/>
        <v>2435.0000000000009</v>
      </c>
      <c r="S709" s="17">
        <f t="shared" si="179"/>
        <v>2413.1021051639532</v>
      </c>
    </row>
    <row r="710" spans="1:19" x14ac:dyDescent="0.25">
      <c r="A710" s="18">
        <v>38750</v>
      </c>
      <c r="B710" s="11">
        <v>1343</v>
      </c>
      <c r="D710" s="11">
        <v>0.01</v>
      </c>
      <c r="E710" s="11">
        <v>1413</v>
      </c>
      <c r="F710" s="93">
        <f t="shared" si="168"/>
        <v>0.59236111111111112</v>
      </c>
      <c r="G710" s="26">
        <v>1415</v>
      </c>
      <c r="H710" s="93">
        <f t="shared" si="167"/>
        <v>0.59375</v>
      </c>
      <c r="I710" s="23" t="str">
        <f t="shared" si="169"/>
        <v/>
      </c>
      <c r="J710" s="11">
        <f t="shared" si="170"/>
        <v>5.9999999999999787</v>
      </c>
      <c r="K710" s="11">
        <f t="shared" si="171"/>
        <v>1.9999999999999929</v>
      </c>
      <c r="L710" s="11">
        <f t="shared" si="172"/>
        <v>1</v>
      </c>
      <c r="M710" s="11">
        <f t="shared" ca="1" si="173"/>
        <v>1343</v>
      </c>
      <c r="N710" s="11" t="str">
        <f t="shared" si="174"/>
        <v/>
      </c>
      <c r="O710" s="21">
        <f t="shared" si="175"/>
        <v>3.0299999999999891</v>
      </c>
      <c r="P710" s="24">
        <f t="shared" si="176"/>
        <v>1.2898823391971348</v>
      </c>
      <c r="Q710" s="21">
        <f t="shared" si="177"/>
        <v>1.9999999999999931E-2</v>
      </c>
      <c r="R710" s="21">
        <f t="shared" si="178"/>
        <v>3.0499999999999892</v>
      </c>
      <c r="S710" s="17">
        <f t="shared" si="179"/>
        <v>1.3098823391971348</v>
      </c>
    </row>
    <row r="711" spans="1:19" x14ac:dyDescent="0.25">
      <c r="D711" s="11">
        <v>1</v>
      </c>
      <c r="E711" s="11">
        <v>1421</v>
      </c>
      <c r="F711" s="93">
        <f t="shared" si="168"/>
        <v>0.59791666666666665</v>
      </c>
      <c r="G711" s="26">
        <v>1623</v>
      </c>
      <c r="H711" s="93">
        <f t="shared" si="167"/>
        <v>0.68263888888888891</v>
      </c>
      <c r="I711" s="23">
        <f t="shared" si="169"/>
        <v>0.68611111111111112</v>
      </c>
      <c r="J711" s="11" t="str">
        <f t="shared" si="170"/>
        <v/>
      </c>
      <c r="K711" s="11">
        <f t="shared" si="171"/>
        <v>122.00000000000004</v>
      </c>
      <c r="L711" s="11">
        <f t="shared" si="172"/>
        <v>2</v>
      </c>
      <c r="M711" s="11">
        <f t="shared" ca="1" si="173"/>
        <v>1343</v>
      </c>
      <c r="N711" s="11">
        <f t="shared" ca="1" si="174"/>
        <v>165.00000000000006</v>
      </c>
      <c r="O711" s="21">
        <f t="shared" si="175"/>
        <v>2.5</v>
      </c>
      <c r="P711" s="24">
        <f t="shared" si="176"/>
        <v>0.36191198291773735</v>
      </c>
      <c r="Q711" s="21">
        <f t="shared" si="177"/>
        <v>122.00000000000004</v>
      </c>
      <c r="R711" s="21">
        <f t="shared" si="178"/>
        <v>124.50000000000004</v>
      </c>
      <c r="S711" s="17">
        <f t="shared" si="179"/>
        <v>122.36191198291777</v>
      </c>
    </row>
    <row r="712" spans="1:19" x14ac:dyDescent="0.25">
      <c r="A712" s="18">
        <v>38751</v>
      </c>
      <c r="B712" s="11">
        <v>813</v>
      </c>
      <c r="D712" s="11">
        <v>0.01</v>
      </c>
      <c r="E712" s="11">
        <v>918</v>
      </c>
      <c r="F712" s="93">
        <f t="shared" si="168"/>
        <v>0.38750000000000001</v>
      </c>
      <c r="G712" s="26">
        <v>920</v>
      </c>
      <c r="H712" s="93">
        <f t="shared" si="167"/>
        <v>0.3888888888888889</v>
      </c>
      <c r="I712" s="23" t="str">
        <f t="shared" si="169"/>
        <v/>
      </c>
      <c r="J712" s="11">
        <f t="shared" si="170"/>
        <v>8.999999999999968</v>
      </c>
      <c r="K712" s="11">
        <f t="shared" si="171"/>
        <v>1.9999999999999929</v>
      </c>
      <c r="L712" s="11">
        <f t="shared" si="172"/>
        <v>1</v>
      </c>
      <c r="M712" s="11">
        <f t="shared" ca="1" si="173"/>
        <v>813</v>
      </c>
      <c r="N712" s="11" t="str">
        <f t="shared" si="174"/>
        <v/>
      </c>
      <c r="O712" s="21">
        <f t="shared" si="175"/>
        <v>45.044999999999838</v>
      </c>
      <c r="P712" s="24">
        <f t="shared" si="176"/>
        <v>13.015993850604142</v>
      </c>
      <c r="Q712" s="21">
        <f t="shared" si="177"/>
        <v>1.9999999999999931E-2</v>
      </c>
      <c r="R712" s="21">
        <f t="shared" si="178"/>
        <v>45.064999999999841</v>
      </c>
      <c r="S712" s="17">
        <f t="shared" si="179"/>
        <v>13.035993850604141</v>
      </c>
    </row>
    <row r="713" spans="1:19" x14ac:dyDescent="0.25">
      <c r="D713" s="11">
        <v>10</v>
      </c>
      <c r="E713" s="11">
        <v>929</v>
      </c>
      <c r="F713" s="93">
        <f t="shared" si="168"/>
        <v>0.39513888888888887</v>
      </c>
      <c r="G713" s="26">
        <v>934</v>
      </c>
      <c r="H713" s="93">
        <f t="shared" si="167"/>
        <v>0.39861111111111108</v>
      </c>
      <c r="I713" s="23" t="str">
        <f t="shared" si="169"/>
        <v/>
      </c>
      <c r="J713" s="11">
        <f t="shared" si="170"/>
        <v>5.9999999999999787</v>
      </c>
      <c r="K713" s="11">
        <f t="shared" si="171"/>
        <v>4.9999999999999822</v>
      </c>
      <c r="L713" s="11">
        <f t="shared" si="172"/>
        <v>2</v>
      </c>
      <c r="M713" s="11">
        <f t="shared" ca="1" si="173"/>
        <v>813</v>
      </c>
      <c r="N713" s="11" t="str">
        <f t="shared" si="174"/>
        <v/>
      </c>
      <c r="O713" s="21">
        <f t="shared" si="175"/>
        <v>569.99999999999795</v>
      </c>
      <c r="P713" s="24">
        <f t="shared" si="176"/>
        <v>352.89579291747452</v>
      </c>
      <c r="Q713" s="21">
        <f t="shared" si="177"/>
        <v>49.999999999999822</v>
      </c>
      <c r="R713" s="21">
        <f t="shared" si="178"/>
        <v>619.99999999999773</v>
      </c>
      <c r="S713" s="17">
        <f t="shared" si="179"/>
        <v>402.89579291747435</v>
      </c>
    </row>
    <row r="714" spans="1:19" x14ac:dyDescent="0.25">
      <c r="D714" s="11">
        <v>180</v>
      </c>
      <c r="E714" s="11">
        <v>940</v>
      </c>
      <c r="F714" s="93">
        <f t="shared" si="168"/>
        <v>0.40277777777777773</v>
      </c>
      <c r="G714" s="26">
        <v>1103</v>
      </c>
      <c r="H714" s="93">
        <f t="shared" si="167"/>
        <v>0.4604166666666667</v>
      </c>
      <c r="I714" s="23">
        <f t="shared" si="169"/>
        <v>0.46388888888888891</v>
      </c>
      <c r="J714" s="11" t="str">
        <f t="shared" si="170"/>
        <v/>
      </c>
      <c r="K714" s="11">
        <f t="shared" si="171"/>
        <v>83.000000000000099</v>
      </c>
      <c r="L714" s="11">
        <f t="shared" si="172"/>
        <v>3</v>
      </c>
      <c r="M714" s="11">
        <f t="shared" ca="1" si="173"/>
        <v>813</v>
      </c>
      <c r="N714" s="11">
        <f t="shared" ca="1" si="174"/>
        <v>175.00000000000003</v>
      </c>
      <c r="O714" s="21">
        <f t="shared" si="175"/>
        <v>450</v>
      </c>
      <c r="P714" s="24">
        <f t="shared" si="176"/>
        <v>47.347346607878421</v>
      </c>
      <c r="Q714" s="21">
        <f t="shared" si="177"/>
        <v>14940.000000000018</v>
      </c>
      <c r="R714" s="21">
        <f t="shared" si="178"/>
        <v>15390.000000000018</v>
      </c>
      <c r="S714" s="17">
        <f t="shared" si="179"/>
        <v>14987.347346607896</v>
      </c>
    </row>
    <row r="715" spans="1:19" x14ac:dyDescent="0.25">
      <c r="A715" s="18">
        <v>38754</v>
      </c>
      <c r="B715" s="11">
        <v>1257</v>
      </c>
      <c r="D715" s="11">
        <v>0.01</v>
      </c>
      <c r="E715" s="11">
        <v>1417</v>
      </c>
      <c r="F715" s="93">
        <f t="shared" si="168"/>
        <v>0.59513888888888888</v>
      </c>
      <c r="G715" s="26">
        <v>1426</v>
      </c>
      <c r="H715" s="93">
        <f t="shared" si="167"/>
        <v>0.60138888888888886</v>
      </c>
      <c r="I715" s="23">
        <f t="shared" si="169"/>
        <v>0.60486111111111107</v>
      </c>
      <c r="J715" s="11" t="str">
        <f t="shared" si="170"/>
        <v/>
      </c>
      <c r="K715" s="11">
        <f t="shared" si="171"/>
        <v>8.999999999999968</v>
      </c>
      <c r="L715" s="11">
        <f t="shared" si="172"/>
        <v>1</v>
      </c>
      <c r="M715" s="11">
        <f t="shared" ca="1" si="173"/>
        <v>1257</v>
      </c>
      <c r="N715" s="11">
        <f t="shared" ca="1" si="174"/>
        <v>93.999999999999986</v>
      </c>
      <c r="O715" s="21">
        <f t="shared" si="175"/>
        <v>2.5000000000000001E-2</v>
      </c>
      <c r="P715" s="24">
        <f t="shared" si="176"/>
        <v>5.4281443780592247E-3</v>
      </c>
      <c r="Q715" s="21">
        <f t="shared" si="177"/>
        <v>8.9999999999999677E-2</v>
      </c>
      <c r="R715" s="21">
        <f t="shared" si="178"/>
        <v>0.11499999999999969</v>
      </c>
      <c r="S715" s="17">
        <f t="shared" si="179"/>
        <v>9.5428144378058896E-2</v>
      </c>
    </row>
    <row r="716" spans="1:19" x14ac:dyDescent="0.25">
      <c r="A716" s="18">
        <v>38754</v>
      </c>
      <c r="B716" s="11">
        <v>1453</v>
      </c>
      <c r="D716" s="11">
        <v>0.01</v>
      </c>
      <c r="E716" s="11">
        <v>1609</v>
      </c>
      <c r="F716" s="93">
        <f t="shared" si="168"/>
        <v>0.67291666666666661</v>
      </c>
      <c r="G716" s="26">
        <v>1618</v>
      </c>
      <c r="H716" s="93">
        <f t="shared" si="167"/>
        <v>0.6791666666666667</v>
      </c>
      <c r="I716" s="23">
        <f t="shared" si="169"/>
        <v>0.68263888888888891</v>
      </c>
      <c r="J716" s="11" t="str">
        <f t="shared" si="170"/>
        <v/>
      </c>
      <c r="K716" s="11">
        <f t="shared" si="171"/>
        <v>9.0000000000001279</v>
      </c>
      <c r="L716" s="11">
        <f t="shared" si="172"/>
        <v>1</v>
      </c>
      <c r="M716" s="11">
        <f t="shared" ca="1" si="173"/>
        <v>1453</v>
      </c>
      <c r="N716" s="11">
        <f t="shared" ca="1" si="174"/>
        <v>90</v>
      </c>
      <c r="O716" s="21">
        <f t="shared" si="175"/>
        <v>2.5000000000000001E-2</v>
      </c>
      <c r="P716" s="24">
        <f t="shared" si="176"/>
        <v>5.4281443780592247E-3</v>
      </c>
      <c r="Q716" s="21">
        <f t="shared" si="177"/>
        <v>9.0000000000001287E-2</v>
      </c>
      <c r="R716" s="21">
        <f t="shared" si="178"/>
        <v>0.1150000000000013</v>
      </c>
      <c r="S716" s="17">
        <f t="shared" si="179"/>
        <v>9.5428144378060506E-2</v>
      </c>
    </row>
    <row r="717" spans="1:19" x14ac:dyDescent="0.25">
      <c r="A717" s="18">
        <v>38755</v>
      </c>
      <c r="B717" s="11">
        <v>854</v>
      </c>
      <c r="D717" s="11">
        <v>0.01</v>
      </c>
      <c r="E717" s="11">
        <v>1011</v>
      </c>
      <c r="F717" s="93">
        <f t="shared" si="168"/>
        <v>0.42430555555555555</v>
      </c>
      <c r="G717" s="26">
        <v>1023</v>
      </c>
      <c r="H717" s="93">
        <f t="shared" ref="H717:H780" si="180">VALUE(CONCATENATE(LEFT(G717,LEN(G717)-2),":",RIGHT(G717,2)))</f>
        <v>0.43263888888888885</v>
      </c>
      <c r="I717" s="23">
        <f t="shared" si="169"/>
        <v>0.43611111111111106</v>
      </c>
      <c r="J717" s="11" t="str">
        <f t="shared" si="170"/>
        <v/>
      </c>
      <c r="K717" s="11">
        <f t="shared" si="171"/>
        <v>11.999999999999957</v>
      </c>
      <c r="L717" s="11">
        <f t="shared" si="172"/>
        <v>1</v>
      </c>
      <c r="M717" s="11">
        <f t="shared" ca="1" si="173"/>
        <v>854</v>
      </c>
      <c r="N717" s="11">
        <f t="shared" ca="1" si="174"/>
        <v>93.999999999999901</v>
      </c>
      <c r="O717" s="21">
        <f t="shared" si="175"/>
        <v>2.5000000000000001E-2</v>
      </c>
      <c r="P717" s="24">
        <f t="shared" si="176"/>
        <v>5.4281443780592247E-3</v>
      </c>
      <c r="Q717" s="21">
        <f t="shared" si="177"/>
        <v>0.11999999999999958</v>
      </c>
      <c r="R717" s="21">
        <f t="shared" si="178"/>
        <v>0.14499999999999957</v>
      </c>
      <c r="S717" s="17">
        <f t="shared" si="179"/>
        <v>0.1254281443780588</v>
      </c>
    </row>
    <row r="718" spans="1:19" x14ac:dyDescent="0.25">
      <c r="A718" s="18">
        <v>38756</v>
      </c>
      <c r="B718" s="11">
        <v>835</v>
      </c>
      <c r="D718" s="11">
        <v>0.01</v>
      </c>
      <c r="E718" s="11">
        <v>1018</v>
      </c>
      <c r="F718" s="93">
        <f t="shared" ref="F718:F781" si="181">VALUE(CONCATENATE(LEFT(E718,LEN(E718)-2),":",RIGHT(E718,2)))</f>
        <v>0.4291666666666667</v>
      </c>
      <c r="G718" s="26">
        <v>1029</v>
      </c>
      <c r="H718" s="93">
        <f t="shared" si="180"/>
        <v>0.4368055555555555</v>
      </c>
      <c r="I718" s="23">
        <f t="shared" si="169"/>
        <v>0.44027777777777771</v>
      </c>
      <c r="J718" s="11" t="str">
        <f t="shared" si="170"/>
        <v/>
      </c>
      <c r="K718" s="11">
        <f t="shared" si="171"/>
        <v>10.999999999999881</v>
      </c>
      <c r="L718" s="11">
        <f t="shared" si="172"/>
        <v>1</v>
      </c>
      <c r="M718" s="11">
        <f t="shared" ca="1" si="173"/>
        <v>835</v>
      </c>
      <c r="N718" s="11">
        <f t="shared" ca="1" si="174"/>
        <v>118.9999999999999</v>
      </c>
      <c r="O718" s="21">
        <f t="shared" si="175"/>
        <v>2.5000000000000001E-2</v>
      </c>
      <c r="P718" s="24">
        <f t="shared" si="176"/>
        <v>5.4281443780592247E-3</v>
      </c>
      <c r="Q718" s="21">
        <f t="shared" si="177"/>
        <v>0.10999999999999881</v>
      </c>
      <c r="R718" s="21">
        <f t="shared" si="178"/>
        <v>0.13499999999999882</v>
      </c>
      <c r="S718" s="17">
        <f t="shared" si="179"/>
        <v>0.11542814437805803</v>
      </c>
    </row>
    <row r="719" spans="1:19" x14ac:dyDescent="0.25">
      <c r="A719" s="18">
        <v>38756</v>
      </c>
      <c r="B719" s="11">
        <v>1058</v>
      </c>
      <c r="D719" s="11">
        <v>0.01</v>
      </c>
      <c r="E719" s="11">
        <v>1220</v>
      </c>
      <c r="F719" s="93">
        <f t="shared" si="181"/>
        <v>0.51388888888888895</v>
      </c>
      <c r="G719" s="26">
        <v>1228</v>
      </c>
      <c r="H719" s="93">
        <f t="shared" si="180"/>
        <v>0.51944444444444449</v>
      </c>
      <c r="I719" s="23" t="str">
        <f t="shared" si="169"/>
        <v/>
      </c>
      <c r="J719" s="11">
        <f t="shared" si="170"/>
        <v>6.9999999999999751</v>
      </c>
      <c r="K719" s="11">
        <f t="shared" si="171"/>
        <v>7.9999999999999716</v>
      </c>
      <c r="L719" s="11">
        <f t="shared" si="172"/>
        <v>1</v>
      </c>
      <c r="M719" s="11">
        <f t="shared" ca="1" si="173"/>
        <v>1058</v>
      </c>
      <c r="N719" s="11" t="str">
        <f t="shared" si="174"/>
        <v/>
      </c>
      <c r="O719" s="21">
        <f t="shared" si="175"/>
        <v>1.7849999999999937</v>
      </c>
      <c r="P719" s="24">
        <f t="shared" si="176"/>
        <v>0.87680617365071434</v>
      </c>
      <c r="Q719" s="21">
        <f t="shared" si="177"/>
        <v>7.9999999999999724E-2</v>
      </c>
      <c r="R719" s="21">
        <f t="shared" si="178"/>
        <v>1.8649999999999933</v>
      </c>
      <c r="S719" s="17">
        <f t="shared" si="179"/>
        <v>0.95680617365071408</v>
      </c>
    </row>
    <row r="720" spans="1:19" x14ac:dyDescent="0.25">
      <c r="D720" s="11">
        <v>0.5</v>
      </c>
      <c r="E720" s="11">
        <v>1235</v>
      </c>
      <c r="F720" s="93">
        <f t="shared" si="181"/>
        <v>0.52430555555555558</v>
      </c>
      <c r="G720" s="26">
        <v>1254</v>
      </c>
      <c r="H720" s="93">
        <f t="shared" si="180"/>
        <v>0.53749999999999998</v>
      </c>
      <c r="I720" s="23" t="str">
        <f t="shared" si="169"/>
        <v/>
      </c>
      <c r="J720" s="11">
        <f t="shared" si="170"/>
        <v>5.9999999999999787</v>
      </c>
      <c r="K720" s="11">
        <f t="shared" si="171"/>
        <v>18.999999999999932</v>
      </c>
      <c r="L720" s="11">
        <f t="shared" si="172"/>
        <v>2</v>
      </c>
      <c r="M720" s="11">
        <f t="shared" ca="1" si="173"/>
        <v>1058</v>
      </c>
      <c r="N720" s="11" t="str">
        <f t="shared" si="174"/>
        <v/>
      </c>
      <c r="O720" s="21">
        <f t="shared" si="175"/>
        <v>1.7999999999999936</v>
      </c>
      <c r="P720" s="24">
        <f t="shared" si="176"/>
        <v>1.4912112552317707</v>
      </c>
      <c r="Q720" s="21">
        <f t="shared" si="177"/>
        <v>9.4999999999999662</v>
      </c>
      <c r="R720" s="21">
        <f t="shared" si="178"/>
        <v>11.29999999999996</v>
      </c>
      <c r="S720" s="17">
        <f t="shared" si="179"/>
        <v>10.991211255231736</v>
      </c>
    </row>
    <row r="721" spans="1:19" x14ac:dyDescent="0.25">
      <c r="D721" s="11">
        <v>0.1</v>
      </c>
      <c r="E721" s="11">
        <v>1300</v>
      </c>
      <c r="F721" s="93">
        <f t="shared" si="181"/>
        <v>0.54166666666666663</v>
      </c>
      <c r="G721" s="26">
        <v>1327</v>
      </c>
      <c r="H721" s="93">
        <f t="shared" si="180"/>
        <v>0.56041666666666667</v>
      </c>
      <c r="I721" s="23">
        <f t="shared" si="169"/>
        <v>0.56388888888888888</v>
      </c>
      <c r="J721" s="11" t="str">
        <f t="shared" si="170"/>
        <v/>
      </c>
      <c r="K721" s="11">
        <f t="shared" si="171"/>
        <v>27.000000000000064</v>
      </c>
      <c r="L721" s="11">
        <f t="shared" si="172"/>
        <v>3</v>
      </c>
      <c r="M721" s="11">
        <f t="shared" ca="1" si="173"/>
        <v>1058</v>
      </c>
      <c r="N721" s="11">
        <f t="shared" ca="1" si="174"/>
        <v>154</v>
      </c>
      <c r="O721" s="21">
        <f t="shared" si="175"/>
        <v>0.25</v>
      </c>
      <c r="P721" s="24">
        <f t="shared" si="176"/>
        <v>4.342905372259271E-2</v>
      </c>
      <c r="Q721" s="21">
        <f t="shared" si="177"/>
        <v>2.7000000000000064</v>
      </c>
      <c r="R721" s="21">
        <f t="shared" si="178"/>
        <v>2.9500000000000064</v>
      </c>
      <c r="S721" s="17">
        <f t="shared" si="179"/>
        <v>2.7434290537225992</v>
      </c>
    </row>
    <row r="722" spans="1:19" x14ac:dyDescent="0.25">
      <c r="A722" s="18">
        <v>38757</v>
      </c>
      <c r="B722" s="11">
        <v>1053</v>
      </c>
      <c r="D722" s="11">
        <v>0.01</v>
      </c>
      <c r="E722" s="11">
        <v>1241</v>
      </c>
      <c r="F722" s="93">
        <f t="shared" si="181"/>
        <v>0.52847222222222223</v>
      </c>
      <c r="G722" s="26">
        <v>1250</v>
      </c>
      <c r="H722" s="93">
        <f t="shared" si="180"/>
        <v>0.53472222222222221</v>
      </c>
      <c r="I722" s="23">
        <f t="shared" si="169"/>
        <v>0.53819444444444442</v>
      </c>
      <c r="J722" s="11" t="str">
        <f t="shared" si="170"/>
        <v/>
      </c>
      <c r="K722" s="11">
        <f t="shared" si="171"/>
        <v>8.999999999999968</v>
      </c>
      <c r="L722" s="11">
        <f t="shared" si="172"/>
        <v>1</v>
      </c>
      <c r="M722" s="11">
        <f t="shared" ca="1" si="173"/>
        <v>1053</v>
      </c>
      <c r="N722" s="11">
        <f t="shared" ca="1" si="174"/>
        <v>121.99999999999997</v>
      </c>
      <c r="O722" s="21">
        <f t="shared" si="175"/>
        <v>2.5000000000000001E-2</v>
      </c>
      <c r="P722" s="24">
        <f t="shared" si="176"/>
        <v>5.4281443780592247E-3</v>
      </c>
      <c r="Q722" s="21">
        <f t="shared" si="177"/>
        <v>8.9999999999999677E-2</v>
      </c>
      <c r="R722" s="21">
        <f t="shared" si="178"/>
        <v>0.11499999999999969</v>
      </c>
      <c r="S722" s="17">
        <f t="shared" si="179"/>
        <v>9.5428144378058896E-2</v>
      </c>
    </row>
    <row r="723" spans="1:19" x14ac:dyDescent="0.25">
      <c r="A723" s="18">
        <v>38758</v>
      </c>
      <c r="B723" s="11">
        <v>825</v>
      </c>
      <c r="D723" s="11">
        <v>0.01</v>
      </c>
      <c r="E723" s="11">
        <v>912</v>
      </c>
      <c r="F723" s="93">
        <f t="shared" si="181"/>
        <v>0.3833333333333333</v>
      </c>
      <c r="G723" s="26">
        <v>918</v>
      </c>
      <c r="H723" s="93">
        <f t="shared" si="180"/>
        <v>0.38750000000000001</v>
      </c>
      <c r="I723" s="23" t="str">
        <f t="shared" si="169"/>
        <v/>
      </c>
      <c r="J723" s="11">
        <f t="shared" si="170"/>
        <v>8.999999999999968</v>
      </c>
      <c r="K723" s="11">
        <f t="shared" si="171"/>
        <v>6.0000000000000586</v>
      </c>
      <c r="L723" s="11">
        <f t="shared" si="172"/>
        <v>1</v>
      </c>
      <c r="M723" s="11">
        <f t="shared" ca="1" si="173"/>
        <v>825</v>
      </c>
      <c r="N723" s="11" t="str">
        <f t="shared" si="174"/>
        <v/>
      </c>
      <c r="O723" s="21">
        <f t="shared" si="175"/>
        <v>45.044999999999838</v>
      </c>
      <c r="P723" s="24">
        <f t="shared" si="176"/>
        <v>13.015993850604142</v>
      </c>
      <c r="Q723" s="21">
        <f t="shared" si="177"/>
        <v>6.0000000000000588E-2</v>
      </c>
      <c r="R723" s="21">
        <f t="shared" si="178"/>
        <v>45.104999999999841</v>
      </c>
      <c r="S723" s="17">
        <f t="shared" si="179"/>
        <v>13.075993850604142</v>
      </c>
    </row>
    <row r="724" spans="1:19" x14ac:dyDescent="0.25">
      <c r="D724" s="11">
        <v>10</v>
      </c>
      <c r="E724" s="11">
        <v>927</v>
      </c>
      <c r="F724" s="93">
        <f t="shared" si="181"/>
        <v>0.39374999999999999</v>
      </c>
      <c r="G724" s="26">
        <v>932</v>
      </c>
      <c r="H724" s="93">
        <f t="shared" si="180"/>
        <v>0.3972222222222222</v>
      </c>
      <c r="I724" s="23" t="str">
        <f t="shared" si="169"/>
        <v/>
      </c>
      <c r="J724" s="11">
        <f t="shared" si="170"/>
        <v>7.9999999999999716</v>
      </c>
      <c r="K724" s="11">
        <f t="shared" si="171"/>
        <v>4.9999999999999822</v>
      </c>
      <c r="L724" s="11">
        <f t="shared" si="172"/>
        <v>2</v>
      </c>
      <c r="M724" s="11">
        <f t="shared" ca="1" si="173"/>
        <v>825</v>
      </c>
      <c r="N724" s="11" t="str">
        <f t="shared" si="174"/>
        <v/>
      </c>
      <c r="O724" s="21">
        <f t="shared" si="175"/>
        <v>759.99999999999727</v>
      </c>
      <c r="P724" s="24">
        <f t="shared" si="176"/>
        <v>470.52772388996607</v>
      </c>
      <c r="Q724" s="21">
        <f t="shared" si="177"/>
        <v>49.999999999999822</v>
      </c>
      <c r="R724" s="21">
        <f t="shared" si="178"/>
        <v>809.99999999999704</v>
      </c>
      <c r="S724" s="17">
        <f t="shared" si="179"/>
        <v>520.52772388996584</v>
      </c>
    </row>
    <row r="725" spans="1:19" x14ac:dyDescent="0.25">
      <c r="D725" s="11">
        <v>180</v>
      </c>
      <c r="E725" s="11">
        <v>940</v>
      </c>
      <c r="F725" s="93">
        <f t="shared" si="181"/>
        <v>0.40277777777777773</v>
      </c>
      <c r="G725" s="26">
        <v>1050</v>
      </c>
      <c r="H725" s="93">
        <f t="shared" si="180"/>
        <v>0.4513888888888889</v>
      </c>
      <c r="I725" s="23">
        <f t="shared" si="169"/>
        <v>0.4548611111111111</v>
      </c>
      <c r="J725" s="11" t="str">
        <f t="shared" si="170"/>
        <v/>
      </c>
      <c r="K725" s="11">
        <f t="shared" si="171"/>
        <v>70.000000000000071</v>
      </c>
      <c r="L725" s="11">
        <f t="shared" si="172"/>
        <v>3</v>
      </c>
      <c r="M725" s="11">
        <f t="shared" ca="1" si="173"/>
        <v>825</v>
      </c>
      <c r="N725" s="11">
        <f t="shared" ca="1" si="174"/>
        <v>150.00000000000003</v>
      </c>
      <c r="O725" s="21">
        <f t="shared" si="175"/>
        <v>450</v>
      </c>
      <c r="P725" s="24">
        <f t="shared" si="176"/>
        <v>47.347346607878421</v>
      </c>
      <c r="Q725" s="21">
        <f t="shared" si="177"/>
        <v>12600.000000000013</v>
      </c>
      <c r="R725" s="21">
        <f t="shared" si="178"/>
        <v>13050.000000000013</v>
      </c>
      <c r="S725" s="17">
        <f t="shared" si="179"/>
        <v>12647.34734660789</v>
      </c>
    </row>
    <row r="726" spans="1:19" x14ac:dyDescent="0.25">
      <c r="A726" s="18">
        <v>38760</v>
      </c>
      <c r="B726" s="11">
        <v>1219</v>
      </c>
      <c r="D726" s="11">
        <v>0.01</v>
      </c>
      <c r="E726" s="11">
        <v>1317</v>
      </c>
      <c r="F726" s="93">
        <f t="shared" si="181"/>
        <v>0.55347222222222225</v>
      </c>
      <c r="G726" s="26">
        <v>1322</v>
      </c>
      <c r="H726" s="93">
        <f t="shared" si="180"/>
        <v>0.55694444444444446</v>
      </c>
      <c r="I726" s="23" t="str">
        <f t="shared" si="169"/>
        <v/>
      </c>
      <c r="J726" s="11">
        <f t="shared" si="170"/>
        <v>8.999999999999968</v>
      </c>
      <c r="K726" s="11">
        <f t="shared" si="171"/>
        <v>4.9999999999999822</v>
      </c>
      <c r="L726" s="11">
        <f t="shared" si="172"/>
        <v>1</v>
      </c>
      <c r="M726" s="11">
        <f t="shared" ca="1" si="173"/>
        <v>1219</v>
      </c>
      <c r="N726" s="11" t="str">
        <f t="shared" si="174"/>
        <v/>
      </c>
      <c r="O726" s="21">
        <f t="shared" si="175"/>
        <v>45.044999999999838</v>
      </c>
      <c r="P726" s="24">
        <f t="shared" si="176"/>
        <v>13.015993850604142</v>
      </c>
      <c r="Q726" s="21">
        <f t="shared" si="177"/>
        <v>4.9999999999999822E-2</v>
      </c>
      <c r="R726" s="21">
        <f t="shared" si="178"/>
        <v>45.094999999999835</v>
      </c>
      <c r="S726" s="17">
        <f t="shared" si="179"/>
        <v>13.065993850604141</v>
      </c>
    </row>
    <row r="727" spans="1:19" x14ac:dyDescent="0.25">
      <c r="D727" s="11">
        <v>10</v>
      </c>
      <c r="E727" s="11">
        <v>1331</v>
      </c>
      <c r="F727" s="93">
        <f t="shared" si="181"/>
        <v>0.56319444444444444</v>
      </c>
      <c r="G727" s="26">
        <v>1453</v>
      </c>
      <c r="H727" s="93">
        <f t="shared" si="180"/>
        <v>0.62013888888888891</v>
      </c>
      <c r="I727" s="23">
        <f t="shared" si="169"/>
        <v>0.62361111111111112</v>
      </c>
      <c r="J727" s="11" t="str">
        <f t="shared" si="170"/>
        <v/>
      </c>
      <c r="K727" s="11">
        <f t="shared" si="171"/>
        <v>82.000000000000028</v>
      </c>
      <c r="L727" s="11">
        <f t="shared" si="172"/>
        <v>2</v>
      </c>
      <c r="M727" s="11">
        <f t="shared" ca="1" si="173"/>
        <v>1219</v>
      </c>
      <c r="N727" s="11">
        <f t="shared" ca="1" si="174"/>
        <v>159.00000000000009</v>
      </c>
      <c r="O727" s="21">
        <f t="shared" si="175"/>
        <v>25</v>
      </c>
      <c r="P727" s="24">
        <f t="shared" si="176"/>
        <v>3.1021051639523365</v>
      </c>
      <c r="Q727" s="21">
        <f t="shared" si="177"/>
        <v>820.00000000000023</v>
      </c>
      <c r="R727" s="21">
        <f t="shared" si="178"/>
        <v>845.00000000000023</v>
      </c>
      <c r="S727" s="17">
        <f t="shared" si="179"/>
        <v>823.10210516395261</v>
      </c>
    </row>
    <row r="728" spans="1:19" x14ac:dyDescent="0.25">
      <c r="A728" s="18">
        <v>38761</v>
      </c>
      <c r="B728" s="11">
        <v>1211</v>
      </c>
      <c r="D728" s="11">
        <v>0.01</v>
      </c>
      <c r="E728" s="11">
        <v>1340</v>
      </c>
      <c r="F728" s="93">
        <f t="shared" si="181"/>
        <v>0.56944444444444442</v>
      </c>
      <c r="G728" s="26">
        <v>1431</v>
      </c>
      <c r="H728" s="93">
        <f t="shared" si="180"/>
        <v>0.60486111111111118</v>
      </c>
      <c r="I728" s="23" t="str">
        <f t="shared" si="169"/>
        <v/>
      </c>
      <c r="J728" s="11">
        <f t="shared" si="170"/>
        <v>5.9999999999999787</v>
      </c>
      <c r="K728" s="11">
        <f t="shared" si="171"/>
        <v>51.000000000000142</v>
      </c>
      <c r="L728" s="11">
        <f t="shared" si="172"/>
        <v>1</v>
      </c>
      <c r="M728" s="11">
        <f t="shared" ca="1" si="173"/>
        <v>1211</v>
      </c>
      <c r="N728" s="11" t="str">
        <f t="shared" si="174"/>
        <v/>
      </c>
      <c r="O728" s="21">
        <f t="shared" si="175"/>
        <v>0.32999999999999885</v>
      </c>
      <c r="P728" s="24">
        <f t="shared" si="176"/>
        <v>0.23452818661036695</v>
      </c>
      <c r="Q728" s="21">
        <f t="shared" si="177"/>
        <v>0.51000000000000145</v>
      </c>
      <c r="R728" s="21">
        <f t="shared" si="178"/>
        <v>0.8400000000000003</v>
      </c>
      <c r="S728" s="17">
        <f t="shared" si="179"/>
        <v>0.74452818661036835</v>
      </c>
    </row>
    <row r="729" spans="1:19" x14ac:dyDescent="0.25">
      <c r="D729" s="11">
        <v>0.1</v>
      </c>
      <c r="E729" s="11">
        <v>1437</v>
      </c>
      <c r="F729" s="93">
        <f t="shared" si="181"/>
        <v>0.60902777777777783</v>
      </c>
      <c r="G729" s="26">
        <v>1445</v>
      </c>
      <c r="H729" s="93">
        <f t="shared" si="180"/>
        <v>0.61458333333333337</v>
      </c>
      <c r="I729" s="23" t="str">
        <f t="shared" si="169"/>
        <v/>
      </c>
      <c r="J729" s="11">
        <f t="shared" si="170"/>
        <v>2.9999999999999893</v>
      </c>
      <c r="K729" s="11">
        <f t="shared" si="171"/>
        <v>7.9999999999999716</v>
      </c>
      <c r="L729" s="11">
        <f t="shared" si="172"/>
        <v>2</v>
      </c>
      <c r="M729" s="11">
        <f t="shared" ca="1" si="173"/>
        <v>1211</v>
      </c>
      <c r="N729" s="11" t="str">
        <f t="shared" si="174"/>
        <v/>
      </c>
      <c r="O729" s="21">
        <f t="shared" si="175"/>
        <v>0.23999999999999916</v>
      </c>
      <c r="P729" s="24">
        <f t="shared" si="176"/>
        <v>0.23491688848146147</v>
      </c>
      <c r="Q729" s="21">
        <f t="shared" si="177"/>
        <v>0.79999999999999716</v>
      </c>
      <c r="R729" s="21">
        <f t="shared" si="178"/>
        <v>1.0399999999999963</v>
      </c>
      <c r="S729" s="17">
        <f t="shared" si="179"/>
        <v>1.0349168884814586</v>
      </c>
    </row>
    <row r="730" spans="1:19" x14ac:dyDescent="0.25">
      <c r="D730" s="11">
        <v>0.06</v>
      </c>
      <c r="E730" s="11">
        <v>1448</v>
      </c>
      <c r="F730" s="93">
        <f t="shared" si="181"/>
        <v>0.6166666666666667</v>
      </c>
      <c r="G730" s="26">
        <v>1459</v>
      </c>
      <c r="H730" s="93">
        <f t="shared" si="180"/>
        <v>0.62430555555555556</v>
      </c>
      <c r="I730" s="23" t="str">
        <f t="shared" si="169"/>
        <v/>
      </c>
      <c r="J730" s="11">
        <f t="shared" si="170"/>
        <v>6.9999999999999751</v>
      </c>
      <c r="K730" s="11">
        <f t="shared" si="171"/>
        <v>10.999999999999961</v>
      </c>
      <c r="L730" s="11">
        <f t="shared" si="172"/>
        <v>3</v>
      </c>
      <c r="M730" s="11">
        <f t="shared" ca="1" si="173"/>
        <v>1211</v>
      </c>
      <c r="N730" s="11" t="str">
        <f t="shared" si="174"/>
        <v/>
      </c>
      <c r="O730" s="21">
        <f t="shared" si="175"/>
        <v>0.21699999999999922</v>
      </c>
      <c r="P730" s="24">
        <f t="shared" si="176"/>
        <v>0.11938668742164102</v>
      </c>
      <c r="Q730" s="21">
        <f t="shared" si="177"/>
        <v>0.65999999999999759</v>
      </c>
      <c r="R730" s="21">
        <f t="shared" si="178"/>
        <v>0.87699999999999678</v>
      </c>
      <c r="S730" s="17">
        <f t="shared" si="179"/>
        <v>0.77938668742163864</v>
      </c>
    </row>
    <row r="731" spans="1:19" x14ac:dyDescent="0.25">
      <c r="D731" s="11">
        <v>2E-3</v>
      </c>
      <c r="E731" s="11">
        <v>1506</v>
      </c>
      <c r="F731" s="93">
        <f t="shared" si="181"/>
        <v>0.62916666666666665</v>
      </c>
      <c r="G731" s="26">
        <v>1512</v>
      </c>
      <c r="H731" s="93">
        <f t="shared" si="180"/>
        <v>0.6333333333333333</v>
      </c>
      <c r="I731" s="23" t="str">
        <f t="shared" si="169"/>
        <v/>
      </c>
      <c r="J731" s="11">
        <f t="shared" si="170"/>
        <v>6.0000000000001386</v>
      </c>
      <c r="K731" s="11">
        <f t="shared" si="171"/>
        <v>5.9999999999999787</v>
      </c>
      <c r="L731" s="11">
        <f t="shared" si="172"/>
        <v>4</v>
      </c>
      <c r="M731" s="11">
        <f t="shared" ca="1" si="173"/>
        <v>1211</v>
      </c>
      <c r="N731" s="11" t="str">
        <f t="shared" si="174"/>
        <v/>
      </c>
      <c r="O731" s="21">
        <f t="shared" si="175"/>
        <v>0.1860000000000043</v>
      </c>
      <c r="P731" s="24">
        <f t="shared" si="176"/>
        <v>0.10233144636140933</v>
      </c>
      <c r="Q731" s="21">
        <f t="shared" si="177"/>
        <v>1.1999999999999957E-2</v>
      </c>
      <c r="R731" s="21">
        <f t="shared" si="178"/>
        <v>0.19800000000000426</v>
      </c>
      <c r="S731" s="17">
        <f t="shared" si="179"/>
        <v>0.11433144636140928</v>
      </c>
    </row>
    <row r="732" spans="1:19" x14ac:dyDescent="0.25">
      <c r="D732" s="11">
        <v>0.06</v>
      </c>
      <c r="E732" s="11">
        <v>1518</v>
      </c>
      <c r="F732" s="93">
        <f t="shared" si="181"/>
        <v>0.63750000000000007</v>
      </c>
      <c r="G732" s="26">
        <v>1540</v>
      </c>
      <c r="H732" s="93">
        <f t="shared" si="180"/>
        <v>0.65277777777777779</v>
      </c>
      <c r="I732" s="23">
        <f t="shared" si="169"/>
        <v>0.65625</v>
      </c>
      <c r="J732" s="11" t="str">
        <f t="shared" si="170"/>
        <v/>
      </c>
      <c r="K732" s="11">
        <f t="shared" si="171"/>
        <v>21.999999999999922</v>
      </c>
      <c r="L732" s="11">
        <f t="shared" si="172"/>
        <v>5</v>
      </c>
      <c r="M732" s="11">
        <f t="shared" ca="1" si="173"/>
        <v>1211</v>
      </c>
      <c r="N732" s="11">
        <f t="shared" ca="1" si="174"/>
        <v>214.00000000000003</v>
      </c>
      <c r="O732" s="21">
        <f t="shared" si="175"/>
        <v>0.15</v>
      </c>
      <c r="P732" s="24">
        <f t="shared" si="176"/>
        <v>2.726709375618297E-2</v>
      </c>
      <c r="Q732" s="21">
        <f t="shared" si="177"/>
        <v>1.3199999999999952</v>
      </c>
      <c r="R732" s="21">
        <f t="shared" si="178"/>
        <v>1.4699999999999951</v>
      </c>
      <c r="S732" s="17">
        <f t="shared" si="179"/>
        <v>1.3472670937561781</v>
      </c>
    </row>
    <row r="733" spans="1:19" x14ac:dyDescent="0.25">
      <c r="A733" s="18">
        <v>38765</v>
      </c>
      <c r="B733" s="11">
        <v>922</v>
      </c>
      <c r="D733" s="11">
        <v>0.01</v>
      </c>
      <c r="E733" s="11">
        <v>1104</v>
      </c>
      <c r="F733" s="93">
        <f t="shared" si="181"/>
        <v>0.46111111111111108</v>
      </c>
      <c r="G733" s="26">
        <v>1228</v>
      </c>
      <c r="H733" s="93">
        <f t="shared" si="180"/>
        <v>0.51944444444444449</v>
      </c>
      <c r="I733" s="23">
        <f t="shared" si="169"/>
        <v>0.5229166666666667</v>
      </c>
      <c r="J733" s="11" t="str">
        <f t="shared" si="170"/>
        <v/>
      </c>
      <c r="K733" s="11">
        <f t="shared" si="171"/>
        <v>84.000000000000099</v>
      </c>
      <c r="L733" s="11">
        <f t="shared" si="172"/>
        <v>1</v>
      </c>
      <c r="M733" s="11">
        <f t="shared" ca="1" si="173"/>
        <v>922</v>
      </c>
      <c r="N733" s="11">
        <f t="shared" ca="1" si="174"/>
        <v>191.00000000000003</v>
      </c>
      <c r="O733" s="21">
        <f t="shared" si="175"/>
        <v>2.5000000000000001E-2</v>
      </c>
      <c r="P733" s="24">
        <f t="shared" si="176"/>
        <v>5.4281443780592247E-3</v>
      </c>
      <c r="Q733" s="21">
        <f t="shared" si="177"/>
        <v>0.84000000000000097</v>
      </c>
      <c r="R733" s="21">
        <f t="shared" si="178"/>
        <v>0.86500000000000099</v>
      </c>
      <c r="S733" s="17">
        <f t="shared" si="179"/>
        <v>0.84542814437806024</v>
      </c>
    </row>
    <row r="734" spans="1:19" x14ac:dyDescent="0.25">
      <c r="A734" s="18">
        <v>38765</v>
      </c>
      <c r="B734" s="11">
        <v>1403</v>
      </c>
      <c r="D734" s="11">
        <v>0.01</v>
      </c>
      <c r="E734" s="11">
        <v>1427</v>
      </c>
      <c r="F734" s="93">
        <f t="shared" si="181"/>
        <v>0.6020833333333333</v>
      </c>
      <c r="G734" s="26">
        <v>1430</v>
      </c>
      <c r="H734" s="93">
        <f t="shared" si="180"/>
        <v>0.60416666666666663</v>
      </c>
      <c r="I734" s="23" t="str">
        <f t="shared" si="169"/>
        <v/>
      </c>
      <c r="J734" s="11">
        <f t="shared" si="170"/>
        <v>9.0000000000001279</v>
      </c>
      <c r="K734" s="11">
        <f t="shared" si="171"/>
        <v>2.9999999999999893</v>
      </c>
      <c r="L734" s="11">
        <f t="shared" si="172"/>
        <v>1</v>
      </c>
      <c r="M734" s="11">
        <f t="shared" ca="1" si="173"/>
        <v>1403</v>
      </c>
      <c r="N734" s="11" t="str">
        <f t="shared" si="174"/>
        <v/>
      </c>
      <c r="O734" s="21">
        <f t="shared" si="175"/>
        <v>2.7450000000000387</v>
      </c>
      <c r="P734" s="24">
        <f t="shared" si="176"/>
        <v>1.2969420246517034</v>
      </c>
      <c r="Q734" s="21">
        <f t="shared" si="177"/>
        <v>2.9999999999999895E-2</v>
      </c>
      <c r="R734" s="21">
        <f t="shared" si="178"/>
        <v>2.7750000000000385</v>
      </c>
      <c r="S734" s="17">
        <f t="shared" si="179"/>
        <v>1.3269420246517032</v>
      </c>
    </row>
    <row r="735" spans="1:19" x14ac:dyDescent="0.25">
      <c r="D735" s="11">
        <v>0.6</v>
      </c>
      <c r="E735" s="11">
        <v>1439</v>
      </c>
      <c r="F735" s="93">
        <f t="shared" si="181"/>
        <v>0.61041666666666672</v>
      </c>
      <c r="G735" s="26">
        <v>1442</v>
      </c>
      <c r="H735" s="93">
        <f t="shared" si="180"/>
        <v>0.61249999999999993</v>
      </c>
      <c r="I735" s="23">
        <f t="shared" si="169"/>
        <v>0.61597222222222214</v>
      </c>
      <c r="J735" s="11" t="str">
        <f t="shared" si="170"/>
        <v/>
      </c>
      <c r="K735" s="11">
        <f t="shared" si="171"/>
        <v>2.9999999999998295</v>
      </c>
      <c r="L735" s="11">
        <f t="shared" si="172"/>
        <v>2</v>
      </c>
      <c r="M735" s="11">
        <f t="shared" ca="1" si="173"/>
        <v>1403</v>
      </c>
      <c r="N735" s="11">
        <f t="shared" ca="1" si="174"/>
        <v>43.999999999999844</v>
      </c>
      <c r="O735" s="21">
        <f t="shared" si="175"/>
        <v>1.5</v>
      </c>
      <c r="P735" s="24">
        <f t="shared" si="176"/>
        <v>0.22548428583557498</v>
      </c>
      <c r="Q735" s="21">
        <f t="shared" si="177"/>
        <v>1.7999999999998977</v>
      </c>
      <c r="R735" s="21">
        <f t="shared" si="178"/>
        <v>3.2999999999998977</v>
      </c>
      <c r="S735" s="17">
        <f t="shared" si="179"/>
        <v>2.0254842858354727</v>
      </c>
    </row>
    <row r="736" spans="1:19" x14ac:dyDescent="0.25">
      <c r="A736" s="18">
        <v>38765</v>
      </c>
      <c r="B736" s="11">
        <v>1445</v>
      </c>
      <c r="D736" s="11">
        <v>10</v>
      </c>
      <c r="E736" s="11">
        <v>1515</v>
      </c>
      <c r="F736" s="93">
        <f t="shared" si="181"/>
        <v>0.63541666666666663</v>
      </c>
      <c r="G736" s="26">
        <v>1527</v>
      </c>
      <c r="H736" s="93">
        <f t="shared" si="180"/>
        <v>0.64374999999999993</v>
      </c>
      <c r="I736" s="23">
        <f t="shared" ref="I736:I750" si="182">IF(OR(A737&lt;&gt;"",D737=""),H736+TIME(0,5,0),"")</f>
        <v>0.64722222222222214</v>
      </c>
      <c r="J736" s="11" t="str">
        <f t="shared" ref="J736:J750" si="183">IF(AND(OR(AND(A736&lt;&gt;"",A737=""),AND(A736="",A737="")),D737&lt;&gt;""),(F737-H736)*1440,"")</f>
        <v/>
      </c>
      <c r="K736" s="11">
        <f t="shared" ref="K736:K750" si="184">(H736-F736)*1440</f>
        <v>11.999999999999957</v>
      </c>
      <c r="L736" s="11">
        <f t="shared" ref="L736:L750" si="185">IF(A736&lt;&gt;"",1,L735+1)</f>
        <v>1</v>
      </c>
      <c r="M736" s="11">
        <f t="shared" ref="M736:M750" ca="1" si="186">OFFSET(B736,-L736+1,0)</f>
        <v>1445</v>
      </c>
      <c r="N736" s="11">
        <f t="shared" ref="N736:N750" ca="1" si="187">IF(I736&lt;&gt;"",(I736-VALUE(CONCATENATE(LEFT(M736,LEN(M736)-2),":",RIGHT(M736,2))))*1440,"")</f>
        <v>46.999999999999829</v>
      </c>
      <c r="O736" s="21">
        <f t="shared" ref="O736:O750" si="188">IF(J736&lt;&gt;"",(D736+D737)*J736/2,D736*5/2)</f>
        <v>25</v>
      </c>
      <c r="P736" s="24">
        <f t="shared" ref="P736:P750" si="189">IF(J736&lt;&gt;"",(D737-D736)*J736/LN((D737+0.000001)/(D736+0.000001)),-5*(D736-0.000001)/(LN(1/D736)-13.8155))</f>
        <v>3.1021051639523365</v>
      </c>
      <c r="Q736" s="21">
        <f t="shared" ref="Q736:Q750" si="190">(D736*K736)</f>
        <v>119.99999999999957</v>
      </c>
      <c r="R736" s="21">
        <f t="shared" ref="R736:R750" si="191">O736+Q736</f>
        <v>144.99999999999957</v>
      </c>
      <c r="S736" s="17">
        <f t="shared" ref="S736:S750" si="192">P736+Q736</f>
        <v>123.1021051639519</v>
      </c>
    </row>
    <row r="737" spans="1:19" x14ac:dyDescent="0.25">
      <c r="A737" s="18">
        <v>38768</v>
      </c>
      <c r="B737" s="11">
        <v>1410</v>
      </c>
      <c r="D737" s="11">
        <v>0.01</v>
      </c>
      <c r="E737" s="11">
        <v>1602</v>
      </c>
      <c r="F737" s="93">
        <f t="shared" si="181"/>
        <v>0.66805555555555562</v>
      </c>
      <c r="G737" s="26">
        <v>1616</v>
      </c>
      <c r="H737" s="93">
        <f t="shared" si="180"/>
        <v>0.6777777777777777</v>
      </c>
      <c r="I737" s="23" t="str">
        <f t="shared" si="182"/>
        <v/>
      </c>
      <c r="J737" s="11">
        <f t="shared" si="183"/>
        <v>11.000000000000121</v>
      </c>
      <c r="K737" s="11">
        <f t="shared" si="184"/>
        <v>13.99999999999979</v>
      </c>
      <c r="L737" s="11">
        <f t="shared" si="185"/>
        <v>1</v>
      </c>
      <c r="M737" s="11">
        <f t="shared" ca="1" si="186"/>
        <v>1410</v>
      </c>
      <c r="N737" s="11" t="str">
        <f t="shared" si="187"/>
        <v/>
      </c>
      <c r="O737" s="21">
        <f t="shared" si="188"/>
        <v>1.7050000000000187</v>
      </c>
      <c r="P737" s="24">
        <f t="shared" si="189"/>
        <v>0.93793164702566922</v>
      </c>
      <c r="Q737" s="21">
        <f t="shared" si="190"/>
        <v>0.1399999999999979</v>
      </c>
      <c r="R737" s="21">
        <f t="shared" si="191"/>
        <v>1.8450000000000166</v>
      </c>
      <c r="S737" s="17">
        <f t="shared" si="192"/>
        <v>1.0779316470256672</v>
      </c>
    </row>
    <row r="738" spans="1:19" x14ac:dyDescent="0.25">
      <c r="D738" s="11">
        <v>0.3</v>
      </c>
      <c r="E738" s="11">
        <v>1627</v>
      </c>
      <c r="F738" s="93">
        <f t="shared" si="181"/>
        <v>0.68541666666666667</v>
      </c>
      <c r="G738" s="26">
        <v>1633</v>
      </c>
      <c r="H738" s="93">
        <f t="shared" si="180"/>
        <v>0.68958333333333333</v>
      </c>
      <c r="I738" s="23">
        <f t="shared" si="182"/>
        <v>0.69305555555555554</v>
      </c>
      <c r="J738" s="11" t="str">
        <f t="shared" si="183"/>
        <v/>
      </c>
      <c r="K738" s="11">
        <f t="shared" si="184"/>
        <v>5.9999999999999787</v>
      </c>
      <c r="L738" s="11">
        <f t="shared" si="185"/>
        <v>2</v>
      </c>
      <c r="M738" s="11">
        <f t="shared" ca="1" si="186"/>
        <v>1410</v>
      </c>
      <c r="N738" s="11">
        <f t="shared" ca="1" si="187"/>
        <v>147.99999999999994</v>
      </c>
      <c r="O738" s="21">
        <f t="shared" si="188"/>
        <v>0.75</v>
      </c>
      <c r="P738" s="24">
        <f t="shared" si="189"/>
        <v>0.11893841060855184</v>
      </c>
      <c r="Q738" s="21">
        <f t="shared" si="190"/>
        <v>1.7999999999999936</v>
      </c>
      <c r="R738" s="21">
        <f t="shared" si="191"/>
        <v>2.5499999999999936</v>
      </c>
      <c r="S738" s="17">
        <f t="shared" si="192"/>
        <v>1.9189384106085454</v>
      </c>
    </row>
    <row r="739" spans="1:19" x14ac:dyDescent="0.25">
      <c r="A739" s="18">
        <v>38769</v>
      </c>
      <c r="B739" s="11">
        <v>910</v>
      </c>
      <c r="D739" s="11">
        <v>0.01</v>
      </c>
      <c r="E739" s="11">
        <v>953</v>
      </c>
      <c r="F739" s="93">
        <f t="shared" si="181"/>
        <v>0.41180555555555554</v>
      </c>
      <c r="G739" s="26">
        <v>959</v>
      </c>
      <c r="H739" s="93">
        <f t="shared" si="180"/>
        <v>0.41597222222222219</v>
      </c>
      <c r="I739" s="23" t="str">
        <f t="shared" si="182"/>
        <v/>
      </c>
      <c r="J739" s="11">
        <f t="shared" si="183"/>
        <v>8.0000000000000515</v>
      </c>
      <c r="K739" s="11">
        <f t="shared" si="184"/>
        <v>5.9999999999999787</v>
      </c>
      <c r="L739" s="11">
        <f t="shared" si="185"/>
        <v>1</v>
      </c>
      <c r="M739" s="11">
        <f t="shared" ca="1" si="186"/>
        <v>910</v>
      </c>
      <c r="N739" s="11" t="str">
        <f t="shared" si="187"/>
        <v/>
      </c>
      <c r="O739" s="21">
        <f t="shared" si="188"/>
        <v>0.44000000000000283</v>
      </c>
      <c r="P739" s="24">
        <f t="shared" si="189"/>
        <v>0.31270424881382575</v>
      </c>
      <c r="Q739" s="21">
        <f t="shared" si="190"/>
        <v>5.999999999999979E-2</v>
      </c>
      <c r="R739" s="21">
        <f t="shared" si="191"/>
        <v>0.50000000000000266</v>
      </c>
      <c r="S739" s="17">
        <f t="shared" si="192"/>
        <v>0.37270424881382552</v>
      </c>
    </row>
    <row r="740" spans="1:19" x14ac:dyDescent="0.25">
      <c r="D740" s="11">
        <v>0.1</v>
      </c>
      <c r="E740" s="11">
        <v>1007</v>
      </c>
      <c r="F740" s="93">
        <f t="shared" si="181"/>
        <v>0.42152777777777778</v>
      </c>
      <c r="G740" s="26">
        <v>1012</v>
      </c>
      <c r="H740" s="93">
        <f t="shared" si="180"/>
        <v>0.42499999999999999</v>
      </c>
      <c r="I740" s="23" t="str">
        <f t="shared" si="182"/>
        <v/>
      </c>
      <c r="J740" s="11">
        <f t="shared" si="183"/>
        <v>10.000000000000044</v>
      </c>
      <c r="K740" s="11">
        <f t="shared" si="184"/>
        <v>4.9999999999999822</v>
      </c>
      <c r="L740" s="11">
        <f t="shared" si="185"/>
        <v>2</v>
      </c>
      <c r="M740" s="11">
        <f t="shared" ca="1" si="186"/>
        <v>910</v>
      </c>
      <c r="N740" s="11" t="str">
        <f t="shared" si="187"/>
        <v/>
      </c>
      <c r="O740" s="21">
        <f t="shared" si="188"/>
        <v>0.50500000000000222</v>
      </c>
      <c r="P740" s="24">
        <f t="shared" si="189"/>
        <v>0.21502196972747917</v>
      </c>
      <c r="Q740" s="21">
        <f t="shared" si="190"/>
        <v>0.49999999999999822</v>
      </c>
      <c r="R740" s="21">
        <f t="shared" si="191"/>
        <v>1.0050000000000003</v>
      </c>
      <c r="S740" s="17">
        <f t="shared" si="192"/>
        <v>0.71502196972747734</v>
      </c>
    </row>
    <row r="741" spans="1:19" x14ac:dyDescent="0.25">
      <c r="D741" s="11">
        <v>1E-3</v>
      </c>
      <c r="E741" s="11">
        <v>1022</v>
      </c>
      <c r="F741" s="93">
        <f t="shared" si="181"/>
        <v>0.43194444444444446</v>
      </c>
      <c r="G741" s="26">
        <v>1026</v>
      </c>
      <c r="H741" s="93">
        <f t="shared" si="180"/>
        <v>0.43472222222222223</v>
      </c>
      <c r="I741" s="23">
        <f t="shared" si="182"/>
        <v>0.43819444444444444</v>
      </c>
      <c r="J741" s="11" t="str">
        <f t="shared" si="183"/>
        <v/>
      </c>
      <c r="K741" s="11">
        <f t="shared" si="184"/>
        <v>3.9999999999999858</v>
      </c>
      <c r="L741" s="11">
        <f t="shared" si="185"/>
        <v>3</v>
      </c>
      <c r="M741" s="11">
        <f t="shared" ca="1" si="186"/>
        <v>910</v>
      </c>
      <c r="N741" s="11">
        <f t="shared" ca="1" si="187"/>
        <v>81.000000000000028</v>
      </c>
      <c r="O741" s="21">
        <f t="shared" si="188"/>
        <v>2.5000000000000001E-3</v>
      </c>
      <c r="P741" s="24">
        <f t="shared" si="189"/>
        <v>7.2310141757293866E-4</v>
      </c>
      <c r="Q741" s="21">
        <f t="shared" si="190"/>
        <v>3.9999999999999862E-3</v>
      </c>
      <c r="R741" s="21">
        <f t="shared" si="191"/>
        <v>6.4999999999999867E-3</v>
      </c>
      <c r="S741" s="17">
        <f t="shared" si="192"/>
        <v>4.7231014175729245E-3</v>
      </c>
    </row>
    <row r="742" spans="1:19" x14ac:dyDescent="0.25">
      <c r="A742" s="18">
        <v>38769</v>
      </c>
      <c r="B742" s="11">
        <v>1319</v>
      </c>
      <c r="D742" s="11">
        <v>0.01</v>
      </c>
      <c r="E742" s="11">
        <v>1412</v>
      </c>
      <c r="F742" s="93">
        <f t="shared" si="181"/>
        <v>0.59166666666666667</v>
      </c>
      <c r="G742" s="26">
        <v>1424</v>
      </c>
      <c r="H742" s="93">
        <f t="shared" si="180"/>
        <v>0.6</v>
      </c>
      <c r="I742" s="23" t="str">
        <f t="shared" si="182"/>
        <v/>
      </c>
      <c r="J742" s="11">
        <f t="shared" si="183"/>
        <v>7.9999999999999716</v>
      </c>
      <c r="K742" s="11">
        <f t="shared" si="184"/>
        <v>11.999999999999957</v>
      </c>
      <c r="L742" s="11">
        <f t="shared" si="185"/>
        <v>1</v>
      </c>
      <c r="M742" s="11">
        <f t="shared" ca="1" si="186"/>
        <v>1319</v>
      </c>
      <c r="N742" s="11" t="str">
        <f t="shared" si="187"/>
        <v/>
      </c>
      <c r="O742" s="21">
        <f t="shared" si="188"/>
        <v>4.0399999999999858</v>
      </c>
      <c r="P742" s="24">
        <f t="shared" si="189"/>
        <v>1.7198431189295129</v>
      </c>
      <c r="Q742" s="21">
        <f t="shared" si="190"/>
        <v>0.11999999999999958</v>
      </c>
      <c r="R742" s="21">
        <f t="shared" si="191"/>
        <v>4.159999999999985</v>
      </c>
      <c r="S742" s="17">
        <f t="shared" si="192"/>
        <v>1.8398431189295126</v>
      </c>
    </row>
    <row r="743" spans="1:19" x14ac:dyDescent="0.25">
      <c r="D743" s="11">
        <v>1</v>
      </c>
      <c r="E743" s="11">
        <v>1432</v>
      </c>
      <c r="F743" s="93">
        <f t="shared" si="181"/>
        <v>0.60555555555555551</v>
      </c>
      <c r="G743" s="26">
        <v>1439</v>
      </c>
      <c r="H743" s="93">
        <f t="shared" si="180"/>
        <v>0.61041666666666672</v>
      </c>
      <c r="I743" s="23">
        <f t="shared" si="182"/>
        <v>0.61388888888888893</v>
      </c>
      <c r="J743" s="11" t="str">
        <f t="shared" si="183"/>
        <v/>
      </c>
      <c r="K743" s="11">
        <f t="shared" si="184"/>
        <v>7.000000000000135</v>
      </c>
      <c r="L743" s="11">
        <f t="shared" si="185"/>
        <v>2</v>
      </c>
      <c r="M743" s="11">
        <f t="shared" ca="1" si="186"/>
        <v>1319</v>
      </c>
      <c r="N743" s="11">
        <f t="shared" ca="1" si="187"/>
        <v>85.000000000000014</v>
      </c>
      <c r="O743" s="21">
        <f t="shared" si="188"/>
        <v>2.5</v>
      </c>
      <c r="P743" s="24">
        <f t="shared" si="189"/>
        <v>0.36191198291773735</v>
      </c>
      <c r="Q743" s="21">
        <f t="shared" si="190"/>
        <v>7.000000000000135</v>
      </c>
      <c r="R743" s="21">
        <f t="shared" si="191"/>
        <v>9.500000000000135</v>
      </c>
      <c r="S743" s="17">
        <f t="shared" si="192"/>
        <v>7.3619119829178725</v>
      </c>
    </row>
    <row r="744" spans="1:19" x14ac:dyDescent="0.25">
      <c r="A744" s="18">
        <v>38770</v>
      </c>
      <c r="B744" s="11">
        <v>813</v>
      </c>
      <c r="D744" s="11">
        <v>0.01</v>
      </c>
      <c r="E744" s="11">
        <v>946</v>
      </c>
      <c r="F744" s="93">
        <f t="shared" si="181"/>
        <v>0.4069444444444445</v>
      </c>
      <c r="G744" s="26">
        <v>956</v>
      </c>
      <c r="H744" s="93">
        <f t="shared" si="180"/>
        <v>0.41388888888888892</v>
      </c>
      <c r="I744" s="23" t="str">
        <f t="shared" si="182"/>
        <v/>
      </c>
      <c r="J744" s="11">
        <f t="shared" si="183"/>
        <v>13.99999999999995</v>
      </c>
      <c r="K744" s="11">
        <f t="shared" si="184"/>
        <v>9.9999999999999645</v>
      </c>
      <c r="L744" s="11">
        <f t="shared" si="185"/>
        <v>1</v>
      </c>
      <c r="M744" s="11">
        <f t="shared" ca="1" si="186"/>
        <v>813</v>
      </c>
      <c r="N744" s="11" t="str">
        <f t="shared" si="187"/>
        <v/>
      </c>
      <c r="O744" s="21">
        <f t="shared" si="188"/>
        <v>2.8699999999999899</v>
      </c>
      <c r="P744" s="24">
        <f t="shared" si="189"/>
        <v>1.480163387406237</v>
      </c>
      <c r="Q744" s="21">
        <f t="shared" si="190"/>
        <v>9.9999999999999645E-2</v>
      </c>
      <c r="R744" s="21">
        <f t="shared" si="191"/>
        <v>2.9699999999999895</v>
      </c>
      <c r="S744" s="17">
        <f t="shared" si="192"/>
        <v>1.5801633874062366</v>
      </c>
    </row>
    <row r="745" spans="1:19" x14ac:dyDescent="0.25">
      <c r="D745" s="11">
        <v>0.4</v>
      </c>
      <c r="E745" s="11">
        <v>1010</v>
      </c>
      <c r="F745" s="93">
        <f t="shared" si="181"/>
        <v>0.4236111111111111</v>
      </c>
      <c r="G745" s="26">
        <v>1018</v>
      </c>
      <c r="H745" s="93">
        <f t="shared" si="180"/>
        <v>0.4291666666666667</v>
      </c>
      <c r="I745" s="23" t="str">
        <f t="shared" si="182"/>
        <v/>
      </c>
      <c r="J745" s="11">
        <f t="shared" si="183"/>
        <v>10.999999999999881</v>
      </c>
      <c r="K745" s="11">
        <f t="shared" si="184"/>
        <v>8.0000000000000515</v>
      </c>
      <c r="L745" s="11">
        <f t="shared" si="185"/>
        <v>2</v>
      </c>
      <c r="M745" s="11">
        <f t="shared" ca="1" si="186"/>
        <v>813</v>
      </c>
      <c r="N745" s="11" t="str">
        <f t="shared" si="187"/>
        <v/>
      </c>
      <c r="O745" s="21">
        <f t="shared" si="188"/>
        <v>2.221999999999976</v>
      </c>
      <c r="P745" s="24">
        <f t="shared" si="189"/>
        <v>0.94594421393904438</v>
      </c>
      <c r="Q745" s="21">
        <f t="shared" si="190"/>
        <v>3.2000000000000206</v>
      </c>
      <c r="R745" s="21">
        <f t="shared" si="191"/>
        <v>5.421999999999997</v>
      </c>
      <c r="S745" s="17">
        <f t="shared" si="192"/>
        <v>4.1459442139390648</v>
      </c>
    </row>
    <row r="746" spans="1:19" x14ac:dyDescent="0.25">
      <c r="D746" s="11">
        <v>4.0000000000000001E-3</v>
      </c>
      <c r="E746" s="11">
        <v>1029</v>
      </c>
      <c r="F746" s="93">
        <f t="shared" si="181"/>
        <v>0.4368055555555555</v>
      </c>
      <c r="G746" s="26">
        <v>1032</v>
      </c>
      <c r="H746" s="93">
        <f t="shared" si="180"/>
        <v>0.43888888888888888</v>
      </c>
      <c r="I746" s="23">
        <f t="shared" si="182"/>
        <v>0.44236111111111109</v>
      </c>
      <c r="J746" s="11" t="str">
        <f t="shared" si="183"/>
        <v/>
      </c>
      <c r="K746" s="11">
        <f t="shared" si="184"/>
        <v>3.0000000000000693</v>
      </c>
      <c r="L746" s="11">
        <f t="shared" si="185"/>
        <v>3</v>
      </c>
      <c r="M746" s="11">
        <f t="shared" ca="1" si="186"/>
        <v>813</v>
      </c>
      <c r="N746" s="11">
        <f t="shared" ca="1" si="187"/>
        <v>143.99999999999997</v>
      </c>
      <c r="O746" s="21">
        <f t="shared" si="188"/>
        <v>0.01</v>
      </c>
      <c r="P746" s="24">
        <f t="shared" si="189"/>
        <v>2.4107675165242134E-3</v>
      </c>
      <c r="Q746" s="21">
        <f t="shared" si="190"/>
        <v>1.2000000000000278E-2</v>
      </c>
      <c r="R746" s="21">
        <f t="shared" si="191"/>
        <v>2.2000000000000276E-2</v>
      </c>
      <c r="S746" s="17">
        <f t="shared" si="192"/>
        <v>1.4410767516524491E-2</v>
      </c>
    </row>
    <row r="747" spans="1:19" x14ac:dyDescent="0.25">
      <c r="A747" s="18">
        <v>38770</v>
      </c>
      <c r="B747" s="11">
        <v>1425</v>
      </c>
      <c r="D747" s="11">
        <v>0.01</v>
      </c>
      <c r="E747" s="11">
        <v>1532</v>
      </c>
      <c r="F747" s="93">
        <f t="shared" si="181"/>
        <v>0.64722222222222225</v>
      </c>
      <c r="G747" s="26">
        <v>1538</v>
      </c>
      <c r="H747" s="93">
        <f t="shared" si="180"/>
        <v>0.65138888888888891</v>
      </c>
      <c r="I747" s="23" t="str">
        <f t="shared" si="182"/>
        <v/>
      </c>
      <c r="J747" s="11">
        <f t="shared" si="183"/>
        <v>7.9999999999999716</v>
      </c>
      <c r="K747" s="11">
        <f t="shared" si="184"/>
        <v>5.9999999999999787</v>
      </c>
      <c r="L747" s="11">
        <f t="shared" si="185"/>
        <v>1</v>
      </c>
      <c r="M747" s="11">
        <f t="shared" ca="1" si="186"/>
        <v>1425</v>
      </c>
      <c r="N747" s="11" t="str">
        <f t="shared" si="187"/>
        <v/>
      </c>
      <c r="O747" s="21">
        <f t="shared" si="188"/>
        <v>4.3999999999999838E-2</v>
      </c>
      <c r="P747" s="24">
        <f t="shared" si="189"/>
        <v>3.1281422791180513E-2</v>
      </c>
      <c r="Q747" s="21">
        <f t="shared" si="190"/>
        <v>5.999999999999979E-2</v>
      </c>
      <c r="R747" s="21">
        <f t="shared" si="191"/>
        <v>0.10399999999999962</v>
      </c>
      <c r="S747" s="17">
        <f t="shared" si="192"/>
        <v>9.1281422791180303E-2</v>
      </c>
    </row>
    <row r="748" spans="1:19" x14ac:dyDescent="0.25">
      <c r="D748" s="11">
        <v>1E-3</v>
      </c>
      <c r="E748" s="11">
        <v>1546</v>
      </c>
      <c r="F748" s="93">
        <f t="shared" si="181"/>
        <v>0.65694444444444444</v>
      </c>
      <c r="G748" s="26">
        <v>1619</v>
      </c>
      <c r="H748" s="93">
        <f t="shared" si="180"/>
        <v>0.67986111111111114</v>
      </c>
      <c r="I748" s="23">
        <f t="shared" si="182"/>
        <v>0.68333333333333335</v>
      </c>
      <c r="J748" s="11" t="str">
        <f t="shared" si="183"/>
        <v/>
      </c>
      <c r="K748" s="11">
        <f t="shared" si="184"/>
        <v>33.000000000000043</v>
      </c>
      <c r="L748" s="11">
        <f t="shared" si="185"/>
        <v>2</v>
      </c>
      <c r="M748" s="11">
        <f t="shared" ca="1" si="186"/>
        <v>1425</v>
      </c>
      <c r="N748" s="11">
        <f t="shared" ca="1" si="187"/>
        <v>119.00000000000006</v>
      </c>
      <c r="O748" s="21">
        <f t="shared" si="188"/>
        <v>2.5000000000000001E-3</v>
      </c>
      <c r="P748" s="24">
        <f t="shared" si="189"/>
        <v>7.2310141757293866E-4</v>
      </c>
      <c r="Q748" s="21">
        <f t="shared" si="190"/>
        <v>3.3000000000000043E-2</v>
      </c>
      <c r="R748" s="21">
        <f t="shared" si="191"/>
        <v>3.5500000000000045E-2</v>
      </c>
      <c r="S748" s="17">
        <f t="shared" si="192"/>
        <v>3.3723101417572982E-2</v>
      </c>
    </row>
    <row r="749" spans="1:19" x14ac:dyDescent="0.25">
      <c r="A749" s="18">
        <v>38771</v>
      </c>
      <c r="B749" s="11">
        <v>830</v>
      </c>
      <c r="D749" s="11">
        <v>0.01</v>
      </c>
      <c r="E749" s="11">
        <v>1222</v>
      </c>
      <c r="F749" s="93">
        <f t="shared" si="181"/>
        <v>0.51527777777777783</v>
      </c>
      <c r="G749" s="26">
        <v>1239</v>
      </c>
      <c r="H749" s="93">
        <f t="shared" si="180"/>
        <v>0.52708333333333335</v>
      </c>
      <c r="I749" s="23" t="str">
        <f t="shared" si="182"/>
        <v/>
      </c>
      <c r="J749" s="11">
        <f t="shared" si="183"/>
        <v>17.999999999999936</v>
      </c>
      <c r="K749" s="11">
        <f t="shared" si="184"/>
        <v>16.99999999999994</v>
      </c>
      <c r="L749" s="11">
        <f t="shared" si="185"/>
        <v>1</v>
      </c>
      <c r="M749" s="11">
        <f t="shared" ca="1" si="186"/>
        <v>830</v>
      </c>
      <c r="N749" s="11" t="str">
        <f t="shared" si="187"/>
        <v/>
      </c>
      <c r="O749" s="21">
        <f t="shared" si="188"/>
        <v>0.98999999999999644</v>
      </c>
      <c r="P749" s="24">
        <f t="shared" si="189"/>
        <v>0.7035845598311008</v>
      </c>
      <c r="Q749" s="21">
        <f t="shared" si="190"/>
        <v>0.1699999999999994</v>
      </c>
      <c r="R749" s="21">
        <f t="shared" si="191"/>
        <v>1.1599999999999959</v>
      </c>
      <c r="S749" s="17">
        <f t="shared" si="192"/>
        <v>0.87358455983110017</v>
      </c>
    </row>
    <row r="750" spans="1:19" x14ac:dyDescent="0.25">
      <c r="D750" s="11">
        <v>0.1</v>
      </c>
      <c r="E750" s="11">
        <v>1257</v>
      </c>
      <c r="F750" s="93">
        <f t="shared" si="181"/>
        <v>0.5395833333333333</v>
      </c>
      <c r="G750" s="26">
        <v>1331</v>
      </c>
      <c r="H750" s="93">
        <f t="shared" si="180"/>
        <v>0.56319444444444444</v>
      </c>
      <c r="I750" s="23">
        <f t="shared" si="182"/>
        <v>0.56666666666666665</v>
      </c>
      <c r="J750" s="11" t="str">
        <f t="shared" si="183"/>
        <v/>
      </c>
      <c r="K750" s="11">
        <f t="shared" si="184"/>
        <v>34.000000000000043</v>
      </c>
      <c r="L750" s="11">
        <f t="shared" si="185"/>
        <v>2</v>
      </c>
      <c r="M750" s="11">
        <f t="shared" ca="1" si="186"/>
        <v>830</v>
      </c>
      <c r="N750" s="11">
        <f t="shared" ca="1" si="187"/>
        <v>305.99999999999994</v>
      </c>
      <c r="O750" s="21">
        <f t="shared" si="188"/>
        <v>0.25</v>
      </c>
      <c r="P750" s="24">
        <f t="shared" si="189"/>
        <v>4.342905372259271E-2</v>
      </c>
      <c r="Q750" s="21">
        <f t="shared" si="190"/>
        <v>3.4000000000000044</v>
      </c>
      <c r="R750" s="21">
        <f t="shared" si="191"/>
        <v>3.6500000000000044</v>
      </c>
      <c r="S750" s="17">
        <f t="shared" si="192"/>
        <v>3.4434290537225971</v>
      </c>
    </row>
    <row r="751" spans="1:19" x14ac:dyDescent="0.25">
      <c r="A751" s="18">
        <v>38772</v>
      </c>
      <c r="B751" s="11">
        <v>816</v>
      </c>
      <c r="D751" s="11">
        <v>2E-3</v>
      </c>
      <c r="E751" s="11">
        <v>936</v>
      </c>
      <c r="F751" s="93">
        <f t="shared" si="181"/>
        <v>0.39999999999999997</v>
      </c>
      <c r="G751" s="26">
        <v>941</v>
      </c>
      <c r="H751" s="93">
        <f t="shared" si="180"/>
        <v>0.40347222222222223</v>
      </c>
      <c r="I751" s="23" t="str">
        <f t="shared" ref="I751:I762" si="193">IF(OR(A752&lt;&gt;"",D752=""),H751+TIME(0,5,0),"")</f>
        <v/>
      </c>
      <c r="J751" s="11">
        <f t="shared" ref="J751:J762" si="194">IF(AND(OR(AND(A751&lt;&gt;"",A752=""),AND(A751="",A752="")),D752&lt;&gt;""),(F752-H751)*1440,"")</f>
        <v>15.000000000000027</v>
      </c>
      <c r="K751" s="11">
        <f t="shared" ref="K751:K762" si="195">(H751-F751)*1440</f>
        <v>5.0000000000000622</v>
      </c>
      <c r="L751" s="11">
        <f t="shared" ref="L751:L762" si="196">IF(A751&lt;&gt;"",1,L750+1)</f>
        <v>1</v>
      </c>
      <c r="M751" s="11">
        <f t="shared" ref="M751:M762" ca="1" si="197">OFFSET(B751,-L751+1,0)</f>
        <v>816</v>
      </c>
      <c r="N751" s="11" t="str">
        <f t="shared" ref="N751:N762" si="198">IF(I751&lt;&gt;"",(I751-VALUE(CONCATENATE(LEFT(M751,LEN(M751)-2),":",RIGHT(M751,2))))*1440,"")</f>
        <v/>
      </c>
      <c r="O751" s="21">
        <f t="shared" ref="O751:O762" si="199">IF(J751&lt;&gt;"",(D751+D752)*J751/2,D751*5/2)</f>
        <v>750.01500000000135</v>
      </c>
      <c r="P751" s="24">
        <f t="shared" ref="P751:P762" si="200">IF(J751&lt;&gt;"",(D752-D751)*J751/LN((D752+0.000001)/(D751+0.000001)),-5*(D751-0.000001)/(LN(1/D751)-13.8155))</f>
        <v>138.63863576287696</v>
      </c>
      <c r="Q751" s="21">
        <f t="shared" ref="Q751:Q762" si="201">(D751*K751)</f>
        <v>1.0000000000000125E-2</v>
      </c>
      <c r="R751" s="21">
        <f t="shared" ref="R751:R762" si="202">O751+Q751</f>
        <v>750.02500000000134</v>
      </c>
      <c r="S751" s="17">
        <f t="shared" ref="S751:S762" si="203">P751+Q751</f>
        <v>138.64863576287695</v>
      </c>
    </row>
    <row r="752" spans="1:19" x14ac:dyDescent="0.25">
      <c r="D752" s="11">
        <v>100</v>
      </c>
      <c r="E752" s="11">
        <v>956</v>
      </c>
      <c r="F752" s="93">
        <f t="shared" si="181"/>
        <v>0.41388888888888892</v>
      </c>
      <c r="G752" s="26">
        <v>958</v>
      </c>
      <c r="H752" s="93">
        <f t="shared" si="180"/>
        <v>0.4152777777777778</v>
      </c>
      <c r="I752" s="23" t="str">
        <f t="shared" si="193"/>
        <v/>
      </c>
      <c r="J752" s="11">
        <f t="shared" si="194"/>
        <v>2.9999999999999893</v>
      </c>
      <c r="K752" s="11">
        <f t="shared" si="195"/>
        <v>1.9999999999999929</v>
      </c>
      <c r="L752" s="11">
        <f t="shared" si="196"/>
        <v>2</v>
      </c>
      <c r="M752" s="11">
        <f t="shared" ca="1" si="197"/>
        <v>816</v>
      </c>
      <c r="N752" s="11" t="str">
        <f t="shared" si="198"/>
        <v/>
      </c>
      <c r="O752" s="21">
        <f t="shared" si="199"/>
        <v>419.99999999999852</v>
      </c>
      <c r="P752" s="24">
        <f t="shared" si="200"/>
        <v>408.31140981172558</v>
      </c>
      <c r="Q752" s="21">
        <f t="shared" si="201"/>
        <v>199.99999999999929</v>
      </c>
      <c r="R752" s="21">
        <f t="shared" si="202"/>
        <v>619.99999999999784</v>
      </c>
      <c r="S752" s="17">
        <f t="shared" si="203"/>
        <v>608.31140981172484</v>
      </c>
    </row>
    <row r="753" spans="1:19" x14ac:dyDescent="0.25">
      <c r="D753" s="11">
        <v>180</v>
      </c>
      <c r="E753" s="11">
        <v>1001</v>
      </c>
      <c r="F753" s="93">
        <f t="shared" si="181"/>
        <v>0.41736111111111113</v>
      </c>
      <c r="G753" s="26">
        <v>1100</v>
      </c>
      <c r="H753" s="93">
        <f t="shared" si="180"/>
        <v>0.45833333333333331</v>
      </c>
      <c r="I753" s="23">
        <f t="shared" si="193"/>
        <v>0.46180555555555552</v>
      </c>
      <c r="J753" s="11" t="str">
        <f t="shared" si="194"/>
        <v/>
      </c>
      <c r="K753" s="11">
        <f t="shared" si="195"/>
        <v>58.99999999999995</v>
      </c>
      <c r="L753" s="11">
        <f t="shared" si="196"/>
        <v>3</v>
      </c>
      <c r="M753" s="11">
        <f t="shared" ca="1" si="197"/>
        <v>816</v>
      </c>
      <c r="N753" s="11">
        <f t="shared" ca="1" si="198"/>
        <v>168.99999999999989</v>
      </c>
      <c r="O753" s="21">
        <f t="shared" si="199"/>
        <v>450</v>
      </c>
      <c r="P753" s="24">
        <f t="shared" si="200"/>
        <v>47.347346607878421</v>
      </c>
      <c r="Q753" s="21">
        <f t="shared" si="201"/>
        <v>10619.999999999991</v>
      </c>
      <c r="R753" s="21">
        <f t="shared" si="202"/>
        <v>11069.999999999991</v>
      </c>
      <c r="S753" s="17">
        <f t="shared" si="203"/>
        <v>10667.347346607869</v>
      </c>
    </row>
    <row r="754" spans="1:19" x14ac:dyDescent="0.25">
      <c r="A754" s="18">
        <v>38774</v>
      </c>
      <c r="B754" s="11">
        <v>1318</v>
      </c>
      <c r="D754" s="11">
        <v>2E-3</v>
      </c>
      <c r="E754" s="11">
        <v>1532</v>
      </c>
      <c r="F754" s="93">
        <f t="shared" si="181"/>
        <v>0.64722222222222225</v>
      </c>
      <c r="G754" s="26">
        <v>1550</v>
      </c>
      <c r="H754" s="93">
        <f t="shared" si="180"/>
        <v>0.65972222222222221</v>
      </c>
      <c r="I754" s="23">
        <f t="shared" si="193"/>
        <v>0.66319444444444442</v>
      </c>
      <c r="J754" s="11" t="str">
        <f t="shared" si="194"/>
        <v/>
      </c>
      <c r="K754" s="11">
        <f t="shared" si="195"/>
        <v>17.999999999999936</v>
      </c>
      <c r="L754" s="11">
        <f t="shared" si="196"/>
        <v>1</v>
      </c>
      <c r="M754" s="11">
        <f t="shared" ca="1" si="197"/>
        <v>1318</v>
      </c>
      <c r="N754" s="11">
        <f t="shared" ca="1" si="198"/>
        <v>156.99999999999991</v>
      </c>
      <c r="O754" s="21">
        <f t="shared" si="199"/>
        <v>5.0000000000000001E-3</v>
      </c>
      <c r="P754" s="24">
        <f t="shared" si="200"/>
        <v>1.3149772591720739E-3</v>
      </c>
      <c r="Q754" s="21">
        <f t="shared" si="201"/>
        <v>3.5999999999999872E-2</v>
      </c>
      <c r="R754" s="21">
        <f t="shared" si="202"/>
        <v>4.099999999999987E-2</v>
      </c>
      <c r="S754" s="17">
        <f t="shared" si="203"/>
        <v>3.7314977259171947E-2</v>
      </c>
    </row>
    <row r="755" spans="1:19" x14ac:dyDescent="0.25">
      <c r="A755" s="18">
        <v>38775</v>
      </c>
      <c r="B755" s="11">
        <v>1037</v>
      </c>
      <c r="D755" s="11">
        <v>0.01</v>
      </c>
      <c r="E755" s="11">
        <v>1152</v>
      </c>
      <c r="F755" s="93">
        <f t="shared" si="181"/>
        <v>0.49444444444444446</v>
      </c>
      <c r="G755" s="26">
        <v>1203</v>
      </c>
      <c r="H755" s="93">
        <f t="shared" si="180"/>
        <v>0.50208333333333333</v>
      </c>
      <c r="I755" s="23" t="str">
        <f t="shared" si="193"/>
        <v/>
      </c>
      <c r="J755" s="11">
        <f t="shared" si="194"/>
        <v>15.999999999999943</v>
      </c>
      <c r="K755" s="11">
        <f t="shared" si="195"/>
        <v>10.999999999999961</v>
      </c>
      <c r="L755" s="11">
        <f t="shared" si="196"/>
        <v>1</v>
      </c>
      <c r="M755" s="11">
        <f t="shared" ca="1" si="197"/>
        <v>1037</v>
      </c>
      <c r="N755" s="11" t="str">
        <f t="shared" si="198"/>
        <v/>
      </c>
      <c r="O755" s="21">
        <f t="shared" si="199"/>
        <v>4.8799999999999821</v>
      </c>
      <c r="P755" s="24">
        <f t="shared" si="200"/>
        <v>2.3056747104918758</v>
      </c>
      <c r="Q755" s="21">
        <f t="shared" si="201"/>
        <v>0.10999999999999961</v>
      </c>
      <c r="R755" s="21">
        <f t="shared" si="202"/>
        <v>4.9899999999999816</v>
      </c>
      <c r="S755" s="17">
        <f t="shared" si="203"/>
        <v>2.4156747104918752</v>
      </c>
    </row>
    <row r="756" spans="1:19" x14ac:dyDescent="0.25">
      <c r="D756" s="11">
        <v>0.6</v>
      </c>
      <c r="E756" s="11">
        <v>1219</v>
      </c>
      <c r="F756" s="93">
        <f t="shared" si="181"/>
        <v>0.5131944444444444</v>
      </c>
      <c r="G756" s="26">
        <v>1225</v>
      </c>
      <c r="H756" s="93">
        <f t="shared" si="180"/>
        <v>0.51736111111111105</v>
      </c>
      <c r="I756" s="23">
        <f t="shared" si="193"/>
        <v>0.52083333333333326</v>
      </c>
      <c r="J756" s="11" t="str">
        <f t="shared" si="194"/>
        <v/>
      </c>
      <c r="K756" s="11">
        <f t="shared" si="195"/>
        <v>5.9999999999999787</v>
      </c>
      <c r="L756" s="11">
        <f t="shared" si="196"/>
        <v>2</v>
      </c>
      <c r="M756" s="11">
        <f t="shared" ca="1" si="197"/>
        <v>1037</v>
      </c>
      <c r="N756" s="11">
        <f t="shared" ca="1" si="198"/>
        <v>112.99999999999984</v>
      </c>
      <c r="O756" s="21">
        <f t="shared" si="199"/>
        <v>1.5</v>
      </c>
      <c r="P756" s="24">
        <f t="shared" si="200"/>
        <v>0.22548428583557498</v>
      </c>
      <c r="Q756" s="21">
        <f t="shared" si="201"/>
        <v>3.5999999999999872</v>
      </c>
      <c r="R756" s="21">
        <f t="shared" si="202"/>
        <v>5.0999999999999872</v>
      </c>
      <c r="S756" s="17">
        <f t="shared" si="203"/>
        <v>3.8254842858355622</v>
      </c>
    </row>
    <row r="757" spans="1:19" x14ac:dyDescent="0.25">
      <c r="A757" s="18">
        <v>38775</v>
      </c>
      <c r="B757" s="11">
        <v>1319</v>
      </c>
      <c r="D757" s="11">
        <v>0.01</v>
      </c>
      <c r="E757" s="11">
        <v>1428</v>
      </c>
      <c r="F757" s="93">
        <f t="shared" si="181"/>
        <v>0.60277777777777775</v>
      </c>
      <c r="G757" s="26">
        <v>1433</v>
      </c>
      <c r="H757" s="93">
        <f t="shared" si="180"/>
        <v>0.60625000000000007</v>
      </c>
      <c r="I757" s="23">
        <f t="shared" si="193"/>
        <v>0.60972222222222228</v>
      </c>
      <c r="J757" s="11" t="str">
        <f t="shared" si="194"/>
        <v/>
      </c>
      <c r="K757" s="11">
        <f t="shared" si="195"/>
        <v>5.0000000000001421</v>
      </c>
      <c r="L757" s="11">
        <f t="shared" si="196"/>
        <v>1</v>
      </c>
      <c r="M757" s="11">
        <f t="shared" ca="1" si="197"/>
        <v>1319</v>
      </c>
      <c r="N757" s="11">
        <f t="shared" ca="1" si="198"/>
        <v>79.000000000000043</v>
      </c>
      <c r="O757" s="21">
        <f t="shared" si="199"/>
        <v>2.5000000000000001E-2</v>
      </c>
      <c r="P757" s="24">
        <f t="shared" si="200"/>
        <v>5.4281443780592247E-3</v>
      </c>
      <c r="Q757" s="21">
        <f t="shared" si="201"/>
        <v>5.0000000000001425E-2</v>
      </c>
      <c r="R757" s="21">
        <f t="shared" si="202"/>
        <v>7.5000000000001427E-2</v>
      </c>
      <c r="S757" s="17">
        <f t="shared" si="203"/>
        <v>5.5428144378060651E-2</v>
      </c>
    </row>
    <row r="758" spans="1:19" x14ac:dyDescent="0.25">
      <c r="A758" s="18">
        <v>38775</v>
      </c>
      <c r="B758" s="11">
        <v>1532</v>
      </c>
      <c r="D758" s="11">
        <v>0.01</v>
      </c>
      <c r="E758" s="11">
        <v>1618</v>
      </c>
      <c r="F758" s="93">
        <f t="shared" si="181"/>
        <v>0.6791666666666667</v>
      </c>
      <c r="G758" s="26">
        <v>1633</v>
      </c>
      <c r="H758" s="93">
        <f t="shared" si="180"/>
        <v>0.68958333333333333</v>
      </c>
      <c r="I758" s="23">
        <f t="shared" si="193"/>
        <v>0.69305555555555554</v>
      </c>
      <c r="J758" s="11" t="str">
        <f t="shared" si="194"/>
        <v/>
      </c>
      <c r="K758" s="11">
        <f t="shared" si="195"/>
        <v>14.999999999999947</v>
      </c>
      <c r="L758" s="11">
        <f t="shared" si="196"/>
        <v>1</v>
      </c>
      <c r="M758" s="11">
        <f t="shared" ca="1" si="197"/>
        <v>1532</v>
      </c>
      <c r="N758" s="11">
        <f t="shared" ca="1" si="198"/>
        <v>65.999999999999929</v>
      </c>
      <c r="O758" s="21">
        <f t="shared" si="199"/>
        <v>2.5000000000000001E-2</v>
      </c>
      <c r="P758" s="24">
        <f t="shared" si="200"/>
        <v>5.4281443780592247E-3</v>
      </c>
      <c r="Q758" s="21">
        <f t="shared" si="201"/>
        <v>0.14999999999999947</v>
      </c>
      <c r="R758" s="21">
        <f t="shared" si="202"/>
        <v>0.17499999999999946</v>
      </c>
      <c r="S758" s="17">
        <f t="shared" si="203"/>
        <v>0.15542814437805869</v>
      </c>
    </row>
    <row r="759" spans="1:19" x14ac:dyDescent="0.25">
      <c r="A759" s="18">
        <v>38776</v>
      </c>
      <c r="B759" s="11">
        <v>800</v>
      </c>
      <c r="D759" s="11">
        <v>0.01</v>
      </c>
      <c r="E759" s="11">
        <v>1012</v>
      </c>
      <c r="F759" s="93">
        <f t="shared" si="181"/>
        <v>0.42499999999999999</v>
      </c>
      <c r="G759" s="26">
        <v>1024</v>
      </c>
      <c r="H759" s="93">
        <f t="shared" si="180"/>
        <v>0.43333333333333335</v>
      </c>
      <c r="I759" s="23">
        <f t="shared" si="193"/>
        <v>0.43680555555555556</v>
      </c>
      <c r="J759" s="11" t="str">
        <f t="shared" si="194"/>
        <v/>
      </c>
      <c r="K759" s="11">
        <f t="shared" si="195"/>
        <v>12.000000000000037</v>
      </c>
      <c r="L759" s="11">
        <f t="shared" si="196"/>
        <v>1</v>
      </c>
      <c r="M759" s="11">
        <f t="shared" ca="1" si="197"/>
        <v>800</v>
      </c>
      <c r="N759" s="11">
        <f t="shared" ca="1" si="198"/>
        <v>149.00000000000003</v>
      </c>
      <c r="O759" s="21">
        <f t="shared" si="199"/>
        <v>2.5000000000000001E-2</v>
      </c>
      <c r="P759" s="24">
        <f t="shared" si="200"/>
        <v>5.4281443780592247E-3</v>
      </c>
      <c r="Q759" s="21">
        <f t="shared" si="201"/>
        <v>0.12000000000000037</v>
      </c>
      <c r="R759" s="21">
        <f t="shared" si="202"/>
        <v>0.14500000000000038</v>
      </c>
      <c r="S759" s="17">
        <f t="shared" si="203"/>
        <v>0.1254281443780596</v>
      </c>
    </row>
    <row r="760" spans="1:19" x14ac:dyDescent="0.25">
      <c r="A760" s="18">
        <v>38776</v>
      </c>
      <c r="B760" s="11">
        <v>1328</v>
      </c>
      <c r="D760" s="11">
        <v>0.01</v>
      </c>
      <c r="E760" s="11">
        <v>1406</v>
      </c>
      <c r="F760" s="93">
        <f t="shared" si="181"/>
        <v>0.58750000000000002</v>
      </c>
      <c r="G760" s="26">
        <v>1413</v>
      </c>
      <c r="H760" s="93">
        <f t="shared" si="180"/>
        <v>0.59236111111111112</v>
      </c>
      <c r="I760" s="23" t="str">
        <f t="shared" si="193"/>
        <v/>
      </c>
      <c r="J760" s="11">
        <f t="shared" si="194"/>
        <v>9.9999999999999645</v>
      </c>
      <c r="K760" s="11">
        <f t="shared" si="195"/>
        <v>6.9999999999999751</v>
      </c>
      <c r="L760" s="11">
        <f t="shared" si="196"/>
        <v>1</v>
      </c>
      <c r="M760" s="11">
        <f t="shared" ca="1" si="197"/>
        <v>1328</v>
      </c>
      <c r="N760" s="11" t="str">
        <f t="shared" si="198"/>
        <v/>
      </c>
      <c r="O760" s="21">
        <f t="shared" si="199"/>
        <v>5.0499999999999821</v>
      </c>
      <c r="P760" s="24">
        <f t="shared" si="200"/>
        <v>2.149803898661891</v>
      </c>
      <c r="Q760" s="21">
        <f t="shared" si="201"/>
        <v>6.9999999999999757E-2</v>
      </c>
      <c r="R760" s="21">
        <f t="shared" si="202"/>
        <v>5.1199999999999815</v>
      </c>
      <c r="S760" s="17">
        <f t="shared" si="203"/>
        <v>2.2198038986618909</v>
      </c>
    </row>
    <row r="761" spans="1:19" x14ac:dyDescent="0.25">
      <c r="D761" s="11">
        <v>1</v>
      </c>
      <c r="E761" s="11">
        <v>1423</v>
      </c>
      <c r="F761" s="93">
        <f t="shared" si="181"/>
        <v>0.59930555555555554</v>
      </c>
      <c r="G761" s="26">
        <v>1428</v>
      </c>
      <c r="H761" s="93">
        <f t="shared" si="180"/>
        <v>0.60277777777777775</v>
      </c>
      <c r="I761" s="23">
        <f t="shared" si="193"/>
        <v>0.60624999999999996</v>
      </c>
      <c r="J761" s="11" t="str">
        <f t="shared" si="194"/>
        <v/>
      </c>
      <c r="K761" s="11">
        <f t="shared" si="195"/>
        <v>4.9999999999999822</v>
      </c>
      <c r="L761" s="11">
        <f t="shared" si="196"/>
        <v>2</v>
      </c>
      <c r="M761" s="11">
        <f t="shared" ca="1" si="197"/>
        <v>1328</v>
      </c>
      <c r="N761" s="11">
        <f t="shared" ca="1" si="198"/>
        <v>64.999999999999929</v>
      </c>
      <c r="O761" s="21">
        <f t="shared" si="199"/>
        <v>2.5</v>
      </c>
      <c r="P761" s="24">
        <f t="shared" si="200"/>
        <v>0.36191198291773735</v>
      </c>
      <c r="Q761" s="21">
        <f t="shared" si="201"/>
        <v>4.9999999999999822</v>
      </c>
      <c r="R761" s="21">
        <f t="shared" si="202"/>
        <v>7.4999999999999822</v>
      </c>
      <c r="S761" s="17">
        <f t="shared" si="203"/>
        <v>5.3619119829177198</v>
      </c>
    </row>
    <row r="762" spans="1:19" x14ac:dyDescent="0.25">
      <c r="A762" s="18">
        <v>38776</v>
      </c>
      <c r="B762" s="11">
        <v>1521</v>
      </c>
      <c r="D762" s="11">
        <v>0.01</v>
      </c>
      <c r="E762" s="11">
        <v>1602</v>
      </c>
      <c r="F762" s="93">
        <f t="shared" si="181"/>
        <v>0.66805555555555562</v>
      </c>
      <c r="G762" s="26">
        <v>1620</v>
      </c>
      <c r="H762" s="93">
        <f t="shared" si="180"/>
        <v>0.68055555555555547</v>
      </c>
      <c r="I762" s="23">
        <f t="shared" si="193"/>
        <v>0.68402777777777768</v>
      </c>
      <c r="J762" s="11" t="str">
        <f t="shared" si="194"/>
        <v/>
      </c>
      <c r="K762" s="11">
        <f t="shared" si="195"/>
        <v>17.999999999999776</v>
      </c>
      <c r="L762" s="11">
        <f t="shared" si="196"/>
        <v>1</v>
      </c>
      <c r="M762" s="11">
        <f t="shared" ca="1" si="197"/>
        <v>1521</v>
      </c>
      <c r="N762" s="11">
        <f t="shared" ca="1" si="198"/>
        <v>63.999999999999929</v>
      </c>
      <c r="O762" s="21">
        <f t="shared" si="199"/>
        <v>2.5000000000000001E-2</v>
      </c>
      <c r="P762" s="24">
        <f t="shared" si="200"/>
        <v>5.4281443780592247E-3</v>
      </c>
      <c r="Q762" s="21">
        <f t="shared" si="201"/>
        <v>0.17999999999999777</v>
      </c>
      <c r="R762" s="21">
        <f t="shared" si="202"/>
        <v>0.20499999999999777</v>
      </c>
      <c r="S762" s="17">
        <f t="shared" si="203"/>
        <v>0.18542814437805699</v>
      </c>
    </row>
    <row r="763" spans="1:19" x14ac:dyDescent="0.25">
      <c r="A763" s="18">
        <v>38777</v>
      </c>
      <c r="B763" s="11">
        <v>811</v>
      </c>
      <c r="D763" s="11">
        <v>0.01</v>
      </c>
      <c r="E763" s="11">
        <v>958</v>
      </c>
      <c r="F763" s="93">
        <f t="shared" si="181"/>
        <v>0.4152777777777778</v>
      </c>
      <c r="G763" s="26">
        <v>1010</v>
      </c>
      <c r="H763" s="93">
        <f t="shared" si="180"/>
        <v>0.4236111111111111</v>
      </c>
      <c r="I763" s="23" t="str">
        <f t="shared" ref="I763:I773" si="204">IF(OR(A764&lt;&gt;"",D764=""),H763+TIME(0,5,0),"")</f>
        <v/>
      </c>
      <c r="J763" s="11">
        <f t="shared" ref="J763:J773" si="205">IF(AND(OR(AND(A763&lt;&gt;"",A764=""),AND(A763="",A764="")),D764&lt;&gt;""),(F764-H763)*1440,"")</f>
        <v>8.0000000000000515</v>
      </c>
      <c r="K763" s="11">
        <f t="shared" ref="K763:K773" si="206">(H763-F763)*1440</f>
        <v>11.999999999999957</v>
      </c>
      <c r="L763" s="11">
        <f t="shared" ref="L763:L773" si="207">IF(A763&lt;&gt;"",1,L762+1)</f>
        <v>1</v>
      </c>
      <c r="M763" s="11">
        <f t="shared" ref="M763:M773" ca="1" si="208">OFFSET(B763,-L763+1,0)</f>
        <v>811</v>
      </c>
      <c r="N763" s="11" t="str">
        <f t="shared" ref="N763:N773" si="209">IF(I763&lt;&gt;"",(I763-VALUE(CONCATENATE(LEFT(M763,LEN(M763)-2),":",RIGHT(M763,2))))*1440,"")</f>
        <v/>
      </c>
      <c r="O763" s="21">
        <f t="shared" ref="O763:O773" si="210">IF(J763&lt;&gt;"",(D763+D764)*J763/2,D763*5/2)</f>
        <v>4.0400000000000258</v>
      </c>
      <c r="P763" s="24">
        <f t="shared" ref="P763:P773" si="211">IF(J763&lt;&gt;"",(D764-D763)*J763/LN((D764+0.000001)/(D763+0.000001)),-5*(D763-0.000001)/(LN(1/D763)-13.8155))</f>
        <v>1.71984311892953</v>
      </c>
      <c r="Q763" s="21">
        <f t="shared" ref="Q763:Q773" si="212">(D763*K763)</f>
        <v>0.11999999999999958</v>
      </c>
      <c r="R763" s="21">
        <f t="shared" ref="R763:R773" si="213">O763+Q763</f>
        <v>4.160000000000025</v>
      </c>
      <c r="S763" s="17">
        <f t="shared" ref="S763:S773" si="214">P763+Q763</f>
        <v>1.8398431189295297</v>
      </c>
    </row>
    <row r="764" spans="1:19" x14ac:dyDescent="0.25">
      <c r="D764" s="11">
        <v>1</v>
      </c>
      <c r="E764" s="11">
        <v>1018</v>
      </c>
      <c r="F764" s="93">
        <f t="shared" si="181"/>
        <v>0.4291666666666667</v>
      </c>
      <c r="G764" s="26">
        <v>1022</v>
      </c>
      <c r="H764" s="93">
        <f t="shared" si="180"/>
        <v>0.43194444444444446</v>
      </c>
      <c r="I764" s="23">
        <f t="shared" si="204"/>
        <v>0.43541666666666667</v>
      </c>
      <c r="J764" s="11" t="str">
        <f t="shared" si="205"/>
        <v/>
      </c>
      <c r="K764" s="11">
        <f t="shared" si="206"/>
        <v>3.9999999999999858</v>
      </c>
      <c r="L764" s="11">
        <f t="shared" si="207"/>
        <v>2</v>
      </c>
      <c r="M764" s="11">
        <f t="shared" ca="1" si="208"/>
        <v>811</v>
      </c>
      <c r="N764" s="11">
        <f t="shared" ca="1" si="209"/>
        <v>136</v>
      </c>
      <c r="O764" s="21">
        <f t="shared" si="210"/>
        <v>2.5</v>
      </c>
      <c r="P764" s="24">
        <f t="shared" si="211"/>
        <v>0.36191198291773735</v>
      </c>
      <c r="Q764" s="21">
        <f t="shared" si="212"/>
        <v>3.9999999999999858</v>
      </c>
      <c r="R764" s="21">
        <f t="shared" si="213"/>
        <v>6.4999999999999858</v>
      </c>
      <c r="S764" s="17">
        <f t="shared" si="214"/>
        <v>4.3619119829177233</v>
      </c>
    </row>
    <row r="765" spans="1:19" x14ac:dyDescent="0.25">
      <c r="A765" s="18">
        <v>38777</v>
      </c>
      <c r="B765" s="11">
        <v>1129</v>
      </c>
      <c r="D765" s="11">
        <v>0.01</v>
      </c>
      <c r="E765" s="11">
        <v>1228</v>
      </c>
      <c r="F765" s="93">
        <f t="shared" si="181"/>
        <v>0.51944444444444449</v>
      </c>
      <c r="G765" s="26">
        <v>1236</v>
      </c>
      <c r="H765" s="93">
        <f t="shared" si="180"/>
        <v>0.52500000000000002</v>
      </c>
      <c r="I765" s="23">
        <f t="shared" si="204"/>
        <v>0.52847222222222223</v>
      </c>
      <c r="J765" s="11" t="str">
        <f t="shared" si="205"/>
        <v/>
      </c>
      <c r="K765" s="11">
        <f t="shared" si="206"/>
        <v>7.9999999999999716</v>
      </c>
      <c r="L765" s="11">
        <f t="shared" si="207"/>
        <v>1</v>
      </c>
      <c r="M765" s="11">
        <f t="shared" ca="1" si="208"/>
        <v>1129</v>
      </c>
      <c r="N765" s="11">
        <f t="shared" ca="1" si="209"/>
        <v>72.000000000000057</v>
      </c>
      <c r="O765" s="21">
        <f t="shared" si="210"/>
        <v>2.5000000000000001E-2</v>
      </c>
      <c r="P765" s="24">
        <f t="shared" si="211"/>
        <v>5.4281443780592247E-3</v>
      </c>
      <c r="Q765" s="21">
        <f t="shared" si="212"/>
        <v>7.9999999999999724E-2</v>
      </c>
      <c r="R765" s="21">
        <f t="shared" si="213"/>
        <v>0.10499999999999973</v>
      </c>
      <c r="S765" s="17">
        <f t="shared" si="214"/>
        <v>8.5428144378058943E-2</v>
      </c>
    </row>
    <row r="766" spans="1:19" x14ac:dyDescent="0.25">
      <c r="A766" s="18">
        <v>38777</v>
      </c>
      <c r="B766" s="11">
        <v>1252</v>
      </c>
      <c r="D766" s="11">
        <v>1</v>
      </c>
      <c r="E766" s="11">
        <v>1319</v>
      </c>
      <c r="F766" s="93">
        <f t="shared" si="181"/>
        <v>0.55486111111111114</v>
      </c>
      <c r="G766" s="26">
        <v>1419</v>
      </c>
      <c r="H766" s="93">
        <f t="shared" si="180"/>
        <v>0.59652777777777777</v>
      </c>
      <c r="I766" s="23" t="str">
        <f t="shared" si="204"/>
        <v/>
      </c>
      <c r="J766" s="11">
        <f t="shared" si="205"/>
        <v>7.9999999999999716</v>
      </c>
      <c r="K766" s="11">
        <f t="shared" si="206"/>
        <v>59.999999999999943</v>
      </c>
      <c r="L766" s="11">
        <f t="shared" si="207"/>
        <v>1</v>
      </c>
      <c r="M766" s="11">
        <f t="shared" ca="1" si="208"/>
        <v>1252</v>
      </c>
      <c r="N766" s="11" t="str">
        <f t="shared" si="209"/>
        <v/>
      </c>
      <c r="O766" s="21">
        <f t="shared" si="210"/>
        <v>4.3999999999999844</v>
      </c>
      <c r="P766" s="24">
        <f t="shared" si="211"/>
        <v>3.1269324917219192</v>
      </c>
      <c r="Q766" s="21">
        <f t="shared" si="212"/>
        <v>59.999999999999943</v>
      </c>
      <c r="R766" s="21">
        <f t="shared" si="213"/>
        <v>64.39999999999992</v>
      </c>
      <c r="S766" s="17">
        <f t="shared" si="214"/>
        <v>63.12693249172186</v>
      </c>
    </row>
    <row r="767" spans="1:19" x14ac:dyDescent="0.25">
      <c r="D767" s="11">
        <v>0.1</v>
      </c>
      <c r="E767" s="11">
        <v>1427</v>
      </c>
      <c r="F767" s="93">
        <f t="shared" si="181"/>
        <v>0.6020833333333333</v>
      </c>
      <c r="G767" s="26">
        <v>1431</v>
      </c>
      <c r="H767" s="93">
        <f t="shared" si="180"/>
        <v>0.60486111111111118</v>
      </c>
      <c r="I767" s="23">
        <f t="shared" si="204"/>
        <v>0.60833333333333339</v>
      </c>
      <c r="J767" s="11" t="str">
        <f t="shared" si="205"/>
        <v/>
      </c>
      <c r="K767" s="11">
        <f t="shared" si="206"/>
        <v>4.0000000000001457</v>
      </c>
      <c r="L767" s="11">
        <f t="shared" si="207"/>
        <v>2</v>
      </c>
      <c r="M767" s="11">
        <f t="shared" ca="1" si="208"/>
        <v>1252</v>
      </c>
      <c r="N767" s="11">
        <f t="shared" ca="1" si="209"/>
        <v>104.00000000000011</v>
      </c>
      <c r="O767" s="21">
        <f t="shared" si="210"/>
        <v>0.25</v>
      </c>
      <c r="P767" s="24">
        <f t="shared" si="211"/>
        <v>4.342905372259271E-2</v>
      </c>
      <c r="Q767" s="21">
        <f t="shared" si="212"/>
        <v>0.40000000000001457</v>
      </c>
      <c r="R767" s="21">
        <f t="shared" si="213"/>
        <v>0.65000000000001457</v>
      </c>
      <c r="S767" s="17">
        <f t="shared" si="214"/>
        <v>0.44342905372260727</v>
      </c>
    </row>
    <row r="768" spans="1:19" x14ac:dyDescent="0.25">
      <c r="A768" s="18">
        <v>38778</v>
      </c>
      <c r="B768" s="11">
        <v>810</v>
      </c>
      <c r="D768" s="11">
        <v>0.01</v>
      </c>
      <c r="E768" s="11">
        <v>1210</v>
      </c>
      <c r="F768" s="93">
        <f t="shared" si="181"/>
        <v>0.50694444444444442</v>
      </c>
      <c r="G768" s="26">
        <v>1219</v>
      </c>
      <c r="H768" s="93">
        <f t="shared" si="180"/>
        <v>0.5131944444444444</v>
      </c>
      <c r="I768" s="23" t="str">
        <f t="shared" si="204"/>
        <v/>
      </c>
      <c r="J768" s="11">
        <f t="shared" si="205"/>
        <v>13.000000000000114</v>
      </c>
      <c r="K768" s="11">
        <f t="shared" si="206"/>
        <v>8.999999999999968</v>
      </c>
      <c r="L768" s="11">
        <f t="shared" si="207"/>
        <v>1</v>
      </c>
      <c r="M768" s="11">
        <f t="shared" ca="1" si="208"/>
        <v>810</v>
      </c>
      <c r="N768" s="11" t="str">
        <f t="shared" si="209"/>
        <v/>
      </c>
      <c r="O768" s="21">
        <f t="shared" si="210"/>
        <v>3.9650000000000345</v>
      </c>
      <c r="P768" s="24">
        <f t="shared" si="211"/>
        <v>1.8733607022746723</v>
      </c>
      <c r="Q768" s="21">
        <f t="shared" si="212"/>
        <v>8.9999999999999677E-2</v>
      </c>
      <c r="R768" s="21">
        <f t="shared" si="213"/>
        <v>4.0550000000000344</v>
      </c>
      <c r="S768" s="17">
        <f t="shared" si="214"/>
        <v>1.963360702274672</v>
      </c>
    </row>
    <row r="769" spans="1:19" x14ac:dyDescent="0.25">
      <c r="D769" s="11">
        <v>0.6</v>
      </c>
      <c r="E769" s="11">
        <v>1232</v>
      </c>
      <c r="F769" s="93">
        <f t="shared" si="181"/>
        <v>0.52222222222222225</v>
      </c>
      <c r="G769" s="26">
        <v>1240</v>
      </c>
      <c r="H769" s="93">
        <f t="shared" si="180"/>
        <v>0.52777777777777779</v>
      </c>
      <c r="I769" s="23" t="str">
        <f t="shared" si="204"/>
        <v/>
      </c>
      <c r="J769" s="11">
        <f t="shared" si="205"/>
        <v>9.9999999999999645</v>
      </c>
      <c r="K769" s="11">
        <f t="shared" si="206"/>
        <v>7.9999999999999716</v>
      </c>
      <c r="L769" s="11">
        <f t="shared" si="207"/>
        <v>2</v>
      </c>
      <c r="M769" s="11">
        <f t="shared" ca="1" si="208"/>
        <v>810</v>
      </c>
      <c r="N769" s="11" t="str">
        <f t="shared" si="209"/>
        <v/>
      </c>
      <c r="O769" s="21">
        <f t="shared" si="210"/>
        <v>3.0299999999999891</v>
      </c>
      <c r="P769" s="24">
        <f t="shared" si="211"/>
        <v>1.2899008236000349</v>
      </c>
      <c r="Q769" s="21">
        <f t="shared" si="212"/>
        <v>4.7999999999999829</v>
      </c>
      <c r="R769" s="21">
        <f t="shared" si="213"/>
        <v>7.8299999999999716</v>
      </c>
      <c r="S769" s="17">
        <f t="shared" si="214"/>
        <v>6.0899008236000176</v>
      </c>
    </row>
    <row r="770" spans="1:19" x14ac:dyDescent="0.25">
      <c r="D770" s="11">
        <v>6.0000000000000001E-3</v>
      </c>
      <c r="E770" s="11">
        <v>1250</v>
      </c>
      <c r="F770" s="93">
        <f t="shared" si="181"/>
        <v>0.53472222222222221</v>
      </c>
      <c r="G770" s="26">
        <v>1305</v>
      </c>
      <c r="H770" s="93">
        <f t="shared" si="180"/>
        <v>0.54513888888888895</v>
      </c>
      <c r="I770" s="23" t="str">
        <f t="shared" si="204"/>
        <v/>
      </c>
      <c r="J770" s="11">
        <f t="shared" si="205"/>
        <v>7.9999999999999716</v>
      </c>
      <c r="K770" s="11">
        <f t="shared" si="206"/>
        <v>15.000000000000107</v>
      </c>
      <c r="L770" s="11">
        <f t="shared" si="207"/>
        <v>3</v>
      </c>
      <c r="M770" s="11">
        <f t="shared" ca="1" si="208"/>
        <v>810</v>
      </c>
      <c r="N770" s="11" t="str">
        <f t="shared" si="209"/>
        <v/>
      </c>
      <c r="O770" s="21">
        <f t="shared" si="210"/>
        <v>4.0239999999999858</v>
      </c>
      <c r="P770" s="24">
        <f t="shared" si="211"/>
        <v>1.554390930895007</v>
      </c>
      <c r="Q770" s="21">
        <f t="shared" si="212"/>
        <v>9.0000000000000635E-2</v>
      </c>
      <c r="R770" s="21">
        <f t="shared" si="213"/>
        <v>4.1139999999999866</v>
      </c>
      <c r="S770" s="17">
        <f t="shared" si="214"/>
        <v>1.6443909308950078</v>
      </c>
    </row>
    <row r="771" spans="1:19" x14ac:dyDescent="0.25">
      <c r="D771" s="11">
        <v>1</v>
      </c>
      <c r="E771" s="11">
        <v>1313</v>
      </c>
      <c r="F771" s="93">
        <f t="shared" si="181"/>
        <v>0.55069444444444449</v>
      </c>
      <c r="G771" s="26">
        <v>1516</v>
      </c>
      <c r="H771" s="93">
        <f t="shared" si="180"/>
        <v>0.63611111111111118</v>
      </c>
      <c r="I771" s="23" t="str">
        <f t="shared" si="204"/>
        <v/>
      </c>
      <c r="J771" s="11">
        <f t="shared" si="205"/>
        <v>3.9999999999999858</v>
      </c>
      <c r="K771" s="11">
        <f t="shared" si="206"/>
        <v>123.00000000000004</v>
      </c>
      <c r="L771" s="11">
        <f t="shared" si="207"/>
        <v>4</v>
      </c>
      <c r="M771" s="11">
        <f t="shared" ca="1" si="208"/>
        <v>810</v>
      </c>
      <c r="N771" s="11" t="str">
        <f t="shared" si="209"/>
        <v/>
      </c>
      <c r="O771" s="21">
        <f t="shared" si="210"/>
        <v>21.999999999999922</v>
      </c>
      <c r="P771" s="24">
        <f t="shared" si="211"/>
        <v>15.634607459535021</v>
      </c>
      <c r="Q771" s="21">
        <f t="shared" si="212"/>
        <v>123.00000000000004</v>
      </c>
      <c r="R771" s="21">
        <f t="shared" si="213"/>
        <v>144.99999999999997</v>
      </c>
      <c r="S771" s="17">
        <f t="shared" si="214"/>
        <v>138.63460745953506</v>
      </c>
    </row>
    <row r="772" spans="1:19" x14ac:dyDescent="0.25">
      <c r="D772" s="11">
        <v>10</v>
      </c>
      <c r="E772" s="11">
        <v>1520</v>
      </c>
      <c r="F772" s="93">
        <f t="shared" si="181"/>
        <v>0.63888888888888895</v>
      </c>
      <c r="G772" s="26">
        <v>1559</v>
      </c>
      <c r="H772" s="93">
        <f t="shared" si="180"/>
        <v>0.66597222222222219</v>
      </c>
      <c r="I772" s="23">
        <f t="shared" si="204"/>
        <v>0.6694444444444444</v>
      </c>
      <c r="J772" s="11" t="str">
        <f t="shared" si="205"/>
        <v/>
      </c>
      <c r="K772" s="11">
        <f t="shared" si="206"/>
        <v>38.999999999999858</v>
      </c>
      <c r="L772" s="11">
        <f t="shared" si="207"/>
        <v>5</v>
      </c>
      <c r="M772" s="11">
        <f t="shared" ca="1" si="208"/>
        <v>810</v>
      </c>
      <c r="N772" s="11">
        <f t="shared" ca="1" si="209"/>
        <v>474</v>
      </c>
      <c r="O772" s="21">
        <f t="shared" si="210"/>
        <v>25</v>
      </c>
      <c r="P772" s="24">
        <f t="shared" si="211"/>
        <v>3.1021051639523365</v>
      </c>
      <c r="Q772" s="21">
        <f t="shared" si="212"/>
        <v>389.99999999999858</v>
      </c>
      <c r="R772" s="21">
        <f t="shared" si="213"/>
        <v>414.99999999999858</v>
      </c>
      <c r="S772" s="17">
        <f t="shared" si="214"/>
        <v>393.10210516395091</v>
      </c>
    </row>
    <row r="773" spans="1:19" x14ac:dyDescent="0.25">
      <c r="A773" s="18">
        <v>38779</v>
      </c>
      <c r="B773" s="11">
        <v>806</v>
      </c>
      <c r="D773" s="11">
        <v>0.01</v>
      </c>
      <c r="E773" s="11">
        <v>902</v>
      </c>
      <c r="F773" s="93">
        <f t="shared" si="181"/>
        <v>0.37638888888888888</v>
      </c>
      <c r="G773" s="26">
        <v>904</v>
      </c>
      <c r="H773" s="93">
        <f t="shared" si="180"/>
        <v>0.37777777777777777</v>
      </c>
      <c r="I773" s="23" t="str">
        <f t="shared" si="204"/>
        <v/>
      </c>
      <c r="J773" s="11">
        <f t="shared" si="205"/>
        <v>5.0000000000000622</v>
      </c>
      <c r="K773" s="11">
        <f t="shared" si="206"/>
        <v>1.9999999999999929</v>
      </c>
      <c r="L773" s="11">
        <f t="shared" si="207"/>
        <v>1</v>
      </c>
      <c r="M773" s="11">
        <f t="shared" ca="1" si="208"/>
        <v>806</v>
      </c>
      <c r="N773" s="11" t="str">
        <f t="shared" si="209"/>
        <v/>
      </c>
      <c r="O773" s="21">
        <f t="shared" si="210"/>
        <v>2.5250000000000314</v>
      </c>
      <c r="P773" s="24">
        <f t="shared" si="211"/>
        <v>1.0749019493309628</v>
      </c>
      <c r="Q773" s="21">
        <f t="shared" si="212"/>
        <v>1.9999999999999931E-2</v>
      </c>
      <c r="R773" s="21">
        <f t="shared" si="213"/>
        <v>2.5450000000000315</v>
      </c>
      <c r="S773" s="17">
        <f t="shared" si="214"/>
        <v>1.0949019493309629</v>
      </c>
    </row>
    <row r="774" spans="1:19" x14ac:dyDescent="0.25">
      <c r="D774" s="11">
        <v>1</v>
      </c>
      <c r="E774" s="11">
        <v>909</v>
      </c>
      <c r="F774" s="93">
        <f t="shared" si="181"/>
        <v>0.38125000000000003</v>
      </c>
      <c r="G774" s="26">
        <v>947</v>
      </c>
      <c r="H774" s="93">
        <f t="shared" si="180"/>
        <v>0.40763888888888888</v>
      </c>
      <c r="I774" s="23" t="str">
        <f t="shared" ref="I774:I775" si="215">IF(OR(A775&lt;&gt;"",D775=""),H774+TIME(0,5,0),"")</f>
        <v/>
      </c>
      <c r="J774" s="11">
        <f t="shared" ref="J774:J775" si="216">IF(AND(OR(AND(A774&lt;&gt;"",A775=""),AND(A774="",A775="")),D775&lt;&gt;""),(F775-H774)*1440,"")</f>
        <v>5.9999999999999787</v>
      </c>
      <c r="K774" s="11">
        <f t="shared" ref="K774:K775" si="217">(H774-F774)*1440</f>
        <v>37.999999999999943</v>
      </c>
      <c r="L774" s="11">
        <f t="shared" ref="L774:L775" si="218">IF(A774&lt;&gt;"",1,L773+1)</f>
        <v>2</v>
      </c>
      <c r="M774" s="11">
        <f t="shared" ref="M774:M775" ca="1" si="219">OFFSET(B774,-L774+1,0)</f>
        <v>806</v>
      </c>
      <c r="N774" s="11" t="str">
        <f t="shared" ref="N774:N775" si="220">IF(I774&lt;&gt;"",(I774-VALUE(CONCATENATE(LEFT(M774,LEN(M774)-2),":",RIGHT(M774,2))))*1440,"")</f>
        <v/>
      </c>
      <c r="O774" s="21">
        <f t="shared" ref="O774:O775" si="221">IF(J774&lt;&gt;"",(D774+D775)*J774/2,D774*5/2)</f>
        <v>302.99999999999892</v>
      </c>
      <c r="P774" s="24">
        <f t="shared" ref="P774:P775" si="222">IF(J774&lt;&gt;"",(D775-D774)*J774/LN((D775+0.000001)/(D774+0.000001)),-5*(D774-0.000001)/(LN(1/D774)-13.8155))</f>
        <v>128.98548885400592</v>
      </c>
      <c r="Q774" s="21">
        <f t="shared" ref="Q774:Q775" si="223">(D774*K774)</f>
        <v>37.999999999999943</v>
      </c>
      <c r="R774" s="21">
        <f t="shared" ref="R774:R775" si="224">O774+Q774</f>
        <v>340.99999999999886</v>
      </c>
      <c r="S774" s="17">
        <f t="shared" ref="S774:S775" si="225">P774+Q774</f>
        <v>166.98548885400587</v>
      </c>
    </row>
    <row r="775" spans="1:19" x14ac:dyDescent="0.25">
      <c r="D775" s="11">
        <v>100</v>
      </c>
      <c r="E775" s="11">
        <v>953</v>
      </c>
      <c r="F775" s="93">
        <f t="shared" si="181"/>
        <v>0.41180555555555554</v>
      </c>
      <c r="G775" s="26">
        <v>1009</v>
      </c>
      <c r="H775" s="93">
        <f t="shared" si="180"/>
        <v>0.42291666666666666</v>
      </c>
      <c r="I775" s="23" t="str">
        <f t="shared" si="215"/>
        <v/>
      </c>
      <c r="J775" s="11">
        <f t="shared" si="216"/>
        <v>1.9999999999999929</v>
      </c>
      <c r="K775" s="11">
        <f t="shared" si="217"/>
        <v>16.000000000000021</v>
      </c>
      <c r="L775" s="11">
        <f t="shared" si="218"/>
        <v>3</v>
      </c>
      <c r="M775" s="11">
        <f t="shared" ca="1" si="219"/>
        <v>806</v>
      </c>
      <c r="N775" s="11" t="str">
        <f t="shared" si="220"/>
        <v/>
      </c>
      <c r="O775" s="21">
        <f t="shared" si="221"/>
        <v>279.99999999999898</v>
      </c>
      <c r="P775" s="24">
        <f t="shared" si="222"/>
        <v>272.20760654115037</v>
      </c>
      <c r="Q775" s="21">
        <f t="shared" si="223"/>
        <v>1600.000000000002</v>
      </c>
      <c r="R775" s="21">
        <f t="shared" si="224"/>
        <v>1880.0000000000009</v>
      </c>
      <c r="S775" s="17">
        <f t="shared" si="225"/>
        <v>1872.2076065411525</v>
      </c>
    </row>
    <row r="776" spans="1:19" x14ac:dyDescent="0.25">
      <c r="D776" s="11">
        <v>180</v>
      </c>
      <c r="E776" s="11">
        <v>1011</v>
      </c>
      <c r="F776" s="93">
        <f t="shared" si="181"/>
        <v>0.42430555555555555</v>
      </c>
      <c r="G776" s="26">
        <v>1112</v>
      </c>
      <c r="H776" s="93">
        <f t="shared" si="180"/>
        <v>0.46666666666666662</v>
      </c>
      <c r="I776" s="23">
        <f t="shared" ref="I776:I802" si="226">IF(OR(A777&lt;&gt;"",D777=""),H776+TIME(0,5,0),"")</f>
        <v>0.47013888888888883</v>
      </c>
      <c r="J776" s="11" t="str">
        <f t="shared" ref="J776:J802" si="227">IF(AND(OR(AND(A776&lt;&gt;"",A777=""),AND(A776="",A777="")),D777&lt;&gt;""),(F777-H776)*1440,"")</f>
        <v/>
      </c>
      <c r="K776" s="11">
        <f t="shared" ref="K776:K802" si="228">(H776-F776)*1440</f>
        <v>60.999999999999943</v>
      </c>
      <c r="L776" s="11">
        <f t="shared" ref="L776:L802" si="229">IF(A776&lt;&gt;"",1,L775+1)</f>
        <v>4</v>
      </c>
      <c r="M776" s="11">
        <f t="shared" ref="M776:M802" ca="1" si="230">OFFSET(B776,-L776+1,0)</f>
        <v>806</v>
      </c>
      <c r="N776" s="11">
        <f t="shared" ref="N776:N802" ca="1" si="231">IF(I776&lt;&gt;"",(I776-VALUE(CONCATENATE(LEFT(M776,LEN(M776)-2),":",RIGHT(M776,2))))*1440,"")</f>
        <v>190.99999999999997</v>
      </c>
      <c r="O776" s="21">
        <f t="shared" ref="O776:O802" si="232">IF(J776&lt;&gt;"",(D776+D777)*J776/2,D776*5/2)</f>
        <v>450</v>
      </c>
      <c r="P776" s="24">
        <f t="shared" ref="P776:P802" si="233">IF(J776&lt;&gt;"",(D777-D776)*J776/LN((D777+0.000001)/(D776+0.000001)),-5*(D776-0.000001)/(LN(1/D776)-13.8155))</f>
        <v>47.347346607878421</v>
      </c>
      <c r="Q776" s="21">
        <f t="shared" ref="Q776:Q802" si="234">(D776*K776)</f>
        <v>10979.999999999989</v>
      </c>
      <c r="R776" s="21">
        <f t="shared" ref="R776:R802" si="235">O776+Q776</f>
        <v>11429.999999999989</v>
      </c>
      <c r="S776" s="17">
        <f t="shared" ref="S776:S802" si="236">P776+Q776</f>
        <v>11027.347346607867</v>
      </c>
    </row>
    <row r="777" spans="1:19" x14ac:dyDescent="0.25">
      <c r="A777" s="18">
        <v>38782</v>
      </c>
      <c r="B777" s="11">
        <v>955</v>
      </c>
      <c r="D777" s="11">
        <v>0.01</v>
      </c>
      <c r="E777" s="11">
        <v>1153</v>
      </c>
      <c r="F777" s="93">
        <f t="shared" si="181"/>
        <v>0.49513888888888885</v>
      </c>
      <c r="G777" s="26">
        <v>1208</v>
      </c>
      <c r="H777" s="93">
        <f t="shared" si="180"/>
        <v>0.50555555555555554</v>
      </c>
      <c r="I777" s="23" t="str">
        <f t="shared" si="226"/>
        <v/>
      </c>
      <c r="J777" s="11">
        <f t="shared" si="227"/>
        <v>12.999999999999954</v>
      </c>
      <c r="K777" s="11">
        <f t="shared" si="228"/>
        <v>15.000000000000027</v>
      </c>
      <c r="L777" s="11">
        <f t="shared" si="229"/>
        <v>1</v>
      </c>
      <c r="M777" s="11">
        <f t="shared" ca="1" si="230"/>
        <v>955</v>
      </c>
      <c r="N777" s="11" t="str">
        <f t="shared" si="231"/>
        <v/>
      </c>
      <c r="O777" s="21">
        <f t="shared" si="232"/>
        <v>0.71499999999999742</v>
      </c>
      <c r="P777" s="24">
        <f t="shared" si="233"/>
        <v>0.50814440432246166</v>
      </c>
      <c r="Q777" s="21">
        <f t="shared" si="234"/>
        <v>0.15000000000000027</v>
      </c>
      <c r="R777" s="21">
        <f t="shared" si="235"/>
        <v>0.86499999999999766</v>
      </c>
      <c r="S777" s="17">
        <f t="shared" si="236"/>
        <v>0.65814440432246191</v>
      </c>
    </row>
    <row r="778" spans="1:19" x14ac:dyDescent="0.25">
      <c r="D778" s="11">
        <v>0.1</v>
      </c>
      <c r="E778" s="11">
        <v>1221</v>
      </c>
      <c r="F778" s="93">
        <f t="shared" si="181"/>
        <v>0.51458333333333328</v>
      </c>
      <c r="G778" s="26">
        <v>1225</v>
      </c>
      <c r="H778" s="93">
        <f t="shared" si="180"/>
        <v>0.51736111111111105</v>
      </c>
      <c r="I778" s="23">
        <f t="shared" si="226"/>
        <v>0.52083333333333326</v>
      </c>
      <c r="J778" s="11" t="str">
        <f t="shared" si="227"/>
        <v/>
      </c>
      <c r="K778" s="11">
        <f t="shared" si="228"/>
        <v>3.9999999999999858</v>
      </c>
      <c r="L778" s="11">
        <f t="shared" si="229"/>
        <v>2</v>
      </c>
      <c r="M778" s="11">
        <f t="shared" ca="1" si="230"/>
        <v>955</v>
      </c>
      <c r="N778" s="11">
        <f t="shared" ca="1" si="231"/>
        <v>154.99999999999994</v>
      </c>
      <c r="O778" s="21">
        <f t="shared" si="232"/>
        <v>0.25</v>
      </c>
      <c r="P778" s="24">
        <f t="shared" si="233"/>
        <v>4.342905372259271E-2</v>
      </c>
      <c r="Q778" s="21">
        <f t="shared" si="234"/>
        <v>0.39999999999999858</v>
      </c>
      <c r="R778" s="21">
        <f t="shared" si="235"/>
        <v>0.64999999999999858</v>
      </c>
      <c r="S778" s="17">
        <f t="shared" si="236"/>
        <v>0.44342905372259128</v>
      </c>
    </row>
    <row r="779" spans="1:19" x14ac:dyDescent="0.25">
      <c r="A779" s="18">
        <v>38782</v>
      </c>
      <c r="B779" s="11">
        <v>1329</v>
      </c>
      <c r="D779" s="11">
        <v>0.01</v>
      </c>
      <c r="E779" s="11">
        <v>1439</v>
      </c>
      <c r="F779" s="93">
        <f t="shared" si="181"/>
        <v>0.61041666666666672</v>
      </c>
      <c r="G779" s="26">
        <v>1443</v>
      </c>
      <c r="H779" s="93">
        <f t="shared" si="180"/>
        <v>0.61319444444444449</v>
      </c>
      <c r="I779" s="23" t="str">
        <f t="shared" si="226"/>
        <v/>
      </c>
      <c r="J779" s="11">
        <f t="shared" si="227"/>
        <v>5.9999999999999787</v>
      </c>
      <c r="K779" s="11">
        <f t="shared" si="228"/>
        <v>3.9999999999999858</v>
      </c>
      <c r="L779" s="11">
        <f t="shared" si="229"/>
        <v>1</v>
      </c>
      <c r="M779" s="11">
        <f t="shared" ca="1" si="230"/>
        <v>1329</v>
      </c>
      <c r="N779" s="11" t="str">
        <f t="shared" si="231"/>
        <v/>
      </c>
      <c r="O779" s="21">
        <f t="shared" si="232"/>
        <v>0.32999999999999885</v>
      </c>
      <c r="P779" s="24">
        <f t="shared" si="233"/>
        <v>0.23452818661036695</v>
      </c>
      <c r="Q779" s="21">
        <f t="shared" si="234"/>
        <v>3.9999999999999862E-2</v>
      </c>
      <c r="R779" s="21">
        <f t="shared" si="235"/>
        <v>0.36999999999999872</v>
      </c>
      <c r="S779" s="17">
        <f t="shared" si="236"/>
        <v>0.27452818661036682</v>
      </c>
    </row>
    <row r="780" spans="1:19" x14ac:dyDescent="0.25">
      <c r="D780" s="11">
        <v>0.1</v>
      </c>
      <c r="E780" s="11">
        <v>1449</v>
      </c>
      <c r="F780" s="93">
        <f t="shared" si="181"/>
        <v>0.61736111111111114</v>
      </c>
      <c r="G780" s="26">
        <v>1522</v>
      </c>
      <c r="H780" s="93">
        <f t="shared" si="180"/>
        <v>0.64027777777777783</v>
      </c>
      <c r="I780" s="23" t="str">
        <f t="shared" si="226"/>
        <v/>
      </c>
      <c r="J780" s="11">
        <f t="shared" si="227"/>
        <v>16.99999999999994</v>
      </c>
      <c r="K780" s="11">
        <f t="shared" si="228"/>
        <v>33.000000000000043</v>
      </c>
      <c r="L780" s="11">
        <f t="shared" si="229"/>
        <v>2</v>
      </c>
      <c r="M780" s="11">
        <f t="shared" ca="1" si="230"/>
        <v>1329</v>
      </c>
      <c r="N780" s="11" t="str">
        <f t="shared" si="231"/>
        <v/>
      </c>
      <c r="O780" s="21">
        <f t="shared" si="232"/>
        <v>2.5499999999999914</v>
      </c>
      <c r="P780" s="24">
        <f t="shared" si="233"/>
        <v>2.4525992611424985</v>
      </c>
      <c r="Q780" s="21">
        <f t="shared" si="234"/>
        <v>3.3000000000000043</v>
      </c>
      <c r="R780" s="21">
        <f t="shared" si="235"/>
        <v>5.8499999999999961</v>
      </c>
      <c r="S780" s="17">
        <f t="shared" si="236"/>
        <v>5.7525992611425032</v>
      </c>
    </row>
    <row r="781" spans="1:19" x14ac:dyDescent="0.25">
      <c r="D781" s="11">
        <v>0.2</v>
      </c>
      <c r="E781" s="11">
        <v>1539</v>
      </c>
      <c r="F781" s="93">
        <f t="shared" si="181"/>
        <v>0.65208333333333335</v>
      </c>
      <c r="G781" s="26">
        <v>1623</v>
      </c>
      <c r="H781" s="93">
        <f t="shared" ref="H781:H844" si="237">VALUE(CONCATENATE(LEFT(G781,LEN(G781)-2),":",RIGHT(G781,2)))</f>
        <v>0.68263888888888891</v>
      </c>
      <c r="I781" s="23">
        <f t="shared" si="226"/>
        <v>0.68611111111111112</v>
      </c>
      <c r="J781" s="11" t="str">
        <f t="shared" si="227"/>
        <v/>
      </c>
      <c r="K781" s="11">
        <f t="shared" si="228"/>
        <v>44</v>
      </c>
      <c r="L781" s="11">
        <f t="shared" si="229"/>
        <v>3</v>
      </c>
      <c r="M781" s="11">
        <f t="shared" ca="1" si="230"/>
        <v>1329</v>
      </c>
      <c r="N781" s="11">
        <f t="shared" ca="1" si="231"/>
        <v>179</v>
      </c>
      <c r="O781" s="21">
        <f t="shared" si="232"/>
        <v>0.5</v>
      </c>
      <c r="P781" s="24">
        <f t="shared" si="233"/>
        <v>8.192609482288947E-2</v>
      </c>
      <c r="Q781" s="21">
        <f t="shared" si="234"/>
        <v>8.8000000000000007</v>
      </c>
      <c r="R781" s="21">
        <f t="shared" si="235"/>
        <v>9.3000000000000007</v>
      </c>
      <c r="S781" s="17">
        <f t="shared" si="236"/>
        <v>8.8819260948228909</v>
      </c>
    </row>
    <row r="782" spans="1:19" x14ac:dyDescent="0.25">
      <c r="A782" s="18">
        <v>38783</v>
      </c>
      <c r="B782" s="11">
        <v>825</v>
      </c>
      <c r="D782" s="11">
        <v>0.01</v>
      </c>
      <c r="E782" s="11">
        <v>941</v>
      </c>
      <c r="F782" s="93">
        <f t="shared" ref="F782:F845" si="238">VALUE(CONCATENATE(LEFT(E782,LEN(E782)-2),":",RIGHT(E782,2)))</f>
        <v>0.40347222222222223</v>
      </c>
      <c r="G782" s="26">
        <v>946</v>
      </c>
      <c r="H782" s="93">
        <f t="shared" si="237"/>
        <v>0.4069444444444445</v>
      </c>
      <c r="I782" s="23" t="str">
        <f t="shared" si="226"/>
        <v/>
      </c>
      <c r="J782" s="11">
        <f t="shared" si="227"/>
        <v>11.999999999999957</v>
      </c>
      <c r="K782" s="11">
        <f t="shared" si="228"/>
        <v>5.0000000000000622</v>
      </c>
      <c r="L782" s="11">
        <f t="shared" si="229"/>
        <v>1</v>
      </c>
      <c r="M782" s="11">
        <f t="shared" ca="1" si="230"/>
        <v>825</v>
      </c>
      <c r="N782" s="11" t="str">
        <f t="shared" si="231"/>
        <v/>
      </c>
      <c r="O782" s="21">
        <f t="shared" si="232"/>
        <v>3.6599999999999868</v>
      </c>
      <c r="P782" s="24">
        <f t="shared" si="233"/>
        <v>1.7292560328689071</v>
      </c>
      <c r="Q782" s="21">
        <f t="shared" si="234"/>
        <v>5.000000000000062E-2</v>
      </c>
      <c r="R782" s="21">
        <f t="shared" si="235"/>
        <v>3.7099999999999875</v>
      </c>
      <c r="S782" s="17">
        <f t="shared" si="236"/>
        <v>1.7792560328689078</v>
      </c>
    </row>
    <row r="783" spans="1:19" x14ac:dyDescent="0.25">
      <c r="D783" s="11">
        <v>0.6</v>
      </c>
      <c r="E783" s="11">
        <v>958</v>
      </c>
      <c r="F783" s="93">
        <f t="shared" si="238"/>
        <v>0.4152777777777778</v>
      </c>
      <c r="G783" s="26">
        <v>1002</v>
      </c>
      <c r="H783" s="93">
        <f t="shared" si="237"/>
        <v>0.41805555555555557</v>
      </c>
      <c r="I783" s="23" t="str">
        <f t="shared" si="226"/>
        <v/>
      </c>
      <c r="J783" s="11">
        <f t="shared" si="227"/>
        <v>8.999999999999968</v>
      </c>
      <c r="K783" s="11">
        <f t="shared" si="228"/>
        <v>3.9999999999999858</v>
      </c>
      <c r="L783" s="11">
        <f t="shared" si="229"/>
        <v>2</v>
      </c>
      <c r="M783" s="11">
        <f t="shared" ca="1" si="230"/>
        <v>825</v>
      </c>
      <c r="N783" s="11" t="str">
        <f t="shared" si="231"/>
        <v/>
      </c>
      <c r="O783" s="21">
        <f t="shared" si="232"/>
        <v>2.7449999999999903</v>
      </c>
      <c r="P783" s="24">
        <f t="shared" si="233"/>
        <v>1.2969420246516803</v>
      </c>
      <c r="Q783" s="21">
        <f t="shared" si="234"/>
        <v>2.3999999999999915</v>
      </c>
      <c r="R783" s="21">
        <f t="shared" si="235"/>
        <v>5.1449999999999818</v>
      </c>
      <c r="S783" s="17">
        <f t="shared" si="236"/>
        <v>3.6969420246516718</v>
      </c>
    </row>
    <row r="784" spans="1:19" x14ac:dyDescent="0.25">
      <c r="D784" s="11">
        <v>0.01</v>
      </c>
      <c r="E784" s="11">
        <v>1011</v>
      </c>
      <c r="F784" s="93">
        <f t="shared" si="238"/>
        <v>0.42430555555555555</v>
      </c>
      <c r="G784" s="26">
        <v>1019</v>
      </c>
      <c r="H784" s="93">
        <f t="shared" si="237"/>
        <v>0.42986111111111108</v>
      </c>
      <c r="I784" s="23" t="str">
        <f t="shared" si="226"/>
        <v/>
      </c>
      <c r="J784" s="11">
        <f t="shared" si="227"/>
        <v>5.9999999999999787</v>
      </c>
      <c r="K784" s="11">
        <f t="shared" si="228"/>
        <v>7.9999999999999716</v>
      </c>
      <c r="L784" s="11">
        <f t="shared" si="229"/>
        <v>3</v>
      </c>
      <c r="M784" s="11">
        <f t="shared" ca="1" si="230"/>
        <v>825</v>
      </c>
      <c r="N784" s="11" t="str">
        <f t="shared" si="231"/>
        <v/>
      </c>
      <c r="O784" s="21">
        <f t="shared" si="232"/>
        <v>1.8299999999999934</v>
      </c>
      <c r="P784" s="24">
        <f t="shared" si="233"/>
        <v>0.86462801643445353</v>
      </c>
      <c r="Q784" s="21">
        <f t="shared" si="234"/>
        <v>7.9999999999999724E-2</v>
      </c>
      <c r="R784" s="21">
        <f t="shared" si="235"/>
        <v>1.909999999999993</v>
      </c>
      <c r="S784" s="17">
        <f t="shared" si="236"/>
        <v>0.94462801643445327</v>
      </c>
    </row>
    <row r="785" spans="1:19" x14ac:dyDescent="0.25">
      <c r="D785" s="11">
        <v>0.6</v>
      </c>
      <c r="E785" s="11">
        <v>1025</v>
      </c>
      <c r="F785" s="93">
        <f t="shared" si="238"/>
        <v>0.43402777777777773</v>
      </c>
      <c r="G785" s="26">
        <v>1029</v>
      </c>
      <c r="H785" s="93">
        <f t="shared" si="237"/>
        <v>0.4368055555555555</v>
      </c>
      <c r="I785" s="23" t="str">
        <f t="shared" si="226"/>
        <v/>
      </c>
      <c r="J785" s="11">
        <f t="shared" si="227"/>
        <v>9.000000000000048</v>
      </c>
      <c r="K785" s="11">
        <f t="shared" si="228"/>
        <v>3.9999999999999858</v>
      </c>
      <c r="L785" s="11">
        <f t="shared" si="229"/>
        <v>4</v>
      </c>
      <c r="M785" s="11">
        <f t="shared" ca="1" si="230"/>
        <v>825</v>
      </c>
      <c r="N785" s="11" t="str">
        <f t="shared" si="231"/>
        <v/>
      </c>
      <c r="O785" s="21">
        <f t="shared" si="232"/>
        <v>2.7450000000000148</v>
      </c>
      <c r="P785" s="24">
        <f t="shared" si="233"/>
        <v>1.2969420246516918</v>
      </c>
      <c r="Q785" s="21">
        <f t="shared" si="234"/>
        <v>2.3999999999999915</v>
      </c>
      <c r="R785" s="21">
        <f t="shared" si="235"/>
        <v>5.1450000000000067</v>
      </c>
      <c r="S785" s="17">
        <f t="shared" si="236"/>
        <v>3.6969420246516833</v>
      </c>
    </row>
    <row r="786" spans="1:19" x14ac:dyDescent="0.25">
      <c r="D786" s="11">
        <v>0.01</v>
      </c>
      <c r="E786" s="11">
        <v>1038</v>
      </c>
      <c r="F786" s="93">
        <f t="shared" si="238"/>
        <v>0.44305555555555554</v>
      </c>
      <c r="G786" s="26">
        <v>1041</v>
      </c>
      <c r="H786" s="93">
        <f t="shared" si="237"/>
        <v>0.44513888888888892</v>
      </c>
      <c r="I786" s="23">
        <f t="shared" si="226"/>
        <v>0.44861111111111113</v>
      </c>
      <c r="J786" s="11" t="str">
        <f t="shared" si="227"/>
        <v/>
      </c>
      <c r="K786" s="11">
        <f t="shared" si="228"/>
        <v>3.0000000000000693</v>
      </c>
      <c r="L786" s="11">
        <f t="shared" si="229"/>
        <v>5</v>
      </c>
      <c r="M786" s="11">
        <f t="shared" ca="1" si="230"/>
        <v>825</v>
      </c>
      <c r="N786" s="11">
        <f t="shared" ca="1" si="231"/>
        <v>141.00000000000006</v>
      </c>
      <c r="O786" s="21">
        <f t="shared" si="232"/>
        <v>2.5000000000000001E-2</v>
      </c>
      <c r="P786" s="24">
        <f t="shared" si="233"/>
        <v>5.4281443780592247E-3</v>
      </c>
      <c r="Q786" s="21">
        <f t="shared" si="234"/>
        <v>3.0000000000000693E-2</v>
      </c>
      <c r="R786" s="21">
        <f t="shared" si="235"/>
        <v>5.5000000000000694E-2</v>
      </c>
      <c r="S786" s="17">
        <f t="shared" si="236"/>
        <v>3.5428144378059918E-2</v>
      </c>
    </row>
    <row r="787" spans="1:19" x14ac:dyDescent="0.25">
      <c r="A787" s="18">
        <v>38783</v>
      </c>
      <c r="B787" s="11">
        <v>1128</v>
      </c>
      <c r="D787" s="11">
        <v>0.01</v>
      </c>
      <c r="E787" s="11">
        <v>1216</v>
      </c>
      <c r="F787" s="93">
        <f t="shared" si="238"/>
        <v>0.51111111111111118</v>
      </c>
      <c r="G787" s="26">
        <v>1227</v>
      </c>
      <c r="H787" s="93">
        <f t="shared" si="237"/>
        <v>0.51874999999999993</v>
      </c>
      <c r="I787" s="23">
        <f t="shared" si="226"/>
        <v>0.52222222222222214</v>
      </c>
      <c r="J787" s="11" t="str">
        <f t="shared" si="227"/>
        <v/>
      </c>
      <c r="K787" s="11">
        <f t="shared" si="228"/>
        <v>10.999999999999801</v>
      </c>
      <c r="L787" s="11">
        <f t="shared" si="229"/>
        <v>1</v>
      </c>
      <c r="M787" s="11">
        <f t="shared" ca="1" si="230"/>
        <v>1128</v>
      </c>
      <c r="N787" s="11">
        <f t="shared" ca="1" si="231"/>
        <v>63.999999999999851</v>
      </c>
      <c r="O787" s="21">
        <f t="shared" si="232"/>
        <v>2.5000000000000001E-2</v>
      </c>
      <c r="P787" s="24">
        <f t="shared" si="233"/>
        <v>5.4281443780592247E-3</v>
      </c>
      <c r="Q787" s="21">
        <f t="shared" si="234"/>
        <v>0.10999999999999802</v>
      </c>
      <c r="R787" s="21">
        <f t="shared" si="235"/>
        <v>0.13499999999999801</v>
      </c>
      <c r="S787" s="17">
        <f t="shared" si="236"/>
        <v>0.11542814437805723</v>
      </c>
    </row>
    <row r="788" spans="1:19" x14ac:dyDescent="0.25">
      <c r="A788" s="18">
        <v>38783</v>
      </c>
      <c r="B788" s="11">
        <v>1306</v>
      </c>
      <c r="D788" s="11">
        <v>0.01</v>
      </c>
      <c r="E788" s="11">
        <v>1334</v>
      </c>
      <c r="F788" s="93">
        <f t="shared" si="238"/>
        <v>0.56527777777777777</v>
      </c>
      <c r="G788" s="26">
        <v>1345</v>
      </c>
      <c r="H788" s="93">
        <f t="shared" si="237"/>
        <v>0.57291666666666663</v>
      </c>
      <c r="I788" s="23" t="str">
        <f t="shared" si="226"/>
        <v/>
      </c>
      <c r="J788" s="11">
        <f t="shared" si="227"/>
        <v>5.9999999999999787</v>
      </c>
      <c r="K788" s="11">
        <f t="shared" si="228"/>
        <v>10.999999999999961</v>
      </c>
      <c r="L788" s="11">
        <f t="shared" si="229"/>
        <v>1</v>
      </c>
      <c r="M788" s="11">
        <f t="shared" ca="1" si="230"/>
        <v>1306</v>
      </c>
      <c r="N788" s="11" t="str">
        <f t="shared" si="231"/>
        <v/>
      </c>
      <c r="O788" s="21">
        <f t="shared" si="232"/>
        <v>1.5299999999999947</v>
      </c>
      <c r="P788" s="24">
        <f t="shared" si="233"/>
        <v>0.75154814884346943</v>
      </c>
      <c r="Q788" s="21">
        <f t="shared" si="234"/>
        <v>0.10999999999999961</v>
      </c>
      <c r="R788" s="21">
        <f t="shared" si="235"/>
        <v>1.6399999999999944</v>
      </c>
      <c r="S788" s="17">
        <f t="shared" si="236"/>
        <v>0.86154814884346909</v>
      </c>
    </row>
    <row r="789" spans="1:19" x14ac:dyDescent="0.25">
      <c r="D789" s="11">
        <v>0.5</v>
      </c>
      <c r="E789" s="11">
        <v>1351</v>
      </c>
      <c r="F789" s="93">
        <f t="shared" si="238"/>
        <v>0.57708333333333328</v>
      </c>
      <c r="G789" s="26">
        <v>1357</v>
      </c>
      <c r="H789" s="93">
        <f t="shared" si="237"/>
        <v>0.58124999999999993</v>
      </c>
      <c r="I789" s="23" t="str">
        <f t="shared" si="226"/>
        <v/>
      </c>
      <c r="J789" s="11">
        <f t="shared" si="227"/>
        <v>16.000000000000103</v>
      </c>
      <c r="K789" s="11">
        <f t="shared" si="228"/>
        <v>5.9999999999999787</v>
      </c>
      <c r="L789" s="11">
        <f t="shared" si="229"/>
        <v>2</v>
      </c>
      <c r="M789" s="11">
        <f t="shared" ca="1" si="230"/>
        <v>1306</v>
      </c>
      <c r="N789" s="11" t="str">
        <f t="shared" si="231"/>
        <v/>
      </c>
      <c r="O789" s="21">
        <f t="shared" si="232"/>
        <v>4.0800000000000267</v>
      </c>
      <c r="P789" s="24">
        <f t="shared" si="233"/>
        <v>2.0041283969159385</v>
      </c>
      <c r="Q789" s="21">
        <f t="shared" si="234"/>
        <v>2.9999999999999893</v>
      </c>
      <c r="R789" s="21">
        <f t="shared" si="235"/>
        <v>7.0800000000000161</v>
      </c>
      <c r="S789" s="17">
        <f t="shared" si="236"/>
        <v>5.0041283969159274</v>
      </c>
    </row>
    <row r="790" spans="1:19" x14ac:dyDescent="0.25">
      <c r="D790" s="11">
        <v>0.01</v>
      </c>
      <c r="E790" s="11">
        <v>1413</v>
      </c>
      <c r="F790" s="93">
        <f t="shared" si="238"/>
        <v>0.59236111111111112</v>
      </c>
      <c r="G790" s="26">
        <v>1433</v>
      </c>
      <c r="H790" s="93">
        <f t="shared" si="237"/>
        <v>0.60625000000000007</v>
      </c>
      <c r="I790" s="23" t="str">
        <f t="shared" si="226"/>
        <v/>
      </c>
      <c r="J790" s="11">
        <f t="shared" si="227"/>
        <v>7.9999999999999716</v>
      </c>
      <c r="K790" s="11">
        <f t="shared" si="228"/>
        <v>20.000000000000089</v>
      </c>
      <c r="L790" s="11">
        <f t="shared" si="229"/>
        <v>3</v>
      </c>
      <c r="M790" s="11">
        <f t="shared" ca="1" si="230"/>
        <v>1306</v>
      </c>
      <c r="N790" s="11" t="str">
        <f t="shared" si="231"/>
        <v/>
      </c>
      <c r="O790" s="21">
        <f t="shared" si="232"/>
        <v>0.83999999999999708</v>
      </c>
      <c r="P790" s="24">
        <f t="shared" si="233"/>
        <v>0.50740455491334313</v>
      </c>
      <c r="Q790" s="21">
        <f t="shared" si="234"/>
        <v>0.2000000000000009</v>
      </c>
      <c r="R790" s="21">
        <f t="shared" si="235"/>
        <v>1.039999999999998</v>
      </c>
      <c r="S790" s="17">
        <f t="shared" si="236"/>
        <v>0.70740455491334409</v>
      </c>
    </row>
    <row r="791" spans="1:19" x14ac:dyDescent="0.25">
      <c r="D791" s="11">
        <v>0.2</v>
      </c>
      <c r="E791" s="11">
        <v>1441</v>
      </c>
      <c r="F791" s="93">
        <f t="shared" si="238"/>
        <v>0.6118055555555556</v>
      </c>
      <c r="G791" s="26">
        <v>1530</v>
      </c>
      <c r="H791" s="93">
        <f t="shared" si="237"/>
        <v>0.64583333333333337</v>
      </c>
      <c r="I791" s="23" t="str">
        <f t="shared" si="226"/>
        <v/>
      </c>
      <c r="J791" s="11">
        <f t="shared" si="227"/>
        <v>6.9999999999999751</v>
      </c>
      <c r="K791" s="11">
        <f t="shared" si="228"/>
        <v>48.999999999999986</v>
      </c>
      <c r="L791" s="11">
        <f t="shared" si="229"/>
        <v>4</v>
      </c>
      <c r="M791" s="11">
        <f t="shared" ca="1" si="230"/>
        <v>1306</v>
      </c>
      <c r="N791" s="11" t="str">
        <f t="shared" si="231"/>
        <v/>
      </c>
      <c r="O791" s="21">
        <f t="shared" si="232"/>
        <v>1.0499999999999965</v>
      </c>
      <c r="P791" s="24">
        <f t="shared" si="233"/>
        <v>1.0098938134116169</v>
      </c>
      <c r="Q791" s="21">
        <f t="shared" si="234"/>
        <v>9.7999999999999972</v>
      </c>
      <c r="R791" s="21">
        <f t="shared" si="235"/>
        <v>10.849999999999994</v>
      </c>
      <c r="S791" s="17">
        <f t="shared" si="236"/>
        <v>10.809893813411614</v>
      </c>
    </row>
    <row r="792" spans="1:19" x14ac:dyDescent="0.25">
      <c r="D792" s="11">
        <v>0.1</v>
      </c>
      <c r="E792" s="11">
        <v>1537</v>
      </c>
      <c r="F792" s="93">
        <f t="shared" si="238"/>
        <v>0.65069444444444446</v>
      </c>
      <c r="G792" s="26">
        <v>1601</v>
      </c>
      <c r="H792" s="93">
        <f t="shared" si="237"/>
        <v>0.66736111111111107</v>
      </c>
      <c r="I792" s="23" t="str">
        <f t="shared" si="226"/>
        <v/>
      </c>
      <c r="J792" s="11">
        <f t="shared" si="227"/>
        <v>6.0000000000001386</v>
      </c>
      <c r="K792" s="11">
        <f t="shared" si="228"/>
        <v>23.999999999999915</v>
      </c>
      <c r="L792" s="11">
        <f t="shared" si="229"/>
        <v>5</v>
      </c>
      <c r="M792" s="11">
        <f t="shared" ca="1" si="230"/>
        <v>1306</v>
      </c>
      <c r="N792" s="11" t="str">
        <f t="shared" si="231"/>
        <v/>
      </c>
      <c r="O792" s="21">
        <f t="shared" si="232"/>
        <v>0.75000000000001732</v>
      </c>
      <c r="P792" s="24">
        <f t="shared" si="233"/>
        <v>0.73989712136503194</v>
      </c>
      <c r="Q792" s="21">
        <f t="shared" si="234"/>
        <v>2.3999999999999915</v>
      </c>
      <c r="R792" s="21">
        <f t="shared" si="235"/>
        <v>3.1500000000000088</v>
      </c>
      <c r="S792" s="17">
        <f t="shared" si="236"/>
        <v>3.1398971213650233</v>
      </c>
    </row>
    <row r="793" spans="1:19" x14ac:dyDescent="0.25">
      <c r="D793" s="11">
        <v>0.15</v>
      </c>
      <c r="E793" s="11">
        <v>1607</v>
      </c>
      <c r="F793" s="93">
        <f t="shared" si="238"/>
        <v>0.67152777777777783</v>
      </c>
      <c r="G793" s="26">
        <v>1619</v>
      </c>
      <c r="H793" s="93">
        <f t="shared" si="237"/>
        <v>0.67986111111111114</v>
      </c>
      <c r="I793" s="23" t="str">
        <f t="shared" si="226"/>
        <v/>
      </c>
      <c r="J793" s="11">
        <f t="shared" si="227"/>
        <v>9.9999999999999645</v>
      </c>
      <c r="K793" s="11">
        <f t="shared" si="228"/>
        <v>11.999999999999957</v>
      </c>
      <c r="L793" s="11">
        <f t="shared" si="229"/>
        <v>6</v>
      </c>
      <c r="M793" s="11">
        <f t="shared" ca="1" si="230"/>
        <v>1306</v>
      </c>
      <c r="N793" s="11" t="str">
        <f t="shared" si="231"/>
        <v/>
      </c>
      <c r="O793" s="21">
        <f t="shared" si="232"/>
        <v>0.79999999999999716</v>
      </c>
      <c r="P793" s="24">
        <f t="shared" si="233"/>
        <v>0.51699493964989207</v>
      </c>
      <c r="Q793" s="21">
        <f t="shared" si="234"/>
        <v>1.7999999999999936</v>
      </c>
      <c r="R793" s="21">
        <f t="shared" si="235"/>
        <v>2.5999999999999908</v>
      </c>
      <c r="S793" s="17">
        <f t="shared" si="236"/>
        <v>2.3169949396498857</v>
      </c>
    </row>
    <row r="794" spans="1:19" x14ac:dyDescent="0.25">
      <c r="D794" s="11">
        <v>0.01</v>
      </c>
      <c r="E794" s="11">
        <v>1629</v>
      </c>
      <c r="F794" s="93">
        <f t="shared" si="238"/>
        <v>0.68680555555555556</v>
      </c>
      <c r="G794" s="26">
        <v>1635</v>
      </c>
      <c r="H794" s="93">
        <f t="shared" si="237"/>
        <v>0.69097222222222221</v>
      </c>
      <c r="I794" s="23">
        <f t="shared" si="226"/>
        <v>0.69444444444444442</v>
      </c>
      <c r="J794" s="11" t="str">
        <f t="shared" si="227"/>
        <v/>
      </c>
      <c r="K794" s="11">
        <f t="shared" si="228"/>
        <v>5.9999999999999787</v>
      </c>
      <c r="L794" s="11">
        <f t="shared" si="229"/>
        <v>7</v>
      </c>
      <c r="M794" s="11">
        <f t="shared" ca="1" si="230"/>
        <v>1306</v>
      </c>
      <c r="N794" s="11">
        <f t="shared" ca="1" si="231"/>
        <v>214.00000000000003</v>
      </c>
      <c r="O794" s="21">
        <f t="shared" si="232"/>
        <v>2.5000000000000001E-2</v>
      </c>
      <c r="P794" s="24">
        <f t="shared" si="233"/>
        <v>5.4281443780592247E-3</v>
      </c>
      <c r="Q794" s="21">
        <f t="shared" si="234"/>
        <v>5.999999999999979E-2</v>
      </c>
      <c r="R794" s="21">
        <f t="shared" si="235"/>
        <v>8.4999999999999798E-2</v>
      </c>
      <c r="S794" s="17">
        <f t="shared" si="236"/>
        <v>6.5428144378059008E-2</v>
      </c>
    </row>
    <row r="795" spans="1:19" x14ac:dyDescent="0.25">
      <c r="A795" s="18">
        <v>38784</v>
      </c>
      <c r="B795" s="11">
        <v>808</v>
      </c>
      <c r="D795" s="11">
        <v>1.4999999999999999E-2</v>
      </c>
      <c r="E795" s="11">
        <v>1008</v>
      </c>
      <c r="F795" s="93">
        <f t="shared" si="238"/>
        <v>0.42222222222222222</v>
      </c>
      <c r="G795" s="26">
        <v>1022</v>
      </c>
      <c r="H795" s="93">
        <f t="shared" si="237"/>
        <v>0.43194444444444446</v>
      </c>
      <c r="I795" s="23">
        <f t="shared" si="226"/>
        <v>0.43541666666666667</v>
      </c>
      <c r="J795" s="11" t="str">
        <f t="shared" si="227"/>
        <v/>
      </c>
      <c r="K795" s="11">
        <f t="shared" si="228"/>
        <v>14.00000000000003</v>
      </c>
      <c r="L795" s="11">
        <f t="shared" si="229"/>
        <v>1</v>
      </c>
      <c r="M795" s="11">
        <f t="shared" ca="1" si="230"/>
        <v>808</v>
      </c>
      <c r="N795" s="11">
        <f t="shared" ca="1" si="231"/>
        <v>139.00000000000006</v>
      </c>
      <c r="O795" s="21">
        <f t="shared" si="232"/>
        <v>3.7499999999999999E-2</v>
      </c>
      <c r="P795" s="24">
        <f t="shared" si="233"/>
        <v>7.7991471955669829E-3</v>
      </c>
      <c r="Q795" s="21">
        <f t="shared" si="234"/>
        <v>0.21000000000000044</v>
      </c>
      <c r="R795" s="21">
        <f t="shared" si="235"/>
        <v>0.24750000000000044</v>
      </c>
      <c r="S795" s="17">
        <f t="shared" si="236"/>
        <v>0.21779914719556742</v>
      </c>
    </row>
    <row r="796" spans="1:19" x14ac:dyDescent="0.25">
      <c r="A796" s="18">
        <v>38784</v>
      </c>
      <c r="B796" s="11">
        <v>1104</v>
      </c>
      <c r="D796" s="11">
        <v>0.01</v>
      </c>
      <c r="E796" s="11">
        <v>1148</v>
      </c>
      <c r="F796" s="93">
        <f t="shared" si="238"/>
        <v>0.4916666666666667</v>
      </c>
      <c r="G796" s="26">
        <v>1157</v>
      </c>
      <c r="H796" s="93">
        <f t="shared" si="237"/>
        <v>0.49791666666666662</v>
      </c>
      <c r="I796" s="23" t="str">
        <f t="shared" si="226"/>
        <v/>
      </c>
      <c r="J796" s="11">
        <f t="shared" si="227"/>
        <v>10.000000000000044</v>
      </c>
      <c r="K796" s="11">
        <f t="shared" si="228"/>
        <v>8.9999999999998881</v>
      </c>
      <c r="L796" s="11">
        <f t="shared" si="229"/>
        <v>1</v>
      </c>
      <c r="M796" s="11">
        <f t="shared" ca="1" si="230"/>
        <v>1104</v>
      </c>
      <c r="N796" s="11" t="str">
        <f t="shared" si="231"/>
        <v/>
      </c>
      <c r="O796" s="21">
        <f t="shared" si="232"/>
        <v>0.4000000000000018</v>
      </c>
      <c r="P796" s="24">
        <f t="shared" si="233"/>
        <v>0.30835258709291086</v>
      </c>
      <c r="Q796" s="21">
        <f t="shared" si="234"/>
        <v>8.9999999999998886E-2</v>
      </c>
      <c r="R796" s="21">
        <f t="shared" si="235"/>
        <v>0.49000000000000066</v>
      </c>
      <c r="S796" s="17">
        <f t="shared" si="236"/>
        <v>0.39835258709290977</v>
      </c>
    </row>
    <row r="797" spans="1:19" x14ac:dyDescent="0.25">
      <c r="D797" s="11">
        <v>7.0000000000000007E-2</v>
      </c>
      <c r="E797" s="11">
        <v>1207</v>
      </c>
      <c r="F797" s="93">
        <f t="shared" si="238"/>
        <v>0.50486111111111109</v>
      </c>
      <c r="G797" s="26">
        <v>1213</v>
      </c>
      <c r="H797" s="93">
        <f t="shared" si="237"/>
        <v>0.50902777777777775</v>
      </c>
      <c r="I797" s="23" t="str">
        <f t="shared" si="226"/>
        <v/>
      </c>
      <c r="J797" s="11">
        <f t="shared" si="227"/>
        <v>9.9999999999999645</v>
      </c>
      <c r="K797" s="11">
        <f t="shared" si="228"/>
        <v>5.9999999999999787</v>
      </c>
      <c r="L797" s="11">
        <f t="shared" si="229"/>
        <v>2</v>
      </c>
      <c r="M797" s="11">
        <f t="shared" ca="1" si="230"/>
        <v>1104</v>
      </c>
      <c r="N797" s="11" t="str">
        <f t="shared" si="231"/>
        <v/>
      </c>
      <c r="O797" s="21">
        <f t="shared" si="232"/>
        <v>0.35999999999999877</v>
      </c>
      <c r="P797" s="24">
        <f t="shared" si="233"/>
        <v>0.19128728757991703</v>
      </c>
      <c r="Q797" s="21">
        <f t="shared" si="234"/>
        <v>0.41999999999999854</v>
      </c>
      <c r="R797" s="21">
        <f t="shared" si="235"/>
        <v>0.77999999999999736</v>
      </c>
      <c r="S797" s="17">
        <f t="shared" si="236"/>
        <v>0.61128728757991557</v>
      </c>
    </row>
    <row r="798" spans="1:19" x14ac:dyDescent="0.25">
      <c r="D798" s="11">
        <v>2E-3</v>
      </c>
      <c r="E798" s="11">
        <v>1223</v>
      </c>
      <c r="F798" s="93">
        <f t="shared" si="238"/>
        <v>0.51597222222222217</v>
      </c>
      <c r="G798" s="26">
        <v>1311</v>
      </c>
      <c r="H798" s="93">
        <f t="shared" si="237"/>
        <v>0.5493055555555556</v>
      </c>
      <c r="I798" s="23" t="str">
        <f t="shared" si="226"/>
        <v/>
      </c>
      <c r="J798" s="11">
        <f t="shared" si="227"/>
        <v>3.9999999999999858</v>
      </c>
      <c r="K798" s="11">
        <f t="shared" si="228"/>
        <v>48.000000000000149</v>
      </c>
      <c r="L798" s="11">
        <f t="shared" si="229"/>
        <v>3</v>
      </c>
      <c r="M798" s="11">
        <f t="shared" ca="1" si="230"/>
        <v>1104</v>
      </c>
      <c r="N798" s="11" t="str">
        <f t="shared" si="231"/>
        <v/>
      </c>
      <c r="O798" s="21">
        <f t="shared" si="232"/>
        <v>20.00399999999993</v>
      </c>
      <c r="P798" s="24">
        <f t="shared" si="233"/>
        <v>4.6957191065618753</v>
      </c>
      <c r="Q798" s="21">
        <f t="shared" si="234"/>
        <v>9.6000000000000307E-2</v>
      </c>
      <c r="R798" s="21">
        <f t="shared" si="235"/>
        <v>20.09999999999993</v>
      </c>
      <c r="S798" s="17">
        <f t="shared" si="236"/>
        <v>4.7917191065618754</v>
      </c>
    </row>
    <row r="799" spans="1:19" x14ac:dyDescent="0.25">
      <c r="D799" s="11">
        <v>10</v>
      </c>
      <c r="E799" s="11">
        <v>1315</v>
      </c>
      <c r="F799" s="93">
        <f t="shared" si="238"/>
        <v>0.55208333333333337</v>
      </c>
      <c r="G799" s="26">
        <v>1349</v>
      </c>
      <c r="H799" s="93">
        <f t="shared" si="237"/>
        <v>0.5756944444444444</v>
      </c>
      <c r="I799" s="23" t="str">
        <f t="shared" si="226"/>
        <v/>
      </c>
      <c r="J799" s="11">
        <f t="shared" si="227"/>
        <v>3.0000000000001492</v>
      </c>
      <c r="K799" s="11">
        <f t="shared" si="228"/>
        <v>33.999999999999879</v>
      </c>
      <c r="L799" s="11">
        <f t="shared" si="229"/>
        <v>4</v>
      </c>
      <c r="M799" s="11">
        <f t="shared" ca="1" si="230"/>
        <v>1104</v>
      </c>
      <c r="N799" s="11" t="str">
        <f t="shared" si="231"/>
        <v/>
      </c>
      <c r="O799" s="21">
        <f t="shared" si="232"/>
        <v>15.003000000000748</v>
      </c>
      <c r="P799" s="24">
        <f t="shared" si="233"/>
        <v>3.5217893299215941</v>
      </c>
      <c r="Q799" s="21">
        <f t="shared" si="234"/>
        <v>339.99999999999881</v>
      </c>
      <c r="R799" s="21">
        <f t="shared" si="235"/>
        <v>355.00299999999953</v>
      </c>
      <c r="S799" s="17">
        <f t="shared" si="236"/>
        <v>343.52178932992041</v>
      </c>
    </row>
    <row r="800" spans="1:19" x14ac:dyDescent="0.25">
      <c r="D800" s="11">
        <v>2E-3</v>
      </c>
      <c r="E800" s="11">
        <v>1352</v>
      </c>
      <c r="F800" s="93">
        <f t="shared" si="238"/>
        <v>0.57777777777777783</v>
      </c>
      <c r="G800" s="26">
        <v>1359</v>
      </c>
      <c r="H800" s="93">
        <f t="shared" si="237"/>
        <v>0.58263888888888882</v>
      </c>
      <c r="I800" s="23" t="str">
        <f t="shared" si="226"/>
        <v/>
      </c>
      <c r="J800" s="11">
        <f t="shared" si="227"/>
        <v>33.000000000000043</v>
      </c>
      <c r="K800" s="11">
        <f t="shared" si="228"/>
        <v>6.9999999999998153</v>
      </c>
      <c r="L800" s="11">
        <f t="shared" si="229"/>
        <v>5</v>
      </c>
      <c r="M800" s="11">
        <f t="shared" ca="1" si="230"/>
        <v>1104</v>
      </c>
      <c r="N800" s="11" t="str">
        <f t="shared" si="231"/>
        <v/>
      </c>
      <c r="O800" s="21">
        <f t="shared" si="232"/>
        <v>165.03300000000021</v>
      </c>
      <c r="P800" s="24">
        <f t="shared" si="233"/>
        <v>38.739682629135665</v>
      </c>
      <c r="Q800" s="21">
        <f t="shared" si="234"/>
        <v>1.3999999999999631E-2</v>
      </c>
      <c r="R800" s="21">
        <f t="shared" si="235"/>
        <v>165.04700000000022</v>
      </c>
      <c r="S800" s="17">
        <f t="shared" si="236"/>
        <v>38.753682629135668</v>
      </c>
    </row>
    <row r="801" spans="1:19" x14ac:dyDescent="0.25">
      <c r="D801" s="11">
        <v>10</v>
      </c>
      <c r="E801" s="11">
        <v>1432</v>
      </c>
      <c r="F801" s="93">
        <f t="shared" si="238"/>
        <v>0.60555555555555551</v>
      </c>
      <c r="G801" s="26">
        <v>1445</v>
      </c>
      <c r="H801" s="93">
        <f t="shared" si="237"/>
        <v>0.61458333333333337</v>
      </c>
      <c r="I801" s="23" t="str">
        <f t="shared" si="226"/>
        <v/>
      </c>
      <c r="J801" s="11">
        <f t="shared" si="227"/>
        <v>1.9999999999999929</v>
      </c>
      <c r="K801" s="11">
        <f t="shared" si="228"/>
        <v>13.000000000000114</v>
      </c>
      <c r="L801" s="11">
        <f t="shared" si="229"/>
        <v>6</v>
      </c>
      <c r="M801" s="11">
        <f t="shared" ca="1" si="230"/>
        <v>1104</v>
      </c>
      <c r="N801" s="11" t="str">
        <f t="shared" si="231"/>
        <v/>
      </c>
      <c r="O801" s="21">
        <f t="shared" si="232"/>
        <v>10.001999999999965</v>
      </c>
      <c r="P801" s="24">
        <f t="shared" si="233"/>
        <v>2.3478595532809377</v>
      </c>
      <c r="Q801" s="21">
        <f t="shared" si="234"/>
        <v>130.00000000000114</v>
      </c>
      <c r="R801" s="21">
        <f t="shared" si="235"/>
        <v>140.00200000000109</v>
      </c>
      <c r="S801" s="17">
        <f t="shared" si="236"/>
        <v>132.34785955328206</v>
      </c>
    </row>
    <row r="802" spans="1:19" x14ac:dyDescent="0.25">
      <c r="D802" s="11">
        <v>2E-3</v>
      </c>
      <c r="E802" s="11">
        <v>1447</v>
      </c>
      <c r="F802" s="93">
        <f t="shared" si="238"/>
        <v>0.61597222222222225</v>
      </c>
      <c r="G802" s="26">
        <v>1455</v>
      </c>
      <c r="H802" s="93">
        <f t="shared" si="237"/>
        <v>0.62152777777777779</v>
      </c>
      <c r="I802" s="23" t="str">
        <f t="shared" si="226"/>
        <v/>
      </c>
      <c r="J802" s="11">
        <f t="shared" si="227"/>
        <v>4.9999999999999822</v>
      </c>
      <c r="K802" s="11">
        <f t="shared" si="228"/>
        <v>7.9999999999999716</v>
      </c>
      <c r="L802" s="11">
        <f t="shared" si="229"/>
        <v>7</v>
      </c>
      <c r="M802" s="11">
        <f t="shared" ca="1" si="230"/>
        <v>1104</v>
      </c>
      <c r="N802" s="11" t="str">
        <f t="shared" si="231"/>
        <v/>
      </c>
      <c r="O802" s="21">
        <f t="shared" si="232"/>
        <v>0.25499999999999912</v>
      </c>
      <c r="P802" s="24">
        <f t="shared" si="233"/>
        <v>0.12527057388309665</v>
      </c>
      <c r="Q802" s="21">
        <f t="shared" si="234"/>
        <v>1.5999999999999945E-2</v>
      </c>
      <c r="R802" s="21">
        <f t="shared" si="235"/>
        <v>0.27099999999999907</v>
      </c>
      <c r="S802" s="17">
        <f t="shared" si="236"/>
        <v>0.14127057388309661</v>
      </c>
    </row>
    <row r="803" spans="1:19" x14ac:dyDescent="0.25">
      <c r="D803" s="11">
        <v>0.1</v>
      </c>
      <c r="E803" s="11">
        <v>1500</v>
      </c>
      <c r="F803" s="93">
        <f t="shared" si="238"/>
        <v>0.625</v>
      </c>
      <c r="G803" s="26">
        <v>1650</v>
      </c>
      <c r="H803" s="93">
        <f t="shared" si="237"/>
        <v>0.70138888888888884</v>
      </c>
      <c r="I803" s="23">
        <f t="shared" ref="I803:I804" si="239">IF(OR(A804&lt;&gt;"",D804=""),H803+TIME(0,5,0),"")</f>
        <v>0.70486111111111105</v>
      </c>
      <c r="J803" s="11" t="str">
        <f t="shared" ref="J803:J804" si="240">IF(AND(OR(AND(A803&lt;&gt;"",A804=""),AND(A803="",A804="")),D804&lt;&gt;""),(F804-H803)*1440,"")</f>
        <v/>
      </c>
      <c r="K803" s="11">
        <f t="shared" ref="K803:K804" si="241">(H803-F803)*1440</f>
        <v>109.99999999999993</v>
      </c>
      <c r="L803" s="11">
        <f t="shared" ref="L803:L804" si="242">IF(A803&lt;&gt;"",1,L802+1)</f>
        <v>8</v>
      </c>
      <c r="M803" s="11">
        <f t="shared" ref="M803:M804" ca="1" si="243">OFFSET(B803,-L803+1,0)</f>
        <v>1104</v>
      </c>
      <c r="N803" s="11">
        <f t="shared" ref="N803:N804" ca="1" si="244">IF(I803&lt;&gt;"",(I803-VALUE(CONCATENATE(LEFT(M803,LEN(M803)-2),":",RIGHT(M803,2))))*1440,"")</f>
        <v>350.99999999999994</v>
      </c>
      <c r="O803" s="21">
        <f t="shared" ref="O803:O804" si="245">IF(J803&lt;&gt;"",(D803+D804)*J803/2,D803*5/2)</f>
        <v>0.25</v>
      </c>
      <c r="P803" s="24">
        <f t="shared" ref="P803:P804" si="246">IF(J803&lt;&gt;"",(D804-D803)*J803/LN((D804+0.000001)/(D803+0.000001)),-5*(D803-0.000001)/(LN(1/D803)-13.8155))</f>
        <v>4.342905372259271E-2</v>
      </c>
      <c r="Q803" s="21">
        <f t="shared" ref="Q803:Q804" si="247">(D803*K803)</f>
        <v>10.999999999999993</v>
      </c>
      <c r="R803" s="21">
        <f t="shared" ref="R803:R804" si="248">O803+Q803</f>
        <v>11.249999999999993</v>
      </c>
      <c r="S803" s="17">
        <f t="shared" ref="S803:S804" si="249">P803+Q803</f>
        <v>11.043429053722585</v>
      </c>
    </row>
    <row r="804" spans="1:19" x14ac:dyDescent="0.25">
      <c r="A804" s="18">
        <v>38785</v>
      </c>
      <c r="B804" s="11">
        <v>820</v>
      </c>
      <c r="D804" s="11">
        <v>1.4999999999999999E-2</v>
      </c>
      <c r="E804" s="11">
        <v>1241</v>
      </c>
      <c r="F804" s="93">
        <f t="shared" si="238"/>
        <v>0.52847222222222223</v>
      </c>
      <c r="G804" s="26">
        <v>1250</v>
      </c>
      <c r="H804" s="93">
        <f t="shared" si="237"/>
        <v>0.53472222222222221</v>
      </c>
      <c r="I804" s="23">
        <f t="shared" si="239"/>
        <v>0.53819444444444442</v>
      </c>
      <c r="J804" s="11" t="str">
        <f t="shared" si="240"/>
        <v/>
      </c>
      <c r="K804" s="11">
        <f t="shared" si="241"/>
        <v>8.999999999999968</v>
      </c>
      <c r="L804" s="11">
        <f t="shared" si="242"/>
        <v>1</v>
      </c>
      <c r="M804" s="11">
        <f t="shared" ca="1" si="243"/>
        <v>820</v>
      </c>
      <c r="N804" s="11">
        <f t="shared" ca="1" si="244"/>
        <v>274.99999999999989</v>
      </c>
      <c r="O804" s="21">
        <f t="shared" si="245"/>
        <v>3.7499999999999999E-2</v>
      </c>
      <c r="P804" s="24">
        <f t="shared" si="246"/>
        <v>7.7991471955669829E-3</v>
      </c>
      <c r="Q804" s="21">
        <f t="shared" si="247"/>
        <v>0.13499999999999951</v>
      </c>
      <c r="R804" s="21">
        <f t="shared" si="248"/>
        <v>0.17249999999999951</v>
      </c>
      <c r="S804" s="17">
        <f t="shared" si="249"/>
        <v>0.14279914719556649</v>
      </c>
    </row>
    <row r="805" spans="1:19" x14ac:dyDescent="0.25">
      <c r="A805" s="18">
        <v>38785</v>
      </c>
      <c r="B805" s="11">
        <v>1444</v>
      </c>
      <c r="D805" s="11">
        <v>0.1</v>
      </c>
      <c r="E805" s="11">
        <v>1502</v>
      </c>
      <c r="F805" s="93">
        <f t="shared" si="238"/>
        <v>0.62638888888888888</v>
      </c>
      <c r="G805" s="26">
        <v>1552</v>
      </c>
      <c r="H805" s="93">
        <f t="shared" si="237"/>
        <v>0.66111111111111109</v>
      </c>
      <c r="I805" s="23">
        <f t="shared" ref="I805:I856" si="250">IF(OR(A806&lt;&gt;"",D806=""),H805+TIME(0,5,0),"")</f>
        <v>0.6645833333333333</v>
      </c>
      <c r="J805" s="11" t="str">
        <f t="shared" ref="J805:J856" si="251">IF(AND(OR(AND(A805&lt;&gt;"",A806=""),AND(A805="",A806="")),D806&lt;&gt;""),(F806-H805)*1440,"")</f>
        <v/>
      </c>
      <c r="K805" s="11">
        <f t="shared" ref="K805:K856" si="252">(H805-F805)*1440</f>
        <v>49.999999999999986</v>
      </c>
      <c r="L805" s="11">
        <f t="shared" ref="L805:L856" si="253">IF(A805&lt;&gt;"",1,L804+1)</f>
        <v>1</v>
      </c>
      <c r="M805" s="11">
        <f t="shared" ref="M805:M856" ca="1" si="254">OFFSET(B805,-L805+1,0)</f>
        <v>1444</v>
      </c>
      <c r="N805" s="11">
        <f t="shared" ref="N805:N856" ca="1" si="255">IF(I805&lt;&gt;"",(I805-VALUE(CONCATENATE(LEFT(M805,LEN(M805)-2),":",RIGHT(M805,2))))*1440,"")</f>
        <v>73.000000000000057</v>
      </c>
      <c r="O805" s="21">
        <f t="shared" ref="O805:O856" si="256">IF(J805&lt;&gt;"",(D805+D806)*J805/2,D805*5/2)</f>
        <v>0.25</v>
      </c>
      <c r="P805" s="24">
        <f t="shared" ref="P805:P856" si="257">IF(J805&lt;&gt;"",(D806-D805)*J805/LN((D806+0.000001)/(D805+0.000001)),-5*(D805-0.000001)/(LN(1/D805)-13.8155))</f>
        <v>4.342905372259271E-2</v>
      </c>
      <c r="Q805" s="21">
        <f t="shared" ref="Q805:Q856" si="258">(D805*K805)</f>
        <v>4.9999999999999991</v>
      </c>
      <c r="R805" s="21">
        <f t="shared" ref="R805:R856" si="259">O805+Q805</f>
        <v>5.2499999999999991</v>
      </c>
      <c r="S805" s="17">
        <f t="shared" ref="S805:S856" si="260">P805+Q805</f>
        <v>5.0434290537225914</v>
      </c>
    </row>
    <row r="806" spans="1:19" x14ac:dyDescent="0.25">
      <c r="A806" s="18">
        <v>38785</v>
      </c>
      <c r="B806" s="11">
        <v>1711</v>
      </c>
      <c r="D806" s="11">
        <v>0.01</v>
      </c>
      <c r="E806" s="11">
        <v>1740</v>
      </c>
      <c r="F806" s="93">
        <f t="shared" si="238"/>
        <v>0.73611111111111116</v>
      </c>
      <c r="G806" s="26">
        <v>1744</v>
      </c>
      <c r="H806" s="93">
        <f t="shared" si="237"/>
        <v>0.73888888888888893</v>
      </c>
      <c r="I806" s="23">
        <f t="shared" si="250"/>
        <v>0.74236111111111114</v>
      </c>
      <c r="J806" s="11" t="str">
        <f t="shared" si="251"/>
        <v/>
      </c>
      <c r="K806" s="11">
        <f t="shared" si="252"/>
        <v>3.9999999999999858</v>
      </c>
      <c r="L806" s="11">
        <f t="shared" si="253"/>
        <v>1</v>
      </c>
      <c r="M806" s="11">
        <f t="shared" ca="1" si="254"/>
        <v>1711</v>
      </c>
      <c r="N806" s="11">
        <f t="shared" ca="1" si="255"/>
        <v>38.000000000000028</v>
      </c>
      <c r="O806" s="21">
        <f t="shared" si="256"/>
        <v>2.5000000000000001E-2</v>
      </c>
      <c r="P806" s="24">
        <f t="shared" si="257"/>
        <v>5.4281443780592247E-3</v>
      </c>
      <c r="Q806" s="21">
        <f t="shared" si="258"/>
        <v>3.9999999999999862E-2</v>
      </c>
      <c r="R806" s="21">
        <f t="shared" si="259"/>
        <v>6.4999999999999863E-2</v>
      </c>
      <c r="S806" s="17">
        <f t="shared" si="260"/>
        <v>4.5428144378059088E-2</v>
      </c>
    </row>
    <row r="807" spans="1:19" x14ac:dyDescent="0.25">
      <c r="A807" s="18">
        <v>38786</v>
      </c>
      <c r="B807" s="11">
        <v>810</v>
      </c>
      <c r="D807" s="11">
        <v>0.01</v>
      </c>
      <c r="E807" s="11">
        <v>906</v>
      </c>
      <c r="F807" s="93">
        <f t="shared" si="238"/>
        <v>0.37916666666666665</v>
      </c>
      <c r="G807" s="26">
        <v>912</v>
      </c>
      <c r="H807" s="93">
        <f t="shared" si="237"/>
        <v>0.3833333333333333</v>
      </c>
      <c r="I807" s="23" t="str">
        <f t="shared" si="250"/>
        <v/>
      </c>
      <c r="J807" s="11">
        <f t="shared" si="251"/>
        <v>9.000000000000048</v>
      </c>
      <c r="K807" s="11">
        <f t="shared" si="252"/>
        <v>5.9999999999999787</v>
      </c>
      <c r="L807" s="11">
        <f t="shared" si="253"/>
        <v>1</v>
      </c>
      <c r="M807" s="11">
        <f t="shared" ca="1" si="254"/>
        <v>810</v>
      </c>
      <c r="N807" s="11" t="str">
        <f t="shared" si="255"/>
        <v/>
      </c>
      <c r="O807" s="21">
        <f t="shared" si="256"/>
        <v>4.5450000000000239</v>
      </c>
      <c r="P807" s="24">
        <f t="shared" si="257"/>
        <v>1.9348235087957193</v>
      </c>
      <c r="Q807" s="21">
        <f t="shared" si="258"/>
        <v>5.999999999999979E-2</v>
      </c>
      <c r="R807" s="21">
        <f t="shared" si="259"/>
        <v>4.6050000000000235</v>
      </c>
      <c r="S807" s="17">
        <f t="shared" si="260"/>
        <v>1.9948235087957191</v>
      </c>
    </row>
    <row r="808" spans="1:19" x14ac:dyDescent="0.25">
      <c r="D808" s="11">
        <v>1</v>
      </c>
      <c r="E808" s="11">
        <v>921</v>
      </c>
      <c r="F808" s="93">
        <f t="shared" si="238"/>
        <v>0.38958333333333334</v>
      </c>
      <c r="G808" s="26">
        <v>1051</v>
      </c>
      <c r="H808" s="93">
        <f t="shared" si="237"/>
        <v>0.45208333333333334</v>
      </c>
      <c r="I808" s="23" t="str">
        <f t="shared" si="250"/>
        <v/>
      </c>
      <c r="J808" s="11">
        <f t="shared" si="251"/>
        <v>6.9999999999999751</v>
      </c>
      <c r="K808" s="11">
        <f t="shared" si="252"/>
        <v>90</v>
      </c>
      <c r="L808" s="11">
        <f t="shared" si="253"/>
        <v>2</v>
      </c>
      <c r="M808" s="11">
        <f t="shared" ca="1" si="254"/>
        <v>810</v>
      </c>
      <c r="N808" s="11" t="str">
        <f t="shared" si="255"/>
        <v/>
      </c>
      <c r="O808" s="21">
        <f t="shared" si="256"/>
        <v>38.499999999999865</v>
      </c>
      <c r="P808" s="24">
        <f t="shared" si="257"/>
        <v>27.360563054186283</v>
      </c>
      <c r="Q808" s="21">
        <f t="shared" si="258"/>
        <v>90</v>
      </c>
      <c r="R808" s="21">
        <f t="shared" si="259"/>
        <v>128.49999999999986</v>
      </c>
      <c r="S808" s="17">
        <f t="shared" si="260"/>
        <v>117.36056305418629</v>
      </c>
    </row>
    <row r="809" spans="1:19" x14ac:dyDescent="0.25">
      <c r="D809" s="11">
        <v>10</v>
      </c>
      <c r="E809" s="11">
        <v>1058</v>
      </c>
      <c r="F809" s="93">
        <f t="shared" si="238"/>
        <v>0.45694444444444443</v>
      </c>
      <c r="G809" s="26">
        <v>1104</v>
      </c>
      <c r="H809" s="93">
        <f t="shared" si="237"/>
        <v>0.46111111111111108</v>
      </c>
      <c r="I809" s="23" t="str">
        <f t="shared" si="250"/>
        <v/>
      </c>
      <c r="J809" s="11">
        <f t="shared" si="251"/>
        <v>7.9999999999999716</v>
      </c>
      <c r="K809" s="11">
        <f t="shared" si="252"/>
        <v>5.9999999999999787</v>
      </c>
      <c r="L809" s="11">
        <f t="shared" si="253"/>
        <v>3</v>
      </c>
      <c r="M809" s="11">
        <f t="shared" ca="1" si="254"/>
        <v>810</v>
      </c>
      <c r="N809" s="11" t="str">
        <f t="shared" si="255"/>
        <v/>
      </c>
      <c r="O809" s="21">
        <f t="shared" si="256"/>
        <v>759.99999999999727</v>
      </c>
      <c r="P809" s="24">
        <f t="shared" si="257"/>
        <v>470.52772388996607</v>
      </c>
      <c r="Q809" s="21">
        <f t="shared" si="258"/>
        <v>59.999999999999787</v>
      </c>
      <c r="R809" s="21">
        <f t="shared" si="259"/>
        <v>819.99999999999704</v>
      </c>
      <c r="S809" s="17">
        <f t="shared" si="260"/>
        <v>530.52772388996584</v>
      </c>
    </row>
    <row r="810" spans="1:19" x14ac:dyDescent="0.25">
      <c r="D810" s="11">
        <v>180</v>
      </c>
      <c r="E810" s="11">
        <v>1112</v>
      </c>
      <c r="F810" s="93">
        <f t="shared" si="238"/>
        <v>0.46666666666666662</v>
      </c>
      <c r="G810" s="26">
        <v>1143</v>
      </c>
      <c r="H810" s="93">
        <f t="shared" si="237"/>
        <v>0.48819444444444443</v>
      </c>
      <c r="I810" s="23">
        <f t="shared" si="250"/>
        <v>0.49166666666666664</v>
      </c>
      <c r="J810" s="11" t="str">
        <f t="shared" si="251"/>
        <v/>
      </c>
      <c r="K810" s="11">
        <f t="shared" si="252"/>
        <v>31.00000000000005</v>
      </c>
      <c r="L810" s="11">
        <f t="shared" si="253"/>
        <v>4</v>
      </c>
      <c r="M810" s="11">
        <f t="shared" ca="1" si="254"/>
        <v>810</v>
      </c>
      <c r="N810" s="11">
        <f t="shared" ca="1" si="255"/>
        <v>218.00000000000003</v>
      </c>
      <c r="O810" s="21">
        <f t="shared" si="256"/>
        <v>450</v>
      </c>
      <c r="P810" s="24">
        <f t="shared" si="257"/>
        <v>47.347346607878421</v>
      </c>
      <c r="Q810" s="21">
        <f t="shared" si="258"/>
        <v>5580.0000000000091</v>
      </c>
      <c r="R810" s="21">
        <f t="shared" si="259"/>
        <v>6030.0000000000091</v>
      </c>
      <c r="S810" s="17">
        <f t="shared" si="260"/>
        <v>5627.3473466078876</v>
      </c>
    </row>
    <row r="811" spans="1:19" x14ac:dyDescent="0.25">
      <c r="A811" s="18">
        <v>38789</v>
      </c>
      <c r="B811" s="11">
        <v>809</v>
      </c>
      <c r="D811" s="11">
        <v>0.01</v>
      </c>
      <c r="E811" s="11">
        <v>1209</v>
      </c>
      <c r="F811" s="93">
        <f t="shared" si="238"/>
        <v>0.50624999999999998</v>
      </c>
      <c r="G811" s="26">
        <v>1220</v>
      </c>
      <c r="H811" s="93">
        <f t="shared" si="237"/>
        <v>0.51388888888888895</v>
      </c>
      <c r="I811" s="23">
        <f t="shared" si="250"/>
        <v>0.51736111111111116</v>
      </c>
      <c r="J811" s="11" t="str">
        <f t="shared" si="251"/>
        <v/>
      </c>
      <c r="K811" s="11">
        <f t="shared" si="252"/>
        <v>11.000000000000121</v>
      </c>
      <c r="L811" s="11">
        <f t="shared" si="253"/>
        <v>1</v>
      </c>
      <c r="M811" s="11">
        <f t="shared" ca="1" si="254"/>
        <v>809</v>
      </c>
      <c r="N811" s="11">
        <f t="shared" ca="1" si="255"/>
        <v>256.00000000000006</v>
      </c>
      <c r="O811" s="21">
        <f t="shared" si="256"/>
        <v>2.5000000000000001E-2</v>
      </c>
      <c r="P811" s="24">
        <f t="shared" si="257"/>
        <v>5.4281443780592247E-3</v>
      </c>
      <c r="Q811" s="21">
        <f t="shared" si="258"/>
        <v>0.11000000000000121</v>
      </c>
      <c r="R811" s="21">
        <f t="shared" si="259"/>
        <v>0.1350000000000012</v>
      </c>
      <c r="S811" s="17">
        <f t="shared" si="260"/>
        <v>0.11542814437806043</v>
      </c>
    </row>
    <row r="812" spans="1:19" x14ac:dyDescent="0.25">
      <c r="A812" s="18">
        <v>38789</v>
      </c>
      <c r="B812" s="11">
        <v>1314</v>
      </c>
      <c r="D812" s="11">
        <v>0.01</v>
      </c>
      <c r="E812" s="11">
        <v>1349</v>
      </c>
      <c r="F812" s="93">
        <f t="shared" si="238"/>
        <v>0.5756944444444444</v>
      </c>
      <c r="G812" s="26">
        <v>1406</v>
      </c>
      <c r="H812" s="93">
        <f t="shared" si="237"/>
        <v>0.58750000000000002</v>
      </c>
      <c r="I812" s="23" t="str">
        <f t="shared" si="250"/>
        <v/>
      </c>
      <c r="J812" s="11">
        <f t="shared" si="251"/>
        <v>12.999999999999954</v>
      </c>
      <c r="K812" s="11">
        <f t="shared" si="252"/>
        <v>17.000000000000099</v>
      </c>
      <c r="L812" s="11">
        <f t="shared" si="253"/>
        <v>1</v>
      </c>
      <c r="M812" s="11">
        <f t="shared" ca="1" si="254"/>
        <v>1314</v>
      </c>
      <c r="N812" s="11" t="str">
        <f t="shared" si="255"/>
        <v/>
      </c>
      <c r="O812" s="21">
        <f t="shared" si="256"/>
        <v>3.3149999999999884</v>
      </c>
      <c r="P812" s="24">
        <f t="shared" si="257"/>
        <v>1.6283543224941837</v>
      </c>
      <c r="Q812" s="21">
        <f t="shared" si="258"/>
        <v>0.17000000000000101</v>
      </c>
      <c r="R812" s="21">
        <f t="shared" si="259"/>
        <v>3.4849999999999892</v>
      </c>
      <c r="S812" s="17">
        <f t="shared" si="260"/>
        <v>1.7983543224941847</v>
      </c>
    </row>
    <row r="813" spans="1:19" x14ac:dyDescent="0.25">
      <c r="D813" s="11">
        <v>0.5</v>
      </c>
      <c r="E813" s="11">
        <v>1419</v>
      </c>
      <c r="F813" s="93">
        <f t="shared" si="238"/>
        <v>0.59652777777777777</v>
      </c>
      <c r="G813" s="26">
        <v>1426</v>
      </c>
      <c r="H813" s="93">
        <f t="shared" si="237"/>
        <v>0.60138888888888886</v>
      </c>
      <c r="I813" s="23">
        <f t="shared" si="250"/>
        <v>0.60486111111111107</v>
      </c>
      <c r="J813" s="11" t="str">
        <f t="shared" si="251"/>
        <v/>
      </c>
      <c r="K813" s="11">
        <f t="shared" si="252"/>
        <v>6.9999999999999751</v>
      </c>
      <c r="L813" s="11">
        <f t="shared" si="253"/>
        <v>2</v>
      </c>
      <c r="M813" s="11">
        <f t="shared" ca="1" si="254"/>
        <v>1314</v>
      </c>
      <c r="N813" s="11">
        <f t="shared" ca="1" si="255"/>
        <v>77.000000000000043</v>
      </c>
      <c r="O813" s="21">
        <f t="shared" si="256"/>
        <v>1.25</v>
      </c>
      <c r="P813" s="24">
        <f t="shared" si="257"/>
        <v>0.19051423432971509</v>
      </c>
      <c r="Q813" s="21">
        <f t="shared" si="258"/>
        <v>3.4999999999999876</v>
      </c>
      <c r="R813" s="21">
        <f t="shared" si="259"/>
        <v>4.7499999999999876</v>
      </c>
      <c r="S813" s="17">
        <f t="shared" si="260"/>
        <v>3.6905142343297026</v>
      </c>
    </row>
    <row r="814" spans="1:19" x14ac:dyDescent="0.25">
      <c r="A814" s="18">
        <v>38789</v>
      </c>
      <c r="B814" s="11">
        <v>1515</v>
      </c>
      <c r="D814" s="11">
        <v>0.01</v>
      </c>
      <c r="E814" s="11">
        <v>1601</v>
      </c>
      <c r="F814" s="93">
        <f t="shared" si="238"/>
        <v>0.66736111111111107</v>
      </c>
      <c r="G814" s="26">
        <v>1611</v>
      </c>
      <c r="H814" s="93">
        <f t="shared" si="237"/>
        <v>0.6743055555555556</v>
      </c>
      <c r="I814" s="23" t="str">
        <f t="shared" si="250"/>
        <v/>
      </c>
      <c r="J814" s="11">
        <f t="shared" si="251"/>
        <v>10.999999999999961</v>
      </c>
      <c r="K814" s="11">
        <f t="shared" si="252"/>
        <v>10.000000000000124</v>
      </c>
      <c r="L814" s="11">
        <f t="shared" si="253"/>
        <v>1</v>
      </c>
      <c r="M814" s="11">
        <f t="shared" ca="1" si="254"/>
        <v>1515</v>
      </c>
      <c r="N814" s="11" t="str">
        <f t="shared" si="255"/>
        <v/>
      </c>
      <c r="O814" s="21">
        <f t="shared" si="256"/>
        <v>2.8049999999999899</v>
      </c>
      <c r="P814" s="24">
        <f t="shared" si="257"/>
        <v>1.3778382728796941</v>
      </c>
      <c r="Q814" s="21">
        <f t="shared" si="258"/>
        <v>0.10000000000000124</v>
      </c>
      <c r="R814" s="21">
        <f t="shared" si="259"/>
        <v>2.9049999999999914</v>
      </c>
      <c r="S814" s="17">
        <f t="shared" si="260"/>
        <v>1.4778382728796953</v>
      </c>
    </row>
    <row r="815" spans="1:19" x14ac:dyDescent="0.25">
      <c r="D815" s="11">
        <v>0.5</v>
      </c>
      <c r="E815" s="11">
        <v>1622</v>
      </c>
      <c r="F815" s="93">
        <f t="shared" si="238"/>
        <v>0.68194444444444446</v>
      </c>
      <c r="G815" s="26">
        <v>1630</v>
      </c>
      <c r="H815" s="93">
        <f t="shared" si="237"/>
        <v>0.6875</v>
      </c>
      <c r="I815" s="23">
        <f t="shared" si="250"/>
        <v>0.69097222222222221</v>
      </c>
      <c r="J815" s="11" t="str">
        <f t="shared" si="251"/>
        <v/>
      </c>
      <c r="K815" s="11">
        <f t="shared" si="252"/>
        <v>7.9999999999999716</v>
      </c>
      <c r="L815" s="11">
        <f t="shared" si="253"/>
        <v>2</v>
      </c>
      <c r="M815" s="11">
        <f t="shared" ca="1" si="254"/>
        <v>1515</v>
      </c>
      <c r="N815" s="11">
        <f t="shared" ca="1" si="255"/>
        <v>80.000000000000028</v>
      </c>
      <c r="O815" s="21">
        <f t="shared" si="256"/>
        <v>1.25</v>
      </c>
      <c r="P815" s="24">
        <f t="shared" si="257"/>
        <v>0.19051423432971509</v>
      </c>
      <c r="Q815" s="21">
        <f t="shared" si="258"/>
        <v>3.9999999999999858</v>
      </c>
      <c r="R815" s="21">
        <f t="shared" si="259"/>
        <v>5.2499999999999858</v>
      </c>
      <c r="S815" s="17">
        <f t="shared" si="260"/>
        <v>4.1905142343297008</v>
      </c>
    </row>
    <row r="816" spans="1:19" x14ac:dyDescent="0.25">
      <c r="A816" s="18">
        <v>38790</v>
      </c>
      <c r="B816" s="11">
        <v>752</v>
      </c>
      <c r="D816" s="11">
        <v>5.0000000000000001E-3</v>
      </c>
      <c r="E816" s="11">
        <v>948</v>
      </c>
      <c r="F816" s="93">
        <f t="shared" si="238"/>
        <v>0.40833333333333338</v>
      </c>
      <c r="G816" s="26">
        <v>956</v>
      </c>
      <c r="H816" s="93">
        <f t="shared" si="237"/>
        <v>0.41388888888888892</v>
      </c>
      <c r="I816" s="23" t="str">
        <f t="shared" si="250"/>
        <v/>
      </c>
      <c r="J816" s="11">
        <f t="shared" si="251"/>
        <v>10.999999999999961</v>
      </c>
      <c r="K816" s="11">
        <f t="shared" si="252"/>
        <v>7.9999999999999716</v>
      </c>
      <c r="L816" s="11">
        <f t="shared" si="253"/>
        <v>1</v>
      </c>
      <c r="M816" s="11">
        <f t="shared" ca="1" si="254"/>
        <v>752</v>
      </c>
      <c r="N816" s="11" t="str">
        <f t="shared" si="255"/>
        <v/>
      </c>
      <c r="O816" s="21">
        <f t="shared" si="256"/>
        <v>1.402499999999995</v>
      </c>
      <c r="P816" s="24">
        <f t="shared" si="257"/>
        <v>0.6889363927619917</v>
      </c>
      <c r="Q816" s="21">
        <f t="shared" si="258"/>
        <v>3.9999999999999862E-2</v>
      </c>
      <c r="R816" s="21">
        <f t="shared" si="259"/>
        <v>1.4424999999999948</v>
      </c>
      <c r="S816" s="17">
        <f t="shared" si="260"/>
        <v>0.72893639276199151</v>
      </c>
    </row>
    <row r="817" spans="1:19" x14ac:dyDescent="0.25">
      <c r="D817" s="11">
        <v>0.25</v>
      </c>
      <c r="E817" s="11">
        <v>1007</v>
      </c>
      <c r="F817" s="93">
        <f t="shared" si="238"/>
        <v>0.42152777777777778</v>
      </c>
      <c r="G817" s="26">
        <v>1012</v>
      </c>
      <c r="H817" s="93">
        <f t="shared" si="237"/>
        <v>0.42499999999999999</v>
      </c>
      <c r="I817" s="23" t="str">
        <f t="shared" si="250"/>
        <v/>
      </c>
      <c r="J817" s="11">
        <f t="shared" si="251"/>
        <v>16.99999999999994</v>
      </c>
      <c r="K817" s="11">
        <f t="shared" si="252"/>
        <v>4.9999999999999822</v>
      </c>
      <c r="L817" s="11">
        <f t="shared" si="253"/>
        <v>2</v>
      </c>
      <c r="M817" s="11">
        <f t="shared" ca="1" si="254"/>
        <v>752</v>
      </c>
      <c r="N817" s="11" t="str">
        <f t="shared" si="255"/>
        <v/>
      </c>
      <c r="O817" s="21">
        <f t="shared" si="256"/>
        <v>2.1271249999999924</v>
      </c>
      <c r="P817" s="24">
        <f t="shared" si="257"/>
        <v>0.61499031492722056</v>
      </c>
      <c r="Q817" s="21">
        <f t="shared" si="258"/>
        <v>1.2499999999999956</v>
      </c>
      <c r="R817" s="21">
        <f t="shared" si="259"/>
        <v>3.3771249999999879</v>
      </c>
      <c r="S817" s="17">
        <f t="shared" si="260"/>
        <v>1.864990314927216</v>
      </c>
    </row>
    <row r="818" spans="1:19" x14ac:dyDescent="0.25">
      <c r="D818" s="11">
        <v>2.5000000000000001E-4</v>
      </c>
      <c r="E818" s="11">
        <v>1029</v>
      </c>
      <c r="F818" s="93">
        <f t="shared" si="238"/>
        <v>0.4368055555555555</v>
      </c>
      <c r="G818" s="26">
        <v>1033</v>
      </c>
      <c r="H818" s="93">
        <f t="shared" si="237"/>
        <v>0.43958333333333338</v>
      </c>
      <c r="I818" s="23">
        <f t="shared" si="250"/>
        <v>0.44305555555555559</v>
      </c>
      <c r="J818" s="11" t="str">
        <f t="shared" si="251"/>
        <v/>
      </c>
      <c r="K818" s="11">
        <f t="shared" si="252"/>
        <v>4.0000000000001457</v>
      </c>
      <c r="L818" s="11">
        <f t="shared" si="253"/>
        <v>3</v>
      </c>
      <c r="M818" s="11">
        <f t="shared" ca="1" si="254"/>
        <v>752</v>
      </c>
      <c r="N818" s="11">
        <f t="shared" ca="1" si="255"/>
        <v>166.00000000000006</v>
      </c>
      <c r="O818" s="21">
        <f t="shared" si="256"/>
        <v>6.2500000000000001E-4</v>
      </c>
      <c r="P818" s="24">
        <f t="shared" si="257"/>
        <v>2.2548423309976215E-4</v>
      </c>
      <c r="Q818" s="21">
        <f t="shared" si="258"/>
        <v>1.0000000000000365E-3</v>
      </c>
      <c r="R818" s="21">
        <f t="shared" si="259"/>
        <v>1.6250000000000366E-3</v>
      </c>
      <c r="S818" s="17">
        <f t="shared" si="260"/>
        <v>1.2254842330997986E-3</v>
      </c>
    </row>
    <row r="819" spans="1:19" x14ac:dyDescent="0.25">
      <c r="A819" s="18">
        <v>38790</v>
      </c>
      <c r="B819" s="11">
        <v>1149</v>
      </c>
      <c r="D819" s="11">
        <v>5.0000000000000001E-3</v>
      </c>
      <c r="E819" s="11">
        <v>1244</v>
      </c>
      <c r="F819" s="93">
        <f t="shared" si="238"/>
        <v>0.53055555555555556</v>
      </c>
      <c r="G819" s="26">
        <v>1250</v>
      </c>
      <c r="H819" s="93">
        <f t="shared" si="237"/>
        <v>0.53472222222222221</v>
      </c>
      <c r="I819" s="23">
        <f t="shared" si="250"/>
        <v>0.53819444444444442</v>
      </c>
      <c r="J819" s="11" t="str">
        <f t="shared" si="251"/>
        <v/>
      </c>
      <c r="K819" s="11">
        <f t="shared" si="252"/>
        <v>5.9999999999999787</v>
      </c>
      <c r="L819" s="11">
        <f t="shared" si="253"/>
        <v>1</v>
      </c>
      <c r="M819" s="11">
        <f t="shared" ca="1" si="254"/>
        <v>1149</v>
      </c>
      <c r="N819" s="11">
        <f t="shared" ca="1" si="255"/>
        <v>66</v>
      </c>
      <c r="O819" s="21">
        <f t="shared" si="256"/>
        <v>1.2500000000000001E-2</v>
      </c>
      <c r="P819" s="24">
        <f t="shared" si="257"/>
        <v>2.9346558686941856E-3</v>
      </c>
      <c r="Q819" s="21">
        <f t="shared" si="258"/>
        <v>2.9999999999999895E-2</v>
      </c>
      <c r="R819" s="21">
        <f t="shared" si="259"/>
        <v>4.2499999999999899E-2</v>
      </c>
      <c r="S819" s="17">
        <f t="shared" si="260"/>
        <v>3.2934655868694082E-2</v>
      </c>
    </row>
    <row r="820" spans="1:19" x14ac:dyDescent="0.25">
      <c r="A820" s="18">
        <v>38790</v>
      </c>
      <c r="B820" s="11">
        <v>1321</v>
      </c>
      <c r="D820" s="11">
        <v>0.05</v>
      </c>
      <c r="E820" s="11">
        <v>1358</v>
      </c>
      <c r="F820" s="93">
        <f t="shared" si="238"/>
        <v>0.58194444444444449</v>
      </c>
      <c r="G820" s="26">
        <v>1405</v>
      </c>
      <c r="H820" s="93">
        <f t="shared" si="237"/>
        <v>0.58680555555555558</v>
      </c>
      <c r="I820" s="23" t="str">
        <f t="shared" si="250"/>
        <v/>
      </c>
      <c r="J820" s="11">
        <f t="shared" si="251"/>
        <v>8.999999999999968</v>
      </c>
      <c r="K820" s="11">
        <f t="shared" si="252"/>
        <v>6.9999999999999751</v>
      </c>
      <c r="L820" s="11">
        <f t="shared" si="253"/>
        <v>1</v>
      </c>
      <c r="M820" s="11">
        <f t="shared" ca="1" si="254"/>
        <v>1321</v>
      </c>
      <c r="N820" s="11" t="str">
        <f t="shared" si="255"/>
        <v/>
      </c>
      <c r="O820" s="21">
        <f t="shared" si="256"/>
        <v>0.94499999999999673</v>
      </c>
      <c r="P820" s="24">
        <f t="shared" si="257"/>
        <v>0.85114646764998392</v>
      </c>
      <c r="Q820" s="21">
        <f t="shared" si="258"/>
        <v>0.34999999999999876</v>
      </c>
      <c r="R820" s="21">
        <f t="shared" si="259"/>
        <v>1.2949999999999955</v>
      </c>
      <c r="S820" s="17">
        <f t="shared" si="260"/>
        <v>1.2011464676499828</v>
      </c>
    </row>
    <row r="821" spans="1:19" x14ac:dyDescent="0.25">
      <c r="D821" s="11">
        <v>0.16</v>
      </c>
      <c r="E821" s="11">
        <v>1414</v>
      </c>
      <c r="F821" s="93">
        <f t="shared" si="238"/>
        <v>0.59305555555555556</v>
      </c>
      <c r="G821" s="26">
        <v>1425</v>
      </c>
      <c r="H821" s="93">
        <f t="shared" si="237"/>
        <v>0.60069444444444442</v>
      </c>
      <c r="I821" s="23">
        <f t="shared" si="250"/>
        <v>0.60416666666666663</v>
      </c>
      <c r="J821" s="11" t="str">
        <f t="shared" si="251"/>
        <v/>
      </c>
      <c r="K821" s="11">
        <f t="shared" si="252"/>
        <v>10.999999999999961</v>
      </c>
      <c r="L821" s="11">
        <f t="shared" si="253"/>
        <v>2</v>
      </c>
      <c r="M821" s="11">
        <f t="shared" ca="1" si="254"/>
        <v>1321</v>
      </c>
      <c r="N821" s="11">
        <f t="shared" ca="1" si="255"/>
        <v>68.999999999999915</v>
      </c>
      <c r="O821" s="21">
        <f t="shared" si="256"/>
        <v>0.4</v>
      </c>
      <c r="P821" s="24">
        <f t="shared" si="257"/>
        <v>6.6761281701097339E-2</v>
      </c>
      <c r="Q821" s="21">
        <f t="shared" si="258"/>
        <v>1.7599999999999938</v>
      </c>
      <c r="R821" s="21">
        <f t="shared" si="259"/>
        <v>2.1599999999999939</v>
      </c>
      <c r="S821" s="17">
        <f t="shared" si="260"/>
        <v>1.8267612817010912</v>
      </c>
    </row>
    <row r="822" spans="1:19" x14ac:dyDescent="0.25">
      <c r="A822" s="18">
        <v>38790</v>
      </c>
      <c r="B822" s="11">
        <v>1538</v>
      </c>
      <c r="D822" s="11">
        <v>5.0000000000000001E-3</v>
      </c>
      <c r="E822" s="11">
        <v>1632</v>
      </c>
      <c r="F822" s="93">
        <f t="shared" si="238"/>
        <v>0.68888888888888899</v>
      </c>
      <c r="G822" s="26">
        <v>1640</v>
      </c>
      <c r="H822" s="93">
        <f t="shared" si="237"/>
        <v>0.69444444444444453</v>
      </c>
      <c r="I822" s="23">
        <f t="shared" si="250"/>
        <v>0.69791666666666674</v>
      </c>
      <c r="J822" s="11" t="str">
        <f t="shared" si="251"/>
        <v/>
      </c>
      <c r="K822" s="11">
        <f t="shared" si="252"/>
        <v>7.9999999999999716</v>
      </c>
      <c r="L822" s="11">
        <f t="shared" si="253"/>
        <v>1</v>
      </c>
      <c r="M822" s="11">
        <f t="shared" ca="1" si="254"/>
        <v>1538</v>
      </c>
      <c r="N822" s="11">
        <f t="shared" ca="1" si="255"/>
        <v>67.000000000000085</v>
      </c>
      <c r="O822" s="21">
        <f t="shared" si="256"/>
        <v>1.2500000000000001E-2</v>
      </c>
      <c r="P822" s="24">
        <f t="shared" si="257"/>
        <v>2.9346558686941856E-3</v>
      </c>
      <c r="Q822" s="21">
        <f t="shared" si="258"/>
        <v>3.9999999999999862E-2</v>
      </c>
      <c r="R822" s="21">
        <f t="shared" si="259"/>
        <v>5.2499999999999866E-2</v>
      </c>
      <c r="S822" s="17">
        <f t="shared" si="260"/>
        <v>4.2934655868694049E-2</v>
      </c>
    </row>
    <row r="823" spans="1:19" x14ac:dyDescent="0.25">
      <c r="A823" s="18">
        <v>38791</v>
      </c>
      <c r="B823" s="11">
        <v>757</v>
      </c>
      <c r="D823" s="11">
        <v>5.0000000000000001E-3</v>
      </c>
      <c r="E823" s="11">
        <v>1014</v>
      </c>
      <c r="F823" s="93">
        <f t="shared" si="238"/>
        <v>0.42638888888888887</v>
      </c>
      <c r="G823" s="26">
        <v>1024</v>
      </c>
      <c r="H823" s="93">
        <f t="shared" si="237"/>
        <v>0.43333333333333335</v>
      </c>
      <c r="I823" s="23">
        <f t="shared" si="250"/>
        <v>0.43680555555555556</v>
      </c>
      <c r="J823" s="11" t="str">
        <f t="shared" si="251"/>
        <v/>
      </c>
      <c r="K823" s="11">
        <f t="shared" si="252"/>
        <v>10.000000000000044</v>
      </c>
      <c r="L823" s="11">
        <f t="shared" si="253"/>
        <v>1</v>
      </c>
      <c r="M823" s="11">
        <f t="shared" ca="1" si="254"/>
        <v>757</v>
      </c>
      <c r="N823" s="11">
        <f t="shared" ca="1" si="255"/>
        <v>152.00000000000003</v>
      </c>
      <c r="O823" s="21">
        <f t="shared" si="256"/>
        <v>1.2500000000000001E-2</v>
      </c>
      <c r="P823" s="24">
        <f t="shared" si="257"/>
        <v>2.9346558686941856E-3</v>
      </c>
      <c r="Q823" s="21">
        <f t="shared" si="258"/>
        <v>5.0000000000000225E-2</v>
      </c>
      <c r="R823" s="21">
        <f t="shared" si="259"/>
        <v>6.2500000000000222E-2</v>
      </c>
      <c r="S823" s="17">
        <f t="shared" si="260"/>
        <v>5.2934655868694412E-2</v>
      </c>
    </row>
    <row r="824" spans="1:19" x14ac:dyDescent="0.25">
      <c r="A824" s="18">
        <v>38791</v>
      </c>
      <c r="B824" s="11">
        <v>1135</v>
      </c>
      <c r="D824" s="11">
        <v>6.0000000000000001E-3</v>
      </c>
      <c r="E824" s="11">
        <v>1232</v>
      </c>
      <c r="F824" s="93">
        <f t="shared" si="238"/>
        <v>0.52222222222222225</v>
      </c>
      <c r="G824" s="26">
        <v>1238</v>
      </c>
      <c r="H824" s="93">
        <f t="shared" si="237"/>
        <v>0.52638888888888891</v>
      </c>
      <c r="I824" s="23">
        <f t="shared" si="250"/>
        <v>0.52986111111111112</v>
      </c>
      <c r="J824" s="11" t="str">
        <f t="shared" si="251"/>
        <v/>
      </c>
      <c r="K824" s="11">
        <f t="shared" si="252"/>
        <v>5.9999999999999787</v>
      </c>
      <c r="L824" s="11">
        <f t="shared" si="253"/>
        <v>1</v>
      </c>
      <c r="M824" s="11">
        <f t="shared" ca="1" si="254"/>
        <v>1135</v>
      </c>
      <c r="N824" s="11">
        <f t="shared" ca="1" si="255"/>
        <v>68</v>
      </c>
      <c r="O824" s="21">
        <f t="shared" si="256"/>
        <v>1.4999999999999999E-2</v>
      </c>
      <c r="P824" s="24">
        <f t="shared" si="257"/>
        <v>3.4478976438256192E-3</v>
      </c>
      <c r="Q824" s="21">
        <f t="shared" si="258"/>
        <v>3.5999999999999872E-2</v>
      </c>
      <c r="R824" s="21">
        <f t="shared" si="259"/>
        <v>5.0999999999999872E-2</v>
      </c>
      <c r="S824" s="17">
        <f t="shared" si="260"/>
        <v>3.9447897643825489E-2</v>
      </c>
    </row>
    <row r="825" spans="1:19" x14ac:dyDescent="0.25">
      <c r="A825" s="18">
        <v>38791</v>
      </c>
      <c r="B825" s="11">
        <v>1436</v>
      </c>
      <c r="D825" s="11">
        <v>2E-3</v>
      </c>
      <c r="E825" s="11">
        <v>1507</v>
      </c>
      <c r="F825" s="93">
        <f t="shared" si="238"/>
        <v>0.62986111111111109</v>
      </c>
      <c r="G825" s="26">
        <v>1522</v>
      </c>
      <c r="H825" s="93">
        <f t="shared" si="237"/>
        <v>0.64027777777777783</v>
      </c>
      <c r="I825" s="23">
        <f t="shared" si="250"/>
        <v>0.64375000000000004</v>
      </c>
      <c r="J825" s="11" t="str">
        <f t="shared" si="251"/>
        <v/>
      </c>
      <c r="K825" s="11">
        <f t="shared" si="252"/>
        <v>15.000000000000107</v>
      </c>
      <c r="L825" s="11">
        <f t="shared" si="253"/>
        <v>1</v>
      </c>
      <c r="M825" s="11">
        <f t="shared" ca="1" si="254"/>
        <v>1436</v>
      </c>
      <c r="N825" s="11">
        <f t="shared" ca="1" si="255"/>
        <v>51.000000000000142</v>
      </c>
      <c r="O825" s="21">
        <f t="shared" si="256"/>
        <v>5.0000000000000001E-3</v>
      </c>
      <c r="P825" s="24">
        <f t="shared" si="257"/>
        <v>1.3149772591720739E-3</v>
      </c>
      <c r="Q825" s="21">
        <f t="shared" si="258"/>
        <v>3.0000000000000214E-2</v>
      </c>
      <c r="R825" s="21">
        <f t="shared" si="259"/>
        <v>3.5000000000000211E-2</v>
      </c>
      <c r="S825" s="17">
        <f t="shared" si="260"/>
        <v>3.1314977259172289E-2</v>
      </c>
    </row>
    <row r="826" spans="1:19" x14ac:dyDescent="0.25">
      <c r="A826" s="18">
        <v>38792</v>
      </c>
      <c r="B826" s="11">
        <v>813</v>
      </c>
      <c r="D826" s="11">
        <v>0.01</v>
      </c>
      <c r="E826" s="11">
        <v>924</v>
      </c>
      <c r="F826" s="93">
        <f t="shared" si="238"/>
        <v>0.39166666666666666</v>
      </c>
      <c r="G826" s="26">
        <v>931</v>
      </c>
      <c r="H826" s="93">
        <f t="shared" si="237"/>
        <v>0.39652777777777781</v>
      </c>
      <c r="I826" s="23" t="str">
        <f t="shared" si="250"/>
        <v/>
      </c>
      <c r="J826" s="11">
        <f t="shared" si="251"/>
        <v>21.000000000000007</v>
      </c>
      <c r="K826" s="11">
        <f t="shared" si="252"/>
        <v>7.0000000000000551</v>
      </c>
      <c r="L826" s="11">
        <f t="shared" si="253"/>
        <v>1</v>
      </c>
      <c r="M826" s="11">
        <f t="shared" ca="1" si="254"/>
        <v>813</v>
      </c>
      <c r="N826" s="11" t="str">
        <f t="shared" si="255"/>
        <v/>
      </c>
      <c r="O826" s="21">
        <f t="shared" si="256"/>
        <v>52.605000000000018</v>
      </c>
      <c r="P826" s="24">
        <f t="shared" si="257"/>
        <v>16.862154636160106</v>
      </c>
      <c r="Q826" s="21">
        <f t="shared" si="258"/>
        <v>7.0000000000000548E-2</v>
      </c>
      <c r="R826" s="21">
        <f t="shared" si="259"/>
        <v>52.675000000000018</v>
      </c>
      <c r="S826" s="17">
        <f t="shared" si="260"/>
        <v>16.932154636160107</v>
      </c>
    </row>
    <row r="827" spans="1:19" x14ac:dyDescent="0.25">
      <c r="D827" s="11">
        <v>5</v>
      </c>
      <c r="E827" s="11">
        <v>952</v>
      </c>
      <c r="F827" s="93">
        <f t="shared" si="238"/>
        <v>0.41111111111111115</v>
      </c>
      <c r="G827" s="26">
        <v>955</v>
      </c>
      <c r="H827" s="93">
        <f t="shared" si="237"/>
        <v>0.41319444444444442</v>
      </c>
      <c r="I827" s="23" t="str">
        <f t="shared" si="250"/>
        <v/>
      </c>
      <c r="J827" s="11">
        <f t="shared" si="251"/>
        <v>3.9999999999999858</v>
      </c>
      <c r="K827" s="11">
        <f t="shared" si="252"/>
        <v>2.9999999999999094</v>
      </c>
      <c r="L827" s="11">
        <f t="shared" si="253"/>
        <v>2</v>
      </c>
      <c r="M827" s="11">
        <f t="shared" ca="1" si="254"/>
        <v>813</v>
      </c>
      <c r="N827" s="11" t="str">
        <f t="shared" si="255"/>
        <v/>
      </c>
      <c r="O827" s="21">
        <f t="shared" si="256"/>
        <v>29.999999999999893</v>
      </c>
      <c r="P827" s="24">
        <f t="shared" si="257"/>
        <v>28.853904980517108</v>
      </c>
      <c r="Q827" s="21">
        <f t="shared" si="258"/>
        <v>14.999999999999547</v>
      </c>
      <c r="R827" s="21">
        <f t="shared" si="259"/>
        <v>44.999999999999439</v>
      </c>
      <c r="S827" s="17">
        <f t="shared" si="260"/>
        <v>43.853904980516653</v>
      </c>
    </row>
    <row r="828" spans="1:19" x14ac:dyDescent="0.25">
      <c r="D828" s="11">
        <v>10</v>
      </c>
      <c r="E828" s="11">
        <v>959</v>
      </c>
      <c r="F828" s="93">
        <f t="shared" si="238"/>
        <v>0.41597222222222219</v>
      </c>
      <c r="G828" s="26">
        <v>1006</v>
      </c>
      <c r="H828" s="93">
        <f t="shared" si="237"/>
        <v>0.42083333333333334</v>
      </c>
      <c r="I828" s="23" t="str">
        <f t="shared" si="250"/>
        <v/>
      </c>
      <c r="J828" s="11">
        <f t="shared" si="251"/>
        <v>3.9999999999999858</v>
      </c>
      <c r="K828" s="11">
        <f t="shared" si="252"/>
        <v>7.0000000000000551</v>
      </c>
      <c r="L828" s="11">
        <f t="shared" si="253"/>
        <v>3</v>
      </c>
      <c r="M828" s="11">
        <f t="shared" ca="1" si="254"/>
        <v>813</v>
      </c>
      <c r="N828" s="11" t="str">
        <f t="shared" si="255"/>
        <v/>
      </c>
      <c r="O828" s="21">
        <f t="shared" si="256"/>
        <v>119.99999999999957</v>
      </c>
      <c r="P828" s="24">
        <f t="shared" si="257"/>
        <v>99.413594471068379</v>
      </c>
      <c r="Q828" s="21">
        <f t="shared" si="258"/>
        <v>70.000000000000554</v>
      </c>
      <c r="R828" s="21">
        <f t="shared" si="259"/>
        <v>190.00000000000011</v>
      </c>
      <c r="S828" s="17">
        <f t="shared" si="260"/>
        <v>169.41359447106893</v>
      </c>
    </row>
    <row r="829" spans="1:19" x14ac:dyDescent="0.25">
      <c r="D829" s="11">
        <v>50</v>
      </c>
      <c r="E829" s="11">
        <v>1010</v>
      </c>
      <c r="F829" s="93">
        <f t="shared" si="238"/>
        <v>0.4236111111111111</v>
      </c>
      <c r="G829" s="26">
        <v>1015</v>
      </c>
      <c r="H829" s="93">
        <f t="shared" si="237"/>
        <v>0.42708333333333331</v>
      </c>
      <c r="I829" s="23" t="str">
        <f t="shared" si="250"/>
        <v/>
      </c>
      <c r="J829" s="11">
        <f t="shared" si="251"/>
        <v>3.9999999999999858</v>
      </c>
      <c r="K829" s="11">
        <f t="shared" si="252"/>
        <v>4.9999999999999822</v>
      </c>
      <c r="L829" s="11">
        <f t="shared" si="253"/>
        <v>4</v>
      </c>
      <c r="M829" s="11">
        <f t="shared" ca="1" si="254"/>
        <v>813</v>
      </c>
      <c r="N829" s="11" t="str">
        <f t="shared" si="255"/>
        <v/>
      </c>
      <c r="O829" s="21">
        <f t="shared" si="256"/>
        <v>459.99999999999835</v>
      </c>
      <c r="P829" s="24">
        <f t="shared" si="257"/>
        <v>405.95383415464278</v>
      </c>
      <c r="Q829" s="21">
        <f t="shared" si="258"/>
        <v>249.99999999999912</v>
      </c>
      <c r="R829" s="21">
        <f t="shared" si="259"/>
        <v>709.9999999999975</v>
      </c>
      <c r="S829" s="17">
        <f t="shared" si="260"/>
        <v>655.95383415464187</v>
      </c>
    </row>
    <row r="830" spans="1:19" x14ac:dyDescent="0.25">
      <c r="D830" s="11">
        <v>180</v>
      </c>
      <c r="E830" s="11">
        <v>1019</v>
      </c>
      <c r="F830" s="93">
        <f t="shared" si="238"/>
        <v>0.42986111111111108</v>
      </c>
      <c r="G830" s="26">
        <v>1118</v>
      </c>
      <c r="H830" s="93">
        <f t="shared" si="237"/>
        <v>0.47083333333333338</v>
      </c>
      <c r="I830" s="23">
        <f t="shared" si="250"/>
        <v>0.47430555555555559</v>
      </c>
      <c r="J830" s="11" t="str">
        <f t="shared" si="251"/>
        <v/>
      </c>
      <c r="K830" s="11">
        <f t="shared" si="252"/>
        <v>59.000000000000114</v>
      </c>
      <c r="L830" s="11">
        <f t="shared" si="253"/>
        <v>5</v>
      </c>
      <c r="M830" s="11">
        <f t="shared" ca="1" si="254"/>
        <v>813</v>
      </c>
      <c r="N830" s="11">
        <f t="shared" ca="1" si="255"/>
        <v>190.00000000000006</v>
      </c>
      <c r="O830" s="21">
        <f t="shared" si="256"/>
        <v>450</v>
      </c>
      <c r="P830" s="24">
        <f t="shared" si="257"/>
        <v>47.347346607878421</v>
      </c>
      <c r="Q830" s="21">
        <f t="shared" si="258"/>
        <v>10620.00000000002</v>
      </c>
      <c r="R830" s="21">
        <f t="shared" si="259"/>
        <v>11070.00000000002</v>
      </c>
      <c r="S830" s="17">
        <f t="shared" si="260"/>
        <v>10667.347346607898</v>
      </c>
    </row>
    <row r="831" spans="1:19" x14ac:dyDescent="0.25">
      <c r="A831" s="18">
        <v>38793</v>
      </c>
      <c r="B831" s="11">
        <v>1252</v>
      </c>
      <c r="D831" s="11">
        <v>0.01</v>
      </c>
      <c r="E831" s="11">
        <v>1343</v>
      </c>
      <c r="F831" s="93">
        <f t="shared" si="238"/>
        <v>0.57152777777777775</v>
      </c>
      <c r="G831" s="26">
        <v>1346</v>
      </c>
      <c r="H831" s="93">
        <f t="shared" si="237"/>
        <v>0.57361111111111118</v>
      </c>
      <c r="I831" s="23" t="str">
        <f t="shared" si="250"/>
        <v/>
      </c>
      <c r="J831" s="11">
        <f t="shared" si="251"/>
        <v>14.999999999999947</v>
      </c>
      <c r="K831" s="11">
        <f t="shared" si="252"/>
        <v>3.0000000000001492</v>
      </c>
      <c r="L831" s="11">
        <f t="shared" si="253"/>
        <v>1</v>
      </c>
      <c r="M831" s="11">
        <f t="shared" ca="1" si="254"/>
        <v>1252</v>
      </c>
      <c r="N831" s="11" t="str">
        <f t="shared" si="255"/>
        <v/>
      </c>
      <c r="O831" s="21">
        <f t="shared" si="256"/>
        <v>75.074999999999733</v>
      </c>
      <c r="P831" s="24">
        <f t="shared" si="257"/>
        <v>21.693323084340239</v>
      </c>
      <c r="Q831" s="21">
        <f t="shared" si="258"/>
        <v>3.0000000000001494E-2</v>
      </c>
      <c r="R831" s="21">
        <f t="shared" si="259"/>
        <v>75.104999999999734</v>
      </c>
      <c r="S831" s="17">
        <f t="shared" si="260"/>
        <v>21.72332308434024</v>
      </c>
    </row>
    <row r="832" spans="1:19" x14ac:dyDescent="0.25">
      <c r="D832" s="11">
        <v>10</v>
      </c>
      <c r="E832" s="11">
        <v>1401</v>
      </c>
      <c r="F832" s="93">
        <f t="shared" si="238"/>
        <v>0.58402777777777781</v>
      </c>
      <c r="G832" s="26">
        <v>1630</v>
      </c>
      <c r="H832" s="93">
        <f t="shared" si="237"/>
        <v>0.6875</v>
      </c>
      <c r="I832" s="23">
        <f t="shared" si="250"/>
        <v>0.69097222222222221</v>
      </c>
      <c r="J832" s="11" t="str">
        <f t="shared" si="251"/>
        <v/>
      </c>
      <c r="K832" s="11">
        <f t="shared" si="252"/>
        <v>148.99999999999994</v>
      </c>
      <c r="L832" s="11">
        <f t="shared" si="253"/>
        <v>2</v>
      </c>
      <c r="M832" s="11">
        <f t="shared" ca="1" si="254"/>
        <v>1252</v>
      </c>
      <c r="N832" s="11">
        <f t="shared" ca="1" si="255"/>
        <v>223</v>
      </c>
      <c r="O832" s="21">
        <f t="shared" si="256"/>
        <v>25</v>
      </c>
      <c r="P832" s="24">
        <f t="shared" si="257"/>
        <v>3.1021051639523365</v>
      </c>
      <c r="Q832" s="21">
        <f t="shared" si="258"/>
        <v>1489.9999999999995</v>
      </c>
      <c r="R832" s="21">
        <f t="shared" si="259"/>
        <v>1514.9999999999995</v>
      </c>
      <c r="S832" s="17">
        <f t="shared" si="260"/>
        <v>1493.1021051639518</v>
      </c>
    </row>
    <row r="833" spans="1:19" x14ac:dyDescent="0.25">
      <c r="A833" s="18">
        <v>38796</v>
      </c>
      <c r="B833" s="11">
        <v>807</v>
      </c>
      <c r="D833" s="11">
        <v>0.01</v>
      </c>
      <c r="E833" s="11">
        <v>1111</v>
      </c>
      <c r="F833" s="93">
        <f t="shared" si="238"/>
        <v>0.46597222222222223</v>
      </c>
      <c r="G833" s="26">
        <v>1113</v>
      </c>
      <c r="H833" s="93">
        <f t="shared" si="237"/>
        <v>0.46736111111111112</v>
      </c>
      <c r="I833" s="23" t="str">
        <f t="shared" si="250"/>
        <v/>
      </c>
      <c r="J833" s="11">
        <f t="shared" si="251"/>
        <v>3.9999999999999858</v>
      </c>
      <c r="K833" s="11">
        <f t="shared" si="252"/>
        <v>1.9999999999999929</v>
      </c>
      <c r="L833" s="11">
        <f t="shared" si="253"/>
        <v>1</v>
      </c>
      <c r="M833" s="11">
        <f t="shared" ca="1" si="254"/>
        <v>807</v>
      </c>
      <c r="N833" s="11" t="str">
        <f t="shared" si="255"/>
        <v/>
      </c>
      <c r="O833" s="21">
        <f t="shared" si="256"/>
        <v>0.21999999999999922</v>
      </c>
      <c r="P833" s="24">
        <f t="shared" si="257"/>
        <v>0.15635212440691129</v>
      </c>
      <c r="Q833" s="21">
        <f t="shared" si="258"/>
        <v>1.9999999999999931E-2</v>
      </c>
      <c r="R833" s="21">
        <f t="shared" si="259"/>
        <v>0.23999999999999916</v>
      </c>
      <c r="S833" s="17">
        <f t="shared" si="260"/>
        <v>0.17635212440691123</v>
      </c>
    </row>
    <row r="834" spans="1:19" x14ac:dyDescent="0.25">
      <c r="D834" s="11">
        <v>0.1</v>
      </c>
      <c r="E834" s="11">
        <v>1117</v>
      </c>
      <c r="F834" s="93">
        <f t="shared" si="238"/>
        <v>0.47013888888888888</v>
      </c>
      <c r="G834" s="26">
        <v>1123</v>
      </c>
      <c r="H834" s="93">
        <f t="shared" si="237"/>
        <v>0.47430555555555554</v>
      </c>
      <c r="I834" s="23" t="str">
        <f t="shared" si="250"/>
        <v/>
      </c>
      <c r="J834" s="11">
        <f t="shared" si="251"/>
        <v>7.0000000000000551</v>
      </c>
      <c r="K834" s="11">
        <f t="shared" si="252"/>
        <v>5.9999999999999787</v>
      </c>
      <c r="L834" s="11">
        <f t="shared" si="253"/>
        <v>2</v>
      </c>
      <c r="M834" s="11">
        <f t="shared" ca="1" si="254"/>
        <v>807</v>
      </c>
      <c r="N834" s="11" t="str">
        <f t="shared" si="255"/>
        <v/>
      </c>
      <c r="O834" s="21">
        <f t="shared" si="256"/>
        <v>175.35000000000139</v>
      </c>
      <c r="P834" s="24">
        <f t="shared" si="257"/>
        <v>56.206369799158523</v>
      </c>
      <c r="Q834" s="21">
        <f t="shared" si="258"/>
        <v>0.59999999999999787</v>
      </c>
      <c r="R834" s="21">
        <f t="shared" si="259"/>
        <v>175.95000000000138</v>
      </c>
      <c r="S834" s="17">
        <f t="shared" si="260"/>
        <v>56.806369799158517</v>
      </c>
    </row>
    <row r="835" spans="1:19" x14ac:dyDescent="0.25">
      <c r="D835" s="11">
        <v>50</v>
      </c>
      <c r="E835" s="11">
        <v>1130</v>
      </c>
      <c r="F835" s="93">
        <f t="shared" si="238"/>
        <v>0.47916666666666669</v>
      </c>
      <c r="G835" s="26">
        <v>1138</v>
      </c>
      <c r="H835" s="93">
        <f t="shared" si="237"/>
        <v>0.48472222222222222</v>
      </c>
      <c r="I835" s="23" t="str">
        <f t="shared" si="250"/>
        <v/>
      </c>
      <c r="J835" s="11">
        <f t="shared" si="251"/>
        <v>109.00000000000001</v>
      </c>
      <c r="K835" s="11">
        <f t="shared" si="252"/>
        <v>7.9999999999999716</v>
      </c>
      <c r="L835" s="11">
        <f t="shared" si="253"/>
        <v>3</v>
      </c>
      <c r="M835" s="11">
        <f t="shared" ca="1" si="254"/>
        <v>807</v>
      </c>
      <c r="N835" s="11" t="str">
        <f t="shared" si="255"/>
        <v/>
      </c>
      <c r="O835" s="21">
        <f t="shared" si="256"/>
        <v>2730.4500000000003</v>
      </c>
      <c r="P835" s="24">
        <f t="shared" si="257"/>
        <v>875.21347258689025</v>
      </c>
      <c r="Q835" s="21">
        <f t="shared" si="258"/>
        <v>399.99999999999858</v>
      </c>
      <c r="R835" s="21">
        <f t="shared" si="259"/>
        <v>3130.4499999999989</v>
      </c>
      <c r="S835" s="17">
        <f t="shared" si="260"/>
        <v>1275.2134725868889</v>
      </c>
    </row>
    <row r="836" spans="1:19" x14ac:dyDescent="0.25">
      <c r="D836" s="11">
        <v>0.1</v>
      </c>
      <c r="E836" s="11">
        <v>1327</v>
      </c>
      <c r="F836" s="93">
        <f t="shared" si="238"/>
        <v>0.56041666666666667</v>
      </c>
      <c r="G836" s="26">
        <v>1412</v>
      </c>
      <c r="H836" s="93">
        <f t="shared" si="237"/>
        <v>0.59166666666666667</v>
      </c>
      <c r="I836" s="23" t="str">
        <f t="shared" si="250"/>
        <v/>
      </c>
      <c r="J836" s="11">
        <f t="shared" si="251"/>
        <v>10.999999999999961</v>
      </c>
      <c r="K836" s="11">
        <f t="shared" si="252"/>
        <v>45</v>
      </c>
      <c r="L836" s="11">
        <f t="shared" si="253"/>
        <v>4</v>
      </c>
      <c r="M836" s="11">
        <f t="shared" ca="1" si="254"/>
        <v>807</v>
      </c>
      <c r="N836" s="11" t="str">
        <f t="shared" si="255"/>
        <v/>
      </c>
      <c r="O836" s="21">
        <f t="shared" si="256"/>
        <v>275.54999999999905</v>
      </c>
      <c r="P836" s="24">
        <f t="shared" si="257"/>
        <v>88.324295398676682</v>
      </c>
      <c r="Q836" s="21">
        <f t="shared" si="258"/>
        <v>4.5</v>
      </c>
      <c r="R836" s="21">
        <f t="shared" si="259"/>
        <v>280.04999999999905</v>
      </c>
      <c r="S836" s="17">
        <f t="shared" si="260"/>
        <v>92.824295398676682</v>
      </c>
    </row>
    <row r="837" spans="1:19" x14ac:dyDescent="0.25">
      <c r="D837" s="11">
        <v>50</v>
      </c>
      <c r="E837" s="11">
        <v>1423</v>
      </c>
      <c r="F837" s="93">
        <f t="shared" si="238"/>
        <v>0.59930555555555554</v>
      </c>
      <c r="G837" s="26">
        <v>1508</v>
      </c>
      <c r="H837" s="93">
        <f t="shared" si="237"/>
        <v>0.63055555555555554</v>
      </c>
      <c r="I837" s="23" t="str">
        <f t="shared" si="250"/>
        <v/>
      </c>
      <c r="J837" s="11">
        <f t="shared" si="251"/>
        <v>14.00000000000011</v>
      </c>
      <c r="K837" s="11">
        <f t="shared" si="252"/>
        <v>45</v>
      </c>
      <c r="L837" s="11">
        <f t="shared" si="253"/>
        <v>5</v>
      </c>
      <c r="M837" s="11">
        <f t="shared" ca="1" si="254"/>
        <v>807</v>
      </c>
      <c r="N837" s="11" t="str">
        <f t="shared" si="255"/>
        <v/>
      </c>
      <c r="O837" s="21">
        <f t="shared" si="256"/>
        <v>350.70000000000277</v>
      </c>
      <c r="P837" s="24">
        <f t="shared" si="257"/>
        <v>112.41273959831705</v>
      </c>
      <c r="Q837" s="21">
        <f t="shared" si="258"/>
        <v>2250</v>
      </c>
      <c r="R837" s="21">
        <f t="shared" si="259"/>
        <v>2600.7000000000025</v>
      </c>
      <c r="S837" s="17">
        <f t="shared" si="260"/>
        <v>2362.4127395983169</v>
      </c>
    </row>
    <row r="838" spans="1:19" x14ac:dyDescent="0.25">
      <c r="D838" s="11">
        <v>0.1</v>
      </c>
      <c r="E838" s="11">
        <v>1522</v>
      </c>
      <c r="F838" s="93">
        <f t="shared" si="238"/>
        <v>0.64027777777777783</v>
      </c>
      <c r="G838" s="26">
        <v>1553</v>
      </c>
      <c r="H838" s="93">
        <f t="shared" si="237"/>
        <v>0.66180555555555554</v>
      </c>
      <c r="I838" s="23">
        <f t="shared" si="250"/>
        <v>0.66527777777777775</v>
      </c>
      <c r="J838" s="11" t="str">
        <f t="shared" si="251"/>
        <v/>
      </c>
      <c r="K838" s="11">
        <f t="shared" si="252"/>
        <v>30.99999999999989</v>
      </c>
      <c r="L838" s="11">
        <f t="shared" si="253"/>
        <v>6</v>
      </c>
      <c r="M838" s="11">
        <f t="shared" ca="1" si="254"/>
        <v>807</v>
      </c>
      <c r="N838" s="11">
        <f t="shared" ca="1" si="255"/>
        <v>470.99999999999994</v>
      </c>
      <c r="O838" s="21">
        <f t="shared" si="256"/>
        <v>0.25</v>
      </c>
      <c r="P838" s="24">
        <f t="shared" si="257"/>
        <v>4.342905372259271E-2</v>
      </c>
      <c r="Q838" s="21">
        <f t="shared" si="258"/>
        <v>3.099999999999989</v>
      </c>
      <c r="R838" s="21">
        <f t="shared" si="259"/>
        <v>3.349999999999989</v>
      </c>
      <c r="S838" s="17">
        <f t="shared" si="260"/>
        <v>3.1434290537225817</v>
      </c>
    </row>
    <row r="839" spans="1:19" x14ac:dyDescent="0.25">
      <c r="A839" s="18">
        <v>38796</v>
      </c>
      <c r="B839" s="11">
        <v>1625</v>
      </c>
      <c r="D839" s="11">
        <v>0.5</v>
      </c>
      <c r="E839" s="11">
        <v>1644</v>
      </c>
      <c r="F839" s="93">
        <f t="shared" si="238"/>
        <v>0.6972222222222223</v>
      </c>
      <c r="G839" s="26">
        <v>1654</v>
      </c>
      <c r="H839" s="93">
        <f t="shared" si="237"/>
        <v>0.70416666666666661</v>
      </c>
      <c r="I839" s="23">
        <f t="shared" si="250"/>
        <v>0.70763888888888882</v>
      </c>
      <c r="J839" s="11" t="str">
        <f t="shared" si="251"/>
        <v/>
      </c>
      <c r="K839" s="11">
        <f t="shared" si="252"/>
        <v>9.9999999999998046</v>
      </c>
      <c r="L839" s="11">
        <f t="shared" si="253"/>
        <v>1</v>
      </c>
      <c r="M839" s="11">
        <f t="shared" ca="1" si="254"/>
        <v>1625</v>
      </c>
      <c r="N839" s="11">
        <f t="shared" ca="1" si="255"/>
        <v>33.999999999999879</v>
      </c>
      <c r="O839" s="21">
        <f t="shared" si="256"/>
        <v>1.25</v>
      </c>
      <c r="P839" s="24">
        <f t="shared" si="257"/>
        <v>0.19051423432971509</v>
      </c>
      <c r="Q839" s="21">
        <f t="shared" si="258"/>
        <v>4.9999999999999023</v>
      </c>
      <c r="R839" s="21">
        <f t="shared" si="259"/>
        <v>6.2499999999999023</v>
      </c>
      <c r="S839" s="17">
        <f t="shared" si="260"/>
        <v>5.1905142343296173</v>
      </c>
    </row>
    <row r="840" spans="1:19" x14ac:dyDescent="0.25">
      <c r="A840" s="18">
        <v>38796</v>
      </c>
      <c r="B840" s="11">
        <v>1730</v>
      </c>
      <c r="D840" s="11">
        <v>0.01</v>
      </c>
      <c r="E840" s="11">
        <v>1821</v>
      </c>
      <c r="F840" s="93">
        <f t="shared" si="238"/>
        <v>0.76458333333333339</v>
      </c>
      <c r="G840" s="26">
        <v>1830</v>
      </c>
      <c r="H840" s="93">
        <f t="shared" si="237"/>
        <v>0.77083333333333337</v>
      </c>
      <c r="I840" s="23">
        <f t="shared" si="250"/>
        <v>0.77430555555555558</v>
      </c>
      <c r="J840" s="11" t="str">
        <f t="shared" si="251"/>
        <v/>
      </c>
      <c r="K840" s="11">
        <f t="shared" si="252"/>
        <v>8.999999999999968</v>
      </c>
      <c r="L840" s="11">
        <f t="shared" si="253"/>
        <v>1</v>
      </c>
      <c r="M840" s="11">
        <f t="shared" ca="1" si="254"/>
        <v>1730</v>
      </c>
      <c r="N840" s="11">
        <f t="shared" ca="1" si="255"/>
        <v>65.000000000000085</v>
      </c>
      <c r="O840" s="21">
        <f t="shared" si="256"/>
        <v>2.5000000000000001E-2</v>
      </c>
      <c r="P840" s="24">
        <f t="shared" si="257"/>
        <v>5.4281443780592247E-3</v>
      </c>
      <c r="Q840" s="21">
        <f t="shared" si="258"/>
        <v>8.9999999999999677E-2</v>
      </c>
      <c r="R840" s="21">
        <f t="shared" si="259"/>
        <v>0.11499999999999969</v>
      </c>
      <c r="S840" s="17">
        <f t="shared" si="260"/>
        <v>9.5428144378058896E-2</v>
      </c>
    </row>
    <row r="841" spans="1:19" x14ac:dyDescent="0.25">
      <c r="A841" s="18">
        <v>38796</v>
      </c>
      <c r="B841" s="11">
        <v>1836</v>
      </c>
      <c r="D841" s="11">
        <v>0.6</v>
      </c>
      <c r="E841" s="11">
        <v>1850</v>
      </c>
      <c r="F841" s="93">
        <f t="shared" si="238"/>
        <v>0.78472222222222221</v>
      </c>
      <c r="G841" s="26">
        <v>1907</v>
      </c>
      <c r="H841" s="93">
        <f t="shared" si="237"/>
        <v>0.79652777777777783</v>
      </c>
      <c r="I841" s="23">
        <f t="shared" si="250"/>
        <v>0.8</v>
      </c>
      <c r="J841" s="11" t="str">
        <f t="shared" si="251"/>
        <v/>
      </c>
      <c r="K841" s="11">
        <f t="shared" si="252"/>
        <v>17.000000000000099</v>
      </c>
      <c r="L841" s="11">
        <f t="shared" si="253"/>
        <v>1</v>
      </c>
      <c r="M841" s="11">
        <f t="shared" ca="1" si="254"/>
        <v>1836</v>
      </c>
      <c r="N841" s="11">
        <f t="shared" ca="1" si="255"/>
        <v>36.000000000000028</v>
      </c>
      <c r="O841" s="21">
        <f t="shared" si="256"/>
        <v>1.5</v>
      </c>
      <c r="P841" s="24">
        <f t="shared" si="257"/>
        <v>0.22548428583557498</v>
      </c>
      <c r="Q841" s="21">
        <f t="shared" si="258"/>
        <v>10.20000000000006</v>
      </c>
      <c r="R841" s="21">
        <f t="shared" si="259"/>
        <v>11.70000000000006</v>
      </c>
      <c r="S841" s="17">
        <f t="shared" si="260"/>
        <v>10.425484285835635</v>
      </c>
    </row>
    <row r="842" spans="1:19" x14ac:dyDescent="0.25">
      <c r="A842" s="18">
        <v>38796</v>
      </c>
      <c r="B842" s="11">
        <v>1950</v>
      </c>
      <c r="D842" s="11">
        <v>0.01</v>
      </c>
      <c r="E842" s="11">
        <v>2010</v>
      </c>
      <c r="F842" s="93">
        <f t="shared" si="238"/>
        <v>0.84027777777777779</v>
      </c>
      <c r="G842" s="26">
        <v>2015</v>
      </c>
      <c r="H842" s="93">
        <f t="shared" si="237"/>
        <v>0.84375</v>
      </c>
      <c r="I842" s="23" t="str">
        <f t="shared" si="250"/>
        <v/>
      </c>
      <c r="J842" s="11">
        <f t="shared" si="251"/>
        <v>7.9999999999999716</v>
      </c>
      <c r="K842" s="11">
        <f t="shared" si="252"/>
        <v>4.9999999999999822</v>
      </c>
      <c r="L842" s="11">
        <f t="shared" si="253"/>
        <v>1</v>
      </c>
      <c r="M842" s="11">
        <f t="shared" ca="1" si="254"/>
        <v>1950</v>
      </c>
      <c r="N842" s="11" t="str">
        <f t="shared" si="255"/>
        <v/>
      </c>
      <c r="O842" s="21">
        <f t="shared" si="256"/>
        <v>0.43999999999999845</v>
      </c>
      <c r="P842" s="24">
        <f t="shared" si="257"/>
        <v>0.31270424881382258</v>
      </c>
      <c r="Q842" s="21">
        <f t="shared" si="258"/>
        <v>4.9999999999999822E-2</v>
      </c>
      <c r="R842" s="21">
        <f t="shared" si="259"/>
        <v>0.48999999999999827</v>
      </c>
      <c r="S842" s="17">
        <f t="shared" si="260"/>
        <v>0.36270424881382241</v>
      </c>
    </row>
    <row r="843" spans="1:19" x14ac:dyDescent="0.25">
      <c r="D843" s="11">
        <v>0.1</v>
      </c>
      <c r="E843" s="11">
        <v>2023</v>
      </c>
      <c r="F843" s="93">
        <f t="shared" si="238"/>
        <v>0.84930555555555554</v>
      </c>
      <c r="G843" s="26">
        <v>2031</v>
      </c>
      <c r="H843" s="93">
        <f t="shared" si="237"/>
        <v>0.85486111111111107</v>
      </c>
      <c r="I843" s="23" t="str">
        <f t="shared" si="250"/>
        <v/>
      </c>
      <c r="J843" s="11">
        <f t="shared" si="251"/>
        <v>6.9999999999999751</v>
      </c>
      <c r="K843" s="11">
        <f t="shared" si="252"/>
        <v>7.9999999999999716</v>
      </c>
      <c r="L843" s="11">
        <f t="shared" si="253"/>
        <v>2</v>
      </c>
      <c r="M843" s="11">
        <f t="shared" ca="1" si="254"/>
        <v>1950</v>
      </c>
      <c r="N843" s="11" t="str">
        <f t="shared" si="255"/>
        <v/>
      </c>
      <c r="O843" s="21">
        <f t="shared" si="256"/>
        <v>2.0999999999999925</v>
      </c>
      <c r="P843" s="24">
        <f t="shared" si="257"/>
        <v>1.7397464644370659</v>
      </c>
      <c r="Q843" s="21">
        <f t="shared" si="258"/>
        <v>0.79999999999999716</v>
      </c>
      <c r="R843" s="21">
        <f t="shared" si="259"/>
        <v>2.8999999999999897</v>
      </c>
      <c r="S843" s="17">
        <f t="shared" si="260"/>
        <v>2.5397464644370631</v>
      </c>
    </row>
    <row r="844" spans="1:19" x14ac:dyDescent="0.25">
      <c r="D844" s="11">
        <v>0.5</v>
      </c>
      <c r="E844" s="11">
        <v>2038</v>
      </c>
      <c r="F844" s="93">
        <f t="shared" si="238"/>
        <v>0.85972222222222217</v>
      </c>
      <c r="G844" s="26">
        <v>2052</v>
      </c>
      <c r="H844" s="93">
        <f t="shared" si="237"/>
        <v>0.86944444444444446</v>
      </c>
      <c r="I844" s="23" t="str">
        <f t="shared" si="250"/>
        <v/>
      </c>
      <c r="J844" s="11">
        <f t="shared" si="251"/>
        <v>5.9999999999998188</v>
      </c>
      <c r="K844" s="11">
        <f t="shared" si="252"/>
        <v>14.00000000000011</v>
      </c>
      <c r="L844" s="11">
        <f t="shared" si="253"/>
        <v>3</v>
      </c>
      <c r="M844" s="11">
        <f t="shared" ca="1" si="254"/>
        <v>1950</v>
      </c>
      <c r="N844" s="11" t="str">
        <f t="shared" si="255"/>
        <v/>
      </c>
      <c r="O844" s="21">
        <f t="shared" si="256"/>
        <v>4.4999999999998641</v>
      </c>
      <c r="P844" s="24">
        <f t="shared" si="257"/>
        <v>4.3280913667733456</v>
      </c>
      <c r="Q844" s="21">
        <f t="shared" si="258"/>
        <v>7.0000000000000551</v>
      </c>
      <c r="R844" s="21">
        <f t="shared" si="259"/>
        <v>11.499999999999918</v>
      </c>
      <c r="S844" s="17">
        <f t="shared" si="260"/>
        <v>11.3280913667734</v>
      </c>
    </row>
    <row r="845" spans="1:19" x14ac:dyDescent="0.25">
      <c r="D845" s="11">
        <v>1</v>
      </c>
      <c r="E845" s="11">
        <v>2058</v>
      </c>
      <c r="F845" s="93">
        <f t="shared" si="238"/>
        <v>0.87361111111111101</v>
      </c>
      <c r="G845" s="26">
        <v>2104</v>
      </c>
      <c r="H845" s="93">
        <f t="shared" ref="H845:H896" si="261">VALUE(CONCATENATE(LEFT(G845,LEN(G845)-2),":",RIGHT(G845,2)))</f>
        <v>0.87777777777777777</v>
      </c>
      <c r="I845" s="23" t="str">
        <f t="shared" si="250"/>
        <v/>
      </c>
      <c r="J845" s="11">
        <f t="shared" si="251"/>
        <v>4.9999999999999822</v>
      </c>
      <c r="K845" s="11">
        <f t="shared" si="252"/>
        <v>6.0000000000001386</v>
      </c>
      <c r="L845" s="11">
        <f t="shared" si="253"/>
        <v>4</v>
      </c>
      <c r="M845" s="11">
        <f t="shared" ca="1" si="254"/>
        <v>1950</v>
      </c>
      <c r="N845" s="11" t="str">
        <f t="shared" si="255"/>
        <v/>
      </c>
      <c r="O845" s="21">
        <f t="shared" si="256"/>
        <v>252.49999999999909</v>
      </c>
      <c r="P845" s="24">
        <f t="shared" si="257"/>
        <v>107.48790737833826</v>
      </c>
      <c r="Q845" s="21">
        <f t="shared" si="258"/>
        <v>6.0000000000001386</v>
      </c>
      <c r="R845" s="21">
        <f t="shared" si="259"/>
        <v>258.4999999999992</v>
      </c>
      <c r="S845" s="17">
        <f t="shared" si="260"/>
        <v>113.48790737833841</v>
      </c>
    </row>
    <row r="846" spans="1:19" x14ac:dyDescent="0.25">
      <c r="D846" s="11">
        <v>100</v>
      </c>
      <c r="E846" s="11">
        <v>2109</v>
      </c>
      <c r="F846" s="93">
        <f t="shared" ref="F846:F896" si="262">VALUE(CONCATENATE(LEFT(E846,LEN(E846)-2),":",RIGHT(E846,2)))</f>
        <v>0.88124999999999998</v>
      </c>
      <c r="G846" s="26">
        <v>2111</v>
      </c>
      <c r="H846" s="93">
        <f t="shared" si="261"/>
        <v>0.88263888888888886</v>
      </c>
      <c r="I846" s="23" t="str">
        <f t="shared" si="250"/>
        <v/>
      </c>
      <c r="J846" s="11">
        <f t="shared" si="251"/>
        <v>1.9999999999999929</v>
      </c>
      <c r="K846" s="11">
        <f t="shared" si="252"/>
        <v>1.9999999999999929</v>
      </c>
      <c r="L846" s="11">
        <f t="shared" si="253"/>
        <v>5</v>
      </c>
      <c r="M846" s="11">
        <f t="shared" ca="1" si="254"/>
        <v>1950</v>
      </c>
      <c r="N846" s="11" t="str">
        <f t="shared" si="255"/>
        <v/>
      </c>
      <c r="O846" s="21">
        <f t="shared" si="256"/>
        <v>279.99999999999898</v>
      </c>
      <c r="P846" s="24">
        <f t="shared" si="257"/>
        <v>272.20760654115037</v>
      </c>
      <c r="Q846" s="21">
        <f t="shared" si="258"/>
        <v>199.99999999999929</v>
      </c>
      <c r="R846" s="21">
        <f t="shared" si="259"/>
        <v>479.99999999999829</v>
      </c>
      <c r="S846" s="17">
        <f t="shared" si="260"/>
        <v>472.20760654114963</v>
      </c>
    </row>
    <row r="847" spans="1:19" x14ac:dyDescent="0.25">
      <c r="D847" s="11">
        <v>180</v>
      </c>
      <c r="E847" s="11">
        <v>2113</v>
      </c>
      <c r="F847" s="93">
        <f t="shared" si="262"/>
        <v>0.88402777777777775</v>
      </c>
      <c r="G847" s="26">
        <v>2121</v>
      </c>
      <c r="H847" s="93">
        <f t="shared" si="261"/>
        <v>0.88958333333333339</v>
      </c>
      <c r="I847" s="23" t="str">
        <f t="shared" si="250"/>
        <v/>
      </c>
      <c r="J847" s="11">
        <f t="shared" si="251"/>
        <v>3.9999999999999858</v>
      </c>
      <c r="K847" s="11">
        <f t="shared" si="252"/>
        <v>8.0000000000001315</v>
      </c>
      <c r="L847" s="11">
        <f t="shared" si="253"/>
        <v>6</v>
      </c>
      <c r="M847" s="11">
        <f t="shared" ca="1" si="254"/>
        <v>1950</v>
      </c>
      <c r="N847" s="11" t="str">
        <f t="shared" si="255"/>
        <v/>
      </c>
      <c r="O847" s="21">
        <f t="shared" si="256"/>
        <v>559.99999999999795</v>
      </c>
      <c r="P847" s="24">
        <f t="shared" si="257"/>
        <v>544.41521308230074</v>
      </c>
      <c r="Q847" s="21">
        <f t="shared" si="258"/>
        <v>1440.0000000000236</v>
      </c>
      <c r="R847" s="21">
        <f t="shared" si="259"/>
        <v>2000.0000000000216</v>
      </c>
      <c r="S847" s="17">
        <f t="shared" si="260"/>
        <v>1984.4152130823245</v>
      </c>
    </row>
    <row r="848" spans="1:19" x14ac:dyDescent="0.25">
      <c r="D848" s="11">
        <v>100</v>
      </c>
      <c r="E848" s="11">
        <v>2125</v>
      </c>
      <c r="F848" s="93">
        <f t="shared" si="262"/>
        <v>0.89236111111111116</v>
      </c>
      <c r="G848" s="26">
        <v>2131</v>
      </c>
      <c r="H848" s="93">
        <f t="shared" si="261"/>
        <v>0.8965277777777777</v>
      </c>
      <c r="I848" s="23" t="str">
        <f t="shared" si="250"/>
        <v/>
      </c>
      <c r="J848" s="11">
        <f t="shared" si="251"/>
        <v>5.0000000000001421</v>
      </c>
      <c r="K848" s="11">
        <f t="shared" si="252"/>
        <v>5.9999999999998188</v>
      </c>
      <c r="L848" s="11">
        <f t="shared" si="253"/>
        <v>7</v>
      </c>
      <c r="M848" s="11">
        <f t="shared" ca="1" si="254"/>
        <v>1950</v>
      </c>
      <c r="N848" s="11" t="str">
        <f t="shared" si="255"/>
        <v/>
      </c>
      <c r="O848" s="21">
        <f t="shared" si="256"/>
        <v>700.0000000000199</v>
      </c>
      <c r="P848" s="24">
        <f t="shared" si="257"/>
        <v>680.51901635289767</v>
      </c>
      <c r="Q848" s="21">
        <f t="shared" si="258"/>
        <v>599.99999999998192</v>
      </c>
      <c r="R848" s="21">
        <f t="shared" si="259"/>
        <v>1300.0000000000018</v>
      </c>
      <c r="S848" s="17">
        <f t="shared" si="260"/>
        <v>1280.5190163528796</v>
      </c>
    </row>
    <row r="849" spans="1:19" x14ac:dyDescent="0.25">
      <c r="D849" s="11">
        <v>180</v>
      </c>
      <c r="E849" s="11">
        <v>2136</v>
      </c>
      <c r="F849" s="93">
        <f t="shared" si="262"/>
        <v>0.9</v>
      </c>
      <c r="G849" s="26">
        <v>2141</v>
      </c>
      <c r="H849" s="93">
        <f t="shared" si="261"/>
        <v>0.90347222222222223</v>
      </c>
      <c r="I849" s="23">
        <f t="shared" si="250"/>
        <v>0.90694444444444444</v>
      </c>
      <c r="J849" s="11" t="str">
        <f t="shared" si="251"/>
        <v/>
      </c>
      <c r="K849" s="11">
        <f t="shared" si="252"/>
        <v>4.9999999999999822</v>
      </c>
      <c r="L849" s="11">
        <f t="shared" si="253"/>
        <v>8</v>
      </c>
      <c r="M849" s="11">
        <f t="shared" ca="1" si="254"/>
        <v>1950</v>
      </c>
      <c r="N849" s="11">
        <f t="shared" ca="1" si="255"/>
        <v>116.00000000000007</v>
      </c>
      <c r="O849" s="21">
        <f t="shared" si="256"/>
        <v>450</v>
      </c>
      <c r="P849" s="24">
        <f t="shared" si="257"/>
        <v>47.347346607878421</v>
      </c>
      <c r="Q849" s="21">
        <f t="shared" si="258"/>
        <v>899.99999999999682</v>
      </c>
      <c r="R849" s="21">
        <f t="shared" si="259"/>
        <v>1349.9999999999968</v>
      </c>
      <c r="S849" s="17">
        <f t="shared" si="260"/>
        <v>947.34734660787524</v>
      </c>
    </row>
    <row r="850" spans="1:19" x14ac:dyDescent="0.25">
      <c r="A850" s="18">
        <v>38797</v>
      </c>
      <c r="B850" s="11">
        <v>806</v>
      </c>
      <c r="D850" s="11">
        <v>0.01</v>
      </c>
      <c r="E850" s="11">
        <v>930</v>
      </c>
      <c r="F850" s="93">
        <f t="shared" si="262"/>
        <v>0.39583333333333331</v>
      </c>
      <c r="G850" s="26">
        <v>932</v>
      </c>
      <c r="H850" s="93">
        <f t="shared" si="261"/>
        <v>0.3972222222222222</v>
      </c>
      <c r="I850" s="23" t="str">
        <f t="shared" si="250"/>
        <v/>
      </c>
      <c r="J850" s="11">
        <f t="shared" si="251"/>
        <v>5.0000000000000622</v>
      </c>
      <c r="K850" s="11">
        <f t="shared" si="252"/>
        <v>1.9999999999999929</v>
      </c>
      <c r="L850" s="11">
        <f t="shared" si="253"/>
        <v>1</v>
      </c>
      <c r="M850" s="11">
        <f t="shared" ca="1" si="254"/>
        <v>806</v>
      </c>
      <c r="N850" s="11" t="str">
        <f t="shared" si="255"/>
        <v/>
      </c>
      <c r="O850" s="21">
        <f t="shared" si="256"/>
        <v>0.27500000000000341</v>
      </c>
      <c r="P850" s="24">
        <f t="shared" si="257"/>
        <v>0.19544015550864224</v>
      </c>
      <c r="Q850" s="21">
        <f t="shared" si="258"/>
        <v>1.9999999999999931E-2</v>
      </c>
      <c r="R850" s="21">
        <f t="shared" si="259"/>
        <v>0.29500000000000332</v>
      </c>
      <c r="S850" s="17">
        <f t="shared" si="260"/>
        <v>0.21544015550864218</v>
      </c>
    </row>
    <row r="851" spans="1:19" x14ac:dyDescent="0.25">
      <c r="D851" s="11">
        <v>0.1</v>
      </c>
      <c r="E851" s="11">
        <v>937</v>
      </c>
      <c r="F851" s="93">
        <f t="shared" si="262"/>
        <v>0.40069444444444446</v>
      </c>
      <c r="G851" s="26">
        <v>953</v>
      </c>
      <c r="H851" s="93">
        <f t="shared" si="261"/>
        <v>0.41180555555555554</v>
      </c>
      <c r="I851" s="23" t="str">
        <f t="shared" si="250"/>
        <v/>
      </c>
      <c r="J851" s="11">
        <f t="shared" si="251"/>
        <v>8.0000000000000515</v>
      </c>
      <c r="K851" s="11">
        <f t="shared" si="252"/>
        <v>15.999999999999943</v>
      </c>
      <c r="L851" s="11">
        <f t="shared" si="253"/>
        <v>2</v>
      </c>
      <c r="M851" s="11">
        <f t="shared" ca="1" si="254"/>
        <v>806</v>
      </c>
      <c r="N851" s="11" t="str">
        <f t="shared" si="255"/>
        <v/>
      </c>
      <c r="O851" s="21">
        <f t="shared" si="256"/>
        <v>200.40000000000128</v>
      </c>
      <c r="P851" s="24">
        <f t="shared" si="257"/>
        <v>64.235851199038223</v>
      </c>
      <c r="Q851" s="21">
        <f t="shared" si="258"/>
        <v>1.5999999999999943</v>
      </c>
      <c r="R851" s="21">
        <f t="shared" si="259"/>
        <v>202.00000000000128</v>
      </c>
      <c r="S851" s="17">
        <f t="shared" si="260"/>
        <v>65.835851199038217</v>
      </c>
    </row>
    <row r="852" spans="1:19" x14ac:dyDescent="0.25">
      <c r="D852" s="11">
        <v>50</v>
      </c>
      <c r="E852" s="11">
        <v>1001</v>
      </c>
      <c r="F852" s="93">
        <f t="shared" si="262"/>
        <v>0.41736111111111113</v>
      </c>
      <c r="G852" s="26">
        <v>1120</v>
      </c>
      <c r="H852" s="93">
        <f t="shared" si="261"/>
        <v>0.47222222222222227</v>
      </c>
      <c r="I852" s="23" t="str">
        <f t="shared" si="250"/>
        <v/>
      </c>
      <c r="J852" s="11">
        <f t="shared" si="251"/>
        <v>7.9999999999999716</v>
      </c>
      <c r="K852" s="11">
        <f t="shared" si="252"/>
        <v>79.000000000000043</v>
      </c>
      <c r="L852" s="11">
        <f t="shared" si="253"/>
        <v>3</v>
      </c>
      <c r="M852" s="11">
        <f t="shared" ca="1" si="254"/>
        <v>806</v>
      </c>
      <c r="N852" s="11" t="str">
        <f t="shared" si="255"/>
        <v/>
      </c>
      <c r="O852" s="21">
        <f t="shared" si="256"/>
        <v>200.3999999999993</v>
      </c>
      <c r="P852" s="24">
        <f t="shared" si="257"/>
        <v>64.235851199037583</v>
      </c>
      <c r="Q852" s="21">
        <f t="shared" si="258"/>
        <v>3950.0000000000023</v>
      </c>
      <c r="R852" s="21">
        <f t="shared" si="259"/>
        <v>4150.4000000000015</v>
      </c>
      <c r="S852" s="17">
        <f t="shared" si="260"/>
        <v>4014.2358511990396</v>
      </c>
    </row>
    <row r="853" spans="1:19" x14ac:dyDescent="0.25">
      <c r="D853" s="11">
        <v>0.1</v>
      </c>
      <c r="E853" s="11">
        <v>1128</v>
      </c>
      <c r="F853" s="93">
        <f t="shared" si="262"/>
        <v>0.4777777777777778</v>
      </c>
      <c r="G853" s="26">
        <v>1135</v>
      </c>
      <c r="H853" s="93">
        <f t="shared" si="261"/>
        <v>0.4826388888888889</v>
      </c>
      <c r="I853" s="23">
        <f t="shared" si="250"/>
        <v>0.4861111111111111</v>
      </c>
      <c r="J853" s="11" t="str">
        <f t="shared" si="251"/>
        <v/>
      </c>
      <c r="K853" s="11">
        <f t="shared" si="252"/>
        <v>6.9999999999999751</v>
      </c>
      <c r="L853" s="11">
        <f t="shared" si="253"/>
        <v>4</v>
      </c>
      <c r="M853" s="11">
        <f t="shared" ca="1" si="254"/>
        <v>806</v>
      </c>
      <c r="N853" s="11">
        <f t="shared" ca="1" si="255"/>
        <v>214.00000000000003</v>
      </c>
      <c r="O853" s="21">
        <f t="shared" si="256"/>
        <v>0.25</v>
      </c>
      <c r="P853" s="24">
        <f t="shared" si="257"/>
        <v>4.342905372259271E-2</v>
      </c>
      <c r="Q853" s="21">
        <f t="shared" si="258"/>
        <v>0.69999999999999751</v>
      </c>
      <c r="R853" s="21">
        <f t="shared" si="259"/>
        <v>0.94999999999999751</v>
      </c>
      <c r="S853" s="17">
        <f t="shared" si="260"/>
        <v>0.74342905372259027</v>
      </c>
    </row>
    <row r="854" spans="1:19" x14ac:dyDescent="0.25">
      <c r="A854" s="18">
        <v>38797</v>
      </c>
      <c r="B854" s="11">
        <v>1310</v>
      </c>
      <c r="D854" s="11">
        <v>0.1</v>
      </c>
      <c r="E854" s="11">
        <v>1323</v>
      </c>
      <c r="F854" s="93">
        <f t="shared" si="262"/>
        <v>0.55763888888888891</v>
      </c>
      <c r="G854" s="26">
        <v>1344</v>
      </c>
      <c r="H854" s="93">
        <f t="shared" si="261"/>
        <v>0.57222222222222219</v>
      </c>
      <c r="I854" s="23" t="str">
        <f t="shared" si="250"/>
        <v/>
      </c>
      <c r="J854" s="11">
        <f t="shared" si="251"/>
        <v>10.000000000000124</v>
      </c>
      <c r="K854" s="11">
        <f t="shared" si="252"/>
        <v>20.999999999999925</v>
      </c>
      <c r="L854" s="11">
        <f t="shared" si="253"/>
        <v>1</v>
      </c>
      <c r="M854" s="11">
        <f t="shared" ca="1" si="254"/>
        <v>1310</v>
      </c>
      <c r="N854" s="11" t="str">
        <f t="shared" si="255"/>
        <v/>
      </c>
      <c r="O854" s="21">
        <f t="shared" si="256"/>
        <v>250.50000000000313</v>
      </c>
      <c r="P854" s="24">
        <f t="shared" si="257"/>
        <v>80.294813998798261</v>
      </c>
      <c r="Q854" s="21">
        <f t="shared" si="258"/>
        <v>2.0999999999999925</v>
      </c>
      <c r="R854" s="21">
        <f t="shared" si="259"/>
        <v>252.60000000000312</v>
      </c>
      <c r="S854" s="17">
        <f t="shared" si="260"/>
        <v>82.394813998798256</v>
      </c>
    </row>
    <row r="855" spans="1:19" x14ac:dyDescent="0.25">
      <c r="D855" s="11">
        <v>50</v>
      </c>
      <c r="E855" s="11">
        <v>1354</v>
      </c>
      <c r="F855" s="93">
        <f t="shared" si="262"/>
        <v>0.57916666666666672</v>
      </c>
      <c r="G855" s="26">
        <v>1411</v>
      </c>
      <c r="H855" s="93">
        <f t="shared" si="261"/>
        <v>0.59097222222222223</v>
      </c>
      <c r="I855" s="23" t="str">
        <f t="shared" si="250"/>
        <v/>
      </c>
      <c r="J855" s="11">
        <f t="shared" si="251"/>
        <v>12.999999999999954</v>
      </c>
      <c r="K855" s="11">
        <f t="shared" si="252"/>
        <v>16.99999999999994</v>
      </c>
      <c r="L855" s="11">
        <f t="shared" si="253"/>
        <v>2</v>
      </c>
      <c r="M855" s="11">
        <f t="shared" ca="1" si="254"/>
        <v>1310</v>
      </c>
      <c r="N855" s="11" t="str">
        <f t="shared" si="255"/>
        <v/>
      </c>
      <c r="O855" s="21">
        <f t="shared" si="256"/>
        <v>325.64999999999884</v>
      </c>
      <c r="P855" s="24">
        <f t="shared" si="257"/>
        <v>104.38325819843607</v>
      </c>
      <c r="Q855" s="21">
        <f t="shared" si="258"/>
        <v>849.99999999999693</v>
      </c>
      <c r="R855" s="21">
        <f t="shared" si="259"/>
        <v>1175.6499999999958</v>
      </c>
      <c r="S855" s="17">
        <f t="shared" si="260"/>
        <v>954.38325819843294</v>
      </c>
    </row>
    <row r="856" spans="1:19" x14ac:dyDescent="0.25">
      <c r="D856" s="11">
        <v>0.1</v>
      </c>
      <c r="E856" s="11">
        <v>1424</v>
      </c>
      <c r="F856" s="93">
        <f t="shared" si="262"/>
        <v>0.6</v>
      </c>
      <c r="G856" s="26">
        <v>1541</v>
      </c>
      <c r="H856" s="93">
        <f t="shared" si="261"/>
        <v>0.65347222222222223</v>
      </c>
      <c r="I856" s="23" t="str">
        <f t="shared" si="250"/>
        <v/>
      </c>
      <c r="J856" s="11">
        <f t="shared" si="251"/>
        <v>8.999999999999968</v>
      </c>
      <c r="K856" s="11">
        <f t="shared" si="252"/>
        <v>77.000000000000043</v>
      </c>
      <c r="L856" s="11">
        <f t="shared" si="253"/>
        <v>3</v>
      </c>
      <c r="M856" s="11">
        <f t="shared" ca="1" si="254"/>
        <v>1310</v>
      </c>
      <c r="N856" s="11" t="str">
        <f t="shared" si="255"/>
        <v/>
      </c>
      <c r="O856" s="21">
        <f t="shared" si="256"/>
        <v>225.44999999999919</v>
      </c>
      <c r="P856" s="24">
        <f t="shared" si="257"/>
        <v>72.265332598917269</v>
      </c>
      <c r="Q856" s="21">
        <f t="shared" si="258"/>
        <v>7.7000000000000046</v>
      </c>
      <c r="R856" s="21">
        <f t="shared" si="259"/>
        <v>233.14999999999921</v>
      </c>
      <c r="S856" s="17">
        <f t="shared" si="260"/>
        <v>79.965332598917271</v>
      </c>
    </row>
    <row r="857" spans="1:19" x14ac:dyDescent="0.25">
      <c r="D857" s="11">
        <v>50</v>
      </c>
      <c r="E857" s="11">
        <v>1550</v>
      </c>
      <c r="F857" s="93">
        <f t="shared" si="262"/>
        <v>0.65972222222222221</v>
      </c>
      <c r="G857" s="26">
        <v>1607</v>
      </c>
      <c r="H857" s="93">
        <f t="shared" si="261"/>
        <v>0.67152777777777783</v>
      </c>
      <c r="I857" s="23">
        <f t="shared" ref="I857:I870" si="263">IF(OR(A858&lt;&gt;"",D858=""),H857+TIME(0,5,0),"")</f>
        <v>0.67500000000000004</v>
      </c>
      <c r="J857" s="11" t="str">
        <f t="shared" ref="J857:J870" si="264">IF(AND(OR(AND(A857&lt;&gt;"",A858=""),AND(A857="",A858="")),D858&lt;&gt;""),(F858-H857)*1440,"")</f>
        <v/>
      </c>
      <c r="K857" s="11">
        <f t="shared" ref="K857:K870" si="265">(H857-F857)*1440</f>
        <v>17.000000000000099</v>
      </c>
      <c r="L857" s="11">
        <f t="shared" ref="L857:L870" si="266">IF(A857&lt;&gt;"",1,L856+1)</f>
        <v>4</v>
      </c>
      <c r="M857" s="11">
        <f t="shared" ref="M857:M870" ca="1" si="267">OFFSET(B857,-L857+1,0)</f>
        <v>1310</v>
      </c>
      <c r="N857" s="11">
        <f t="shared" ref="N857:N870" ca="1" si="268">IF(I857&lt;&gt;"",(I857-VALUE(CONCATENATE(LEFT(M857,LEN(M857)-2),":",RIGHT(M857,2))))*1440,"")</f>
        <v>182.00000000000014</v>
      </c>
      <c r="O857" s="21">
        <f t="shared" ref="O857:O870" si="269">IF(J857&lt;&gt;"",(D857+D858)*J857/2,D857*5/2)</f>
        <v>125</v>
      </c>
      <c r="P857" s="24">
        <f t="shared" ref="P857:P870" si="270">IF(J857&lt;&gt;"",(D858-D857)*J857/LN((D858+0.000001)/(D857+0.000001)),-5*(D857-0.000001)/(LN(1/D857)-13.8155))</f>
        <v>14.102364719732718</v>
      </c>
      <c r="Q857" s="21">
        <f t="shared" ref="Q857:Q870" si="271">(D857*K857)</f>
        <v>850.000000000005</v>
      </c>
      <c r="R857" s="21">
        <f t="shared" ref="R857:R870" si="272">O857+Q857</f>
        <v>975.000000000005</v>
      </c>
      <c r="S857" s="17">
        <f t="shared" ref="S857:S870" si="273">P857+Q857</f>
        <v>864.10236471973769</v>
      </c>
    </row>
    <row r="858" spans="1:19" x14ac:dyDescent="0.25">
      <c r="A858" s="18">
        <v>38798</v>
      </c>
      <c r="B858" s="11">
        <v>817</v>
      </c>
      <c r="D858" s="11">
        <v>0.01</v>
      </c>
      <c r="E858" s="11">
        <v>924</v>
      </c>
      <c r="F858" s="93">
        <f t="shared" si="262"/>
        <v>0.39166666666666666</v>
      </c>
      <c r="G858" s="26">
        <v>934</v>
      </c>
      <c r="H858" s="93">
        <f t="shared" si="261"/>
        <v>0.39861111111111108</v>
      </c>
      <c r="I858" s="23" t="str">
        <f t="shared" si="263"/>
        <v/>
      </c>
      <c r="J858" s="11">
        <f t="shared" si="264"/>
        <v>12.000000000000117</v>
      </c>
      <c r="K858" s="11">
        <f t="shared" si="265"/>
        <v>9.9999999999999645</v>
      </c>
      <c r="L858" s="11">
        <f t="shared" si="266"/>
        <v>1</v>
      </c>
      <c r="M858" s="11">
        <f t="shared" ca="1" si="267"/>
        <v>817</v>
      </c>
      <c r="N858" s="11" t="str">
        <f t="shared" si="268"/>
        <v/>
      </c>
      <c r="O858" s="21">
        <f t="shared" si="269"/>
        <v>300.0600000000029</v>
      </c>
      <c r="P858" s="24">
        <f t="shared" si="270"/>
        <v>70.432480279045564</v>
      </c>
      <c r="Q858" s="21">
        <f t="shared" si="271"/>
        <v>9.9999999999999645E-2</v>
      </c>
      <c r="R858" s="21">
        <f t="shared" si="272"/>
        <v>300.16000000000292</v>
      </c>
      <c r="S858" s="17">
        <f t="shared" si="273"/>
        <v>70.532480279045558</v>
      </c>
    </row>
    <row r="859" spans="1:19" x14ac:dyDescent="0.25">
      <c r="D859" s="11">
        <v>50</v>
      </c>
      <c r="E859" s="11">
        <v>946</v>
      </c>
      <c r="F859" s="93">
        <f t="shared" si="262"/>
        <v>0.4069444444444445</v>
      </c>
      <c r="G859" s="26">
        <v>1000</v>
      </c>
      <c r="H859" s="93">
        <f t="shared" si="261"/>
        <v>0.41666666666666669</v>
      </c>
      <c r="I859" s="23">
        <f t="shared" si="263"/>
        <v>0.4201388888888889</v>
      </c>
      <c r="J859" s="11" t="str">
        <f t="shared" si="264"/>
        <v/>
      </c>
      <c r="K859" s="11">
        <f t="shared" si="265"/>
        <v>13.99999999999995</v>
      </c>
      <c r="L859" s="11">
        <f t="shared" si="266"/>
        <v>2</v>
      </c>
      <c r="M859" s="11">
        <f t="shared" ca="1" si="267"/>
        <v>817</v>
      </c>
      <c r="N859" s="11">
        <f t="shared" ca="1" si="268"/>
        <v>108.00000000000001</v>
      </c>
      <c r="O859" s="21">
        <f t="shared" si="269"/>
        <v>125</v>
      </c>
      <c r="P859" s="24">
        <f t="shared" si="270"/>
        <v>14.102364719732718</v>
      </c>
      <c r="Q859" s="21">
        <f t="shared" si="271"/>
        <v>699.9999999999975</v>
      </c>
      <c r="R859" s="21">
        <f t="shared" si="272"/>
        <v>824.9999999999975</v>
      </c>
      <c r="S859" s="17">
        <f t="shared" si="273"/>
        <v>714.10236471973019</v>
      </c>
    </row>
    <row r="860" spans="1:19" x14ac:dyDescent="0.25">
      <c r="A860" s="18">
        <v>38798</v>
      </c>
      <c r="B860" s="11">
        <v>1020</v>
      </c>
      <c r="D860" s="11">
        <v>0.1</v>
      </c>
      <c r="E860" s="11">
        <v>1057</v>
      </c>
      <c r="F860" s="93">
        <f t="shared" si="262"/>
        <v>0.45624999999999999</v>
      </c>
      <c r="G860" s="26">
        <v>1109</v>
      </c>
      <c r="H860" s="93">
        <f t="shared" si="261"/>
        <v>0.46458333333333335</v>
      </c>
      <c r="I860" s="23">
        <f t="shared" si="263"/>
        <v>0.46805555555555556</v>
      </c>
      <c r="J860" s="11" t="str">
        <f t="shared" si="264"/>
        <v/>
      </c>
      <c r="K860" s="11">
        <f t="shared" si="265"/>
        <v>12.000000000000037</v>
      </c>
      <c r="L860" s="11">
        <f t="shared" si="266"/>
        <v>1</v>
      </c>
      <c r="M860" s="11">
        <f t="shared" ca="1" si="267"/>
        <v>1020</v>
      </c>
      <c r="N860" s="11">
        <f t="shared" ca="1" si="268"/>
        <v>53.999999999999972</v>
      </c>
      <c r="O860" s="21">
        <f t="shared" si="269"/>
        <v>0.25</v>
      </c>
      <c r="P860" s="24">
        <f t="shared" si="270"/>
        <v>4.342905372259271E-2</v>
      </c>
      <c r="Q860" s="21">
        <f t="shared" si="271"/>
        <v>1.2000000000000037</v>
      </c>
      <c r="R860" s="21">
        <f t="shared" si="272"/>
        <v>1.4500000000000037</v>
      </c>
      <c r="S860" s="17">
        <f t="shared" si="273"/>
        <v>1.2434290537225965</v>
      </c>
    </row>
    <row r="861" spans="1:19" x14ac:dyDescent="0.25">
      <c r="A861" s="18">
        <v>38798</v>
      </c>
      <c r="B861" s="11">
        <v>1116</v>
      </c>
      <c r="D861" s="11">
        <v>50</v>
      </c>
      <c r="E861" s="11">
        <v>1136</v>
      </c>
      <c r="F861" s="93">
        <f t="shared" si="262"/>
        <v>0.48333333333333334</v>
      </c>
      <c r="G861" s="26">
        <v>1149</v>
      </c>
      <c r="H861" s="93">
        <f t="shared" si="261"/>
        <v>0.49236111111111108</v>
      </c>
      <c r="I861" s="23">
        <f t="shared" si="263"/>
        <v>0.49583333333333329</v>
      </c>
      <c r="J861" s="11" t="str">
        <f t="shared" si="264"/>
        <v/>
      </c>
      <c r="K861" s="11">
        <f t="shared" si="265"/>
        <v>12.999999999999954</v>
      </c>
      <c r="L861" s="11">
        <f t="shared" si="266"/>
        <v>1</v>
      </c>
      <c r="M861" s="11">
        <f t="shared" ca="1" si="267"/>
        <v>1116</v>
      </c>
      <c r="N861" s="11">
        <f t="shared" ca="1" si="268"/>
        <v>37.999999999999865</v>
      </c>
      <c r="O861" s="21">
        <f t="shared" si="269"/>
        <v>125</v>
      </c>
      <c r="P861" s="24">
        <f t="shared" si="270"/>
        <v>14.102364719732718</v>
      </c>
      <c r="Q861" s="21">
        <f t="shared" si="271"/>
        <v>649.99999999999773</v>
      </c>
      <c r="R861" s="21">
        <f t="shared" si="272"/>
        <v>774.99999999999773</v>
      </c>
      <c r="S861" s="17">
        <f t="shared" si="273"/>
        <v>664.10236471973042</v>
      </c>
    </row>
    <row r="862" spans="1:19" x14ac:dyDescent="0.25">
      <c r="A862" s="18">
        <v>38798</v>
      </c>
      <c r="B862" s="11">
        <v>1307</v>
      </c>
      <c r="D862" s="11">
        <v>0.01</v>
      </c>
      <c r="E862" s="11">
        <v>1327</v>
      </c>
      <c r="F862" s="93">
        <f t="shared" si="262"/>
        <v>0.56041666666666667</v>
      </c>
      <c r="G862" s="26">
        <v>1418</v>
      </c>
      <c r="H862" s="93">
        <f t="shared" si="261"/>
        <v>0.59583333333333333</v>
      </c>
      <c r="I862" s="23" t="str">
        <f t="shared" si="263"/>
        <v/>
      </c>
      <c r="J862" s="11">
        <f t="shared" si="264"/>
        <v>3.9999999999999858</v>
      </c>
      <c r="K862" s="11">
        <f t="shared" si="265"/>
        <v>50.999999999999979</v>
      </c>
      <c r="L862" s="11">
        <f t="shared" si="266"/>
        <v>1</v>
      </c>
      <c r="M862" s="11">
        <f t="shared" ca="1" si="267"/>
        <v>1307</v>
      </c>
      <c r="N862" s="11" t="str">
        <f t="shared" si="268"/>
        <v/>
      </c>
      <c r="O862" s="21">
        <f t="shared" si="269"/>
        <v>0.41999999999999854</v>
      </c>
      <c r="P862" s="24">
        <f t="shared" si="270"/>
        <v>0.25370227745667157</v>
      </c>
      <c r="Q862" s="21">
        <f t="shared" si="271"/>
        <v>0.50999999999999979</v>
      </c>
      <c r="R862" s="21">
        <f t="shared" si="272"/>
        <v>0.92999999999999838</v>
      </c>
      <c r="S862" s="17">
        <f t="shared" si="273"/>
        <v>0.7637022774566713</v>
      </c>
    </row>
    <row r="863" spans="1:19" x14ac:dyDescent="0.25">
      <c r="D863" s="11">
        <v>0.2</v>
      </c>
      <c r="E863" s="11">
        <v>1422</v>
      </c>
      <c r="F863" s="93">
        <f t="shared" si="262"/>
        <v>0.59861111111111109</v>
      </c>
      <c r="G863" s="26">
        <v>1430</v>
      </c>
      <c r="H863" s="93">
        <f t="shared" si="261"/>
        <v>0.60416666666666663</v>
      </c>
      <c r="I863" s="23" t="str">
        <f t="shared" si="263"/>
        <v/>
      </c>
      <c r="J863" s="11">
        <f t="shared" si="264"/>
        <v>62.000000000000099</v>
      </c>
      <c r="K863" s="11">
        <f t="shared" si="265"/>
        <v>7.9999999999999716</v>
      </c>
      <c r="L863" s="11">
        <f t="shared" si="266"/>
        <v>2</v>
      </c>
      <c r="M863" s="11">
        <f t="shared" ca="1" si="267"/>
        <v>1307</v>
      </c>
      <c r="N863" s="11" t="str">
        <f t="shared" si="268"/>
        <v/>
      </c>
      <c r="O863" s="21">
        <f t="shared" si="269"/>
        <v>3106.2000000000053</v>
      </c>
      <c r="P863" s="24">
        <f t="shared" si="270"/>
        <v>995.65489413185003</v>
      </c>
      <c r="Q863" s="21">
        <f t="shared" si="271"/>
        <v>1.5999999999999943</v>
      </c>
      <c r="R863" s="21">
        <f t="shared" si="272"/>
        <v>3107.8000000000052</v>
      </c>
      <c r="S863" s="17">
        <f t="shared" si="273"/>
        <v>997.25489413185005</v>
      </c>
    </row>
    <row r="864" spans="1:19" x14ac:dyDescent="0.25">
      <c r="D864" s="11">
        <v>100</v>
      </c>
      <c r="E864" s="11">
        <v>1532</v>
      </c>
      <c r="F864" s="93">
        <f t="shared" si="262"/>
        <v>0.64722222222222225</v>
      </c>
      <c r="G864" s="26">
        <v>1536</v>
      </c>
      <c r="H864" s="93">
        <f t="shared" si="261"/>
        <v>0.65</v>
      </c>
      <c r="I864" s="23" t="str">
        <f t="shared" si="263"/>
        <v/>
      </c>
      <c r="J864" s="11">
        <f t="shared" si="264"/>
        <v>2.9999999999999893</v>
      </c>
      <c r="K864" s="11">
        <f t="shared" si="265"/>
        <v>3.9999999999999858</v>
      </c>
      <c r="L864" s="11">
        <f t="shared" si="266"/>
        <v>3</v>
      </c>
      <c r="M864" s="11">
        <f t="shared" ca="1" si="267"/>
        <v>1307</v>
      </c>
      <c r="N864" s="11" t="str">
        <f t="shared" si="268"/>
        <v/>
      </c>
      <c r="O864" s="21">
        <f t="shared" si="269"/>
        <v>419.99999999999852</v>
      </c>
      <c r="P864" s="24">
        <f t="shared" si="270"/>
        <v>408.31140981172558</v>
      </c>
      <c r="Q864" s="21">
        <f t="shared" si="271"/>
        <v>399.99999999999858</v>
      </c>
      <c r="R864" s="21">
        <f t="shared" si="272"/>
        <v>819.99999999999704</v>
      </c>
      <c r="S864" s="17">
        <f t="shared" si="273"/>
        <v>808.31140981172416</v>
      </c>
    </row>
    <row r="865" spans="1:19" x14ac:dyDescent="0.25">
      <c r="D865" s="11">
        <v>180</v>
      </c>
      <c r="E865" s="11">
        <v>1539</v>
      </c>
      <c r="F865" s="93">
        <f t="shared" si="262"/>
        <v>0.65208333333333335</v>
      </c>
      <c r="G865" s="26">
        <v>1609</v>
      </c>
      <c r="H865" s="93">
        <f t="shared" si="261"/>
        <v>0.67291666666666661</v>
      </c>
      <c r="I865" s="23">
        <f t="shared" si="263"/>
        <v>0.67638888888888882</v>
      </c>
      <c r="J865" s="11" t="str">
        <f t="shared" si="264"/>
        <v/>
      </c>
      <c r="K865" s="11">
        <f t="shared" si="265"/>
        <v>29.999999999999893</v>
      </c>
      <c r="L865" s="11">
        <f t="shared" si="266"/>
        <v>4</v>
      </c>
      <c r="M865" s="11">
        <f t="shared" ca="1" si="267"/>
        <v>1307</v>
      </c>
      <c r="N865" s="11">
        <f t="shared" ca="1" si="268"/>
        <v>186.99999999999983</v>
      </c>
      <c r="O865" s="21">
        <f t="shared" si="269"/>
        <v>450</v>
      </c>
      <c r="P865" s="24">
        <f t="shared" si="270"/>
        <v>47.347346607878421</v>
      </c>
      <c r="Q865" s="21">
        <f t="shared" si="271"/>
        <v>5399.9999999999809</v>
      </c>
      <c r="R865" s="21">
        <f t="shared" si="272"/>
        <v>5849.9999999999809</v>
      </c>
      <c r="S865" s="17">
        <f t="shared" si="273"/>
        <v>5447.3473466078594</v>
      </c>
    </row>
    <row r="866" spans="1:19" x14ac:dyDescent="0.25">
      <c r="A866" s="18">
        <v>38799</v>
      </c>
      <c r="B866" s="11">
        <v>827</v>
      </c>
      <c r="D866" s="11">
        <v>0.01</v>
      </c>
      <c r="E866" s="11">
        <v>935</v>
      </c>
      <c r="F866" s="93">
        <f t="shared" si="262"/>
        <v>0.39930555555555558</v>
      </c>
      <c r="G866" s="26">
        <v>937</v>
      </c>
      <c r="H866" s="93">
        <f t="shared" si="261"/>
        <v>0.40069444444444446</v>
      </c>
      <c r="I866" s="23" t="str">
        <f t="shared" si="263"/>
        <v/>
      </c>
      <c r="J866" s="11">
        <f t="shared" si="264"/>
        <v>2.9999999999999094</v>
      </c>
      <c r="K866" s="11">
        <f t="shared" si="265"/>
        <v>1.9999999999999929</v>
      </c>
      <c r="L866" s="11">
        <f t="shared" si="266"/>
        <v>1</v>
      </c>
      <c r="M866" s="11">
        <f t="shared" ca="1" si="267"/>
        <v>827</v>
      </c>
      <c r="N866" s="11" t="str">
        <f t="shared" si="268"/>
        <v/>
      </c>
      <c r="O866" s="21">
        <f t="shared" si="269"/>
        <v>0.16499999999999501</v>
      </c>
      <c r="P866" s="24">
        <f t="shared" si="270"/>
        <v>0.11726409330518034</v>
      </c>
      <c r="Q866" s="21">
        <f t="shared" si="271"/>
        <v>1.9999999999999931E-2</v>
      </c>
      <c r="R866" s="21">
        <f t="shared" si="272"/>
        <v>0.18499999999999495</v>
      </c>
      <c r="S866" s="17">
        <f t="shared" si="273"/>
        <v>0.13726409330518027</v>
      </c>
    </row>
    <row r="867" spans="1:19" x14ac:dyDescent="0.25">
      <c r="D867" s="11">
        <v>0.1</v>
      </c>
      <c r="E867" s="11">
        <v>940</v>
      </c>
      <c r="F867" s="93">
        <f t="shared" si="262"/>
        <v>0.40277777777777773</v>
      </c>
      <c r="G867" s="26">
        <v>1029</v>
      </c>
      <c r="H867" s="93">
        <f t="shared" si="261"/>
        <v>0.4368055555555555</v>
      </c>
      <c r="I867" s="23" t="str">
        <f t="shared" si="263"/>
        <v/>
      </c>
      <c r="J867" s="11">
        <f t="shared" si="264"/>
        <v>5.0000000000000622</v>
      </c>
      <c r="K867" s="11">
        <f t="shared" si="265"/>
        <v>48.999999999999986</v>
      </c>
      <c r="L867" s="11">
        <f t="shared" si="266"/>
        <v>2</v>
      </c>
      <c r="M867" s="11">
        <f t="shared" ca="1" si="267"/>
        <v>827</v>
      </c>
      <c r="N867" s="11" t="str">
        <f t="shared" si="268"/>
        <v/>
      </c>
      <c r="O867" s="21">
        <f t="shared" si="269"/>
        <v>5.2500000000000657</v>
      </c>
      <c r="P867" s="24">
        <f t="shared" si="270"/>
        <v>3.1711879629541229</v>
      </c>
      <c r="Q867" s="21">
        <f t="shared" si="271"/>
        <v>4.8999999999999986</v>
      </c>
      <c r="R867" s="21">
        <f t="shared" si="272"/>
        <v>10.150000000000064</v>
      </c>
      <c r="S867" s="17">
        <f t="shared" si="273"/>
        <v>8.0711879629541219</v>
      </c>
    </row>
    <row r="868" spans="1:19" x14ac:dyDescent="0.25">
      <c r="D868" s="11">
        <v>2</v>
      </c>
      <c r="E868" s="11">
        <v>1034</v>
      </c>
      <c r="F868" s="93">
        <f t="shared" si="262"/>
        <v>0.44027777777777777</v>
      </c>
      <c r="G868" s="26">
        <v>1046</v>
      </c>
      <c r="H868" s="93">
        <f t="shared" si="261"/>
        <v>0.44861111111111113</v>
      </c>
      <c r="I868" s="23" t="str">
        <f t="shared" si="263"/>
        <v/>
      </c>
      <c r="J868" s="11">
        <f t="shared" si="264"/>
        <v>5.9999999999999787</v>
      </c>
      <c r="K868" s="11">
        <f t="shared" si="265"/>
        <v>12.000000000000037</v>
      </c>
      <c r="L868" s="11">
        <f t="shared" si="266"/>
        <v>3</v>
      </c>
      <c r="M868" s="11">
        <f t="shared" ca="1" si="267"/>
        <v>827</v>
      </c>
      <c r="N868" s="11" t="str">
        <f t="shared" si="268"/>
        <v/>
      </c>
      <c r="O868" s="21">
        <f t="shared" si="269"/>
        <v>155.99999999999943</v>
      </c>
      <c r="P868" s="24">
        <f t="shared" si="270"/>
        <v>89.472243918715719</v>
      </c>
      <c r="Q868" s="21">
        <f t="shared" si="271"/>
        <v>24.000000000000075</v>
      </c>
      <c r="R868" s="21">
        <f t="shared" si="272"/>
        <v>179.99999999999952</v>
      </c>
      <c r="S868" s="17">
        <f t="shared" si="273"/>
        <v>113.47224391871579</v>
      </c>
    </row>
    <row r="869" spans="1:19" x14ac:dyDescent="0.25">
      <c r="D869" s="11">
        <v>50</v>
      </c>
      <c r="E869" s="11">
        <v>1052</v>
      </c>
      <c r="F869" s="93">
        <f t="shared" si="262"/>
        <v>0.45277777777777778</v>
      </c>
      <c r="G869" s="26">
        <v>1129</v>
      </c>
      <c r="H869" s="93">
        <f t="shared" si="261"/>
        <v>0.47847222222222219</v>
      </c>
      <c r="I869" s="23" t="str">
        <f t="shared" si="263"/>
        <v/>
      </c>
      <c r="J869" s="11">
        <f t="shared" si="264"/>
        <v>10.000000000000044</v>
      </c>
      <c r="K869" s="11">
        <f t="shared" si="265"/>
        <v>36.99999999999995</v>
      </c>
      <c r="L869" s="11">
        <f t="shared" si="266"/>
        <v>4</v>
      </c>
      <c r="M869" s="11">
        <f t="shared" ca="1" si="267"/>
        <v>827</v>
      </c>
      <c r="N869" s="11" t="str">
        <f t="shared" si="268"/>
        <v/>
      </c>
      <c r="O869" s="21">
        <f t="shared" si="269"/>
        <v>250.50000000000111</v>
      </c>
      <c r="P869" s="24">
        <f t="shared" si="270"/>
        <v>80.294813998797622</v>
      </c>
      <c r="Q869" s="21">
        <f t="shared" si="271"/>
        <v>1849.9999999999975</v>
      </c>
      <c r="R869" s="21">
        <f t="shared" si="272"/>
        <v>2100.4999999999986</v>
      </c>
      <c r="S869" s="17">
        <f t="shared" si="273"/>
        <v>1930.2948139987952</v>
      </c>
    </row>
    <row r="870" spans="1:19" x14ac:dyDescent="0.25">
      <c r="D870" s="11">
        <v>0.1</v>
      </c>
      <c r="E870" s="11">
        <v>1139</v>
      </c>
      <c r="F870" s="93">
        <f t="shared" si="262"/>
        <v>0.48541666666666666</v>
      </c>
      <c r="G870" s="26">
        <v>1205</v>
      </c>
      <c r="H870" s="93">
        <f t="shared" si="261"/>
        <v>0.50347222222222221</v>
      </c>
      <c r="I870" s="23">
        <f t="shared" si="263"/>
        <v>0.50694444444444442</v>
      </c>
      <c r="J870" s="11" t="str">
        <f t="shared" si="264"/>
        <v/>
      </c>
      <c r="K870" s="11">
        <f t="shared" si="265"/>
        <v>25.999999999999986</v>
      </c>
      <c r="L870" s="11">
        <f t="shared" si="266"/>
        <v>5</v>
      </c>
      <c r="M870" s="11">
        <f t="shared" ca="1" si="267"/>
        <v>827</v>
      </c>
      <c r="N870" s="11">
        <f t="shared" ca="1" si="268"/>
        <v>223</v>
      </c>
      <c r="O870" s="21">
        <f t="shared" si="269"/>
        <v>0.25</v>
      </c>
      <c r="P870" s="24">
        <f t="shared" si="270"/>
        <v>4.342905372259271E-2</v>
      </c>
      <c r="Q870" s="21">
        <f t="shared" si="271"/>
        <v>2.5999999999999988</v>
      </c>
      <c r="R870" s="21">
        <f t="shared" si="272"/>
        <v>2.8499999999999988</v>
      </c>
      <c r="S870" s="17">
        <f t="shared" si="273"/>
        <v>2.6434290537225915</v>
      </c>
    </row>
    <row r="871" spans="1:19" x14ac:dyDescent="0.25">
      <c r="A871" s="18">
        <v>38799</v>
      </c>
      <c r="B871" s="11">
        <v>1326</v>
      </c>
      <c r="D871" s="11">
        <v>1</v>
      </c>
      <c r="E871" s="11">
        <v>1403</v>
      </c>
      <c r="F871" s="93">
        <f t="shared" si="262"/>
        <v>0.5854166666666667</v>
      </c>
      <c r="G871" s="26">
        <v>1456</v>
      </c>
      <c r="H871" s="93">
        <f t="shared" si="261"/>
        <v>0.62222222222222223</v>
      </c>
      <c r="I871" s="23">
        <f t="shared" ref="I871:I872" si="274">IF(OR(A872&lt;&gt;"",D872=""),H871+TIME(0,5,0),"")</f>
        <v>0.62569444444444444</v>
      </c>
      <c r="J871" s="11" t="str">
        <f t="shared" ref="J871:J872" si="275">IF(AND(OR(AND(A871&lt;&gt;"",A872=""),AND(A871="",A872="")),D872&lt;&gt;""),(F872-H871)*1440,"")</f>
        <v/>
      </c>
      <c r="K871" s="11">
        <f t="shared" ref="K871:K872" si="276">(H871-F871)*1440</f>
        <v>52.999999999999972</v>
      </c>
      <c r="L871" s="11">
        <f t="shared" ref="L871:L872" si="277">IF(A871&lt;&gt;"",1,L870+1)</f>
        <v>1</v>
      </c>
      <c r="M871" s="11">
        <f t="shared" ref="M871:M872" ca="1" si="278">OFFSET(B871,-L871+1,0)</f>
        <v>1326</v>
      </c>
      <c r="N871" s="11">
        <f t="shared" ref="N871:N872" ca="1" si="279">IF(I871&lt;&gt;"",(I871-VALUE(CONCATENATE(LEFT(M871,LEN(M871)-2),":",RIGHT(M871,2))))*1440,"")</f>
        <v>94.999999999999986</v>
      </c>
      <c r="O871" s="21">
        <f t="shared" ref="O871:O872" si="280">IF(J871&lt;&gt;"",(D871+D872)*J871/2,D871*5/2)</f>
        <v>2.5</v>
      </c>
      <c r="P871" s="24">
        <f t="shared" ref="P871:P872" si="281">IF(J871&lt;&gt;"",(D872-D871)*J871/LN((D872+0.000001)/(D871+0.000001)),-5*(D871-0.000001)/(LN(1/D871)-13.8155))</f>
        <v>0.36191198291773735</v>
      </c>
      <c r="Q871" s="21">
        <f t="shared" ref="Q871:Q872" si="282">(D871*K871)</f>
        <v>52.999999999999972</v>
      </c>
      <c r="R871" s="21">
        <f t="shared" ref="R871:R872" si="283">O871+Q871</f>
        <v>55.499999999999972</v>
      </c>
      <c r="S871" s="17">
        <f t="shared" ref="S871:S872" si="284">P871+Q871</f>
        <v>53.361911982917711</v>
      </c>
    </row>
    <row r="872" spans="1:19" x14ac:dyDescent="0.25">
      <c r="A872" s="18">
        <v>38799</v>
      </c>
      <c r="B872" s="11">
        <v>1644</v>
      </c>
      <c r="D872" s="11">
        <v>0.01</v>
      </c>
      <c r="E872" s="11">
        <v>1710</v>
      </c>
      <c r="F872" s="93">
        <f t="shared" si="262"/>
        <v>0.71527777777777779</v>
      </c>
      <c r="G872" s="26">
        <v>1721</v>
      </c>
      <c r="H872" s="93">
        <f t="shared" si="261"/>
        <v>0.72291666666666676</v>
      </c>
      <c r="I872" s="23" t="str">
        <f t="shared" si="274"/>
        <v/>
      </c>
      <c r="J872" s="11">
        <f t="shared" si="275"/>
        <v>19.999999999999929</v>
      </c>
      <c r="K872" s="11">
        <f t="shared" si="276"/>
        <v>11.000000000000121</v>
      </c>
      <c r="L872" s="11">
        <f t="shared" si="277"/>
        <v>1</v>
      </c>
      <c r="M872" s="11">
        <f t="shared" ca="1" si="278"/>
        <v>1644</v>
      </c>
      <c r="N872" s="11" t="str">
        <f t="shared" si="279"/>
        <v/>
      </c>
      <c r="O872" s="21">
        <f t="shared" si="280"/>
        <v>600.09999999999786</v>
      </c>
      <c r="P872" s="24">
        <f t="shared" si="281"/>
        <v>137.91732337611316</v>
      </c>
      <c r="Q872" s="21">
        <f t="shared" si="282"/>
        <v>0.11000000000000121</v>
      </c>
      <c r="R872" s="21">
        <f t="shared" si="283"/>
        <v>600.20999999999788</v>
      </c>
      <c r="S872" s="17">
        <f t="shared" si="284"/>
        <v>138.02732337611317</v>
      </c>
    </row>
    <row r="873" spans="1:19" x14ac:dyDescent="0.25">
      <c r="D873" s="11">
        <v>60</v>
      </c>
      <c r="E873" s="11">
        <v>1741</v>
      </c>
      <c r="F873" s="93">
        <f t="shared" si="262"/>
        <v>0.7368055555555556</v>
      </c>
      <c r="G873" s="26">
        <v>1748</v>
      </c>
      <c r="H873" s="93">
        <f t="shared" si="261"/>
        <v>0.7416666666666667</v>
      </c>
      <c r="I873" s="23" t="str">
        <f t="shared" ref="I873:I896" si="285">IF(OR(A874&lt;&gt;"",D874=""),H873+TIME(0,5,0),"")</f>
        <v/>
      </c>
      <c r="J873" s="11">
        <f t="shared" ref="J873:J896" si="286">IF(AND(OR(AND(A873&lt;&gt;"",A874=""),AND(A873="",A874="")),D874&lt;&gt;""),(F874-H873)*1440,"")</f>
        <v>14.999999999999947</v>
      </c>
      <c r="K873" s="11">
        <f t="shared" ref="K873:K896" si="287">(H873-F873)*1440</f>
        <v>6.9999999999999751</v>
      </c>
      <c r="L873" s="11">
        <f t="shared" ref="L873:L896" si="288">IF(A873&lt;&gt;"",1,L872+1)</f>
        <v>2</v>
      </c>
      <c r="M873" s="11">
        <f t="shared" ref="M873:M896" ca="1" si="289">OFFSET(B873,-L873+1,0)</f>
        <v>1644</v>
      </c>
      <c r="N873" s="11" t="str">
        <f t="shared" ref="N873:N896" si="290">IF(I873&lt;&gt;"",(I873-VALUE(CONCATENATE(LEFT(M873,LEN(M873)-2),":",RIGHT(M873,2))))*1440,"")</f>
        <v/>
      </c>
      <c r="O873" s="21">
        <f t="shared" ref="O873:O896" si="291">IF(J873&lt;&gt;"",(D873+D874)*J873/2,D873*5/2)</f>
        <v>451.1999999999984</v>
      </c>
      <c r="P873" s="24">
        <f t="shared" ref="P873:P896" si="292">IF(J873&lt;&gt;"",(D874-D873)*J873/LN((D874+0.000001)/(D873+0.000001)),-5*(D873-0.000001)/(LN(1/D873)-13.8155))</f>
        <v>151.4446004671961</v>
      </c>
      <c r="Q873" s="21">
        <f t="shared" ref="Q873:Q896" si="293">(D873*K873)</f>
        <v>419.99999999999852</v>
      </c>
      <c r="R873" s="21">
        <f t="shared" ref="R873:R896" si="294">O873+Q873</f>
        <v>871.19999999999686</v>
      </c>
      <c r="S873" s="17">
        <f t="shared" ref="S873:S896" si="295">P873+Q873</f>
        <v>571.44460046719462</v>
      </c>
    </row>
    <row r="874" spans="1:19" x14ac:dyDescent="0.25">
      <c r="D874" s="11">
        <v>0.16</v>
      </c>
      <c r="E874" s="11">
        <v>1803</v>
      </c>
      <c r="F874" s="93">
        <f t="shared" si="262"/>
        <v>0.75208333333333333</v>
      </c>
      <c r="G874" s="26">
        <v>1806</v>
      </c>
      <c r="H874" s="93">
        <f t="shared" si="261"/>
        <v>0.75416666666666676</v>
      </c>
      <c r="I874" s="23">
        <f t="shared" si="285"/>
        <v>0.75763888888888897</v>
      </c>
      <c r="J874" s="11" t="str">
        <f t="shared" si="286"/>
        <v/>
      </c>
      <c r="K874" s="11">
        <f t="shared" si="287"/>
        <v>3.0000000000001492</v>
      </c>
      <c r="L874" s="11">
        <f t="shared" si="288"/>
        <v>3</v>
      </c>
      <c r="M874" s="11">
        <f t="shared" ca="1" si="289"/>
        <v>1644</v>
      </c>
      <c r="N874" s="11">
        <f t="shared" ca="1" si="290"/>
        <v>87.000000000000014</v>
      </c>
      <c r="O874" s="21">
        <f t="shared" si="291"/>
        <v>0.4</v>
      </c>
      <c r="P874" s="24">
        <f t="shared" si="292"/>
        <v>6.6761281701097339E-2</v>
      </c>
      <c r="Q874" s="21">
        <f t="shared" si="293"/>
        <v>0.48000000000002391</v>
      </c>
      <c r="R874" s="21">
        <f t="shared" si="294"/>
        <v>0.88000000000002387</v>
      </c>
      <c r="S874" s="17">
        <f t="shared" si="295"/>
        <v>0.54676128170112126</v>
      </c>
    </row>
    <row r="875" spans="1:19" x14ac:dyDescent="0.25">
      <c r="A875" s="18">
        <v>38800</v>
      </c>
      <c r="B875" s="11">
        <v>848</v>
      </c>
      <c r="D875" s="11">
        <v>0.01</v>
      </c>
      <c r="E875" s="11">
        <v>944</v>
      </c>
      <c r="F875" s="93">
        <f t="shared" si="262"/>
        <v>0.4055555555555555</v>
      </c>
      <c r="G875" s="26">
        <v>947</v>
      </c>
      <c r="H875" s="93">
        <f t="shared" si="261"/>
        <v>0.40763888888888888</v>
      </c>
      <c r="I875" s="23" t="str">
        <f t="shared" si="285"/>
        <v/>
      </c>
      <c r="J875" s="11">
        <f t="shared" si="286"/>
        <v>9.9999999999999645</v>
      </c>
      <c r="K875" s="11">
        <f t="shared" si="287"/>
        <v>3.0000000000000693</v>
      </c>
      <c r="L875" s="11">
        <f t="shared" si="288"/>
        <v>1</v>
      </c>
      <c r="M875" s="11">
        <f t="shared" ca="1" si="289"/>
        <v>848</v>
      </c>
      <c r="N875" s="11" t="str">
        <f t="shared" si="290"/>
        <v/>
      </c>
      <c r="O875" s="21">
        <f t="shared" si="291"/>
        <v>50.04999999999982</v>
      </c>
      <c r="P875" s="24">
        <f t="shared" si="292"/>
        <v>14.462215389560159</v>
      </c>
      <c r="Q875" s="21">
        <f t="shared" si="293"/>
        <v>3.0000000000000693E-2</v>
      </c>
      <c r="R875" s="21">
        <f t="shared" si="294"/>
        <v>50.079999999999821</v>
      </c>
      <c r="S875" s="17">
        <f t="shared" si="295"/>
        <v>14.49221538956016</v>
      </c>
    </row>
    <row r="876" spans="1:19" x14ac:dyDescent="0.25">
      <c r="D876" s="11">
        <v>10</v>
      </c>
      <c r="E876" s="11">
        <v>957</v>
      </c>
      <c r="F876" s="93">
        <f t="shared" si="262"/>
        <v>0.4145833333333333</v>
      </c>
      <c r="G876" s="26">
        <v>1000</v>
      </c>
      <c r="H876" s="93">
        <f t="shared" si="261"/>
        <v>0.41666666666666669</v>
      </c>
      <c r="I876" s="23" t="str">
        <f t="shared" si="285"/>
        <v/>
      </c>
      <c r="J876" s="11">
        <f t="shared" si="286"/>
        <v>5.9999999999999787</v>
      </c>
      <c r="K876" s="11">
        <f t="shared" si="287"/>
        <v>3.0000000000000693</v>
      </c>
      <c r="L876" s="11">
        <f t="shared" si="288"/>
        <v>2</v>
      </c>
      <c r="M876" s="11">
        <f t="shared" ca="1" si="289"/>
        <v>848</v>
      </c>
      <c r="N876" s="11" t="str">
        <f t="shared" si="290"/>
        <v/>
      </c>
      <c r="O876" s="21">
        <f t="shared" si="291"/>
        <v>569.99999999999795</v>
      </c>
      <c r="P876" s="24">
        <f t="shared" si="292"/>
        <v>352.89579291747452</v>
      </c>
      <c r="Q876" s="21">
        <f t="shared" si="293"/>
        <v>30.000000000000693</v>
      </c>
      <c r="R876" s="21">
        <f t="shared" si="294"/>
        <v>599.99999999999864</v>
      </c>
      <c r="S876" s="17">
        <f t="shared" si="295"/>
        <v>382.89579291747521</v>
      </c>
    </row>
    <row r="877" spans="1:19" x14ac:dyDescent="0.25">
      <c r="D877" s="11">
        <v>180</v>
      </c>
      <c r="E877" s="11">
        <v>1006</v>
      </c>
      <c r="F877" s="93">
        <f t="shared" si="262"/>
        <v>0.42083333333333334</v>
      </c>
      <c r="G877" s="26">
        <v>1106</v>
      </c>
      <c r="H877" s="93">
        <f t="shared" si="261"/>
        <v>0.46249999999999997</v>
      </c>
      <c r="I877" s="23">
        <f t="shared" si="285"/>
        <v>0.46597222222222218</v>
      </c>
      <c r="J877" s="11" t="str">
        <f t="shared" si="286"/>
        <v/>
      </c>
      <c r="K877" s="11">
        <f t="shared" si="287"/>
        <v>59.999999999999943</v>
      </c>
      <c r="L877" s="11">
        <f t="shared" si="288"/>
        <v>3</v>
      </c>
      <c r="M877" s="11">
        <f t="shared" ca="1" si="289"/>
        <v>848</v>
      </c>
      <c r="N877" s="11">
        <f t="shared" ca="1" si="290"/>
        <v>142.99999999999989</v>
      </c>
      <c r="O877" s="21">
        <f t="shared" si="291"/>
        <v>450</v>
      </c>
      <c r="P877" s="24">
        <f t="shared" si="292"/>
        <v>47.347346607878421</v>
      </c>
      <c r="Q877" s="21">
        <f t="shared" si="293"/>
        <v>10799.999999999989</v>
      </c>
      <c r="R877" s="21">
        <f t="shared" si="294"/>
        <v>11249.999999999989</v>
      </c>
      <c r="S877" s="17">
        <f t="shared" si="295"/>
        <v>10847.347346607867</v>
      </c>
    </row>
    <row r="878" spans="1:19" x14ac:dyDescent="0.25">
      <c r="A878" s="18">
        <v>38803</v>
      </c>
      <c r="B878" s="11">
        <v>827</v>
      </c>
      <c r="D878" s="11">
        <v>0.01</v>
      </c>
      <c r="E878" s="11">
        <v>925</v>
      </c>
      <c r="F878" s="93">
        <f t="shared" si="262"/>
        <v>0.3923611111111111</v>
      </c>
      <c r="G878" s="26">
        <v>928</v>
      </c>
      <c r="H878" s="93">
        <f t="shared" si="261"/>
        <v>0.39444444444444443</v>
      </c>
      <c r="I878" s="23" t="str">
        <f t="shared" si="285"/>
        <v/>
      </c>
      <c r="J878" s="11">
        <f t="shared" si="286"/>
        <v>11.000000000000041</v>
      </c>
      <c r="K878" s="11">
        <f t="shared" si="287"/>
        <v>2.9999999999999893</v>
      </c>
      <c r="L878" s="11">
        <f t="shared" si="288"/>
        <v>1</v>
      </c>
      <c r="M878" s="11">
        <f t="shared" ca="1" si="289"/>
        <v>827</v>
      </c>
      <c r="N878" s="11" t="str">
        <f t="shared" si="290"/>
        <v/>
      </c>
      <c r="O878" s="21">
        <f t="shared" si="291"/>
        <v>55.055000000000206</v>
      </c>
      <c r="P878" s="24">
        <f t="shared" si="292"/>
        <v>15.90843692851629</v>
      </c>
      <c r="Q878" s="21">
        <f t="shared" si="293"/>
        <v>2.9999999999999895E-2</v>
      </c>
      <c r="R878" s="21">
        <f t="shared" si="294"/>
        <v>55.085000000000207</v>
      </c>
      <c r="S878" s="17">
        <f t="shared" si="295"/>
        <v>15.938436928516289</v>
      </c>
    </row>
    <row r="879" spans="1:19" x14ac:dyDescent="0.25">
      <c r="D879" s="11">
        <v>10</v>
      </c>
      <c r="E879" s="11">
        <v>939</v>
      </c>
      <c r="F879" s="93">
        <f t="shared" si="262"/>
        <v>0.40208333333333335</v>
      </c>
      <c r="G879" s="26">
        <v>1059</v>
      </c>
      <c r="H879" s="93">
        <f t="shared" si="261"/>
        <v>0.45763888888888887</v>
      </c>
      <c r="I879" s="23" t="str">
        <f t="shared" si="285"/>
        <v/>
      </c>
      <c r="J879" s="11">
        <f t="shared" si="286"/>
        <v>4.9999999999999822</v>
      </c>
      <c r="K879" s="11">
        <f t="shared" si="287"/>
        <v>79.999999999999957</v>
      </c>
      <c r="L879" s="11">
        <f t="shared" si="288"/>
        <v>2</v>
      </c>
      <c r="M879" s="11">
        <f t="shared" ca="1" si="289"/>
        <v>827</v>
      </c>
      <c r="N879" s="11" t="str">
        <f t="shared" si="290"/>
        <v/>
      </c>
      <c r="O879" s="21">
        <f t="shared" si="291"/>
        <v>274.99999999999903</v>
      </c>
      <c r="P879" s="24">
        <f t="shared" si="292"/>
        <v>195.43252449523621</v>
      </c>
      <c r="Q879" s="21">
        <f t="shared" si="293"/>
        <v>799.99999999999955</v>
      </c>
      <c r="R879" s="21">
        <f t="shared" si="294"/>
        <v>1074.9999999999986</v>
      </c>
      <c r="S879" s="17">
        <f t="shared" si="295"/>
        <v>995.43252449523573</v>
      </c>
    </row>
    <row r="880" spans="1:19" x14ac:dyDescent="0.25">
      <c r="D880" s="11">
        <v>100</v>
      </c>
      <c r="E880" s="11">
        <v>1104</v>
      </c>
      <c r="F880" s="93">
        <f t="shared" si="262"/>
        <v>0.46111111111111108</v>
      </c>
      <c r="G880" s="26">
        <v>1158</v>
      </c>
      <c r="H880" s="93">
        <f t="shared" si="261"/>
        <v>0.49861111111111112</v>
      </c>
      <c r="I880" s="23">
        <f t="shared" si="285"/>
        <v>0.50208333333333333</v>
      </c>
      <c r="J880" s="11" t="str">
        <f t="shared" si="286"/>
        <v/>
      </c>
      <c r="K880" s="11">
        <f t="shared" si="287"/>
        <v>54.00000000000005</v>
      </c>
      <c r="L880" s="11">
        <f t="shared" si="288"/>
        <v>3</v>
      </c>
      <c r="M880" s="11">
        <f t="shared" ca="1" si="289"/>
        <v>827</v>
      </c>
      <c r="N880" s="11">
        <f t="shared" ca="1" si="290"/>
        <v>216.00000000000003</v>
      </c>
      <c r="O880" s="21">
        <f t="shared" si="291"/>
        <v>250</v>
      </c>
      <c r="P880" s="24">
        <f t="shared" si="292"/>
        <v>27.143420404993254</v>
      </c>
      <c r="Q880" s="21">
        <f t="shared" si="293"/>
        <v>5400.0000000000045</v>
      </c>
      <c r="R880" s="21">
        <f t="shared" si="294"/>
        <v>5650.0000000000045</v>
      </c>
      <c r="S880" s="17">
        <f t="shared" si="295"/>
        <v>5427.1434204049974</v>
      </c>
    </row>
    <row r="881" spans="1:19" x14ac:dyDescent="0.25">
      <c r="A881" s="18">
        <v>38803</v>
      </c>
      <c r="B881" s="11">
        <v>1328</v>
      </c>
      <c r="D881" s="11">
        <v>100</v>
      </c>
      <c r="E881" s="11">
        <v>1407</v>
      </c>
      <c r="F881" s="93">
        <f t="shared" si="262"/>
        <v>0.58819444444444446</v>
      </c>
      <c r="G881" s="26">
        <v>1443</v>
      </c>
      <c r="H881" s="93">
        <f t="shared" si="261"/>
        <v>0.61319444444444449</v>
      </c>
      <c r="I881" s="23" t="str">
        <f t="shared" si="285"/>
        <v/>
      </c>
      <c r="J881" s="11">
        <f t="shared" si="286"/>
        <v>3.9999999999999858</v>
      </c>
      <c r="K881" s="11">
        <f t="shared" si="287"/>
        <v>36.000000000000028</v>
      </c>
      <c r="L881" s="11">
        <f t="shared" si="288"/>
        <v>1</v>
      </c>
      <c r="M881" s="11">
        <f t="shared" ca="1" si="289"/>
        <v>1328</v>
      </c>
      <c r="N881" s="11" t="str">
        <f t="shared" si="290"/>
        <v/>
      </c>
      <c r="O881" s="21">
        <f t="shared" si="291"/>
        <v>599.99999999999784</v>
      </c>
      <c r="P881" s="24">
        <f t="shared" si="292"/>
        <v>577.0780205183213</v>
      </c>
      <c r="Q881" s="21">
        <f t="shared" si="293"/>
        <v>3600.0000000000027</v>
      </c>
      <c r="R881" s="21">
        <f t="shared" si="294"/>
        <v>4200.0000000000009</v>
      </c>
      <c r="S881" s="17">
        <f t="shared" si="295"/>
        <v>4177.0780205183237</v>
      </c>
    </row>
    <row r="882" spans="1:19" x14ac:dyDescent="0.25">
      <c r="D882" s="11">
        <v>200</v>
      </c>
      <c r="E882" s="11">
        <v>1447</v>
      </c>
      <c r="F882" s="93">
        <f t="shared" si="262"/>
        <v>0.61597222222222225</v>
      </c>
      <c r="G882" s="26">
        <v>1543</v>
      </c>
      <c r="H882" s="93">
        <f t="shared" si="261"/>
        <v>0.65486111111111112</v>
      </c>
      <c r="I882" s="23">
        <f t="shared" si="285"/>
        <v>0.65833333333333333</v>
      </c>
      <c r="J882" s="11" t="str">
        <f t="shared" si="286"/>
        <v/>
      </c>
      <c r="K882" s="11">
        <f t="shared" si="287"/>
        <v>55.999999999999957</v>
      </c>
      <c r="L882" s="11">
        <f t="shared" si="288"/>
        <v>2</v>
      </c>
      <c r="M882" s="11">
        <f t="shared" ca="1" si="289"/>
        <v>1328</v>
      </c>
      <c r="N882" s="11">
        <f t="shared" ca="1" si="290"/>
        <v>139.99999999999997</v>
      </c>
      <c r="O882" s="21">
        <f t="shared" si="291"/>
        <v>500</v>
      </c>
      <c r="P882" s="24">
        <f t="shared" si="292"/>
        <v>52.318172546220183</v>
      </c>
      <c r="Q882" s="21">
        <f t="shared" si="293"/>
        <v>11199.999999999991</v>
      </c>
      <c r="R882" s="21">
        <f t="shared" si="294"/>
        <v>11699.999999999991</v>
      </c>
      <c r="S882" s="17">
        <f t="shared" si="295"/>
        <v>11252.318172546211</v>
      </c>
    </row>
    <row r="883" spans="1:19" x14ac:dyDescent="0.25">
      <c r="A883" s="18">
        <v>38804</v>
      </c>
      <c r="B883" s="11">
        <v>948</v>
      </c>
      <c r="D883" s="11">
        <v>0.01</v>
      </c>
      <c r="E883" s="11">
        <v>950</v>
      </c>
      <c r="F883" s="93">
        <f t="shared" si="262"/>
        <v>0.40972222222222227</v>
      </c>
      <c r="G883" s="26">
        <v>953</v>
      </c>
      <c r="H883" s="93">
        <f t="shared" si="261"/>
        <v>0.41180555555555554</v>
      </c>
      <c r="I883" s="23" t="str">
        <f t="shared" si="285"/>
        <v/>
      </c>
      <c r="J883" s="11">
        <f t="shared" si="286"/>
        <v>8.0000000000000515</v>
      </c>
      <c r="K883" s="11">
        <f t="shared" si="287"/>
        <v>2.9999999999999094</v>
      </c>
      <c r="L883" s="11">
        <f t="shared" si="288"/>
        <v>1</v>
      </c>
      <c r="M883" s="11">
        <f t="shared" ca="1" si="289"/>
        <v>948</v>
      </c>
      <c r="N883" s="11" t="str">
        <f t="shared" si="290"/>
        <v/>
      </c>
      <c r="O883" s="21">
        <f t="shared" si="291"/>
        <v>40.040000000000255</v>
      </c>
      <c r="P883" s="24">
        <f t="shared" si="292"/>
        <v>11.569772311648242</v>
      </c>
      <c r="Q883" s="21">
        <f t="shared" si="293"/>
        <v>2.9999999999999093E-2</v>
      </c>
      <c r="R883" s="21">
        <f t="shared" si="294"/>
        <v>40.070000000000256</v>
      </c>
      <c r="S883" s="17">
        <f t="shared" si="295"/>
        <v>11.599772311648241</v>
      </c>
    </row>
    <row r="884" spans="1:19" x14ac:dyDescent="0.25">
      <c r="D884" s="11">
        <v>10</v>
      </c>
      <c r="E884" s="11">
        <v>1001</v>
      </c>
      <c r="F884" s="93">
        <f t="shared" si="262"/>
        <v>0.41736111111111113</v>
      </c>
      <c r="G884" s="26">
        <v>1004</v>
      </c>
      <c r="H884" s="93">
        <f t="shared" si="261"/>
        <v>0.41944444444444445</v>
      </c>
      <c r="I884" s="23" t="str">
        <f t="shared" si="285"/>
        <v/>
      </c>
      <c r="J884" s="11">
        <f t="shared" si="286"/>
        <v>5.9999999999999787</v>
      </c>
      <c r="K884" s="11">
        <f t="shared" si="287"/>
        <v>2.9999999999999893</v>
      </c>
      <c r="L884" s="11">
        <f t="shared" si="288"/>
        <v>2</v>
      </c>
      <c r="M884" s="11">
        <f t="shared" ca="1" si="289"/>
        <v>948</v>
      </c>
      <c r="N884" s="11" t="str">
        <f t="shared" si="290"/>
        <v/>
      </c>
      <c r="O884" s="21">
        <f t="shared" si="291"/>
        <v>629.99999999999773</v>
      </c>
      <c r="P884" s="24">
        <f t="shared" si="292"/>
        <v>380.54136086032241</v>
      </c>
      <c r="Q884" s="21">
        <f t="shared" si="293"/>
        <v>29.999999999999893</v>
      </c>
      <c r="R884" s="21">
        <f t="shared" si="294"/>
        <v>659.99999999999761</v>
      </c>
      <c r="S884" s="17">
        <f t="shared" si="295"/>
        <v>410.5413608603223</v>
      </c>
    </row>
    <row r="885" spans="1:19" x14ac:dyDescent="0.25">
      <c r="D885" s="11">
        <v>200</v>
      </c>
      <c r="E885" s="11">
        <v>1010</v>
      </c>
      <c r="F885" s="93">
        <f t="shared" si="262"/>
        <v>0.4236111111111111</v>
      </c>
      <c r="G885" s="26">
        <v>1500</v>
      </c>
      <c r="H885" s="93">
        <f t="shared" si="261"/>
        <v>0.625</v>
      </c>
      <c r="I885" s="23" t="str">
        <f t="shared" si="285"/>
        <v/>
      </c>
      <c r="J885" s="11">
        <f t="shared" si="286"/>
        <v>0.99999999999999645</v>
      </c>
      <c r="K885" s="11">
        <f t="shared" si="287"/>
        <v>290</v>
      </c>
      <c r="L885" s="11">
        <f t="shared" si="288"/>
        <v>3</v>
      </c>
      <c r="M885" s="11">
        <f t="shared" ca="1" si="289"/>
        <v>948</v>
      </c>
      <c r="N885" s="11" t="str">
        <f t="shared" si="290"/>
        <v/>
      </c>
      <c r="O885" s="21">
        <f t="shared" si="291"/>
        <v>189.99999999999932</v>
      </c>
      <c r="P885" s="24">
        <f t="shared" si="292"/>
        <v>189.8244326215227</v>
      </c>
      <c r="Q885" s="21">
        <f t="shared" si="293"/>
        <v>58000</v>
      </c>
      <c r="R885" s="21">
        <f t="shared" si="294"/>
        <v>58190</v>
      </c>
      <c r="S885" s="17">
        <f t="shared" si="295"/>
        <v>58189.824432621521</v>
      </c>
    </row>
    <row r="886" spans="1:19" x14ac:dyDescent="0.25">
      <c r="D886" s="11">
        <v>180</v>
      </c>
      <c r="E886" s="11">
        <v>1501</v>
      </c>
      <c r="F886" s="93">
        <f t="shared" si="262"/>
        <v>0.62569444444444444</v>
      </c>
      <c r="G886" s="26">
        <v>1526</v>
      </c>
      <c r="H886" s="93">
        <f t="shared" si="261"/>
        <v>0.6430555555555556</v>
      </c>
      <c r="I886" s="23" t="str">
        <f t="shared" si="285"/>
        <v/>
      </c>
      <c r="J886" s="11">
        <f t="shared" si="286"/>
        <v>0.99999999999983658</v>
      </c>
      <c r="K886" s="11">
        <f t="shared" si="287"/>
        <v>25.000000000000071</v>
      </c>
      <c r="L886" s="11">
        <f t="shared" si="288"/>
        <v>4</v>
      </c>
      <c r="M886" s="11">
        <f t="shared" ca="1" si="289"/>
        <v>948</v>
      </c>
      <c r="N886" s="11" t="str">
        <f t="shared" si="290"/>
        <v/>
      </c>
      <c r="O886" s="21">
        <f t="shared" si="291"/>
        <v>164.99999999997303</v>
      </c>
      <c r="P886" s="24">
        <f t="shared" si="292"/>
        <v>164.54444943515861</v>
      </c>
      <c r="Q886" s="21">
        <f t="shared" si="293"/>
        <v>4500.0000000000127</v>
      </c>
      <c r="R886" s="21">
        <f t="shared" si="294"/>
        <v>4664.9999999999854</v>
      </c>
      <c r="S886" s="17">
        <f t="shared" si="295"/>
        <v>4664.5444494351714</v>
      </c>
    </row>
    <row r="887" spans="1:19" x14ac:dyDescent="0.25">
      <c r="D887" s="11">
        <v>150</v>
      </c>
      <c r="E887" s="11">
        <v>1527</v>
      </c>
      <c r="F887" s="93">
        <f t="shared" si="262"/>
        <v>0.64374999999999993</v>
      </c>
      <c r="G887" s="26">
        <v>1537</v>
      </c>
      <c r="H887" s="93">
        <f t="shared" si="261"/>
        <v>0.65069444444444446</v>
      </c>
      <c r="I887" s="23">
        <f t="shared" si="285"/>
        <v>0.65416666666666667</v>
      </c>
      <c r="J887" s="11" t="str">
        <f t="shared" si="286"/>
        <v/>
      </c>
      <c r="K887" s="11">
        <f t="shared" si="287"/>
        <v>10.000000000000124</v>
      </c>
      <c r="L887" s="11">
        <f t="shared" si="288"/>
        <v>5</v>
      </c>
      <c r="M887" s="11">
        <f t="shared" ca="1" si="289"/>
        <v>948</v>
      </c>
      <c r="N887" s="11">
        <f t="shared" ca="1" si="290"/>
        <v>353.99999999999994</v>
      </c>
      <c r="O887" s="21">
        <f t="shared" si="291"/>
        <v>375</v>
      </c>
      <c r="P887" s="24">
        <f t="shared" si="292"/>
        <v>39.838234628813851</v>
      </c>
      <c r="Q887" s="21">
        <f t="shared" si="293"/>
        <v>1500.0000000000186</v>
      </c>
      <c r="R887" s="21">
        <f t="shared" si="294"/>
        <v>1875.0000000000186</v>
      </c>
      <c r="S887" s="17">
        <f t="shared" si="295"/>
        <v>1539.8382346288324</v>
      </c>
    </row>
    <row r="888" spans="1:19" x14ac:dyDescent="0.25">
      <c r="A888" s="18">
        <v>38806</v>
      </c>
      <c r="B888" s="11">
        <v>815</v>
      </c>
      <c r="D888" s="11">
        <v>0.01</v>
      </c>
      <c r="E888" s="11">
        <v>954</v>
      </c>
      <c r="F888" s="93">
        <f t="shared" si="262"/>
        <v>0.41250000000000003</v>
      </c>
      <c r="G888" s="26">
        <v>1016</v>
      </c>
      <c r="H888" s="93">
        <f t="shared" si="261"/>
        <v>0.42777777777777781</v>
      </c>
      <c r="I888" s="23" t="str">
        <f t="shared" si="285"/>
        <v/>
      </c>
      <c r="J888" s="11">
        <f t="shared" si="286"/>
        <v>9.9999999999999645</v>
      </c>
      <c r="K888" s="11">
        <f t="shared" si="287"/>
        <v>22</v>
      </c>
      <c r="L888" s="11">
        <f t="shared" si="288"/>
        <v>1</v>
      </c>
      <c r="M888" s="11">
        <f t="shared" ca="1" si="289"/>
        <v>815</v>
      </c>
      <c r="N888" s="11" t="str">
        <f t="shared" si="290"/>
        <v/>
      </c>
      <c r="O888" s="21">
        <f t="shared" si="291"/>
        <v>50.04999999999982</v>
      </c>
      <c r="P888" s="24">
        <f t="shared" si="292"/>
        <v>14.462215389560159</v>
      </c>
      <c r="Q888" s="21">
        <f t="shared" si="293"/>
        <v>0.22</v>
      </c>
      <c r="R888" s="21">
        <f t="shared" si="294"/>
        <v>50.269999999999818</v>
      </c>
      <c r="S888" s="17">
        <f t="shared" si="295"/>
        <v>14.682215389560159</v>
      </c>
    </row>
    <row r="889" spans="1:19" x14ac:dyDescent="0.25">
      <c r="D889" s="11">
        <v>10</v>
      </c>
      <c r="E889" s="11">
        <v>1026</v>
      </c>
      <c r="F889" s="93">
        <f t="shared" si="262"/>
        <v>0.43472222222222223</v>
      </c>
      <c r="G889" s="26">
        <v>1033</v>
      </c>
      <c r="H889" s="93">
        <f t="shared" si="261"/>
        <v>0.43958333333333338</v>
      </c>
      <c r="I889" s="23" t="str">
        <f t="shared" si="285"/>
        <v/>
      </c>
      <c r="J889" s="11">
        <f t="shared" si="286"/>
        <v>3.9999999999999858</v>
      </c>
      <c r="K889" s="11">
        <f t="shared" si="287"/>
        <v>7.0000000000000551</v>
      </c>
      <c r="L889" s="11">
        <f t="shared" si="288"/>
        <v>2</v>
      </c>
      <c r="M889" s="11">
        <f t="shared" ca="1" si="289"/>
        <v>815</v>
      </c>
      <c r="N889" s="11" t="str">
        <f t="shared" si="290"/>
        <v/>
      </c>
      <c r="O889" s="21">
        <f t="shared" si="291"/>
        <v>379.99999999999864</v>
      </c>
      <c r="P889" s="24">
        <f t="shared" si="292"/>
        <v>235.26386194498303</v>
      </c>
      <c r="Q889" s="21">
        <f t="shared" si="293"/>
        <v>70.000000000000554</v>
      </c>
      <c r="R889" s="21">
        <f t="shared" si="294"/>
        <v>449.9999999999992</v>
      </c>
      <c r="S889" s="17">
        <f t="shared" si="295"/>
        <v>305.2638619449836</v>
      </c>
    </row>
    <row r="890" spans="1:19" x14ac:dyDescent="0.25">
      <c r="D890" s="11">
        <v>180</v>
      </c>
      <c r="E890" s="11">
        <v>1037</v>
      </c>
      <c r="F890" s="93">
        <f t="shared" si="262"/>
        <v>0.44236111111111115</v>
      </c>
      <c r="G890" s="26">
        <v>1144</v>
      </c>
      <c r="H890" s="93">
        <f t="shared" si="261"/>
        <v>0.48888888888888887</v>
      </c>
      <c r="I890" s="23">
        <f t="shared" si="285"/>
        <v>0.49236111111111108</v>
      </c>
      <c r="J890" s="11" t="str">
        <f t="shared" si="286"/>
        <v/>
      </c>
      <c r="K890" s="11">
        <f t="shared" si="287"/>
        <v>66.999999999999915</v>
      </c>
      <c r="L890" s="11">
        <f t="shared" si="288"/>
        <v>3</v>
      </c>
      <c r="M890" s="11">
        <f t="shared" ca="1" si="289"/>
        <v>815</v>
      </c>
      <c r="N890" s="11">
        <f t="shared" ca="1" si="290"/>
        <v>213.99999999999997</v>
      </c>
      <c r="O890" s="21">
        <f t="shared" si="291"/>
        <v>450</v>
      </c>
      <c r="P890" s="24">
        <f t="shared" si="292"/>
        <v>47.347346607878421</v>
      </c>
      <c r="Q890" s="21">
        <f t="shared" si="293"/>
        <v>12059.999999999985</v>
      </c>
      <c r="R890" s="21">
        <f t="shared" si="294"/>
        <v>12509.999999999985</v>
      </c>
      <c r="S890" s="17">
        <f t="shared" si="295"/>
        <v>12107.347346607863</v>
      </c>
    </row>
    <row r="891" spans="1:19" x14ac:dyDescent="0.25">
      <c r="A891" s="18">
        <v>38807</v>
      </c>
      <c r="B891" s="11">
        <v>845</v>
      </c>
      <c r="D891" s="11">
        <v>0.01</v>
      </c>
      <c r="E891" s="11">
        <v>941</v>
      </c>
      <c r="F891" s="93">
        <f t="shared" si="262"/>
        <v>0.40347222222222223</v>
      </c>
      <c r="G891" s="26">
        <v>944</v>
      </c>
      <c r="H891" s="93">
        <f t="shared" si="261"/>
        <v>0.4055555555555555</v>
      </c>
      <c r="I891" s="23" t="str">
        <f t="shared" si="285"/>
        <v/>
      </c>
      <c r="J891" s="11">
        <f t="shared" si="286"/>
        <v>12.000000000000117</v>
      </c>
      <c r="K891" s="11">
        <f t="shared" si="287"/>
        <v>2.9999999999999094</v>
      </c>
      <c r="L891" s="11">
        <f t="shared" si="288"/>
        <v>1</v>
      </c>
      <c r="M891" s="11">
        <f t="shared" ca="1" si="289"/>
        <v>845</v>
      </c>
      <c r="N891" s="11" t="str">
        <f t="shared" si="290"/>
        <v/>
      </c>
      <c r="O891" s="21">
        <f t="shared" si="291"/>
        <v>60.060000000000585</v>
      </c>
      <c r="P891" s="24">
        <f t="shared" si="292"/>
        <v>17.354658467472422</v>
      </c>
      <c r="Q891" s="21">
        <f t="shared" si="293"/>
        <v>2.9999999999999093E-2</v>
      </c>
      <c r="R891" s="21">
        <f t="shared" si="294"/>
        <v>60.090000000000586</v>
      </c>
      <c r="S891" s="17">
        <f t="shared" si="295"/>
        <v>17.38465846747242</v>
      </c>
    </row>
    <row r="892" spans="1:19" x14ac:dyDescent="0.25">
      <c r="D892" s="11">
        <v>10</v>
      </c>
      <c r="E892" s="11">
        <v>956</v>
      </c>
      <c r="F892" s="93">
        <f t="shared" si="262"/>
        <v>0.41388888888888892</v>
      </c>
      <c r="G892" s="26">
        <v>1103</v>
      </c>
      <c r="H892" s="93">
        <f t="shared" si="261"/>
        <v>0.4604166666666667</v>
      </c>
      <c r="I892" s="23" t="str">
        <f t="shared" si="285"/>
        <v/>
      </c>
      <c r="J892" s="11">
        <f t="shared" si="286"/>
        <v>5.9999999999999787</v>
      </c>
      <c r="K892" s="11">
        <f t="shared" si="287"/>
        <v>67</v>
      </c>
      <c r="L892" s="11">
        <f t="shared" si="288"/>
        <v>2</v>
      </c>
      <c r="M892" s="11">
        <f t="shared" ca="1" si="289"/>
        <v>845</v>
      </c>
      <c r="N892" s="11" t="str">
        <f t="shared" si="290"/>
        <v/>
      </c>
      <c r="O892" s="21">
        <f t="shared" si="291"/>
        <v>329.99999999999881</v>
      </c>
      <c r="P892" s="24">
        <f t="shared" si="292"/>
        <v>234.51902939428345</v>
      </c>
      <c r="Q892" s="21">
        <f t="shared" si="293"/>
        <v>670</v>
      </c>
      <c r="R892" s="21">
        <f t="shared" si="294"/>
        <v>999.99999999999886</v>
      </c>
      <c r="S892" s="17">
        <f t="shared" si="295"/>
        <v>904.51902939428351</v>
      </c>
    </row>
    <row r="893" spans="1:19" x14ac:dyDescent="0.25">
      <c r="D893" s="11">
        <v>100</v>
      </c>
      <c r="E893" s="11">
        <v>1109</v>
      </c>
      <c r="F893" s="93">
        <f t="shared" si="262"/>
        <v>0.46458333333333335</v>
      </c>
      <c r="G893" s="26">
        <v>1130</v>
      </c>
      <c r="H893" s="93">
        <f t="shared" si="261"/>
        <v>0.47916666666666669</v>
      </c>
      <c r="I893" s="23" t="str">
        <f t="shared" si="285"/>
        <v/>
      </c>
      <c r="J893" s="11">
        <f t="shared" si="286"/>
        <v>4.9999999999999822</v>
      </c>
      <c r="K893" s="11">
        <f t="shared" si="287"/>
        <v>21.000000000000007</v>
      </c>
      <c r="L893" s="11">
        <f t="shared" si="288"/>
        <v>3</v>
      </c>
      <c r="M893" s="11">
        <f t="shared" ca="1" si="289"/>
        <v>845</v>
      </c>
      <c r="N893" s="11" t="str">
        <f t="shared" si="290"/>
        <v/>
      </c>
      <c r="O893" s="21">
        <f t="shared" si="291"/>
        <v>749.99999999999739</v>
      </c>
      <c r="P893" s="24">
        <f t="shared" si="292"/>
        <v>721.34752564790165</v>
      </c>
      <c r="Q893" s="21">
        <f t="shared" si="293"/>
        <v>2100.0000000000009</v>
      </c>
      <c r="R893" s="21">
        <f t="shared" si="294"/>
        <v>2849.9999999999982</v>
      </c>
      <c r="S893" s="17">
        <f t="shared" si="295"/>
        <v>2821.3475256479023</v>
      </c>
    </row>
    <row r="894" spans="1:19" x14ac:dyDescent="0.25">
      <c r="D894" s="11">
        <v>200</v>
      </c>
      <c r="E894" s="11">
        <v>1135</v>
      </c>
      <c r="F894" s="93">
        <f t="shared" si="262"/>
        <v>0.4826388888888889</v>
      </c>
      <c r="G894" s="26">
        <v>1217</v>
      </c>
      <c r="H894" s="93">
        <f t="shared" si="261"/>
        <v>0.51180555555555551</v>
      </c>
      <c r="I894" s="23">
        <f t="shared" si="285"/>
        <v>0.51527777777777772</v>
      </c>
      <c r="J894" s="11" t="str">
        <f t="shared" si="286"/>
        <v/>
      </c>
      <c r="K894" s="11">
        <f t="shared" si="287"/>
        <v>41.999999999999929</v>
      </c>
      <c r="L894" s="11">
        <f t="shared" si="288"/>
        <v>4</v>
      </c>
      <c r="M894" s="11">
        <f t="shared" ca="1" si="289"/>
        <v>845</v>
      </c>
      <c r="N894" s="11">
        <f t="shared" ca="1" si="290"/>
        <v>216.99999999999994</v>
      </c>
      <c r="O894" s="21">
        <f t="shared" si="291"/>
        <v>500</v>
      </c>
      <c r="P894" s="24">
        <f t="shared" si="292"/>
        <v>52.318172546220183</v>
      </c>
      <c r="Q894" s="21">
        <f t="shared" si="293"/>
        <v>8399.9999999999854</v>
      </c>
      <c r="R894" s="21">
        <f t="shared" si="294"/>
        <v>8899.9999999999854</v>
      </c>
      <c r="S894" s="17">
        <f t="shared" si="295"/>
        <v>8452.3181725462055</v>
      </c>
    </row>
    <row r="895" spans="1:19" x14ac:dyDescent="0.25">
      <c r="A895" s="18">
        <v>38807</v>
      </c>
      <c r="B895" s="11">
        <v>1446</v>
      </c>
      <c r="D895" s="11">
        <v>100</v>
      </c>
      <c r="E895" s="11">
        <v>1520</v>
      </c>
      <c r="F895" s="93">
        <f t="shared" si="262"/>
        <v>0.63888888888888895</v>
      </c>
      <c r="G895" s="26">
        <v>1522</v>
      </c>
      <c r="H895" s="93">
        <f t="shared" si="261"/>
        <v>0.64027777777777783</v>
      </c>
      <c r="I895" s="23" t="str">
        <f t="shared" si="285"/>
        <v/>
      </c>
      <c r="J895" s="11">
        <f t="shared" si="286"/>
        <v>5.9999999999999787</v>
      </c>
      <c r="K895" s="11">
        <f t="shared" si="287"/>
        <v>1.9999999999999929</v>
      </c>
      <c r="L895" s="11">
        <f t="shared" si="288"/>
        <v>1</v>
      </c>
      <c r="M895" s="11">
        <f t="shared" ca="1" si="289"/>
        <v>1446</v>
      </c>
      <c r="N895" s="11" t="str">
        <f t="shared" si="290"/>
        <v/>
      </c>
      <c r="O895" s="21">
        <f t="shared" si="291"/>
        <v>899.99999999999682</v>
      </c>
      <c r="P895" s="24">
        <f t="shared" si="292"/>
        <v>865.61703077748189</v>
      </c>
      <c r="Q895" s="21">
        <f t="shared" si="293"/>
        <v>199.99999999999929</v>
      </c>
      <c r="R895" s="21">
        <f t="shared" si="294"/>
        <v>1099.9999999999961</v>
      </c>
      <c r="S895" s="17">
        <f t="shared" si="295"/>
        <v>1065.6170307774812</v>
      </c>
    </row>
    <row r="896" spans="1:19" x14ac:dyDescent="0.25">
      <c r="D896" s="11">
        <v>200</v>
      </c>
      <c r="E896" s="11">
        <v>1528</v>
      </c>
      <c r="F896" s="93">
        <f t="shared" si="262"/>
        <v>0.64444444444444449</v>
      </c>
      <c r="G896" s="26">
        <v>1610</v>
      </c>
      <c r="H896" s="93">
        <f t="shared" si="261"/>
        <v>0.67361111111111116</v>
      </c>
      <c r="I896" s="23">
        <f t="shared" si="285"/>
        <v>0.67708333333333337</v>
      </c>
      <c r="J896" s="11" t="str">
        <f t="shared" si="286"/>
        <v/>
      </c>
      <c r="K896" s="11">
        <f t="shared" si="287"/>
        <v>42.000000000000014</v>
      </c>
      <c r="L896" s="11">
        <f t="shared" si="288"/>
        <v>2</v>
      </c>
      <c r="M896" s="11">
        <f t="shared" ca="1" si="289"/>
        <v>1446</v>
      </c>
      <c r="N896" s="11">
        <f t="shared" ca="1" si="290"/>
        <v>89</v>
      </c>
      <c r="O896" s="21">
        <f t="shared" si="291"/>
        <v>500</v>
      </c>
      <c r="P896" s="24">
        <f t="shared" si="292"/>
        <v>52.318172546220183</v>
      </c>
      <c r="Q896" s="21">
        <f t="shared" si="293"/>
        <v>8400.0000000000036</v>
      </c>
      <c r="R896" s="21">
        <f t="shared" si="294"/>
        <v>8900.0000000000036</v>
      </c>
      <c r="S896" s="17">
        <f t="shared" si="295"/>
        <v>8452.3181725462236</v>
      </c>
    </row>
  </sheetData>
  <conditionalFormatting sqref="I2:K2 L2:L10 K3:K10">
    <cfRule type="cellIs" dxfId="24" priority="23" operator="lessThan">
      <formula>0</formula>
    </cfRule>
  </conditionalFormatting>
  <conditionalFormatting sqref="J3:J35 I36:L36 J37:J773 I774:J896">
    <cfRule type="cellIs" dxfId="23" priority="3" operator="lessThan">
      <formula>0</formula>
    </cfRule>
  </conditionalFormatting>
  <conditionalFormatting sqref="M2:N896 I3:I896 K11:L896">
    <cfRule type="cellIs" dxfId="22" priority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8CA21-C89F-4AF7-869E-B2854A792E26}">
  <sheetPr codeName="Sheet2"/>
  <dimension ref="A1:S1325"/>
  <sheetViews>
    <sheetView topLeftCell="A1397" workbookViewId="0">
      <selection activeCell="A797" sqref="A797"/>
    </sheetView>
  </sheetViews>
  <sheetFormatPr defaultRowHeight="15" x14ac:dyDescent="0.25"/>
  <cols>
    <col min="1" max="1" width="19.28515625" style="2" bestFit="1" customWidth="1"/>
    <col min="2" max="2" width="7.42578125" style="2" customWidth="1"/>
    <col min="3" max="3" width="9" style="2" bestFit="1" customWidth="1"/>
    <col min="4" max="4" width="14.140625" style="10" bestFit="1" customWidth="1"/>
    <col min="5" max="5" width="9" style="2" bestFit="1" customWidth="1"/>
    <col min="6" max="6" width="11.5703125" style="40" bestFit="1" customWidth="1"/>
    <col min="7" max="7" width="10.85546875" style="2" bestFit="1" customWidth="1"/>
    <col min="8" max="8" width="11.5703125" style="40" bestFit="1" customWidth="1"/>
    <col min="9" max="9" width="10.28515625" style="2" bestFit="1" customWidth="1"/>
    <col min="10" max="10" width="10.85546875" style="2" bestFit="1" customWidth="1"/>
    <col min="11" max="11" width="11.5703125" style="2" bestFit="1" customWidth="1"/>
    <col min="12" max="12" width="7" style="2" bestFit="1" customWidth="1"/>
    <col min="13" max="13" width="9.42578125" style="2" bestFit="1" customWidth="1"/>
    <col min="14" max="14" width="9" style="2" bestFit="1" customWidth="1"/>
    <col min="15" max="15" width="12.42578125" style="2" bestFit="1" customWidth="1"/>
    <col min="16" max="16" width="13.5703125" style="2" bestFit="1" customWidth="1"/>
    <col min="17" max="17" width="8.7109375" style="2" bestFit="1" customWidth="1"/>
    <col min="18" max="18" width="12.140625" style="2" bestFit="1" customWidth="1"/>
    <col min="19" max="19" width="13.5703125" style="2" bestFit="1" customWidth="1"/>
    <col min="20" max="16384" width="9.140625" style="2"/>
  </cols>
  <sheetData>
    <row r="1" spans="1:19" ht="30.75" thickBot="1" x14ac:dyDescent="0.3">
      <c r="A1" s="1" t="s">
        <v>0</v>
      </c>
      <c r="B1" s="1" t="s">
        <v>1</v>
      </c>
      <c r="C1" s="1" t="s">
        <v>2</v>
      </c>
      <c r="D1" s="12" t="s">
        <v>3</v>
      </c>
      <c r="E1" s="1" t="s">
        <v>4</v>
      </c>
      <c r="F1" s="37" t="s">
        <v>4</v>
      </c>
      <c r="G1" s="1" t="s">
        <v>5</v>
      </c>
      <c r="H1" s="37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s="3">
        <v>38078</v>
      </c>
      <c r="B2" s="1">
        <v>812</v>
      </c>
      <c r="C2" s="1">
        <v>4</v>
      </c>
      <c r="D2" s="12">
        <v>0.01</v>
      </c>
      <c r="E2" s="1">
        <v>928</v>
      </c>
      <c r="F2" s="38">
        <f t="shared" ref="F2:F65" si="0">VALUE(CONCATENATE(LEFT(E2,LEN(E2)-2),":",RIGHT(E2,2)))</f>
        <v>0.39444444444444443</v>
      </c>
      <c r="G2" s="31">
        <v>933</v>
      </c>
      <c r="H2" s="40">
        <f t="shared" ref="H2:H65" si="1">VALUE(CONCATENATE(LEFT(G2,LEN(G2)-2),":",RIGHT(G2,2)))</f>
        <v>0.3979166666666667</v>
      </c>
      <c r="I2" s="4" t="str">
        <f>IF(OR(A3&lt;&gt;"",D3=""),H2+TIME(0,5,0),"")</f>
        <v/>
      </c>
      <c r="J2" s="2">
        <f>IF(AND(OR(AND(A2&lt;&gt;"",A3=""),AND(A2="",A3="")),D3&lt;&gt;""),(F3-H2)*1440,"")</f>
        <v>11.999999999999957</v>
      </c>
      <c r="K2" s="2">
        <f t="shared" ref="K2" si="2">(H2-F2)*1440</f>
        <v>5.0000000000000622</v>
      </c>
      <c r="L2" s="2">
        <f t="shared" ref="L2" si="3">IF(A2&lt;&gt;"",1,L1+1)</f>
        <v>1</v>
      </c>
      <c r="M2" s="2">
        <f ca="1">OFFSET(B2,-L2+1,0)</f>
        <v>812</v>
      </c>
      <c r="N2" s="2" t="str">
        <f t="shared" ref="N2" si="4">IF(I2&lt;&gt;"",(I2-VALUE(CONCATENATE(LEFT(M2,LEN(M2)-2),":",RIGHT(M2,2))))*1440,"")</f>
        <v/>
      </c>
      <c r="O2" s="2">
        <f t="shared" ref="O2" si="5">IF(J2&lt;&gt;"",(D2+D3)*J2/2,D2*5/2)</f>
        <v>60.059999999999782</v>
      </c>
      <c r="P2" s="5">
        <f t="shared" ref="P2" si="6">IF(J2&lt;&gt;"",(D3-D2)*J2/LN((D3+0.000001)/(D2+0.000001)),-5*(D2-0.000001)/(LN(1/D2)-13.8155))</f>
        <v>17.354658467472191</v>
      </c>
      <c r="Q2" s="2">
        <f t="shared" ref="Q2" si="7">(D2*K2)</f>
        <v>5.000000000000062E-2</v>
      </c>
      <c r="R2" s="2">
        <f t="shared" ref="R2" si="8">O2+Q2</f>
        <v>60.109999999999779</v>
      </c>
      <c r="S2" s="5">
        <f t="shared" ref="S2" si="9">P2+Q2</f>
        <v>17.404658467472192</v>
      </c>
    </row>
    <row r="3" spans="1:19" x14ac:dyDescent="0.25">
      <c r="A3" s="3"/>
      <c r="B3" s="1"/>
      <c r="C3" s="1"/>
      <c r="D3" s="12">
        <v>10</v>
      </c>
      <c r="E3" s="1">
        <v>945</v>
      </c>
      <c r="F3" s="38">
        <f t="shared" si="0"/>
        <v>0.40625</v>
      </c>
      <c r="G3" s="1">
        <v>947</v>
      </c>
      <c r="H3" s="40">
        <f t="shared" si="1"/>
        <v>0.40763888888888888</v>
      </c>
      <c r="I3" s="4" t="str">
        <f t="shared" ref="I3:I66" si="10">IF(OR(A4&lt;&gt;"",D4=""),H3+TIME(0,5,0),"")</f>
        <v/>
      </c>
      <c r="J3" s="2">
        <f t="shared" ref="J3:J66" si="11">IF(AND(OR(AND(A3&lt;&gt;"",A4=""),AND(A3="",A4="")),D4&lt;&gt;""),(F4-H3)*1440,"")</f>
        <v>5.0000000000000622</v>
      </c>
      <c r="K3" s="2">
        <f t="shared" ref="K3:K66" si="12">(H3-F3)*1440</f>
        <v>1.9999999999999929</v>
      </c>
      <c r="L3" s="2">
        <f t="shared" ref="L3:L66" si="13">IF(A3&lt;&gt;"",1,L2+1)</f>
        <v>2</v>
      </c>
      <c r="M3" s="2">
        <f t="shared" ref="M3:M66" ca="1" si="14">OFFSET(B3,-L3+1,0)</f>
        <v>812</v>
      </c>
      <c r="N3" s="2" t="str">
        <f t="shared" ref="N3:N66" si="15">IF(I3&lt;&gt;"",(I3-VALUE(CONCATENATE(LEFT(M3,LEN(M3)-2),":",RIGHT(M3,2))))*1440,"")</f>
        <v/>
      </c>
      <c r="O3" s="2">
        <f t="shared" ref="O3:O66" si="16">IF(J3&lt;&gt;"",(D3+D4)*J3/2,D3*5/2)</f>
        <v>475.00000000000591</v>
      </c>
      <c r="P3" s="5">
        <f t="shared" ref="P3:P66" si="17">IF(J3&lt;&gt;"",(D4-D3)*J3/LN((D4+0.000001)/(D3+0.000001)),-5*(D3-0.000001)/(LN(1/D3)-13.8155))</f>
        <v>294.07982743123347</v>
      </c>
      <c r="Q3" s="2">
        <f t="shared" ref="Q3:Q66" si="18">(D3*K3)</f>
        <v>19.999999999999929</v>
      </c>
      <c r="R3" s="2">
        <f t="shared" ref="R3:R66" si="19">O3+Q3</f>
        <v>495.00000000000585</v>
      </c>
      <c r="S3" s="5">
        <f t="shared" ref="S3:S66" si="20">P3+Q3</f>
        <v>314.07982743123341</v>
      </c>
    </row>
    <row r="4" spans="1:19" x14ac:dyDescent="0.25">
      <c r="A4" s="1"/>
      <c r="B4" s="1"/>
      <c r="C4" s="1"/>
      <c r="D4" s="12">
        <v>180</v>
      </c>
      <c r="E4" s="1">
        <v>952</v>
      </c>
      <c r="F4" s="38">
        <f t="shared" si="0"/>
        <v>0.41111111111111115</v>
      </c>
      <c r="G4" s="1">
        <v>1150</v>
      </c>
      <c r="H4" s="40">
        <f t="shared" si="1"/>
        <v>0.49305555555555558</v>
      </c>
      <c r="I4" s="4">
        <f t="shared" si="10"/>
        <v>0.49652777777777779</v>
      </c>
      <c r="J4" s="2" t="str">
        <f t="shared" si="11"/>
        <v/>
      </c>
      <c r="K4" s="2">
        <f t="shared" si="12"/>
        <v>117.99999999999999</v>
      </c>
      <c r="L4" s="2">
        <f t="shared" si="13"/>
        <v>3</v>
      </c>
      <c r="M4" s="2">
        <f t="shared" ca="1" si="14"/>
        <v>812</v>
      </c>
      <c r="N4" s="2">
        <f t="shared" ca="1" si="15"/>
        <v>223.00000000000009</v>
      </c>
      <c r="O4" s="2">
        <f t="shared" si="16"/>
        <v>450</v>
      </c>
      <c r="P4" s="5">
        <f t="shared" si="17"/>
        <v>47.347346607878421</v>
      </c>
      <c r="Q4" s="2">
        <f t="shared" si="18"/>
        <v>21239.999999999996</v>
      </c>
      <c r="R4" s="2">
        <f t="shared" si="19"/>
        <v>21689.999999999996</v>
      </c>
      <c r="S4" s="5">
        <f t="shared" si="20"/>
        <v>21287.347346607876</v>
      </c>
    </row>
    <row r="5" spans="1:19" x14ac:dyDescent="0.25">
      <c r="A5" s="3">
        <v>38082</v>
      </c>
      <c r="B5" s="1">
        <v>1001</v>
      </c>
      <c r="C5" s="1">
        <v>4</v>
      </c>
      <c r="D5" s="12">
        <v>0.01</v>
      </c>
      <c r="E5" s="1">
        <v>1038</v>
      </c>
      <c r="F5" s="38">
        <f t="shared" si="0"/>
        <v>0.44305555555555554</v>
      </c>
      <c r="G5" s="1">
        <v>1040</v>
      </c>
      <c r="H5" s="40">
        <f t="shared" si="1"/>
        <v>0.44444444444444442</v>
      </c>
      <c r="I5" s="4" t="str">
        <f t="shared" si="10"/>
        <v/>
      </c>
      <c r="J5" s="2">
        <f t="shared" si="11"/>
        <v>10.000000000000044</v>
      </c>
      <c r="K5" s="2">
        <f t="shared" si="12"/>
        <v>1.9999999999999929</v>
      </c>
      <c r="L5" s="2">
        <f t="shared" si="13"/>
        <v>1</v>
      </c>
      <c r="M5" s="2">
        <f t="shared" ca="1" si="14"/>
        <v>1001</v>
      </c>
      <c r="N5" s="2" t="str">
        <f t="shared" si="15"/>
        <v/>
      </c>
      <c r="O5" s="2">
        <f t="shared" si="16"/>
        <v>500.05000000000223</v>
      </c>
      <c r="P5" s="5">
        <f t="shared" si="17"/>
        <v>108.56394165498195</v>
      </c>
      <c r="Q5" s="2">
        <f t="shared" si="18"/>
        <v>1.9999999999999931E-2</v>
      </c>
      <c r="R5" s="2">
        <f t="shared" si="19"/>
        <v>500.07000000000221</v>
      </c>
      <c r="S5" s="5">
        <f t="shared" si="20"/>
        <v>108.58394165498194</v>
      </c>
    </row>
    <row r="6" spans="1:19" x14ac:dyDescent="0.25">
      <c r="A6" s="1"/>
      <c r="B6" s="1"/>
      <c r="C6" s="1"/>
      <c r="D6" s="12">
        <v>100</v>
      </c>
      <c r="E6" s="1">
        <v>1050</v>
      </c>
      <c r="F6" s="38">
        <f t="shared" si="0"/>
        <v>0.4513888888888889</v>
      </c>
      <c r="G6" s="1">
        <v>1053</v>
      </c>
      <c r="H6" s="40">
        <f t="shared" si="1"/>
        <v>0.45347222222222222</v>
      </c>
      <c r="I6" s="4" t="str">
        <f t="shared" si="10"/>
        <v/>
      </c>
      <c r="J6" s="2">
        <f t="shared" si="11"/>
        <v>1.9999999999999929</v>
      </c>
      <c r="K6" s="2">
        <f t="shared" si="12"/>
        <v>2.9999999999999893</v>
      </c>
      <c r="L6" s="2">
        <f t="shared" si="13"/>
        <v>2</v>
      </c>
      <c r="M6" s="2">
        <f t="shared" ca="1" si="14"/>
        <v>1001</v>
      </c>
      <c r="N6" s="2" t="str">
        <f t="shared" si="15"/>
        <v/>
      </c>
      <c r="O6" s="2">
        <f t="shared" si="16"/>
        <v>279.99999999999898</v>
      </c>
      <c r="P6" s="5">
        <f t="shared" si="17"/>
        <v>272.20760654115037</v>
      </c>
      <c r="Q6" s="2">
        <f t="shared" si="18"/>
        <v>299.99999999999892</v>
      </c>
      <c r="R6" s="2">
        <f t="shared" si="19"/>
        <v>579.99999999999795</v>
      </c>
      <c r="S6" s="5">
        <f t="shared" si="20"/>
        <v>572.20760654114929</v>
      </c>
    </row>
    <row r="7" spans="1:19" x14ac:dyDescent="0.25">
      <c r="A7" s="1"/>
      <c r="B7" s="1"/>
      <c r="C7" s="1"/>
      <c r="D7" s="12">
        <v>180</v>
      </c>
      <c r="E7" s="1">
        <v>1055</v>
      </c>
      <c r="F7" s="38">
        <f t="shared" si="0"/>
        <v>0.4548611111111111</v>
      </c>
      <c r="G7" s="1">
        <v>1241</v>
      </c>
      <c r="H7" s="40">
        <f t="shared" si="1"/>
        <v>0.52847222222222223</v>
      </c>
      <c r="I7" s="4">
        <f t="shared" si="10"/>
        <v>0.53194444444444444</v>
      </c>
      <c r="J7" s="2" t="str">
        <f t="shared" si="11"/>
        <v/>
      </c>
      <c r="K7" s="2">
        <f t="shared" si="12"/>
        <v>106.00000000000003</v>
      </c>
      <c r="L7" s="2">
        <f t="shared" si="13"/>
        <v>3</v>
      </c>
      <c r="M7" s="2">
        <f t="shared" ca="1" si="14"/>
        <v>1001</v>
      </c>
      <c r="N7" s="2">
        <f t="shared" ca="1" si="15"/>
        <v>164.99999999999997</v>
      </c>
      <c r="O7" s="2">
        <f t="shared" si="16"/>
        <v>450</v>
      </c>
      <c r="P7" s="5">
        <f t="shared" si="17"/>
        <v>47.347346607878421</v>
      </c>
      <c r="Q7" s="2">
        <f t="shared" si="18"/>
        <v>19080.000000000004</v>
      </c>
      <c r="R7" s="2">
        <f t="shared" si="19"/>
        <v>19530.000000000004</v>
      </c>
      <c r="S7" s="5">
        <f t="shared" si="20"/>
        <v>19127.347346607883</v>
      </c>
    </row>
    <row r="8" spans="1:19" x14ac:dyDescent="0.25">
      <c r="A8" s="3">
        <v>38082</v>
      </c>
      <c r="B8" s="1">
        <v>1504</v>
      </c>
      <c r="C8" s="1"/>
      <c r="D8" s="12">
        <v>0.01</v>
      </c>
      <c r="E8" s="1">
        <v>1602</v>
      </c>
      <c r="F8" s="38">
        <f t="shared" si="0"/>
        <v>0.66805555555555562</v>
      </c>
      <c r="G8" s="1">
        <v>1618</v>
      </c>
      <c r="H8" s="40">
        <f t="shared" si="1"/>
        <v>0.6791666666666667</v>
      </c>
      <c r="I8" s="4" t="str">
        <f t="shared" si="10"/>
        <v/>
      </c>
      <c r="J8" s="2">
        <f t="shared" si="11"/>
        <v>14.00000000000011</v>
      </c>
      <c r="K8" s="2">
        <f t="shared" si="12"/>
        <v>15.999999999999943</v>
      </c>
      <c r="L8" s="2">
        <f t="shared" si="13"/>
        <v>1</v>
      </c>
      <c r="M8" s="2">
        <f t="shared" ca="1" si="14"/>
        <v>1504</v>
      </c>
      <c r="N8" s="2" t="str">
        <f t="shared" si="15"/>
        <v/>
      </c>
      <c r="O8" s="2">
        <f t="shared" si="16"/>
        <v>9.1700000000000728</v>
      </c>
      <c r="P8" s="5">
        <f t="shared" si="17"/>
        <v>3.7103729513249406</v>
      </c>
      <c r="Q8" s="2">
        <f t="shared" si="18"/>
        <v>0.15999999999999945</v>
      </c>
      <c r="R8" s="2">
        <f t="shared" si="19"/>
        <v>9.3300000000000729</v>
      </c>
      <c r="S8" s="5">
        <f t="shared" si="20"/>
        <v>3.8703729513249399</v>
      </c>
    </row>
    <row r="9" spans="1:19" x14ac:dyDescent="0.25">
      <c r="A9" s="1"/>
      <c r="B9" s="1"/>
      <c r="C9" s="1"/>
      <c r="D9" s="12">
        <v>1.3</v>
      </c>
      <c r="E9" s="1">
        <v>1632</v>
      </c>
      <c r="F9" s="38">
        <f t="shared" si="0"/>
        <v>0.68888888888888899</v>
      </c>
      <c r="G9" s="1">
        <v>1640</v>
      </c>
      <c r="H9" s="40">
        <f t="shared" si="1"/>
        <v>0.69444444444444453</v>
      </c>
      <c r="I9" s="4" t="str">
        <f t="shared" si="10"/>
        <v/>
      </c>
      <c r="J9" s="2">
        <f t="shared" si="11"/>
        <v>5.9999999999998188</v>
      </c>
      <c r="K9" s="2">
        <f t="shared" si="12"/>
        <v>7.9999999999999716</v>
      </c>
      <c r="L9" s="2">
        <f t="shared" si="13"/>
        <v>2</v>
      </c>
      <c r="M9" s="2">
        <f t="shared" ca="1" si="14"/>
        <v>1504</v>
      </c>
      <c r="N9" s="2" t="str">
        <f t="shared" si="15"/>
        <v/>
      </c>
      <c r="O9" s="2">
        <f t="shared" si="16"/>
        <v>4.2899999999998712</v>
      </c>
      <c r="P9" s="5">
        <f t="shared" si="17"/>
        <v>3.0487564294779892</v>
      </c>
      <c r="Q9" s="2">
        <f t="shared" si="18"/>
        <v>10.399999999999963</v>
      </c>
      <c r="R9" s="2">
        <f t="shared" si="19"/>
        <v>14.689999999999834</v>
      </c>
      <c r="S9" s="5">
        <f t="shared" si="20"/>
        <v>13.448756429477953</v>
      </c>
    </row>
    <row r="10" spans="1:19" x14ac:dyDescent="0.25">
      <c r="A10" s="1"/>
      <c r="B10" s="1"/>
      <c r="C10" s="1"/>
      <c r="D10" s="12">
        <v>0.13</v>
      </c>
      <c r="E10" s="1">
        <v>1646</v>
      </c>
      <c r="F10" s="38">
        <f t="shared" si="0"/>
        <v>0.69861111111111107</v>
      </c>
      <c r="G10" s="1">
        <v>1651</v>
      </c>
      <c r="H10" s="40">
        <f t="shared" si="1"/>
        <v>0.70208333333333339</v>
      </c>
      <c r="I10" s="4">
        <f t="shared" si="10"/>
        <v>0.7055555555555556</v>
      </c>
      <c r="J10" s="2" t="str">
        <f t="shared" si="11"/>
        <v/>
      </c>
      <c r="K10" s="2">
        <f t="shared" si="12"/>
        <v>5.0000000000001421</v>
      </c>
      <c r="L10" s="2">
        <f t="shared" si="13"/>
        <v>3</v>
      </c>
      <c r="M10" s="2">
        <f t="shared" ca="1" si="14"/>
        <v>1504</v>
      </c>
      <c r="N10" s="2">
        <f t="shared" ca="1" si="15"/>
        <v>112.00000000000009</v>
      </c>
      <c r="O10" s="2">
        <f t="shared" si="16"/>
        <v>0.32500000000000001</v>
      </c>
      <c r="P10" s="5">
        <f t="shared" si="17"/>
        <v>5.519996515875944E-2</v>
      </c>
      <c r="Q10" s="2">
        <f t="shared" si="18"/>
        <v>0.65000000000001845</v>
      </c>
      <c r="R10" s="2">
        <f t="shared" si="19"/>
        <v>0.97500000000001852</v>
      </c>
      <c r="S10" s="5">
        <f t="shared" si="20"/>
        <v>0.70519996515877792</v>
      </c>
    </row>
    <row r="11" spans="1:19" x14ac:dyDescent="0.25">
      <c r="A11" s="3">
        <v>38083</v>
      </c>
      <c r="B11" s="1">
        <v>757</v>
      </c>
      <c r="C11" s="1">
        <v>206</v>
      </c>
      <c r="D11" s="12">
        <v>0.01</v>
      </c>
      <c r="E11" s="1">
        <v>852</v>
      </c>
      <c r="F11" s="38">
        <f t="shared" si="0"/>
        <v>0.36944444444444446</v>
      </c>
      <c r="G11" s="1">
        <v>903</v>
      </c>
      <c r="H11" s="40">
        <f t="shared" si="1"/>
        <v>0.37708333333333338</v>
      </c>
      <c r="I11" s="4" t="str">
        <f t="shared" si="10"/>
        <v/>
      </c>
      <c r="J11" s="2">
        <f t="shared" si="11"/>
        <v>14.999999999999947</v>
      </c>
      <c r="K11" s="2">
        <f t="shared" si="12"/>
        <v>11.000000000000041</v>
      </c>
      <c r="L11" s="2">
        <f t="shared" si="13"/>
        <v>1</v>
      </c>
      <c r="M11" s="2">
        <f t="shared" ca="1" si="14"/>
        <v>757</v>
      </c>
      <c r="N11" s="2" t="str">
        <f t="shared" si="15"/>
        <v/>
      </c>
      <c r="O11" s="2">
        <f t="shared" si="16"/>
        <v>6.8249999999999762</v>
      </c>
      <c r="P11" s="5">
        <f t="shared" si="17"/>
        <v>2.9668573456385854</v>
      </c>
      <c r="Q11" s="2">
        <f t="shared" si="18"/>
        <v>0.11000000000000042</v>
      </c>
      <c r="R11" s="2">
        <f t="shared" si="19"/>
        <v>6.9349999999999765</v>
      </c>
      <c r="S11" s="5">
        <f t="shared" si="20"/>
        <v>3.0768573456385857</v>
      </c>
    </row>
    <row r="12" spans="1:19" x14ac:dyDescent="0.25">
      <c r="D12" s="10">
        <v>0.9</v>
      </c>
      <c r="E12" s="2">
        <v>918</v>
      </c>
      <c r="F12" s="38">
        <f t="shared" si="0"/>
        <v>0.38750000000000001</v>
      </c>
      <c r="G12" s="2">
        <v>921</v>
      </c>
      <c r="H12" s="40">
        <f t="shared" si="1"/>
        <v>0.38958333333333334</v>
      </c>
      <c r="I12" s="4" t="str">
        <f t="shared" si="10"/>
        <v/>
      </c>
      <c r="J12" s="2">
        <f t="shared" si="11"/>
        <v>4.9999999999999822</v>
      </c>
      <c r="K12" s="2">
        <f t="shared" si="12"/>
        <v>2.9999999999999893</v>
      </c>
      <c r="L12" s="2">
        <f t="shared" si="13"/>
        <v>2</v>
      </c>
      <c r="M12" s="2">
        <f t="shared" ca="1" si="14"/>
        <v>757</v>
      </c>
      <c r="N12" s="2" t="str">
        <f t="shared" si="15"/>
        <v/>
      </c>
      <c r="O12" s="2">
        <f t="shared" si="16"/>
        <v>4.9999999999999822</v>
      </c>
      <c r="P12" s="5">
        <f t="shared" si="17"/>
        <v>4.9832936713651153</v>
      </c>
      <c r="Q12" s="2">
        <f t="shared" si="18"/>
        <v>2.6999999999999904</v>
      </c>
      <c r="R12" s="2">
        <f t="shared" si="19"/>
        <v>7.6999999999999726</v>
      </c>
      <c r="S12" s="5">
        <f t="shared" si="20"/>
        <v>7.6832936713651057</v>
      </c>
    </row>
    <row r="13" spans="1:19" x14ac:dyDescent="0.25">
      <c r="D13" s="10">
        <v>1.1000000000000001</v>
      </c>
      <c r="E13" s="2">
        <v>926</v>
      </c>
      <c r="F13" s="38">
        <f t="shared" si="0"/>
        <v>0.39305555555555555</v>
      </c>
      <c r="G13" s="2">
        <v>928</v>
      </c>
      <c r="H13" s="40">
        <f t="shared" si="1"/>
        <v>0.39444444444444443</v>
      </c>
      <c r="I13" s="4" t="str">
        <f t="shared" si="10"/>
        <v/>
      </c>
      <c r="J13" s="2">
        <f t="shared" si="11"/>
        <v>9.000000000000048</v>
      </c>
      <c r="K13" s="2">
        <f t="shared" si="12"/>
        <v>1.9999999999999929</v>
      </c>
      <c r="L13" s="2">
        <f t="shared" si="13"/>
        <v>3</v>
      </c>
      <c r="M13" s="2">
        <f t="shared" ca="1" si="14"/>
        <v>757</v>
      </c>
      <c r="N13" s="2" t="str">
        <f t="shared" si="15"/>
        <v/>
      </c>
      <c r="O13" s="2">
        <f t="shared" si="16"/>
        <v>6.3000000000000345</v>
      </c>
      <c r="P13" s="5">
        <f t="shared" si="17"/>
        <v>5.5415283059365548</v>
      </c>
      <c r="Q13" s="2">
        <f t="shared" si="18"/>
        <v>2.1999999999999922</v>
      </c>
      <c r="R13" s="2">
        <f t="shared" si="19"/>
        <v>8.5000000000000266</v>
      </c>
      <c r="S13" s="5">
        <f t="shared" si="20"/>
        <v>7.7415283059365469</v>
      </c>
    </row>
    <row r="14" spans="1:19" x14ac:dyDescent="0.25">
      <c r="A14" s="1"/>
      <c r="B14" s="1"/>
      <c r="C14" s="1"/>
      <c r="D14" s="12">
        <v>0.3</v>
      </c>
      <c r="E14" s="1">
        <v>937</v>
      </c>
      <c r="F14" s="38">
        <f t="shared" si="0"/>
        <v>0.40069444444444446</v>
      </c>
      <c r="G14" s="1">
        <v>940</v>
      </c>
      <c r="H14" s="40">
        <f t="shared" si="1"/>
        <v>0.40277777777777773</v>
      </c>
      <c r="I14" s="4" t="str">
        <f t="shared" si="10"/>
        <v/>
      </c>
      <c r="J14" s="2">
        <f t="shared" si="11"/>
        <v>3.9999999999999858</v>
      </c>
      <c r="K14" s="2">
        <f t="shared" si="12"/>
        <v>2.9999999999999094</v>
      </c>
      <c r="L14" s="2">
        <f t="shared" si="13"/>
        <v>4</v>
      </c>
      <c r="M14" s="2">
        <f t="shared" ca="1" si="14"/>
        <v>757</v>
      </c>
      <c r="N14" s="2" t="str">
        <f t="shared" si="15"/>
        <v/>
      </c>
      <c r="O14" s="2">
        <f t="shared" si="16"/>
        <v>3.3999999999999879</v>
      </c>
      <c r="P14" s="5">
        <f t="shared" si="17"/>
        <v>2.856322273025417</v>
      </c>
      <c r="Q14" s="2">
        <f t="shared" si="18"/>
        <v>0.89999999999997282</v>
      </c>
      <c r="R14" s="2">
        <f t="shared" si="19"/>
        <v>4.2999999999999607</v>
      </c>
      <c r="S14" s="5">
        <f t="shared" si="20"/>
        <v>3.7563222730253898</v>
      </c>
    </row>
    <row r="15" spans="1:19" x14ac:dyDescent="0.25">
      <c r="A15" s="1"/>
      <c r="B15" s="1"/>
      <c r="C15" s="1"/>
      <c r="D15" s="12">
        <v>1.4</v>
      </c>
      <c r="E15" s="1">
        <v>944</v>
      </c>
      <c r="F15" s="38">
        <f t="shared" si="0"/>
        <v>0.4055555555555555</v>
      </c>
      <c r="G15" s="1">
        <v>949</v>
      </c>
      <c r="H15" s="40">
        <f t="shared" si="1"/>
        <v>0.40902777777777777</v>
      </c>
      <c r="I15" s="4">
        <f t="shared" si="10"/>
        <v>0.41249999999999998</v>
      </c>
      <c r="J15" s="2" t="str">
        <f t="shared" si="11"/>
        <v/>
      </c>
      <c r="K15" s="2">
        <f t="shared" si="12"/>
        <v>5.0000000000000622</v>
      </c>
      <c r="L15" s="2">
        <f t="shared" si="13"/>
        <v>5</v>
      </c>
      <c r="M15" s="2">
        <f t="shared" ca="1" si="14"/>
        <v>757</v>
      </c>
      <c r="N15" s="2">
        <f t="shared" ca="1" si="15"/>
        <v>116.99999999999999</v>
      </c>
      <c r="O15" s="2">
        <f t="shared" si="16"/>
        <v>3.5</v>
      </c>
      <c r="P15" s="5">
        <f t="shared" si="17"/>
        <v>0.49463035137152384</v>
      </c>
      <c r="Q15" s="2">
        <f t="shared" si="18"/>
        <v>7.000000000000087</v>
      </c>
      <c r="R15" s="2">
        <f t="shared" si="19"/>
        <v>10.500000000000087</v>
      </c>
      <c r="S15" s="5">
        <f t="shared" si="20"/>
        <v>7.4946303513716108</v>
      </c>
    </row>
    <row r="16" spans="1:19" x14ac:dyDescent="0.25">
      <c r="A16" s="3">
        <v>38083</v>
      </c>
      <c r="B16" s="1">
        <v>1558</v>
      </c>
      <c r="C16" s="1"/>
      <c r="D16" s="12">
        <v>10</v>
      </c>
      <c r="E16" s="1">
        <v>1657</v>
      </c>
      <c r="F16" s="38">
        <f t="shared" si="0"/>
        <v>0.70624999999999993</v>
      </c>
      <c r="G16" s="1">
        <v>1704</v>
      </c>
      <c r="H16" s="40">
        <f t="shared" si="1"/>
        <v>0.71111111111111114</v>
      </c>
      <c r="I16" s="4">
        <f t="shared" si="10"/>
        <v>0.71458333333333335</v>
      </c>
      <c r="J16" s="2" t="str">
        <f t="shared" si="11"/>
        <v/>
      </c>
      <c r="K16" s="2">
        <f t="shared" si="12"/>
        <v>7.000000000000135</v>
      </c>
      <c r="L16" s="2">
        <f t="shared" si="13"/>
        <v>1</v>
      </c>
      <c r="M16" s="2">
        <f t="shared" ca="1" si="14"/>
        <v>1558</v>
      </c>
      <c r="N16" s="2">
        <f t="shared" ca="1" si="15"/>
        <v>71.000000000000071</v>
      </c>
      <c r="O16" s="2">
        <f t="shared" si="16"/>
        <v>25</v>
      </c>
      <c r="P16" s="5">
        <f t="shared" si="17"/>
        <v>3.1021051639523365</v>
      </c>
      <c r="Q16" s="2">
        <f t="shared" si="18"/>
        <v>70.00000000000135</v>
      </c>
      <c r="R16" s="2">
        <f t="shared" si="19"/>
        <v>95.00000000000135</v>
      </c>
      <c r="S16" s="5">
        <f t="shared" si="20"/>
        <v>73.102105163953681</v>
      </c>
    </row>
    <row r="17" spans="1:19" x14ac:dyDescent="0.25">
      <c r="A17" s="3">
        <v>38083</v>
      </c>
      <c r="B17" s="1">
        <v>1959</v>
      </c>
      <c r="C17" s="1">
        <v>206</v>
      </c>
      <c r="D17" s="12">
        <v>0.01</v>
      </c>
      <c r="E17" s="1">
        <v>2033</v>
      </c>
      <c r="F17" s="38">
        <f t="shared" si="0"/>
        <v>0.85625000000000007</v>
      </c>
      <c r="G17" s="1">
        <v>2045</v>
      </c>
      <c r="H17" s="40">
        <f t="shared" si="1"/>
        <v>0.86458333333333337</v>
      </c>
      <c r="I17" s="4" t="str">
        <f t="shared" si="10"/>
        <v/>
      </c>
      <c r="J17" s="2">
        <f t="shared" si="11"/>
        <v>13.99999999999995</v>
      </c>
      <c r="K17" s="2">
        <f t="shared" si="12"/>
        <v>11.999999999999957</v>
      </c>
      <c r="L17" s="2">
        <f t="shared" si="13"/>
        <v>1</v>
      </c>
      <c r="M17" s="2">
        <f t="shared" ca="1" si="14"/>
        <v>1959</v>
      </c>
      <c r="N17" s="2" t="str">
        <f t="shared" si="15"/>
        <v/>
      </c>
      <c r="O17" s="2">
        <f t="shared" si="16"/>
        <v>7.279999999999974E-2</v>
      </c>
      <c r="P17" s="5">
        <f t="shared" si="17"/>
        <v>4.1784822012169237E-2</v>
      </c>
      <c r="Q17" s="2">
        <f t="shared" si="18"/>
        <v>0.11999999999999958</v>
      </c>
      <c r="R17" s="2">
        <f t="shared" si="19"/>
        <v>0.19279999999999931</v>
      </c>
      <c r="S17" s="5">
        <f t="shared" si="20"/>
        <v>0.16178482201216882</v>
      </c>
    </row>
    <row r="18" spans="1:19" x14ac:dyDescent="0.25">
      <c r="A18" s="1"/>
      <c r="B18" s="1"/>
      <c r="C18" s="1"/>
      <c r="D18" s="12">
        <v>4.0000000000000002E-4</v>
      </c>
      <c r="E18" s="1">
        <v>2059</v>
      </c>
      <c r="F18" s="38">
        <f t="shared" si="0"/>
        <v>0.87430555555555556</v>
      </c>
      <c r="G18" s="1">
        <v>2117</v>
      </c>
      <c r="H18" s="40">
        <f t="shared" si="1"/>
        <v>0.88680555555555562</v>
      </c>
      <c r="I18" s="4">
        <f t="shared" si="10"/>
        <v>0.89027777777777783</v>
      </c>
      <c r="J18" s="2" t="str">
        <f t="shared" si="11"/>
        <v/>
      </c>
      <c r="K18" s="2">
        <f t="shared" si="12"/>
        <v>18.000000000000096</v>
      </c>
      <c r="L18" s="2">
        <f t="shared" si="13"/>
        <v>2</v>
      </c>
      <c r="M18" s="2">
        <f t="shared" ca="1" si="14"/>
        <v>1959</v>
      </c>
      <c r="N18" s="2">
        <f t="shared" ca="1" si="15"/>
        <v>83.000000000000028</v>
      </c>
      <c r="O18" s="2">
        <f t="shared" si="16"/>
        <v>1E-3</v>
      </c>
      <c r="P18" s="5">
        <f t="shared" si="17"/>
        <v>3.3297426695003677E-4</v>
      </c>
      <c r="Q18" s="2">
        <f t="shared" si="18"/>
        <v>7.2000000000000388E-3</v>
      </c>
      <c r="R18" s="2">
        <f t="shared" si="19"/>
        <v>8.2000000000000389E-3</v>
      </c>
      <c r="S18" s="5">
        <f t="shared" si="20"/>
        <v>7.5329742669500753E-3</v>
      </c>
    </row>
    <row r="19" spans="1:19" x14ac:dyDescent="0.25">
      <c r="A19" s="3">
        <v>38083</v>
      </c>
      <c r="B19" s="1">
        <v>2122</v>
      </c>
      <c r="C19" s="1">
        <v>206</v>
      </c>
      <c r="D19" s="12">
        <v>0.05</v>
      </c>
      <c r="E19" s="1">
        <v>2153</v>
      </c>
      <c r="F19" s="38">
        <f t="shared" si="0"/>
        <v>0.91180555555555554</v>
      </c>
      <c r="G19" s="1">
        <v>2158</v>
      </c>
      <c r="H19" s="40">
        <f t="shared" si="1"/>
        <v>0.91527777777777775</v>
      </c>
      <c r="I19" s="4">
        <f t="shared" si="10"/>
        <v>0.91874999999999996</v>
      </c>
      <c r="J19" s="2" t="str">
        <f t="shared" si="11"/>
        <v/>
      </c>
      <c r="K19" s="2">
        <f t="shared" si="12"/>
        <v>4.9999999999999822</v>
      </c>
      <c r="L19" s="2">
        <f t="shared" si="13"/>
        <v>1</v>
      </c>
      <c r="M19" s="2">
        <f t="shared" ca="1" si="14"/>
        <v>2122</v>
      </c>
      <c r="N19" s="2">
        <f t="shared" ca="1" si="15"/>
        <v>40.999999999999858</v>
      </c>
      <c r="O19" s="2">
        <f t="shared" si="16"/>
        <v>0.125</v>
      </c>
      <c r="P19" s="5">
        <f t="shared" si="17"/>
        <v>2.3105394341225508E-2</v>
      </c>
      <c r="Q19" s="2">
        <f t="shared" si="18"/>
        <v>0.24999999999999911</v>
      </c>
      <c r="R19" s="2">
        <f t="shared" si="19"/>
        <v>0.37499999999999911</v>
      </c>
      <c r="S19" s="5">
        <f t="shared" si="20"/>
        <v>0.27310539434122461</v>
      </c>
    </row>
    <row r="20" spans="1:19" x14ac:dyDescent="0.25">
      <c r="A20" s="3">
        <v>38083</v>
      </c>
      <c r="B20" s="1">
        <v>2204</v>
      </c>
      <c r="C20" s="1">
        <v>206</v>
      </c>
      <c r="D20" s="12">
        <v>0.01</v>
      </c>
      <c r="E20" s="1">
        <v>2233</v>
      </c>
      <c r="F20" s="38">
        <f t="shared" si="0"/>
        <v>0.93958333333333333</v>
      </c>
      <c r="G20" s="1">
        <v>2237</v>
      </c>
      <c r="H20" s="40">
        <f t="shared" si="1"/>
        <v>0.94236111111111109</v>
      </c>
      <c r="I20" s="4" t="str">
        <f t="shared" si="10"/>
        <v/>
      </c>
      <c r="J20" s="2">
        <f t="shared" si="11"/>
        <v>11.000000000000121</v>
      </c>
      <c r="K20" s="2">
        <f t="shared" si="12"/>
        <v>3.9999999999999858</v>
      </c>
      <c r="L20" s="2">
        <f t="shared" si="13"/>
        <v>1</v>
      </c>
      <c r="M20" s="2">
        <f t="shared" ca="1" si="14"/>
        <v>2204</v>
      </c>
      <c r="N20" s="2" t="str">
        <f t="shared" si="15"/>
        <v/>
      </c>
      <c r="O20" s="2">
        <f t="shared" si="16"/>
        <v>6.6000000000000725E-2</v>
      </c>
      <c r="P20" s="5">
        <f t="shared" si="17"/>
        <v>5.4691062752032747E-2</v>
      </c>
      <c r="Q20" s="2">
        <f t="shared" si="18"/>
        <v>3.9999999999999862E-2</v>
      </c>
      <c r="R20" s="2">
        <f t="shared" si="19"/>
        <v>0.10600000000000059</v>
      </c>
      <c r="S20" s="5">
        <f t="shared" si="20"/>
        <v>9.4691062752032609E-2</v>
      </c>
    </row>
    <row r="21" spans="1:19" x14ac:dyDescent="0.25">
      <c r="A21" s="1"/>
      <c r="B21" s="1"/>
      <c r="C21" s="1"/>
      <c r="D21" s="12">
        <v>2E-3</v>
      </c>
      <c r="E21" s="1">
        <v>2248</v>
      </c>
      <c r="F21" s="38">
        <f t="shared" si="0"/>
        <v>0.95000000000000007</v>
      </c>
      <c r="G21" s="1">
        <v>2254</v>
      </c>
      <c r="H21" s="40">
        <f t="shared" si="1"/>
        <v>0.95416666666666661</v>
      </c>
      <c r="I21" s="4" t="str">
        <f t="shared" si="10"/>
        <v/>
      </c>
      <c r="J21" s="2">
        <f t="shared" si="11"/>
        <v>17.000000000000099</v>
      </c>
      <c r="K21" s="2">
        <f t="shared" si="12"/>
        <v>5.9999999999998188</v>
      </c>
      <c r="L21" s="2">
        <f t="shared" si="13"/>
        <v>2</v>
      </c>
      <c r="M21" s="2">
        <f t="shared" ca="1" si="14"/>
        <v>2204</v>
      </c>
      <c r="N21" s="2" t="str">
        <f t="shared" si="15"/>
        <v/>
      </c>
      <c r="O21" s="2">
        <f t="shared" si="16"/>
        <v>425.0170000000025</v>
      </c>
      <c r="P21" s="5">
        <f t="shared" si="17"/>
        <v>83.937881024404192</v>
      </c>
      <c r="Q21" s="2">
        <f t="shared" si="18"/>
        <v>1.1999999999999638E-2</v>
      </c>
      <c r="R21" s="2">
        <f t="shared" si="19"/>
        <v>425.0290000000025</v>
      </c>
      <c r="S21" s="5">
        <f t="shared" si="20"/>
        <v>83.949881024404192</v>
      </c>
    </row>
    <row r="22" spans="1:19" x14ac:dyDescent="0.25">
      <c r="A22" s="1"/>
      <c r="B22" s="1"/>
      <c r="C22" s="1"/>
      <c r="D22" s="12">
        <v>50</v>
      </c>
      <c r="E22" s="1">
        <v>2311</v>
      </c>
      <c r="F22" s="38">
        <f t="shared" si="0"/>
        <v>0.96597222222222223</v>
      </c>
      <c r="G22" s="1">
        <v>2324</v>
      </c>
      <c r="H22" s="40">
        <f t="shared" si="1"/>
        <v>0.97499999999999998</v>
      </c>
      <c r="I22" s="4" t="str">
        <f t="shared" si="10"/>
        <v/>
      </c>
      <c r="J22" s="2">
        <f t="shared" si="11"/>
        <v>16.000000000000103</v>
      </c>
      <c r="K22" s="2">
        <f t="shared" si="12"/>
        <v>12.999999999999954</v>
      </c>
      <c r="L22" s="2">
        <f t="shared" si="13"/>
        <v>3</v>
      </c>
      <c r="M22" s="2">
        <f t="shared" ca="1" si="14"/>
        <v>2204</v>
      </c>
      <c r="N22" s="2" t="str">
        <f t="shared" si="15"/>
        <v/>
      </c>
      <c r="O22" s="2">
        <f t="shared" si="16"/>
        <v>400.80000000000257</v>
      </c>
      <c r="P22" s="5">
        <f t="shared" si="17"/>
        <v>128.47170239807645</v>
      </c>
      <c r="Q22" s="2">
        <f t="shared" si="18"/>
        <v>649.99999999999773</v>
      </c>
      <c r="R22" s="2">
        <f t="shared" si="19"/>
        <v>1050.8000000000002</v>
      </c>
      <c r="S22" s="5">
        <f t="shared" si="20"/>
        <v>778.47170239807417</v>
      </c>
    </row>
    <row r="23" spans="1:19" x14ac:dyDescent="0.25">
      <c r="A23" s="1"/>
      <c r="B23" s="1"/>
      <c r="C23" s="1"/>
      <c r="D23" s="12">
        <v>0.1</v>
      </c>
      <c r="E23" s="1">
        <v>2340</v>
      </c>
      <c r="F23" s="38">
        <f t="shared" si="0"/>
        <v>0.98611111111111116</v>
      </c>
      <c r="G23" s="1">
        <v>2346</v>
      </c>
      <c r="H23" s="40">
        <f t="shared" si="1"/>
        <v>0.9902777777777777</v>
      </c>
      <c r="I23" s="4">
        <f t="shared" si="10"/>
        <v>0.99374999999999991</v>
      </c>
      <c r="J23" s="2" t="str">
        <f t="shared" si="11"/>
        <v/>
      </c>
      <c r="K23" s="2">
        <f t="shared" si="12"/>
        <v>5.9999999999998188</v>
      </c>
      <c r="L23" s="2">
        <f t="shared" si="13"/>
        <v>4</v>
      </c>
      <c r="M23" s="2">
        <f t="shared" ca="1" si="14"/>
        <v>2204</v>
      </c>
      <c r="N23" s="2">
        <f t="shared" ca="1" si="15"/>
        <v>106.99999999999994</v>
      </c>
      <c r="O23" s="2">
        <f t="shared" si="16"/>
        <v>0.25</v>
      </c>
      <c r="P23" s="5">
        <f t="shared" si="17"/>
        <v>4.342905372259271E-2</v>
      </c>
      <c r="Q23" s="2">
        <f t="shared" si="18"/>
        <v>0.59999999999998188</v>
      </c>
      <c r="R23" s="2">
        <f t="shared" si="19"/>
        <v>0.84999999999998188</v>
      </c>
      <c r="S23" s="5">
        <f t="shared" si="20"/>
        <v>0.64342905372257464</v>
      </c>
    </row>
    <row r="24" spans="1:19" x14ac:dyDescent="0.25">
      <c r="A24" s="3">
        <v>38084</v>
      </c>
      <c r="B24" s="1">
        <v>1137</v>
      </c>
      <c r="C24" s="1">
        <v>3</v>
      </c>
      <c r="D24" s="12">
        <v>0.01</v>
      </c>
      <c r="E24" s="1">
        <v>1240</v>
      </c>
      <c r="F24" s="38">
        <f t="shared" si="0"/>
        <v>0.52777777777777779</v>
      </c>
      <c r="G24" s="1">
        <v>1248</v>
      </c>
      <c r="H24" s="40">
        <f t="shared" si="1"/>
        <v>0.53333333333333333</v>
      </c>
      <c r="I24" s="4">
        <f t="shared" si="10"/>
        <v>0.53680555555555554</v>
      </c>
      <c r="J24" s="2" t="str">
        <f t="shared" si="11"/>
        <v/>
      </c>
      <c r="K24" s="2">
        <f t="shared" si="12"/>
        <v>7.9999999999999716</v>
      </c>
      <c r="L24" s="2">
        <f t="shared" si="13"/>
        <v>1</v>
      </c>
      <c r="M24" s="2">
        <f t="shared" ca="1" si="14"/>
        <v>1137</v>
      </c>
      <c r="N24" s="2">
        <f t="shared" ca="1" si="15"/>
        <v>75.999999999999972</v>
      </c>
      <c r="O24" s="2">
        <f t="shared" si="16"/>
        <v>2.5000000000000001E-2</v>
      </c>
      <c r="P24" s="5">
        <f t="shared" si="17"/>
        <v>5.4281443780592247E-3</v>
      </c>
      <c r="Q24" s="2">
        <f t="shared" si="18"/>
        <v>7.9999999999999724E-2</v>
      </c>
      <c r="R24" s="2">
        <f t="shared" si="19"/>
        <v>0.10499999999999973</v>
      </c>
      <c r="S24" s="5">
        <f t="shared" si="20"/>
        <v>8.5428144378058943E-2</v>
      </c>
    </row>
    <row r="25" spans="1:19" x14ac:dyDescent="0.25">
      <c r="A25" s="3">
        <v>38084</v>
      </c>
      <c r="B25" s="1">
        <v>1416</v>
      </c>
      <c r="C25" s="1"/>
      <c r="D25" s="12">
        <v>100</v>
      </c>
      <c r="E25" s="1">
        <v>1500</v>
      </c>
      <c r="F25" s="38">
        <f t="shared" si="0"/>
        <v>0.625</v>
      </c>
      <c r="G25" s="1">
        <v>1508</v>
      </c>
      <c r="H25" s="40">
        <f t="shared" si="1"/>
        <v>0.63055555555555554</v>
      </c>
      <c r="I25" s="4" t="str">
        <f t="shared" si="10"/>
        <v/>
      </c>
      <c r="J25" s="2">
        <f t="shared" si="11"/>
        <v>26.000000000000068</v>
      </c>
      <c r="K25" s="2">
        <f t="shared" si="12"/>
        <v>7.9999999999999716</v>
      </c>
      <c r="L25" s="2">
        <f t="shared" si="13"/>
        <v>1</v>
      </c>
      <c r="M25" s="2">
        <f t="shared" ca="1" si="14"/>
        <v>1416</v>
      </c>
      <c r="N25" s="2" t="str">
        <f t="shared" si="15"/>
        <v/>
      </c>
      <c r="O25" s="2">
        <f t="shared" si="16"/>
        <v>1300.3900000000033</v>
      </c>
      <c r="P25" s="5">
        <f t="shared" si="17"/>
        <v>320.42872380346927</v>
      </c>
      <c r="Q25" s="2">
        <f t="shared" si="18"/>
        <v>799.99999999999716</v>
      </c>
      <c r="R25" s="2">
        <f t="shared" si="19"/>
        <v>2100.3900000000003</v>
      </c>
      <c r="S25" s="5">
        <f t="shared" si="20"/>
        <v>1120.4287238034665</v>
      </c>
    </row>
    <row r="26" spans="1:19" x14ac:dyDescent="0.25">
      <c r="A26" s="1"/>
      <c r="B26" s="1"/>
      <c r="C26" s="1"/>
      <c r="D26" s="12">
        <v>0.03</v>
      </c>
      <c r="E26" s="1">
        <v>1534</v>
      </c>
      <c r="F26" s="38">
        <f t="shared" si="0"/>
        <v>0.64861111111111114</v>
      </c>
      <c r="G26" s="1">
        <v>1538</v>
      </c>
      <c r="H26" s="40">
        <f t="shared" si="1"/>
        <v>0.65138888888888891</v>
      </c>
      <c r="I26" s="4" t="str">
        <f t="shared" si="10"/>
        <v/>
      </c>
      <c r="J26" s="2">
        <f t="shared" si="11"/>
        <v>29.999999999999893</v>
      </c>
      <c r="K26" s="2">
        <f t="shared" si="12"/>
        <v>3.9999999999999858</v>
      </c>
      <c r="L26" s="2">
        <f t="shared" si="13"/>
        <v>2</v>
      </c>
      <c r="M26" s="2">
        <f t="shared" ca="1" si="14"/>
        <v>1416</v>
      </c>
      <c r="N26" s="2" t="str">
        <f t="shared" si="15"/>
        <v/>
      </c>
      <c r="O26" s="2">
        <f t="shared" si="16"/>
        <v>1500.4499999999946</v>
      </c>
      <c r="P26" s="5">
        <f t="shared" si="17"/>
        <v>369.72545054246228</v>
      </c>
      <c r="Q26" s="2">
        <f t="shared" si="18"/>
        <v>0.11999999999999957</v>
      </c>
      <c r="R26" s="2">
        <f t="shared" si="19"/>
        <v>1500.5699999999945</v>
      </c>
      <c r="S26" s="5">
        <f t="shared" si="20"/>
        <v>369.84545054246229</v>
      </c>
    </row>
    <row r="27" spans="1:19" x14ac:dyDescent="0.25">
      <c r="A27" s="1"/>
      <c r="B27" s="1"/>
      <c r="C27" s="1"/>
      <c r="D27" s="12">
        <v>100</v>
      </c>
      <c r="E27" s="1">
        <v>1608</v>
      </c>
      <c r="F27" s="38">
        <f t="shared" si="0"/>
        <v>0.67222222222222217</v>
      </c>
      <c r="G27" s="1">
        <v>1612</v>
      </c>
      <c r="H27" s="40">
        <f t="shared" si="1"/>
        <v>0.67499999999999993</v>
      </c>
      <c r="I27" s="4">
        <f t="shared" si="10"/>
        <v>0.67847222222222214</v>
      </c>
      <c r="J27" s="2" t="str">
        <f t="shared" si="11"/>
        <v/>
      </c>
      <c r="K27" s="2">
        <f t="shared" si="12"/>
        <v>3.9999999999999858</v>
      </c>
      <c r="L27" s="2">
        <f t="shared" si="13"/>
        <v>3</v>
      </c>
      <c r="M27" s="2">
        <f t="shared" ca="1" si="14"/>
        <v>1416</v>
      </c>
      <c r="N27" s="2">
        <f t="shared" ca="1" si="15"/>
        <v>120.99999999999989</v>
      </c>
      <c r="O27" s="2">
        <f t="shared" si="16"/>
        <v>250</v>
      </c>
      <c r="P27" s="5">
        <f t="shared" si="17"/>
        <v>27.143420404993254</v>
      </c>
      <c r="Q27" s="2">
        <f t="shared" si="18"/>
        <v>399.99999999999858</v>
      </c>
      <c r="R27" s="2">
        <f t="shared" si="19"/>
        <v>649.99999999999864</v>
      </c>
      <c r="S27" s="5">
        <f t="shared" si="20"/>
        <v>427.14342040499184</v>
      </c>
    </row>
    <row r="28" spans="1:19" x14ac:dyDescent="0.25">
      <c r="A28" s="3">
        <v>38085</v>
      </c>
      <c r="B28" s="1">
        <v>804</v>
      </c>
      <c r="C28" s="1">
        <v>206</v>
      </c>
      <c r="D28" s="12">
        <v>0.01</v>
      </c>
      <c r="E28" s="1">
        <v>839</v>
      </c>
      <c r="F28" s="38">
        <f t="shared" si="0"/>
        <v>0.36041666666666666</v>
      </c>
      <c r="G28" s="1">
        <v>842</v>
      </c>
      <c r="H28" s="40">
        <f t="shared" si="1"/>
        <v>0.36249999999999999</v>
      </c>
      <c r="I28" s="4" t="str">
        <f t="shared" si="10"/>
        <v/>
      </c>
      <c r="J28" s="2">
        <f t="shared" si="11"/>
        <v>8.0000000000000515</v>
      </c>
      <c r="K28" s="2">
        <f t="shared" si="12"/>
        <v>2.9999999999999893</v>
      </c>
      <c r="L28" s="2">
        <f t="shared" si="13"/>
        <v>1</v>
      </c>
      <c r="M28" s="2">
        <f t="shared" ca="1" si="14"/>
        <v>804</v>
      </c>
      <c r="N28" s="2" t="str">
        <f t="shared" si="15"/>
        <v/>
      </c>
      <c r="O28" s="2">
        <f t="shared" si="16"/>
        <v>3.6400000000000237</v>
      </c>
      <c r="P28" s="5">
        <f t="shared" si="17"/>
        <v>1.5823239176739279</v>
      </c>
      <c r="Q28" s="2">
        <f t="shared" si="18"/>
        <v>2.9999999999999895E-2</v>
      </c>
      <c r="R28" s="2">
        <f t="shared" si="19"/>
        <v>3.6700000000000235</v>
      </c>
      <c r="S28" s="5">
        <f t="shared" si="20"/>
        <v>1.6123239176739277</v>
      </c>
    </row>
    <row r="29" spans="1:19" x14ac:dyDescent="0.25">
      <c r="A29" s="1"/>
      <c r="B29" s="1"/>
      <c r="C29" s="1"/>
      <c r="D29" s="12">
        <v>0.9</v>
      </c>
      <c r="E29" s="1">
        <v>850</v>
      </c>
      <c r="F29" s="38">
        <f t="shared" si="0"/>
        <v>0.36805555555555558</v>
      </c>
      <c r="G29" s="1">
        <v>852</v>
      </c>
      <c r="H29" s="40">
        <f t="shared" si="1"/>
        <v>0.36944444444444446</v>
      </c>
      <c r="I29" s="4" t="str">
        <f t="shared" si="10"/>
        <v/>
      </c>
      <c r="J29" s="2">
        <f t="shared" si="11"/>
        <v>2.9999999999999094</v>
      </c>
      <c r="K29" s="2">
        <f t="shared" si="12"/>
        <v>1.9999999999999929</v>
      </c>
      <c r="L29" s="2">
        <f t="shared" si="13"/>
        <v>2</v>
      </c>
      <c r="M29" s="2">
        <f t="shared" ca="1" si="14"/>
        <v>804</v>
      </c>
      <c r="N29" s="2" t="str">
        <f t="shared" si="15"/>
        <v/>
      </c>
      <c r="O29" s="2">
        <f t="shared" si="16"/>
        <v>2.9999999999999094</v>
      </c>
      <c r="P29" s="5">
        <f t="shared" si="17"/>
        <v>2.9899762028189896</v>
      </c>
      <c r="Q29" s="2">
        <f t="shared" si="18"/>
        <v>1.7999999999999936</v>
      </c>
      <c r="R29" s="2">
        <f t="shared" si="19"/>
        <v>4.799999999999903</v>
      </c>
      <c r="S29" s="5">
        <f t="shared" si="20"/>
        <v>4.7899762028189832</v>
      </c>
    </row>
    <row r="30" spans="1:19" x14ac:dyDescent="0.25">
      <c r="A30" s="1"/>
      <c r="B30" s="1"/>
      <c r="C30" s="1"/>
      <c r="D30" s="12">
        <v>1.1000000000000001</v>
      </c>
      <c r="E30" s="1">
        <v>855</v>
      </c>
      <c r="F30" s="38">
        <f t="shared" si="0"/>
        <v>0.37152777777777773</v>
      </c>
      <c r="G30" s="1">
        <v>857</v>
      </c>
      <c r="H30" s="40">
        <f t="shared" si="1"/>
        <v>0.37291666666666662</v>
      </c>
      <c r="I30" s="4" t="str">
        <f t="shared" si="10"/>
        <v/>
      </c>
      <c r="J30" s="2">
        <f t="shared" si="11"/>
        <v>6.0000000000001386</v>
      </c>
      <c r="K30" s="2">
        <f t="shared" si="12"/>
        <v>1.9999999999999929</v>
      </c>
      <c r="L30" s="2">
        <f t="shared" si="13"/>
        <v>3</v>
      </c>
      <c r="M30" s="2">
        <f t="shared" ca="1" si="14"/>
        <v>804</v>
      </c>
      <c r="N30" s="2" t="str">
        <f t="shared" si="15"/>
        <v/>
      </c>
      <c r="O30" s="2">
        <f t="shared" si="16"/>
        <v>4.200000000000097</v>
      </c>
      <c r="P30" s="5">
        <f t="shared" si="17"/>
        <v>3.6943522039577688</v>
      </c>
      <c r="Q30" s="2">
        <f t="shared" si="18"/>
        <v>2.1999999999999922</v>
      </c>
      <c r="R30" s="2">
        <f t="shared" si="19"/>
        <v>6.4000000000000892</v>
      </c>
      <c r="S30" s="5">
        <f t="shared" si="20"/>
        <v>5.8943522039577605</v>
      </c>
    </row>
    <row r="31" spans="1:19" x14ac:dyDescent="0.25">
      <c r="A31" s="1"/>
      <c r="B31" s="1"/>
      <c r="C31" s="1"/>
      <c r="D31" s="12">
        <v>0.3</v>
      </c>
      <c r="E31" s="1">
        <v>903</v>
      </c>
      <c r="F31" s="38">
        <f t="shared" si="0"/>
        <v>0.37708333333333338</v>
      </c>
      <c r="G31" s="1">
        <v>907</v>
      </c>
      <c r="H31" s="40">
        <f t="shared" si="1"/>
        <v>0.37986111111111115</v>
      </c>
      <c r="I31" s="4" t="str">
        <f t="shared" si="10"/>
        <v/>
      </c>
      <c r="J31" s="2">
        <f t="shared" si="11"/>
        <v>9.9999999999999645</v>
      </c>
      <c r="K31" s="2">
        <f t="shared" si="12"/>
        <v>3.9999999999999858</v>
      </c>
      <c r="L31" s="2">
        <f t="shared" si="13"/>
        <v>4</v>
      </c>
      <c r="M31" s="2">
        <f t="shared" ca="1" si="14"/>
        <v>804</v>
      </c>
      <c r="N31" s="2" t="str">
        <f t="shared" si="15"/>
        <v/>
      </c>
      <c r="O31" s="2">
        <f t="shared" si="16"/>
        <v>501.49999999999818</v>
      </c>
      <c r="P31" s="5">
        <f t="shared" si="17"/>
        <v>171.62610251325472</v>
      </c>
      <c r="Q31" s="2">
        <f t="shared" si="18"/>
        <v>1.1999999999999957</v>
      </c>
      <c r="R31" s="2">
        <f t="shared" si="19"/>
        <v>502.69999999999817</v>
      </c>
      <c r="S31" s="5">
        <f t="shared" si="20"/>
        <v>172.82610251325471</v>
      </c>
    </row>
    <row r="32" spans="1:19" x14ac:dyDescent="0.25">
      <c r="A32" s="1"/>
      <c r="B32" s="1"/>
      <c r="C32" s="1"/>
      <c r="D32" s="12">
        <v>100</v>
      </c>
      <c r="E32" s="1">
        <v>917</v>
      </c>
      <c r="F32" s="38">
        <f t="shared" si="0"/>
        <v>0.38680555555555557</v>
      </c>
      <c r="G32" s="1">
        <v>934</v>
      </c>
      <c r="H32" s="40">
        <f t="shared" si="1"/>
        <v>0.39861111111111108</v>
      </c>
      <c r="I32" s="4" t="str">
        <f t="shared" si="10"/>
        <v/>
      </c>
      <c r="J32" s="2">
        <f t="shared" si="11"/>
        <v>5.9999999999999787</v>
      </c>
      <c r="K32" s="2">
        <f t="shared" si="12"/>
        <v>16.99999999999994</v>
      </c>
      <c r="L32" s="2">
        <f t="shared" si="13"/>
        <v>5</v>
      </c>
      <c r="M32" s="2">
        <f t="shared" ca="1" si="14"/>
        <v>804</v>
      </c>
      <c r="N32" s="2" t="str">
        <f t="shared" si="15"/>
        <v/>
      </c>
      <c r="O32" s="2">
        <f t="shared" si="16"/>
        <v>869.99999999999693</v>
      </c>
      <c r="P32" s="5">
        <f t="shared" si="17"/>
        <v>841.31297732787561</v>
      </c>
      <c r="Q32" s="2">
        <f t="shared" si="18"/>
        <v>1699.9999999999939</v>
      </c>
      <c r="R32" s="2">
        <f t="shared" si="19"/>
        <v>2569.9999999999909</v>
      </c>
      <c r="S32" s="5">
        <f t="shared" si="20"/>
        <v>2541.3129773278697</v>
      </c>
    </row>
    <row r="33" spans="1:19" x14ac:dyDescent="0.25">
      <c r="A33" s="1"/>
      <c r="B33" s="1"/>
      <c r="C33" s="1"/>
      <c r="D33" s="12">
        <v>190</v>
      </c>
      <c r="E33" s="1">
        <v>940</v>
      </c>
      <c r="F33" s="38">
        <f t="shared" si="0"/>
        <v>0.40277777777777773</v>
      </c>
      <c r="G33" s="1">
        <v>953</v>
      </c>
      <c r="H33" s="40">
        <f t="shared" si="1"/>
        <v>0.41180555555555554</v>
      </c>
      <c r="I33" s="4" t="str">
        <f t="shared" si="10"/>
        <v/>
      </c>
      <c r="J33" s="2">
        <f t="shared" si="11"/>
        <v>14.00000000000003</v>
      </c>
      <c r="K33" s="2">
        <f t="shared" si="12"/>
        <v>13.000000000000034</v>
      </c>
      <c r="L33" s="2">
        <f t="shared" si="13"/>
        <v>6</v>
      </c>
      <c r="M33" s="2">
        <f t="shared" ca="1" si="14"/>
        <v>804</v>
      </c>
      <c r="N33" s="2" t="str">
        <f t="shared" si="15"/>
        <v/>
      </c>
      <c r="O33" s="2">
        <f t="shared" si="16"/>
        <v>1337.000000000003</v>
      </c>
      <c r="P33" s="5">
        <f t="shared" si="17"/>
        <v>504.28594670846655</v>
      </c>
      <c r="Q33" s="2">
        <f t="shared" si="18"/>
        <v>2470.0000000000064</v>
      </c>
      <c r="R33" s="2">
        <f t="shared" si="19"/>
        <v>3807.0000000000091</v>
      </c>
      <c r="S33" s="5">
        <f t="shared" si="20"/>
        <v>2974.2859467084727</v>
      </c>
    </row>
    <row r="34" spans="1:19" x14ac:dyDescent="0.25">
      <c r="A34" s="1"/>
      <c r="B34" s="1"/>
      <c r="C34" s="1"/>
      <c r="D34" s="12">
        <v>1</v>
      </c>
      <c r="E34" s="1">
        <v>1007</v>
      </c>
      <c r="F34" s="38">
        <f t="shared" si="0"/>
        <v>0.42152777777777778</v>
      </c>
      <c r="G34" s="1">
        <v>1013</v>
      </c>
      <c r="H34" s="40">
        <f t="shared" si="1"/>
        <v>0.42569444444444443</v>
      </c>
      <c r="I34" s="4" t="str">
        <f t="shared" si="10"/>
        <v/>
      </c>
      <c r="J34" s="2">
        <f t="shared" si="11"/>
        <v>1.9999999999999929</v>
      </c>
      <c r="K34" s="2">
        <f t="shared" si="12"/>
        <v>5.9999999999999787</v>
      </c>
      <c r="L34" s="2">
        <f t="shared" si="13"/>
        <v>7</v>
      </c>
      <c r="M34" s="2">
        <f t="shared" ca="1" si="14"/>
        <v>804</v>
      </c>
      <c r="N34" s="2" t="str">
        <f t="shared" si="15"/>
        <v/>
      </c>
      <c r="O34" s="2">
        <f t="shared" si="16"/>
        <v>2.0999999999999925</v>
      </c>
      <c r="P34" s="5">
        <f t="shared" si="17"/>
        <v>2.098413738965867</v>
      </c>
      <c r="Q34" s="2">
        <f t="shared" si="18"/>
        <v>5.9999999999999787</v>
      </c>
      <c r="R34" s="2">
        <f t="shared" si="19"/>
        <v>8.0999999999999712</v>
      </c>
      <c r="S34" s="5">
        <f t="shared" si="20"/>
        <v>8.0984137389658457</v>
      </c>
    </row>
    <row r="35" spans="1:19" x14ac:dyDescent="0.25">
      <c r="A35" s="1"/>
      <c r="B35" s="1"/>
      <c r="C35" s="1"/>
      <c r="D35" s="12">
        <v>1.1000000000000001</v>
      </c>
      <c r="E35" s="1">
        <v>1015</v>
      </c>
      <c r="F35" s="38">
        <f t="shared" si="0"/>
        <v>0.42708333333333331</v>
      </c>
      <c r="G35" s="1">
        <v>1018</v>
      </c>
      <c r="H35" s="40">
        <f t="shared" si="1"/>
        <v>0.4291666666666667</v>
      </c>
      <c r="I35" s="4" t="str">
        <f t="shared" si="10"/>
        <v/>
      </c>
      <c r="J35" s="2">
        <f t="shared" si="11"/>
        <v>1.9999999999999929</v>
      </c>
      <c r="K35" s="2">
        <f t="shared" si="12"/>
        <v>3.0000000000000693</v>
      </c>
      <c r="L35" s="2">
        <f t="shared" si="13"/>
        <v>8</v>
      </c>
      <c r="M35" s="2">
        <f t="shared" ca="1" si="14"/>
        <v>804</v>
      </c>
      <c r="N35" s="2" t="str">
        <f t="shared" si="15"/>
        <v/>
      </c>
      <c r="O35" s="2">
        <f t="shared" si="16"/>
        <v>1.9999999999999929</v>
      </c>
      <c r="P35" s="5">
        <f t="shared" si="17"/>
        <v>1.9933174685460464</v>
      </c>
      <c r="Q35" s="2">
        <f t="shared" si="18"/>
        <v>3.3000000000000766</v>
      </c>
      <c r="R35" s="2">
        <f t="shared" si="19"/>
        <v>5.30000000000007</v>
      </c>
      <c r="S35" s="5">
        <f t="shared" si="20"/>
        <v>5.2933174685461228</v>
      </c>
    </row>
    <row r="36" spans="1:19" x14ac:dyDescent="0.25">
      <c r="A36" s="1"/>
      <c r="B36" s="1"/>
      <c r="C36" s="1"/>
      <c r="D36" s="12">
        <v>0.9</v>
      </c>
      <c r="E36" s="1">
        <v>1020</v>
      </c>
      <c r="F36" s="38">
        <f t="shared" si="0"/>
        <v>0.43055555555555558</v>
      </c>
      <c r="G36" s="1">
        <v>1023</v>
      </c>
      <c r="H36" s="40">
        <f t="shared" si="1"/>
        <v>0.43263888888888885</v>
      </c>
      <c r="I36" s="4" t="str">
        <f t="shared" si="10"/>
        <v/>
      </c>
      <c r="J36" s="2">
        <f t="shared" si="11"/>
        <v>3.9999999999999858</v>
      </c>
      <c r="K36" s="2">
        <f t="shared" si="12"/>
        <v>2.9999999999999094</v>
      </c>
      <c r="L36" s="2">
        <f t="shared" si="13"/>
        <v>9</v>
      </c>
      <c r="M36" s="2">
        <f t="shared" ca="1" si="14"/>
        <v>804</v>
      </c>
      <c r="N36" s="2" t="str">
        <f t="shared" si="15"/>
        <v/>
      </c>
      <c r="O36" s="2">
        <f t="shared" si="16"/>
        <v>2.3999999999999915</v>
      </c>
      <c r="P36" s="5">
        <f t="shared" si="17"/>
        <v>2.1845785627592522</v>
      </c>
      <c r="Q36" s="2">
        <f t="shared" si="18"/>
        <v>2.6999999999999185</v>
      </c>
      <c r="R36" s="2">
        <f t="shared" si="19"/>
        <v>5.0999999999999099</v>
      </c>
      <c r="S36" s="5">
        <f t="shared" si="20"/>
        <v>4.8845785627591702</v>
      </c>
    </row>
    <row r="37" spans="1:19" x14ac:dyDescent="0.25">
      <c r="A37" s="32"/>
      <c r="B37" s="32"/>
      <c r="C37" s="32"/>
      <c r="D37" s="33">
        <v>0.3</v>
      </c>
      <c r="E37" s="32">
        <v>1027</v>
      </c>
      <c r="F37" s="39">
        <f t="shared" si="0"/>
        <v>0.43541666666666662</v>
      </c>
      <c r="G37" s="32">
        <v>1030</v>
      </c>
      <c r="H37" s="41">
        <f t="shared" si="1"/>
        <v>0.4375</v>
      </c>
      <c r="I37" s="4" t="str">
        <f t="shared" si="10"/>
        <v/>
      </c>
      <c r="J37" s="2">
        <f t="shared" si="11"/>
        <v>11.999999999999957</v>
      </c>
      <c r="K37" s="2">
        <f t="shared" si="12"/>
        <v>3.0000000000000693</v>
      </c>
      <c r="L37" s="2">
        <f t="shared" si="13"/>
        <v>10</v>
      </c>
      <c r="M37" s="2">
        <f t="shared" ca="1" si="14"/>
        <v>804</v>
      </c>
      <c r="N37" s="2" t="str">
        <f t="shared" si="15"/>
        <v/>
      </c>
      <c r="O37" s="2">
        <f t="shared" si="16"/>
        <v>1.8599999999999934</v>
      </c>
      <c r="P37" s="5">
        <f t="shared" si="17"/>
        <v>1.0231981603916243</v>
      </c>
      <c r="Q37" s="2">
        <f t="shared" si="18"/>
        <v>0.90000000000002078</v>
      </c>
      <c r="R37" s="2">
        <f t="shared" si="19"/>
        <v>2.760000000000014</v>
      </c>
      <c r="S37" s="5">
        <f t="shared" si="20"/>
        <v>1.923198160391645</v>
      </c>
    </row>
    <row r="38" spans="1:19" x14ac:dyDescent="0.25">
      <c r="A38" s="1"/>
      <c r="B38" s="1"/>
      <c r="C38" s="1"/>
      <c r="D38" s="12">
        <v>0.01</v>
      </c>
      <c r="E38" s="1">
        <v>1042</v>
      </c>
      <c r="F38" s="38">
        <f t="shared" si="0"/>
        <v>0.4458333333333333</v>
      </c>
      <c r="G38" s="1">
        <v>1043</v>
      </c>
      <c r="H38" s="40">
        <f t="shared" si="1"/>
        <v>0.4465277777777778</v>
      </c>
      <c r="I38" s="4">
        <f t="shared" si="10"/>
        <v>0.45</v>
      </c>
      <c r="J38" s="2" t="str">
        <f t="shared" si="11"/>
        <v/>
      </c>
      <c r="K38" s="40">
        <f>(H38-F38)*1440</f>
        <v>1.0000000000000764</v>
      </c>
      <c r="L38" s="2">
        <f t="shared" si="13"/>
        <v>11</v>
      </c>
      <c r="M38" s="2">
        <f t="shared" ca="1" si="14"/>
        <v>804</v>
      </c>
      <c r="N38" s="2">
        <f t="shared" ca="1" si="15"/>
        <v>164.00000000000006</v>
      </c>
      <c r="O38" s="2">
        <f t="shared" si="16"/>
        <v>2.5000000000000001E-2</v>
      </c>
      <c r="P38" s="5">
        <f t="shared" si="17"/>
        <v>5.4281443780592247E-3</v>
      </c>
      <c r="Q38" s="2">
        <f>(D38*K38)</f>
        <v>1.0000000000000763E-2</v>
      </c>
      <c r="R38" s="2">
        <f t="shared" si="19"/>
        <v>3.5000000000000767E-2</v>
      </c>
      <c r="S38" s="5">
        <f t="shared" si="20"/>
        <v>1.5428144378059987E-2</v>
      </c>
    </row>
    <row r="39" spans="1:19" x14ac:dyDescent="0.25">
      <c r="A39" s="3">
        <v>38085</v>
      </c>
      <c r="B39" s="1">
        <v>1058</v>
      </c>
      <c r="C39" s="1">
        <v>4</v>
      </c>
      <c r="D39" s="12">
        <v>1</v>
      </c>
      <c r="E39" s="1">
        <v>1141</v>
      </c>
      <c r="F39" s="38">
        <f t="shared" si="0"/>
        <v>0.48680555555555555</v>
      </c>
      <c r="G39" s="1">
        <v>1209</v>
      </c>
      <c r="H39" s="40">
        <f t="shared" si="1"/>
        <v>0.50624999999999998</v>
      </c>
      <c r="I39" s="4">
        <f t="shared" si="10"/>
        <v>0.50972222222222219</v>
      </c>
      <c r="J39" s="2" t="str">
        <f t="shared" si="11"/>
        <v/>
      </c>
      <c r="K39" s="2">
        <f t="shared" si="12"/>
        <v>27.999999999999979</v>
      </c>
      <c r="L39" s="2">
        <f t="shared" si="13"/>
        <v>1</v>
      </c>
      <c r="M39" s="2">
        <f t="shared" ca="1" si="14"/>
        <v>1058</v>
      </c>
      <c r="N39" s="2">
        <f t="shared" ca="1" si="15"/>
        <v>75.999999999999972</v>
      </c>
      <c r="O39" s="2">
        <f t="shared" si="16"/>
        <v>2.5</v>
      </c>
      <c r="P39" s="5">
        <f t="shared" si="17"/>
        <v>0.36191198291773735</v>
      </c>
      <c r="Q39" s="2">
        <f t="shared" si="18"/>
        <v>27.999999999999979</v>
      </c>
      <c r="R39" s="2">
        <f t="shared" si="19"/>
        <v>30.499999999999979</v>
      </c>
      <c r="S39" s="5">
        <f t="shared" si="20"/>
        <v>28.361911982917714</v>
      </c>
    </row>
    <row r="40" spans="1:19" s="7" customFormat="1" x14ac:dyDescent="0.25">
      <c r="A40" s="34">
        <v>38086</v>
      </c>
      <c r="B40" s="32">
        <v>851</v>
      </c>
      <c r="C40" s="32">
        <v>4</v>
      </c>
      <c r="D40" s="33">
        <v>0.01</v>
      </c>
      <c r="E40" s="32">
        <v>939</v>
      </c>
      <c r="F40" s="39">
        <f t="shared" si="0"/>
        <v>0.40208333333333335</v>
      </c>
      <c r="G40" s="32">
        <v>941</v>
      </c>
      <c r="H40" s="41">
        <f t="shared" si="1"/>
        <v>0.40347222222222223</v>
      </c>
      <c r="I40" s="4" t="str">
        <f t="shared" si="10"/>
        <v/>
      </c>
      <c r="J40" s="2">
        <f t="shared" si="11"/>
        <v>7.9999999999999716</v>
      </c>
      <c r="K40" s="2">
        <f t="shared" si="12"/>
        <v>1.9999999999999929</v>
      </c>
      <c r="L40" s="2">
        <f t="shared" si="13"/>
        <v>1</v>
      </c>
      <c r="M40" s="2">
        <f t="shared" ca="1" si="14"/>
        <v>851</v>
      </c>
      <c r="N40" s="2" t="str">
        <f t="shared" si="15"/>
        <v/>
      </c>
      <c r="O40" s="2">
        <f t="shared" si="16"/>
        <v>40.039999999999857</v>
      </c>
      <c r="P40" s="5">
        <f t="shared" si="17"/>
        <v>11.569772311648126</v>
      </c>
      <c r="Q40" s="2">
        <f t="shared" si="18"/>
        <v>1.9999999999999931E-2</v>
      </c>
      <c r="R40" s="2">
        <f t="shared" si="19"/>
        <v>40.05999999999986</v>
      </c>
      <c r="S40" s="5">
        <f t="shared" si="20"/>
        <v>11.589772311648126</v>
      </c>
    </row>
    <row r="41" spans="1:19" x14ac:dyDescent="0.25">
      <c r="A41" s="1"/>
      <c r="B41" s="1"/>
      <c r="C41" s="1"/>
      <c r="D41" s="12">
        <v>10</v>
      </c>
      <c r="E41" s="1">
        <v>949</v>
      </c>
      <c r="F41" s="38">
        <f t="shared" si="0"/>
        <v>0.40902777777777777</v>
      </c>
      <c r="G41" s="1">
        <v>951</v>
      </c>
      <c r="H41" s="40">
        <f t="shared" si="1"/>
        <v>0.41041666666666665</v>
      </c>
      <c r="I41" s="4" t="str">
        <f t="shared" si="10"/>
        <v/>
      </c>
      <c r="J41" s="2">
        <f t="shared" si="11"/>
        <v>5.0000000000000622</v>
      </c>
      <c r="K41" s="2">
        <f t="shared" si="12"/>
        <v>1.9999999999999929</v>
      </c>
      <c r="L41" s="2">
        <f t="shared" si="13"/>
        <v>2</v>
      </c>
      <c r="M41" s="2">
        <f t="shared" ca="1" si="14"/>
        <v>851</v>
      </c>
      <c r="N41" s="2" t="str">
        <f t="shared" si="15"/>
        <v/>
      </c>
      <c r="O41" s="2">
        <f t="shared" si="16"/>
        <v>475.00000000000591</v>
      </c>
      <c r="P41" s="5">
        <f t="shared" si="17"/>
        <v>294.07982743123347</v>
      </c>
      <c r="Q41" s="2">
        <f t="shared" si="18"/>
        <v>19.999999999999929</v>
      </c>
      <c r="R41" s="2">
        <f t="shared" si="19"/>
        <v>495.00000000000585</v>
      </c>
      <c r="S41" s="5">
        <f t="shared" si="20"/>
        <v>314.07982743123341</v>
      </c>
    </row>
    <row r="42" spans="1:19" x14ac:dyDescent="0.25">
      <c r="A42" s="1"/>
      <c r="B42" s="1"/>
      <c r="C42" s="1"/>
      <c r="D42" s="12">
        <v>180</v>
      </c>
      <c r="E42" s="1">
        <v>956</v>
      </c>
      <c r="F42" s="38">
        <f t="shared" si="0"/>
        <v>0.41388888888888892</v>
      </c>
      <c r="G42" s="1">
        <v>1226</v>
      </c>
      <c r="H42" s="40">
        <f t="shared" si="1"/>
        <v>0.5180555555555556</v>
      </c>
      <c r="I42" s="4">
        <f t="shared" si="10"/>
        <v>0.52152777777777781</v>
      </c>
      <c r="J42" s="2" t="str">
        <f t="shared" si="11"/>
        <v/>
      </c>
      <c r="K42" s="2">
        <f t="shared" si="12"/>
        <v>150.00000000000003</v>
      </c>
      <c r="L42" s="2">
        <f t="shared" si="13"/>
        <v>3</v>
      </c>
      <c r="M42" s="2">
        <f t="shared" ca="1" si="14"/>
        <v>851</v>
      </c>
      <c r="N42" s="2">
        <f t="shared" ca="1" si="15"/>
        <v>220.00000000000009</v>
      </c>
      <c r="O42" s="2">
        <f t="shared" si="16"/>
        <v>450</v>
      </c>
      <c r="P42" s="5">
        <f t="shared" si="17"/>
        <v>47.347346607878421</v>
      </c>
      <c r="Q42" s="2">
        <f t="shared" si="18"/>
        <v>27000.000000000004</v>
      </c>
      <c r="R42" s="2">
        <f t="shared" si="19"/>
        <v>27450.000000000004</v>
      </c>
      <c r="S42" s="5">
        <f t="shared" si="20"/>
        <v>27047.347346607883</v>
      </c>
    </row>
    <row r="43" spans="1:19" x14ac:dyDescent="0.25">
      <c r="A43" s="3">
        <v>38087</v>
      </c>
      <c r="B43" s="1">
        <v>803</v>
      </c>
      <c r="C43" s="1">
        <v>206</v>
      </c>
      <c r="D43" s="12">
        <v>0.01</v>
      </c>
      <c r="E43" s="1">
        <v>914</v>
      </c>
      <c r="F43" s="38">
        <f t="shared" si="0"/>
        <v>0.38472222222222219</v>
      </c>
      <c r="G43" s="1">
        <v>918</v>
      </c>
      <c r="H43" s="40">
        <f t="shared" si="1"/>
        <v>0.38750000000000001</v>
      </c>
      <c r="I43" s="4" t="str">
        <f t="shared" si="10"/>
        <v/>
      </c>
      <c r="J43" s="2">
        <f t="shared" si="11"/>
        <v>9.9999999999999645</v>
      </c>
      <c r="K43" s="2">
        <f t="shared" si="12"/>
        <v>4.0000000000000657</v>
      </c>
      <c r="L43" s="2">
        <f t="shared" si="13"/>
        <v>1</v>
      </c>
      <c r="M43" s="2">
        <f t="shared" ca="1" si="14"/>
        <v>803</v>
      </c>
      <c r="N43" s="2" t="str">
        <f t="shared" si="15"/>
        <v/>
      </c>
      <c r="O43" s="2">
        <f t="shared" si="16"/>
        <v>4.5499999999999838</v>
      </c>
      <c r="P43" s="5">
        <f t="shared" si="17"/>
        <v>1.97790489709239</v>
      </c>
      <c r="Q43" s="2">
        <f t="shared" si="18"/>
        <v>4.000000000000066E-2</v>
      </c>
      <c r="R43" s="2">
        <f t="shared" si="19"/>
        <v>4.5899999999999848</v>
      </c>
      <c r="S43" s="5">
        <f t="shared" si="20"/>
        <v>2.0179048970923907</v>
      </c>
    </row>
    <row r="44" spans="1:19" x14ac:dyDescent="0.25">
      <c r="A44" s="1"/>
      <c r="B44" s="1"/>
      <c r="C44" s="1"/>
      <c r="D44" s="12">
        <v>0.9</v>
      </c>
      <c r="E44" s="1">
        <v>928</v>
      </c>
      <c r="F44" s="38">
        <f t="shared" si="0"/>
        <v>0.39444444444444443</v>
      </c>
      <c r="G44" s="1">
        <v>933</v>
      </c>
      <c r="H44" s="40">
        <f t="shared" si="1"/>
        <v>0.3979166666666667</v>
      </c>
      <c r="I44" s="4" t="str">
        <f t="shared" si="10"/>
        <v/>
      </c>
      <c r="J44" s="2">
        <f t="shared" si="11"/>
        <v>10.999999999999881</v>
      </c>
      <c r="K44" s="2">
        <f t="shared" si="12"/>
        <v>5.0000000000000622</v>
      </c>
      <c r="L44" s="2">
        <f t="shared" si="13"/>
        <v>2</v>
      </c>
      <c r="M44" s="2">
        <f t="shared" ca="1" si="14"/>
        <v>803</v>
      </c>
      <c r="N44" s="2" t="str">
        <f t="shared" si="15"/>
        <v/>
      </c>
      <c r="O44" s="2">
        <f t="shared" si="16"/>
        <v>10.999999999999881</v>
      </c>
      <c r="P44" s="5">
        <f t="shared" si="17"/>
        <v>10.963246077003175</v>
      </c>
      <c r="Q44" s="2">
        <f t="shared" si="18"/>
        <v>4.500000000000056</v>
      </c>
      <c r="R44" s="2">
        <f t="shared" si="19"/>
        <v>15.499999999999936</v>
      </c>
      <c r="S44" s="5">
        <f t="shared" si="20"/>
        <v>15.46324607700323</v>
      </c>
    </row>
    <row r="45" spans="1:19" x14ac:dyDescent="0.25">
      <c r="A45" s="1"/>
      <c r="B45" s="1"/>
      <c r="C45" s="1"/>
      <c r="D45" s="12">
        <v>1.1000000000000001</v>
      </c>
      <c r="E45" s="1">
        <v>944</v>
      </c>
      <c r="F45" s="38">
        <f t="shared" si="0"/>
        <v>0.4055555555555555</v>
      </c>
      <c r="G45" s="1">
        <v>947</v>
      </c>
      <c r="H45" s="40">
        <f t="shared" si="1"/>
        <v>0.40763888888888888</v>
      </c>
      <c r="I45" s="4" t="str">
        <f t="shared" si="10"/>
        <v/>
      </c>
      <c r="J45" s="2">
        <f t="shared" si="11"/>
        <v>5.9999999999999787</v>
      </c>
      <c r="K45" s="2">
        <f t="shared" si="12"/>
        <v>3.0000000000000693</v>
      </c>
      <c r="L45" s="2">
        <f t="shared" si="13"/>
        <v>3</v>
      </c>
      <c r="M45" s="2">
        <f t="shared" ca="1" si="14"/>
        <v>803</v>
      </c>
      <c r="N45" s="2" t="str">
        <f t="shared" si="15"/>
        <v/>
      </c>
      <c r="O45" s="2">
        <f t="shared" si="16"/>
        <v>4.1999999999999851</v>
      </c>
      <c r="P45" s="5">
        <f t="shared" si="17"/>
        <v>3.6943522039576702</v>
      </c>
      <c r="Q45" s="2">
        <f t="shared" si="18"/>
        <v>3.3000000000000766</v>
      </c>
      <c r="R45" s="2">
        <f t="shared" si="19"/>
        <v>7.5000000000000622</v>
      </c>
      <c r="S45" s="5">
        <f t="shared" si="20"/>
        <v>6.9943522039577468</v>
      </c>
    </row>
    <row r="46" spans="1:19" x14ac:dyDescent="0.25">
      <c r="A46" s="1"/>
      <c r="B46" s="1"/>
      <c r="C46" s="1"/>
      <c r="D46" s="12">
        <v>0.3</v>
      </c>
      <c r="E46" s="1">
        <v>953</v>
      </c>
      <c r="F46" s="38">
        <f t="shared" si="0"/>
        <v>0.41180555555555554</v>
      </c>
      <c r="G46" s="1">
        <v>956</v>
      </c>
      <c r="H46" s="40">
        <f t="shared" si="1"/>
        <v>0.41388888888888892</v>
      </c>
      <c r="I46" s="4">
        <f t="shared" si="10"/>
        <v>0.41736111111111113</v>
      </c>
      <c r="J46" s="2" t="str">
        <f t="shared" si="11"/>
        <v/>
      </c>
      <c r="K46" s="2">
        <f t="shared" si="12"/>
        <v>3.0000000000000693</v>
      </c>
      <c r="L46" s="2">
        <f t="shared" si="13"/>
        <v>4</v>
      </c>
      <c r="M46" s="2">
        <f t="shared" ca="1" si="14"/>
        <v>803</v>
      </c>
      <c r="N46" s="2">
        <f t="shared" ca="1" si="15"/>
        <v>117.99999999999999</v>
      </c>
      <c r="O46" s="2">
        <f t="shared" si="16"/>
        <v>0.75</v>
      </c>
      <c r="P46" s="5">
        <f t="shared" si="17"/>
        <v>0.11893841060855184</v>
      </c>
      <c r="Q46" s="2">
        <f t="shared" si="18"/>
        <v>0.90000000000002078</v>
      </c>
      <c r="R46" s="2">
        <f t="shared" si="19"/>
        <v>1.6500000000000208</v>
      </c>
      <c r="S46" s="5">
        <f t="shared" si="20"/>
        <v>1.0189384106085726</v>
      </c>
    </row>
    <row r="47" spans="1:19" x14ac:dyDescent="0.25">
      <c r="A47" s="3">
        <v>38087</v>
      </c>
      <c r="B47" s="1">
        <v>1009</v>
      </c>
      <c r="C47" s="1" t="s">
        <v>18</v>
      </c>
      <c r="D47" s="12">
        <v>0.01</v>
      </c>
      <c r="E47" s="1">
        <v>1057</v>
      </c>
      <c r="F47" s="38">
        <f t="shared" si="0"/>
        <v>0.45624999999999999</v>
      </c>
      <c r="G47" s="1" t="s">
        <v>19</v>
      </c>
      <c r="H47" s="40">
        <f t="shared" si="1"/>
        <v>0.4597222222222222</v>
      </c>
      <c r="I47" s="4" t="str">
        <f t="shared" si="10"/>
        <v/>
      </c>
      <c r="J47" s="2">
        <f t="shared" si="11"/>
        <v>23</v>
      </c>
      <c r="K47" s="2">
        <f t="shared" si="12"/>
        <v>4.9999999999999822</v>
      </c>
      <c r="L47" s="2">
        <f t="shared" si="13"/>
        <v>1</v>
      </c>
      <c r="M47" s="2">
        <f t="shared" ca="1" si="14"/>
        <v>1009</v>
      </c>
      <c r="N47" s="2" t="str">
        <f t="shared" si="15"/>
        <v/>
      </c>
      <c r="O47" s="2">
        <f t="shared" si="16"/>
        <v>10.465</v>
      </c>
      <c r="P47" s="5">
        <f t="shared" si="17"/>
        <v>4.549181263312513</v>
      </c>
      <c r="Q47" s="2">
        <f t="shared" si="18"/>
        <v>4.9999999999999822E-2</v>
      </c>
      <c r="R47" s="2">
        <f t="shared" si="19"/>
        <v>10.515000000000001</v>
      </c>
      <c r="S47" s="5">
        <f t="shared" si="20"/>
        <v>4.5991812633125129</v>
      </c>
    </row>
    <row r="48" spans="1:19" x14ac:dyDescent="0.25">
      <c r="A48" s="1"/>
      <c r="B48" s="1"/>
      <c r="C48" s="1"/>
      <c r="D48" s="10">
        <v>0.9</v>
      </c>
      <c r="E48" s="2">
        <v>1125</v>
      </c>
      <c r="F48" s="38">
        <f t="shared" si="0"/>
        <v>0.47569444444444442</v>
      </c>
      <c r="G48" s="2">
        <v>1131</v>
      </c>
      <c r="H48" s="40">
        <f t="shared" si="1"/>
        <v>0.47986111111111113</v>
      </c>
      <c r="I48" s="4" t="str">
        <f t="shared" si="10"/>
        <v/>
      </c>
      <c r="J48" s="2">
        <f t="shared" si="11"/>
        <v>15.000000000000027</v>
      </c>
      <c r="K48" s="2">
        <f t="shared" si="12"/>
        <v>6.0000000000000586</v>
      </c>
      <c r="L48" s="2">
        <f t="shared" si="13"/>
        <v>2</v>
      </c>
      <c r="M48" s="2">
        <f t="shared" ca="1" si="14"/>
        <v>1009</v>
      </c>
      <c r="N48" s="2" t="str">
        <f t="shared" si="15"/>
        <v/>
      </c>
      <c r="O48" s="2">
        <f t="shared" si="16"/>
        <v>15.000000000000027</v>
      </c>
      <c r="P48" s="5">
        <f t="shared" si="17"/>
        <v>14.949881014095425</v>
      </c>
      <c r="Q48" s="2">
        <f t="shared" si="18"/>
        <v>5.4000000000000528</v>
      </c>
      <c r="R48" s="2">
        <f t="shared" si="19"/>
        <v>20.40000000000008</v>
      </c>
      <c r="S48" s="5">
        <f t="shared" si="20"/>
        <v>20.349881014095477</v>
      </c>
    </row>
    <row r="49" spans="1:19" x14ac:dyDescent="0.25">
      <c r="A49" s="1"/>
      <c r="B49" s="1"/>
      <c r="C49" s="1"/>
      <c r="D49" s="12">
        <v>1.1000000000000001</v>
      </c>
      <c r="E49" s="1">
        <v>1146</v>
      </c>
      <c r="F49" s="38">
        <f t="shared" si="0"/>
        <v>0.49027777777777781</v>
      </c>
      <c r="G49" s="1">
        <v>1151</v>
      </c>
      <c r="H49" s="40">
        <f t="shared" si="1"/>
        <v>0.49374999999999997</v>
      </c>
      <c r="I49" s="4" t="str">
        <f t="shared" si="10"/>
        <v/>
      </c>
      <c r="J49" s="2">
        <f t="shared" si="11"/>
        <v>5.9999999999999787</v>
      </c>
      <c r="K49" s="2">
        <f t="shared" si="12"/>
        <v>4.9999999999999023</v>
      </c>
      <c r="L49" s="2">
        <f t="shared" si="13"/>
        <v>3</v>
      </c>
      <c r="M49" s="2">
        <f t="shared" ca="1" si="14"/>
        <v>1009</v>
      </c>
      <c r="N49" s="2" t="str">
        <f t="shared" si="15"/>
        <v/>
      </c>
      <c r="O49" s="2">
        <f t="shared" si="16"/>
        <v>4.1999999999999851</v>
      </c>
      <c r="P49" s="5">
        <f t="shared" si="17"/>
        <v>3.6943522039576702</v>
      </c>
      <c r="Q49" s="2">
        <f t="shared" si="18"/>
        <v>5.4999999999998934</v>
      </c>
      <c r="R49" s="2">
        <f t="shared" si="19"/>
        <v>9.6999999999998785</v>
      </c>
      <c r="S49" s="5">
        <f t="shared" si="20"/>
        <v>9.194352203957564</v>
      </c>
    </row>
    <row r="50" spans="1:19" x14ac:dyDescent="0.25">
      <c r="D50" s="12">
        <v>0.3</v>
      </c>
      <c r="E50" s="1">
        <v>1157</v>
      </c>
      <c r="F50" s="38">
        <f t="shared" si="0"/>
        <v>0.49791666666666662</v>
      </c>
      <c r="G50" s="1">
        <v>1200</v>
      </c>
      <c r="H50" s="40">
        <f t="shared" si="1"/>
        <v>0.5</v>
      </c>
      <c r="I50" s="4">
        <f t="shared" si="10"/>
        <v>0.50347222222222221</v>
      </c>
      <c r="J50" s="2" t="str">
        <f t="shared" si="11"/>
        <v/>
      </c>
      <c r="K50" s="2">
        <f t="shared" si="12"/>
        <v>3.0000000000000693</v>
      </c>
      <c r="L50" s="2">
        <f t="shared" si="13"/>
        <v>4</v>
      </c>
      <c r="M50" s="2">
        <f t="shared" ca="1" si="14"/>
        <v>1009</v>
      </c>
      <c r="N50" s="2">
        <f t="shared" ca="1" si="15"/>
        <v>115.99999999999999</v>
      </c>
      <c r="O50" s="2">
        <f t="shared" si="16"/>
        <v>0.75</v>
      </c>
      <c r="P50" s="5">
        <f t="shared" si="17"/>
        <v>0.11893841060855184</v>
      </c>
      <c r="Q50" s="2">
        <f t="shared" si="18"/>
        <v>0.90000000000002078</v>
      </c>
      <c r="R50" s="2">
        <f t="shared" si="19"/>
        <v>1.6500000000000208</v>
      </c>
      <c r="S50" s="5">
        <f t="shared" si="20"/>
        <v>1.0189384106085726</v>
      </c>
    </row>
    <row r="51" spans="1:19" x14ac:dyDescent="0.25">
      <c r="A51" s="3">
        <v>38087</v>
      </c>
      <c r="B51" s="1">
        <v>1213</v>
      </c>
      <c r="C51" s="1">
        <v>206</v>
      </c>
      <c r="D51" s="12">
        <v>0.01</v>
      </c>
      <c r="E51" s="1">
        <v>1259</v>
      </c>
      <c r="F51" s="38">
        <f t="shared" si="0"/>
        <v>0.54097222222222219</v>
      </c>
      <c r="G51" s="1">
        <v>1308</v>
      </c>
      <c r="H51" s="40">
        <f t="shared" si="1"/>
        <v>0.54722222222222217</v>
      </c>
      <c r="I51" s="4" t="str">
        <f t="shared" si="10"/>
        <v/>
      </c>
      <c r="J51" s="2">
        <f t="shared" si="11"/>
        <v>11.000000000000121</v>
      </c>
      <c r="K51" s="2">
        <f t="shared" si="12"/>
        <v>8.999999999999968</v>
      </c>
      <c r="L51" s="2">
        <f t="shared" si="13"/>
        <v>1</v>
      </c>
      <c r="M51" s="2">
        <f t="shared" ca="1" si="14"/>
        <v>1213</v>
      </c>
      <c r="N51" s="2" t="str">
        <f t="shared" si="15"/>
        <v/>
      </c>
      <c r="O51" s="2">
        <f t="shared" si="16"/>
        <v>5.005000000000055</v>
      </c>
      <c r="P51" s="5">
        <f t="shared" si="17"/>
        <v>2.1756953868016606</v>
      </c>
      <c r="Q51" s="2">
        <f t="shared" si="18"/>
        <v>8.9999999999999677E-2</v>
      </c>
      <c r="R51" s="2">
        <f t="shared" si="19"/>
        <v>5.0950000000000548</v>
      </c>
      <c r="S51" s="5">
        <f t="shared" si="20"/>
        <v>2.2656953868016605</v>
      </c>
    </row>
    <row r="52" spans="1:19" x14ac:dyDescent="0.25">
      <c r="A52" s="1"/>
      <c r="B52" s="1"/>
      <c r="C52" s="1"/>
      <c r="D52" s="12">
        <v>0.9</v>
      </c>
      <c r="E52" s="1">
        <v>1319</v>
      </c>
      <c r="F52" s="38">
        <f t="shared" si="0"/>
        <v>0.55486111111111114</v>
      </c>
      <c r="G52" s="1">
        <v>1325</v>
      </c>
      <c r="H52" s="40">
        <f t="shared" si="1"/>
        <v>0.55902777777777779</v>
      </c>
      <c r="I52" s="4" t="str">
        <f t="shared" si="10"/>
        <v/>
      </c>
      <c r="J52" s="2">
        <f t="shared" si="11"/>
        <v>4.9999999999999822</v>
      </c>
      <c r="K52" s="2">
        <f t="shared" si="12"/>
        <v>5.9999999999999787</v>
      </c>
      <c r="L52" s="2">
        <f t="shared" si="13"/>
        <v>2</v>
      </c>
      <c r="M52" s="2">
        <f t="shared" ca="1" si="14"/>
        <v>1213</v>
      </c>
      <c r="N52" s="2" t="str">
        <f t="shared" si="15"/>
        <v/>
      </c>
      <c r="O52" s="2">
        <f t="shared" si="16"/>
        <v>4.9999999999999822</v>
      </c>
      <c r="P52" s="5">
        <f t="shared" si="17"/>
        <v>4.9832936713651153</v>
      </c>
      <c r="Q52" s="2">
        <f t="shared" si="18"/>
        <v>5.3999999999999808</v>
      </c>
      <c r="R52" s="2">
        <f t="shared" si="19"/>
        <v>10.399999999999963</v>
      </c>
      <c r="S52" s="5">
        <f t="shared" si="20"/>
        <v>10.383293671365095</v>
      </c>
    </row>
    <row r="53" spans="1:19" x14ac:dyDescent="0.25">
      <c r="A53" s="1"/>
      <c r="B53" s="1"/>
      <c r="C53" s="1"/>
      <c r="D53" s="12">
        <v>1.1000000000000001</v>
      </c>
      <c r="E53" s="1">
        <v>1330</v>
      </c>
      <c r="F53" s="38">
        <f t="shared" si="0"/>
        <v>0.5625</v>
      </c>
      <c r="G53" s="1">
        <v>1335</v>
      </c>
      <c r="H53" s="40">
        <f t="shared" si="1"/>
        <v>0.56597222222222221</v>
      </c>
      <c r="I53" s="4" t="str">
        <f t="shared" si="10"/>
        <v/>
      </c>
      <c r="J53" s="2">
        <f t="shared" si="11"/>
        <v>5.9999999999999787</v>
      </c>
      <c r="K53" s="2">
        <f t="shared" si="12"/>
        <v>4.9999999999999822</v>
      </c>
      <c r="L53" s="2">
        <f t="shared" si="13"/>
        <v>3</v>
      </c>
      <c r="M53" s="2">
        <f t="shared" ca="1" si="14"/>
        <v>1213</v>
      </c>
      <c r="N53" s="2" t="str">
        <f t="shared" si="15"/>
        <v/>
      </c>
      <c r="O53" s="2">
        <f t="shared" si="16"/>
        <v>4.1999999999999851</v>
      </c>
      <c r="P53" s="5">
        <f t="shared" si="17"/>
        <v>3.6943522039576702</v>
      </c>
      <c r="Q53" s="2">
        <f t="shared" si="18"/>
        <v>5.4999999999999805</v>
      </c>
      <c r="R53" s="2">
        <f t="shared" si="19"/>
        <v>9.6999999999999655</v>
      </c>
      <c r="S53" s="5">
        <f t="shared" si="20"/>
        <v>9.1943522039576511</v>
      </c>
    </row>
    <row r="54" spans="1:19" x14ac:dyDescent="0.25">
      <c r="D54" s="12">
        <v>0.3</v>
      </c>
      <c r="E54" s="1">
        <v>1341</v>
      </c>
      <c r="F54" s="38">
        <f t="shared" si="0"/>
        <v>0.57013888888888886</v>
      </c>
      <c r="G54" s="1">
        <v>1349</v>
      </c>
      <c r="H54" s="40">
        <f t="shared" si="1"/>
        <v>0.5756944444444444</v>
      </c>
      <c r="I54" s="4">
        <f t="shared" si="10"/>
        <v>0.57916666666666661</v>
      </c>
      <c r="J54" s="2" t="str">
        <f t="shared" si="11"/>
        <v/>
      </c>
      <c r="K54" s="2">
        <f t="shared" si="12"/>
        <v>7.9999999999999716</v>
      </c>
      <c r="L54" s="2">
        <f t="shared" si="13"/>
        <v>4</v>
      </c>
      <c r="M54" s="2">
        <f t="shared" ca="1" si="14"/>
        <v>1213</v>
      </c>
      <c r="N54" s="2">
        <f t="shared" ca="1" si="15"/>
        <v>100.99999999999996</v>
      </c>
      <c r="O54" s="2">
        <f t="shared" si="16"/>
        <v>0.75</v>
      </c>
      <c r="P54" s="5">
        <f t="shared" si="17"/>
        <v>0.11893841060855184</v>
      </c>
      <c r="Q54" s="2">
        <f t="shared" si="18"/>
        <v>2.3999999999999915</v>
      </c>
      <c r="R54" s="2">
        <f t="shared" si="19"/>
        <v>3.1499999999999915</v>
      </c>
      <c r="S54" s="5">
        <f t="shared" si="20"/>
        <v>2.5189384106085435</v>
      </c>
    </row>
    <row r="55" spans="1:19" x14ac:dyDescent="0.25">
      <c r="A55" s="3">
        <v>38088</v>
      </c>
      <c r="B55" s="1">
        <v>1033</v>
      </c>
      <c r="C55" s="1">
        <v>3</v>
      </c>
      <c r="D55" s="12">
        <v>0.01</v>
      </c>
      <c r="E55" s="1">
        <v>1123</v>
      </c>
      <c r="F55" s="38">
        <f t="shared" si="0"/>
        <v>0.47430555555555554</v>
      </c>
      <c r="G55" s="1">
        <v>1616</v>
      </c>
      <c r="H55" s="40">
        <f t="shared" si="1"/>
        <v>0.6777777777777777</v>
      </c>
      <c r="I55" s="4" t="str">
        <f t="shared" si="10"/>
        <v/>
      </c>
      <c r="J55" s="2">
        <f t="shared" si="11"/>
        <v>5.0000000000001421</v>
      </c>
      <c r="K55" s="2">
        <f t="shared" si="12"/>
        <v>292.99999999999994</v>
      </c>
      <c r="L55" s="2">
        <f t="shared" si="13"/>
        <v>1</v>
      </c>
      <c r="M55" s="2">
        <f t="shared" ca="1" si="14"/>
        <v>1033</v>
      </c>
      <c r="N55" s="2" t="str">
        <f t="shared" si="15"/>
        <v/>
      </c>
      <c r="O55" s="2">
        <f t="shared" si="16"/>
        <v>0.15000000000000427</v>
      </c>
      <c r="P55" s="5">
        <f t="shared" si="17"/>
        <v>0.12427316376196407</v>
      </c>
      <c r="Q55" s="2">
        <f t="shared" si="18"/>
        <v>2.9299999999999993</v>
      </c>
      <c r="R55" s="2">
        <f t="shared" si="19"/>
        <v>3.0800000000000036</v>
      </c>
      <c r="S55" s="5">
        <f t="shared" si="20"/>
        <v>3.0542731637619633</v>
      </c>
    </row>
    <row r="56" spans="1:19" x14ac:dyDescent="0.25">
      <c r="D56" s="12">
        <v>0.05</v>
      </c>
      <c r="E56" s="1">
        <v>1621</v>
      </c>
      <c r="F56" s="38">
        <f t="shared" si="0"/>
        <v>0.68125000000000002</v>
      </c>
      <c r="G56" s="1">
        <v>1624</v>
      </c>
      <c r="H56" s="40">
        <f t="shared" si="1"/>
        <v>0.68333333333333324</v>
      </c>
      <c r="I56" s="4" t="str">
        <f t="shared" si="10"/>
        <v/>
      </c>
      <c r="J56" s="2">
        <f t="shared" si="11"/>
        <v>9.0000000000001279</v>
      </c>
      <c r="K56" s="2">
        <f t="shared" si="12"/>
        <v>2.9999999999998295</v>
      </c>
      <c r="L56" s="2">
        <f t="shared" si="13"/>
        <v>2</v>
      </c>
      <c r="M56" s="2">
        <f t="shared" ca="1" si="14"/>
        <v>1033</v>
      </c>
      <c r="N56" s="2" t="str">
        <f t="shared" si="15"/>
        <v/>
      </c>
      <c r="O56" s="2">
        <f t="shared" si="16"/>
        <v>0.27000000000000385</v>
      </c>
      <c r="P56" s="5">
        <f t="shared" si="17"/>
        <v>0.22369169477153217</v>
      </c>
      <c r="Q56" s="2">
        <f t="shared" si="18"/>
        <v>0.14999999999999147</v>
      </c>
      <c r="R56" s="2">
        <f t="shared" si="19"/>
        <v>0.41999999999999532</v>
      </c>
      <c r="S56" s="5">
        <f t="shared" si="20"/>
        <v>0.37369169477152364</v>
      </c>
    </row>
    <row r="57" spans="1:19" s="7" customFormat="1" x14ac:dyDescent="0.25">
      <c r="D57" s="33">
        <v>0.01</v>
      </c>
      <c r="E57" s="33">
        <v>1633</v>
      </c>
      <c r="F57" s="39">
        <f t="shared" si="0"/>
        <v>0.68958333333333333</v>
      </c>
      <c r="G57" s="33">
        <v>1635</v>
      </c>
      <c r="H57" s="41">
        <f t="shared" si="1"/>
        <v>0.69097222222222221</v>
      </c>
      <c r="I57" s="102" t="str">
        <f t="shared" si="10"/>
        <v/>
      </c>
      <c r="J57" s="7">
        <f t="shared" si="11"/>
        <v>5.0000000000001421</v>
      </c>
      <c r="K57" s="7">
        <f t="shared" si="12"/>
        <v>1.9999999999999929</v>
      </c>
      <c r="L57" s="7">
        <f t="shared" si="13"/>
        <v>3</v>
      </c>
      <c r="M57" s="7">
        <f t="shared" ca="1" si="14"/>
        <v>1033</v>
      </c>
      <c r="N57" s="7" t="str">
        <f t="shared" si="15"/>
        <v/>
      </c>
      <c r="O57" s="7">
        <f t="shared" si="16"/>
        <v>2.5250000000000719</v>
      </c>
      <c r="P57" s="103">
        <f t="shared" si="17"/>
        <v>1.0749019493309799</v>
      </c>
      <c r="Q57" s="7">
        <f t="shared" si="18"/>
        <v>1.9999999999999931E-2</v>
      </c>
      <c r="R57" s="7">
        <f t="shared" si="19"/>
        <v>2.5450000000000719</v>
      </c>
      <c r="S57" s="103">
        <f t="shared" si="20"/>
        <v>1.09490194933098</v>
      </c>
    </row>
    <row r="58" spans="1:19" x14ac:dyDescent="0.25">
      <c r="D58" s="12">
        <v>1</v>
      </c>
      <c r="E58" s="12">
        <v>1640</v>
      </c>
      <c r="F58" s="38">
        <f t="shared" si="0"/>
        <v>0.69444444444444453</v>
      </c>
      <c r="G58" s="12">
        <v>1850</v>
      </c>
      <c r="H58" s="40">
        <f t="shared" si="1"/>
        <v>0.78472222222222221</v>
      </c>
      <c r="I58" s="4" t="str">
        <f t="shared" si="10"/>
        <v/>
      </c>
      <c r="J58" s="2">
        <f t="shared" si="11"/>
        <v>6.9999999999999751</v>
      </c>
      <c r="K58" s="2">
        <f t="shared" si="12"/>
        <v>129.99999999999986</v>
      </c>
      <c r="L58" s="2">
        <f t="shared" si="13"/>
        <v>4</v>
      </c>
      <c r="M58" s="2">
        <f t="shared" ca="1" si="14"/>
        <v>1033</v>
      </c>
      <c r="N58" s="2" t="str">
        <f t="shared" si="15"/>
        <v/>
      </c>
      <c r="O58" s="2">
        <f t="shared" si="16"/>
        <v>3.5349999999999873</v>
      </c>
      <c r="P58" s="5">
        <f t="shared" si="17"/>
        <v>1.5048627290633239</v>
      </c>
      <c r="Q58" s="2">
        <f t="shared" si="18"/>
        <v>129.99999999999986</v>
      </c>
      <c r="R58" s="2">
        <f t="shared" si="19"/>
        <v>133.53499999999985</v>
      </c>
      <c r="S58" s="5">
        <f t="shared" si="20"/>
        <v>131.50486272906318</v>
      </c>
    </row>
    <row r="59" spans="1:19" x14ac:dyDescent="0.25">
      <c r="D59" s="12">
        <v>0.01</v>
      </c>
      <c r="E59" s="12">
        <v>1857</v>
      </c>
      <c r="F59" s="38">
        <f t="shared" si="0"/>
        <v>0.7895833333333333</v>
      </c>
      <c r="G59" s="12">
        <v>1928</v>
      </c>
      <c r="H59" s="40">
        <f t="shared" si="1"/>
        <v>0.81111111111111101</v>
      </c>
      <c r="I59" s="4" t="str">
        <f t="shared" si="10"/>
        <v/>
      </c>
      <c r="J59" s="2">
        <f t="shared" si="11"/>
        <v>7.000000000000135</v>
      </c>
      <c r="K59" s="2">
        <f t="shared" si="12"/>
        <v>30.99999999999989</v>
      </c>
      <c r="L59" s="2">
        <f t="shared" si="13"/>
        <v>5</v>
      </c>
      <c r="M59" s="2">
        <f t="shared" ca="1" si="14"/>
        <v>1033</v>
      </c>
      <c r="N59" s="2" t="str">
        <f t="shared" si="15"/>
        <v/>
      </c>
      <c r="O59" s="2">
        <f t="shared" si="16"/>
        <v>3.5350000000000681</v>
      </c>
      <c r="P59" s="5">
        <f t="shared" si="17"/>
        <v>1.5048627290633583</v>
      </c>
      <c r="Q59" s="2">
        <f t="shared" si="18"/>
        <v>0.30999999999999889</v>
      </c>
      <c r="R59" s="2">
        <f t="shared" si="19"/>
        <v>3.8450000000000668</v>
      </c>
      <c r="S59" s="5">
        <f t="shared" si="20"/>
        <v>1.8148627290633572</v>
      </c>
    </row>
    <row r="60" spans="1:19" x14ac:dyDescent="0.25">
      <c r="D60" s="12">
        <v>1</v>
      </c>
      <c r="E60" s="12">
        <v>1935</v>
      </c>
      <c r="F60" s="38">
        <f t="shared" si="0"/>
        <v>0.81597222222222221</v>
      </c>
      <c r="G60" s="12">
        <v>2000</v>
      </c>
      <c r="H60" s="40">
        <f t="shared" si="1"/>
        <v>0.83333333333333337</v>
      </c>
      <c r="I60" s="4" t="str">
        <f t="shared" si="10"/>
        <v/>
      </c>
      <c r="J60" s="2">
        <f t="shared" si="11"/>
        <v>5.9999999999999787</v>
      </c>
      <c r="K60" s="2">
        <f t="shared" si="12"/>
        <v>25.000000000000071</v>
      </c>
      <c r="L60" s="2">
        <f t="shared" si="13"/>
        <v>6</v>
      </c>
      <c r="M60" s="2">
        <f t="shared" ca="1" si="14"/>
        <v>1033</v>
      </c>
      <c r="N60" s="2" t="str">
        <f t="shared" si="15"/>
        <v/>
      </c>
      <c r="O60" s="2">
        <f t="shared" si="16"/>
        <v>3.0299999999999891</v>
      </c>
      <c r="P60" s="5">
        <f t="shared" si="17"/>
        <v>1.2898823391971348</v>
      </c>
      <c r="Q60" s="2">
        <f t="shared" si="18"/>
        <v>25.000000000000071</v>
      </c>
      <c r="R60" s="2">
        <f t="shared" si="19"/>
        <v>28.030000000000062</v>
      </c>
      <c r="S60" s="5">
        <f t="shared" si="20"/>
        <v>26.289882339197206</v>
      </c>
    </row>
    <row r="61" spans="1:19" x14ac:dyDescent="0.25">
      <c r="D61" s="12">
        <v>0.01</v>
      </c>
      <c r="E61" s="12">
        <v>2006</v>
      </c>
      <c r="F61" s="38">
        <f t="shared" si="0"/>
        <v>0.83750000000000002</v>
      </c>
      <c r="G61" s="12">
        <v>2018</v>
      </c>
      <c r="H61" s="40">
        <f t="shared" si="1"/>
        <v>0.84583333333333333</v>
      </c>
      <c r="I61" s="4" t="str">
        <f t="shared" si="10"/>
        <v/>
      </c>
      <c r="J61" s="2">
        <f t="shared" si="11"/>
        <v>7.000000000000135</v>
      </c>
      <c r="K61" s="2">
        <f t="shared" si="12"/>
        <v>11.999999999999957</v>
      </c>
      <c r="L61" s="2">
        <f t="shared" si="13"/>
        <v>7</v>
      </c>
      <c r="M61" s="2">
        <f t="shared" ca="1" si="14"/>
        <v>1033</v>
      </c>
      <c r="N61" s="2" t="str">
        <f t="shared" si="15"/>
        <v/>
      </c>
      <c r="O61" s="2">
        <f t="shared" si="16"/>
        <v>0.38500000000000745</v>
      </c>
      <c r="P61" s="5">
        <f t="shared" si="17"/>
        <v>0.27361621771210098</v>
      </c>
      <c r="Q61" s="2">
        <f t="shared" si="18"/>
        <v>0.11999999999999958</v>
      </c>
      <c r="R61" s="2">
        <f t="shared" si="19"/>
        <v>0.505000000000007</v>
      </c>
      <c r="S61" s="5">
        <f t="shared" si="20"/>
        <v>0.39361621771210054</v>
      </c>
    </row>
    <row r="62" spans="1:19" x14ac:dyDescent="0.25">
      <c r="D62" s="12">
        <v>0.1</v>
      </c>
      <c r="E62" s="12">
        <v>2025</v>
      </c>
      <c r="F62" s="38">
        <f t="shared" si="0"/>
        <v>0.85069444444444453</v>
      </c>
      <c r="G62" s="12">
        <v>2027</v>
      </c>
      <c r="H62" s="40">
        <f t="shared" si="1"/>
        <v>0.8520833333333333</v>
      </c>
      <c r="I62" s="4" t="str">
        <f t="shared" si="10"/>
        <v/>
      </c>
      <c r="J62" s="2">
        <f t="shared" si="11"/>
        <v>5.0000000000001421</v>
      </c>
      <c r="K62" s="2">
        <f t="shared" si="12"/>
        <v>1.999999999999833</v>
      </c>
      <c r="L62" s="2">
        <f t="shared" si="13"/>
        <v>8</v>
      </c>
      <c r="M62" s="2">
        <f t="shared" ca="1" si="14"/>
        <v>1033</v>
      </c>
      <c r="N62" s="2" t="str">
        <f t="shared" si="15"/>
        <v/>
      </c>
      <c r="O62" s="2">
        <f t="shared" si="16"/>
        <v>2.7500000000000782</v>
      </c>
      <c r="P62" s="5">
        <f t="shared" si="17"/>
        <v>1.954332807326262</v>
      </c>
      <c r="Q62" s="2">
        <f t="shared" si="18"/>
        <v>0.1999999999999833</v>
      </c>
      <c r="R62" s="2">
        <f t="shared" si="19"/>
        <v>2.9500000000000615</v>
      </c>
      <c r="S62" s="5">
        <f t="shared" si="20"/>
        <v>2.1543328073262451</v>
      </c>
    </row>
    <row r="63" spans="1:19" x14ac:dyDescent="0.25">
      <c r="D63" s="12">
        <v>1</v>
      </c>
      <c r="E63" s="12">
        <v>2032</v>
      </c>
      <c r="F63" s="38">
        <f t="shared" si="0"/>
        <v>0.85555555555555562</v>
      </c>
      <c r="G63" s="12">
        <v>2034</v>
      </c>
      <c r="H63" s="40">
        <f t="shared" si="1"/>
        <v>0.8569444444444444</v>
      </c>
      <c r="I63" s="4" t="str">
        <f t="shared" si="10"/>
        <v/>
      </c>
      <c r="J63" s="2">
        <f t="shared" si="11"/>
        <v>4.9999999999999822</v>
      </c>
      <c r="K63" s="2">
        <f t="shared" si="12"/>
        <v>1.999999999999833</v>
      </c>
      <c r="L63" s="2">
        <f t="shared" si="13"/>
        <v>9</v>
      </c>
      <c r="M63" s="2">
        <f t="shared" ca="1" si="14"/>
        <v>1033</v>
      </c>
      <c r="N63" s="2" t="str">
        <f t="shared" si="15"/>
        <v/>
      </c>
      <c r="O63" s="2">
        <f t="shared" si="16"/>
        <v>27.499999999999901</v>
      </c>
      <c r="P63" s="5">
        <f t="shared" si="17"/>
        <v>19.543259324418777</v>
      </c>
      <c r="Q63" s="2">
        <f t="shared" si="18"/>
        <v>1.999999999999833</v>
      </c>
      <c r="R63" s="2">
        <f t="shared" si="19"/>
        <v>29.499999999999734</v>
      </c>
      <c r="S63" s="5">
        <f t="shared" si="20"/>
        <v>21.54325932441861</v>
      </c>
    </row>
    <row r="64" spans="1:19" x14ac:dyDescent="0.25">
      <c r="D64" s="12">
        <v>10</v>
      </c>
      <c r="E64" s="12">
        <v>2039</v>
      </c>
      <c r="F64" s="38">
        <f t="shared" si="0"/>
        <v>0.86041666666666661</v>
      </c>
      <c r="G64" s="12">
        <v>2042</v>
      </c>
      <c r="H64" s="40">
        <f t="shared" si="1"/>
        <v>0.86249999999999993</v>
      </c>
      <c r="I64" s="4" t="str">
        <f t="shared" si="10"/>
        <v/>
      </c>
      <c r="J64" s="2">
        <f t="shared" si="11"/>
        <v>5.0000000000001421</v>
      </c>
      <c r="K64" s="2">
        <f t="shared" si="12"/>
        <v>2.9999999999999893</v>
      </c>
      <c r="L64" s="2">
        <f t="shared" si="13"/>
        <v>10</v>
      </c>
      <c r="M64" s="2">
        <f t="shared" ca="1" si="14"/>
        <v>1033</v>
      </c>
      <c r="N64" s="2" t="str">
        <f t="shared" si="15"/>
        <v/>
      </c>
      <c r="O64" s="2">
        <f t="shared" si="16"/>
        <v>275.00000000000784</v>
      </c>
      <c r="P64" s="5">
        <f t="shared" si="17"/>
        <v>195.43252449524246</v>
      </c>
      <c r="Q64" s="2">
        <f t="shared" si="18"/>
        <v>29.999999999999893</v>
      </c>
      <c r="R64" s="2">
        <f t="shared" si="19"/>
        <v>305.00000000000773</v>
      </c>
      <c r="S64" s="5">
        <f t="shared" si="20"/>
        <v>225.43252449524235</v>
      </c>
    </row>
    <row r="65" spans="1:19" x14ac:dyDescent="0.25">
      <c r="D65" s="12">
        <v>100</v>
      </c>
      <c r="E65" s="12">
        <v>2047</v>
      </c>
      <c r="F65" s="38">
        <f t="shared" si="0"/>
        <v>0.86597222222222225</v>
      </c>
      <c r="G65" s="12">
        <v>2050</v>
      </c>
      <c r="H65" s="40">
        <f t="shared" si="1"/>
        <v>0.86805555555555547</v>
      </c>
      <c r="I65" s="4" t="str">
        <f t="shared" si="10"/>
        <v/>
      </c>
      <c r="J65" s="2">
        <f t="shared" si="11"/>
        <v>3.9999999999999858</v>
      </c>
      <c r="K65" s="2">
        <f t="shared" si="12"/>
        <v>2.9999999999998295</v>
      </c>
      <c r="L65" s="2">
        <f t="shared" si="13"/>
        <v>11</v>
      </c>
      <c r="M65" s="2">
        <f t="shared" ca="1" si="14"/>
        <v>1033</v>
      </c>
      <c r="N65" s="2" t="str">
        <f t="shared" si="15"/>
        <v/>
      </c>
      <c r="O65" s="2">
        <f t="shared" si="16"/>
        <v>479.99999999999829</v>
      </c>
      <c r="P65" s="5">
        <f t="shared" si="17"/>
        <v>475.52214995603271</v>
      </c>
      <c r="Q65" s="2">
        <f t="shared" si="18"/>
        <v>299.99999999998295</v>
      </c>
      <c r="R65" s="2">
        <f t="shared" si="19"/>
        <v>779.99999999998124</v>
      </c>
      <c r="S65" s="5">
        <f t="shared" si="20"/>
        <v>775.52214995601571</v>
      </c>
    </row>
    <row r="66" spans="1:19" x14ac:dyDescent="0.25">
      <c r="D66" s="12">
        <v>140</v>
      </c>
      <c r="E66" s="12">
        <v>2054</v>
      </c>
      <c r="F66" s="38">
        <f t="shared" ref="F66:F129" si="21">VALUE(CONCATENATE(LEFT(E66,LEN(E66)-2),":",RIGHT(E66,2)))</f>
        <v>0.87083333333333324</v>
      </c>
      <c r="G66" s="12">
        <v>2058</v>
      </c>
      <c r="H66" s="40">
        <f t="shared" ref="H66:H129" si="22">VALUE(CONCATENATE(LEFT(G66,LEN(G66)-2),":",RIGHT(G66,2)))</f>
        <v>0.87361111111111101</v>
      </c>
      <c r="I66" s="4" t="str">
        <f t="shared" si="10"/>
        <v/>
      </c>
      <c r="J66" s="2">
        <f t="shared" si="11"/>
        <v>5.0000000000001421</v>
      </c>
      <c r="K66" s="2">
        <f t="shared" si="12"/>
        <v>3.9999999999999858</v>
      </c>
      <c r="L66" s="2">
        <f t="shared" si="13"/>
        <v>12</v>
      </c>
      <c r="M66" s="2">
        <f t="shared" ca="1" si="14"/>
        <v>1033</v>
      </c>
      <c r="N66" s="2" t="str">
        <f t="shared" si="15"/>
        <v/>
      </c>
      <c r="O66" s="2">
        <f t="shared" si="16"/>
        <v>800.00000000002274</v>
      </c>
      <c r="P66" s="5">
        <f t="shared" si="17"/>
        <v>795.81583369998918</v>
      </c>
      <c r="Q66" s="2">
        <f t="shared" si="18"/>
        <v>559.99999999999795</v>
      </c>
      <c r="R66" s="2">
        <f t="shared" si="19"/>
        <v>1360.0000000000207</v>
      </c>
      <c r="S66" s="5">
        <f t="shared" si="20"/>
        <v>1355.8158336999873</v>
      </c>
    </row>
    <row r="67" spans="1:19" x14ac:dyDescent="0.25">
      <c r="D67" s="12">
        <v>180</v>
      </c>
      <c r="E67" s="12">
        <v>2103</v>
      </c>
      <c r="F67" s="38">
        <f t="shared" si="21"/>
        <v>0.87708333333333333</v>
      </c>
      <c r="G67" s="12">
        <v>2114</v>
      </c>
      <c r="H67" s="40">
        <f t="shared" si="22"/>
        <v>0.8847222222222223</v>
      </c>
      <c r="I67" s="4">
        <f t="shared" ref="I67:I130" si="23">IF(OR(A68&lt;&gt;"",D68=""),H67+TIME(0,5,0),"")</f>
        <v>0.88819444444444451</v>
      </c>
      <c r="J67" s="2" t="str">
        <f t="shared" ref="J67:J130" si="24">IF(AND(OR(AND(A67&lt;&gt;"",A68=""),AND(A67="",A68="")),D68&lt;&gt;""),(F68-H67)*1440,"")</f>
        <v/>
      </c>
      <c r="K67" s="2">
        <f t="shared" ref="K67:K130" si="25">(H67-F67)*1440</f>
        <v>11.000000000000121</v>
      </c>
      <c r="L67" s="2">
        <f t="shared" ref="L67:L130" si="26">IF(A67&lt;&gt;"",1,L66+1)</f>
        <v>13</v>
      </c>
      <c r="M67" s="2">
        <f t="shared" ref="M67:M130" ca="1" si="27">OFFSET(B67,-L67+1,0)</f>
        <v>1033</v>
      </c>
      <c r="N67" s="2">
        <f t="shared" ref="N67:N130" ca="1" si="28">IF(I67&lt;&gt;"",(I67-VALUE(CONCATENATE(LEFT(M67,LEN(M67)-2),":",RIGHT(M67,2))))*1440,"")</f>
        <v>646</v>
      </c>
      <c r="O67" s="2">
        <f t="shared" ref="O67:O130" si="29">IF(J67&lt;&gt;"",(D67+D68)*J67/2,D67*5/2)</f>
        <v>450</v>
      </c>
      <c r="P67" s="5">
        <f t="shared" ref="P67:P130" si="30">IF(J67&lt;&gt;"",(D68-D67)*J67/LN((D68+0.000001)/(D67+0.000001)),-5*(D67-0.000001)/(LN(1/D67)-13.8155))</f>
        <v>47.347346607878421</v>
      </c>
      <c r="Q67" s="2">
        <f t="shared" ref="Q67:Q130" si="31">(D67*K67)</f>
        <v>1980.0000000000218</v>
      </c>
      <c r="R67" s="2">
        <f t="shared" ref="R67:R130" si="32">O67+Q67</f>
        <v>2430.0000000000218</v>
      </c>
      <c r="S67" s="5">
        <f t="shared" ref="S67:S130" si="33">P67+Q67</f>
        <v>2027.3473466079004</v>
      </c>
    </row>
    <row r="68" spans="1:19" x14ac:dyDescent="0.25">
      <c r="A68" s="6">
        <v>38090</v>
      </c>
      <c r="B68" s="2">
        <v>752</v>
      </c>
      <c r="D68" s="12">
        <v>0.01</v>
      </c>
      <c r="E68" s="12">
        <v>843</v>
      </c>
      <c r="F68" s="38">
        <f t="shared" si="21"/>
        <v>0.36319444444444443</v>
      </c>
      <c r="G68" s="12">
        <v>859</v>
      </c>
      <c r="H68" s="40">
        <f t="shared" si="22"/>
        <v>0.3743055555555555</v>
      </c>
      <c r="I68" s="4" t="str">
        <f t="shared" si="23"/>
        <v/>
      </c>
      <c r="J68" s="2">
        <f t="shared" si="24"/>
        <v>0</v>
      </c>
      <c r="K68" s="2">
        <f t="shared" si="25"/>
        <v>15.999999999999943</v>
      </c>
      <c r="L68" s="2">
        <f t="shared" si="26"/>
        <v>1</v>
      </c>
      <c r="M68" s="2">
        <f t="shared" ca="1" si="27"/>
        <v>752</v>
      </c>
      <c r="N68" s="2" t="str">
        <f t="shared" si="28"/>
        <v/>
      </c>
      <c r="O68" s="2">
        <f t="shared" si="29"/>
        <v>0</v>
      </c>
      <c r="P68" s="5">
        <f t="shared" si="30"/>
        <v>0</v>
      </c>
      <c r="Q68" s="2">
        <f t="shared" si="31"/>
        <v>0.15999999999999945</v>
      </c>
      <c r="R68" s="2">
        <f t="shared" si="32"/>
        <v>0.15999999999999945</v>
      </c>
      <c r="S68" s="5">
        <f t="shared" si="33"/>
        <v>0.15999999999999945</v>
      </c>
    </row>
    <row r="69" spans="1:19" x14ac:dyDescent="0.25">
      <c r="D69" s="12">
        <v>1.1000000000000001</v>
      </c>
      <c r="E69" s="12">
        <v>859</v>
      </c>
      <c r="F69" s="38">
        <f t="shared" si="21"/>
        <v>0.3743055555555555</v>
      </c>
      <c r="G69" s="12">
        <v>904</v>
      </c>
      <c r="H69" s="40">
        <f t="shared" si="22"/>
        <v>0.37777777777777777</v>
      </c>
      <c r="I69" s="4" t="str">
        <f t="shared" si="23"/>
        <v/>
      </c>
      <c r="J69" s="2">
        <f t="shared" si="24"/>
        <v>9.000000000000048</v>
      </c>
      <c r="K69" s="2">
        <f t="shared" si="25"/>
        <v>5.0000000000000622</v>
      </c>
      <c r="L69" s="2">
        <f t="shared" si="26"/>
        <v>2</v>
      </c>
      <c r="M69" s="2">
        <f t="shared" ca="1" si="27"/>
        <v>752</v>
      </c>
      <c r="N69" s="2" t="str">
        <f t="shared" si="28"/>
        <v/>
      </c>
      <c r="O69" s="2">
        <f t="shared" si="29"/>
        <v>4.9950000000000268</v>
      </c>
      <c r="P69" s="5">
        <f t="shared" si="30"/>
        <v>2.0870647328093179</v>
      </c>
      <c r="Q69" s="2">
        <f t="shared" si="31"/>
        <v>5.5000000000000693</v>
      </c>
      <c r="R69" s="2">
        <f t="shared" si="32"/>
        <v>10.495000000000097</v>
      </c>
      <c r="S69" s="5">
        <f t="shared" si="33"/>
        <v>7.5870647328093872</v>
      </c>
    </row>
    <row r="70" spans="1:19" x14ac:dyDescent="0.25">
      <c r="D70" s="12">
        <v>0.01</v>
      </c>
      <c r="E70" s="12">
        <v>913</v>
      </c>
      <c r="F70" s="38">
        <f t="shared" si="21"/>
        <v>0.3840277777777778</v>
      </c>
      <c r="G70" s="12">
        <v>928</v>
      </c>
      <c r="H70" s="40">
        <f t="shared" si="22"/>
        <v>0.39444444444444443</v>
      </c>
      <c r="I70" s="4" t="str">
        <f t="shared" si="23"/>
        <v/>
      </c>
      <c r="J70" s="2">
        <f t="shared" si="24"/>
        <v>0.99999999999999645</v>
      </c>
      <c r="K70" s="2">
        <f t="shared" si="25"/>
        <v>14.999999999999947</v>
      </c>
      <c r="L70" s="2">
        <f t="shared" si="26"/>
        <v>3</v>
      </c>
      <c r="M70" s="2">
        <f t="shared" ca="1" si="27"/>
        <v>752</v>
      </c>
      <c r="N70" s="2" t="str">
        <f t="shared" si="28"/>
        <v/>
      </c>
      <c r="O70" s="2">
        <f t="shared" si="29"/>
        <v>0.45499999999999841</v>
      </c>
      <c r="P70" s="5">
        <f t="shared" si="30"/>
        <v>0.19779048970923901</v>
      </c>
      <c r="Q70" s="2">
        <f t="shared" si="31"/>
        <v>0.14999999999999947</v>
      </c>
      <c r="R70" s="2">
        <f t="shared" si="32"/>
        <v>0.60499999999999787</v>
      </c>
      <c r="S70" s="5">
        <f t="shared" si="33"/>
        <v>0.34779048970923848</v>
      </c>
    </row>
    <row r="71" spans="1:19" s="7" customFormat="1" x14ac:dyDescent="0.25">
      <c r="D71" s="33">
        <v>0.9</v>
      </c>
      <c r="E71" s="33">
        <v>929</v>
      </c>
      <c r="F71" s="39">
        <f t="shared" si="21"/>
        <v>0.39513888888888887</v>
      </c>
      <c r="G71" s="33">
        <v>931</v>
      </c>
      <c r="H71" s="41">
        <f t="shared" si="22"/>
        <v>0.39652777777777781</v>
      </c>
      <c r="I71" s="102" t="str">
        <f t="shared" si="23"/>
        <v/>
      </c>
      <c r="J71" s="7">
        <f t="shared" si="24"/>
        <v>4.9999999999999023</v>
      </c>
      <c r="K71" s="7">
        <f t="shared" si="25"/>
        <v>2.0000000000000728</v>
      </c>
      <c r="L71" s="7">
        <f t="shared" si="26"/>
        <v>4</v>
      </c>
      <c r="M71" s="7">
        <f t="shared" ca="1" si="27"/>
        <v>752</v>
      </c>
      <c r="N71" s="7" t="str">
        <f t="shared" si="28"/>
        <v/>
      </c>
      <c r="O71" s="7">
        <f t="shared" si="29"/>
        <v>4.9999999999999023</v>
      </c>
      <c r="P71" s="103">
        <f t="shared" si="30"/>
        <v>4.9832936713650353</v>
      </c>
      <c r="Q71" s="7">
        <f t="shared" si="31"/>
        <v>1.8000000000000655</v>
      </c>
      <c r="R71" s="7">
        <f t="shared" si="32"/>
        <v>6.7999999999999678</v>
      </c>
      <c r="S71" s="103">
        <f t="shared" si="33"/>
        <v>6.7832936713651009</v>
      </c>
    </row>
    <row r="72" spans="1:19" x14ac:dyDescent="0.25">
      <c r="D72" s="12">
        <v>1.1000000000000001</v>
      </c>
      <c r="E72" s="12">
        <v>936</v>
      </c>
      <c r="F72" s="38">
        <f t="shared" si="21"/>
        <v>0.39999999999999997</v>
      </c>
      <c r="G72" s="12">
        <v>939</v>
      </c>
      <c r="H72" s="40">
        <f t="shared" si="22"/>
        <v>0.40208333333333335</v>
      </c>
      <c r="I72" s="4" t="str">
        <f t="shared" si="23"/>
        <v/>
      </c>
      <c r="J72" s="2">
        <f t="shared" si="24"/>
        <v>3.9999999999999858</v>
      </c>
      <c r="K72" s="2">
        <f t="shared" si="25"/>
        <v>3.0000000000000693</v>
      </c>
      <c r="L72" s="2">
        <f t="shared" si="26"/>
        <v>5</v>
      </c>
      <c r="M72" s="2">
        <f t="shared" ca="1" si="27"/>
        <v>752</v>
      </c>
      <c r="N72" s="2" t="str">
        <f t="shared" si="28"/>
        <v/>
      </c>
      <c r="O72" s="2">
        <f t="shared" si="29"/>
        <v>2.7999999999999905</v>
      </c>
      <c r="P72" s="5">
        <f t="shared" si="30"/>
        <v>2.4629014693051134</v>
      </c>
      <c r="Q72" s="2">
        <f t="shared" si="31"/>
        <v>3.3000000000000766</v>
      </c>
      <c r="R72" s="2">
        <f t="shared" si="32"/>
        <v>6.1000000000000671</v>
      </c>
      <c r="S72" s="5">
        <f t="shared" si="33"/>
        <v>5.7629014693051897</v>
      </c>
    </row>
    <row r="73" spans="1:19" x14ac:dyDescent="0.25">
      <c r="D73" s="12">
        <v>0.3</v>
      </c>
      <c r="E73" s="12">
        <v>943</v>
      </c>
      <c r="F73" s="38">
        <f t="shared" si="21"/>
        <v>0.40486111111111112</v>
      </c>
      <c r="G73" s="12">
        <v>945</v>
      </c>
      <c r="H73" s="40">
        <f t="shared" si="22"/>
        <v>0.40625</v>
      </c>
      <c r="I73" s="4">
        <f t="shared" si="23"/>
        <v>0.40972222222222221</v>
      </c>
      <c r="J73" s="2" t="str">
        <f t="shared" si="24"/>
        <v/>
      </c>
      <c r="K73" s="2">
        <f t="shared" si="25"/>
        <v>1.9999999999999929</v>
      </c>
      <c r="L73" s="2">
        <f t="shared" si="26"/>
        <v>6</v>
      </c>
      <c r="M73" s="2">
        <f t="shared" ca="1" si="27"/>
        <v>752</v>
      </c>
      <c r="N73" s="2">
        <f t="shared" ca="1" si="28"/>
        <v>117.99999999999999</v>
      </c>
      <c r="O73" s="2">
        <f t="shared" si="29"/>
        <v>0.75</v>
      </c>
      <c r="P73" s="5">
        <f t="shared" si="30"/>
        <v>0.11893841060855184</v>
      </c>
      <c r="Q73" s="2">
        <f t="shared" si="31"/>
        <v>0.59999999999999787</v>
      </c>
      <c r="R73" s="2">
        <f t="shared" si="32"/>
        <v>1.3499999999999979</v>
      </c>
      <c r="S73" s="5">
        <f t="shared" si="33"/>
        <v>0.71893841060854968</v>
      </c>
    </row>
    <row r="74" spans="1:19" x14ac:dyDescent="0.25">
      <c r="A74" s="6">
        <v>38090</v>
      </c>
      <c r="B74" s="2">
        <v>1236</v>
      </c>
      <c r="D74" s="12">
        <v>10</v>
      </c>
      <c r="E74" s="12">
        <v>1316</v>
      </c>
      <c r="F74" s="38">
        <f t="shared" si="21"/>
        <v>0.55277777777777781</v>
      </c>
      <c r="G74" s="12">
        <v>1344</v>
      </c>
      <c r="H74" s="40">
        <f t="shared" si="22"/>
        <v>0.57222222222222219</v>
      </c>
      <c r="I74" s="4" t="str">
        <f t="shared" si="23"/>
        <v/>
      </c>
      <c r="J74" s="2">
        <f t="shared" si="24"/>
        <v>14.00000000000011</v>
      </c>
      <c r="K74" s="2">
        <f t="shared" si="25"/>
        <v>27.999999999999901</v>
      </c>
      <c r="L74" s="2">
        <f t="shared" si="26"/>
        <v>1</v>
      </c>
      <c r="M74" s="2">
        <f t="shared" ca="1" si="27"/>
        <v>1236</v>
      </c>
      <c r="N74" s="2" t="str">
        <f t="shared" si="28"/>
        <v/>
      </c>
      <c r="O74" s="2">
        <f t="shared" si="29"/>
        <v>71.120000000000559</v>
      </c>
      <c r="P74" s="5">
        <f t="shared" si="30"/>
        <v>33.314306205566695</v>
      </c>
      <c r="Q74" s="2">
        <f t="shared" si="31"/>
        <v>279.99999999999898</v>
      </c>
      <c r="R74" s="2">
        <f t="shared" si="32"/>
        <v>351.11999999999955</v>
      </c>
      <c r="S74" s="5">
        <f t="shared" si="33"/>
        <v>313.31430620556569</v>
      </c>
    </row>
    <row r="75" spans="1:19" x14ac:dyDescent="0.25">
      <c r="A75" s="6"/>
      <c r="D75" s="12">
        <v>0.16</v>
      </c>
      <c r="E75" s="12">
        <v>1358</v>
      </c>
      <c r="F75" s="38">
        <f t="shared" si="21"/>
        <v>0.58194444444444449</v>
      </c>
      <c r="G75" s="12">
        <v>1403</v>
      </c>
      <c r="H75" s="40">
        <f t="shared" si="22"/>
        <v>0.5854166666666667</v>
      </c>
      <c r="I75" s="4" t="str">
        <f t="shared" si="23"/>
        <v/>
      </c>
      <c r="J75" s="2">
        <f t="shared" si="24"/>
        <v>11.999999999999957</v>
      </c>
      <c r="K75" s="2">
        <f t="shared" si="25"/>
        <v>4.9999999999999822</v>
      </c>
      <c r="L75" s="2">
        <f t="shared" si="26"/>
        <v>2</v>
      </c>
      <c r="M75" s="2">
        <f t="shared" ca="1" si="27"/>
        <v>1236</v>
      </c>
      <c r="N75" s="2" t="str">
        <f t="shared" si="28"/>
        <v/>
      </c>
      <c r="O75" s="2">
        <f t="shared" si="29"/>
        <v>60.959999999999788</v>
      </c>
      <c r="P75" s="5">
        <f t="shared" si="30"/>
        <v>28.555119604771129</v>
      </c>
      <c r="Q75" s="2">
        <f t="shared" si="31"/>
        <v>0.79999999999999716</v>
      </c>
      <c r="R75" s="2">
        <f t="shared" si="32"/>
        <v>61.759999999999785</v>
      </c>
      <c r="S75" s="5">
        <f t="shared" si="33"/>
        <v>29.355119604771126</v>
      </c>
    </row>
    <row r="76" spans="1:19" x14ac:dyDescent="0.25">
      <c r="D76" s="12">
        <v>10</v>
      </c>
      <c r="E76" s="12">
        <v>1415</v>
      </c>
      <c r="F76" s="38">
        <f t="shared" si="21"/>
        <v>0.59375</v>
      </c>
      <c r="G76" s="12">
        <v>1450</v>
      </c>
      <c r="H76" s="40">
        <f t="shared" si="22"/>
        <v>0.61805555555555558</v>
      </c>
      <c r="I76" s="4" t="str">
        <f t="shared" si="23"/>
        <v/>
      </c>
      <c r="J76" s="2">
        <f t="shared" si="24"/>
        <v>11.999999999999957</v>
      </c>
      <c r="K76" s="2">
        <f t="shared" si="25"/>
        <v>35.000000000000036</v>
      </c>
      <c r="L76" s="2">
        <f t="shared" si="26"/>
        <v>3</v>
      </c>
      <c r="M76" s="2">
        <f t="shared" ca="1" si="27"/>
        <v>1236</v>
      </c>
      <c r="N76" s="2" t="str">
        <f t="shared" si="28"/>
        <v/>
      </c>
      <c r="O76" s="2">
        <f t="shared" si="29"/>
        <v>60.119999999999784</v>
      </c>
      <c r="P76" s="5">
        <f t="shared" si="30"/>
        <v>19.270879144122848</v>
      </c>
      <c r="Q76" s="2">
        <f t="shared" si="31"/>
        <v>350.00000000000034</v>
      </c>
      <c r="R76" s="2">
        <f t="shared" si="32"/>
        <v>410.12000000000012</v>
      </c>
      <c r="S76" s="5">
        <f t="shared" si="33"/>
        <v>369.27087914412317</v>
      </c>
    </row>
    <row r="77" spans="1:19" s="7" customFormat="1" x14ac:dyDescent="0.25">
      <c r="D77" s="33">
        <v>0.02</v>
      </c>
      <c r="E77" s="33">
        <v>1502</v>
      </c>
      <c r="F77" s="39">
        <f t="shared" si="21"/>
        <v>0.62638888888888888</v>
      </c>
      <c r="G77" s="33">
        <v>1503</v>
      </c>
      <c r="H77" s="41">
        <f t="shared" si="22"/>
        <v>0.62708333333333333</v>
      </c>
      <c r="I77" s="102" t="str">
        <f t="shared" si="23"/>
        <v/>
      </c>
      <c r="J77" s="7">
        <f t="shared" si="24"/>
        <v>23.000000000000078</v>
      </c>
      <c r="K77" s="7">
        <f t="shared" si="25"/>
        <v>0.99999999999999645</v>
      </c>
      <c r="L77" s="7">
        <f t="shared" si="26"/>
        <v>4</v>
      </c>
      <c r="M77" s="7">
        <f t="shared" ca="1" si="27"/>
        <v>1236</v>
      </c>
      <c r="N77" s="7" t="str">
        <f t="shared" si="28"/>
        <v/>
      </c>
      <c r="O77" s="7">
        <f t="shared" si="29"/>
        <v>2070.2300000000073</v>
      </c>
      <c r="P77" s="103">
        <f t="shared" si="30"/>
        <v>454.64820292198846</v>
      </c>
      <c r="Q77" s="7">
        <f t="shared" si="31"/>
        <v>1.9999999999999931E-2</v>
      </c>
      <c r="R77" s="7">
        <f t="shared" si="32"/>
        <v>2070.2500000000073</v>
      </c>
      <c r="S77" s="103">
        <f t="shared" si="33"/>
        <v>454.66820292198844</v>
      </c>
    </row>
    <row r="78" spans="1:19" x14ac:dyDescent="0.25">
      <c r="D78" s="12">
        <v>180</v>
      </c>
      <c r="E78" s="12">
        <v>1526</v>
      </c>
      <c r="F78" s="38">
        <f t="shared" si="21"/>
        <v>0.6430555555555556</v>
      </c>
      <c r="G78" s="12">
        <v>1530</v>
      </c>
      <c r="H78" s="40">
        <f t="shared" si="22"/>
        <v>0.64583333333333337</v>
      </c>
      <c r="I78" s="4">
        <f t="shared" si="23"/>
        <v>0.64930555555555558</v>
      </c>
      <c r="J78" s="2" t="str">
        <f t="shared" si="24"/>
        <v/>
      </c>
      <c r="K78" s="2">
        <f t="shared" si="25"/>
        <v>3.9999999999999858</v>
      </c>
      <c r="L78" s="2">
        <f t="shared" si="26"/>
        <v>5</v>
      </c>
      <c r="M78" s="2">
        <f t="shared" ca="1" si="27"/>
        <v>1236</v>
      </c>
      <c r="N78" s="2">
        <f t="shared" ca="1" si="28"/>
        <v>179</v>
      </c>
      <c r="O78" s="2">
        <f t="shared" si="29"/>
        <v>450</v>
      </c>
      <c r="P78" s="5">
        <f t="shared" si="30"/>
        <v>47.347346607878421</v>
      </c>
      <c r="Q78" s="2">
        <f t="shared" si="31"/>
        <v>719.9999999999975</v>
      </c>
      <c r="R78" s="2">
        <f t="shared" si="32"/>
        <v>1169.9999999999975</v>
      </c>
      <c r="S78" s="5">
        <f t="shared" si="33"/>
        <v>767.34734660787592</v>
      </c>
    </row>
    <row r="79" spans="1:19" x14ac:dyDescent="0.25">
      <c r="A79" s="6">
        <v>38090</v>
      </c>
      <c r="B79" s="2">
        <v>1602</v>
      </c>
      <c r="D79" s="2">
        <v>100</v>
      </c>
      <c r="E79" s="2">
        <v>1635</v>
      </c>
      <c r="F79" s="38">
        <f t="shared" si="21"/>
        <v>0.69097222222222221</v>
      </c>
      <c r="G79" s="2">
        <v>1640</v>
      </c>
      <c r="H79" s="40">
        <f t="shared" si="22"/>
        <v>0.69444444444444453</v>
      </c>
      <c r="I79" s="4">
        <f t="shared" si="23"/>
        <v>0.69791666666666674</v>
      </c>
      <c r="J79" s="2" t="str">
        <f t="shared" si="24"/>
        <v/>
      </c>
      <c r="K79" s="2">
        <f t="shared" si="25"/>
        <v>5.0000000000001421</v>
      </c>
      <c r="L79" s="2">
        <f t="shared" si="26"/>
        <v>1</v>
      </c>
      <c r="M79" s="2">
        <f t="shared" ca="1" si="27"/>
        <v>1602</v>
      </c>
      <c r="N79" s="2">
        <f t="shared" ca="1" si="28"/>
        <v>43.000000000000007</v>
      </c>
      <c r="O79" s="2">
        <f t="shared" si="29"/>
        <v>250</v>
      </c>
      <c r="P79" s="5">
        <f t="shared" si="30"/>
        <v>27.143420404993254</v>
      </c>
      <c r="Q79" s="2">
        <f t="shared" si="31"/>
        <v>500.00000000001421</v>
      </c>
      <c r="R79" s="2">
        <f t="shared" si="32"/>
        <v>750.00000000001421</v>
      </c>
      <c r="S79" s="5">
        <f t="shared" si="33"/>
        <v>527.14342040500742</v>
      </c>
    </row>
    <row r="80" spans="1:19" x14ac:dyDescent="0.25">
      <c r="A80" s="6">
        <v>38091</v>
      </c>
      <c r="B80" s="2">
        <v>1501</v>
      </c>
      <c r="D80" s="1">
        <v>0.01</v>
      </c>
      <c r="E80" s="1">
        <v>1547</v>
      </c>
      <c r="F80" s="38">
        <f t="shared" si="21"/>
        <v>0.65763888888888888</v>
      </c>
      <c r="G80" s="1">
        <v>1556</v>
      </c>
      <c r="H80" s="40">
        <f t="shared" si="22"/>
        <v>0.66388888888888886</v>
      </c>
      <c r="I80" s="4" t="str">
        <f t="shared" si="23"/>
        <v/>
      </c>
      <c r="J80" s="2">
        <f t="shared" si="24"/>
        <v>10.000000000000124</v>
      </c>
      <c r="K80" s="2">
        <f t="shared" si="25"/>
        <v>8.999999999999968</v>
      </c>
      <c r="L80" s="2">
        <f t="shared" si="26"/>
        <v>1</v>
      </c>
      <c r="M80" s="2">
        <f t="shared" ca="1" si="27"/>
        <v>1501</v>
      </c>
      <c r="N80" s="2" t="str">
        <f t="shared" si="28"/>
        <v/>
      </c>
      <c r="O80" s="2">
        <f t="shared" si="29"/>
        <v>4.5500000000000567</v>
      </c>
      <c r="P80" s="5">
        <f t="shared" si="30"/>
        <v>1.9779048970924216</v>
      </c>
      <c r="Q80" s="2">
        <f t="shared" si="31"/>
        <v>8.9999999999999677E-2</v>
      </c>
      <c r="R80" s="2">
        <f t="shared" si="32"/>
        <v>4.6400000000000565</v>
      </c>
      <c r="S80" s="5">
        <f t="shared" si="33"/>
        <v>2.0679048970924212</v>
      </c>
    </row>
    <row r="81" spans="1:19" x14ac:dyDescent="0.25">
      <c r="D81" s="1">
        <v>0.9</v>
      </c>
      <c r="E81" s="1">
        <v>1606</v>
      </c>
      <c r="F81" s="38">
        <f t="shared" si="21"/>
        <v>0.67083333333333339</v>
      </c>
      <c r="G81" s="1">
        <v>1610</v>
      </c>
      <c r="H81" s="40">
        <f t="shared" si="22"/>
        <v>0.67361111111111116</v>
      </c>
      <c r="I81" s="4" t="str">
        <f t="shared" si="23"/>
        <v/>
      </c>
      <c r="J81" s="2">
        <f t="shared" si="24"/>
        <v>2.9999999999998295</v>
      </c>
      <c r="K81" s="2">
        <f t="shared" si="25"/>
        <v>3.9999999999999858</v>
      </c>
      <c r="L81" s="2">
        <f t="shared" si="26"/>
        <v>2</v>
      </c>
      <c r="M81" s="2">
        <f t="shared" ca="1" si="27"/>
        <v>1501</v>
      </c>
      <c r="N81" s="2" t="str">
        <f t="shared" si="28"/>
        <v/>
      </c>
      <c r="O81" s="2">
        <f t="shared" si="29"/>
        <v>2.9999999999998295</v>
      </c>
      <c r="P81" s="5">
        <f t="shared" si="30"/>
        <v>2.9899762028189096</v>
      </c>
      <c r="Q81" s="2">
        <f t="shared" si="31"/>
        <v>3.5999999999999872</v>
      </c>
      <c r="R81" s="2">
        <f t="shared" si="32"/>
        <v>6.5999999999998167</v>
      </c>
      <c r="S81" s="5">
        <f t="shared" si="33"/>
        <v>6.5899762028188968</v>
      </c>
    </row>
    <row r="82" spans="1:19" x14ac:dyDescent="0.25">
      <c r="D82" s="1">
        <v>1.1000000000000001</v>
      </c>
      <c r="E82" s="1">
        <v>1613</v>
      </c>
      <c r="F82" s="38">
        <f t="shared" si="21"/>
        <v>0.67569444444444438</v>
      </c>
      <c r="G82" s="1">
        <v>1617</v>
      </c>
      <c r="H82" s="40">
        <f t="shared" si="22"/>
        <v>0.67847222222222225</v>
      </c>
      <c r="I82" s="4" t="str">
        <f t="shared" si="23"/>
        <v/>
      </c>
      <c r="J82" s="2">
        <f t="shared" si="24"/>
        <v>6.9999999999998153</v>
      </c>
      <c r="K82" s="2">
        <f t="shared" si="25"/>
        <v>4.0000000000001457</v>
      </c>
      <c r="L82" s="2">
        <f t="shared" si="26"/>
        <v>3</v>
      </c>
      <c r="M82" s="2">
        <f t="shared" ca="1" si="27"/>
        <v>1501</v>
      </c>
      <c r="N82" s="2" t="str">
        <f t="shared" si="28"/>
        <v/>
      </c>
      <c r="O82" s="2">
        <f t="shared" si="29"/>
        <v>4.8999999999998716</v>
      </c>
      <c r="P82" s="5">
        <f t="shared" si="30"/>
        <v>4.3100775712838502</v>
      </c>
      <c r="Q82" s="2">
        <f t="shared" si="31"/>
        <v>4.4000000000001602</v>
      </c>
      <c r="R82" s="2">
        <f t="shared" si="32"/>
        <v>9.3000000000000327</v>
      </c>
      <c r="S82" s="5">
        <f t="shared" si="33"/>
        <v>8.7100775712840104</v>
      </c>
    </row>
    <row r="83" spans="1:19" x14ac:dyDescent="0.25">
      <c r="D83" s="1">
        <v>0.3</v>
      </c>
      <c r="E83" s="1">
        <v>1624</v>
      </c>
      <c r="F83" s="38">
        <f t="shared" si="21"/>
        <v>0.68333333333333324</v>
      </c>
      <c r="G83" s="1">
        <v>1633</v>
      </c>
      <c r="H83" s="40">
        <f t="shared" si="22"/>
        <v>0.68958333333333333</v>
      </c>
      <c r="I83" s="4">
        <f t="shared" si="23"/>
        <v>0.69305555555555554</v>
      </c>
      <c r="J83" s="2" t="str">
        <f t="shared" si="24"/>
        <v/>
      </c>
      <c r="K83" s="2">
        <f t="shared" si="25"/>
        <v>9.0000000000001279</v>
      </c>
      <c r="L83" s="2">
        <f t="shared" si="26"/>
        <v>4</v>
      </c>
      <c r="M83" s="2">
        <f t="shared" ca="1" si="27"/>
        <v>1501</v>
      </c>
      <c r="N83" s="2">
        <f t="shared" ca="1" si="28"/>
        <v>96.999999999999972</v>
      </c>
      <c r="O83" s="2">
        <f t="shared" si="29"/>
        <v>0.75</v>
      </c>
      <c r="P83" s="5">
        <f t="shared" si="30"/>
        <v>0.11893841060855184</v>
      </c>
      <c r="Q83" s="2">
        <f t="shared" si="31"/>
        <v>2.7000000000000384</v>
      </c>
      <c r="R83" s="2">
        <f t="shared" si="32"/>
        <v>3.4500000000000384</v>
      </c>
      <c r="S83" s="5">
        <f t="shared" si="33"/>
        <v>2.8189384106085904</v>
      </c>
    </row>
    <row r="84" spans="1:19" x14ac:dyDescent="0.25">
      <c r="A84" s="6">
        <v>38092</v>
      </c>
      <c r="B84" s="2">
        <v>741</v>
      </c>
      <c r="D84" s="1">
        <v>0.01</v>
      </c>
      <c r="E84" s="1">
        <v>828</v>
      </c>
      <c r="F84" s="38">
        <f t="shared" si="21"/>
        <v>0.3527777777777778</v>
      </c>
      <c r="G84" s="1">
        <v>835</v>
      </c>
      <c r="H84" s="40">
        <f t="shared" si="22"/>
        <v>0.3576388888888889</v>
      </c>
      <c r="I84" s="4" t="str">
        <f t="shared" si="23"/>
        <v/>
      </c>
      <c r="J84" s="2">
        <f t="shared" si="24"/>
        <v>8.999999999999968</v>
      </c>
      <c r="K84" s="2">
        <f t="shared" si="25"/>
        <v>6.9999999999999751</v>
      </c>
      <c r="L84" s="2">
        <f t="shared" si="26"/>
        <v>1</v>
      </c>
      <c r="M84" s="2">
        <f t="shared" ca="1" si="27"/>
        <v>741</v>
      </c>
      <c r="N84" s="2" t="str">
        <f t="shared" si="28"/>
        <v/>
      </c>
      <c r="O84" s="2">
        <f t="shared" si="29"/>
        <v>4.0949999999999855</v>
      </c>
      <c r="P84" s="5">
        <f t="shared" si="30"/>
        <v>1.780114407383151</v>
      </c>
      <c r="Q84" s="2">
        <f t="shared" si="31"/>
        <v>6.9999999999999757E-2</v>
      </c>
      <c r="R84" s="2">
        <f t="shared" si="32"/>
        <v>4.1649999999999849</v>
      </c>
      <c r="S84" s="5">
        <f t="shared" si="33"/>
        <v>1.8501144073831508</v>
      </c>
    </row>
    <row r="85" spans="1:19" x14ac:dyDescent="0.25">
      <c r="D85" s="1">
        <v>0.9</v>
      </c>
      <c r="E85" s="1">
        <v>844</v>
      </c>
      <c r="F85" s="38">
        <f t="shared" si="21"/>
        <v>0.36388888888888887</v>
      </c>
      <c r="G85" s="1">
        <v>850</v>
      </c>
      <c r="H85" s="40">
        <f t="shared" si="22"/>
        <v>0.36805555555555558</v>
      </c>
      <c r="I85" s="4" t="str">
        <f t="shared" si="23"/>
        <v/>
      </c>
      <c r="J85" s="2">
        <f t="shared" si="24"/>
        <v>1.9999999999999929</v>
      </c>
      <c r="K85" s="2">
        <f t="shared" si="25"/>
        <v>6.0000000000000586</v>
      </c>
      <c r="L85" s="2">
        <f t="shared" si="26"/>
        <v>2</v>
      </c>
      <c r="M85" s="2">
        <f t="shared" ca="1" si="27"/>
        <v>741</v>
      </c>
      <c r="N85" s="2" t="str">
        <f t="shared" si="28"/>
        <v/>
      </c>
      <c r="O85" s="2">
        <f t="shared" si="29"/>
        <v>1.9999999999999929</v>
      </c>
      <c r="P85" s="5">
        <f t="shared" si="30"/>
        <v>1.993317468546046</v>
      </c>
      <c r="Q85" s="2">
        <f t="shared" si="31"/>
        <v>5.4000000000000528</v>
      </c>
      <c r="R85" s="2">
        <f t="shared" si="32"/>
        <v>7.4000000000000457</v>
      </c>
      <c r="S85" s="5">
        <f t="shared" si="33"/>
        <v>7.3933174685460985</v>
      </c>
    </row>
    <row r="86" spans="1:19" x14ac:dyDescent="0.25">
      <c r="D86" s="1">
        <v>1.1000000000000001</v>
      </c>
      <c r="E86" s="1">
        <v>852</v>
      </c>
      <c r="F86" s="38">
        <f t="shared" si="21"/>
        <v>0.36944444444444446</v>
      </c>
      <c r="G86" s="1">
        <v>853</v>
      </c>
      <c r="H86" s="40">
        <f t="shared" si="22"/>
        <v>0.37013888888888885</v>
      </c>
      <c r="I86" s="4" t="str">
        <f t="shared" si="23"/>
        <v/>
      </c>
      <c r="J86" s="2">
        <f t="shared" si="24"/>
        <v>9.000000000000048</v>
      </c>
      <c r="K86" s="2">
        <f t="shared" si="25"/>
        <v>0.99999999999991651</v>
      </c>
      <c r="L86" s="2">
        <f t="shared" si="26"/>
        <v>3</v>
      </c>
      <c r="M86" s="2">
        <f t="shared" ca="1" si="27"/>
        <v>741</v>
      </c>
      <c r="N86" s="2" t="str">
        <f t="shared" si="28"/>
        <v/>
      </c>
      <c r="O86" s="2">
        <f t="shared" si="29"/>
        <v>6.3000000000000345</v>
      </c>
      <c r="P86" s="5">
        <f t="shared" si="30"/>
        <v>5.5415283059365548</v>
      </c>
      <c r="Q86" s="2">
        <f t="shared" si="31"/>
        <v>1.0999999999999082</v>
      </c>
      <c r="R86" s="2">
        <f t="shared" si="32"/>
        <v>7.3999999999999426</v>
      </c>
      <c r="S86" s="5">
        <f t="shared" si="33"/>
        <v>6.6415283059364629</v>
      </c>
    </row>
    <row r="87" spans="1:19" x14ac:dyDescent="0.25">
      <c r="D87" s="1">
        <v>0.3</v>
      </c>
      <c r="E87" s="1">
        <v>902</v>
      </c>
      <c r="F87" s="38">
        <f t="shared" si="21"/>
        <v>0.37638888888888888</v>
      </c>
      <c r="G87" s="1">
        <v>903</v>
      </c>
      <c r="H87" s="40">
        <f t="shared" si="22"/>
        <v>0.37708333333333338</v>
      </c>
      <c r="I87" s="4">
        <f t="shared" si="23"/>
        <v>0.38055555555555559</v>
      </c>
      <c r="J87" s="2" t="str">
        <f t="shared" si="24"/>
        <v/>
      </c>
      <c r="K87" s="2">
        <f t="shared" si="25"/>
        <v>1.0000000000000764</v>
      </c>
      <c r="L87" s="2">
        <f t="shared" si="26"/>
        <v>4</v>
      </c>
      <c r="M87" s="2">
        <f t="shared" ca="1" si="27"/>
        <v>741</v>
      </c>
      <c r="N87" s="2">
        <f t="shared" ca="1" si="28"/>
        <v>87.000000000000014</v>
      </c>
      <c r="O87" s="2">
        <f t="shared" si="29"/>
        <v>0.75</v>
      </c>
      <c r="P87" s="5">
        <f t="shared" si="30"/>
        <v>0.11893841060855184</v>
      </c>
      <c r="Q87" s="2">
        <f>(D87*K87)</f>
        <v>0.30000000000002292</v>
      </c>
      <c r="R87" s="2">
        <f t="shared" si="32"/>
        <v>1.0500000000000229</v>
      </c>
      <c r="S87" s="5">
        <f t="shared" si="33"/>
        <v>0.41893841060857473</v>
      </c>
    </row>
    <row r="88" spans="1:19" x14ac:dyDescent="0.25">
      <c r="A88" s="6">
        <v>38092</v>
      </c>
      <c r="B88" s="2">
        <v>1000</v>
      </c>
      <c r="D88" s="1">
        <v>0.01</v>
      </c>
      <c r="E88" s="1">
        <v>1024</v>
      </c>
      <c r="F88" s="38">
        <f t="shared" si="21"/>
        <v>0.43333333333333335</v>
      </c>
      <c r="G88" s="1">
        <v>1027</v>
      </c>
      <c r="H88" s="40">
        <f t="shared" si="22"/>
        <v>0.43541666666666662</v>
      </c>
      <c r="I88" s="4" t="str">
        <f t="shared" si="23"/>
        <v/>
      </c>
      <c r="J88" s="2">
        <f t="shared" si="24"/>
        <v>7.0000000000000551</v>
      </c>
      <c r="K88" s="2">
        <f t="shared" si="25"/>
        <v>2.9999999999999094</v>
      </c>
      <c r="L88" s="2">
        <f t="shared" si="26"/>
        <v>1</v>
      </c>
      <c r="M88" s="2">
        <f t="shared" ca="1" si="27"/>
        <v>1000</v>
      </c>
      <c r="N88" s="2" t="str">
        <f t="shared" si="28"/>
        <v/>
      </c>
      <c r="O88" s="2">
        <f t="shared" si="29"/>
        <v>3.1850000000000254</v>
      </c>
      <c r="P88" s="5">
        <f t="shared" si="30"/>
        <v>1.3845334279646888</v>
      </c>
      <c r="Q88" s="2">
        <f t="shared" si="31"/>
        <v>2.9999999999999093E-2</v>
      </c>
      <c r="R88" s="2">
        <f t="shared" si="32"/>
        <v>3.2150000000000243</v>
      </c>
      <c r="S88" s="5">
        <f t="shared" si="33"/>
        <v>1.414533427964688</v>
      </c>
    </row>
    <row r="89" spans="1:19" x14ac:dyDescent="0.25">
      <c r="A89" s="35"/>
      <c r="D89" s="1">
        <v>0.9</v>
      </c>
      <c r="E89" s="1">
        <v>1034</v>
      </c>
      <c r="F89" s="38">
        <f t="shared" si="21"/>
        <v>0.44027777777777777</v>
      </c>
      <c r="G89" s="1">
        <v>1036</v>
      </c>
      <c r="H89" s="40">
        <f t="shared" si="22"/>
        <v>0.44166666666666665</v>
      </c>
      <c r="I89" s="4" t="str">
        <f t="shared" si="23"/>
        <v/>
      </c>
      <c r="J89" s="2">
        <f t="shared" si="24"/>
        <v>3.0000000000000693</v>
      </c>
      <c r="K89" s="2">
        <f t="shared" si="25"/>
        <v>1.9999999999999929</v>
      </c>
      <c r="L89" s="2">
        <f t="shared" si="26"/>
        <v>2</v>
      </c>
      <c r="M89" s="2">
        <f t="shared" ca="1" si="27"/>
        <v>1000</v>
      </c>
      <c r="N89" s="2" t="str">
        <f t="shared" si="28"/>
        <v/>
      </c>
      <c r="O89" s="2">
        <f t="shared" si="29"/>
        <v>3.0000000000000693</v>
      </c>
      <c r="P89" s="5">
        <f t="shared" si="30"/>
        <v>2.989976202819149</v>
      </c>
      <c r="Q89" s="2">
        <f t="shared" si="31"/>
        <v>1.7999999999999936</v>
      </c>
      <c r="R89" s="2">
        <f t="shared" si="32"/>
        <v>4.8000000000000629</v>
      </c>
      <c r="S89" s="5">
        <f t="shared" si="33"/>
        <v>4.7899762028191422</v>
      </c>
    </row>
    <row r="90" spans="1:19" x14ac:dyDescent="0.25">
      <c r="D90" s="1">
        <v>1.1000000000000001</v>
      </c>
      <c r="E90" s="1">
        <v>1039</v>
      </c>
      <c r="F90" s="38">
        <f t="shared" si="21"/>
        <v>0.44375000000000003</v>
      </c>
      <c r="G90" s="1">
        <v>1041</v>
      </c>
      <c r="H90" s="40">
        <f t="shared" si="22"/>
        <v>0.44513888888888892</v>
      </c>
      <c r="I90" s="4" t="str">
        <f t="shared" si="23"/>
        <v/>
      </c>
      <c r="J90" s="2">
        <f t="shared" si="24"/>
        <v>3.9999999999999858</v>
      </c>
      <c r="K90" s="2">
        <f t="shared" si="25"/>
        <v>1.9999999999999929</v>
      </c>
      <c r="L90" s="2">
        <f t="shared" si="26"/>
        <v>3</v>
      </c>
      <c r="M90" s="2">
        <f t="shared" ca="1" si="27"/>
        <v>1000</v>
      </c>
      <c r="N90" s="2" t="str">
        <f t="shared" si="28"/>
        <v/>
      </c>
      <c r="O90" s="2">
        <f t="shared" si="29"/>
        <v>2.7999999999999905</v>
      </c>
      <c r="P90" s="5">
        <f t="shared" si="30"/>
        <v>2.4629014693051134</v>
      </c>
      <c r="Q90" s="2">
        <f t="shared" si="31"/>
        <v>2.1999999999999922</v>
      </c>
      <c r="R90" s="2">
        <f t="shared" si="32"/>
        <v>4.9999999999999822</v>
      </c>
      <c r="S90" s="5">
        <f t="shared" si="33"/>
        <v>4.6629014693051056</v>
      </c>
    </row>
    <row r="91" spans="1:19" x14ac:dyDescent="0.25">
      <c r="D91" s="1">
        <v>0.3</v>
      </c>
      <c r="E91" s="1">
        <v>1045</v>
      </c>
      <c r="F91" s="38">
        <f t="shared" si="21"/>
        <v>0.44791666666666669</v>
      </c>
      <c r="G91" s="1">
        <v>1047</v>
      </c>
      <c r="H91" s="40">
        <f t="shared" si="22"/>
        <v>0.44930555555555557</v>
      </c>
      <c r="I91" s="4">
        <f t="shared" si="23"/>
        <v>0.45277777777777778</v>
      </c>
      <c r="J91" s="2" t="str">
        <f t="shared" si="24"/>
        <v/>
      </c>
      <c r="K91" s="2">
        <f t="shared" si="25"/>
        <v>1.9999999999999929</v>
      </c>
      <c r="L91" s="2">
        <f t="shared" si="26"/>
        <v>4</v>
      </c>
      <c r="M91" s="2">
        <f t="shared" ca="1" si="27"/>
        <v>1000</v>
      </c>
      <c r="N91" s="2">
        <f t="shared" ca="1" si="28"/>
        <v>51.999999999999972</v>
      </c>
      <c r="O91" s="2">
        <f t="shared" si="29"/>
        <v>0.75</v>
      </c>
      <c r="P91" s="5">
        <f t="shared" si="30"/>
        <v>0.11893841060855184</v>
      </c>
      <c r="Q91" s="2">
        <f t="shared" si="31"/>
        <v>0.59999999999999787</v>
      </c>
      <c r="R91" s="2">
        <f t="shared" si="32"/>
        <v>1.3499999999999979</v>
      </c>
      <c r="S91" s="5">
        <f t="shared" si="33"/>
        <v>0.71893841060854968</v>
      </c>
    </row>
    <row r="92" spans="1:19" x14ac:dyDescent="0.25">
      <c r="A92" s="6">
        <v>38092</v>
      </c>
      <c r="B92" s="2">
        <v>1259</v>
      </c>
      <c r="D92" s="1">
        <v>10</v>
      </c>
      <c r="E92" s="1">
        <v>1319</v>
      </c>
      <c r="F92" s="38">
        <f t="shared" si="21"/>
        <v>0.55486111111111114</v>
      </c>
      <c r="G92" s="1">
        <v>1445</v>
      </c>
      <c r="H92" s="40">
        <f t="shared" si="22"/>
        <v>0.61458333333333337</v>
      </c>
      <c r="I92" s="4">
        <f t="shared" si="23"/>
        <v>0.61805555555555558</v>
      </c>
      <c r="J92" s="2" t="str">
        <f t="shared" si="24"/>
        <v/>
      </c>
      <c r="K92" s="2">
        <f t="shared" si="25"/>
        <v>86.000000000000014</v>
      </c>
      <c r="L92" s="2">
        <f t="shared" si="26"/>
        <v>1</v>
      </c>
      <c r="M92" s="2">
        <f t="shared" ca="1" si="27"/>
        <v>1259</v>
      </c>
      <c r="N92" s="2">
        <f t="shared" ca="1" si="28"/>
        <v>111.00000000000009</v>
      </c>
      <c r="O92" s="2">
        <f t="shared" si="29"/>
        <v>25</v>
      </c>
      <c r="P92" s="5">
        <f t="shared" si="30"/>
        <v>3.1021051639523365</v>
      </c>
      <c r="Q92" s="2">
        <f t="shared" si="31"/>
        <v>860.00000000000011</v>
      </c>
      <c r="R92" s="2">
        <f t="shared" si="32"/>
        <v>885.00000000000011</v>
      </c>
      <c r="S92" s="5">
        <f t="shared" si="33"/>
        <v>863.1021051639525</v>
      </c>
    </row>
    <row r="93" spans="1:19" x14ac:dyDescent="0.25">
      <c r="A93" s="6">
        <v>38093</v>
      </c>
      <c r="B93" s="2">
        <v>744</v>
      </c>
      <c r="D93" s="1">
        <v>0.01</v>
      </c>
      <c r="E93" s="1">
        <v>812</v>
      </c>
      <c r="F93" s="38">
        <f t="shared" si="21"/>
        <v>0.34166666666666662</v>
      </c>
      <c r="G93" s="1">
        <v>813</v>
      </c>
      <c r="H93" s="40">
        <f t="shared" si="22"/>
        <v>0.34236111111111112</v>
      </c>
      <c r="I93" s="4" t="str">
        <f t="shared" si="23"/>
        <v/>
      </c>
      <c r="J93" s="2">
        <f t="shared" si="24"/>
        <v>7.0000000000000551</v>
      </c>
      <c r="K93" s="2">
        <f t="shared" si="25"/>
        <v>1.0000000000000764</v>
      </c>
      <c r="L93" s="2">
        <f t="shared" si="26"/>
        <v>1</v>
      </c>
      <c r="M93" s="2">
        <f t="shared" ca="1" si="27"/>
        <v>744</v>
      </c>
      <c r="N93" s="2" t="str">
        <f t="shared" si="28"/>
        <v/>
      </c>
      <c r="O93" s="2">
        <f t="shared" si="29"/>
        <v>35.035000000000274</v>
      </c>
      <c r="P93" s="5">
        <f t="shared" si="30"/>
        <v>10.123550772692225</v>
      </c>
      <c r="Q93" s="2">
        <f t="shared" si="31"/>
        <v>1.0000000000000763E-2</v>
      </c>
      <c r="R93" s="2">
        <f t="shared" si="32"/>
        <v>35.045000000000272</v>
      </c>
      <c r="S93" s="5">
        <f t="shared" si="33"/>
        <v>10.133550772692226</v>
      </c>
    </row>
    <row r="94" spans="1:19" x14ac:dyDescent="0.25">
      <c r="D94" s="1">
        <v>10</v>
      </c>
      <c r="E94" s="1">
        <v>820</v>
      </c>
      <c r="F94" s="38">
        <f t="shared" si="21"/>
        <v>0.34722222222222227</v>
      </c>
      <c r="G94" s="1">
        <v>822</v>
      </c>
      <c r="H94" s="40">
        <f t="shared" si="22"/>
        <v>0.34861111111111115</v>
      </c>
      <c r="I94" s="4" t="str">
        <f t="shared" si="23"/>
        <v/>
      </c>
      <c r="J94" s="2">
        <f t="shared" si="24"/>
        <v>4.9999999999999023</v>
      </c>
      <c r="K94" s="2">
        <f t="shared" si="25"/>
        <v>1.9999999999999929</v>
      </c>
      <c r="L94" s="2">
        <f t="shared" si="26"/>
        <v>2</v>
      </c>
      <c r="M94" s="2">
        <f t="shared" ca="1" si="27"/>
        <v>744</v>
      </c>
      <c r="N94" s="2" t="str">
        <f t="shared" si="28"/>
        <v/>
      </c>
      <c r="O94" s="2">
        <f t="shared" si="29"/>
        <v>524.99999999998977</v>
      </c>
      <c r="P94" s="5">
        <f t="shared" si="30"/>
        <v>317.11780071693028</v>
      </c>
      <c r="Q94" s="2">
        <f t="shared" si="31"/>
        <v>19.999999999999929</v>
      </c>
      <c r="R94" s="2">
        <f t="shared" si="32"/>
        <v>544.99999999998965</v>
      </c>
      <c r="S94" s="5">
        <f t="shared" si="33"/>
        <v>337.11780071693022</v>
      </c>
    </row>
    <row r="95" spans="1:19" x14ac:dyDescent="0.25">
      <c r="D95" s="1">
        <v>200</v>
      </c>
      <c r="E95" s="1">
        <v>827</v>
      </c>
      <c r="F95" s="38">
        <f t="shared" si="21"/>
        <v>0.3520833333333333</v>
      </c>
      <c r="G95" s="1">
        <v>1418</v>
      </c>
      <c r="H95" s="40">
        <f t="shared" si="22"/>
        <v>0.59583333333333333</v>
      </c>
      <c r="I95" s="4">
        <f t="shared" si="23"/>
        <v>0.59930555555555554</v>
      </c>
      <c r="J95" s="2" t="str">
        <f t="shared" si="24"/>
        <v/>
      </c>
      <c r="K95" s="2">
        <f t="shared" si="25"/>
        <v>351.00000000000006</v>
      </c>
      <c r="L95" s="2">
        <f t="shared" si="26"/>
        <v>3</v>
      </c>
      <c r="M95" s="2">
        <f t="shared" ca="1" si="27"/>
        <v>744</v>
      </c>
      <c r="N95" s="2">
        <f t="shared" ca="1" si="28"/>
        <v>398.99999999999994</v>
      </c>
      <c r="O95" s="2">
        <f t="shared" si="29"/>
        <v>500</v>
      </c>
      <c r="P95" s="5">
        <f t="shared" si="30"/>
        <v>52.318172546220183</v>
      </c>
      <c r="Q95" s="2">
        <f t="shared" si="31"/>
        <v>70200.000000000015</v>
      </c>
      <c r="R95" s="2">
        <f t="shared" si="32"/>
        <v>70700.000000000015</v>
      </c>
      <c r="S95" s="5">
        <f t="shared" si="33"/>
        <v>70252.318172546235</v>
      </c>
    </row>
    <row r="96" spans="1:19" x14ac:dyDescent="0.25">
      <c r="A96" s="6">
        <v>38094</v>
      </c>
      <c r="B96" s="2">
        <v>837</v>
      </c>
      <c r="D96" s="1">
        <v>0.01</v>
      </c>
      <c r="E96" s="1">
        <v>1040</v>
      </c>
      <c r="F96" s="38">
        <f t="shared" si="21"/>
        <v>0.44444444444444442</v>
      </c>
      <c r="G96" s="1">
        <v>1041</v>
      </c>
      <c r="H96" s="40">
        <f t="shared" si="22"/>
        <v>0.44513888888888892</v>
      </c>
      <c r="I96" s="4" t="str">
        <f t="shared" si="23"/>
        <v/>
      </c>
      <c r="J96" s="2">
        <f t="shared" si="24"/>
        <v>14.999999999999947</v>
      </c>
      <c r="K96" s="2">
        <f t="shared" si="25"/>
        <v>1.0000000000000764</v>
      </c>
      <c r="L96" s="2">
        <f t="shared" si="26"/>
        <v>1</v>
      </c>
      <c r="M96" s="2">
        <f t="shared" ca="1" si="27"/>
        <v>837</v>
      </c>
      <c r="N96" s="2" t="str">
        <f t="shared" si="28"/>
        <v/>
      </c>
      <c r="O96" s="2">
        <f t="shared" si="29"/>
        <v>75.074999999999733</v>
      </c>
      <c r="P96" s="5">
        <f t="shared" si="30"/>
        <v>21.693323084340239</v>
      </c>
      <c r="Q96" s="2">
        <f t="shared" si="31"/>
        <v>1.0000000000000763E-2</v>
      </c>
      <c r="R96" s="2">
        <f t="shared" si="32"/>
        <v>75.084999999999738</v>
      </c>
      <c r="S96" s="5">
        <f t="shared" si="33"/>
        <v>21.703323084340241</v>
      </c>
    </row>
    <row r="97" spans="1:19" x14ac:dyDescent="0.25">
      <c r="D97" s="1">
        <v>10</v>
      </c>
      <c r="E97" s="1">
        <v>1056</v>
      </c>
      <c r="F97" s="38">
        <f t="shared" si="21"/>
        <v>0.45555555555555555</v>
      </c>
      <c r="G97" s="1">
        <v>1105</v>
      </c>
      <c r="H97" s="40">
        <f t="shared" si="22"/>
        <v>0.46180555555555558</v>
      </c>
      <c r="I97" s="4" t="str">
        <f t="shared" si="23"/>
        <v/>
      </c>
      <c r="J97" s="2">
        <f t="shared" si="24"/>
        <v>7.9999999999999716</v>
      </c>
      <c r="K97" s="2">
        <f t="shared" si="25"/>
        <v>9.000000000000048</v>
      </c>
      <c r="L97" s="2">
        <f t="shared" si="26"/>
        <v>2</v>
      </c>
      <c r="M97" s="2">
        <f t="shared" ca="1" si="27"/>
        <v>837</v>
      </c>
      <c r="N97" s="2" t="str">
        <f t="shared" si="28"/>
        <v/>
      </c>
      <c r="O97" s="2">
        <f t="shared" si="29"/>
        <v>839.99999999999704</v>
      </c>
      <c r="P97" s="5">
        <f t="shared" si="30"/>
        <v>507.38848114709651</v>
      </c>
      <c r="Q97" s="2">
        <f t="shared" si="31"/>
        <v>90.000000000000483</v>
      </c>
      <c r="R97" s="2">
        <f t="shared" si="32"/>
        <v>929.9999999999975</v>
      </c>
      <c r="S97" s="5">
        <f t="shared" si="33"/>
        <v>597.38848114709697</v>
      </c>
    </row>
    <row r="98" spans="1:19" x14ac:dyDescent="0.25">
      <c r="D98" s="1">
        <v>200</v>
      </c>
      <c r="E98" s="1">
        <v>1113</v>
      </c>
      <c r="F98" s="38">
        <f t="shared" si="21"/>
        <v>0.46736111111111112</v>
      </c>
      <c r="G98" s="1">
        <v>1128</v>
      </c>
      <c r="H98" s="40">
        <f t="shared" si="22"/>
        <v>0.4777777777777778</v>
      </c>
      <c r="I98" s="4">
        <f t="shared" si="23"/>
        <v>0.48125000000000001</v>
      </c>
      <c r="J98" s="2" t="str">
        <f t="shared" si="24"/>
        <v/>
      </c>
      <c r="K98" s="2">
        <f t="shared" si="25"/>
        <v>15.000000000000027</v>
      </c>
      <c r="L98" s="2">
        <f t="shared" si="26"/>
        <v>3</v>
      </c>
      <c r="M98" s="2">
        <f t="shared" ca="1" si="27"/>
        <v>837</v>
      </c>
      <c r="N98" s="2">
        <f t="shared" ca="1" si="28"/>
        <v>176</v>
      </c>
      <c r="O98" s="2">
        <f t="shared" si="29"/>
        <v>500</v>
      </c>
      <c r="P98" s="5">
        <f t="shared" si="30"/>
        <v>52.318172546220183</v>
      </c>
      <c r="Q98" s="2">
        <f t="shared" si="31"/>
        <v>3000.0000000000055</v>
      </c>
      <c r="R98" s="2">
        <f t="shared" si="32"/>
        <v>3500.0000000000055</v>
      </c>
      <c r="S98" s="5">
        <f t="shared" si="33"/>
        <v>3052.3181725462255</v>
      </c>
    </row>
    <row r="99" spans="1:19" x14ac:dyDescent="0.25">
      <c r="A99" s="6">
        <v>38094</v>
      </c>
      <c r="B99" s="2">
        <v>1135</v>
      </c>
      <c r="D99" s="1">
        <v>1</v>
      </c>
      <c r="E99" s="1">
        <v>1155</v>
      </c>
      <c r="F99" s="38">
        <f t="shared" si="21"/>
        <v>0.49652777777777773</v>
      </c>
      <c r="G99" s="1">
        <v>1201</v>
      </c>
      <c r="H99" s="40">
        <f t="shared" si="22"/>
        <v>0.50069444444444444</v>
      </c>
      <c r="I99" s="4" t="str">
        <f t="shared" si="23"/>
        <v/>
      </c>
      <c r="J99" s="2">
        <f t="shared" si="24"/>
        <v>6.9999999999999751</v>
      </c>
      <c r="K99" s="2">
        <f t="shared" si="25"/>
        <v>6.0000000000000586</v>
      </c>
      <c r="L99" s="2">
        <f t="shared" si="26"/>
        <v>1</v>
      </c>
      <c r="M99" s="2">
        <f t="shared" ca="1" si="27"/>
        <v>1135</v>
      </c>
      <c r="N99" s="2" t="str">
        <f t="shared" si="28"/>
        <v/>
      </c>
      <c r="O99" s="2">
        <f t="shared" si="29"/>
        <v>353.49999999999875</v>
      </c>
      <c r="P99" s="5">
        <f t="shared" si="30"/>
        <v>150.48307032967355</v>
      </c>
      <c r="Q99" s="2">
        <f t="shared" si="31"/>
        <v>6.0000000000000586</v>
      </c>
      <c r="R99" s="2">
        <f t="shared" si="32"/>
        <v>359.49999999999881</v>
      </c>
      <c r="S99" s="5">
        <f t="shared" si="33"/>
        <v>156.48307032967361</v>
      </c>
    </row>
    <row r="100" spans="1:19" x14ac:dyDescent="0.25">
      <c r="D100" s="1">
        <v>100</v>
      </c>
      <c r="E100" s="1">
        <v>1208</v>
      </c>
      <c r="F100" s="38">
        <f t="shared" si="21"/>
        <v>0.50555555555555554</v>
      </c>
      <c r="G100" s="1">
        <v>1212</v>
      </c>
      <c r="H100" s="40">
        <f t="shared" si="22"/>
        <v>0.5083333333333333</v>
      </c>
      <c r="I100" s="4" t="str">
        <f t="shared" si="23"/>
        <v/>
      </c>
      <c r="J100" s="2">
        <f t="shared" si="24"/>
        <v>6.0000000000001386</v>
      </c>
      <c r="K100" s="2">
        <f t="shared" si="25"/>
        <v>3.9999999999999858</v>
      </c>
      <c r="L100" s="2">
        <f t="shared" si="26"/>
        <v>2</v>
      </c>
      <c r="M100" s="2">
        <f t="shared" ca="1" si="27"/>
        <v>1135</v>
      </c>
      <c r="N100" s="2" t="str">
        <f t="shared" si="28"/>
        <v/>
      </c>
      <c r="O100" s="2">
        <f t="shared" si="29"/>
        <v>900.0000000000208</v>
      </c>
      <c r="P100" s="5">
        <f t="shared" si="30"/>
        <v>865.61703077750508</v>
      </c>
      <c r="Q100" s="2">
        <f t="shared" si="31"/>
        <v>399.99999999999858</v>
      </c>
      <c r="R100" s="2">
        <f t="shared" si="32"/>
        <v>1300.0000000000193</v>
      </c>
      <c r="S100" s="5">
        <f t="shared" si="33"/>
        <v>1265.6170307775037</v>
      </c>
    </row>
    <row r="101" spans="1:19" x14ac:dyDescent="0.25">
      <c r="A101" s="3"/>
      <c r="B101" s="1"/>
      <c r="C101" s="1"/>
      <c r="D101" s="1">
        <v>200</v>
      </c>
      <c r="E101" s="1">
        <v>1218</v>
      </c>
      <c r="F101" s="38">
        <f t="shared" si="21"/>
        <v>0.51250000000000007</v>
      </c>
      <c r="G101" s="1">
        <v>1223</v>
      </c>
      <c r="H101" s="40">
        <f t="shared" si="22"/>
        <v>0.51597222222222217</v>
      </c>
      <c r="I101" s="4">
        <f t="shared" si="23"/>
        <v>0.51944444444444438</v>
      </c>
      <c r="J101" s="2" t="str">
        <f t="shared" si="24"/>
        <v/>
      </c>
      <c r="K101" s="2">
        <f t="shared" si="25"/>
        <v>4.9999999999998224</v>
      </c>
      <c r="L101" s="2">
        <f t="shared" si="26"/>
        <v>3</v>
      </c>
      <c r="M101" s="2">
        <f t="shared" ca="1" si="27"/>
        <v>1135</v>
      </c>
      <c r="N101" s="2">
        <f t="shared" ca="1" si="28"/>
        <v>52.999999999999893</v>
      </c>
      <c r="O101" s="2">
        <f t="shared" si="29"/>
        <v>500</v>
      </c>
      <c r="P101" s="5">
        <f t="shared" si="30"/>
        <v>52.318172546220183</v>
      </c>
      <c r="Q101" s="2">
        <f t="shared" si="31"/>
        <v>999.99999999996453</v>
      </c>
      <c r="R101" s="2">
        <f t="shared" si="32"/>
        <v>1499.9999999999645</v>
      </c>
      <c r="S101" s="5">
        <f t="shared" si="33"/>
        <v>1052.3181725461848</v>
      </c>
    </row>
    <row r="102" spans="1:19" s="7" customFormat="1" x14ac:dyDescent="0.25">
      <c r="A102" s="34">
        <v>38094</v>
      </c>
      <c r="B102" s="32">
        <v>1231</v>
      </c>
      <c r="C102" s="32"/>
      <c r="D102" s="32">
        <v>1</v>
      </c>
      <c r="E102" s="32">
        <v>1251</v>
      </c>
      <c r="F102" s="39">
        <f t="shared" si="21"/>
        <v>0.53541666666666665</v>
      </c>
      <c r="G102" s="32">
        <v>1258</v>
      </c>
      <c r="H102" s="41">
        <f t="shared" si="22"/>
        <v>0.54027777777777775</v>
      </c>
      <c r="I102" s="102" t="str">
        <f t="shared" si="23"/>
        <v/>
      </c>
      <c r="J102" s="7">
        <f t="shared" si="24"/>
        <v>9.9999999999999645</v>
      </c>
      <c r="K102" s="7">
        <f t="shared" si="25"/>
        <v>6.9999999999999751</v>
      </c>
      <c r="L102" s="7">
        <f t="shared" si="26"/>
        <v>1</v>
      </c>
      <c r="M102" s="7">
        <f t="shared" ca="1" si="27"/>
        <v>1231</v>
      </c>
      <c r="N102" s="7" t="str">
        <f t="shared" si="28"/>
        <v/>
      </c>
      <c r="O102" s="7">
        <f t="shared" si="29"/>
        <v>154.99999999999946</v>
      </c>
      <c r="P102" s="103">
        <f t="shared" si="30"/>
        <v>85.264114333820686</v>
      </c>
      <c r="Q102" s="7">
        <f t="shared" si="31"/>
        <v>6.9999999999999751</v>
      </c>
      <c r="R102" s="7">
        <f t="shared" si="32"/>
        <v>161.99999999999943</v>
      </c>
      <c r="S102" s="103">
        <f t="shared" si="33"/>
        <v>92.264114333820658</v>
      </c>
    </row>
    <row r="103" spans="1:19" x14ac:dyDescent="0.25">
      <c r="A103" s="1"/>
      <c r="B103" s="1"/>
      <c r="C103" s="1"/>
      <c r="D103" s="1">
        <v>30</v>
      </c>
      <c r="E103" s="1">
        <v>1308</v>
      </c>
      <c r="F103" s="38">
        <f t="shared" si="21"/>
        <v>0.54722222222222217</v>
      </c>
      <c r="G103" s="1">
        <v>1315</v>
      </c>
      <c r="H103" s="40">
        <f t="shared" si="22"/>
        <v>0.55208333333333337</v>
      </c>
      <c r="I103" s="4" t="str">
        <f t="shared" si="23"/>
        <v/>
      </c>
      <c r="J103" s="2">
        <f t="shared" si="24"/>
        <v>5.9999999999999787</v>
      </c>
      <c r="K103" s="2">
        <f t="shared" si="25"/>
        <v>7.000000000000135</v>
      </c>
      <c r="L103" s="2">
        <f t="shared" si="26"/>
        <v>2</v>
      </c>
      <c r="M103" s="2">
        <f t="shared" ca="1" si="27"/>
        <v>1231</v>
      </c>
      <c r="N103" s="2" t="str">
        <f t="shared" si="28"/>
        <v/>
      </c>
      <c r="O103" s="2">
        <f t="shared" si="29"/>
        <v>629.99999999999773</v>
      </c>
      <c r="P103" s="5">
        <f t="shared" si="30"/>
        <v>502.29957168330759</v>
      </c>
      <c r="Q103" s="2">
        <f t="shared" si="31"/>
        <v>210.00000000000404</v>
      </c>
      <c r="R103" s="2">
        <f t="shared" si="32"/>
        <v>840.00000000000182</v>
      </c>
      <c r="S103" s="5">
        <f t="shared" si="33"/>
        <v>712.29957168331157</v>
      </c>
    </row>
    <row r="104" spans="1:19" x14ac:dyDescent="0.25">
      <c r="A104" s="1"/>
      <c r="B104" s="1"/>
      <c r="C104" s="1"/>
      <c r="D104" s="1">
        <v>180</v>
      </c>
      <c r="E104" s="1">
        <v>1321</v>
      </c>
      <c r="F104" s="38">
        <f t="shared" si="21"/>
        <v>0.55625000000000002</v>
      </c>
      <c r="G104" s="1">
        <v>1328</v>
      </c>
      <c r="H104" s="40">
        <f t="shared" si="22"/>
        <v>0.56111111111111112</v>
      </c>
      <c r="I104" s="4" t="str">
        <f t="shared" si="23"/>
        <v/>
      </c>
      <c r="J104" s="2">
        <f t="shared" si="24"/>
        <v>9.9999999999999645</v>
      </c>
      <c r="K104" s="2">
        <f t="shared" si="25"/>
        <v>6.9999999999999751</v>
      </c>
      <c r="L104" s="2">
        <f t="shared" si="26"/>
        <v>3</v>
      </c>
      <c r="M104" s="2">
        <f t="shared" ca="1" si="27"/>
        <v>1231</v>
      </c>
      <c r="N104" s="2" t="str">
        <f t="shared" si="28"/>
        <v/>
      </c>
      <c r="O104" s="2">
        <f t="shared" si="29"/>
        <v>907.49999999999682</v>
      </c>
      <c r="P104" s="5">
        <f t="shared" si="30"/>
        <v>372.84664755488342</v>
      </c>
      <c r="Q104" s="2">
        <f t="shared" si="31"/>
        <v>1259.9999999999955</v>
      </c>
      <c r="R104" s="2">
        <f t="shared" si="32"/>
        <v>2167.4999999999923</v>
      </c>
      <c r="S104" s="5">
        <f t="shared" si="33"/>
        <v>1632.8466475548789</v>
      </c>
    </row>
    <row r="105" spans="1:19" x14ac:dyDescent="0.25">
      <c r="A105" s="3"/>
      <c r="B105" s="1"/>
      <c r="C105" s="1"/>
      <c r="D105" s="1">
        <v>1.5</v>
      </c>
      <c r="E105" s="1">
        <v>1338</v>
      </c>
      <c r="F105" s="38">
        <f t="shared" si="21"/>
        <v>0.56805555555555554</v>
      </c>
      <c r="G105" s="1">
        <v>1345</v>
      </c>
      <c r="H105" s="40">
        <f t="shared" si="22"/>
        <v>0.57291666666666663</v>
      </c>
      <c r="I105" s="4" t="str">
        <f t="shared" si="23"/>
        <v/>
      </c>
      <c r="J105" s="2">
        <f t="shared" si="24"/>
        <v>3.9999999999999858</v>
      </c>
      <c r="K105" s="2">
        <f t="shared" si="25"/>
        <v>6.9999999999999751</v>
      </c>
      <c r="L105" s="2">
        <f t="shared" si="26"/>
        <v>4</v>
      </c>
      <c r="M105" s="2">
        <f t="shared" ca="1" si="27"/>
        <v>1231</v>
      </c>
      <c r="N105" s="2" t="str">
        <f t="shared" si="28"/>
        <v/>
      </c>
      <c r="O105" s="2">
        <f t="shared" si="29"/>
        <v>3.9999999999999858</v>
      </c>
      <c r="P105" s="5">
        <f t="shared" si="30"/>
        <v>3.6409613253625399</v>
      </c>
      <c r="Q105" s="2">
        <f t="shared" si="31"/>
        <v>10.499999999999963</v>
      </c>
      <c r="R105" s="2">
        <f t="shared" si="32"/>
        <v>14.499999999999948</v>
      </c>
      <c r="S105" s="5">
        <f t="shared" si="33"/>
        <v>14.140961325362502</v>
      </c>
    </row>
    <row r="106" spans="1:19" x14ac:dyDescent="0.25">
      <c r="A106" s="1"/>
      <c r="B106" s="1"/>
      <c r="C106" s="1"/>
      <c r="D106" s="1">
        <v>0.5</v>
      </c>
      <c r="E106" s="1">
        <v>1349</v>
      </c>
      <c r="F106" s="38">
        <f t="shared" si="21"/>
        <v>0.5756944444444444</v>
      </c>
      <c r="G106" s="1">
        <v>1353</v>
      </c>
      <c r="H106" s="40">
        <f t="shared" si="22"/>
        <v>0.57847222222222217</v>
      </c>
      <c r="I106" s="4">
        <f t="shared" si="23"/>
        <v>0.58194444444444438</v>
      </c>
      <c r="J106" s="2" t="str">
        <f t="shared" si="24"/>
        <v/>
      </c>
      <c r="K106" s="2">
        <f t="shared" si="25"/>
        <v>3.9999999999999858</v>
      </c>
      <c r="L106" s="2">
        <f t="shared" si="26"/>
        <v>5</v>
      </c>
      <c r="M106" s="2">
        <f t="shared" ca="1" si="27"/>
        <v>1231</v>
      </c>
      <c r="N106" s="2">
        <f t="shared" ca="1" si="28"/>
        <v>86.999999999999858</v>
      </c>
      <c r="O106" s="2">
        <f t="shared" si="29"/>
        <v>1.25</v>
      </c>
      <c r="P106" s="5">
        <f t="shared" si="30"/>
        <v>0.19051423432971509</v>
      </c>
      <c r="Q106" s="2">
        <f t="shared" si="31"/>
        <v>1.9999999999999929</v>
      </c>
      <c r="R106" s="2">
        <f t="shared" si="32"/>
        <v>3.2499999999999929</v>
      </c>
      <c r="S106" s="5">
        <f t="shared" si="33"/>
        <v>2.1905142343297079</v>
      </c>
    </row>
    <row r="107" spans="1:19" x14ac:dyDescent="0.25">
      <c r="A107" s="3">
        <v>38096</v>
      </c>
      <c r="B107" s="1">
        <v>1022</v>
      </c>
      <c r="C107" s="1"/>
      <c r="D107" s="1">
        <v>0.01</v>
      </c>
      <c r="E107" s="1">
        <v>1058</v>
      </c>
      <c r="F107" s="38">
        <f t="shared" si="21"/>
        <v>0.45694444444444443</v>
      </c>
      <c r="G107" s="1">
        <v>1110</v>
      </c>
      <c r="H107" s="40">
        <f t="shared" si="22"/>
        <v>0.46527777777777773</v>
      </c>
      <c r="I107" s="4">
        <f t="shared" si="23"/>
        <v>0.46874999999999994</v>
      </c>
      <c r="J107" s="2" t="str">
        <f t="shared" si="24"/>
        <v/>
      </c>
      <c r="K107" s="2">
        <f t="shared" si="25"/>
        <v>11.999999999999957</v>
      </c>
      <c r="L107" s="2">
        <f t="shared" si="26"/>
        <v>1</v>
      </c>
      <c r="M107" s="2">
        <f t="shared" ca="1" si="27"/>
        <v>1022</v>
      </c>
      <c r="N107" s="2">
        <f t="shared" ca="1" si="28"/>
        <v>52.999999999999893</v>
      </c>
      <c r="O107" s="2">
        <f t="shared" si="29"/>
        <v>2.5000000000000001E-2</v>
      </c>
      <c r="P107" s="5">
        <f t="shared" si="30"/>
        <v>5.4281443780592247E-3</v>
      </c>
      <c r="Q107" s="2">
        <f t="shared" si="31"/>
        <v>0.11999999999999958</v>
      </c>
      <c r="R107" s="2">
        <f t="shared" si="32"/>
        <v>0.14499999999999957</v>
      </c>
      <c r="S107" s="5">
        <f t="shared" si="33"/>
        <v>0.1254281443780588</v>
      </c>
    </row>
    <row r="108" spans="1:19" x14ac:dyDescent="0.25">
      <c r="A108" s="3">
        <v>38096</v>
      </c>
      <c r="B108" s="1">
        <v>1216</v>
      </c>
      <c r="C108" s="1"/>
      <c r="D108" s="1">
        <v>10</v>
      </c>
      <c r="E108" s="1">
        <v>1253</v>
      </c>
      <c r="F108" s="38">
        <f t="shared" si="21"/>
        <v>0.53680555555555554</v>
      </c>
      <c r="G108" s="1">
        <v>1257</v>
      </c>
      <c r="H108" s="40">
        <f t="shared" si="22"/>
        <v>0.5395833333333333</v>
      </c>
      <c r="I108" s="4">
        <f t="shared" si="23"/>
        <v>0.54305555555555551</v>
      </c>
      <c r="J108" s="2" t="str">
        <f t="shared" si="24"/>
        <v/>
      </c>
      <c r="K108" s="2">
        <f t="shared" si="25"/>
        <v>3.9999999999999858</v>
      </c>
      <c r="L108" s="2">
        <f t="shared" si="26"/>
        <v>1</v>
      </c>
      <c r="M108" s="2">
        <f t="shared" ca="1" si="27"/>
        <v>1216</v>
      </c>
      <c r="N108" s="2">
        <f t="shared" ca="1" si="28"/>
        <v>45.999999999999837</v>
      </c>
      <c r="O108" s="2">
        <f t="shared" si="29"/>
        <v>25</v>
      </c>
      <c r="P108" s="5">
        <f t="shared" si="30"/>
        <v>3.1021051639523365</v>
      </c>
      <c r="Q108" s="2">
        <f t="shared" si="31"/>
        <v>39.999999999999858</v>
      </c>
      <c r="R108" s="2">
        <f t="shared" si="32"/>
        <v>64.999999999999858</v>
      </c>
      <c r="S108" s="5">
        <f t="shared" si="33"/>
        <v>43.102105163952196</v>
      </c>
    </row>
    <row r="109" spans="1:19" x14ac:dyDescent="0.25">
      <c r="A109" s="3">
        <v>38096</v>
      </c>
      <c r="B109" s="1">
        <v>1312</v>
      </c>
      <c r="C109" s="1"/>
      <c r="D109" s="1">
        <v>100</v>
      </c>
      <c r="E109" s="1">
        <v>1405</v>
      </c>
      <c r="F109" s="38">
        <f t="shared" si="21"/>
        <v>0.58680555555555558</v>
      </c>
      <c r="G109" s="1">
        <v>1419</v>
      </c>
      <c r="H109" s="40">
        <f t="shared" si="22"/>
        <v>0.59652777777777777</v>
      </c>
      <c r="I109" s="4" t="str">
        <f t="shared" si="23"/>
        <v/>
      </c>
      <c r="J109" s="2">
        <f t="shared" si="24"/>
        <v>14.999999999999947</v>
      </c>
      <c r="K109" s="2">
        <f t="shared" si="25"/>
        <v>13.99999999999995</v>
      </c>
      <c r="L109" s="2">
        <f t="shared" si="26"/>
        <v>1</v>
      </c>
      <c r="M109" s="2">
        <f t="shared" ca="1" si="27"/>
        <v>1312</v>
      </c>
      <c r="N109" s="2" t="str">
        <f t="shared" si="28"/>
        <v/>
      </c>
      <c r="O109" s="2">
        <f t="shared" si="29"/>
        <v>750.44999999999732</v>
      </c>
      <c r="P109" s="5">
        <f t="shared" si="30"/>
        <v>202.07414133587434</v>
      </c>
      <c r="Q109" s="2">
        <f t="shared" si="31"/>
        <v>1399.999999999995</v>
      </c>
      <c r="R109" s="2">
        <f t="shared" si="32"/>
        <v>2150.4499999999925</v>
      </c>
      <c r="S109" s="5">
        <f t="shared" si="33"/>
        <v>1602.0741413358694</v>
      </c>
    </row>
    <row r="110" spans="1:19" x14ac:dyDescent="0.25">
      <c r="A110" s="1"/>
      <c r="B110" s="1"/>
      <c r="C110" s="1"/>
      <c r="D110" s="1">
        <v>0.06</v>
      </c>
      <c r="E110" s="1">
        <v>1434</v>
      </c>
      <c r="F110" s="38">
        <f t="shared" si="21"/>
        <v>0.6069444444444444</v>
      </c>
      <c r="G110" s="1">
        <v>1445</v>
      </c>
      <c r="H110" s="40">
        <f t="shared" si="22"/>
        <v>0.61458333333333337</v>
      </c>
      <c r="I110" s="4">
        <f t="shared" si="23"/>
        <v>0.61805555555555558</v>
      </c>
      <c r="J110" s="2" t="str">
        <f t="shared" si="24"/>
        <v/>
      </c>
      <c r="K110" s="2">
        <f t="shared" si="25"/>
        <v>11.000000000000121</v>
      </c>
      <c r="L110" s="2">
        <f t="shared" si="26"/>
        <v>2</v>
      </c>
      <c r="M110" s="2">
        <f t="shared" ca="1" si="27"/>
        <v>1312</v>
      </c>
      <c r="N110" s="2">
        <f t="shared" ca="1" si="28"/>
        <v>98.000000000000128</v>
      </c>
      <c r="O110" s="2">
        <f t="shared" si="29"/>
        <v>0.15</v>
      </c>
      <c r="P110" s="5">
        <f t="shared" si="30"/>
        <v>2.726709375618297E-2</v>
      </c>
      <c r="Q110" s="2">
        <f t="shared" si="31"/>
        <v>0.66000000000000725</v>
      </c>
      <c r="R110" s="2">
        <f t="shared" si="32"/>
        <v>0.81000000000000727</v>
      </c>
      <c r="S110" s="5">
        <f t="shared" si="33"/>
        <v>0.68726709375619022</v>
      </c>
    </row>
    <row r="111" spans="1:19" x14ac:dyDescent="0.25">
      <c r="A111" s="3">
        <v>38096</v>
      </c>
      <c r="B111" s="1">
        <v>1452</v>
      </c>
      <c r="C111" s="1"/>
      <c r="D111" s="1">
        <v>0.01</v>
      </c>
      <c r="E111" s="1">
        <v>1548</v>
      </c>
      <c r="F111" s="38">
        <f t="shared" si="21"/>
        <v>0.65833333333333333</v>
      </c>
      <c r="G111" s="1">
        <v>1553</v>
      </c>
      <c r="H111" s="40">
        <f t="shared" si="22"/>
        <v>0.66180555555555554</v>
      </c>
      <c r="I111" s="4" t="str">
        <f t="shared" si="23"/>
        <v/>
      </c>
      <c r="J111" s="2">
        <f t="shared" si="24"/>
        <v>7.9999999999999716</v>
      </c>
      <c r="K111" s="2">
        <f t="shared" si="25"/>
        <v>4.9999999999999822</v>
      </c>
      <c r="L111" s="2">
        <f t="shared" si="26"/>
        <v>1</v>
      </c>
      <c r="M111" s="2">
        <f t="shared" ca="1" si="27"/>
        <v>1452</v>
      </c>
      <c r="N111" s="2" t="str">
        <f t="shared" si="28"/>
        <v/>
      </c>
      <c r="O111" s="2">
        <f t="shared" si="29"/>
        <v>3.6399999999999872</v>
      </c>
      <c r="P111" s="5">
        <f t="shared" si="30"/>
        <v>1.5823239176739121</v>
      </c>
      <c r="Q111" s="2">
        <f t="shared" si="31"/>
        <v>4.9999999999999822E-2</v>
      </c>
      <c r="R111" s="2">
        <f t="shared" si="32"/>
        <v>3.6899999999999871</v>
      </c>
      <c r="S111" s="5">
        <f t="shared" si="33"/>
        <v>1.6323239176739119</v>
      </c>
    </row>
    <row r="112" spans="1:19" x14ac:dyDescent="0.25">
      <c r="A112" s="1"/>
      <c r="B112" s="1"/>
      <c r="C112" s="1"/>
      <c r="D112" s="1">
        <v>0.9</v>
      </c>
      <c r="E112" s="1">
        <v>1601</v>
      </c>
      <c r="F112" s="38">
        <f t="shared" si="21"/>
        <v>0.66736111111111107</v>
      </c>
      <c r="G112" s="1">
        <v>1605</v>
      </c>
      <c r="H112" s="40">
        <f t="shared" si="22"/>
        <v>0.67013888888888884</v>
      </c>
      <c r="I112" s="4" t="str">
        <f t="shared" si="23"/>
        <v/>
      </c>
      <c r="J112" s="2">
        <f t="shared" si="24"/>
        <v>3.9999999999999858</v>
      </c>
      <c r="K112" s="2">
        <f t="shared" si="25"/>
        <v>3.9999999999999858</v>
      </c>
      <c r="L112" s="2">
        <f t="shared" si="26"/>
        <v>2</v>
      </c>
      <c r="M112" s="2">
        <f t="shared" ca="1" si="27"/>
        <v>1452</v>
      </c>
      <c r="N112" s="2" t="str">
        <f t="shared" si="28"/>
        <v/>
      </c>
      <c r="O112" s="2">
        <f t="shared" si="29"/>
        <v>3.9999999999999858</v>
      </c>
      <c r="P112" s="5">
        <f t="shared" si="30"/>
        <v>3.9866349370920919</v>
      </c>
      <c r="Q112" s="2">
        <f t="shared" si="31"/>
        <v>3.5999999999999872</v>
      </c>
      <c r="R112" s="2">
        <f t="shared" si="32"/>
        <v>7.599999999999973</v>
      </c>
      <c r="S112" s="5">
        <f t="shared" si="33"/>
        <v>7.5866349370920787</v>
      </c>
    </row>
    <row r="113" spans="1:19" x14ac:dyDescent="0.25">
      <c r="A113" s="3"/>
      <c r="B113" s="1"/>
      <c r="C113" s="1"/>
      <c r="D113" s="1">
        <v>1.1000000000000001</v>
      </c>
      <c r="E113" s="1">
        <v>1609</v>
      </c>
      <c r="F113" s="38">
        <f t="shared" si="21"/>
        <v>0.67291666666666661</v>
      </c>
      <c r="G113" s="1">
        <v>1612</v>
      </c>
      <c r="H113" s="40">
        <f t="shared" si="22"/>
        <v>0.67499999999999993</v>
      </c>
      <c r="I113" s="4" t="str">
        <f t="shared" si="23"/>
        <v/>
      </c>
      <c r="J113" s="2">
        <f t="shared" si="24"/>
        <v>5.0000000000001421</v>
      </c>
      <c r="K113" s="2">
        <f t="shared" si="25"/>
        <v>2.9999999999999893</v>
      </c>
      <c r="L113" s="2">
        <f t="shared" si="26"/>
        <v>3</v>
      </c>
      <c r="M113" s="2">
        <f t="shared" ca="1" si="27"/>
        <v>1452</v>
      </c>
      <c r="N113" s="2" t="str">
        <f t="shared" si="28"/>
        <v/>
      </c>
      <c r="O113" s="2">
        <f t="shared" si="29"/>
        <v>3.5000000000000999</v>
      </c>
      <c r="P113" s="5">
        <f t="shared" si="30"/>
        <v>3.0786268366314902</v>
      </c>
      <c r="Q113" s="2">
        <f t="shared" si="31"/>
        <v>3.2999999999999887</v>
      </c>
      <c r="R113" s="2">
        <f t="shared" si="32"/>
        <v>6.8000000000000886</v>
      </c>
      <c r="S113" s="5">
        <f t="shared" si="33"/>
        <v>6.3786268366314793</v>
      </c>
    </row>
    <row r="114" spans="1:19" x14ac:dyDescent="0.25">
      <c r="A114" s="1"/>
      <c r="B114" s="1"/>
      <c r="C114" s="1"/>
      <c r="D114" s="1">
        <v>0.3</v>
      </c>
      <c r="E114" s="1">
        <v>1617</v>
      </c>
      <c r="F114" s="38">
        <f t="shared" si="21"/>
        <v>0.67847222222222225</v>
      </c>
      <c r="G114" s="1">
        <v>1620</v>
      </c>
      <c r="H114" s="40">
        <f t="shared" si="22"/>
        <v>0.68055555555555547</v>
      </c>
      <c r="I114" s="4">
        <f t="shared" si="23"/>
        <v>0.68402777777777768</v>
      </c>
      <c r="J114" s="2" t="str">
        <f t="shared" si="24"/>
        <v/>
      </c>
      <c r="K114" s="2">
        <f t="shared" si="25"/>
        <v>2.9999999999998295</v>
      </c>
      <c r="L114" s="2">
        <f t="shared" si="26"/>
        <v>4</v>
      </c>
      <c r="M114" s="2">
        <f t="shared" ca="1" si="27"/>
        <v>1452</v>
      </c>
      <c r="N114" s="2">
        <f t="shared" ca="1" si="28"/>
        <v>92.999999999999829</v>
      </c>
      <c r="O114" s="2">
        <f t="shared" si="29"/>
        <v>0.75</v>
      </c>
      <c r="P114" s="5">
        <f t="shared" si="30"/>
        <v>0.11893841060855184</v>
      </c>
      <c r="Q114" s="2">
        <f t="shared" si="31"/>
        <v>0.89999999999994884</v>
      </c>
      <c r="R114" s="2">
        <f t="shared" si="32"/>
        <v>1.6499999999999488</v>
      </c>
      <c r="S114" s="5">
        <f t="shared" si="33"/>
        <v>1.0189384106085007</v>
      </c>
    </row>
    <row r="115" spans="1:19" x14ac:dyDescent="0.25">
      <c r="A115" s="3">
        <v>38096</v>
      </c>
      <c r="B115" s="1">
        <v>1626</v>
      </c>
      <c r="C115" s="1"/>
      <c r="D115" s="1">
        <v>0.01</v>
      </c>
      <c r="E115" s="1">
        <v>1653</v>
      </c>
      <c r="F115" s="38">
        <f t="shared" si="21"/>
        <v>0.70347222222222217</v>
      </c>
      <c r="G115" s="1">
        <v>1704</v>
      </c>
      <c r="H115" s="40">
        <f t="shared" si="22"/>
        <v>0.71111111111111114</v>
      </c>
      <c r="I115" s="4" t="str">
        <f t="shared" si="23"/>
        <v/>
      </c>
      <c r="J115" s="2">
        <f t="shared" si="24"/>
        <v>7.9999999999999716</v>
      </c>
      <c r="K115" s="2">
        <f t="shared" si="25"/>
        <v>11.000000000000121</v>
      </c>
      <c r="L115" s="2">
        <f t="shared" si="26"/>
        <v>1</v>
      </c>
      <c r="M115" s="2">
        <f t="shared" ca="1" si="27"/>
        <v>1626</v>
      </c>
      <c r="N115" s="2" t="str">
        <f t="shared" si="28"/>
        <v/>
      </c>
      <c r="O115" s="2">
        <f t="shared" si="29"/>
        <v>3.6399999999999872</v>
      </c>
      <c r="P115" s="5">
        <f t="shared" si="30"/>
        <v>1.5823239176739121</v>
      </c>
      <c r="Q115" s="2">
        <f t="shared" si="31"/>
        <v>0.11000000000000121</v>
      </c>
      <c r="R115" s="2">
        <f t="shared" si="32"/>
        <v>3.7499999999999885</v>
      </c>
      <c r="S115" s="5">
        <f t="shared" si="33"/>
        <v>1.6923239176739133</v>
      </c>
    </row>
    <row r="116" spans="1:19" x14ac:dyDescent="0.25">
      <c r="A116" s="1"/>
      <c r="B116" s="1"/>
      <c r="C116" s="1"/>
      <c r="D116" s="1">
        <v>0.9</v>
      </c>
      <c r="E116" s="1">
        <v>1712</v>
      </c>
      <c r="F116" s="38">
        <f t="shared" si="21"/>
        <v>0.71666666666666667</v>
      </c>
      <c r="G116" s="1">
        <v>1715</v>
      </c>
      <c r="H116" s="40">
        <f t="shared" si="22"/>
        <v>0.71875</v>
      </c>
      <c r="I116" s="4" t="str">
        <f t="shared" si="23"/>
        <v/>
      </c>
      <c r="J116" s="2">
        <f t="shared" si="24"/>
        <v>4.9999999999999822</v>
      </c>
      <c r="K116" s="2">
        <f t="shared" si="25"/>
        <v>2.9999999999999893</v>
      </c>
      <c r="L116" s="2">
        <f t="shared" si="26"/>
        <v>2</v>
      </c>
      <c r="M116" s="2">
        <f t="shared" ca="1" si="27"/>
        <v>1626</v>
      </c>
      <c r="N116" s="2" t="str">
        <f t="shared" si="28"/>
        <v/>
      </c>
      <c r="O116" s="2">
        <f t="shared" si="29"/>
        <v>4.9999999999999822</v>
      </c>
      <c r="P116" s="5">
        <f t="shared" si="30"/>
        <v>4.9832936713651153</v>
      </c>
      <c r="Q116" s="2">
        <f t="shared" si="31"/>
        <v>2.6999999999999904</v>
      </c>
      <c r="R116" s="2">
        <f t="shared" si="32"/>
        <v>7.6999999999999726</v>
      </c>
      <c r="S116" s="5">
        <f t="shared" si="33"/>
        <v>7.6832936713651057</v>
      </c>
    </row>
    <row r="117" spans="1:19" x14ac:dyDescent="0.25">
      <c r="A117" s="3"/>
      <c r="B117" s="1"/>
      <c r="C117" s="1"/>
      <c r="D117" s="1">
        <v>1.1000000000000001</v>
      </c>
      <c r="E117" s="1">
        <v>1720</v>
      </c>
      <c r="F117" s="38">
        <f t="shared" si="21"/>
        <v>0.72222222222222221</v>
      </c>
      <c r="G117" s="1">
        <v>1721</v>
      </c>
      <c r="H117" s="40">
        <f t="shared" si="22"/>
        <v>0.72291666666666676</v>
      </c>
      <c r="I117" s="4" t="str">
        <f t="shared" si="23"/>
        <v/>
      </c>
      <c r="J117" s="2">
        <f t="shared" si="24"/>
        <v>17.999999999999776</v>
      </c>
      <c r="K117" s="2">
        <f t="shared" si="25"/>
        <v>1.0000000000001563</v>
      </c>
      <c r="L117" s="2">
        <f t="shared" si="26"/>
        <v>3</v>
      </c>
      <c r="M117" s="2">
        <f t="shared" ca="1" si="27"/>
        <v>1626</v>
      </c>
      <c r="N117" s="2" t="str">
        <f t="shared" si="28"/>
        <v/>
      </c>
      <c r="O117" s="2">
        <f t="shared" si="29"/>
        <v>12.599999999999845</v>
      </c>
      <c r="P117" s="5">
        <f t="shared" si="30"/>
        <v>11.083056611872912</v>
      </c>
      <c r="Q117" s="2">
        <f>(D117*K117)</f>
        <v>1.100000000000172</v>
      </c>
      <c r="R117" s="2">
        <f t="shared" si="32"/>
        <v>13.700000000000017</v>
      </c>
      <c r="S117" s="5">
        <f t="shared" si="33"/>
        <v>12.183056611873084</v>
      </c>
    </row>
    <row r="118" spans="1:19" x14ac:dyDescent="0.25">
      <c r="A118" s="1"/>
      <c r="B118" s="1"/>
      <c r="C118" s="1"/>
      <c r="D118" s="1">
        <v>0.3</v>
      </c>
      <c r="E118" s="1">
        <v>1739</v>
      </c>
      <c r="F118" s="38">
        <f t="shared" si="21"/>
        <v>0.73541666666666661</v>
      </c>
      <c r="G118" s="1">
        <v>1742</v>
      </c>
      <c r="H118" s="40">
        <f t="shared" si="22"/>
        <v>0.73749999999999993</v>
      </c>
      <c r="I118" s="4">
        <f t="shared" si="23"/>
        <v>0.74097222222222214</v>
      </c>
      <c r="J118" s="2" t="str">
        <f t="shared" si="24"/>
        <v/>
      </c>
      <c r="K118" s="2">
        <f t="shared" si="25"/>
        <v>2.9999999999999893</v>
      </c>
      <c r="L118" s="2">
        <f t="shared" si="26"/>
        <v>4</v>
      </c>
      <c r="M118" s="2">
        <f t="shared" ca="1" si="27"/>
        <v>1626</v>
      </c>
      <c r="N118" s="2">
        <f t="shared" ca="1" si="28"/>
        <v>80.999999999999872</v>
      </c>
      <c r="O118" s="2">
        <f t="shared" si="29"/>
        <v>0.75</v>
      </c>
      <c r="P118" s="5">
        <f t="shared" si="30"/>
        <v>0.11893841060855184</v>
      </c>
      <c r="Q118" s="2">
        <f t="shared" si="31"/>
        <v>0.8999999999999968</v>
      </c>
      <c r="R118" s="2">
        <f t="shared" si="32"/>
        <v>1.6499999999999968</v>
      </c>
      <c r="S118" s="5">
        <f t="shared" si="33"/>
        <v>1.0189384106085486</v>
      </c>
    </row>
    <row r="119" spans="1:19" x14ac:dyDescent="0.25">
      <c r="A119" s="3">
        <v>38097</v>
      </c>
      <c r="B119" s="1">
        <v>729</v>
      </c>
      <c r="C119" s="1"/>
      <c r="D119" s="1">
        <v>0.01</v>
      </c>
      <c r="E119" s="1">
        <v>821</v>
      </c>
      <c r="F119" s="38">
        <f t="shared" si="21"/>
        <v>0.34791666666666665</v>
      </c>
      <c r="G119" s="1">
        <v>829</v>
      </c>
      <c r="H119" s="40">
        <f t="shared" si="22"/>
        <v>0.35347222222222219</v>
      </c>
      <c r="I119" s="4" t="str">
        <f t="shared" si="23"/>
        <v/>
      </c>
      <c r="J119" s="2">
        <f t="shared" si="24"/>
        <v>8.0000000000000515</v>
      </c>
      <c r="K119" s="2">
        <f t="shared" si="25"/>
        <v>7.9999999999999716</v>
      </c>
      <c r="L119" s="2">
        <f t="shared" si="26"/>
        <v>1</v>
      </c>
      <c r="M119" s="2">
        <f t="shared" ca="1" si="27"/>
        <v>729</v>
      </c>
      <c r="N119" s="2" t="str">
        <f t="shared" si="28"/>
        <v/>
      </c>
      <c r="O119" s="2">
        <f t="shared" si="29"/>
        <v>3.6400000000000237</v>
      </c>
      <c r="P119" s="5">
        <f t="shared" si="30"/>
        <v>1.5823239176739279</v>
      </c>
      <c r="Q119" s="2">
        <f t="shared" si="31"/>
        <v>7.9999999999999724E-2</v>
      </c>
      <c r="R119" s="2">
        <f t="shared" si="32"/>
        <v>3.7200000000000233</v>
      </c>
      <c r="S119" s="5">
        <f t="shared" si="33"/>
        <v>1.6623239176739275</v>
      </c>
    </row>
    <row r="120" spans="1:19" x14ac:dyDescent="0.25">
      <c r="A120" s="1"/>
      <c r="B120" s="1"/>
      <c r="C120" s="1"/>
      <c r="D120" s="1">
        <v>0.9</v>
      </c>
      <c r="E120" s="1">
        <v>837</v>
      </c>
      <c r="F120" s="38">
        <f t="shared" si="21"/>
        <v>0.35902777777777778</v>
      </c>
      <c r="G120" s="1">
        <v>841</v>
      </c>
      <c r="H120" s="40">
        <f t="shared" si="22"/>
        <v>0.36180555555555555</v>
      </c>
      <c r="I120" s="4" t="str">
        <f t="shared" si="23"/>
        <v/>
      </c>
      <c r="J120" s="2">
        <f t="shared" si="24"/>
        <v>1.9999999999999929</v>
      </c>
      <c r="K120" s="2">
        <f t="shared" si="25"/>
        <v>3.9999999999999858</v>
      </c>
      <c r="L120" s="2">
        <f t="shared" si="26"/>
        <v>2</v>
      </c>
      <c r="M120" s="2">
        <f t="shared" ca="1" si="27"/>
        <v>729</v>
      </c>
      <c r="N120" s="2" t="str">
        <f t="shared" si="28"/>
        <v/>
      </c>
      <c r="O120" s="2">
        <f t="shared" si="29"/>
        <v>1.9999999999999929</v>
      </c>
      <c r="P120" s="5">
        <f t="shared" si="30"/>
        <v>1.993317468546046</v>
      </c>
      <c r="Q120" s="2">
        <f t="shared" si="31"/>
        <v>3.5999999999999872</v>
      </c>
      <c r="R120" s="2">
        <f t="shared" si="32"/>
        <v>5.5999999999999801</v>
      </c>
      <c r="S120" s="5">
        <f t="shared" si="33"/>
        <v>5.593317468546033</v>
      </c>
    </row>
    <row r="121" spans="1:19" x14ac:dyDescent="0.25">
      <c r="A121" s="1"/>
      <c r="B121" s="1"/>
      <c r="C121" s="1"/>
      <c r="D121" s="1">
        <v>1.1000000000000001</v>
      </c>
      <c r="E121" s="1">
        <v>843</v>
      </c>
      <c r="F121" s="38">
        <f t="shared" si="21"/>
        <v>0.36319444444444443</v>
      </c>
      <c r="G121" s="1">
        <v>847</v>
      </c>
      <c r="H121" s="40">
        <f t="shared" si="22"/>
        <v>0.3659722222222222</v>
      </c>
      <c r="I121" s="4" t="str">
        <f t="shared" si="23"/>
        <v/>
      </c>
      <c r="J121" s="2">
        <f t="shared" si="24"/>
        <v>5.0000000000000622</v>
      </c>
      <c r="K121" s="2">
        <f t="shared" si="25"/>
        <v>3.9999999999999858</v>
      </c>
      <c r="L121" s="2">
        <f t="shared" si="26"/>
        <v>3</v>
      </c>
      <c r="M121" s="2">
        <f t="shared" ca="1" si="27"/>
        <v>729</v>
      </c>
      <c r="N121" s="2" t="str">
        <f t="shared" si="28"/>
        <v/>
      </c>
      <c r="O121" s="2">
        <f t="shared" si="29"/>
        <v>3.500000000000044</v>
      </c>
      <c r="P121" s="5">
        <f t="shared" si="30"/>
        <v>3.0786268366314409</v>
      </c>
      <c r="Q121" s="2">
        <f t="shared" si="31"/>
        <v>4.3999999999999844</v>
      </c>
      <c r="R121" s="2">
        <f t="shared" si="32"/>
        <v>7.9000000000000288</v>
      </c>
      <c r="S121" s="5">
        <f t="shared" si="33"/>
        <v>7.4786268366314257</v>
      </c>
    </row>
    <row r="122" spans="1:19" x14ac:dyDescent="0.25">
      <c r="A122" s="1"/>
      <c r="B122" s="1"/>
      <c r="C122" s="1"/>
      <c r="D122" s="1">
        <v>0.3</v>
      </c>
      <c r="E122" s="1">
        <v>852</v>
      </c>
      <c r="F122" s="38">
        <f t="shared" si="21"/>
        <v>0.36944444444444446</v>
      </c>
      <c r="G122" s="1">
        <v>855</v>
      </c>
      <c r="H122" s="40">
        <f t="shared" si="22"/>
        <v>0.37152777777777773</v>
      </c>
      <c r="I122" s="4">
        <f t="shared" si="23"/>
        <v>0.37499999999999994</v>
      </c>
      <c r="J122" s="2" t="str">
        <f t="shared" si="24"/>
        <v/>
      </c>
      <c r="K122" s="2">
        <f t="shared" si="25"/>
        <v>2.9999999999999094</v>
      </c>
      <c r="L122" s="2">
        <f t="shared" si="26"/>
        <v>4</v>
      </c>
      <c r="M122" s="2">
        <f t="shared" ca="1" si="27"/>
        <v>729</v>
      </c>
      <c r="N122" s="2">
        <f t="shared" ca="1" si="28"/>
        <v>90.999999999999915</v>
      </c>
      <c r="O122" s="2">
        <f t="shared" si="29"/>
        <v>0.75</v>
      </c>
      <c r="P122" s="5">
        <f t="shared" si="30"/>
        <v>0.11893841060855184</v>
      </c>
      <c r="Q122" s="2">
        <f t="shared" si="31"/>
        <v>0.89999999999997282</v>
      </c>
      <c r="R122" s="2">
        <f t="shared" si="32"/>
        <v>1.6499999999999728</v>
      </c>
      <c r="S122" s="5">
        <f t="shared" si="33"/>
        <v>1.0189384106085246</v>
      </c>
    </row>
    <row r="123" spans="1:19" x14ac:dyDescent="0.25">
      <c r="A123" s="3">
        <v>38097</v>
      </c>
      <c r="B123" s="1">
        <v>859</v>
      </c>
      <c r="C123" s="1"/>
      <c r="D123" s="1">
        <v>0.01</v>
      </c>
      <c r="E123" s="1">
        <v>927</v>
      </c>
      <c r="F123" s="38">
        <f t="shared" si="21"/>
        <v>0.39374999999999999</v>
      </c>
      <c r="G123" s="1">
        <v>937</v>
      </c>
      <c r="H123" s="40">
        <f t="shared" si="22"/>
        <v>0.40069444444444446</v>
      </c>
      <c r="I123" s="4" t="str">
        <f t="shared" si="23"/>
        <v/>
      </c>
      <c r="J123" s="2">
        <f t="shared" si="24"/>
        <v>7.9999999999999716</v>
      </c>
      <c r="K123" s="2">
        <f t="shared" si="25"/>
        <v>10.000000000000044</v>
      </c>
      <c r="L123" s="2">
        <f t="shared" si="26"/>
        <v>1</v>
      </c>
      <c r="M123" s="2">
        <f t="shared" ca="1" si="27"/>
        <v>859</v>
      </c>
      <c r="N123" s="2" t="str">
        <f t="shared" si="28"/>
        <v/>
      </c>
      <c r="O123" s="2">
        <f t="shared" si="29"/>
        <v>3.6399999999999872</v>
      </c>
      <c r="P123" s="5">
        <f t="shared" si="30"/>
        <v>1.5823239176739121</v>
      </c>
      <c r="Q123" s="2">
        <f t="shared" si="31"/>
        <v>0.10000000000000045</v>
      </c>
      <c r="R123" s="2">
        <f t="shared" si="32"/>
        <v>3.7399999999999878</v>
      </c>
      <c r="S123" s="5">
        <f t="shared" si="33"/>
        <v>1.6823239176739126</v>
      </c>
    </row>
    <row r="124" spans="1:19" x14ac:dyDescent="0.25">
      <c r="A124" s="1"/>
      <c r="B124" s="1"/>
      <c r="C124" s="1"/>
      <c r="D124" s="1">
        <v>0.9</v>
      </c>
      <c r="E124" s="1">
        <v>945</v>
      </c>
      <c r="F124" s="38">
        <f t="shared" si="21"/>
        <v>0.40625</v>
      </c>
      <c r="G124" s="1">
        <v>948</v>
      </c>
      <c r="H124" s="40">
        <f t="shared" si="22"/>
        <v>0.40833333333333338</v>
      </c>
      <c r="I124" s="4" t="str">
        <f t="shared" si="23"/>
        <v/>
      </c>
      <c r="J124" s="2">
        <f t="shared" si="24"/>
        <v>1.9999999999999929</v>
      </c>
      <c r="K124" s="2">
        <f t="shared" si="25"/>
        <v>3.0000000000000693</v>
      </c>
      <c r="L124" s="2">
        <f t="shared" si="26"/>
        <v>2</v>
      </c>
      <c r="M124" s="2">
        <f t="shared" ca="1" si="27"/>
        <v>859</v>
      </c>
      <c r="N124" s="2" t="str">
        <f t="shared" si="28"/>
        <v/>
      </c>
      <c r="O124" s="2">
        <f t="shared" si="29"/>
        <v>1.9999999999999929</v>
      </c>
      <c r="P124" s="5">
        <f t="shared" si="30"/>
        <v>1.993317468546046</v>
      </c>
      <c r="Q124" s="2">
        <f t="shared" si="31"/>
        <v>2.7000000000000624</v>
      </c>
      <c r="R124" s="2">
        <f t="shared" si="32"/>
        <v>4.7000000000000552</v>
      </c>
      <c r="S124" s="5">
        <f t="shared" si="33"/>
        <v>4.6933174685461081</v>
      </c>
    </row>
    <row r="125" spans="1:19" x14ac:dyDescent="0.25">
      <c r="A125" s="1"/>
      <c r="B125" s="1"/>
      <c r="C125" s="1"/>
      <c r="D125" s="10">
        <v>1.1000000000000001</v>
      </c>
      <c r="E125" s="10">
        <v>950</v>
      </c>
      <c r="F125" s="38">
        <f t="shared" si="21"/>
        <v>0.40972222222222227</v>
      </c>
      <c r="G125" s="10">
        <v>953</v>
      </c>
      <c r="H125" s="40">
        <f t="shared" si="22"/>
        <v>0.41180555555555554</v>
      </c>
      <c r="I125" s="4" t="str">
        <f t="shared" si="23"/>
        <v/>
      </c>
      <c r="J125" s="2">
        <f t="shared" si="24"/>
        <v>3.9999999999999858</v>
      </c>
      <c r="K125" s="2">
        <f t="shared" si="25"/>
        <v>2.9999999999999094</v>
      </c>
      <c r="L125" s="2">
        <f t="shared" si="26"/>
        <v>3</v>
      </c>
      <c r="M125" s="2">
        <f t="shared" ca="1" si="27"/>
        <v>859</v>
      </c>
      <c r="N125" s="2" t="str">
        <f t="shared" si="28"/>
        <v/>
      </c>
      <c r="O125" s="2">
        <f t="shared" si="29"/>
        <v>2.7999999999999905</v>
      </c>
      <c r="P125" s="5">
        <f t="shared" si="30"/>
        <v>2.4629014693051134</v>
      </c>
      <c r="Q125" s="2">
        <f t="shared" si="31"/>
        <v>3.2999999999999008</v>
      </c>
      <c r="R125" s="2">
        <f t="shared" si="32"/>
        <v>6.0999999999998913</v>
      </c>
      <c r="S125" s="5">
        <f t="shared" si="33"/>
        <v>5.7629014693050138</v>
      </c>
    </row>
    <row r="126" spans="1:19" x14ac:dyDescent="0.25">
      <c r="A126" s="1"/>
      <c r="B126" s="1"/>
      <c r="C126" s="1"/>
      <c r="D126" s="10">
        <v>0.3</v>
      </c>
      <c r="E126" s="10">
        <v>957</v>
      </c>
      <c r="F126" s="38">
        <f t="shared" si="21"/>
        <v>0.4145833333333333</v>
      </c>
      <c r="G126" s="10">
        <v>1000</v>
      </c>
      <c r="H126" s="40">
        <f t="shared" si="22"/>
        <v>0.41666666666666669</v>
      </c>
      <c r="I126" s="4">
        <f t="shared" si="23"/>
        <v>0.4201388888888889</v>
      </c>
      <c r="J126" s="2" t="str">
        <f t="shared" si="24"/>
        <v/>
      </c>
      <c r="K126" s="2">
        <f t="shared" si="25"/>
        <v>3.0000000000000693</v>
      </c>
      <c r="L126" s="2">
        <f t="shared" si="26"/>
        <v>4</v>
      </c>
      <c r="M126" s="2">
        <f t="shared" ca="1" si="27"/>
        <v>859</v>
      </c>
      <c r="N126" s="2">
        <f t="shared" ca="1" si="28"/>
        <v>66.000000000000085</v>
      </c>
      <c r="O126" s="2">
        <f t="shared" si="29"/>
        <v>0.75</v>
      </c>
      <c r="P126" s="5">
        <f t="shared" si="30"/>
        <v>0.11893841060855184</v>
      </c>
      <c r="Q126" s="2">
        <f t="shared" si="31"/>
        <v>0.90000000000002078</v>
      </c>
      <c r="R126" s="2">
        <f t="shared" si="32"/>
        <v>1.6500000000000208</v>
      </c>
      <c r="S126" s="5">
        <f t="shared" si="33"/>
        <v>1.0189384106085726</v>
      </c>
    </row>
    <row r="127" spans="1:19" x14ac:dyDescent="0.25">
      <c r="A127" s="9">
        <v>38097</v>
      </c>
      <c r="B127" s="1">
        <v>1005</v>
      </c>
      <c r="C127" s="1"/>
      <c r="D127" s="10">
        <v>0.01</v>
      </c>
      <c r="E127" s="10">
        <v>1035</v>
      </c>
      <c r="F127" s="38">
        <f t="shared" si="21"/>
        <v>0.44097222222222227</v>
      </c>
      <c r="G127" s="10">
        <v>1038</v>
      </c>
      <c r="H127" s="40">
        <f t="shared" si="22"/>
        <v>0.44305555555555554</v>
      </c>
      <c r="I127" s="4" t="str">
        <f t="shared" si="23"/>
        <v/>
      </c>
      <c r="J127" s="2">
        <f t="shared" si="24"/>
        <v>5.0000000000000622</v>
      </c>
      <c r="K127" s="2">
        <f t="shared" si="25"/>
        <v>2.9999999999999094</v>
      </c>
      <c r="L127" s="2">
        <f t="shared" si="26"/>
        <v>1</v>
      </c>
      <c r="M127" s="2">
        <f t="shared" ca="1" si="27"/>
        <v>1005</v>
      </c>
      <c r="N127" s="2" t="str">
        <f t="shared" si="28"/>
        <v/>
      </c>
      <c r="O127" s="2">
        <f t="shared" si="29"/>
        <v>0.27500000000000341</v>
      </c>
      <c r="P127" s="5">
        <f t="shared" si="30"/>
        <v>0.19544015550864224</v>
      </c>
      <c r="Q127" s="2">
        <f t="shared" si="31"/>
        <v>2.9999999999999093E-2</v>
      </c>
      <c r="R127" s="2">
        <f t="shared" si="32"/>
        <v>0.30500000000000249</v>
      </c>
      <c r="S127" s="5">
        <f t="shared" si="33"/>
        <v>0.22544015550864133</v>
      </c>
    </row>
    <row r="128" spans="1:19" x14ac:dyDescent="0.25">
      <c r="A128" s="10"/>
      <c r="B128" s="1"/>
      <c r="C128" s="1"/>
      <c r="D128" s="10">
        <v>0.1</v>
      </c>
      <c r="E128" s="10">
        <v>1043</v>
      </c>
      <c r="F128" s="38">
        <f t="shared" si="21"/>
        <v>0.4465277777777778</v>
      </c>
      <c r="G128" s="10">
        <v>1046</v>
      </c>
      <c r="H128" s="40">
        <f t="shared" si="22"/>
        <v>0.44861111111111113</v>
      </c>
      <c r="I128" s="4" t="str">
        <f t="shared" si="23"/>
        <v/>
      </c>
      <c r="J128" s="2">
        <f t="shared" si="24"/>
        <v>4.9999999999999822</v>
      </c>
      <c r="K128" s="2">
        <f t="shared" si="25"/>
        <v>2.9999999999999893</v>
      </c>
      <c r="L128" s="2">
        <f t="shared" si="26"/>
        <v>2</v>
      </c>
      <c r="M128" s="2">
        <f t="shared" ca="1" si="27"/>
        <v>1005</v>
      </c>
      <c r="N128" s="2" t="str">
        <f t="shared" si="28"/>
        <v/>
      </c>
      <c r="O128" s="2">
        <f t="shared" si="29"/>
        <v>2.7499999999999902</v>
      </c>
      <c r="P128" s="5">
        <f t="shared" si="30"/>
        <v>1.9543328073261996</v>
      </c>
      <c r="Q128" s="2">
        <f t="shared" si="31"/>
        <v>0.29999999999999893</v>
      </c>
      <c r="R128" s="2">
        <f t="shared" si="32"/>
        <v>3.0499999999999892</v>
      </c>
      <c r="S128" s="5">
        <f t="shared" si="33"/>
        <v>2.2543328073261986</v>
      </c>
    </row>
    <row r="129" spans="1:19" x14ac:dyDescent="0.25">
      <c r="A129" s="10"/>
      <c r="B129" s="1"/>
      <c r="C129" s="1"/>
      <c r="D129" s="10">
        <v>1</v>
      </c>
      <c r="E129" s="10">
        <v>1051</v>
      </c>
      <c r="F129" s="38">
        <f t="shared" si="21"/>
        <v>0.45208333333333334</v>
      </c>
      <c r="G129" s="10">
        <v>1112</v>
      </c>
      <c r="H129" s="40">
        <f t="shared" si="22"/>
        <v>0.46666666666666662</v>
      </c>
      <c r="I129" s="4" t="str">
        <f t="shared" si="23"/>
        <v/>
      </c>
      <c r="J129" s="2">
        <f t="shared" si="24"/>
        <v>6.0000000000001386</v>
      </c>
      <c r="K129" s="2">
        <f t="shared" si="25"/>
        <v>20.999999999999925</v>
      </c>
      <c r="L129" s="2">
        <f t="shared" si="26"/>
        <v>3</v>
      </c>
      <c r="M129" s="2">
        <f t="shared" ca="1" si="27"/>
        <v>1005</v>
      </c>
      <c r="N129" s="2" t="str">
        <f t="shared" si="28"/>
        <v/>
      </c>
      <c r="O129" s="2">
        <f t="shared" si="29"/>
        <v>3.1500000000000727</v>
      </c>
      <c r="P129" s="5">
        <f t="shared" si="30"/>
        <v>1.9027188115564542</v>
      </c>
      <c r="Q129" s="2">
        <f t="shared" si="31"/>
        <v>20.999999999999925</v>
      </c>
      <c r="R129" s="2">
        <f t="shared" si="32"/>
        <v>24.15</v>
      </c>
      <c r="S129" s="5">
        <f t="shared" si="33"/>
        <v>22.90271881155638</v>
      </c>
    </row>
    <row r="130" spans="1:19" x14ac:dyDescent="0.25">
      <c r="A130" s="10"/>
      <c r="B130" s="131"/>
      <c r="C130" s="131"/>
      <c r="D130" s="10">
        <v>0.05</v>
      </c>
      <c r="E130" s="10">
        <v>1118</v>
      </c>
      <c r="F130" s="38">
        <f t="shared" ref="F130:F192" si="34">VALUE(CONCATENATE(LEFT(E130,LEN(E130)-2),":",RIGHT(E130,2)))</f>
        <v>0.47083333333333338</v>
      </c>
      <c r="G130" s="10">
        <v>1120</v>
      </c>
      <c r="H130" s="40">
        <f t="shared" ref="H130:H192" si="35">VALUE(CONCATENATE(LEFT(G130,LEN(G130)-2),":",RIGHT(G130,2)))</f>
        <v>0.47222222222222227</v>
      </c>
      <c r="I130" s="4" t="str">
        <f t="shared" si="23"/>
        <v/>
      </c>
      <c r="J130" s="2">
        <f t="shared" si="24"/>
        <v>6.9999999999998952</v>
      </c>
      <c r="K130" s="2">
        <f t="shared" si="25"/>
        <v>1.9999999999999929</v>
      </c>
      <c r="L130" s="2">
        <f t="shared" si="26"/>
        <v>4</v>
      </c>
      <c r="M130" s="2">
        <f t="shared" ca="1" si="27"/>
        <v>1005</v>
      </c>
      <c r="N130" s="2" t="str">
        <f t="shared" si="28"/>
        <v/>
      </c>
      <c r="O130" s="2">
        <f t="shared" si="29"/>
        <v>35.174999999999478</v>
      </c>
      <c r="P130" s="5">
        <f t="shared" si="30"/>
        <v>13.145732272889635</v>
      </c>
      <c r="Q130" s="2">
        <f t="shared" si="31"/>
        <v>9.9999999999999645E-2</v>
      </c>
      <c r="R130" s="2">
        <f t="shared" si="32"/>
        <v>35.27499999999948</v>
      </c>
      <c r="S130" s="5">
        <f t="shared" si="33"/>
        <v>13.245732272889635</v>
      </c>
    </row>
    <row r="131" spans="1:19" x14ac:dyDescent="0.25">
      <c r="A131" s="10"/>
      <c r="B131" s="131"/>
      <c r="C131" s="131"/>
      <c r="D131" s="10">
        <v>10</v>
      </c>
      <c r="E131" s="10">
        <v>1127</v>
      </c>
      <c r="F131" s="38">
        <f t="shared" si="34"/>
        <v>0.4770833333333333</v>
      </c>
      <c r="G131" s="10">
        <v>1130</v>
      </c>
      <c r="H131" s="40">
        <f t="shared" si="35"/>
        <v>0.47916666666666669</v>
      </c>
      <c r="I131" s="4">
        <f t="shared" ref="I131:I193" si="36">IF(OR(A132&lt;&gt;"",D132=""),H131+TIME(0,5,0),"")</f>
        <v>0.4826388888888889</v>
      </c>
      <c r="J131" s="2" t="str">
        <f t="shared" ref="J131:J193" si="37">IF(AND(OR(AND(A131&lt;&gt;"",A132=""),AND(A131="",A132="")),D132&lt;&gt;""),(F132-H131)*1440,"")</f>
        <v/>
      </c>
      <c r="K131" s="2">
        <f t="shared" ref="K131:K193" si="38">(H131-F131)*1440</f>
        <v>3.0000000000000693</v>
      </c>
      <c r="L131" s="2">
        <f t="shared" ref="L131:L193" si="39">IF(A131&lt;&gt;"",1,L130+1)</f>
        <v>5</v>
      </c>
      <c r="M131" s="2">
        <f t="shared" ref="M131:M193" ca="1" si="40">OFFSET(B131,-L131+1,0)</f>
        <v>1005</v>
      </c>
      <c r="N131" s="2">
        <f t="shared" ref="N131:N193" ca="1" si="41">IF(I131&lt;&gt;"",(I131-VALUE(CONCATENATE(LEFT(M131,LEN(M131)-2),":",RIGHT(M131,2))))*1440,"")</f>
        <v>90</v>
      </c>
      <c r="O131" s="2">
        <f t="shared" ref="O131:O193" si="42">IF(J131&lt;&gt;"",(D131+D132)*J131/2,D131*5/2)</f>
        <v>25</v>
      </c>
      <c r="P131" s="5">
        <f t="shared" ref="P131:P193" si="43">IF(J131&lt;&gt;"",(D132-D131)*J131/LN((D132+0.000001)/(D131+0.000001)),-5*(D131-0.000001)/(LN(1/D131)-13.8155))</f>
        <v>3.1021051639523365</v>
      </c>
      <c r="Q131" s="2">
        <f t="shared" ref="Q131:Q193" si="44">(D131*K131)</f>
        <v>30.000000000000693</v>
      </c>
      <c r="R131" s="2">
        <f t="shared" ref="R131:R193" si="45">O131+Q131</f>
        <v>55.000000000000696</v>
      </c>
      <c r="S131" s="5">
        <f t="shared" ref="S131:S193" si="46">P131+Q131</f>
        <v>33.102105163953027</v>
      </c>
    </row>
    <row r="132" spans="1:19" x14ac:dyDescent="0.25">
      <c r="A132" s="9">
        <v>38097</v>
      </c>
      <c r="B132" s="1">
        <v>1235</v>
      </c>
      <c r="C132" s="1"/>
      <c r="D132" s="10">
        <v>0.01</v>
      </c>
      <c r="E132" s="10">
        <v>1310</v>
      </c>
      <c r="F132" s="38">
        <f t="shared" si="34"/>
        <v>0.54861111111111105</v>
      </c>
      <c r="G132" s="10">
        <v>1314</v>
      </c>
      <c r="H132" s="40">
        <f t="shared" si="35"/>
        <v>0.55138888888888882</v>
      </c>
      <c r="I132" s="4" t="str">
        <f t="shared" si="36"/>
        <v/>
      </c>
      <c r="J132" s="2">
        <f t="shared" si="37"/>
        <v>11.000000000000121</v>
      </c>
      <c r="K132" s="2">
        <f t="shared" si="38"/>
        <v>3.9999999999999858</v>
      </c>
      <c r="L132" s="2">
        <f t="shared" si="39"/>
        <v>1</v>
      </c>
      <c r="M132" s="2">
        <f t="shared" ca="1" si="40"/>
        <v>1235</v>
      </c>
      <c r="N132" s="2" t="str">
        <f t="shared" si="41"/>
        <v/>
      </c>
      <c r="O132" s="2">
        <f t="shared" si="42"/>
        <v>55.055000000000604</v>
      </c>
      <c r="P132" s="5">
        <f t="shared" si="43"/>
        <v>15.908436928516405</v>
      </c>
      <c r="Q132" s="2">
        <f t="shared" si="44"/>
        <v>3.9999999999999862E-2</v>
      </c>
      <c r="R132" s="2">
        <f t="shared" si="45"/>
        <v>55.095000000000603</v>
      </c>
      <c r="S132" s="5">
        <f t="shared" si="46"/>
        <v>15.948436928516404</v>
      </c>
    </row>
    <row r="133" spans="1:19" x14ac:dyDescent="0.25">
      <c r="A133" s="10"/>
      <c r="B133" s="1"/>
      <c r="C133" s="1"/>
      <c r="D133" s="10">
        <v>10</v>
      </c>
      <c r="E133" s="10">
        <v>1325</v>
      </c>
      <c r="F133" s="38">
        <f t="shared" si="34"/>
        <v>0.55902777777777779</v>
      </c>
      <c r="G133" s="10">
        <v>1344</v>
      </c>
      <c r="H133" s="40">
        <f t="shared" si="35"/>
        <v>0.57222222222222219</v>
      </c>
      <c r="I133" s="4" t="str">
        <f t="shared" si="36"/>
        <v/>
      </c>
      <c r="J133" s="2">
        <f t="shared" si="37"/>
        <v>8.999999999999968</v>
      </c>
      <c r="K133" s="2">
        <f t="shared" si="38"/>
        <v>18.999999999999932</v>
      </c>
      <c r="L133" s="2">
        <f t="shared" si="39"/>
        <v>2</v>
      </c>
      <c r="M133" s="2">
        <f t="shared" ca="1" si="40"/>
        <v>1235</v>
      </c>
      <c r="N133" s="2" t="str">
        <f t="shared" si="41"/>
        <v/>
      </c>
      <c r="O133" s="2">
        <f t="shared" si="42"/>
        <v>46.349999999999838</v>
      </c>
      <c r="P133" s="5">
        <f t="shared" si="43"/>
        <v>24.896232446183792</v>
      </c>
      <c r="Q133" s="2">
        <f t="shared" si="44"/>
        <v>189.99999999999932</v>
      </c>
      <c r="R133" s="2">
        <f t="shared" si="45"/>
        <v>236.34999999999917</v>
      </c>
      <c r="S133" s="5">
        <f t="shared" si="46"/>
        <v>214.89623244618312</v>
      </c>
    </row>
    <row r="134" spans="1:19" s="7" customFormat="1" x14ac:dyDescent="0.25">
      <c r="A134" s="104"/>
      <c r="B134" s="32"/>
      <c r="C134" s="32"/>
      <c r="D134" s="104">
        <v>0.3</v>
      </c>
      <c r="E134" s="104">
        <v>1353</v>
      </c>
      <c r="F134" s="39">
        <f t="shared" si="34"/>
        <v>0.57847222222222217</v>
      </c>
      <c r="G134" s="104">
        <v>1358</v>
      </c>
      <c r="H134" s="41">
        <f t="shared" si="35"/>
        <v>0.58194444444444449</v>
      </c>
      <c r="I134" s="102" t="str">
        <f t="shared" si="36"/>
        <v/>
      </c>
      <c r="J134" s="7">
        <f t="shared" si="37"/>
        <v>8.999999999999968</v>
      </c>
      <c r="K134" s="7">
        <f t="shared" si="38"/>
        <v>5.0000000000001421</v>
      </c>
      <c r="L134" s="7">
        <f t="shared" si="39"/>
        <v>3</v>
      </c>
      <c r="M134" s="7">
        <f t="shared" ca="1" si="40"/>
        <v>1235</v>
      </c>
      <c r="N134" s="7" t="str">
        <f t="shared" si="41"/>
        <v/>
      </c>
      <c r="O134" s="7">
        <f t="shared" si="42"/>
        <v>73.349999999999739</v>
      </c>
      <c r="P134" s="103">
        <f t="shared" si="43"/>
        <v>35.533240282878282</v>
      </c>
      <c r="Q134" s="7">
        <f t="shared" si="44"/>
        <v>1.5000000000000426</v>
      </c>
      <c r="R134" s="7">
        <f t="shared" si="45"/>
        <v>74.849999999999781</v>
      </c>
      <c r="S134" s="103">
        <f t="shared" si="46"/>
        <v>37.033240282878324</v>
      </c>
    </row>
    <row r="135" spans="1:19" x14ac:dyDescent="0.25">
      <c r="A135" s="10"/>
      <c r="B135" s="1"/>
      <c r="C135" s="1"/>
      <c r="D135" s="10">
        <v>16</v>
      </c>
      <c r="E135" s="10">
        <v>1407</v>
      </c>
      <c r="F135" s="38">
        <f t="shared" si="34"/>
        <v>0.58819444444444446</v>
      </c>
      <c r="G135" s="10">
        <v>1412</v>
      </c>
      <c r="H135" s="40">
        <f t="shared" si="35"/>
        <v>0.59166666666666667</v>
      </c>
      <c r="I135" s="4" t="str">
        <f t="shared" si="36"/>
        <v/>
      </c>
      <c r="J135" s="2">
        <f t="shared" si="37"/>
        <v>15.999999999999943</v>
      </c>
      <c r="K135" s="2">
        <f t="shared" si="38"/>
        <v>4.9999999999999822</v>
      </c>
      <c r="L135" s="2">
        <f t="shared" si="39"/>
        <v>4</v>
      </c>
      <c r="M135" s="2">
        <f t="shared" ca="1" si="40"/>
        <v>1235</v>
      </c>
      <c r="N135" s="2" t="str">
        <f t="shared" si="41"/>
        <v/>
      </c>
      <c r="O135" s="2">
        <f t="shared" si="42"/>
        <v>128.06399999999954</v>
      </c>
      <c r="P135" s="5">
        <f t="shared" si="43"/>
        <v>33.66392438076219</v>
      </c>
      <c r="Q135" s="2">
        <f t="shared" si="44"/>
        <v>79.999999999999716</v>
      </c>
      <c r="R135" s="2">
        <f t="shared" si="45"/>
        <v>208.06399999999925</v>
      </c>
      <c r="S135" s="5">
        <f t="shared" si="46"/>
        <v>113.6639243807619</v>
      </c>
    </row>
    <row r="136" spans="1:19" x14ac:dyDescent="0.25">
      <c r="A136" s="10"/>
      <c r="B136" s="1"/>
      <c r="C136" s="1"/>
      <c r="D136" s="10">
        <v>8.0000000000000002E-3</v>
      </c>
      <c r="E136" s="10">
        <v>1428</v>
      </c>
      <c r="F136" s="38">
        <f t="shared" si="34"/>
        <v>0.60277777777777775</v>
      </c>
      <c r="G136" s="10">
        <v>1438</v>
      </c>
      <c r="H136" s="40">
        <f t="shared" si="35"/>
        <v>0.60972222222222217</v>
      </c>
      <c r="I136" s="4" t="str">
        <f t="shared" si="36"/>
        <v/>
      </c>
      <c r="J136" s="2">
        <f t="shared" si="37"/>
        <v>14.00000000000011</v>
      </c>
      <c r="K136" s="2">
        <f t="shared" si="38"/>
        <v>9.9999999999999645</v>
      </c>
      <c r="L136" s="2">
        <f t="shared" si="39"/>
        <v>5</v>
      </c>
      <c r="M136" s="2">
        <f t="shared" ca="1" si="40"/>
        <v>1235</v>
      </c>
      <c r="N136" s="2" t="str">
        <f t="shared" si="41"/>
        <v/>
      </c>
      <c r="O136" s="2">
        <f t="shared" si="42"/>
        <v>70.056000000000552</v>
      </c>
      <c r="P136" s="5">
        <f t="shared" si="43"/>
        <v>19.617505927710518</v>
      </c>
      <c r="Q136" s="2">
        <f t="shared" si="44"/>
        <v>7.9999999999999724E-2</v>
      </c>
      <c r="R136" s="2">
        <f t="shared" si="45"/>
        <v>70.13600000000055</v>
      </c>
      <c r="S136" s="5">
        <f t="shared" si="46"/>
        <v>19.697505927710516</v>
      </c>
    </row>
    <row r="137" spans="1:19" x14ac:dyDescent="0.25">
      <c r="A137" s="10"/>
      <c r="B137" s="1"/>
      <c r="C137" s="1"/>
      <c r="D137" s="10">
        <v>10</v>
      </c>
      <c r="E137" s="10">
        <v>1452</v>
      </c>
      <c r="F137" s="38">
        <f t="shared" si="34"/>
        <v>0.61944444444444446</v>
      </c>
      <c r="G137" s="10">
        <v>1503</v>
      </c>
      <c r="H137" s="40">
        <f t="shared" si="35"/>
        <v>0.62708333333333333</v>
      </c>
      <c r="I137" s="4">
        <f t="shared" si="36"/>
        <v>0.63055555555555554</v>
      </c>
      <c r="J137" s="2" t="str">
        <f t="shared" si="37"/>
        <v/>
      </c>
      <c r="K137" s="2">
        <f t="shared" si="38"/>
        <v>10.999999999999961</v>
      </c>
      <c r="L137" s="2">
        <f t="shared" si="39"/>
        <v>6</v>
      </c>
      <c r="M137" s="2">
        <f t="shared" ca="1" si="40"/>
        <v>1235</v>
      </c>
      <c r="N137" s="2">
        <f t="shared" ca="1" si="41"/>
        <v>152.99999999999994</v>
      </c>
      <c r="O137" s="2">
        <f t="shared" si="42"/>
        <v>25</v>
      </c>
      <c r="P137" s="5">
        <f t="shared" si="43"/>
        <v>3.1021051639523365</v>
      </c>
      <c r="Q137" s="2">
        <f t="shared" si="44"/>
        <v>109.9999999999996</v>
      </c>
      <c r="R137" s="2">
        <f t="shared" si="45"/>
        <v>134.9999999999996</v>
      </c>
      <c r="S137" s="5">
        <f t="shared" si="46"/>
        <v>113.10210516395193</v>
      </c>
    </row>
    <row r="138" spans="1:19" x14ac:dyDescent="0.25">
      <c r="A138" s="9">
        <v>38097</v>
      </c>
      <c r="B138" s="1">
        <v>1530</v>
      </c>
      <c r="C138" s="1"/>
      <c r="D138" s="10">
        <v>16</v>
      </c>
      <c r="E138" s="10">
        <v>1557</v>
      </c>
      <c r="F138" s="38">
        <f t="shared" si="34"/>
        <v>0.6645833333333333</v>
      </c>
      <c r="G138" s="10">
        <v>1606</v>
      </c>
      <c r="H138" s="40">
        <f t="shared" si="35"/>
        <v>0.67083333333333339</v>
      </c>
      <c r="I138" s="4" t="str">
        <f t="shared" si="36"/>
        <v/>
      </c>
      <c r="J138" s="2">
        <f t="shared" si="37"/>
        <v>9.9999999999998046</v>
      </c>
      <c r="K138" s="2">
        <f t="shared" si="38"/>
        <v>9.0000000000001279</v>
      </c>
      <c r="L138" s="2">
        <f t="shared" si="39"/>
        <v>1</v>
      </c>
      <c r="M138" s="2">
        <f t="shared" ca="1" si="40"/>
        <v>1530</v>
      </c>
      <c r="N138" s="2" t="str">
        <f t="shared" si="41"/>
        <v/>
      </c>
      <c r="O138" s="2">
        <f t="shared" si="42"/>
        <v>189.99999999999628</v>
      </c>
      <c r="P138" s="5">
        <f t="shared" si="43"/>
        <v>188.41042622046362</v>
      </c>
      <c r="Q138" s="2">
        <f t="shared" si="44"/>
        <v>144.00000000000205</v>
      </c>
      <c r="R138" s="2">
        <f t="shared" si="45"/>
        <v>333.99999999999829</v>
      </c>
      <c r="S138" s="5">
        <f t="shared" si="46"/>
        <v>332.41042622046564</v>
      </c>
    </row>
    <row r="139" spans="1:19" x14ac:dyDescent="0.25">
      <c r="A139" s="10"/>
      <c r="B139" s="1"/>
      <c r="C139" s="1"/>
      <c r="D139" s="10">
        <v>22</v>
      </c>
      <c r="E139" s="10">
        <v>1616</v>
      </c>
      <c r="F139" s="38">
        <f t="shared" si="34"/>
        <v>0.6777777777777777</v>
      </c>
      <c r="G139" s="10">
        <v>1622</v>
      </c>
      <c r="H139" s="40">
        <f t="shared" si="35"/>
        <v>0.68194444444444446</v>
      </c>
      <c r="I139" s="4">
        <f t="shared" si="36"/>
        <v>0.68541666666666667</v>
      </c>
      <c r="J139" s="2" t="str">
        <f t="shared" si="37"/>
        <v/>
      </c>
      <c r="K139" s="2">
        <f t="shared" si="38"/>
        <v>6.0000000000001386</v>
      </c>
      <c r="L139" s="2">
        <f t="shared" si="39"/>
        <v>2</v>
      </c>
      <c r="M139" s="2">
        <f t="shared" ca="1" si="40"/>
        <v>1530</v>
      </c>
      <c r="N139" s="2">
        <f t="shared" ca="1" si="41"/>
        <v>56.999999999999957</v>
      </c>
      <c r="O139" s="2">
        <f t="shared" si="42"/>
        <v>55</v>
      </c>
      <c r="P139" s="5">
        <f t="shared" si="43"/>
        <v>6.506356654736912</v>
      </c>
      <c r="Q139" s="2">
        <f t="shared" si="44"/>
        <v>132.00000000000304</v>
      </c>
      <c r="R139" s="2">
        <f t="shared" si="45"/>
        <v>187.00000000000304</v>
      </c>
      <c r="S139" s="5">
        <f t="shared" si="46"/>
        <v>138.50635665473996</v>
      </c>
    </row>
    <row r="140" spans="1:19" x14ac:dyDescent="0.25">
      <c r="A140" s="9">
        <v>38098</v>
      </c>
      <c r="B140" s="1">
        <v>1505</v>
      </c>
      <c r="C140" s="1"/>
      <c r="D140" s="10">
        <v>0.01</v>
      </c>
      <c r="E140" s="10">
        <v>1553</v>
      </c>
      <c r="F140" s="38">
        <f t="shared" si="34"/>
        <v>0.66180555555555554</v>
      </c>
      <c r="G140" s="10">
        <v>1555</v>
      </c>
      <c r="H140" s="40">
        <f t="shared" si="35"/>
        <v>0.66319444444444442</v>
      </c>
      <c r="I140" s="4" t="str">
        <f t="shared" si="36"/>
        <v/>
      </c>
      <c r="J140" s="2">
        <f t="shared" si="37"/>
        <v>3.9999999999999858</v>
      </c>
      <c r="K140" s="2">
        <f t="shared" si="38"/>
        <v>1.9999999999999929</v>
      </c>
      <c r="L140" s="2">
        <f t="shared" si="39"/>
        <v>1</v>
      </c>
      <c r="M140" s="2">
        <f t="shared" ca="1" si="40"/>
        <v>1505</v>
      </c>
      <c r="N140" s="2" t="str">
        <f t="shared" si="41"/>
        <v/>
      </c>
      <c r="O140" s="2">
        <f t="shared" si="42"/>
        <v>2.0199999999999929</v>
      </c>
      <c r="P140" s="5">
        <f t="shared" si="43"/>
        <v>0.85992155946475646</v>
      </c>
      <c r="Q140" s="2">
        <f t="shared" si="44"/>
        <v>1.9999999999999931E-2</v>
      </c>
      <c r="R140" s="2">
        <f t="shared" si="45"/>
        <v>2.0399999999999929</v>
      </c>
      <c r="S140" s="5">
        <f t="shared" si="46"/>
        <v>0.87992155946475636</v>
      </c>
    </row>
    <row r="141" spans="1:19" x14ac:dyDescent="0.25">
      <c r="A141" s="10"/>
      <c r="B141" s="1"/>
      <c r="C141" s="1"/>
      <c r="D141" s="10">
        <v>1</v>
      </c>
      <c r="E141" s="10">
        <v>1559</v>
      </c>
      <c r="F141" s="38">
        <f t="shared" si="34"/>
        <v>0.66597222222222219</v>
      </c>
      <c r="G141" s="10">
        <v>1613</v>
      </c>
      <c r="H141" s="40">
        <f t="shared" si="35"/>
        <v>0.67569444444444438</v>
      </c>
      <c r="I141" s="4">
        <f t="shared" si="36"/>
        <v>0.67916666666666659</v>
      </c>
      <c r="J141" s="2" t="str">
        <f t="shared" si="37"/>
        <v/>
      </c>
      <c r="K141" s="2">
        <f t="shared" si="38"/>
        <v>13.99999999999995</v>
      </c>
      <c r="L141" s="2">
        <f t="shared" si="39"/>
        <v>2</v>
      </c>
      <c r="M141" s="2">
        <f t="shared" ca="1" si="40"/>
        <v>1505</v>
      </c>
      <c r="N141" s="2">
        <f t="shared" ca="1" si="41"/>
        <v>72.999999999999901</v>
      </c>
      <c r="O141" s="2">
        <f t="shared" si="42"/>
        <v>2.5</v>
      </c>
      <c r="P141" s="5">
        <f t="shared" si="43"/>
        <v>0.36191198291773735</v>
      </c>
      <c r="Q141" s="2">
        <f t="shared" si="44"/>
        <v>13.99999999999995</v>
      </c>
      <c r="R141" s="2">
        <f t="shared" si="45"/>
        <v>16.49999999999995</v>
      </c>
      <c r="S141" s="5">
        <f t="shared" si="46"/>
        <v>14.361911982917688</v>
      </c>
    </row>
    <row r="142" spans="1:19" x14ac:dyDescent="0.25">
      <c r="A142" s="9">
        <v>38099</v>
      </c>
      <c r="B142" s="1">
        <v>727</v>
      </c>
      <c r="C142" s="1"/>
      <c r="D142" s="10">
        <v>0.01</v>
      </c>
      <c r="E142" s="10">
        <v>817</v>
      </c>
      <c r="F142" s="38">
        <f t="shared" si="34"/>
        <v>0.34513888888888888</v>
      </c>
      <c r="G142" s="10">
        <v>821</v>
      </c>
      <c r="H142" s="40">
        <f t="shared" si="35"/>
        <v>0.34791666666666665</v>
      </c>
      <c r="I142" s="4" t="str">
        <f t="shared" si="36"/>
        <v/>
      </c>
      <c r="J142" s="2">
        <f t="shared" si="37"/>
        <v>7.0000000000000551</v>
      </c>
      <c r="K142" s="2">
        <f t="shared" si="38"/>
        <v>3.9999999999999858</v>
      </c>
      <c r="L142" s="2">
        <f t="shared" si="39"/>
        <v>1</v>
      </c>
      <c r="M142" s="2">
        <f t="shared" ca="1" si="40"/>
        <v>727</v>
      </c>
      <c r="N142" s="2" t="str">
        <f t="shared" si="41"/>
        <v/>
      </c>
      <c r="O142" s="2">
        <f t="shared" si="42"/>
        <v>3.1850000000000254</v>
      </c>
      <c r="P142" s="5">
        <f t="shared" si="43"/>
        <v>1.3845334279646888</v>
      </c>
      <c r="Q142" s="2">
        <f t="shared" si="44"/>
        <v>3.9999999999999862E-2</v>
      </c>
      <c r="R142" s="2">
        <f t="shared" si="45"/>
        <v>3.2250000000000254</v>
      </c>
      <c r="S142" s="5">
        <f t="shared" si="46"/>
        <v>1.4245334279646886</v>
      </c>
    </row>
    <row r="143" spans="1:19" x14ac:dyDescent="0.25">
      <c r="A143" s="1"/>
      <c r="B143" s="1"/>
      <c r="C143" s="1"/>
      <c r="D143" s="10">
        <v>0.9</v>
      </c>
      <c r="E143" s="10">
        <v>828</v>
      </c>
      <c r="F143" s="38">
        <f t="shared" si="34"/>
        <v>0.3527777777777778</v>
      </c>
      <c r="G143" s="10">
        <v>830</v>
      </c>
      <c r="H143" s="40">
        <f t="shared" si="35"/>
        <v>0.35416666666666669</v>
      </c>
      <c r="I143" s="4" t="str">
        <f t="shared" si="36"/>
        <v/>
      </c>
      <c r="J143" s="2">
        <f t="shared" si="37"/>
        <v>2.9999999999999893</v>
      </c>
      <c r="K143" s="2">
        <f t="shared" si="38"/>
        <v>1.9999999999999929</v>
      </c>
      <c r="L143" s="2">
        <f t="shared" si="39"/>
        <v>2</v>
      </c>
      <c r="M143" s="2">
        <f t="shared" ca="1" si="40"/>
        <v>727</v>
      </c>
      <c r="N143" s="2" t="str">
        <f t="shared" si="41"/>
        <v/>
      </c>
      <c r="O143" s="2">
        <f t="shared" si="42"/>
        <v>2.9999999999999893</v>
      </c>
      <c r="P143" s="5">
        <f t="shared" si="43"/>
        <v>2.9899762028190691</v>
      </c>
      <c r="Q143" s="2">
        <f t="shared" si="44"/>
        <v>1.7999999999999936</v>
      </c>
      <c r="R143" s="2">
        <f t="shared" si="45"/>
        <v>4.7999999999999829</v>
      </c>
      <c r="S143" s="5">
        <f t="shared" si="46"/>
        <v>4.7899762028190622</v>
      </c>
    </row>
    <row r="144" spans="1:19" x14ac:dyDescent="0.25">
      <c r="A144" s="3"/>
      <c r="B144" s="1"/>
      <c r="C144" s="1"/>
      <c r="D144" s="10">
        <v>1.1000000000000001</v>
      </c>
      <c r="E144" s="10">
        <v>833</v>
      </c>
      <c r="F144" s="38">
        <f t="shared" si="34"/>
        <v>0.35625000000000001</v>
      </c>
      <c r="G144" s="10">
        <v>835</v>
      </c>
      <c r="H144" s="40">
        <f t="shared" si="35"/>
        <v>0.3576388888888889</v>
      </c>
      <c r="I144" s="4" t="str">
        <f t="shared" si="36"/>
        <v/>
      </c>
      <c r="J144" s="2">
        <f t="shared" si="37"/>
        <v>3.9999999999999858</v>
      </c>
      <c r="K144" s="2">
        <f t="shared" si="38"/>
        <v>1.9999999999999929</v>
      </c>
      <c r="L144" s="2">
        <f t="shared" si="39"/>
        <v>3</v>
      </c>
      <c r="M144" s="2">
        <f t="shared" ca="1" si="40"/>
        <v>727</v>
      </c>
      <c r="N144" s="2" t="str">
        <f t="shared" si="41"/>
        <v/>
      </c>
      <c r="O144" s="2">
        <f t="shared" si="42"/>
        <v>2.7999999999999905</v>
      </c>
      <c r="P144" s="5">
        <f t="shared" si="43"/>
        <v>2.4629014693051134</v>
      </c>
      <c r="Q144" s="2">
        <f t="shared" si="44"/>
        <v>2.1999999999999922</v>
      </c>
      <c r="R144" s="2">
        <f t="shared" si="45"/>
        <v>4.9999999999999822</v>
      </c>
      <c r="S144" s="5">
        <f t="shared" si="46"/>
        <v>4.6629014693051056</v>
      </c>
    </row>
    <row r="145" spans="1:19" x14ac:dyDescent="0.25">
      <c r="A145" s="1"/>
      <c r="B145" s="1"/>
      <c r="C145" s="1"/>
      <c r="D145" s="10">
        <v>0.3</v>
      </c>
      <c r="E145" s="10">
        <v>839</v>
      </c>
      <c r="F145" s="38">
        <f t="shared" si="34"/>
        <v>0.36041666666666666</v>
      </c>
      <c r="G145" s="10">
        <v>841</v>
      </c>
      <c r="H145" s="40">
        <f t="shared" si="35"/>
        <v>0.36180555555555555</v>
      </c>
      <c r="I145" s="4" t="str">
        <f t="shared" si="36"/>
        <v/>
      </c>
      <c r="J145" s="2">
        <f t="shared" si="37"/>
        <v>3.9999999999999858</v>
      </c>
      <c r="K145" s="2">
        <f t="shared" si="38"/>
        <v>1.9999999999999929</v>
      </c>
      <c r="L145" s="2">
        <f t="shared" si="39"/>
        <v>4</v>
      </c>
      <c r="M145" s="2">
        <f t="shared" ca="1" si="40"/>
        <v>727</v>
      </c>
      <c r="N145" s="2" t="str">
        <f t="shared" si="41"/>
        <v/>
      </c>
      <c r="O145" s="2">
        <f t="shared" si="42"/>
        <v>0.59999999999999787</v>
      </c>
      <c r="P145" s="5">
        <f t="shared" si="43"/>
        <v>9.5150940850534285E-2</v>
      </c>
      <c r="Q145" s="2">
        <f t="shared" si="44"/>
        <v>0.59999999999999787</v>
      </c>
      <c r="R145" s="2">
        <f t="shared" si="45"/>
        <v>1.1999999999999957</v>
      </c>
      <c r="S145" s="5">
        <f t="shared" si="46"/>
        <v>0.6951509408505322</v>
      </c>
    </row>
    <row r="146" spans="1:19" x14ac:dyDescent="0.25">
      <c r="A146" s="10"/>
      <c r="D146" s="10">
        <v>0</v>
      </c>
      <c r="E146" s="2">
        <v>845</v>
      </c>
      <c r="F146" s="38">
        <f t="shared" si="34"/>
        <v>0.36458333333333331</v>
      </c>
      <c r="G146" s="2">
        <v>903</v>
      </c>
      <c r="H146" s="40">
        <f t="shared" si="35"/>
        <v>0.37708333333333338</v>
      </c>
      <c r="I146" s="4" t="str">
        <f t="shared" si="36"/>
        <v/>
      </c>
      <c r="J146" s="2">
        <f t="shared" si="37"/>
        <v>15.999999999999943</v>
      </c>
      <c r="K146" s="2">
        <f t="shared" si="38"/>
        <v>18.000000000000096</v>
      </c>
      <c r="L146" s="2">
        <f t="shared" si="39"/>
        <v>5</v>
      </c>
      <c r="M146" s="2">
        <f t="shared" ca="1" si="40"/>
        <v>727</v>
      </c>
      <c r="N146" s="2" t="str">
        <f t="shared" si="41"/>
        <v/>
      </c>
      <c r="O146" s="2">
        <f t="shared" si="42"/>
        <v>7.9999999999999724E-2</v>
      </c>
      <c r="P146" s="5">
        <f t="shared" si="43"/>
        <v>1.7371590675910556E-2</v>
      </c>
      <c r="Q146" s="2">
        <f t="shared" si="44"/>
        <v>0</v>
      </c>
      <c r="R146" s="2">
        <f t="shared" si="45"/>
        <v>7.9999999999999724E-2</v>
      </c>
      <c r="S146" s="5">
        <f t="shared" si="46"/>
        <v>1.7371590675910556E-2</v>
      </c>
    </row>
    <row r="147" spans="1:19" x14ac:dyDescent="0.25">
      <c r="A147" s="10"/>
      <c r="D147" s="10">
        <v>0.01</v>
      </c>
      <c r="E147" s="2">
        <v>919</v>
      </c>
      <c r="F147" s="38">
        <f t="shared" si="34"/>
        <v>0.38819444444444445</v>
      </c>
      <c r="G147" s="2">
        <v>922</v>
      </c>
      <c r="H147" s="40">
        <f t="shared" si="35"/>
        <v>0.39027777777777778</v>
      </c>
      <c r="I147" s="4" t="str">
        <f t="shared" si="36"/>
        <v/>
      </c>
      <c r="J147" s="2">
        <f t="shared" si="37"/>
        <v>7.9999999999999716</v>
      </c>
      <c r="K147" s="2">
        <f t="shared" si="38"/>
        <v>2.9999999999999893</v>
      </c>
      <c r="L147" s="2">
        <f t="shared" si="39"/>
        <v>6</v>
      </c>
      <c r="M147" s="2">
        <f t="shared" ca="1" si="40"/>
        <v>727</v>
      </c>
      <c r="N147" s="2" t="str">
        <f t="shared" si="41"/>
        <v/>
      </c>
      <c r="O147" s="2">
        <f t="shared" si="42"/>
        <v>3.6399999999999872</v>
      </c>
      <c r="P147" s="5">
        <f t="shared" si="43"/>
        <v>1.5823239176739121</v>
      </c>
      <c r="Q147" s="2">
        <f t="shared" si="44"/>
        <v>2.9999999999999895E-2</v>
      </c>
      <c r="R147" s="2">
        <f t="shared" si="45"/>
        <v>3.6699999999999871</v>
      </c>
      <c r="S147" s="5">
        <f t="shared" si="46"/>
        <v>1.6123239176739119</v>
      </c>
    </row>
    <row r="148" spans="1:19" x14ac:dyDescent="0.25">
      <c r="D148" s="10">
        <v>0.9</v>
      </c>
      <c r="E148" s="2">
        <v>930</v>
      </c>
      <c r="F148" s="38">
        <f t="shared" si="34"/>
        <v>0.39583333333333331</v>
      </c>
      <c r="G148" s="2">
        <v>933</v>
      </c>
      <c r="H148" s="40">
        <f t="shared" si="35"/>
        <v>0.3979166666666667</v>
      </c>
      <c r="I148" s="4" t="str">
        <f t="shared" si="36"/>
        <v/>
      </c>
      <c r="J148" s="2">
        <f t="shared" si="37"/>
        <v>1.9999999999999929</v>
      </c>
      <c r="K148" s="2">
        <f t="shared" si="38"/>
        <v>3.0000000000000693</v>
      </c>
      <c r="L148" s="2">
        <f t="shared" si="39"/>
        <v>7</v>
      </c>
      <c r="M148" s="2">
        <f t="shared" ca="1" si="40"/>
        <v>727</v>
      </c>
      <c r="N148" s="2" t="str">
        <f t="shared" si="41"/>
        <v/>
      </c>
      <c r="O148" s="2">
        <f t="shared" si="42"/>
        <v>1.9999999999999929</v>
      </c>
      <c r="P148" s="5">
        <f t="shared" si="43"/>
        <v>1.993317468546046</v>
      </c>
      <c r="Q148" s="2">
        <f t="shared" si="44"/>
        <v>2.7000000000000624</v>
      </c>
      <c r="R148" s="2">
        <f t="shared" si="45"/>
        <v>4.7000000000000552</v>
      </c>
      <c r="S148" s="5">
        <f t="shared" si="46"/>
        <v>4.6933174685461081</v>
      </c>
    </row>
    <row r="149" spans="1:19" x14ac:dyDescent="0.25">
      <c r="D149" s="10">
        <v>1.1000000000000001</v>
      </c>
      <c r="E149" s="2">
        <v>935</v>
      </c>
      <c r="F149" s="38">
        <f t="shared" si="34"/>
        <v>0.39930555555555558</v>
      </c>
      <c r="G149" s="2">
        <v>937</v>
      </c>
      <c r="H149" s="40">
        <f t="shared" si="35"/>
        <v>0.40069444444444446</v>
      </c>
      <c r="I149" s="4" t="str">
        <f t="shared" si="36"/>
        <v/>
      </c>
      <c r="J149" s="2">
        <f t="shared" si="37"/>
        <v>4.9999999999999023</v>
      </c>
      <c r="K149" s="2">
        <f t="shared" si="38"/>
        <v>1.9999999999999929</v>
      </c>
      <c r="L149" s="2">
        <f t="shared" si="39"/>
        <v>8</v>
      </c>
      <c r="M149" s="2">
        <f t="shared" ca="1" si="40"/>
        <v>727</v>
      </c>
      <c r="N149" s="2" t="str">
        <f t="shared" si="41"/>
        <v/>
      </c>
      <c r="O149" s="2">
        <f t="shared" si="42"/>
        <v>3.4999999999999321</v>
      </c>
      <c r="P149" s="5">
        <f t="shared" si="43"/>
        <v>3.0786268366313427</v>
      </c>
      <c r="Q149" s="2">
        <f t="shared" si="44"/>
        <v>2.1999999999999922</v>
      </c>
      <c r="R149" s="2">
        <f t="shared" si="45"/>
        <v>5.6999999999999247</v>
      </c>
      <c r="S149" s="5">
        <f t="shared" si="46"/>
        <v>5.2786268366313349</v>
      </c>
    </row>
    <row r="150" spans="1:19" x14ac:dyDescent="0.25">
      <c r="D150" s="10">
        <v>0.3</v>
      </c>
      <c r="E150" s="2">
        <v>942</v>
      </c>
      <c r="F150" s="38">
        <f t="shared" si="34"/>
        <v>0.40416666666666662</v>
      </c>
      <c r="G150" s="2">
        <v>944</v>
      </c>
      <c r="H150" s="40">
        <f t="shared" si="35"/>
        <v>0.4055555555555555</v>
      </c>
      <c r="I150" s="4">
        <f t="shared" si="36"/>
        <v>0.40902777777777771</v>
      </c>
      <c r="J150" s="2" t="str">
        <f t="shared" si="37"/>
        <v/>
      </c>
      <c r="K150" s="2">
        <f t="shared" si="38"/>
        <v>1.9999999999999929</v>
      </c>
      <c r="L150" s="2">
        <f t="shared" si="39"/>
        <v>9</v>
      </c>
      <c r="M150" s="2">
        <f t="shared" ca="1" si="40"/>
        <v>727</v>
      </c>
      <c r="N150" s="2">
        <f t="shared" ca="1" si="41"/>
        <v>141.99999999999989</v>
      </c>
      <c r="O150" s="2">
        <f t="shared" si="42"/>
        <v>0.75</v>
      </c>
      <c r="P150" s="5">
        <f t="shared" si="43"/>
        <v>0.11893841060855184</v>
      </c>
      <c r="Q150" s="2">
        <f t="shared" si="44"/>
        <v>0.59999999999999787</v>
      </c>
      <c r="R150" s="2">
        <f t="shared" si="45"/>
        <v>1.3499999999999979</v>
      </c>
      <c r="S150" s="5">
        <f t="shared" si="46"/>
        <v>0.71893841060854968</v>
      </c>
    </row>
    <row r="151" spans="1:19" x14ac:dyDescent="0.25">
      <c r="A151" s="9">
        <v>38099</v>
      </c>
      <c r="B151" s="2">
        <v>1040</v>
      </c>
      <c r="D151" s="2">
        <v>0.01</v>
      </c>
      <c r="E151" s="2">
        <v>1106</v>
      </c>
      <c r="F151" s="38">
        <f t="shared" si="34"/>
        <v>0.46249999999999997</v>
      </c>
      <c r="G151" s="2">
        <v>1109</v>
      </c>
      <c r="H151" s="40">
        <f t="shared" si="35"/>
        <v>0.46458333333333335</v>
      </c>
      <c r="I151" s="4" t="str">
        <f t="shared" si="36"/>
        <v/>
      </c>
      <c r="J151" s="2">
        <f t="shared" si="37"/>
        <v>7.0000000000000551</v>
      </c>
      <c r="K151" s="2">
        <f t="shared" si="38"/>
        <v>3.0000000000000693</v>
      </c>
      <c r="L151" s="2">
        <f t="shared" si="39"/>
        <v>1</v>
      </c>
      <c r="M151" s="2">
        <f t="shared" ca="1" si="40"/>
        <v>1040</v>
      </c>
      <c r="N151" s="2" t="str">
        <f t="shared" si="41"/>
        <v/>
      </c>
      <c r="O151" s="2">
        <f t="shared" si="42"/>
        <v>3.1850000000000254</v>
      </c>
      <c r="P151" s="5">
        <f t="shared" si="43"/>
        <v>1.3845334279646888</v>
      </c>
      <c r="Q151" s="2">
        <f t="shared" si="44"/>
        <v>3.0000000000000693E-2</v>
      </c>
      <c r="R151" s="2">
        <f t="shared" si="45"/>
        <v>3.2150000000000261</v>
      </c>
      <c r="S151" s="5">
        <f t="shared" si="46"/>
        <v>1.4145334279646895</v>
      </c>
    </row>
    <row r="152" spans="1:19" x14ac:dyDescent="0.25">
      <c r="A152" s="10"/>
      <c r="D152" s="2">
        <v>0.9</v>
      </c>
      <c r="E152" s="2">
        <v>1116</v>
      </c>
      <c r="F152" s="38">
        <f t="shared" si="34"/>
        <v>0.4694444444444445</v>
      </c>
      <c r="G152" s="8">
        <v>1120</v>
      </c>
      <c r="H152" s="40">
        <f t="shared" si="35"/>
        <v>0.47222222222222227</v>
      </c>
      <c r="I152" s="4" t="str">
        <f t="shared" si="36"/>
        <v/>
      </c>
      <c r="J152" s="2">
        <f t="shared" si="37"/>
        <v>0.99999999999991651</v>
      </c>
      <c r="K152" s="2">
        <f t="shared" si="38"/>
        <v>3.9999999999999858</v>
      </c>
      <c r="L152" s="2">
        <f t="shared" si="39"/>
        <v>2</v>
      </c>
      <c r="M152" s="2">
        <f t="shared" ca="1" si="40"/>
        <v>1040</v>
      </c>
      <c r="N152" s="2" t="str">
        <f t="shared" si="41"/>
        <v/>
      </c>
      <c r="O152" s="2">
        <f t="shared" si="42"/>
        <v>0.99999999999991651</v>
      </c>
      <c r="P152" s="5">
        <f t="shared" si="43"/>
        <v>0.99665873427294327</v>
      </c>
      <c r="Q152" s="2">
        <f t="shared" si="44"/>
        <v>3.5999999999999872</v>
      </c>
      <c r="R152" s="2">
        <f t="shared" si="45"/>
        <v>4.5999999999999037</v>
      </c>
      <c r="S152" s="5">
        <f t="shared" si="46"/>
        <v>4.5966587342729301</v>
      </c>
    </row>
    <row r="153" spans="1:19" x14ac:dyDescent="0.25">
      <c r="A153" s="10"/>
      <c r="D153" s="2">
        <v>1.1000000000000001</v>
      </c>
      <c r="E153" s="2">
        <v>1121</v>
      </c>
      <c r="F153" s="38">
        <f t="shared" si="34"/>
        <v>0.47291666666666665</v>
      </c>
      <c r="G153" s="8">
        <v>1124</v>
      </c>
      <c r="H153" s="40">
        <f t="shared" si="35"/>
        <v>0.47500000000000003</v>
      </c>
      <c r="I153" s="4" t="str">
        <f t="shared" si="36"/>
        <v/>
      </c>
      <c r="J153" s="2">
        <f t="shared" si="37"/>
        <v>3.9999999999999858</v>
      </c>
      <c r="K153" s="2">
        <f t="shared" si="38"/>
        <v>3.0000000000000693</v>
      </c>
      <c r="L153" s="2">
        <f t="shared" si="39"/>
        <v>3</v>
      </c>
      <c r="M153" s="2">
        <f t="shared" ca="1" si="40"/>
        <v>1040</v>
      </c>
      <c r="N153" s="2" t="str">
        <f t="shared" si="41"/>
        <v/>
      </c>
      <c r="O153" s="2">
        <f t="shared" si="42"/>
        <v>2.7999999999999905</v>
      </c>
      <c r="P153" s="5">
        <f t="shared" si="43"/>
        <v>2.4629014693051134</v>
      </c>
      <c r="Q153" s="2">
        <f t="shared" si="44"/>
        <v>3.3000000000000766</v>
      </c>
      <c r="R153" s="2">
        <f t="shared" si="45"/>
        <v>6.1000000000000671</v>
      </c>
      <c r="S153" s="5">
        <f t="shared" si="46"/>
        <v>5.7629014693051897</v>
      </c>
    </row>
    <row r="154" spans="1:19" x14ac:dyDescent="0.25">
      <c r="A154" s="10"/>
      <c r="D154" s="2">
        <v>0.3</v>
      </c>
      <c r="E154" s="2">
        <v>1128</v>
      </c>
      <c r="F154" s="38">
        <f t="shared" si="34"/>
        <v>0.4777777777777778</v>
      </c>
      <c r="G154" s="8">
        <v>1130</v>
      </c>
      <c r="H154" s="40">
        <f t="shared" si="35"/>
        <v>0.47916666666666669</v>
      </c>
      <c r="I154" s="4">
        <f t="shared" si="36"/>
        <v>0.4826388888888889</v>
      </c>
      <c r="J154" s="2" t="str">
        <f t="shared" si="37"/>
        <v/>
      </c>
      <c r="K154" s="2">
        <f t="shared" si="38"/>
        <v>1.9999999999999929</v>
      </c>
      <c r="L154" s="2">
        <f t="shared" si="39"/>
        <v>4</v>
      </c>
      <c r="M154" s="2">
        <f t="shared" ca="1" si="40"/>
        <v>1040</v>
      </c>
      <c r="N154" s="2">
        <f t="shared" ca="1" si="41"/>
        <v>55.000000000000043</v>
      </c>
      <c r="O154" s="2">
        <f t="shared" si="42"/>
        <v>0.75</v>
      </c>
      <c r="P154" s="5">
        <f t="shared" si="43"/>
        <v>0.11893841060855184</v>
      </c>
      <c r="Q154" s="2">
        <f t="shared" si="44"/>
        <v>0.59999999999999787</v>
      </c>
      <c r="R154" s="2">
        <f t="shared" si="45"/>
        <v>1.3499999999999979</v>
      </c>
      <c r="S154" s="5">
        <f t="shared" si="46"/>
        <v>0.71893841060854968</v>
      </c>
    </row>
    <row r="155" spans="1:19" x14ac:dyDescent="0.25">
      <c r="A155" s="9">
        <v>38099</v>
      </c>
      <c r="B155" s="2">
        <v>1255</v>
      </c>
      <c r="D155" s="2">
        <v>10</v>
      </c>
      <c r="E155" s="2">
        <v>1321</v>
      </c>
      <c r="F155" s="38">
        <f t="shared" si="34"/>
        <v>0.55625000000000002</v>
      </c>
      <c r="G155" s="8">
        <v>1337</v>
      </c>
      <c r="H155" s="40">
        <f t="shared" si="35"/>
        <v>0.56736111111111109</v>
      </c>
      <c r="I155" s="4">
        <f t="shared" si="36"/>
        <v>0.5708333333333333</v>
      </c>
      <c r="J155" s="2" t="str">
        <f t="shared" si="37"/>
        <v/>
      </c>
      <c r="K155" s="2">
        <f t="shared" si="38"/>
        <v>15.999999999999943</v>
      </c>
      <c r="L155" s="2">
        <f t="shared" si="39"/>
        <v>1</v>
      </c>
      <c r="M155" s="2">
        <f t="shared" ca="1" si="40"/>
        <v>1255</v>
      </c>
      <c r="N155" s="2">
        <f t="shared" ca="1" si="41"/>
        <v>46.999999999999993</v>
      </c>
      <c r="O155" s="2">
        <f t="shared" si="42"/>
        <v>25</v>
      </c>
      <c r="P155" s="5">
        <f t="shared" si="43"/>
        <v>3.1021051639523365</v>
      </c>
      <c r="Q155" s="2">
        <f t="shared" si="44"/>
        <v>159.99999999999943</v>
      </c>
      <c r="R155" s="2">
        <f t="shared" si="45"/>
        <v>184.99999999999943</v>
      </c>
      <c r="S155" s="5">
        <f t="shared" si="46"/>
        <v>163.10210516395176</v>
      </c>
    </row>
    <row r="156" spans="1:19" x14ac:dyDescent="0.25">
      <c r="A156" s="9">
        <v>38099</v>
      </c>
      <c r="B156" s="2">
        <v>1422</v>
      </c>
      <c r="D156" s="2">
        <v>10</v>
      </c>
      <c r="E156" s="2">
        <v>1444</v>
      </c>
      <c r="F156" s="38">
        <f t="shared" si="34"/>
        <v>0.61388888888888882</v>
      </c>
      <c r="G156" s="8">
        <v>1458</v>
      </c>
      <c r="H156" s="40">
        <f t="shared" si="35"/>
        <v>0.62361111111111112</v>
      </c>
      <c r="I156" s="4">
        <f t="shared" si="36"/>
        <v>0.62708333333333333</v>
      </c>
      <c r="J156" s="2" t="str">
        <f t="shared" si="37"/>
        <v/>
      </c>
      <c r="K156" s="2">
        <f t="shared" si="38"/>
        <v>14.00000000000011</v>
      </c>
      <c r="L156" s="2">
        <f t="shared" si="39"/>
        <v>1</v>
      </c>
      <c r="M156" s="2">
        <f t="shared" ca="1" si="40"/>
        <v>1422</v>
      </c>
      <c r="N156" s="2">
        <f t="shared" ca="1" si="41"/>
        <v>41.000000000000014</v>
      </c>
      <c r="O156" s="2">
        <f t="shared" si="42"/>
        <v>25</v>
      </c>
      <c r="P156" s="5">
        <f t="shared" si="43"/>
        <v>3.1021051639523365</v>
      </c>
      <c r="Q156" s="2">
        <f t="shared" si="44"/>
        <v>140.00000000000111</v>
      </c>
      <c r="R156" s="2">
        <f t="shared" si="45"/>
        <v>165.00000000000111</v>
      </c>
      <c r="S156" s="5">
        <f t="shared" si="46"/>
        <v>143.10210516395344</v>
      </c>
    </row>
    <row r="157" spans="1:19" x14ac:dyDescent="0.25">
      <c r="A157" s="9">
        <v>38100</v>
      </c>
      <c r="B157" s="2">
        <v>835</v>
      </c>
      <c r="D157" s="2">
        <v>0.01</v>
      </c>
      <c r="E157" s="2">
        <v>924</v>
      </c>
      <c r="F157" s="38">
        <f t="shared" si="34"/>
        <v>0.39166666666666666</v>
      </c>
      <c r="G157" s="8">
        <v>927</v>
      </c>
      <c r="H157" s="40">
        <f t="shared" si="35"/>
        <v>0.39374999999999999</v>
      </c>
      <c r="I157" s="4" t="str">
        <f t="shared" si="36"/>
        <v/>
      </c>
      <c r="J157" s="2">
        <f t="shared" si="37"/>
        <v>8.0000000000000515</v>
      </c>
      <c r="K157" s="2">
        <f t="shared" si="38"/>
        <v>2.9999999999999893</v>
      </c>
      <c r="L157" s="2">
        <f t="shared" si="39"/>
        <v>1</v>
      </c>
      <c r="M157" s="2">
        <f t="shared" ca="1" si="40"/>
        <v>835</v>
      </c>
      <c r="N157" s="2" t="str">
        <f t="shared" si="41"/>
        <v/>
      </c>
      <c r="O157" s="2">
        <f t="shared" si="42"/>
        <v>40.040000000000255</v>
      </c>
      <c r="P157" s="5">
        <f t="shared" si="43"/>
        <v>11.569772311648242</v>
      </c>
      <c r="Q157" s="2">
        <f t="shared" si="44"/>
        <v>2.9999999999999895E-2</v>
      </c>
      <c r="R157" s="2">
        <f t="shared" si="45"/>
        <v>40.070000000000256</v>
      </c>
      <c r="S157" s="5">
        <f t="shared" si="46"/>
        <v>11.599772311648241</v>
      </c>
    </row>
    <row r="158" spans="1:19" x14ac:dyDescent="0.25">
      <c r="D158" s="2">
        <v>10</v>
      </c>
      <c r="E158" s="2">
        <v>935</v>
      </c>
      <c r="F158" s="38">
        <f t="shared" si="34"/>
        <v>0.39930555555555558</v>
      </c>
      <c r="G158" s="8">
        <v>937</v>
      </c>
      <c r="H158" s="40">
        <f t="shared" si="35"/>
        <v>0.40069444444444446</v>
      </c>
      <c r="I158" s="4" t="str">
        <f t="shared" si="36"/>
        <v/>
      </c>
      <c r="J158" s="2">
        <f t="shared" si="37"/>
        <v>7.9999999999999716</v>
      </c>
      <c r="K158" s="2">
        <f t="shared" si="38"/>
        <v>1.9999999999999929</v>
      </c>
      <c r="L158" s="2">
        <f t="shared" si="39"/>
        <v>2</v>
      </c>
      <c r="M158" s="2">
        <f t="shared" ca="1" si="40"/>
        <v>835</v>
      </c>
      <c r="N158" s="2" t="str">
        <f t="shared" si="41"/>
        <v/>
      </c>
      <c r="O158" s="2">
        <f t="shared" si="42"/>
        <v>759.99999999999727</v>
      </c>
      <c r="P158" s="5">
        <f t="shared" si="43"/>
        <v>470.52772388996607</v>
      </c>
      <c r="Q158" s="2">
        <f t="shared" si="44"/>
        <v>19.999999999999929</v>
      </c>
      <c r="R158" s="2">
        <f t="shared" si="45"/>
        <v>779.99999999999716</v>
      </c>
      <c r="S158" s="5">
        <f t="shared" si="46"/>
        <v>490.52772388996601</v>
      </c>
    </row>
    <row r="159" spans="1:19" x14ac:dyDescent="0.25">
      <c r="D159" s="2">
        <v>180</v>
      </c>
      <c r="E159" s="2">
        <v>945</v>
      </c>
      <c r="F159" s="38">
        <f t="shared" si="34"/>
        <v>0.40625</v>
      </c>
      <c r="G159" s="8">
        <v>1216</v>
      </c>
      <c r="H159" s="40">
        <f t="shared" si="35"/>
        <v>0.51111111111111118</v>
      </c>
      <c r="I159" s="4">
        <f t="shared" si="36"/>
        <v>0.51458333333333339</v>
      </c>
      <c r="J159" s="2" t="str">
        <f t="shared" si="37"/>
        <v/>
      </c>
      <c r="K159" s="2">
        <f t="shared" si="38"/>
        <v>151.00000000000011</v>
      </c>
      <c r="L159" s="2">
        <f t="shared" si="39"/>
        <v>3</v>
      </c>
      <c r="M159" s="2">
        <f t="shared" ca="1" si="40"/>
        <v>835</v>
      </c>
      <c r="N159" s="2">
        <f t="shared" ca="1" si="41"/>
        <v>226.00000000000009</v>
      </c>
      <c r="O159" s="2">
        <f t="shared" si="42"/>
        <v>450</v>
      </c>
      <c r="P159" s="5">
        <f t="shared" si="43"/>
        <v>47.347346607878421</v>
      </c>
      <c r="Q159" s="2">
        <f t="shared" si="44"/>
        <v>27180.000000000022</v>
      </c>
      <c r="R159" s="2">
        <f t="shared" si="45"/>
        <v>27630.000000000022</v>
      </c>
      <c r="S159" s="5">
        <f t="shared" si="46"/>
        <v>27227.347346607901</v>
      </c>
    </row>
    <row r="160" spans="1:19" x14ac:dyDescent="0.25">
      <c r="A160" s="6">
        <v>38101</v>
      </c>
      <c r="B160" s="2">
        <v>803</v>
      </c>
      <c r="D160" s="2">
        <v>0.01</v>
      </c>
      <c r="E160" s="2">
        <v>900</v>
      </c>
      <c r="F160" s="38">
        <f t="shared" si="34"/>
        <v>0.375</v>
      </c>
      <c r="G160" s="8">
        <v>903</v>
      </c>
      <c r="H160" s="40">
        <f t="shared" si="35"/>
        <v>0.37708333333333338</v>
      </c>
      <c r="I160" s="4">
        <f t="shared" ref="I160" si="47">IF(OR(A161&lt;&gt;"",D161=""),H160+TIME(0,5,0),"")</f>
        <v>0.38055555555555559</v>
      </c>
      <c r="J160" s="2" t="str">
        <f t="shared" ref="J160" si="48">IF(AND(OR(AND(A160&lt;&gt;"",A161=""),AND(A160="",A161="")),D161&lt;&gt;""),(F161-H160)*1440,"")</f>
        <v/>
      </c>
      <c r="K160" s="2">
        <f t="shared" ref="K160" si="49">(H160-F160)*1440</f>
        <v>3.0000000000000693</v>
      </c>
      <c r="L160" s="2">
        <f t="shared" ref="L160" si="50">IF(A160&lt;&gt;"",1,L159+1)</f>
        <v>1</v>
      </c>
      <c r="M160" s="2">
        <f t="shared" ref="M160" ca="1" si="51">OFFSET(B160,-L160+1,0)</f>
        <v>803</v>
      </c>
      <c r="N160" s="2">
        <f t="shared" ref="N160" ca="1" si="52">IF(I160&lt;&gt;"",(I160-VALUE(CONCATENATE(LEFT(M160,LEN(M160)-2),":",RIGHT(M160,2))))*1440,"")</f>
        <v>65.000000000000014</v>
      </c>
      <c r="O160" s="2">
        <f t="shared" ref="O160" si="53">IF(J160&lt;&gt;"",(D160+D161)*J160/2,D160*5/2)</f>
        <v>2.5000000000000001E-2</v>
      </c>
      <c r="P160" s="5">
        <f t="shared" ref="P160" si="54">IF(J160&lt;&gt;"",(D161-D160)*J160/LN((D161+0.000001)/(D160+0.000001)),-5*(D160-0.000001)/(LN(1/D160)-13.8155))</f>
        <v>5.4281443780592247E-3</v>
      </c>
      <c r="Q160" s="2">
        <f t="shared" ref="Q160" si="55">(D160*K160)</f>
        <v>3.0000000000000693E-2</v>
      </c>
      <c r="R160" s="2">
        <f t="shared" ref="R160" si="56">O160+Q160</f>
        <v>5.5000000000000694E-2</v>
      </c>
      <c r="S160" s="5">
        <f t="shared" ref="S160" si="57">P160+Q160</f>
        <v>3.5428144378059918E-2</v>
      </c>
    </row>
    <row r="161" spans="1:19" x14ac:dyDescent="0.25">
      <c r="A161" s="6">
        <v>38101</v>
      </c>
      <c r="B161" s="2">
        <v>909</v>
      </c>
      <c r="D161" s="2">
        <v>0.01</v>
      </c>
      <c r="E161" s="2">
        <v>930</v>
      </c>
      <c r="F161" s="38">
        <f t="shared" si="34"/>
        <v>0.39583333333333331</v>
      </c>
      <c r="G161" s="8">
        <v>934</v>
      </c>
      <c r="H161" s="40">
        <f t="shared" si="35"/>
        <v>0.39861111111111108</v>
      </c>
      <c r="I161" s="4" t="str">
        <f t="shared" ref="I161:I165" si="58">IF(OR(A162&lt;&gt;"",D162=""),H161+TIME(0,5,0),"")</f>
        <v/>
      </c>
      <c r="J161" s="2">
        <f t="shared" ref="J161:J165" si="59">IF(AND(OR(AND(A161&lt;&gt;"",A162=""),AND(A161="",A162="")),D162&lt;&gt;""),(F162-H161)*1440,"")</f>
        <v>7.9999999999999716</v>
      </c>
      <c r="K161" s="2">
        <f t="shared" ref="K161:K165" si="60">(H161-F161)*1440</f>
        <v>3.9999999999999858</v>
      </c>
      <c r="L161" s="2">
        <f t="shared" ref="L161:L165" si="61">IF(A161&lt;&gt;"",1,L160+1)</f>
        <v>1</v>
      </c>
      <c r="M161" s="2">
        <f t="shared" ref="M161:M165" ca="1" si="62">OFFSET(B161,-L161+1,0)</f>
        <v>909</v>
      </c>
      <c r="N161" s="2" t="str">
        <f t="shared" ref="N161:N165" si="63">IF(I161&lt;&gt;"",(I161-VALUE(CONCATENATE(LEFT(M161,LEN(M161)-2),":",RIGHT(M161,2))))*1440,"")</f>
        <v/>
      </c>
      <c r="O161" s="2">
        <f t="shared" ref="O161:O165" si="64">IF(J161&lt;&gt;"",(D161+D162)*J161/2,D161*5/2)</f>
        <v>3.6399999999999872</v>
      </c>
      <c r="P161" s="5">
        <f t="shared" ref="P161:P165" si="65">IF(J161&lt;&gt;"",(D162-D161)*J161/LN((D162+0.000001)/(D161+0.000001)),-5*(D161-0.000001)/(LN(1/D161)-13.8155))</f>
        <v>1.5823239176739121</v>
      </c>
      <c r="Q161" s="2">
        <f t="shared" ref="Q161:Q165" si="66">(D161*K161)</f>
        <v>3.9999999999999862E-2</v>
      </c>
      <c r="R161" s="2">
        <f t="shared" ref="R161:R165" si="67">O161+Q161</f>
        <v>3.6799999999999873</v>
      </c>
      <c r="S161" s="5">
        <f t="shared" ref="S161:S165" si="68">P161+Q161</f>
        <v>1.6223239176739119</v>
      </c>
    </row>
    <row r="162" spans="1:19" x14ac:dyDescent="0.25">
      <c r="D162" s="10">
        <v>0.9</v>
      </c>
      <c r="E162" s="2">
        <v>942</v>
      </c>
      <c r="F162" s="38">
        <f t="shared" si="34"/>
        <v>0.40416666666666662</v>
      </c>
      <c r="G162" s="2">
        <v>945</v>
      </c>
      <c r="H162" s="40">
        <f t="shared" si="35"/>
        <v>0.40625</v>
      </c>
      <c r="I162" s="4" t="str">
        <f t="shared" si="58"/>
        <v/>
      </c>
      <c r="J162" s="2">
        <f t="shared" si="59"/>
        <v>1.9999999999999929</v>
      </c>
      <c r="K162" s="2">
        <f t="shared" si="60"/>
        <v>3.0000000000000693</v>
      </c>
      <c r="L162" s="2">
        <f t="shared" si="61"/>
        <v>2</v>
      </c>
      <c r="M162" s="2">
        <f ca="1">OFFSET(B162,-L162+1,0)</f>
        <v>909</v>
      </c>
      <c r="N162" s="2" t="str">
        <f t="shared" si="63"/>
        <v/>
      </c>
      <c r="O162" s="2">
        <f t="shared" si="64"/>
        <v>1.9999999999999929</v>
      </c>
      <c r="P162" s="5">
        <f t="shared" si="65"/>
        <v>1.993317468546046</v>
      </c>
      <c r="Q162" s="2">
        <f t="shared" si="66"/>
        <v>2.7000000000000624</v>
      </c>
      <c r="R162" s="2">
        <f t="shared" si="67"/>
        <v>4.7000000000000552</v>
      </c>
      <c r="S162" s="5">
        <f t="shared" si="68"/>
        <v>4.6933174685461081</v>
      </c>
    </row>
    <row r="163" spans="1:19" x14ac:dyDescent="0.25">
      <c r="D163" s="10">
        <v>1.1000000000000001</v>
      </c>
      <c r="E163" s="2">
        <v>947</v>
      </c>
      <c r="F163" s="38">
        <f t="shared" si="34"/>
        <v>0.40763888888888888</v>
      </c>
      <c r="G163" s="2">
        <v>950</v>
      </c>
      <c r="H163" s="40">
        <f t="shared" si="35"/>
        <v>0.40972222222222227</v>
      </c>
      <c r="I163" s="4" t="str">
        <f t="shared" si="58"/>
        <v/>
      </c>
      <c r="J163" s="2">
        <f t="shared" si="59"/>
        <v>5.9999999999999787</v>
      </c>
      <c r="K163" s="2">
        <f t="shared" si="60"/>
        <v>3.0000000000000693</v>
      </c>
      <c r="L163" s="2">
        <f t="shared" si="61"/>
        <v>3</v>
      </c>
      <c r="M163" s="2">
        <f t="shared" ca="1" si="62"/>
        <v>909</v>
      </c>
      <c r="N163" s="2" t="str">
        <f t="shared" si="63"/>
        <v/>
      </c>
      <c r="O163" s="2">
        <f t="shared" si="64"/>
        <v>4.1999999999999851</v>
      </c>
      <c r="P163" s="5">
        <f t="shared" si="65"/>
        <v>3.6943522039576702</v>
      </c>
      <c r="Q163" s="2">
        <f t="shared" si="66"/>
        <v>3.3000000000000766</v>
      </c>
      <c r="R163" s="2">
        <f t="shared" si="67"/>
        <v>7.5000000000000622</v>
      </c>
      <c r="S163" s="5">
        <f t="shared" si="68"/>
        <v>6.9943522039577468</v>
      </c>
    </row>
    <row r="164" spans="1:19" x14ac:dyDescent="0.25">
      <c r="D164" s="10">
        <v>0.3</v>
      </c>
      <c r="E164" s="2">
        <v>956</v>
      </c>
      <c r="F164" s="38">
        <f t="shared" si="34"/>
        <v>0.41388888888888892</v>
      </c>
      <c r="G164" s="2">
        <v>1003</v>
      </c>
      <c r="H164" s="40">
        <f t="shared" si="35"/>
        <v>0.41875000000000001</v>
      </c>
      <c r="I164" s="4">
        <f t="shared" si="58"/>
        <v>0.42222222222222222</v>
      </c>
      <c r="J164" s="2" t="str">
        <f t="shared" si="59"/>
        <v/>
      </c>
      <c r="K164" s="2">
        <f t="shared" si="60"/>
        <v>6.9999999999999751</v>
      </c>
      <c r="L164" s="2">
        <f t="shared" si="61"/>
        <v>4</v>
      </c>
      <c r="M164" s="2">
        <f t="shared" ca="1" si="62"/>
        <v>909</v>
      </c>
      <c r="N164" s="2">
        <f ca="1">IF(I164&lt;&gt;"",(I164-VALUE(CONCATENATE(LEFT(M164,LEN(M164)-2),":",RIGHT(M164,2))))*1440,"")</f>
        <v>58.99999999999995</v>
      </c>
      <c r="O164" s="2">
        <f t="shared" si="64"/>
        <v>0.75</v>
      </c>
      <c r="P164" s="5">
        <f t="shared" si="65"/>
        <v>0.11893841060855184</v>
      </c>
      <c r="Q164" s="2">
        <f t="shared" si="66"/>
        <v>2.0999999999999925</v>
      </c>
      <c r="R164" s="2">
        <f t="shared" si="67"/>
        <v>2.8499999999999925</v>
      </c>
      <c r="S164" s="5">
        <f t="shared" si="68"/>
        <v>2.2189384106085446</v>
      </c>
    </row>
    <row r="165" spans="1:19" x14ac:dyDescent="0.25">
      <c r="A165" s="6">
        <v>38101</v>
      </c>
      <c r="B165" s="2">
        <v>1032</v>
      </c>
      <c r="D165" s="10">
        <v>0.05</v>
      </c>
      <c r="E165" s="2">
        <v>1113</v>
      </c>
      <c r="F165" s="38">
        <f t="shared" si="34"/>
        <v>0.46736111111111112</v>
      </c>
      <c r="G165" s="2">
        <v>1125</v>
      </c>
      <c r="H165" s="40">
        <f t="shared" si="35"/>
        <v>0.47569444444444442</v>
      </c>
      <c r="I165" s="4" t="str">
        <f t="shared" si="58"/>
        <v/>
      </c>
      <c r="J165" s="2">
        <f t="shared" si="59"/>
        <v>9.000000000000048</v>
      </c>
      <c r="K165" s="2">
        <f t="shared" si="60"/>
        <v>11.999999999999957</v>
      </c>
      <c r="L165" s="2">
        <f t="shared" si="61"/>
        <v>1</v>
      </c>
      <c r="M165" s="2">
        <f t="shared" ca="1" si="62"/>
        <v>1032</v>
      </c>
      <c r="N165" s="2" t="str">
        <f t="shared" si="63"/>
        <v/>
      </c>
      <c r="O165" s="2">
        <f t="shared" si="64"/>
        <v>225.22500000000119</v>
      </c>
      <c r="P165" s="5">
        <f t="shared" si="65"/>
        <v>65.079216346525101</v>
      </c>
      <c r="Q165" s="2">
        <f t="shared" si="66"/>
        <v>0.59999999999999787</v>
      </c>
      <c r="R165" s="2">
        <f t="shared" si="67"/>
        <v>225.82500000000118</v>
      </c>
      <c r="S165" s="5">
        <f t="shared" si="68"/>
        <v>65.679216346525095</v>
      </c>
    </row>
    <row r="166" spans="1:19" x14ac:dyDescent="0.25">
      <c r="D166" s="10">
        <v>50</v>
      </c>
      <c r="E166" s="2">
        <v>1134</v>
      </c>
      <c r="F166" s="38">
        <f t="shared" si="34"/>
        <v>0.48194444444444445</v>
      </c>
      <c r="G166" s="2">
        <v>1140</v>
      </c>
      <c r="H166" s="40">
        <f t="shared" si="35"/>
        <v>0.4861111111111111</v>
      </c>
      <c r="I166" s="4" t="str">
        <f t="shared" si="36"/>
        <v/>
      </c>
      <c r="J166" s="2">
        <f t="shared" si="37"/>
        <v>8.0000000000000515</v>
      </c>
      <c r="K166" s="2">
        <f t="shared" si="38"/>
        <v>5.9999999999999787</v>
      </c>
      <c r="L166" s="2">
        <f t="shared" si="39"/>
        <v>2</v>
      </c>
      <c r="M166" s="2">
        <f t="shared" ca="1" si="40"/>
        <v>1032</v>
      </c>
      <c r="N166" s="2" t="str">
        <f t="shared" si="41"/>
        <v/>
      </c>
      <c r="O166" s="2">
        <f t="shared" si="42"/>
        <v>204.00000000000131</v>
      </c>
      <c r="P166" s="5">
        <f t="shared" si="43"/>
        <v>100.20393480710285</v>
      </c>
      <c r="Q166" s="2">
        <f t="shared" si="44"/>
        <v>299.99999999999892</v>
      </c>
      <c r="R166" s="2">
        <f t="shared" si="45"/>
        <v>504.00000000000023</v>
      </c>
      <c r="S166" s="5">
        <f t="shared" si="46"/>
        <v>400.20393480710175</v>
      </c>
    </row>
    <row r="167" spans="1:19" x14ac:dyDescent="0.25">
      <c r="D167" s="10">
        <v>1</v>
      </c>
      <c r="E167" s="2">
        <v>1148</v>
      </c>
      <c r="F167" s="38">
        <f t="shared" si="34"/>
        <v>0.4916666666666667</v>
      </c>
      <c r="G167" s="2">
        <v>1152</v>
      </c>
      <c r="H167" s="40">
        <f t="shared" si="35"/>
        <v>0.49444444444444446</v>
      </c>
      <c r="I167" s="4">
        <f t="shared" si="36"/>
        <v>0.49791666666666667</v>
      </c>
      <c r="J167" s="2" t="str">
        <f t="shared" si="37"/>
        <v/>
      </c>
      <c r="K167" s="2">
        <f t="shared" si="38"/>
        <v>3.9999999999999858</v>
      </c>
      <c r="L167" s="2">
        <f t="shared" si="39"/>
        <v>3</v>
      </c>
      <c r="M167" s="2">
        <f t="shared" ca="1" si="40"/>
        <v>1032</v>
      </c>
      <c r="N167" s="2">
        <f t="shared" ca="1" si="41"/>
        <v>85.000000000000014</v>
      </c>
      <c r="O167" s="2">
        <f t="shared" si="42"/>
        <v>2.5</v>
      </c>
      <c r="P167" s="5">
        <f t="shared" si="43"/>
        <v>0.36191198291773735</v>
      </c>
      <c r="Q167" s="2">
        <f t="shared" si="44"/>
        <v>3.9999999999999858</v>
      </c>
      <c r="R167" s="2">
        <f t="shared" si="45"/>
        <v>6.4999999999999858</v>
      </c>
      <c r="S167" s="5">
        <f t="shared" si="46"/>
        <v>4.3619119829177233</v>
      </c>
    </row>
    <row r="168" spans="1:19" x14ac:dyDescent="0.25">
      <c r="A168" s="6">
        <v>38101</v>
      </c>
      <c r="B168" s="2">
        <v>1205</v>
      </c>
      <c r="D168" s="10">
        <v>15</v>
      </c>
      <c r="E168" s="2">
        <v>1258</v>
      </c>
      <c r="F168" s="38">
        <f t="shared" si="34"/>
        <v>0.54027777777777775</v>
      </c>
      <c r="G168" s="2">
        <v>1303</v>
      </c>
      <c r="H168" s="40">
        <f t="shared" si="35"/>
        <v>0.54375000000000007</v>
      </c>
      <c r="I168" s="4">
        <f t="shared" si="36"/>
        <v>0.54722222222222228</v>
      </c>
      <c r="J168" s="2" t="str">
        <f t="shared" si="37"/>
        <v/>
      </c>
      <c r="K168" s="2">
        <f t="shared" si="38"/>
        <v>5.0000000000001421</v>
      </c>
      <c r="L168" s="2">
        <f t="shared" si="39"/>
        <v>1</v>
      </c>
      <c r="M168" s="2">
        <f t="shared" ca="1" si="40"/>
        <v>1205</v>
      </c>
      <c r="N168" s="2">
        <f t="shared" ca="1" si="41"/>
        <v>63.000000000000099</v>
      </c>
      <c r="O168" s="2">
        <f t="shared" si="42"/>
        <v>37.5</v>
      </c>
      <c r="P168" s="5">
        <f t="shared" si="43"/>
        <v>4.5389758306902523</v>
      </c>
      <c r="Q168" s="2">
        <f t="shared" si="44"/>
        <v>75.000000000002132</v>
      </c>
      <c r="R168" s="2">
        <f t="shared" si="45"/>
        <v>112.50000000000213</v>
      </c>
      <c r="S168" s="5">
        <f t="shared" si="46"/>
        <v>79.53897583069238</v>
      </c>
    </row>
    <row r="169" spans="1:19" x14ac:dyDescent="0.25">
      <c r="A169" s="6">
        <v>38101</v>
      </c>
      <c r="B169" s="2">
        <v>1342</v>
      </c>
      <c r="D169" s="10">
        <v>0.01</v>
      </c>
      <c r="E169" s="2">
        <v>1408</v>
      </c>
      <c r="F169" s="38">
        <f t="shared" si="34"/>
        <v>0.58888888888888891</v>
      </c>
      <c r="G169" s="2">
        <v>1412</v>
      </c>
      <c r="H169" s="40">
        <f t="shared" si="35"/>
        <v>0.59166666666666667</v>
      </c>
      <c r="I169" s="4">
        <f t="shared" si="36"/>
        <v>0.59513888888888888</v>
      </c>
      <c r="J169" s="2" t="str">
        <f t="shared" si="37"/>
        <v/>
      </c>
      <c r="K169" s="2">
        <f t="shared" si="38"/>
        <v>3.9999999999999858</v>
      </c>
      <c r="L169" s="2">
        <f t="shared" si="39"/>
        <v>1</v>
      </c>
      <c r="M169" s="2">
        <f t="shared" ca="1" si="40"/>
        <v>1342</v>
      </c>
      <c r="N169" s="2">
        <f t="shared" ca="1" si="41"/>
        <v>35.000000000000036</v>
      </c>
      <c r="O169" s="2">
        <f t="shared" si="42"/>
        <v>2.5000000000000001E-2</v>
      </c>
      <c r="P169" s="5">
        <f t="shared" si="43"/>
        <v>5.4281443780592247E-3</v>
      </c>
      <c r="Q169" s="2">
        <f t="shared" si="44"/>
        <v>3.9999999999999862E-2</v>
      </c>
      <c r="R169" s="2">
        <f t="shared" si="45"/>
        <v>6.4999999999999863E-2</v>
      </c>
      <c r="S169" s="5">
        <f t="shared" si="46"/>
        <v>4.5428144378059088E-2</v>
      </c>
    </row>
    <row r="170" spans="1:19" x14ac:dyDescent="0.25">
      <c r="A170" s="6">
        <v>38103</v>
      </c>
      <c r="B170" s="2">
        <v>1220</v>
      </c>
      <c r="D170" s="10">
        <v>0.01</v>
      </c>
      <c r="E170" s="2">
        <v>1246</v>
      </c>
      <c r="F170" s="38">
        <f t="shared" si="34"/>
        <v>0.53194444444444444</v>
      </c>
      <c r="G170" s="2">
        <v>1250</v>
      </c>
      <c r="H170" s="40">
        <f t="shared" si="35"/>
        <v>0.53472222222222221</v>
      </c>
      <c r="I170" s="4" t="str">
        <f t="shared" si="36"/>
        <v/>
      </c>
      <c r="J170" s="2">
        <f t="shared" si="37"/>
        <v>9.9999999999999645</v>
      </c>
      <c r="K170" s="2">
        <f t="shared" si="38"/>
        <v>3.9999999999999858</v>
      </c>
      <c r="L170" s="2">
        <f t="shared" si="39"/>
        <v>1</v>
      </c>
      <c r="M170" s="2">
        <f t="shared" ca="1" si="40"/>
        <v>1220</v>
      </c>
      <c r="N170" s="2" t="str">
        <f t="shared" si="41"/>
        <v/>
      </c>
      <c r="O170" s="2">
        <f t="shared" si="42"/>
        <v>5.0499999999999821</v>
      </c>
      <c r="P170" s="5">
        <f t="shared" si="43"/>
        <v>2.149803898661891</v>
      </c>
      <c r="Q170" s="2">
        <f t="shared" si="44"/>
        <v>3.9999999999999862E-2</v>
      </c>
      <c r="R170" s="2">
        <f t="shared" si="45"/>
        <v>5.0899999999999821</v>
      </c>
      <c r="S170" s="5">
        <f t="shared" si="46"/>
        <v>2.1898038986618911</v>
      </c>
    </row>
    <row r="171" spans="1:19" x14ac:dyDescent="0.25">
      <c r="A171" s="10"/>
      <c r="D171" s="10">
        <v>1</v>
      </c>
      <c r="E171" s="10">
        <v>1300</v>
      </c>
      <c r="F171" s="38">
        <f t="shared" si="34"/>
        <v>0.54166666666666663</v>
      </c>
      <c r="G171" s="2">
        <v>1305</v>
      </c>
      <c r="H171" s="40">
        <f t="shared" si="35"/>
        <v>0.54513888888888895</v>
      </c>
      <c r="I171" s="4" t="str">
        <f t="shared" si="36"/>
        <v/>
      </c>
      <c r="J171" s="2">
        <f t="shared" si="37"/>
        <v>10.999999999999961</v>
      </c>
      <c r="K171" s="2">
        <f t="shared" si="38"/>
        <v>5.0000000000001421</v>
      </c>
      <c r="L171" s="2">
        <f t="shared" si="39"/>
        <v>2</v>
      </c>
      <c r="M171" s="2">
        <f t="shared" ca="1" si="40"/>
        <v>1220</v>
      </c>
      <c r="N171" s="2" t="str">
        <f t="shared" si="41"/>
        <v/>
      </c>
      <c r="O171" s="2">
        <f t="shared" si="42"/>
        <v>5.5054999999999801</v>
      </c>
      <c r="P171" s="5">
        <f t="shared" si="43"/>
        <v>1.5910506699716422</v>
      </c>
      <c r="Q171" s="2">
        <f t="shared" si="44"/>
        <v>5.0000000000001421</v>
      </c>
      <c r="R171" s="2">
        <f t="shared" si="45"/>
        <v>10.505500000000122</v>
      </c>
      <c r="S171" s="5">
        <f t="shared" si="46"/>
        <v>6.5910506699717839</v>
      </c>
    </row>
    <row r="172" spans="1:19" x14ac:dyDescent="0.25">
      <c r="A172" s="10"/>
      <c r="D172" s="10">
        <v>1E-3</v>
      </c>
      <c r="E172" s="10">
        <v>1316</v>
      </c>
      <c r="F172" s="38">
        <f t="shared" si="34"/>
        <v>0.55277777777777781</v>
      </c>
      <c r="G172" s="2">
        <v>1320</v>
      </c>
      <c r="H172" s="40">
        <f t="shared" si="35"/>
        <v>0.55555555555555558</v>
      </c>
      <c r="I172" s="4" t="str">
        <f t="shared" si="36"/>
        <v/>
      </c>
      <c r="J172" s="2">
        <f t="shared" si="37"/>
        <v>9.9999999999999645</v>
      </c>
      <c r="K172" s="2">
        <f t="shared" si="38"/>
        <v>3.9999999999999858</v>
      </c>
      <c r="L172" s="2">
        <f t="shared" si="39"/>
        <v>3</v>
      </c>
      <c r="M172" s="2">
        <f t="shared" ca="1" si="40"/>
        <v>1220</v>
      </c>
      <c r="N172" s="2" t="str">
        <f t="shared" si="41"/>
        <v/>
      </c>
      <c r="O172" s="2">
        <f t="shared" si="42"/>
        <v>5.0049999999999812</v>
      </c>
      <c r="P172" s="5">
        <f t="shared" si="43"/>
        <v>1.44640969997422</v>
      </c>
      <c r="Q172" s="2">
        <f t="shared" si="44"/>
        <v>3.9999999999999862E-3</v>
      </c>
      <c r="R172" s="2">
        <f t="shared" si="45"/>
        <v>5.0089999999999808</v>
      </c>
      <c r="S172" s="5">
        <f t="shared" si="46"/>
        <v>1.45040969997422</v>
      </c>
    </row>
    <row r="173" spans="1:19" x14ac:dyDescent="0.25">
      <c r="A173" s="10"/>
      <c r="D173" s="10">
        <v>1</v>
      </c>
      <c r="E173" s="10">
        <v>1330</v>
      </c>
      <c r="F173" s="38">
        <f t="shared" si="34"/>
        <v>0.5625</v>
      </c>
      <c r="G173" s="2">
        <v>1333</v>
      </c>
      <c r="H173" s="40">
        <f t="shared" si="35"/>
        <v>0.56458333333333333</v>
      </c>
      <c r="I173" s="4" t="str">
        <f t="shared" si="36"/>
        <v/>
      </c>
      <c r="J173" s="2">
        <f t="shared" si="37"/>
        <v>10.999999999999961</v>
      </c>
      <c r="K173" s="2">
        <f t="shared" si="38"/>
        <v>2.9999999999999893</v>
      </c>
      <c r="L173" s="2">
        <f t="shared" si="39"/>
        <v>4</v>
      </c>
      <c r="M173" s="2">
        <f t="shared" ca="1" si="40"/>
        <v>1220</v>
      </c>
      <c r="N173" s="2" t="str">
        <f t="shared" si="41"/>
        <v/>
      </c>
      <c r="O173" s="2">
        <f t="shared" si="42"/>
        <v>5.5054999999999801</v>
      </c>
      <c r="P173" s="5">
        <f t="shared" si="43"/>
        <v>1.5910506699716422</v>
      </c>
      <c r="Q173" s="2">
        <f t="shared" si="44"/>
        <v>2.9999999999999893</v>
      </c>
      <c r="R173" s="2">
        <f t="shared" si="45"/>
        <v>8.5054999999999694</v>
      </c>
      <c r="S173" s="5">
        <f t="shared" si="46"/>
        <v>4.5910506699716311</v>
      </c>
    </row>
    <row r="174" spans="1:19" x14ac:dyDescent="0.25">
      <c r="A174" s="10"/>
      <c r="D174" s="10">
        <v>1E-3</v>
      </c>
      <c r="E174" s="10">
        <v>1344</v>
      </c>
      <c r="F174" s="38">
        <f t="shared" si="34"/>
        <v>0.57222222222222219</v>
      </c>
      <c r="G174" s="2">
        <v>1348</v>
      </c>
      <c r="H174" s="40">
        <f t="shared" si="35"/>
        <v>0.57500000000000007</v>
      </c>
      <c r="I174" s="4">
        <f t="shared" si="36"/>
        <v>0.57847222222222228</v>
      </c>
      <c r="J174" s="2" t="str">
        <f t="shared" si="37"/>
        <v/>
      </c>
      <c r="K174" s="2">
        <f t="shared" si="38"/>
        <v>4.0000000000001457</v>
      </c>
      <c r="L174" s="2">
        <f t="shared" si="39"/>
        <v>5</v>
      </c>
      <c r="M174" s="2">
        <f t="shared" ca="1" si="40"/>
        <v>1220</v>
      </c>
      <c r="N174" s="2">
        <f t="shared" ca="1" si="41"/>
        <v>92.999999999999986</v>
      </c>
      <c r="O174" s="2">
        <f t="shared" si="42"/>
        <v>2.5000000000000001E-3</v>
      </c>
      <c r="P174" s="5">
        <f t="shared" si="43"/>
        <v>7.2310141757293866E-4</v>
      </c>
      <c r="Q174" s="2">
        <f t="shared" si="44"/>
        <v>4.0000000000001458E-3</v>
      </c>
      <c r="R174" s="2">
        <f t="shared" si="45"/>
        <v>6.5000000000001463E-3</v>
      </c>
      <c r="S174" s="5">
        <f t="shared" si="46"/>
        <v>4.7231014175730841E-3</v>
      </c>
    </row>
    <row r="175" spans="1:19" x14ac:dyDescent="0.25">
      <c r="A175" s="9">
        <v>38104</v>
      </c>
      <c r="B175" s="2">
        <v>826</v>
      </c>
      <c r="D175" s="10">
        <v>0.01</v>
      </c>
      <c r="E175" s="10">
        <v>935</v>
      </c>
      <c r="F175" s="38">
        <f t="shared" si="34"/>
        <v>0.39930555555555558</v>
      </c>
      <c r="G175" s="2">
        <v>941</v>
      </c>
      <c r="H175" s="40">
        <f t="shared" si="35"/>
        <v>0.40347222222222223</v>
      </c>
      <c r="I175" s="4" t="str">
        <f t="shared" si="36"/>
        <v/>
      </c>
      <c r="J175" s="2">
        <f t="shared" si="37"/>
        <v>9.000000000000048</v>
      </c>
      <c r="K175" s="2">
        <f t="shared" si="38"/>
        <v>5.9999999999999787</v>
      </c>
      <c r="L175" s="2">
        <f t="shared" si="39"/>
        <v>1</v>
      </c>
      <c r="M175" s="2">
        <f t="shared" ca="1" si="40"/>
        <v>826</v>
      </c>
      <c r="N175" s="2" t="str">
        <f t="shared" si="41"/>
        <v/>
      </c>
      <c r="O175" s="2">
        <f t="shared" si="42"/>
        <v>4.095000000000022</v>
      </c>
      <c r="P175" s="5">
        <f t="shared" si="43"/>
        <v>1.7801144073831667</v>
      </c>
      <c r="Q175" s="2">
        <f t="shared" si="44"/>
        <v>5.999999999999979E-2</v>
      </c>
      <c r="R175" s="2">
        <f t="shared" si="45"/>
        <v>4.1550000000000216</v>
      </c>
      <c r="S175" s="5">
        <f t="shared" si="46"/>
        <v>1.8401144073831666</v>
      </c>
    </row>
    <row r="176" spans="1:19" x14ac:dyDescent="0.25">
      <c r="A176" s="10"/>
      <c r="D176" s="10">
        <v>0.9</v>
      </c>
      <c r="E176" s="10">
        <v>950</v>
      </c>
      <c r="F176" s="38">
        <f t="shared" si="34"/>
        <v>0.40972222222222227</v>
      </c>
      <c r="G176" s="2">
        <v>1000</v>
      </c>
      <c r="H176" s="40">
        <f t="shared" si="35"/>
        <v>0.41666666666666669</v>
      </c>
      <c r="I176" s="4" t="str">
        <f t="shared" si="36"/>
        <v/>
      </c>
      <c r="J176" s="2">
        <f t="shared" si="37"/>
        <v>3.9999999999999858</v>
      </c>
      <c r="K176" s="2">
        <f t="shared" si="38"/>
        <v>9.9999999999999645</v>
      </c>
      <c r="L176" s="2">
        <f t="shared" si="39"/>
        <v>2</v>
      </c>
      <c r="M176" s="2">
        <f t="shared" ca="1" si="40"/>
        <v>826</v>
      </c>
      <c r="N176" s="2" t="str">
        <f t="shared" si="41"/>
        <v/>
      </c>
      <c r="O176" s="2">
        <f t="shared" si="42"/>
        <v>3.9999999999999858</v>
      </c>
      <c r="P176" s="5">
        <f t="shared" si="43"/>
        <v>3.9866349370920919</v>
      </c>
      <c r="Q176" s="2">
        <f t="shared" si="44"/>
        <v>8.999999999999968</v>
      </c>
      <c r="R176" s="2">
        <f t="shared" si="45"/>
        <v>12.999999999999954</v>
      </c>
      <c r="S176" s="5">
        <f t="shared" si="46"/>
        <v>12.98663493709206</v>
      </c>
    </row>
    <row r="177" spans="1:19" x14ac:dyDescent="0.25">
      <c r="A177" s="10"/>
      <c r="D177" s="10">
        <v>1.1000000000000001</v>
      </c>
      <c r="E177" s="10">
        <v>1004</v>
      </c>
      <c r="F177" s="38">
        <f t="shared" si="34"/>
        <v>0.41944444444444445</v>
      </c>
      <c r="G177" s="2">
        <v>1010</v>
      </c>
      <c r="H177" s="40">
        <f t="shared" si="35"/>
        <v>0.4236111111111111</v>
      </c>
      <c r="I177" s="4" t="str">
        <f t="shared" si="36"/>
        <v/>
      </c>
      <c r="J177" s="2">
        <f t="shared" si="37"/>
        <v>4.9999999999999822</v>
      </c>
      <c r="K177" s="2">
        <f t="shared" si="38"/>
        <v>5.9999999999999787</v>
      </c>
      <c r="L177" s="2">
        <f t="shared" si="39"/>
        <v>3</v>
      </c>
      <c r="M177" s="2">
        <f t="shared" ca="1" si="40"/>
        <v>826</v>
      </c>
      <c r="N177" s="2" t="str">
        <f t="shared" si="41"/>
        <v/>
      </c>
      <c r="O177" s="2">
        <f t="shared" si="42"/>
        <v>3.499999999999988</v>
      </c>
      <c r="P177" s="5">
        <f t="shared" si="43"/>
        <v>3.078626836631392</v>
      </c>
      <c r="Q177" s="2">
        <f t="shared" si="44"/>
        <v>6.5999999999999774</v>
      </c>
      <c r="R177" s="2">
        <f t="shared" si="45"/>
        <v>10.099999999999966</v>
      </c>
      <c r="S177" s="5">
        <f t="shared" si="46"/>
        <v>9.6786268366313699</v>
      </c>
    </row>
    <row r="178" spans="1:19" x14ac:dyDescent="0.25">
      <c r="A178" s="10"/>
      <c r="D178" s="10">
        <v>0.3</v>
      </c>
      <c r="E178" s="10">
        <v>1015</v>
      </c>
      <c r="F178" s="38">
        <f t="shared" si="34"/>
        <v>0.42708333333333331</v>
      </c>
      <c r="G178" s="2">
        <v>1018</v>
      </c>
      <c r="H178" s="40">
        <f t="shared" si="35"/>
        <v>0.4291666666666667</v>
      </c>
      <c r="I178" s="4">
        <f t="shared" si="36"/>
        <v>0.43263888888888891</v>
      </c>
      <c r="J178" s="2" t="str">
        <f t="shared" si="37"/>
        <v/>
      </c>
      <c r="K178" s="2">
        <f t="shared" si="38"/>
        <v>3.0000000000000693</v>
      </c>
      <c r="L178" s="2">
        <f t="shared" si="39"/>
        <v>4</v>
      </c>
      <c r="M178" s="2">
        <f t="shared" ca="1" si="40"/>
        <v>826</v>
      </c>
      <c r="N178" s="2">
        <f t="shared" ca="1" si="41"/>
        <v>116.99999999999999</v>
      </c>
      <c r="O178" s="2">
        <f t="shared" si="42"/>
        <v>0.75</v>
      </c>
      <c r="P178" s="5">
        <f t="shared" si="43"/>
        <v>0.11893841060855184</v>
      </c>
      <c r="Q178" s="2">
        <f t="shared" si="44"/>
        <v>0.90000000000002078</v>
      </c>
      <c r="R178" s="2">
        <f t="shared" si="45"/>
        <v>1.6500000000000208</v>
      </c>
      <c r="S178" s="5">
        <f t="shared" si="46"/>
        <v>1.0189384106085726</v>
      </c>
    </row>
    <row r="179" spans="1:19" x14ac:dyDescent="0.25">
      <c r="A179" s="9">
        <v>38104</v>
      </c>
      <c r="B179" s="2">
        <v>1201</v>
      </c>
      <c r="D179" s="10">
        <v>0.01</v>
      </c>
      <c r="E179" s="10">
        <v>1234</v>
      </c>
      <c r="F179" s="38">
        <f t="shared" si="34"/>
        <v>0.52361111111111114</v>
      </c>
      <c r="G179" s="2">
        <v>1251</v>
      </c>
      <c r="H179" s="40">
        <f t="shared" si="35"/>
        <v>0.53541666666666665</v>
      </c>
      <c r="I179" s="4" t="str">
        <f t="shared" si="36"/>
        <v/>
      </c>
      <c r="J179" s="2">
        <f t="shared" si="37"/>
        <v>0</v>
      </c>
      <c r="K179" s="2">
        <f t="shared" si="38"/>
        <v>16.99999999999994</v>
      </c>
      <c r="L179" s="2">
        <f t="shared" si="39"/>
        <v>1</v>
      </c>
      <c r="M179" s="2">
        <f t="shared" ca="1" si="40"/>
        <v>1201</v>
      </c>
      <c r="N179" s="2" t="str">
        <f t="shared" si="41"/>
        <v/>
      </c>
      <c r="O179" s="2">
        <f t="shared" si="42"/>
        <v>0</v>
      </c>
      <c r="P179" s="5">
        <f t="shared" si="43"/>
        <v>0</v>
      </c>
      <c r="Q179" s="2">
        <f t="shared" si="44"/>
        <v>0.1699999999999994</v>
      </c>
      <c r="R179" s="2">
        <f t="shared" si="45"/>
        <v>0.1699999999999994</v>
      </c>
      <c r="S179" s="5">
        <f t="shared" si="46"/>
        <v>0.1699999999999994</v>
      </c>
    </row>
    <row r="180" spans="1:19" x14ac:dyDescent="0.25">
      <c r="A180" s="10"/>
      <c r="D180" s="10">
        <v>0.9</v>
      </c>
      <c r="E180" s="10">
        <v>1251</v>
      </c>
      <c r="F180" s="38">
        <f t="shared" si="34"/>
        <v>0.53541666666666665</v>
      </c>
      <c r="G180" s="2">
        <v>1257</v>
      </c>
      <c r="H180" s="40">
        <f t="shared" si="35"/>
        <v>0.5395833333333333</v>
      </c>
      <c r="I180" s="4" t="str">
        <f t="shared" si="36"/>
        <v/>
      </c>
      <c r="J180" s="2">
        <f t="shared" si="37"/>
        <v>4.0000000000001457</v>
      </c>
      <c r="K180" s="2">
        <f t="shared" si="38"/>
        <v>5.9999999999999787</v>
      </c>
      <c r="L180" s="2">
        <f t="shared" si="39"/>
        <v>2</v>
      </c>
      <c r="M180" s="2">
        <f t="shared" ca="1" si="40"/>
        <v>1201</v>
      </c>
      <c r="N180" s="2" t="str">
        <f t="shared" si="41"/>
        <v/>
      </c>
      <c r="O180" s="2">
        <f t="shared" si="42"/>
        <v>4.0000000000001457</v>
      </c>
      <c r="P180" s="5">
        <f t="shared" si="43"/>
        <v>3.9866349370922514</v>
      </c>
      <c r="Q180" s="2">
        <f t="shared" si="44"/>
        <v>5.3999999999999808</v>
      </c>
      <c r="R180" s="2">
        <f t="shared" si="45"/>
        <v>9.4000000000001265</v>
      </c>
      <c r="S180" s="5">
        <f t="shared" si="46"/>
        <v>9.3866349370922322</v>
      </c>
    </row>
    <row r="181" spans="1:19" x14ac:dyDescent="0.25">
      <c r="A181" s="10"/>
      <c r="D181" s="10">
        <v>1.1000000000000001</v>
      </c>
      <c r="E181" s="10">
        <v>1301</v>
      </c>
      <c r="F181" s="38">
        <f t="shared" si="34"/>
        <v>0.54236111111111118</v>
      </c>
      <c r="G181" s="2">
        <v>1304</v>
      </c>
      <c r="H181" s="40">
        <f t="shared" si="35"/>
        <v>0.5444444444444444</v>
      </c>
      <c r="I181" s="4" t="str">
        <f t="shared" si="36"/>
        <v/>
      </c>
      <c r="J181" s="2">
        <f t="shared" si="37"/>
        <v>7.9999999999999716</v>
      </c>
      <c r="K181" s="2">
        <f t="shared" si="38"/>
        <v>2.9999999999998295</v>
      </c>
      <c r="L181" s="2">
        <f t="shared" si="39"/>
        <v>3</v>
      </c>
      <c r="M181" s="2">
        <f t="shared" ca="1" si="40"/>
        <v>1201</v>
      </c>
      <c r="N181" s="2" t="str">
        <f t="shared" si="41"/>
        <v/>
      </c>
      <c r="O181" s="2">
        <f t="shared" si="42"/>
        <v>5.599999999999981</v>
      </c>
      <c r="P181" s="5">
        <f t="shared" si="43"/>
        <v>4.9258029386102269</v>
      </c>
      <c r="Q181" s="2">
        <f t="shared" si="44"/>
        <v>3.2999999999998129</v>
      </c>
      <c r="R181" s="2">
        <f t="shared" si="45"/>
        <v>8.8999999999997943</v>
      </c>
      <c r="S181" s="5">
        <f t="shared" si="46"/>
        <v>8.2258029386100393</v>
      </c>
    </row>
    <row r="182" spans="1:19" x14ac:dyDescent="0.25">
      <c r="A182" s="10"/>
      <c r="D182" s="10">
        <v>0.3</v>
      </c>
      <c r="E182" s="10">
        <v>1312</v>
      </c>
      <c r="F182" s="38">
        <f t="shared" si="34"/>
        <v>0.54999999999999993</v>
      </c>
      <c r="G182" s="2">
        <v>1316</v>
      </c>
      <c r="H182" s="40">
        <f t="shared" si="35"/>
        <v>0.55277777777777781</v>
      </c>
      <c r="I182" s="4">
        <f t="shared" si="36"/>
        <v>0.55625000000000002</v>
      </c>
      <c r="J182" s="2" t="str">
        <f t="shared" si="37"/>
        <v/>
      </c>
      <c r="K182" s="2">
        <f t="shared" si="38"/>
        <v>4.0000000000001457</v>
      </c>
      <c r="L182" s="2">
        <f t="shared" si="39"/>
        <v>4</v>
      </c>
      <c r="M182" s="2">
        <f t="shared" ca="1" si="40"/>
        <v>1201</v>
      </c>
      <c r="N182" s="2">
        <f t="shared" ca="1" si="41"/>
        <v>80.000000000000028</v>
      </c>
      <c r="O182" s="2">
        <f t="shared" si="42"/>
        <v>0.75</v>
      </c>
      <c r="P182" s="5">
        <f t="shared" si="43"/>
        <v>0.11893841060855184</v>
      </c>
      <c r="Q182" s="2">
        <f t="shared" si="44"/>
        <v>1.2000000000000437</v>
      </c>
      <c r="R182" s="2">
        <f t="shared" si="45"/>
        <v>1.9500000000000437</v>
      </c>
      <c r="S182" s="5">
        <f t="shared" si="46"/>
        <v>1.3189384106085955</v>
      </c>
    </row>
    <row r="183" spans="1:19" x14ac:dyDescent="0.25">
      <c r="A183" s="9">
        <v>38104</v>
      </c>
      <c r="B183" s="2">
        <v>1337</v>
      </c>
      <c r="D183" s="10">
        <v>0.01</v>
      </c>
      <c r="E183" s="10">
        <v>1357</v>
      </c>
      <c r="F183" s="38">
        <f t="shared" si="34"/>
        <v>0.58124999999999993</v>
      </c>
      <c r="G183" s="2">
        <v>1401</v>
      </c>
      <c r="H183" s="40">
        <f t="shared" si="35"/>
        <v>0.58402777777777781</v>
      </c>
      <c r="I183" s="4" t="str">
        <f t="shared" si="36"/>
        <v/>
      </c>
      <c r="J183" s="2">
        <f t="shared" si="37"/>
        <v>7.9999999999999716</v>
      </c>
      <c r="K183" s="2">
        <f t="shared" si="38"/>
        <v>4.0000000000001457</v>
      </c>
      <c r="L183" s="2">
        <f t="shared" si="39"/>
        <v>1</v>
      </c>
      <c r="M183" s="2">
        <f t="shared" ca="1" si="40"/>
        <v>1337</v>
      </c>
      <c r="N183" s="2" t="str">
        <f t="shared" si="41"/>
        <v/>
      </c>
      <c r="O183" s="2">
        <f t="shared" si="42"/>
        <v>3.6399999999999872</v>
      </c>
      <c r="P183" s="5">
        <f t="shared" si="43"/>
        <v>1.5823239176739121</v>
      </c>
      <c r="Q183" s="2">
        <f t="shared" si="44"/>
        <v>4.0000000000001458E-2</v>
      </c>
      <c r="R183" s="2">
        <f t="shared" si="45"/>
        <v>3.6799999999999886</v>
      </c>
      <c r="S183" s="5">
        <f t="shared" si="46"/>
        <v>1.6223239176739135</v>
      </c>
    </row>
    <row r="184" spans="1:19" x14ac:dyDescent="0.25">
      <c r="A184" s="10"/>
      <c r="D184" s="10">
        <v>0.9</v>
      </c>
      <c r="E184" s="10">
        <v>1409</v>
      </c>
      <c r="F184" s="38">
        <f t="shared" si="34"/>
        <v>0.58958333333333335</v>
      </c>
      <c r="G184" s="2">
        <v>1412</v>
      </c>
      <c r="H184" s="40">
        <f t="shared" si="35"/>
        <v>0.59166666666666667</v>
      </c>
      <c r="I184" s="4" t="str">
        <f t="shared" si="36"/>
        <v/>
      </c>
      <c r="J184" s="2">
        <f t="shared" si="37"/>
        <v>4.9999999999999822</v>
      </c>
      <c r="K184" s="2">
        <f t="shared" si="38"/>
        <v>2.9999999999999893</v>
      </c>
      <c r="L184" s="2">
        <f t="shared" si="39"/>
        <v>2</v>
      </c>
      <c r="M184" s="2">
        <f t="shared" ca="1" si="40"/>
        <v>1337</v>
      </c>
      <c r="N184" s="2" t="str">
        <f t="shared" si="41"/>
        <v/>
      </c>
      <c r="O184" s="2">
        <f t="shared" si="42"/>
        <v>4.9999999999999822</v>
      </c>
      <c r="P184" s="5">
        <f t="shared" si="43"/>
        <v>4.9832936713651153</v>
      </c>
      <c r="Q184" s="2">
        <f t="shared" si="44"/>
        <v>2.6999999999999904</v>
      </c>
      <c r="R184" s="2">
        <f t="shared" si="45"/>
        <v>7.6999999999999726</v>
      </c>
      <c r="S184" s="5">
        <f t="shared" si="46"/>
        <v>7.6832936713651057</v>
      </c>
    </row>
    <row r="185" spans="1:19" x14ac:dyDescent="0.25">
      <c r="A185" s="10"/>
      <c r="D185" s="10">
        <v>1.1000000000000001</v>
      </c>
      <c r="E185" s="10">
        <v>1417</v>
      </c>
      <c r="F185" s="38">
        <f t="shared" si="34"/>
        <v>0.59513888888888888</v>
      </c>
      <c r="G185" s="2">
        <v>1420</v>
      </c>
      <c r="H185" s="40">
        <f t="shared" si="35"/>
        <v>0.59722222222222221</v>
      </c>
      <c r="I185" s="4" t="str">
        <f t="shared" si="36"/>
        <v/>
      </c>
      <c r="J185" s="2">
        <f t="shared" si="37"/>
        <v>5.9999999999999787</v>
      </c>
      <c r="K185" s="2">
        <f t="shared" si="38"/>
        <v>2.9999999999999893</v>
      </c>
      <c r="L185" s="2">
        <f t="shared" si="39"/>
        <v>3</v>
      </c>
      <c r="M185" s="2">
        <f t="shared" ca="1" si="40"/>
        <v>1337</v>
      </c>
      <c r="N185" s="2" t="str">
        <f t="shared" si="41"/>
        <v/>
      </c>
      <c r="O185" s="2">
        <f t="shared" si="42"/>
        <v>4.1999999999999851</v>
      </c>
      <c r="P185" s="5">
        <f t="shared" si="43"/>
        <v>3.6943522039576702</v>
      </c>
      <c r="Q185" s="2">
        <f t="shared" si="44"/>
        <v>3.2999999999999887</v>
      </c>
      <c r="R185" s="2">
        <f t="shared" si="45"/>
        <v>7.4999999999999734</v>
      </c>
      <c r="S185" s="5">
        <f t="shared" si="46"/>
        <v>6.9943522039576589</v>
      </c>
    </row>
    <row r="186" spans="1:19" x14ac:dyDescent="0.25">
      <c r="A186" s="10"/>
      <c r="D186" s="10">
        <v>0.3</v>
      </c>
      <c r="E186" s="10">
        <v>1426</v>
      </c>
      <c r="F186" s="38">
        <f t="shared" si="34"/>
        <v>0.60138888888888886</v>
      </c>
      <c r="G186" s="2">
        <v>1438</v>
      </c>
      <c r="H186" s="40">
        <f t="shared" si="35"/>
        <v>0.60972222222222217</v>
      </c>
      <c r="I186" s="4">
        <f t="shared" si="36"/>
        <v>0.61319444444444438</v>
      </c>
      <c r="J186" s="2" t="str">
        <f t="shared" si="37"/>
        <v/>
      </c>
      <c r="K186" s="2">
        <f t="shared" si="38"/>
        <v>11.999999999999957</v>
      </c>
      <c r="L186" s="2">
        <f t="shared" si="39"/>
        <v>4</v>
      </c>
      <c r="M186" s="2">
        <f t="shared" ca="1" si="40"/>
        <v>1337</v>
      </c>
      <c r="N186" s="2">
        <f t="shared" ca="1" si="41"/>
        <v>65.999999999999929</v>
      </c>
      <c r="O186" s="2">
        <f t="shared" si="42"/>
        <v>0.75</v>
      </c>
      <c r="P186" s="5">
        <f t="shared" si="43"/>
        <v>0.11893841060855184</v>
      </c>
      <c r="Q186" s="2">
        <f t="shared" si="44"/>
        <v>3.5999999999999872</v>
      </c>
      <c r="R186" s="2">
        <f t="shared" si="45"/>
        <v>4.3499999999999872</v>
      </c>
      <c r="S186" s="5">
        <f t="shared" si="46"/>
        <v>3.7189384106085392</v>
      </c>
    </row>
    <row r="187" spans="1:19" x14ac:dyDescent="0.25">
      <c r="A187" s="9">
        <v>38106</v>
      </c>
      <c r="B187" s="2">
        <v>928</v>
      </c>
      <c r="D187" s="10">
        <v>0.01</v>
      </c>
      <c r="E187" s="10">
        <v>1000</v>
      </c>
      <c r="F187" s="38">
        <f t="shared" si="34"/>
        <v>0.41666666666666669</v>
      </c>
      <c r="G187" s="2">
        <v>1005</v>
      </c>
      <c r="H187" s="40">
        <f t="shared" si="35"/>
        <v>0.4201388888888889</v>
      </c>
      <c r="I187" s="4" t="str">
        <f t="shared" si="36"/>
        <v/>
      </c>
      <c r="J187" s="2">
        <f t="shared" si="37"/>
        <v>5.9999999999999787</v>
      </c>
      <c r="K187" s="2">
        <f t="shared" si="38"/>
        <v>4.9999999999999822</v>
      </c>
      <c r="L187" s="2">
        <f t="shared" si="39"/>
        <v>1</v>
      </c>
      <c r="M187" s="2">
        <f t="shared" ca="1" si="40"/>
        <v>928</v>
      </c>
      <c r="N187" s="2" t="str">
        <f t="shared" si="41"/>
        <v/>
      </c>
      <c r="O187" s="2">
        <f t="shared" si="42"/>
        <v>0.32999999999999885</v>
      </c>
      <c r="P187" s="5">
        <f t="shared" si="43"/>
        <v>0.23452818661036695</v>
      </c>
      <c r="Q187" s="2">
        <f t="shared" si="44"/>
        <v>4.9999999999999822E-2</v>
      </c>
      <c r="R187" s="2">
        <f t="shared" si="45"/>
        <v>0.37999999999999867</v>
      </c>
      <c r="S187" s="5">
        <f t="shared" si="46"/>
        <v>0.28452818661036677</v>
      </c>
    </row>
    <row r="188" spans="1:19" x14ac:dyDescent="0.25">
      <c r="D188" s="10">
        <v>0.1</v>
      </c>
      <c r="E188" s="10">
        <v>1011</v>
      </c>
      <c r="F188" s="38">
        <f t="shared" si="34"/>
        <v>0.42430555555555555</v>
      </c>
      <c r="G188" s="2">
        <v>1050</v>
      </c>
      <c r="H188" s="40">
        <f t="shared" si="35"/>
        <v>0.4513888888888889</v>
      </c>
      <c r="I188" s="4" t="str">
        <f t="shared" si="36"/>
        <v/>
      </c>
      <c r="J188" s="2">
        <f t="shared" si="37"/>
        <v>4.9999999999999822</v>
      </c>
      <c r="K188" s="2">
        <f t="shared" si="38"/>
        <v>39.000000000000021</v>
      </c>
      <c r="L188" s="2">
        <f t="shared" si="39"/>
        <v>2</v>
      </c>
      <c r="M188" s="2">
        <f t="shared" ca="1" si="40"/>
        <v>928</v>
      </c>
      <c r="N188" s="2" t="str">
        <f t="shared" si="41"/>
        <v/>
      </c>
      <c r="O188" s="2">
        <f t="shared" si="42"/>
        <v>5.2499999999999813</v>
      </c>
      <c r="P188" s="5">
        <f t="shared" si="43"/>
        <v>3.1711879629540722</v>
      </c>
      <c r="Q188" s="2">
        <f t="shared" si="44"/>
        <v>3.9000000000000021</v>
      </c>
      <c r="R188" s="2">
        <f t="shared" si="45"/>
        <v>9.1499999999999844</v>
      </c>
      <c r="S188" s="5">
        <f t="shared" si="46"/>
        <v>7.0711879629540739</v>
      </c>
    </row>
    <row r="189" spans="1:19" x14ac:dyDescent="0.25">
      <c r="D189" s="10">
        <v>2</v>
      </c>
      <c r="E189" s="10">
        <v>1055</v>
      </c>
      <c r="F189" s="38">
        <f t="shared" si="34"/>
        <v>0.4548611111111111</v>
      </c>
      <c r="G189" s="2">
        <v>1103</v>
      </c>
      <c r="H189" s="40">
        <f t="shared" si="35"/>
        <v>0.4604166666666667</v>
      </c>
      <c r="I189" s="4" t="str">
        <f t="shared" si="36"/>
        <v/>
      </c>
      <c r="J189" s="2">
        <f t="shared" si="37"/>
        <v>5.9999999999999787</v>
      </c>
      <c r="K189" s="2">
        <f t="shared" si="38"/>
        <v>8.0000000000000515</v>
      </c>
      <c r="L189" s="2">
        <f t="shared" si="39"/>
        <v>3</v>
      </c>
      <c r="M189" s="2">
        <f t="shared" ca="1" si="40"/>
        <v>928</v>
      </c>
      <c r="N189" s="2" t="str">
        <f t="shared" si="41"/>
        <v/>
      </c>
      <c r="O189" s="2">
        <f t="shared" si="42"/>
        <v>6.2999999999999776</v>
      </c>
      <c r="P189" s="5">
        <f t="shared" si="43"/>
        <v>3.8054255555448866</v>
      </c>
      <c r="Q189" s="2">
        <f t="shared" si="44"/>
        <v>16.000000000000103</v>
      </c>
      <c r="R189" s="2">
        <f t="shared" si="45"/>
        <v>22.300000000000082</v>
      </c>
      <c r="S189" s="5">
        <f t="shared" si="46"/>
        <v>19.805425555544989</v>
      </c>
    </row>
    <row r="190" spans="1:19" x14ac:dyDescent="0.25">
      <c r="D190" s="10">
        <v>0.1</v>
      </c>
      <c r="E190" s="10">
        <v>1109</v>
      </c>
      <c r="F190" s="38">
        <f t="shared" si="34"/>
        <v>0.46458333333333335</v>
      </c>
      <c r="G190" s="2">
        <v>1133</v>
      </c>
      <c r="H190" s="40">
        <f t="shared" si="35"/>
        <v>0.48125000000000001</v>
      </c>
      <c r="I190" s="4" t="str">
        <f t="shared" si="36"/>
        <v/>
      </c>
      <c r="J190" s="2">
        <f t="shared" si="37"/>
        <v>9.9999999999999645</v>
      </c>
      <c r="K190" s="2">
        <f t="shared" si="38"/>
        <v>23.999999999999993</v>
      </c>
      <c r="L190" s="2">
        <f t="shared" si="39"/>
        <v>4</v>
      </c>
      <c r="M190" s="2">
        <f t="shared" ca="1" si="40"/>
        <v>928</v>
      </c>
      <c r="N190" s="2" t="str">
        <f t="shared" si="41"/>
        <v/>
      </c>
      <c r="O190" s="2">
        <f t="shared" si="42"/>
        <v>500.49999999999818</v>
      </c>
      <c r="P190" s="5">
        <f t="shared" si="43"/>
        <v>144.62027162266273</v>
      </c>
      <c r="Q190" s="2">
        <f t="shared" si="44"/>
        <v>2.3999999999999995</v>
      </c>
      <c r="R190" s="2">
        <f t="shared" si="45"/>
        <v>502.89999999999816</v>
      </c>
      <c r="S190" s="5">
        <f t="shared" si="46"/>
        <v>147.02027162266273</v>
      </c>
    </row>
    <row r="191" spans="1:19" x14ac:dyDescent="0.25">
      <c r="D191" s="10">
        <v>100</v>
      </c>
      <c r="E191" s="10">
        <v>1143</v>
      </c>
      <c r="F191" s="38">
        <f t="shared" si="34"/>
        <v>0.48819444444444443</v>
      </c>
      <c r="G191" s="2">
        <v>1220</v>
      </c>
      <c r="H191" s="40">
        <f t="shared" si="35"/>
        <v>0.51388888888888895</v>
      </c>
      <c r="I191" s="4" t="str">
        <f t="shared" si="36"/>
        <v/>
      </c>
      <c r="J191" s="2">
        <f t="shared" si="37"/>
        <v>13.99999999999995</v>
      </c>
      <c r="K191" s="2">
        <f t="shared" si="38"/>
        <v>37.000000000000107</v>
      </c>
      <c r="L191" s="2">
        <f t="shared" si="39"/>
        <v>5</v>
      </c>
      <c r="M191" s="2">
        <f t="shared" ca="1" si="40"/>
        <v>928</v>
      </c>
      <c r="N191" s="2" t="str">
        <f t="shared" si="41"/>
        <v/>
      </c>
      <c r="O191" s="2">
        <f t="shared" si="42"/>
        <v>713.9999999999975</v>
      </c>
      <c r="P191" s="5">
        <f t="shared" si="43"/>
        <v>350.71372789627071</v>
      </c>
      <c r="Q191" s="2">
        <f t="shared" si="44"/>
        <v>3700.0000000000105</v>
      </c>
      <c r="R191" s="2">
        <f t="shared" si="45"/>
        <v>4414.0000000000082</v>
      </c>
      <c r="S191" s="5">
        <f t="shared" si="46"/>
        <v>4050.7137278962809</v>
      </c>
    </row>
    <row r="192" spans="1:19" x14ac:dyDescent="0.25">
      <c r="A192" s="10"/>
      <c r="D192" s="10">
        <v>2</v>
      </c>
      <c r="E192" s="10">
        <v>1234</v>
      </c>
      <c r="F192" s="38">
        <f t="shared" si="34"/>
        <v>0.52361111111111114</v>
      </c>
      <c r="G192" s="10">
        <v>1407</v>
      </c>
      <c r="H192" s="40">
        <f t="shared" si="35"/>
        <v>0.58819444444444446</v>
      </c>
      <c r="I192" s="4">
        <f t="shared" si="36"/>
        <v>0.59166666666666667</v>
      </c>
      <c r="J192" s="2" t="str">
        <f t="shared" si="37"/>
        <v/>
      </c>
      <c r="K192" s="2">
        <f t="shared" si="38"/>
        <v>92.999999999999986</v>
      </c>
      <c r="L192" s="2">
        <f t="shared" si="39"/>
        <v>6</v>
      </c>
      <c r="M192" s="2">
        <f t="shared" ca="1" si="40"/>
        <v>928</v>
      </c>
      <c r="N192" s="2">
        <f t="shared" ca="1" si="41"/>
        <v>284.00000000000006</v>
      </c>
      <c r="O192" s="2">
        <f t="shared" si="42"/>
        <v>5</v>
      </c>
      <c r="P192" s="5">
        <f t="shared" si="43"/>
        <v>0.68924379203313568</v>
      </c>
      <c r="Q192" s="2">
        <f t="shared" si="44"/>
        <v>185.99999999999997</v>
      </c>
      <c r="R192" s="2">
        <f t="shared" si="45"/>
        <v>190.99999999999997</v>
      </c>
      <c r="S192" s="5">
        <f t="shared" si="46"/>
        <v>186.6892437920331</v>
      </c>
    </row>
    <row r="193" spans="1:19" x14ac:dyDescent="0.25">
      <c r="A193" s="9">
        <v>38106</v>
      </c>
      <c r="B193" s="2">
        <v>2028</v>
      </c>
      <c r="D193" s="10">
        <v>10</v>
      </c>
      <c r="E193" s="10">
        <v>2131</v>
      </c>
      <c r="F193" s="38">
        <f t="shared" ref="F193:F256" si="69">VALUE(CONCATENATE(LEFT(E193,LEN(E193)-2),":",RIGHT(E193,2)))</f>
        <v>0.8965277777777777</v>
      </c>
      <c r="G193" s="10">
        <v>2137</v>
      </c>
      <c r="H193" s="40">
        <f t="shared" ref="H193:H256" si="70">VALUE(CONCATENATE(LEFT(G193,LEN(G193)-2),":",RIGHT(G193,2)))</f>
        <v>0.90069444444444446</v>
      </c>
      <c r="I193" s="4" t="str">
        <f t="shared" si="36"/>
        <v/>
      </c>
      <c r="J193" s="2">
        <f t="shared" si="37"/>
        <v>2.9999999999999893</v>
      </c>
      <c r="K193" s="2">
        <f t="shared" si="38"/>
        <v>6.0000000000001386</v>
      </c>
      <c r="L193" s="2">
        <f t="shared" si="39"/>
        <v>1</v>
      </c>
      <c r="M193" s="2">
        <f t="shared" ca="1" si="40"/>
        <v>2028</v>
      </c>
      <c r="N193" s="2" t="str">
        <f t="shared" si="41"/>
        <v/>
      </c>
      <c r="O193" s="2">
        <f t="shared" si="42"/>
        <v>15.749999999999943</v>
      </c>
      <c r="P193" s="5">
        <f t="shared" si="43"/>
        <v>9.5135397536360689</v>
      </c>
      <c r="Q193" s="2">
        <f t="shared" si="44"/>
        <v>60.000000000001386</v>
      </c>
      <c r="R193" s="2">
        <f t="shared" si="45"/>
        <v>75.750000000001336</v>
      </c>
      <c r="S193" s="5">
        <f t="shared" si="46"/>
        <v>69.51353975363746</v>
      </c>
    </row>
    <row r="194" spans="1:19" x14ac:dyDescent="0.25">
      <c r="A194" s="10"/>
      <c r="D194" s="10">
        <v>0.5</v>
      </c>
      <c r="E194" s="10">
        <v>2140</v>
      </c>
      <c r="F194" s="38">
        <f t="shared" si="69"/>
        <v>0.90277777777777779</v>
      </c>
      <c r="G194" s="10">
        <v>2147</v>
      </c>
      <c r="H194" s="40">
        <f t="shared" si="70"/>
        <v>0.90763888888888899</v>
      </c>
      <c r="I194" s="4">
        <f t="shared" ref="I194:I257" si="71">IF(OR(A195&lt;&gt;"",D195=""),H194+TIME(0,5,0),"")</f>
        <v>0.9111111111111112</v>
      </c>
      <c r="J194" s="2" t="str">
        <f t="shared" ref="J194:J257" si="72">IF(AND(OR(AND(A194&lt;&gt;"",A195=""),AND(A194="",A195="")),D195&lt;&gt;""),(F195-H194)*1440,"")</f>
        <v/>
      </c>
      <c r="K194" s="2">
        <f t="shared" ref="K194:K257" si="73">(H194-F194)*1440</f>
        <v>7.000000000000135</v>
      </c>
      <c r="L194" s="2">
        <f t="shared" ref="L194:L257" si="74">IF(A194&lt;&gt;"",1,L193+1)</f>
        <v>2</v>
      </c>
      <c r="M194" s="2">
        <f t="shared" ref="M194:M257" ca="1" si="75">OFFSET(B194,-L194+1,0)</f>
        <v>2028</v>
      </c>
      <c r="N194" s="2">
        <f t="shared" ref="N194:N257" ca="1" si="76">IF(I194&lt;&gt;"",(I194-VALUE(CONCATENATE(LEFT(M194,LEN(M194)-2),":",RIGHT(M194,2))))*1440,"")</f>
        <v>84.000000000000185</v>
      </c>
      <c r="O194" s="2">
        <f t="shared" ref="O194:O257" si="77">IF(J194&lt;&gt;"",(D194+D195)*J194/2,D194*5/2)</f>
        <v>1.25</v>
      </c>
      <c r="P194" s="5">
        <f t="shared" ref="P194:P257" si="78">IF(J194&lt;&gt;"",(D195-D194)*J194/LN((D195+0.000001)/(D194+0.000001)),-5*(D194-0.000001)/(LN(1/D194)-13.8155))</f>
        <v>0.19051423432971509</v>
      </c>
      <c r="Q194" s="2">
        <f t="shared" ref="Q194:Q257" si="79">(D194*K194)</f>
        <v>3.5000000000000675</v>
      </c>
      <c r="R194" s="2">
        <f t="shared" ref="R194:R257" si="80">O194+Q194</f>
        <v>4.7500000000000675</v>
      </c>
      <c r="S194" s="5">
        <f t="shared" ref="S194:S257" si="81">P194+Q194</f>
        <v>3.6905142343297825</v>
      </c>
    </row>
    <row r="195" spans="1:19" x14ac:dyDescent="0.25">
      <c r="A195" s="9">
        <v>38107</v>
      </c>
      <c r="B195" s="2">
        <v>1456</v>
      </c>
      <c r="D195" s="10">
        <v>0.01</v>
      </c>
      <c r="E195" s="10">
        <v>1611</v>
      </c>
      <c r="F195" s="38">
        <f t="shared" si="69"/>
        <v>0.6743055555555556</v>
      </c>
      <c r="G195" s="10">
        <v>1620</v>
      </c>
      <c r="H195" s="40">
        <f t="shared" si="70"/>
        <v>0.68055555555555547</v>
      </c>
      <c r="I195" s="4" t="str">
        <f t="shared" si="71"/>
        <v/>
      </c>
      <c r="J195" s="2">
        <f t="shared" si="72"/>
        <v>11.000000000000121</v>
      </c>
      <c r="K195" s="2">
        <f t="shared" si="73"/>
        <v>8.9999999999998082</v>
      </c>
      <c r="L195" s="2">
        <f t="shared" si="74"/>
        <v>1</v>
      </c>
      <c r="M195" s="2">
        <f t="shared" ca="1" si="75"/>
        <v>1456</v>
      </c>
      <c r="N195" s="2" t="str">
        <f t="shared" si="76"/>
        <v/>
      </c>
      <c r="O195" s="2">
        <f t="shared" si="77"/>
        <v>6.1050000000000679</v>
      </c>
      <c r="P195" s="5">
        <f t="shared" si="78"/>
        <v>2.5508568956558473</v>
      </c>
      <c r="Q195" s="2">
        <f t="shared" si="79"/>
        <v>8.9999999999998082E-2</v>
      </c>
      <c r="R195" s="2">
        <f t="shared" si="80"/>
        <v>6.195000000000066</v>
      </c>
      <c r="S195" s="5">
        <f t="shared" si="81"/>
        <v>2.6408568956558454</v>
      </c>
    </row>
    <row r="196" spans="1:19" x14ac:dyDescent="0.25">
      <c r="A196" s="10"/>
      <c r="D196" s="10">
        <v>1.1000000000000001</v>
      </c>
      <c r="E196" s="10">
        <v>1631</v>
      </c>
      <c r="F196" s="38">
        <f t="shared" si="69"/>
        <v>0.68819444444444444</v>
      </c>
      <c r="G196" s="10">
        <v>1633</v>
      </c>
      <c r="H196" s="40">
        <f t="shared" si="70"/>
        <v>0.68958333333333333</v>
      </c>
      <c r="I196" s="4" t="str">
        <f t="shared" si="71"/>
        <v/>
      </c>
      <c r="J196" s="2">
        <f t="shared" si="72"/>
        <v>15.000000000000107</v>
      </c>
      <c r="K196" s="2">
        <f t="shared" si="73"/>
        <v>1.9999999999999929</v>
      </c>
      <c r="L196" s="2">
        <f t="shared" si="74"/>
        <v>2</v>
      </c>
      <c r="M196" s="2">
        <f t="shared" ca="1" si="75"/>
        <v>1456</v>
      </c>
      <c r="N196" s="2" t="str">
        <f t="shared" si="76"/>
        <v/>
      </c>
      <c r="O196" s="2">
        <f t="shared" si="77"/>
        <v>20.250000000000146</v>
      </c>
      <c r="P196" s="5">
        <f t="shared" si="78"/>
        <v>20.016377915460293</v>
      </c>
      <c r="Q196" s="2">
        <f t="shared" si="79"/>
        <v>2.1999999999999922</v>
      </c>
      <c r="R196" s="2">
        <f t="shared" si="80"/>
        <v>22.450000000000138</v>
      </c>
      <c r="S196" s="5">
        <f t="shared" si="81"/>
        <v>22.216377915460285</v>
      </c>
    </row>
    <row r="197" spans="1:19" x14ac:dyDescent="0.25">
      <c r="A197" s="10"/>
      <c r="D197" s="10">
        <v>1.6</v>
      </c>
      <c r="E197" s="10">
        <v>1648</v>
      </c>
      <c r="F197" s="38">
        <f t="shared" si="69"/>
        <v>0.70000000000000007</v>
      </c>
      <c r="G197" s="10">
        <v>1652</v>
      </c>
      <c r="H197" s="40">
        <f t="shared" si="70"/>
        <v>0.70277777777777783</v>
      </c>
      <c r="I197" s="4">
        <f t="shared" si="71"/>
        <v>0.70625000000000004</v>
      </c>
      <c r="J197" s="2" t="str">
        <f t="shared" si="72"/>
        <v/>
      </c>
      <c r="K197" s="2">
        <f t="shared" si="73"/>
        <v>3.9999999999999858</v>
      </c>
      <c r="L197" s="2">
        <f t="shared" si="74"/>
        <v>3</v>
      </c>
      <c r="M197" s="2">
        <f t="shared" ca="1" si="75"/>
        <v>1456</v>
      </c>
      <c r="N197" s="2">
        <f t="shared" ca="1" si="76"/>
        <v>121.00000000000006</v>
      </c>
      <c r="O197" s="2">
        <f t="shared" si="77"/>
        <v>4</v>
      </c>
      <c r="P197" s="5">
        <f t="shared" si="78"/>
        <v>0.56000790785017607</v>
      </c>
      <c r="Q197" s="2">
        <f t="shared" si="79"/>
        <v>6.3999999999999773</v>
      </c>
      <c r="R197" s="2">
        <f t="shared" si="80"/>
        <v>10.399999999999977</v>
      </c>
      <c r="S197" s="5">
        <f t="shared" si="81"/>
        <v>6.9600079078501533</v>
      </c>
    </row>
    <row r="198" spans="1:19" x14ac:dyDescent="0.25">
      <c r="A198" s="9">
        <v>38108</v>
      </c>
      <c r="B198" s="2">
        <v>812</v>
      </c>
      <c r="D198" s="10">
        <v>0.01</v>
      </c>
      <c r="E198" s="10">
        <v>909</v>
      </c>
      <c r="F198" s="38">
        <f t="shared" si="69"/>
        <v>0.38125000000000003</v>
      </c>
      <c r="G198" s="10">
        <v>915</v>
      </c>
      <c r="H198" s="40">
        <f t="shared" si="70"/>
        <v>0.38541666666666669</v>
      </c>
      <c r="I198" s="4" t="str">
        <f t="shared" si="71"/>
        <v/>
      </c>
      <c r="J198" s="2">
        <f t="shared" si="72"/>
        <v>6.9999999999999751</v>
      </c>
      <c r="K198" s="2">
        <f t="shared" si="73"/>
        <v>5.9999999999999787</v>
      </c>
      <c r="L198" s="2">
        <f t="shared" si="74"/>
        <v>1</v>
      </c>
      <c r="M198" s="2">
        <f t="shared" ca="1" si="75"/>
        <v>812</v>
      </c>
      <c r="N198" s="2" t="str">
        <f t="shared" si="76"/>
        <v/>
      </c>
      <c r="O198" s="2">
        <f t="shared" si="77"/>
        <v>3.184999999999989</v>
      </c>
      <c r="P198" s="5">
        <f t="shared" si="78"/>
        <v>1.384533427964673</v>
      </c>
      <c r="Q198" s="2">
        <f t="shared" si="79"/>
        <v>5.999999999999979E-2</v>
      </c>
      <c r="R198" s="2">
        <f t="shared" si="80"/>
        <v>3.2449999999999886</v>
      </c>
      <c r="S198" s="5">
        <f t="shared" si="81"/>
        <v>1.4445334279646729</v>
      </c>
    </row>
    <row r="199" spans="1:19" x14ac:dyDescent="0.25">
      <c r="D199" s="10">
        <v>0.9</v>
      </c>
      <c r="E199" s="10">
        <v>922</v>
      </c>
      <c r="F199" s="38">
        <f t="shared" si="69"/>
        <v>0.39027777777777778</v>
      </c>
      <c r="G199" s="10">
        <v>927</v>
      </c>
      <c r="H199" s="40">
        <f t="shared" si="70"/>
        <v>0.39374999999999999</v>
      </c>
      <c r="I199" s="4" t="str">
        <f t="shared" si="71"/>
        <v/>
      </c>
      <c r="J199" s="2">
        <f t="shared" si="72"/>
        <v>2.9999999999999893</v>
      </c>
      <c r="K199" s="2">
        <f t="shared" si="73"/>
        <v>4.9999999999999822</v>
      </c>
      <c r="L199" s="2">
        <f t="shared" si="74"/>
        <v>2</v>
      </c>
      <c r="M199" s="2">
        <f t="shared" ca="1" si="75"/>
        <v>812</v>
      </c>
      <c r="N199" s="2" t="str">
        <f t="shared" si="76"/>
        <v/>
      </c>
      <c r="O199" s="2">
        <f t="shared" si="77"/>
        <v>1.7999999999999936</v>
      </c>
      <c r="P199" s="5">
        <f t="shared" si="78"/>
        <v>1.6384339220694388</v>
      </c>
      <c r="Q199" s="2">
        <f t="shared" si="79"/>
        <v>4.499999999999984</v>
      </c>
      <c r="R199" s="2">
        <f t="shared" si="80"/>
        <v>6.2999999999999776</v>
      </c>
      <c r="S199" s="5">
        <f t="shared" si="81"/>
        <v>6.1384339220694226</v>
      </c>
    </row>
    <row r="200" spans="1:19" x14ac:dyDescent="0.25">
      <c r="D200" s="2">
        <v>0.3</v>
      </c>
      <c r="E200" s="2">
        <v>930</v>
      </c>
      <c r="F200" s="38">
        <f t="shared" si="69"/>
        <v>0.39583333333333331</v>
      </c>
      <c r="G200" s="10">
        <v>932</v>
      </c>
      <c r="H200" s="40">
        <f t="shared" si="70"/>
        <v>0.3972222222222222</v>
      </c>
      <c r="I200" s="4">
        <f t="shared" si="71"/>
        <v>0.40069444444444441</v>
      </c>
      <c r="J200" s="2" t="str">
        <f t="shared" si="72"/>
        <v/>
      </c>
      <c r="K200" s="2">
        <f t="shared" si="73"/>
        <v>1.9999999999999929</v>
      </c>
      <c r="L200" s="2">
        <f t="shared" si="74"/>
        <v>3</v>
      </c>
      <c r="M200" s="2">
        <f t="shared" ca="1" si="75"/>
        <v>812</v>
      </c>
      <c r="N200" s="2">
        <f t="shared" ca="1" si="76"/>
        <v>85.000000000000014</v>
      </c>
      <c r="O200" s="2">
        <f t="shared" si="77"/>
        <v>0.75</v>
      </c>
      <c r="P200" s="5">
        <f t="shared" si="78"/>
        <v>0.11893841060855184</v>
      </c>
      <c r="Q200" s="2">
        <f t="shared" si="79"/>
        <v>0.59999999999999787</v>
      </c>
      <c r="R200" s="2">
        <f t="shared" si="80"/>
        <v>1.3499999999999979</v>
      </c>
      <c r="S200" s="5">
        <f t="shared" si="81"/>
        <v>0.71893841060854968</v>
      </c>
    </row>
    <row r="201" spans="1:19" x14ac:dyDescent="0.25">
      <c r="A201" s="6">
        <v>38108</v>
      </c>
      <c r="B201" s="2">
        <v>1158</v>
      </c>
      <c r="D201" s="10">
        <v>0.01</v>
      </c>
      <c r="E201" s="2">
        <v>1224</v>
      </c>
      <c r="F201" s="38">
        <f t="shared" si="69"/>
        <v>0.51666666666666672</v>
      </c>
      <c r="G201" s="2">
        <v>1227</v>
      </c>
      <c r="H201" s="40">
        <f t="shared" si="70"/>
        <v>0.51874999999999993</v>
      </c>
      <c r="I201" s="4" t="str">
        <f t="shared" si="71"/>
        <v/>
      </c>
      <c r="J201" s="2">
        <f t="shared" si="72"/>
        <v>6.0000000000001386</v>
      </c>
      <c r="K201" s="2">
        <f t="shared" si="73"/>
        <v>2.9999999999998295</v>
      </c>
      <c r="L201" s="2">
        <f t="shared" si="74"/>
        <v>1</v>
      </c>
      <c r="M201" s="2">
        <f t="shared" ca="1" si="75"/>
        <v>1158</v>
      </c>
      <c r="N201" s="2" t="str">
        <f t="shared" si="76"/>
        <v/>
      </c>
      <c r="O201" s="2">
        <f t="shared" si="77"/>
        <v>2.730000000000063</v>
      </c>
      <c r="P201" s="5">
        <f t="shared" si="78"/>
        <v>1.1867429382554657</v>
      </c>
      <c r="Q201" s="2">
        <f t="shared" si="79"/>
        <v>2.9999999999998295E-2</v>
      </c>
      <c r="R201" s="2">
        <f t="shared" si="80"/>
        <v>2.7600000000000615</v>
      </c>
      <c r="S201" s="5">
        <f t="shared" si="81"/>
        <v>1.216742938255464</v>
      </c>
    </row>
    <row r="202" spans="1:19" x14ac:dyDescent="0.25">
      <c r="D202" s="10">
        <v>0.9</v>
      </c>
      <c r="E202" s="2">
        <v>1233</v>
      </c>
      <c r="F202" s="38">
        <f t="shared" si="69"/>
        <v>0.5229166666666667</v>
      </c>
      <c r="G202" s="2">
        <v>1237</v>
      </c>
      <c r="H202" s="40">
        <f t="shared" si="70"/>
        <v>0.52569444444444446</v>
      </c>
      <c r="I202" s="4" t="str">
        <f t="shared" si="71"/>
        <v/>
      </c>
      <c r="J202" s="2">
        <f t="shared" si="72"/>
        <v>0.99999999999999645</v>
      </c>
      <c r="K202" s="2">
        <f t="shared" si="73"/>
        <v>3.9999999999999858</v>
      </c>
      <c r="L202" s="2">
        <f t="shared" si="74"/>
        <v>2</v>
      </c>
      <c r="M202" s="2">
        <f t="shared" ca="1" si="75"/>
        <v>1158</v>
      </c>
      <c r="N202" s="2" t="str">
        <f t="shared" si="76"/>
        <v/>
      </c>
      <c r="O202" s="2">
        <f t="shared" si="77"/>
        <v>0.99999999999999645</v>
      </c>
      <c r="P202" s="5">
        <f t="shared" si="78"/>
        <v>0.99665873427302298</v>
      </c>
      <c r="Q202" s="2">
        <f t="shared" si="79"/>
        <v>3.5999999999999872</v>
      </c>
      <c r="R202" s="2">
        <f t="shared" si="80"/>
        <v>4.5999999999999837</v>
      </c>
      <c r="S202" s="5">
        <f t="shared" si="81"/>
        <v>4.5966587342730101</v>
      </c>
    </row>
    <row r="203" spans="1:19" x14ac:dyDescent="0.25">
      <c r="D203" s="10">
        <v>1.1000000000000001</v>
      </c>
      <c r="E203" s="2">
        <v>1238</v>
      </c>
      <c r="F203" s="38">
        <f t="shared" si="69"/>
        <v>0.52638888888888891</v>
      </c>
      <c r="G203" s="2">
        <v>1241</v>
      </c>
      <c r="H203" s="40">
        <f t="shared" si="70"/>
        <v>0.52847222222222223</v>
      </c>
      <c r="I203" s="4" t="str">
        <f t="shared" si="71"/>
        <v/>
      </c>
      <c r="J203" s="2">
        <f t="shared" si="72"/>
        <v>2.9999999999999893</v>
      </c>
      <c r="K203" s="2">
        <f t="shared" si="73"/>
        <v>2.9999999999999893</v>
      </c>
      <c r="L203" s="2">
        <f t="shared" si="74"/>
        <v>3</v>
      </c>
      <c r="M203" s="2">
        <f t="shared" ca="1" si="75"/>
        <v>1158</v>
      </c>
      <c r="N203" s="2" t="str">
        <f t="shared" si="76"/>
        <v/>
      </c>
      <c r="O203" s="2">
        <f t="shared" si="77"/>
        <v>2.0999999999999925</v>
      </c>
      <c r="P203" s="5">
        <f t="shared" si="78"/>
        <v>1.8471761019788351</v>
      </c>
      <c r="Q203" s="2">
        <f t="shared" si="79"/>
        <v>3.2999999999999887</v>
      </c>
      <c r="R203" s="2">
        <f t="shared" si="80"/>
        <v>5.3999999999999808</v>
      </c>
      <c r="S203" s="5">
        <f t="shared" si="81"/>
        <v>5.1471761019788236</v>
      </c>
    </row>
    <row r="204" spans="1:19" x14ac:dyDescent="0.25">
      <c r="D204" s="10">
        <v>0.3</v>
      </c>
      <c r="E204" s="2">
        <v>1244</v>
      </c>
      <c r="F204" s="38">
        <f t="shared" si="69"/>
        <v>0.53055555555555556</v>
      </c>
      <c r="G204" s="2">
        <v>1247</v>
      </c>
      <c r="H204" s="40">
        <f t="shared" si="70"/>
        <v>0.53263888888888888</v>
      </c>
      <c r="I204" s="4">
        <f t="shared" si="71"/>
        <v>0.53611111111111109</v>
      </c>
      <c r="J204" s="2" t="str">
        <f t="shared" si="72"/>
        <v/>
      </c>
      <c r="K204" s="2">
        <f t="shared" si="73"/>
        <v>2.9999999999999893</v>
      </c>
      <c r="L204" s="2">
        <f t="shared" si="74"/>
        <v>4</v>
      </c>
      <c r="M204" s="2">
        <f t="shared" ca="1" si="75"/>
        <v>1158</v>
      </c>
      <c r="N204" s="2">
        <f t="shared" ca="1" si="76"/>
        <v>53.999999999999972</v>
      </c>
      <c r="O204" s="2">
        <f t="shared" si="77"/>
        <v>0.75</v>
      </c>
      <c r="P204" s="5">
        <f t="shared" si="78"/>
        <v>0.11893841060855184</v>
      </c>
      <c r="Q204" s="2">
        <f t="shared" si="79"/>
        <v>0.8999999999999968</v>
      </c>
      <c r="R204" s="2">
        <f t="shared" si="80"/>
        <v>1.6499999999999968</v>
      </c>
      <c r="S204" s="5">
        <f t="shared" si="81"/>
        <v>1.0189384106085486</v>
      </c>
    </row>
    <row r="205" spans="1:19" x14ac:dyDescent="0.25">
      <c r="A205" s="6">
        <v>38108</v>
      </c>
      <c r="B205" s="2">
        <v>1326</v>
      </c>
      <c r="D205" s="10">
        <v>0.1</v>
      </c>
      <c r="E205" s="2">
        <v>1331</v>
      </c>
      <c r="F205" s="38">
        <f t="shared" si="69"/>
        <v>0.56319444444444444</v>
      </c>
      <c r="G205" s="2">
        <v>1335</v>
      </c>
      <c r="H205" s="40">
        <f t="shared" si="70"/>
        <v>0.56597222222222221</v>
      </c>
      <c r="I205" s="4" t="str">
        <f t="shared" si="71"/>
        <v/>
      </c>
      <c r="J205" s="2">
        <f t="shared" si="72"/>
        <v>8.999999999999968</v>
      </c>
      <c r="K205" s="2">
        <f t="shared" si="73"/>
        <v>3.9999999999999858</v>
      </c>
      <c r="L205" s="2">
        <f t="shared" si="74"/>
        <v>1</v>
      </c>
      <c r="M205" s="2">
        <f t="shared" ca="1" si="75"/>
        <v>1326</v>
      </c>
      <c r="N205" s="2" t="str">
        <f t="shared" si="76"/>
        <v/>
      </c>
      <c r="O205" s="2">
        <f t="shared" si="77"/>
        <v>4.499999999999984</v>
      </c>
      <c r="P205" s="5">
        <f t="shared" si="78"/>
        <v>3.2768744724037799</v>
      </c>
      <c r="Q205" s="2">
        <f t="shared" si="79"/>
        <v>0.39999999999999858</v>
      </c>
      <c r="R205" s="2">
        <f t="shared" si="80"/>
        <v>4.8999999999999826</v>
      </c>
      <c r="S205" s="5">
        <f t="shared" si="81"/>
        <v>3.6768744724037785</v>
      </c>
    </row>
    <row r="206" spans="1:19" x14ac:dyDescent="0.25">
      <c r="D206" s="10">
        <v>0.9</v>
      </c>
      <c r="E206" s="2">
        <v>1344</v>
      </c>
      <c r="F206" s="38">
        <f t="shared" si="69"/>
        <v>0.57222222222222219</v>
      </c>
      <c r="G206" s="2">
        <v>1347</v>
      </c>
      <c r="H206" s="40">
        <f t="shared" si="70"/>
        <v>0.57430555555555551</v>
      </c>
      <c r="I206" s="4" t="str">
        <f t="shared" si="71"/>
        <v/>
      </c>
      <c r="J206" s="2">
        <f t="shared" si="72"/>
        <v>3.0000000000001492</v>
      </c>
      <c r="K206" s="2">
        <f t="shared" si="73"/>
        <v>2.9999999999999893</v>
      </c>
      <c r="L206" s="2">
        <f t="shared" si="74"/>
        <v>2</v>
      </c>
      <c r="M206" s="2">
        <f t="shared" ca="1" si="75"/>
        <v>1326</v>
      </c>
      <c r="N206" s="2" t="str">
        <f t="shared" si="76"/>
        <v/>
      </c>
      <c r="O206" s="2">
        <f t="shared" si="77"/>
        <v>3.0000000000001492</v>
      </c>
      <c r="P206" s="5">
        <f t="shared" si="78"/>
        <v>2.9899762028192285</v>
      </c>
      <c r="Q206" s="2">
        <f t="shared" si="79"/>
        <v>2.6999999999999904</v>
      </c>
      <c r="R206" s="2">
        <f t="shared" si="80"/>
        <v>5.7000000000001396</v>
      </c>
      <c r="S206" s="5">
        <f t="shared" si="81"/>
        <v>5.6899762028192189</v>
      </c>
    </row>
    <row r="207" spans="1:19" x14ac:dyDescent="0.25">
      <c r="D207" s="10">
        <v>1.1000000000000001</v>
      </c>
      <c r="E207" s="2">
        <v>1350</v>
      </c>
      <c r="F207" s="38">
        <f t="shared" si="69"/>
        <v>0.57638888888888895</v>
      </c>
      <c r="G207" s="2">
        <v>1352</v>
      </c>
      <c r="H207" s="40">
        <f t="shared" si="70"/>
        <v>0.57777777777777783</v>
      </c>
      <c r="I207" s="4" t="str">
        <f t="shared" si="71"/>
        <v/>
      </c>
      <c r="J207" s="2">
        <f t="shared" si="72"/>
        <v>3.9999999999999858</v>
      </c>
      <c r="K207" s="2">
        <f t="shared" si="73"/>
        <v>1.9999999999999929</v>
      </c>
      <c r="L207" s="2">
        <f t="shared" si="74"/>
        <v>3</v>
      </c>
      <c r="M207" s="2">
        <f t="shared" ca="1" si="75"/>
        <v>1326</v>
      </c>
      <c r="N207" s="2" t="str">
        <f t="shared" si="76"/>
        <v/>
      </c>
      <c r="O207" s="2">
        <f t="shared" si="77"/>
        <v>2.7999999999999905</v>
      </c>
      <c r="P207" s="5">
        <f t="shared" si="78"/>
        <v>2.4629014693051134</v>
      </c>
      <c r="Q207" s="2">
        <f t="shared" si="79"/>
        <v>2.1999999999999922</v>
      </c>
      <c r="R207" s="2">
        <f t="shared" si="80"/>
        <v>4.9999999999999822</v>
      </c>
      <c r="S207" s="5">
        <f t="shared" si="81"/>
        <v>4.6629014693051056</v>
      </c>
    </row>
    <row r="208" spans="1:19" x14ac:dyDescent="0.25">
      <c r="D208" s="10">
        <v>0.3</v>
      </c>
      <c r="E208" s="2">
        <v>1356</v>
      </c>
      <c r="F208" s="38">
        <f t="shared" si="69"/>
        <v>0.5805555555555556</v>
      </c>
      <c r="G208" s="2">
        <v>1359</v>
      </c>
      <c r="H208" s="40">
        <f t="shared" si="70"/>
        <v>0.58263888888888882</v>
      </c>
      <c r="I208" s="4">
        <f t="shared" si="71"/>
        <v>0.58611111111111103</v>
      </c>
      <c r="J208" s="2" t="str">
        <f t="shared" si="72"/>
        <v/>
      </c>
      <c r="K208" s="2">
        <f t="shared" si="73"/>
        <v>2.9999999999998295</v>
      </c>
      <c r="L208" s="2">
        <f t="shared" si="74"/>
        <v>4</v>
      </c>
      <c r="M208" s="2">
        <f t="shared" ca="1" si="75"/>
        <v>1326</v>
      </c>
      <c r="N208" s="2">
        <f t="shared" ca="1" si="76"/>
        <v>37.999999999999865</v>
      </c>
      <c r="O208" s="2">
        <f t="shared" si="77"/>
        <v>0.75</v>
      </c>
      <c r="P208" s="5">
        <f t="shared" si="78"/>
        <v>0.11893841060855184</v>
      </c>
      <c r="Q208" s="2">
        <f t="shared" si="79"/>
        <v>0.89999999999994884</v>
      </c>
      <c r="R208" s="2">
        <f t="shared" si="80"/>
        <v>1.6499999999999488</v>
      </c>
      <c r="S208" s="5">
        <f t="shared" si="81"/>
        <v>1.0189384106085007</v>
      </c>
    </row>
    <row r="209" spans="1:19" x14ac:dyDescent="0.25">
      <c r="A209" s="6">
        <v>38108</v>
      </c>
      <c r="B209" s="2">
        <v>1418</v>
      </c>
      <c r="D209" s="10">
        <v>0.01</v>
      </c>
      <c r="E209" s="2">
        <v>1443</v>
      </c>
      <c r="F209" s="38">
        <f t="shared" si="69"/>
        <v>0.61319444444444449</v>
      </c>
      <c r="G209" s="2">
        <v>1447</v>
      </c>
      <c r="H209" s="40">
        <f t="shared" si="70"/>
        <v>0.61597222222222225</v>
      </c>
      <c r="I209" s="4" t="str">
        <f t="shared" si="71"/>
        <v/>
      </c>
      <c r="J209" s="2">
        <f t="shared" si="72"/>
        <v>6.9999999999999751</v>
      </c>
      <c r="K209" s="2">
        <f t="shared" si="73"/>
        <v>3.9999999999999858</v>
      </c>
      <c r="L209" s="2">
        <f t="shared" si="74"/>
        <v>1</v>
      </c>
      <c r="M209" s="2">
        <f t="shared" ca="1" si="75"/>
        <v>1418</v>
      </c>
      <c r="N209" s="2" t="str">
        <f t="shared" si="76"/>
        <v/>
      </c>
      <c r="O209" s="2">
        <f t="shared" si="77"/>
        <v>3.8849999999999865</v>
      </c>
      <c r="P209" s="5">
        <f t="shared" si="78"/>
        <v>1.6232725699627883</v>
      </c>
      <c r="Q209" s="2">
        <f t="shared" si="79"/>
        <v>3.9999999999999862E-2</v>
      </c>
      <c r="R209" s="2">
        <f t="shared" si="80"/>
        <v>3.9249999999999865</v>
      </c>
      <c r="S209" s="5">
        <f t="shared" si="81"/>
        <v>1.6632725699627882</v>
      </c>
    </row>
    <row r="210" spans="1:19" x14ac:dyDescent="0.25">
      <c r="D210" s="10">
        <v>1.1000000000000001</v>
      </c>
      <c r="E210" s="2">
        <v>1454</v>
      </c>
      <c r="F210" s="38">
        <f t="shared" si="69"/>
        <v>0.62083333333333335</v>
      </c>
      <c r="G210" s="2">
        <v>1457</v>
      </c>
      <c r="H210" s="40">
        <f t="shared" si="70"/>
        <v>0.62291666666666667</v>
      </c>
      <c r="I210" s="4">
        <f t="shared" si="71"/>
        <v>0.62638888888888888</v>
      </c>
      <c r="J210" s="2" t="str">
        <f t="shared" si="72"/>
        <v/>
      </c>
      <c r="K210" s="2">
        <f t="shared" si="73"/>
        <v>2.9999999999999893</v>
      </c>
      <c r="L210" s="2">
        <f t="shared" si="74"/>
        <v>2</v>
      </c>
      <c r="M210" s="2">
        <f t="shared" ca="1" si="75"/>
        <v>1418</v>
      </c>
      <c r="N210" s="2">
        <f t="shared" ca="1" si="76"/>
        <v>44</v>
      </c>
      <c r="O210" s="2">
        <f t="shared" si="77"/>
        <v>2.75</v>
      </c>
      <c r="P210" s="5">
        <f t="shared" si="78"/>
        <v>0.39537560565558416</v>
      </c>
      <c r="Q210" s="2">
        <f t="shared" si="79"/>
        <v>3.2999999999999887</v>
      </c>
      <c r="R210" s="2">
        <f t="shared" si="80"/>
        <v>6.0499999999999883</v>
      </c>
      <c r="S210" s="5">
        <f t="shared" si="81"/>
        <v>3.6953756056555731</v>
      </c>
    </row>
    <row r="211" spans="1:19" x14ac:dyDescent="0.25">
      <c r="A211" s="6">
        <v>38108</v>
      </c>
      <c r="B211" s="2">
        <v>1510</v>
      </c>
      <c r="D211" s="10">
        <v>0.01</v>
      </c>
      <c r="E211" s="2">
        <v>1539</v>
      </c>
      <c r="F211" s="38">
        <f t="shared" si="69"/>
        <v>0.65208333333333335</v>
      </c>
      <c r="G211" s="2">
        <v>1543</v>
      </c>
      <c r="H211" s="40">
        <f t="shared" si="70"/>
        <v>0.65486111111111112</v>
      </c>
      <c r="I211" s="4" t="str">
        <f t="shared" si="71"/>
        <v/>
      </c>
      <c r="J211" s="2">
        <f t="shared" si="72"/>
        <v>6.9999999999999751</v>
      </c>
      <c r="K211" s="2">
        <f t="shared" si="73"/>
        <v>3.9999999999999858</v>
      </c>
      <c r="L211" s="2">
        <f t="shared" si="74"/>
        <v>1</v>
      </c>
      <c r="M211" s="2">
        <f t="shared" ca="1" si="75"/>
        <v>1510</v>
      </c>
      <c r="N211" s="2" t="str">
        <f t="shared" si="76"/>
        <v/>
      </c>
      <c r="O211" s="2">
        <f t="shared" si="77"/>
        <v>3.184999999999989</v>
      </c>
      <c r="P211" s="5">
        <f t="shared" si="78"/>
        <v>1.384533427964673</v>
      </c>
      <c r="Q211" s="2">
        <f t="shared" si="79"/>
        <v>3.9999999999999862E-2</v>
      </c>
      <c r="R211" s="2">
        <f t="shared" si="80"/>
        <v>3.224999999999989</v>
      </c>
      <c r="S211" s="5">
        <f t="shared" si="81"/>
        <v>1.4245334279646729</v>
      </c>
    </row>
    <row r="212" spans="1:19" x14ac:dyDescent="0.25">
      <c r="D212" s="10">
        <v>0.9</v>
      </c>
      <c r="E212" s="2">
        <v>1550</v>
      </c>
      <c r="F212" s="38">
        <f t="shared" si="69"/>
        <v>0.65972222222222221</v>
      </c>
      <c r="G212" s="2">
        <v>1553</v>
      </c>
      <c r="H212" s="40">
        <f t="shared" si="70"/>
        <v>0.66180555555555554</v>
      </c>
      <c r="I212" s="4" t="str">
        <f t="shared" si="71"/>
        <v/>
      </c>
      <c r="J212" s="2">
        <f t="shared" si="72"/>
        <v>3.9999999999999858</v>
      </c>
      <c r="K212" s="2">
        <f t="shared" si="73"/>
        <v>2.9999999999999893</v>
      </c>
      <c r="L212" s="2">
        <f t="shared" si="74"/>
        <v>2</v>
      </c>
      <c r="M212" s="2">
        <f t="shared" ca="1" si="75"/>
        <v>1510</v>
      </c>
      <c r="N212" s="2" t="str">
        <f t="shared" si="76"/>
        <v/>
      </c>
      <c r="O212" s="2">
        <f t="shared" si="77"/>
        <v>2.3999999999999915</v>
      </c>
      <c r="P212" s="5">
        <f t="shared" si="78"/>
        <v>2.1845785627592522</v>
      </c>
      <c r="Q212" s="2">
        <f t="shared" si="79"/>
        <v>2.6999999999999904</v>
      </c>
      <c r="R212" s="2">
        <f t="shared" si="80"/>
        <v>5.0999999999999819</v>
      </c>
      <c r="S212" s="5">
        <f t="shared" si="81"/>
        <v>4.8845785627592431</v>
      </c>
    </row>
    <row r="213" spans="1:19" x14ac:dyDescent="0.25">
      <c r="D213" s="10">
        <v>0.3</v>
      </c>
      <c r="E213" s="2">
        <v>1557</v>
      </c>
      <c r="F213" s="38">
        <f t="shared" si="69"/>
        <v>0.6645833333333333</v>
      </c>
      <c r="G213" s="2">
        <v>1601</v>
      </c>
      <c r="H213" s="40">
        <f t="shared" si="70"/>
        <v>0.66736111111111107</v>
      </c>
      <c r="I213" s="4">
        <f t="shared" si="71"/>
        <v>0.67083333333333328</v>
      </c>
      <c r="J213" s="2" t="str">
        <f t="shared" si="72"/>
        <v/>
      </c>
      <c r="K213" s="2">
        <f t="shared" si="73"/>
        <v>3.9999999999999858</v>
      </c>
      <c r="L213" s="2">
        <f t="shared" si="74"/>
        <v>3</v>
      </c>
      <c r="M213" s="2">
        <f t="shared" ca="1" si="75"/>
        <v>1510</v>
      </c>
      <c r="N213" s="2">
        <f t="shared" ca="1" si="76"/>
        <v>55.999999999999957</v>
      </c>
      <c r="O213" s="2">
        <f t="shared" si="77"/>
        <v>0.75</v>
      </c>
      <c r="P213" s="5">
        <f t="shared" si="78"/>
        <v>0.11893841060855184</v>
      </c>
      <c r="Q213" s="2">
        <f t="shared" si="79"/>
        <v>1.1999999999999957</v>
      </c>
      <c r="R213" s="2">
        <f t="shared" si="80"/>
        <v>1.9499999999999957</v>
      </c>
      <c r="S213" s="5">
        <f t="shared" si="81"/>
        <v>1.3189384106085476</v>
      </c>
    </row>
    <row r="214" spans="1:19" x14ac:dyDescent="0.25">
      <c r="A214" s="6">
        <v>38108</v>
      </c>
      <c r="B214" s="2">
        <v>1630</v>
      </c>
      <c r="D214" s="10">
        <v>100</v>
      </c>
      <c r="E214" s="2">
        <v>1714</v>
      </c>
      <c r="F214" s="38">
        <f t="shared" si="69"/>
        <v>0.71805555555555556</v>
      </c>
      <c r="G214" s="2">
        <v>1726</v>
      </c>
      <c r="H214" s="40">
        <f t="shared" si="70"/>
        <v>0.72638888888888886</v>
      </c>
      <c r="I214" s="4" t="str">
        <f t="shared" si="71"/>
        <v/>
      </c>
      <c r="J214" s="2">
        <f t="shared" si="72"/>
        <v>4.9999999999999822</v>
      </c>
      <c r="K214" s="2">
        <f t="shared" si="73"/>
        <v>11.999999999999957</v>
      </c>
      <c r="L214" s="2">
        <f t="shared" si="74"/>
        <v>1</v>
      </c>
      <c r="M214" s="2">
        <f t="shared" ca="1" si="75"/>
        <v>1630</v>
      </c>
      <c r="N214" s="2" t="str">
        <f t="shared" si="76"/>
        <v/>
      </c>
      <c r="O214" s="2">
        <f t="shared" si="77"/>
        <v>699.9999999999975</v>
      </c>
      <c r="P214" s="5">
        <f t="shared" si="78"/>
        <v>680.51901635287595</v>
      </c>
      <c r="Q214" s="2">
        <f t="shared" si="79"/>
        <v>1199.9999999999957</v>
      </c>
      <c r="R214" s="2">
        <f t="shared" si="80"/>
        <v>1899.9999999999932</v>
      </c>
      <c r="S214" s="5">
        <f t="shared" si="81"/>
        <v>1880.5190163528716</v>
      </c>
    </row>
    <row r="215" spans="1:19" x14ac:dyDescent="0.25">
      <c r="D215" s="10">
        <v>180</v>
      </c>
      <c r="E215" s="2">
        <v>1731</v>
      </c>
      <c r="F215" s="38">
        <f t="shared" si="69"/>
        <v>0.72986111111111107</v>
      </c>
      <c r="G215" s="2">
        <v>1742</v>
      </c>
      <c r="H215" s="40">
        <f t="shared" si="70"/>
        <v>0.73749999999999993</v>
      </c>
      <c r="I215" s="4" t="str">
        <f t="shared" si="71"/>
        <v/>
      </c>
      <c r="J215" s="2">
        <f t="shared" si="72"/>
        <v>26.000000000000068</v>
      </c>
      <c r="K215" s="2">
        <f t="shared" si="73"/>
        <v>10.999999999999961</v>
      </c>
      <c r="L215" s="2">
        <f t="shared" si="74"/>
        <v>2</v>
      </c>
      <c r="M215" s="2">
        <f t="shared" ca="1" si="75"/>
        <v>1630</v>
      </c>
      <c r="N215" s="2" t="str">
        <f t="shared" si="76"/>
        <v/>
      </c>
      <c r="O215" s="2">
        <f t="shared" si="77"/>
        <v>2341.3000000000061</v>
      </c>
      <c r="P215" s="5">
        <f t="shared" si="78"/>
        <v>624.02509008295044</v>
      </c>
      <c r="Q215" s="2">
        <f t="shared" si="79"/>
        <v>1979.999999999993</v>
      </c>
      <c r="R215" s="2">
        <f t="shared" si="80"/>
        <v>4321.2999999999993</v>
      </c>
      <c r="S215" s="5">
        <f t="shared" si="81"/>
        <v>2604.0250900829433</v>
      </c>
    </row>
    <row r="216" spans="1:19" x14ac:dyDescent="0.25">
      <c r="D216" s="10">
        <v>0.1</v>
      </c>
      <c r="E216" s="2">
        <v>1808</v>
      </c>
      <c r="F216" s="38">
        <f t="shared" si="69"/>
        <v>0.75555555555555554</v>
      </c>
      <c r="G216" s="2">
        <v>1813</v>
      </c>
      <c r="H216" s="40">
        <f t="shared" si="70"/>
        <v>0.75902777777777775</v>
      </c>
      <c r="I216" s="4">
        <f t="shared" si="71"/>
        <v>0.76249999999999996</v>
      </c>
      <c r="J216" s="2" t="str">
        <f t="shared" si="72"/>
        <v/>
      </c>
      <c r="K216" s="2">
        <f t="shared" si="73"/>
        <v>4.9999999999999822</v>
      </c>
      <c r="L216" s="2">
        <f t="shared" si="74"/>
        <v>3</v>
      </c>
      <c r="M216" s="2">
        <f t="shared" ca="1" si="75"/>
        <v>1630</v>
      </c>
      <c r="N216" s="2">
        <f t="shared" ca="1" si="76"/>
        <v>107.99999999999994</v>
      </c>
      <c r="O216" s="2">
        <f t="shared" si="77"/>
        <v>0.25</v>
      </c>
      <c r="P216" s="5">
        <f t="shared" si="78"/>
        <v>4.342905372259271E-2</v>
      </c>
      <c r="Q216" s="2">
        <f t="shared" si="79"/>
        <v>0.49999999999999822</v>
      </c>
      <c r="R216" s="2">
        <f t="shared" si="80"/>
        <v>0.74999999999999822</v>
      </c>
      <c r="S216" s="5">
        <f t="shared" si="81"/>
        <v>0.54342905372259098</v>
      </c>
    </row>
    <row r="217" spans="1:19" x14ac:dyDescent="0.25">
      <c r="A217" s="6">
        <v>38109</v>
      </c>
      <c r="B217" s="2">
        <v>1326</v>
      </c>
      <c r="D217" s="10">
        <v>0.01</v>
      </c>
      <c r="E217" s="2">
        <v>1415</v>
      </c>
      <c r="F217" s="38">
        <f t="shared" si="69"/>
        <v>0.59375</v>
      </c>
      <c r="G217" s="2">
        <v>1457</v>
      </c>
      <c r="H217" s="40">
        <f t="shared" si="70"/>
        <v>0.62291666666666667</v>
      </c>
      <c r="I217" s="4" t="str">
        <f t="shared" si="71"/>
        <v/>
      </c>
      <c r="J217" s="2">
        <f t="shared" si="72"/>
        <v>11.999999999999957</v>
      </c>
      <c r="K217" s="2">
        <f t="shared" si="73"/>
        <v>42.000000000000014</v>
      </c>
      <c r="L217" s="2">
        <f t="shared" si="74"/>
        <v>1</v>
      </c>
      <c r="M217" s="2">
        <f t="shared" ca="1" si="75"/>
        <v>1326</v>
      </c>
      <c r="N217" s="2" t="str">
        <f t="shared" si="76"/>
        <v/>
      </c>
      <c r="O217" s="2">
        <f t="shared" si="77"/>
        <v>5.4599999999999804</v>
      </c>
      <c r="P217" s="5">
        <f t="shared" si="78"/>
        <v>2.373485876510868</v>
      </c>
      <c r="Q217" s="2">
        <f t="shared" si="79"/>
        <v>0.42000000000000015</v>
      </c>
      <c r="R217" s="2">
        <f t="shared" si="80"/>
        <v>5.8799999999999804</v>
      </c>
      <c r="S217" s="5">
        <f t="shared" si="81"/>
        <v>2.7934858765108679</v>
      </c>
    </row>
    <row r="218" spans="1:19" x14ac:dyDescent="0.25">
      <c r="D218" s="10">
        <v>0.9</v>
      </c>
      <c r="E218" s="2">
        <v>1509</v>
      </c>
      <c r="F218" s="38">
        <f t="shared" si="69"/>
        <v>0.63124999999999998</v>
      </c>
      <c r="G218" s="2">
        <v>1516</v>
      </c>
      <c r="H218" s="40">
        <f t="shared" si="70"/>
        <v>0.63611111111111118</v>
      </c>
      <c r="I218" s="4" t="str">
        <f t="shared" si="71"/>
        <v/>
      </c>
      <c r="J218" s="2">
        <f t="shared" si="72"/>
        <v>2.9999999999998295</v>
      </c>
      <c r="K218" s="2">
        <f t="shared" si="73"/>
        <v>7.000000000000135</v>
      </c>
      <c r="L218" s="2">
        <f t="shared" si="74"/>
        <v>2</v>
      </c>
      <c r="M218" s="2">
        <f t="shared" ca="1" si="75"/>
        <v>1326</v>
      </c>
      <c r="N218" s="2" t="str">
        <f t="shared" si="76"/>
        <v/>
      </c>
      <c r="O218" s="2">
        <f t="shared" si="77"/>
        <v>2.9999999999998295</v>
      </c>
      <c r="P218" s="5">
        <f t="shared" si="78"/>
        <v>2.9899762028189096</v>
      </c>
      <c r="Q218" s="2">
        <f t="shared" si="79"/>
        <v>6.3000000000001215</v>
      </c>
      <c r="R218" s="2">
        <f t="shared" si="80"/>
        <v>9.299999999999951</v>
      </c>
      <c r="S218" s="5">
        <f t="shared" si="81"/>
        <v>9.2899762028190302</v>
      </c>
    </row>
    <row r="219" spans="1:19" x14ac:dyDescent="0.25">
      <c r="A219" s="10"/>
      <c r="D219" s="10">
        <v>1.1000000000000001</v>
      </c>
      <c r="E219" s="10">
        <v>1519</v>
      </c>
      <c r="F219" s="38">
        <f t="shared" si="69"/>
        <v>0.6381944444444444</v>
      </c>
      <c r="G219" s="10">
        <v>1524</v>
      </c>
      <c r="H219" s="40">
        <f t="shared" si="70"/>
        <v>0.64166666666666672</v>
      </c>
      <c r="I219" s="4" t="str">
        <f t="shared" si="71"/>
        <v/>
      </c>
      <c r="J219" s="2">
        <f t="shared" si="72"/>
        <v>7.9999999999999716</v>
      </c>
      <c r="K219" s="2">
        <f t="shared" si="73"/>
        <v>5.0000000000001421</v>
      </c>
      <c r="L219" s="2">
        <f t="shared" si="74"/>
        <v>3</v>
      </c>
      <c r="M219" s="2">
        <f t="shared" ca="1" si="75"/>
        <v>1326</v>
      </c>
      <c r="N219" s="2" t="str">
        <f t="shared" si="76"/>
        <v/>
      </c>
      <c r="O219" s="2">
        <f t="shared" si="77"/>
        <v>5.599999999999981</v>
      </c>
      <c r="P219" s="5">
        <f t="shared" si="78"/>
        <v>4.9258029386102269</v>
      </c>
      <c r="Q219" s="2">
        <f t="shared" si="79"/>
        <v>5.5000000000001563</v>
      </c>
      <c r="R219" s="2">
        <f t="shared" si="80"/>
        <v>11.100000000000136</v>
      </c>
      <c r="S219" s="5">
        <f t="shared" si="81"/>
        <v>10.425802938610383</v>
      </c>
    </row>
    <row r="220" spans="1:19" x14ac:dyDescent="0.25">
      <c r="A220" s="10"/>
      <c r="D220" s="10">
        <v>0.3</v>
      </c>
      <c r="E220" s="10">
        <v>1532</v>
      </c>
      <c r="F220" s="38">
        <f t="shared" si="69"/>
        <v>0.64722222222222225</v>
      </c>
      <c r="G220" s="10">
        <v>1544</v>
      </c>
      <c r="H220" s="40">
        <f t="shared" si="70"/>
        <v>0.65555555555555556</v>
      </c>
      <c r="I220" s="4" t="str">
        <f t="shared" si="71"/>
        <v/>
      </c>
      <c r="J220" s="2">
        <f t="shared" si="72"/>
        <v>14.999999999999947</v>
      </c>
      <c r="K220" s="2">
        <f t="shared" si="73"/>
        <v>11.999999999999957</v>
      </c>
      <c r="L220" s="2">
        <f t="shared" si="74"/>
        <v>4</v>
      </c>
      <c r="M220" s="2">
        <f t="shared" ca="1" si="75"/>
        <v>1326</v>
      </c>
      <c r="N220" s="2" t="str">
        <f t="shared" si="76"/>
        <v/>
      </c>
      <c r="O220" s="2">
        <f t="shared" si="77"/>
        <v>2.2574999999999918</v>
      </c>
      <c r="P220" s="5">
        <f t="shared" si="78"/>
        <v>0.78645766438466724</v>
      </c>
      <c r="Q220" s="2">
        <f t="shared" si="79"/>
        <v>3.5999999999999872</v>
      </c>
      <c r="R220" s="2">
        <f t="shared" si="80"/>
        <v>5.8574999999999786</v>
      </c>
      <c r="S220" s="5">
        <f t="shared" si="81"/>
        <v>4.386457664384654</v>
      </c>
    </row>
    <row r="221" spans="1:19" x14ac:dyDescent="0.25">
      <c r="A221" s="10"/>
      <c r="D221" s="10">
        <v>1E-3</v>
      </c>
      <c r="E221" s="10">
        <v>1559</v>
      </c>
      <c r="F221" s="38">
        <f t="shared" si="69"/>
        <v>0.66597222222222219</v>
      </c>
      <c r="G221" s="10">
        <v>1606</v>
      </c>
      <c r="H221" s="40">
        <f t="shared" si="70"/>
        <v>0.67083333333333339</v>
      </c>
      <c r="I221" s="4">
        <f t="shared" si="71"/>
        <v>0.6743055555555556</v>
      </c>
      <c r="J221" s="2" t="str">
        <f t="shared" si="72"/>
        <v/>
      </c>
      <c r="K221" s="2">
        <f t="shared" si="73"/>
        <v>7.000000000000135</v>
      </c>
      <c r="L221" s="2">
        <f t="shared" si="74"/>
        <v>5</v>
      </c>
      <c r="M221" s="2">
        <f t="shared" ca="1" si="75"/>
        <v>1326</v>
      </c>
      <c r="N221" s="2">
        <f t="shared" ca="1" si="76"/>
        <v>165.00000000000006</v>
      </c>
      <c r="O221" s="2">
        <f t="shared" si="77"/>
        <v>2.5000000000000001E-3</v>
      </c>
      <c r="P221" s="5">
        <f t="shared" si="78"/>
        <v>7.2310141757293866E-4</v>
      </c>
      <c r="Q221" s="2">
        <f t="shared" si="79"/>
        <v>7.0000000000001355E-3</v>
      </c>
      <c r="R221" s="2">
        <f t="shared" si="80"/>
        <v>9.5000000000001351E-3</v>
      </c>
      <c r="S221" s="5">
        <f t="shared" si="81"/>
        <v>7.7231014175730738E-3</v>
      </c>
    </row>
    <row r="222" spans="1:19" x14ac:dyDescent="0.25">
      <c r="A222" s="9">
        <v>38111</v>
      </c>
      <c r="B222" s="2">
        <v>756</v>
      </c>
      <c r="D222" s="10">
        <v>0.01</v>
      </c>
      <c r="E222" s="10">
        <v>907</v>
      </c>
      <c r="F222" s="38">
        <f t="shared" si="69"/>
        <v>0.37986111111111115</v>
      </c>
      <c r="G222" s="10">
        <v>934</v>
      </c>
      <c r="H222" s="40">
        <f t="shared" si="70"/>
        <v>0.39861111111111108</v>
      </c>
      <c r="I222" s="4" t="str">
        <f t="shared" si="71"/>
        <v/>
      </c>
      <c r="J222" s="2">
        <f t="shared" si="72"/>
        <v>30.000000000000053</v>
      </c>
      <c r="K222" s="2">
        <f t="shared" si="73"/>
        <v>26.999999999999904</v>
      </c>
      <c r="L222" s="2">
        <f t="shared" si="74"/>
        <v>1</v>
      </c>
      <c r="M222" s="2">
        <f t="shared" ca="1" si="75"/>
        <v>756</v>
      </c>
      <c r="N222" s="2" t="str">
        <f t="shared" si="76"/>
        <v/>
      </c>
      <c r="O222" s="2">
        <f t="shared" si="77"/>
        <v>300.15000000000055</v>
      </c>
      <c r="P222" s="5">
        <f t="shared" si="78"/>
        <v>78.899563414871466</v>
      </c>
      <c r="Q222" s="2">
        <f t="shared" si="79"/>
        <v>0.26999999999999907</v>
      </c>
      <c r="R222" s="2">
        <f t="shared" si="80"/>
        <v>300.42000000000053</v>
      </c>
      <c r="S222" s="5">
        <f t="shared" si="81"/>
        <v>79.169563414871462</v>
      </c>
    </row>
    <row r="223" spans="1:19" x14ac:dyDescent="0.25">
      <c r="A223" s="10"/>
      <c r="D223" s="10">
        <v>20</v>
      </c>
      <c r="E223" s="10">
        <v>1004</v>
      </c>
      <c r="F223" s="38">
        <f t="shared" si="69"/>
        <v>0.41944444444444445</v>
      </c>
      <c r="G223" s="10">
        <v>1005</v>
      </c>
      <c r="H223" s="40">
        <f t="shared" si="70"/>
        <v>0.4201388888888889</v>
      </c>
      <c r="I223" s="4">
        <f t="shared" si="71"/>
        <v>0.4236111111111111</v>
      </c>
      <c r="J223" s="2" t="str">
        <f t="shared" si="72"/>
        <v/>
      </c>
      <c r="K223" s="2">
        <f t="shared" si="73"/>
        <v>0.99999999999999645</v>
      </c>
      <c r="L223" s="2">
        <f t="shared" si="74"/>
        <v>2</v>
      </c>
      <c r="M223" s="2">
        <f t="shared" ca="1" si="75"/>
        <v>756</v>
      </c>
      <c r="N223" s="2">
        <f t="shared" ca="1" si="76"/>
        <v>134</v>
      </c>
      <c r="O223" s="2">
        <f t="shared" si="77"/>
        <v>50</v>
      </c>
      <c r="P223" s="5">
        <f t="shared" si="78"/>
        <v>5.9484036251947776</v>
      </c>
      <c r="Q223" s="2">
        <f t="shared" si="79"/>
        <v>19.999999999999929</v>
      </c>
      <c r="R223" s="2">
        <f t="shared" si="80"/>
        <v>69.999999999999929</v>
      </c>
      <c r="S223" s="5">
        <f t="shared" si="81"/>
        <v>25.948403625194707</v>
      </c>
    </row>
    <row r="224" spans="1:19" x14ac:dyDescent="0.25">
      <c r="A224" s="9">
        <v>38111</v>
      </c>
      <c r="B224" s="2">
        <v>1236</v>
      </c>
      <c r="D224" s="10">
        <v>50</v>
      </c>
      <c r="E224" s="10">
        <v>1301</v>
      </c>
      <c r="F224" s="38">
        <f t="shared" si="69"/>
        <v>0.54236111111111118</v>
      </c>
      <c r="G224" s="10">
        <v>1310</v>
      </c>
      <c r="H224" s="40">
        <f t="shared" si="70"/>
        <v>0.54861111111111105</v>
      </c>
      <c r="I224" s="4">
        <f t="shared" si="71"/>
        <v>0.55208333333333326</v>
      </c>
      <c r="J224" s="2" t="str">
        <f t="shared" si="72"/>
        <v/>
      </c>
      <c r="K224" s="2">
        <f t="shared" si="73"/>
        <v>8.9999999999998082</v>
      </c>
      <c r="L224" s="2">
        <f t="shared" si="74"/>
        <v>1</v>
      </c>
      <c r="M224" s="2">
        <f t="shared" ca="1" si="75"/>
        <v>1236</v>
      </c>
      <c r="N224" s="2">
        <f t="shared" ca="1" si="76"/>
        <v>38.999999999999858</v>
      </c>
      <c r="O224" s="2">
        <f t="shared" si="77"/>
        <v>125</v>
      </c>
      <c r="P224" s="5">
        <f t="shared" si="78"/>
        <v>14.102364719732718</v>
      </c>
      <c r="Q224" s="2">
        <f t="shared" si="79"/>
        <v>449.99999999999039</v>
      </c>
      <c r="R224" s="2">
        <f t="shared" si="80"/>
        <v>574.99999999999045</v>
      </c>
      <c r="S224" s="5">
        <f t="shared" si="81"/>
        <v>464.10236471972308</v>
      </c>
    </row>
    <row r="225" spans="1:19" x14ac:dyDescent="0.25">
      <c r="A225" s="9">
        <v>38111</v>
      </c>
      <c r="B225" s="2">
        <v>1354</v>
      </c>
      <c r="D225" s="10">
        <v>100</v>
      </c>
      <c r="E225" s="10">
        <v>1440</v>
      </c>
      <c r="F225" s="38">
        <f t="shared" si="69"/>
        <v>0.61111111111111105</v>
      </c>
      <c r="G225" s="10">
        <v>1516</v>
      </c>
      <c r="H225" s="40">
        <f t="shared" si="70"/>
        <v>0.63611111111111118</v>
      </c>
      <c r="I225" s="4" t="str">
        <f t="shared" si="71"/>
        <v/>
      </c>
      <c r="J225" s="2">
        <f t="shared" si="72"/>
        <v>2.9999999999998295</v>
      </c>
      <c r="K225" s="2">
        <f t="shared" si="73"/>
        <v>36.000000000000192</v>
      </c>
      <c r="L225" s="2">
        <f t="shared" si="74"/>
        <v>1</v>
      </c>
      <c r="M225" s="2">
        <f t="shared" ca="1" si="75"/>
        <v>1354</v>
      </c>
      <c r="N225" s="2" t="str">
        <f t="shared" si="76"/>
        <v/>
      </c>
      <c r="O225" s="2">
        <f t="shared" si="77"/>
        <v>374.99999999997868</v>
      </c>
      <c r="P225" s="5">
        <f t="shared" si="78"/>
        <v>369.94552239777011</v>
      </c>
      <c r="Q225" s="2">
        <f t="shared" si="79"/>
        <v>3600.0000000000191</v>
      </c>
      <c r="R225" s="2">
        <f t="shared" si="80"/>
        <v>3974.9999999999977</v>
      </c>
      <c r="S225" s="5">
        <f t="shared" si="81"/>
        <v>3969.9455223977893</v>
      </c>
    </row>
    <row r="226" spans="1:19" x14ac:dyDescent="0.25">
      <c r="A226" s="10"/>
      <c r="D226" s="10">
        <v>150</v>
      </c>
      <c r="E226" s="10">
        <v>1519</v>
      </c>
      <c r="F226" s="38">
        <f t="shared" si="69"/>
        <v>0.6381944444444444</v>
      </c>
      <c r="G226" s="10">
        <v>1549</v>
      </c>
      <c r="H226" s="40">
        <f t="shared" si="70"/>
        <v>0.65902777777777777</v>
      </c>
      <c r="I226" s="4">
        <f t="shared" si="71"/>
        <v>0.66249999999999998</v>
      </c>
      <c r="J226" s="2" t="str">
        <f t="shared" si="72"/>
        <v/>
      </c>
      <c r="K226" s="2">
        <f t="shared" si="73"/>
        <v>30.000000000000053</v>
      </c>
      <c r="L226" s="2">
        <f t="shared" si="74"/>
        <v>2</v>
      </c>
      <c r="M226" s="2">
        <f t="shared" ca="1" si="75"/>
        <v>1354</v>
      </c>
      <c r="N226" s="2">
        <f t="shared" ca="1" si="76"/>
        <v>119.99999999999989</v>
      </c>
      <c r="O226" s="2">
        <f t="shared" si="77"/>
        <v>375</v>
      </c>
      <c r="P226" s="5">
        <f t="shared" si="78"/>
        <v>39.838234628813851</v>
      </c>
      <c r="Q226" s="2">
        <f t="shared" si="79"/>
        <v>4500.0000000000082</v>
      </c>
      <c r="R226" s="2">
        <f t="shared" si="80"/>
        <v>4875.0000000000082</v>
      </c>
      <c r="S226" s="5">
        <f t="shared" si="81"/>
        <v>4539.8382346288217</v>
      </c>
    </row>
    <row r="227" spans="1:19" x14ac:dyDescent="0.25">
      <c r="A227" s="9">
        <v>38112</v>
      </c>
      <c r="B227" s="2">
        <v>763</v>
      </c>
      <c r="D227" s="10">
        <v>0.01</v>
      </c>
      <c r="E227" s="10">
        <v>852</v>
      </c>
      <c r="F227" s="38">
        <f t="shared" si="69"/>
        <v>0.36944444444444446</v>
      </c>
      <c r="G227" s="10">
        <v>856</v>
      </c>
      <c r="H227" s="40">
        <f t="shared" si="70"/>
        <v>0.37222222222222223</v>
      </c>
      <c r="I227" s="4" t="str">
        <f t="shared" si="71"/>
        <v/>
      </c>
      <c r="J227" s="2">
        <f t="shared" si="72"/>
        <v>17.000000000000021</v>
      </c>
      <c r="K227" s="2">
        <f t="shared" si="73"/>
        <v>3.9999999999999858</v>
      </c>
      <c r="L227" s="2">
        <f t="shared" si="74"/>
        <v>1</v>
      </c>
      <c r="M227" s="2">
        <f t="shared" ca="1" si="75"/>
        <v>763</v>
      </c>
      <c r="N227" s="2" t="str">
        <f t="shared" si="76"/>
        <v/>
      </c>
      <c r="O227" s="2">
        <f t="shared" si="77"/>
        <v>850.08500000000106</v>
      </c>
      <c r="P227" s="5">
        <f t="shared" si="78"/>
        <v>184.5587008134687</v>
      </c>
      <c r="Q227" s="2">
        <f t="shared" si="79"/>
        <v>3.9999999999999862E-2</v>
      </c>
      <c r="R227" s="2">
        <f t="shared" si="80"/>
        <v>850.12500000000102</v>
      </c>
      <c r="S227" s="5">
        <f t="shared" si="81"/>
        <v>184.5987008134687</v>
      </c>
    </row>
    <row r="228" spans="1:19" x14ac:dyDescent="0.25">
      <c r="A228" s="10"/>
      <c r="D228" s="10">
        <v>100</v>
      </c>
      <c r="E228" s="10">
        <v>913</v>
      </c>
      <c r="F228" s="38">
        <f t="shared" si="69"/>
        <v>0.3840277777777778</v>
      </c>
      <c r="G228" s="10">
        <v>936</v>
      </c>
      <c r="H228" s="40">
        <f t="shared" si="70"/>
        <v>0.39999999999999997</v>
      </c>
      <c r="I228" s="4">
        <f t="shared" si="71"/>
        <v>0.40347222222222218</v>
      </c>
      <c r="J228" s="2" t="str">
        <f t="shared" si="72"/>
        <v/>
      </c>
      <c r="K228" s="2">
        <f t="shared" si="73"/>
        <v>22.999999999999918</v>
      </c>
      <c r="L228" s="2">
        <f t="shared" si="74"/>
        <v>2</v>
      </c>
      <c r="M228" s="2">
        <f t="shared" ca="1" si="75"/>
        <v>763</v>
      </c>
      <c r="N228" s="2">
        <f t="shared" ca="1" si="76"/>
        <v>97.999999999999886</v>
      </c>
      <c r="O228" s="2">
        <f t="shared" si="77"/>
        <v>250</v>
      </c>
      <c r="P228" s="5">
        <f t="shared" si="78"/>
        <v>27.143420404993254</v>
      </c>
      <c r="Q228" s="2">
        <f t="shared" si="79"/>
        <v>2299.9999999999918</v>
      </c>
      <c r="R228" s="2">
        <f t="shared" si="80"/>
        <v>2549.9999999999918</v>
      </c>
      <c r="S228" s="5">
        <f t="shared" si="81"/>
        <v>2327.1434204049851</v>
      </c>
    </row>
    <row r="229" spans="1:19" x14ac:dyDescent="0.25">
      <c r="A229" s="9">
        <v>38112</v>
      </c>
      <c r="B229" s="2">
        <v>944</v>
      </c>
      <c r="D229" s="10">
        <v>100</v>
      </c>
      <c r="E229" s="10">
        <v>1133</v>
      </c>
      <c r="F229" s="38">
        <f t="shared" si="69"/>
        <v>0.48125000000000001</v>
      </c>
      <c r="G229" s="10">
        <v>1156</v>
      </c>
      <c r="H229" s="40">
        <f t="shared" si="70"/>
        <v>0.49722222222222223</v>
      </c>
      <c r="I229" s="4" t="str">
        <f t="shared" si="71"/>
        <v/>
      </c>
      <c r="J229" s="2">
        <f t="shared" si="72"/>
        <v>15.999999999999943</v>
      </c>
      <c r="K229" s="2">
        <f t="shared" si="73"/>
        <v>23</v>
      </c>
      <c r="L229" s="2">
        <f t="shared" si="74"/>
        <v>1</v>
      </c>
      <c r="M229" s="2">
        <f t="shared" ca="1" si="75"/>
        <v>944</v>
      </c>
      <c r="N229" s="2" t="str">
        <f t="shared" si="76"/>
        <v/>
      </c>
      <c r="O229" s="2">
        <f t="shared" si="77"/>
        <v>1839.9999999999934</v>
      </c>
      <c r="P229" s="5">
        <f t="shared" si="78"/>
        <v>1829.5174657120172</v>
      </c>
      <c r="Q229" s="2">
        <f t="shared" si="79"/>
        <v>2300</v>
      </c>
      <c r="R229" s="2">
        <f t="shared" si="80"/>
        <v>4139.9999999999936</v>
      </c>
      <c r="S229" s="5">
        <f t="shared" si="81"/>
        <v>4129.5174657120169</v>
      </c>
    </row>
    <row r="230" spans="1:19" x14ac:dyDescent="0.25">
      <c r="A230" s="10"/>
      <c r="D230" s="10">
        <v>130</v>
      </c>
      <c r="E230" s="10">
        <v>1212</v>
      </c>
      <c r="F230" s="38">
        <f t="shared" si="69"/>
        <v>0.5083333333333333</v>
      </c>
      <c r="G230" s="10">
        <v>1255</v>
      </c>
      <c r="H230" s="40">
        <f t="shared" si="70"/>
        <v>0.53819444444444442</v>
      </c>
      <c r="I230" s="4">
        <f t="shared" si="71"/>
        <v>0.54166666666666663</v>
      </c>
      <c r="J230" s="2" t="str">
        <f t="shared" si="72"/>
        <v/>
      </c>
      <c r="K230" s="2">
        <f t="shared" si="73"/>
        <v>43.000000000000007</v>
      </c>
      <c r="L230" s="2">
        <f t="shared" si="74"/>
        <v>2</v>
      </c>
      <c r="M230" s="2">
        <f t="shared" ca="1" si="75"/>
        <v>944</v>
      </c>
      <c r="N230" s="2">
        <f t="shared" ca="1" si="76"/>
        <v>196.00000000000003</v>
      </c>
      <c r="O230" s="2">
        <f t="shared" si="77"/>
        <v>325</v>
      </c>
      <c r="P230" s="5">
        <f t="shared" si="78"/>
        <v>34.790922038049864</v>
      </c>
      <c r="Q230" s="2">
        <f t="shared" si="79"/>
        <v>5590.0000000000009</v>
      </c>
      <c r="R230" s="2">
        <f t="shared" si="80"/>
        <v>5915.0000000000009</v>
      </c>
      <c r="S230" s="5">
        <f t="shared" si="81"/>
        <v>5624.7909220380507</v>
      </c>
    </row>
    <row r="231" spans="1:19" x14ac:dyDescent="0.25">
      <c r="A231" s="9">
        <v>38112</v>
      </c>
      <c r="B231" s="2">
        <v>1352</v>
      </c>
      <c r="D231" s="10">
        <v>100</v>
      </c>
      <c r="E231" s="10">
        <v>1431</v>
      </c>
      <c r="F231" s="38">
        <f t="shared" si="69"/>
        <v>0.60486111111111118</v>
      </c>
      <c r="G231" s="10">
        <v>1438</v>
      </c>
      <c r="H231" s="40">
        <f t="shared" si="70"/>
        <v>0.60972222222222217</v>
      </c>
      <c r="I231" s="4">
        <f t="shared" si="71"/>
        <v>0.61319444444444438</v>
      </c>
      <c r="J231" s="2" t="str">
        <f t="shared" si="72"/>
        <v/>
      </c>
      <c r="K231" s="2">
        <f t="shared" si="73"/>
        <v>6.9999999999998153</v>
      </c>
      <c r="L231" s="2">
        <f t="shared" si="74"/>
        <v>1</v>
      </c>
      <c r="M231" s="2">
        <f t="shared" ca="1" si="75"/>
        <v>1352</v>
      </c>
      <c r="N231" s="2">
        <f t="shared" ca="1" si="76"/>
        <v>50.999999999999815</v>
      </c>
      <c r="O231" s="2">
        <f t="shared" si="77"/>
        <v>250</v>
      </c>
      <c r="P231" s="5">
        <f t="shared" si="78"/>
        <v>27.143420404993254</v>
      </c>
      <c r="Q231" s="2">
        <f t="shared" si="79"/>
        <v>699.99999999998158</v>
      </c>
      <c r="R231" s="2">
        <f t="shared" si="80"/>
        <v>949.99999999998158</v>
      </c>
      <c r="S231" s="5">
        <f t="shared" si="81"/>
        <v>727.14342040497479</v>
      </c>
    </row>
    <row r="232" spans="1:19" x14ac:dyDescent="0.25">
      <c r="A232" s="9">
        <v>38112</v>
      </c>
      <c r="B232" s="2">
        <v>1457</v>
      </c>
      <c r="D232" s="10">
        <v>100</v>
      </c>
      <c r="E232" s="10">
        <v>1548</v>
      </c>
      <c r="F232" s="38">
        <f t="shared" si="69"/>
        <v>0.65833333333333333</v>
      </c>
      <c r="G232" s="10">
        <v>1621</v>
      </c>
      <c r="H232" s="40">
        <f t="shared" si="70"/>
        <v>0.68125000000000002</v>
      </c>
      <c r="I232" s="4">
        <f t="shared" si="71"/>
        <v>0.68472222222222223</v>
      </c>
      <c r="J232" s="2" t="str">
        <f t="shared" si="72"/>
        <v/>
      </c>
      <c r="K232" s="2">
        <f t="shared" si="73"/>
        <v>33.000000000000043</v>
      </c>
      <c r="L232" s="2">
        <f t="shared" si="74"/>
        <v>1</v>
      </c>
      <c r="M232" s="2">
        <f ca="1">OFFSET(B232,-L232+1,0)</f>
        <v>1457</v>
      </c>
      <c r="N232" s="2">
        <f ca="1">IF(I232&lt;&gt;"",(I232-VALUE(CONCATENATE(LEFT(M232,LEN(M232)-2),":",RIGHT(M232,2))))*1440,"")</f>
        <v>89</v>
      </c>
      <c r="O232" s="2">
        <f t="shared" si="77"/>
        <v>250</v>
      </c>
      <c r="P232" s="5">
        <f t="shared" si="78"/>
        <v>27.143420404993254</v>
      </c>
      <c r="Q232" s="2">
        <f t="shared" si="79"/>
        <v>3300.0000000000041</v>
      </c>
      <c r="R232" s="2">
        <f t="shared" si="80"/>
        <v>3550.0000000000041</v>
      </c>
      <c r="S232" s="5">
        <f t="shared" si="81"/>
        <v>3327.1434204049974</v>
      </c>
    </row>
    <row r="233" spans="1:19" x14ac:dyDescent="0.25">
      <c r="A233" s="9">
        <v>38113</v>
      </c>
      <c r="B233" s="2">
        <v>725</v>
      </c>
      <c r="D233" s="10">
        <v>0.01</v>
      </c>
      <c r="E233" s="10">
        <v>825</v>
      </c>
      <c r="F233" s="38">
        <f t="shared" si="69"/>
        <v>0.35069444444444442</v>
      </c>
      <c r="G233" s="10">
        <v>836</v>
      </c>
      <c r="H233" s="40">
        <f t="shared" si="70"/>
        <v>0.35833333333333334</v>
      </c>
      <c r="I233" s="4" t="str">
        <f t="shared" si="71"/>
        <v/>
      </c>
      <c r="J233" s="2">
        <f t="shared" si="72"/>
        <v>18.000000000000014</v>
      </c>
      <c r="K233" s="2">
        <f t="shared" si="73"/>
        <v>11.000000000000041</v>
      </c>
      <c r="L233" s="2">
        <f t="shared" si="74"/>
        <v>1</v>
      </c>
      <c r="M233" s="2">
        <f t="shared" ca="1" si="75"/>
        <v>725</v>
      </c>
      <c r="N233" s="2" t="str">
        <f t="shared" si="76"/>
        <v/>
      </c>
      <c r="O233" s="2">
        <f t="shared" si="77"/>
        <v>450.09000000000032</v>
      </c>
      <c r="P233" s="5">
        <f t="shared" si="78"/>
        <v>105.64872041856738</v>
      </c>
      <c r="Q233" s="2">
        <f t="shared" si="79"/>
        <v>0.11000000000000042</v>
      </c>
      <c r="R233" s="2">
        <f t="shared" si="80"/>
        <v>450.20000000000033</v>
      </c>
      <c r="S233" s="5">
        <f t="shared" si="81"/>
        <v>105.75872041856738</v>
      </c>
    </row>
    <row r="234" spans="1:19" x14ac:dyDescent="0.25">
      <c r="D234" s="10">
        <v>50</v>
      </c>
      <c r="E234" s="10">
        <v>854</v>
      </c>
      <c r="F234" s="38">
        <f t="shared" si="69"/>
        <v>0.37083333333333335</v>
      </c>
      <c r="G234" s="10">
        <v>902</v>
      </c>
      <c r="H234" s="40">
        <f t="shared" si="70"/>
        <v>0.37638888888888888</v>
      </c>
      <c r="I234" s="4" t="str">
        <f t="shared" si="71"/>
        <v/>
      </c>
      <c r="J234" s="2">
        <f t="shared" si="72"/>
        <v>9.9999999999999645</v>
      </c>
      <c r="K234" s="2">
        <f t="shared" si="73"/>
        <v>7.9999999999999716</v>
      </c>
      <c r="L234" s="2">
        <f t="shared" si="74"/>
        <v>2</v>
      </c>
      <c r="M234" s="2">
        <f t="shared" ca="1" si="75"/>
        <v>725</v>
      </c>
      <c r="N234" s="2" t="str">
        <f t="shared" si="76"/>
        <v/>
      </c>
      <c r="O234" s="2">
        <f t="shared" si="77"/>
        <v>1249.9999999999955</v>
      </c>
      <c r="P234" s="5">
        <f t="shared" si="78"/>
        <v>1082.0212923744193</v>
      </c>
      <c r="Q234" s="2">
        <f t="shared" si="79"/>
        <v>399.99999999999858</v>
      </c>
      <c r="R234" s="2">
        <f t="shared" si="80"/>
        <v>1649.9999999999941</v>
      </c>
      <c r="S234" s="5">
        <f t="shared" si="81"/>
        <v>1482.021292374418</v>
      </c>
    </row>
    <row r="235" spans="1:19" x14ac:dyDescent="0.25">
      <c r="D235" s="10">
        <v>200</v>
      </c>
      <c r="E235" s="2">
        <v>912</v>
      </c>
      <c r="F235" s="38">
        <f t="shared" si="69"/>
        <v>0.3833333333333333</v>
      </c>
      <c r="G235" s="2">
        <v>1030</v>
      </c>
      <c r="H235" s="40">
        <f t="shared" si="70"/>
        <v>0.4375</v>
      </c>
      <c r="I235" s="4">
        <f t="shared" si="71"/>
        <v>0.44097222222222221</v>
      </c>
      <c r="J235" s="2" t="str">
        <f t="shared" si="72"/>
        <v/>
      </c>
      <c r="K235" s="2">
        <f t="shared" si="73"/>
        <v>78.000000000000043</v>
      </c>
      <c r="L235" s="2">
        <f t="shared" si="74"/>
        <v>3</v>
      </c>
      <c r="M235" s="2">
        <f t="shared" ca="1" si="75"/>
        <v>725</v>
      </c>
      <c r="N235" s="2">
        <f t="shared" ca="1" si="76"/>
        <v>189.99999999999997</v>
      </c>
      <c r="O235" s="2">
        <f t="shared" si="77"/>
        <v>500</v>
      </c>
      <c r="P235" s="5">
        <f t="shared" si="78"/>
        <v>52.318172546220183</v>
      </c>
      <c r="Q235" s="2">
        <f t="shared" si="79"/>
        <v>15600.000000000009</v>
      </c>
      <c r="R235" s="2">
        <f t="shared" si="80"/>
        <v>16100.000000000009</v>
      </c>
      <c r="S235" s="5">
        <f t="shared" si="81"/>
        <v>15652.318172546229</v>
      </c>
    </row>
    <row r="236" spans="1:19" x14ac:dyDescent="0.25">
      <c r="A236" s="6">
        <v>38113</v>
      </c>
      <c r="B236" s="2">
        <v>1059</v>
      </c>
      <c r="D236" s="10">
        <v>0.01</v>
      </c>
      <c r="E236" s="36">
        <v>1121</v>
      </c>
      <c r="F236" s="38">
        <f t="shared" si="69"/>
        <v>0.47291666666666665</v>
      </c>
      <c r="G236" s="36">
        <v>1125</v>
      </c>
      <c r="H236" s="40">
        <f t="shared" si="70"/>
        <v>0.47569444444444442</v>
      </c>
      <c r="I236" s="4" t="str">
        <f t="shared" si="71"/>
        <v/>
      </c>
      <c r="J236" s="2">
        <f t="shared" si="72"/>
        <v>12.000000000000037</v>
      </c>
      <c r="K236" s="2">
        <f t="shared" si="73"/>
        <v>3.9999999999999858</v>
      </c>
      <c r="L236" s="2">
        <f t="shared" si="74"/>
        <v>1</v>
      </c>
      <c r="M236" s="2">
        <f t="shared" ca="1" si="75"/>
        <v>1059</v>
      </c>
      <c r="N236" s="2" t="str">
        <f t="shared" si="76"/>
        <v/>
      </c>
      <c r="O236" s="2">
        <f t="shared" si="77"/>
        <v>600.06000000000188</v>
      </c>
      <c r="P236" s="5">
        <f t="shared" si="78"/>
        <v>130.27672998597816</v>
      </c>
      <c r="Q236" s="2">
        <f t="shared" si="79"/>
        <v>3.9999999999999862E-2</v>
      </c>
      <c r="R236" s="2">
        <f t="shared" si="80"/>
        <v>600.10000000000184</v>
      </c>
      <c r="S236" s="5">
        <f t="shared" si="81"/>
        <v>130.31672998597816</v>
      </c>
    </row>
    <row r="237" spans="1:19" x14ac:dyDescent="0.25">
      <c r="D237" s="10">
        <v>100</v>
      </c>
      <c r="E237" s="36">
        <v>1137</v>
      </c>
      <c r="F237" s="38">
        <f t="shared" si="69"/>
        <v>0.48402777777777778</v>
      </c>
      <c r="G237" s="10">
        <v>1142</v>
      </c>
      <c r="H237" s="40">
        <f t="shared" si="70"/>
        <v>0.48749999999999999</v>
      </c>
      <c r="I237" s="4" t="str">
        <f t="shared" si="71"/>
        <v/>
      </c>
      <c r="J237" s="2">
        <f t="shared" si="72"/>
        <v>1.9999999999999929</v>
      </c>
      <c r="K237" s="2">
        <f t="shared" si="73"/>
        <v>4.9999999999999822</v>
      </c>
      <c r="L237" s="2">
        <f t="shared" si="74"/>
        <v>2</v>
      </c>
      <c r="M237" s="2">
        <f t="shared" ca="1" si="75"/>
        <v>1059</v>
      </c>
      <c r="N237" s="2" t="str">
        <f t="shared" si="76"/>
        <v/>
      </c>
      <c r="O237" s="2">
        <f t="shared" si="77"/>
        <v>219.9999999999992</v>
      </c>
      <c r="P237" s="5">
        <f t="shared" si="78"/>
        <v>219.39259991542863</v>
      </c>
      <c r="Q237" s="2">
        <f t="shared" si="79"/>
        <v>499.99999999999824</v>
      </c>
      <c r="R237" s="2">
        <f t="shared" si="80"/>
        <v>719.9999999999975</v>
      </c>
      <c r="S237" s="5">
        <f t="shared" si="81"/>
        <v>719.3925999154269</v>
      </c>
    </row>
    <row r="238" spans="1:19" x14ac:dyDescent="0.25">
      <c r="D238" s="10">
        <v>120</v>
      </c>
      <c r="E238" s="10">
        <v>1144</v>
      </c>
      <c r="F238" s="38">
        <f t="shared" si="69"/>
        <v>0.48888888888888887</v>
      </c>
      <c r="G238" s="10">
        <v>1201</v>
      </c>
      <c r="H238" s="40">
        <f t="shared" si="70"/>
        <v>0.50069444444444444</v>
      </c>
      <c r="I238" s="4">
        <f t="shared" si="71"/>
        <v>0.50416666666666665</v>
      </c>
      <c r="J238" s="2" t="str">
        <f t="shared" si="72"/>
        <v/>
      </c>
      <c r="K238" s="2">
        <f t="shared" si="73"/>
        <v>17.000000000000021</v>
      </c>
      <c r="L238" s="2">
        <f t="shared" si="74"/>
        <v>3</v>
      </c>
      <c r="M238" s="2">
        <f t="shared" ca="1" si="75"/>
        <v>1059</v>
      </c>
      <c r="N238" s="2">
        <f t="shared" ca="1" si="76"/>
        <v>67</v>
      </c>
      <c r="O238" s="2">
        <f t="shared" si="77"/>
        <v>300</v>
      </c>
      <c r="P238" s="5">
        <f t="shared" si="78"/>
        <v>32.252876488686276</v>
      </c>
      <c r="Q238" s="2">
        <f t="shared" si="79"/>
        <v>2040.0000000000025</v>
      </c>
      <c r="R238" s="2">
        <f t="shared" si="80"/>
        <v>2340.0000000000027</v>
      </c>
      <c r="S238" s="5">
        <f t="shared" si="81"/>
        <v>2072.2528764886888</v>
      </c>
    </row>
    <row r="239" spans="1:19" x14ac:dyDescent="0.25">
      <c r="A239" s="6">
        <v>38113</v>
      </c>
      <c r="B239" s="2">
        <v>1340</v>
      </c>
      <c r="D239" s="10">
        <v>0.01</v>
      </c>
      <c r="E239" s="10">
        <v>1429</v>
      </c>
      <c r="F239" s="38">
        <f t="shared" si="69"/>
        <v>0.60347222222222219</v>
      </c>
      <c r="G239" s="10">
        <v>1440</v>
      </c>
      <c r="H239" s="40">
        <f t="shared" si="70"/>
        <v>0.61111111111111105</v>
      </c>
      <c r="I239" s="4" t="str">
        <f t="shared" si="71"/>
        <v/>
      </c>
      <c r="J239" s="2">
        <f t="shared" si="72"/>
        <v>11.000000000000121</v>
      </c>
      <c r="K239" s="2">
        <f t="shared" si="73"/>
        <v>10.999999999999961</v>
      </c>
      <c r="L239" s="2">
        <f t="shared" si="74"/>
        <v>1</v>
      </c>
      <c r="M239" s="2">
        <f t="shared" ca="1" si="75"/>
        <v>1340</v>
      </c>
      <c r="N239" s="2" t="str">
        <f t="shared" si="76"/>
        <v/>
      </c>
      <c r="O239" s="2">
        <f t="shared" si="77"/>
        <v>55.055000000000604</v>
      </c>
      <c r="P239" s="5">
        <f t="shared" si="78"/>
        <v>15.908436928516405</v>
      </c>
      <c r="Q239" s="2">
        <f t="shared" si="79"/>
        <v>0.10999999999999961</v>
      </c>
      <c r="R239" s="2">
        <f t="shared" si="80"/>
        <v>55.165000000000603</v>
      </c>
      <c r="S239" s="5">
        <f t="shared" si="81"/>
        <v>16.018436928516405</v>
      </c>
    </row>
    <row r="240" spans="1:19" x14ac:dyDescent="0.25">
      <c r="D240" s="10">
        <v>10</v>
      </c>
      <c r="E240" s="10">
        <v>1451</v>
      </c>
      <c r="F240" s="38">
        <f t="shared" si="69"/>
        <v>0.61875000000000002</v>
      </c>
      <c r="G240" s="10">
        <v>1514</v>
      </c>
      <c r="H240" s="40">
        <f t="shared" si="70"/>
        <v>0.63472222222222219</v>
      </c>
      <c r="I240" s="4" t="str">
        <f t="shared" si="71"/>
        <v/>
      </c>
      <c r="J240" s="2">
        <f t="shared" si="72"/>
        <v>31.00000000000005</v>
      </c>
      <c r="K240" s="2">
        <f t="shared" si="73"/>
        <v>22.999999999999918</v>
      </c>
      <c r="L240" s="2">
        <f t="shared" si="74"/>
        <v>2</v>
      </c>
      <c r="M240" s="2">
        <f t="shared" ca="1" si="75"/>
        <v>1340</v>
      </c>
      <c r="N240" s="2" t="str">
        <f t="shared" si="76"/>
        <v/>
      </c>
      <c r="O240" s="2">
        <f t="shared" si="77"/>
        <v>1395.0000000000023</v>
      </c>
      <c r="P240" s="5">
        <f t="shared" si="78"/>
        <v>1043.5494568207885</v>
      </c>
      <c r="Q240" s="2">
        <f t="shared" si="79"/>
        <v>229.99999999999918</v>
      </c>
      <c r="R240" s="2">
        <f t="shared" si="80"/>
        <v>1625.0000000000014</v>
      </c>
      <c r="S240" s="5">
        <f t="shared" si="81"/>
        <v>1273.5494568207876</v>
      </c>
    </row>
    <row r="241" spans="1:19" x14ac:dyDescent="0.25">
      <c r="D241" s="10">
        <v>80</v>
      </c>
      <c r="E241" s="10">
        <v>1545</v>
      </c>
      <c r="F241" s="38">
        <f t="shared" si="69"/>
        <v>0.65625</v>
      </c>
      <c r="G241" s="10">
        <v>1552</v>
      </c>
      <c r="H241" s="40">
        <f t="shared" si="70"/>
        <v>0.66111111111111109</v>
      </c>
      <c r="I241" s="4">
        <f t="shared" si="71"/>
        <v>0.6645833333333333</v>
      </c>
      <c r="J241" s="2" t="str">
        <f t="shared" si="72"/>
        <v/>
      </c>
      <c r="K241" s="2">
        <f t="shared" si="73"/>
        <v>6.9999999999999751</v>
      </c>
      <c r="L241" s="2">
        <f t="shared" si="74"/>
        <v>3</v>
      </c>
      <c r="M241" s="2">
        <f t="shared" ca="1" si="75"/>
        <v>1340</v>
      </c>
      <c r="N241" s="2">
        <f t="shared" ca="1" si="76"/>
        <v>137</v>
      </c>
      <c r="O241" s="2">
        <f t="shared" si="77"/>
        <v>200</v>
      </c>
      <c r="P241" s="5">
        <f t="shared" si="78"/>
        <v>21.981008904684504</v>
      </c>
      <c r="Q241" s="2">
        <f t="shared" si="79"/>
        <v>559.99999999999795</v>
      </c>
      <c r="R241" s="2">
        <f t="shared" si="80"/>
        <v>759.99999999999795</v>
      </c>
      <c r="S241" s="5">
        <f t="shared" si="81"/>
        <v>581.98100890468243</v>
      </c>
    </row>
    <row r="242" spans="1:19" x14ac:dyDescent="0.25">
      <c r="A242" s="6">
        <v>38114</v>
      </c>
      <c r="B242" s="2">
        <v>858</v>
      </c>
      <c r="D242" s="10">
        <v>0.01</v>
      </c>
      <c r="E242" s="10">
        <v>931</v>
      </c>
      <c r="F242" s="38">
        <f t="shared" si="69"/>
        <v>0.39652777777777781</v>
      </c>
      <c r="G242" s="10">
        <v>933</v>
      </c>
      <c r="H242" s="40">
        <f t="shared" si="70"/>
        <v>0.3979166666666667</v>
      </c>
      <c r="I242" s="4" t="str">
        <f t="shared" si="71"/>
        <v/>
      </c>
      <c r="J242" s="2">
        <f t="shared" si="72"/>
        <v>7.9999999999999716</v>
      </c>
      <c r="K242" s="2">
        <f t="shared" si="73"/>
        <v>1.9999999999999929</v>
      </c>
      <c r="L242" s="2">
        <f t="shared" si="74"/>
        <v>1</v>
      </c>
      <c r="M242" s="2">
        <f t="shared" ca="1" si="75"/>
        <v>858</v>
      </c>
      <c r="N242" s="2" t="str">
        <f t="shared" si="76"/>
        <v/>
      </c>
      <c r="O242" s="2">
        <f t="shared" si="77"/>
        <v>400.0399999999986</v>
      </c>
      <c r="P242" s="5">
        <f t="shared" si="78"/>
        <v>86.85115332398486</v>
      </c>
      <c r="Q242" s="2">
        <f t="shared" si="79"/>
        <v>1.9999999999999931E-2</v>
      </c>
      <c r="R242" s="2">
        <f t="shared" si="80"/>
        <v>400.05999999999858</v>
      </c>
      <c r="S242" s="5">
        <f t="shared" si="81"/>
        <v>86.871153323984856</v>
      </c>
    </row>
    <row r="243" spans="1:19" x14ac:dyDescent="0.25">
      <c r="D243" s="10">
        <v>100</v>
      </c>
      <c r="E243" s="10">
        <v>941</v>
      </c>
      <c r="F243" s="38">
        <f t="shared" si="69"/>
        <v>0.40347222222222223</v>
      </c>
      <c r="G243" s="10">
        <v>943</v>
      </c>
      <c r="H243" s="40">
        <f t="shared" si="70"/>
        <v>0.40486111111111112</v>
      </c>
      <c r="I243" s="4" t="str">
        <f t="shared" si="71"/>
        <v/>
      </c>
      <c r="J243" s="2">
        <f t="shared" si="72"/>
        <v>1.9999999999999929</v>
      </c>
      <c r="K243" s="2">
        <f t="shared" si="73"/>
        <v>1.9999999999999929</v>
      </c>
      <c r="L243" s="2">
        <f t="shared" si="74"/>
        <v>2</v>
      </c>
      <c r="M243" s="2">
        <f t="shared" ca="1" si="75"/>
        <v>858</v>
      </c>
      <c r="N243" s="2" t="str">
        <f t="shared" si="76"/>
        <v/>
      </c>
      <c r="O243" s="2">
        <f t="shared" si="77"/>
        <v>279.99999999999898</v>
      </c>
      <c r="P243" s="5">
        <f t="shared" si="78"/>
        <v>272.20760654115037</v>
      </c>
      <c r="Q243" s="2">
        <f t="shared" si="79"/>
        <v>199.99999999999929</v>
      </c>
      <c r="R243" s="2">
        <f t="shared" si="80"/>
        <v>479.99999999999829</v>
      </c>
      <c r="S243" s="5">
        <f t="shared" si="81"/>
        <v>472.20760654114963</v>
      </c>
    </row>
    <row r="244" spans="1:19" x14ac:dyDescent="0.25">
      <c r="D244" s="10">
        <v>180</v>
      </c>
      <c r="E244" s="10">
        <v>945</v>
      </c>
      <c r="F244" s="38">
        <f t="shared" si="69"/>
        <v>0.40625</v>
      </c>
      <c r="G244" s="10">
        <v>1215</v>
      </c>
      <c r="H244" s="40">
        <f t="shared" si="70"/>
        <v>0.51041666666666663</v>
      </c>
      <c r="I244" s="4">
        <f t="shared" si="71"/>
        <v>0.51388888888888884</v>
      </c>
      <c r="J244" s="2" t="str">
        <f t="shared" si="72"/>
        <v/>
      </c>
      <c r="K244" s="2">
        <f t="shared" si="73"/>
        <v>149.99999999999994</v>
      </c>
      <c r="L244" s="2">
        <f t="shared" si="74"/>
        <v>3</v>
      </c>
      <c r="M244" s="2">
        <f t="shared" ca="1" si="75"/>
        <v>858</v>
      </c>
      <c r="N244" s="2">
        <f t="shared" ca="1" si="76"/>
        <v>201.99999999999991</v>
      </c>
      <c r="O244" s="2">
        <f t="shared" si="77"/>
        <v>450</v>
      </c>
      <c r="P244" s="5">
        <f t="shared" si="78"/>
        <v>47.347346607878421</v>
      </c>
      <c r="Q244" s="2">
        <f t="shared" si="79"/>
        <v>26999.999999999989</v>
      </c>
      <c r="R244" s="2">
        <f t="shared" si="80"/>
        <v>27449.999999999989</v>
      </c>
      <c r="S244" s="5">
        <f t="shared" si="81"/>
        <v>27047.347346607869</v>
      </c>
    </row>
    <row r="245" spans="1:19" x14ac:dyDescent="0.25">
      <c r="A245" s="6">
        <v>38119</v>
      </c>
      <c r="B245" s="2">
        <v>828</v>
      </c>
      <c r="D245" s="10">
        <v>0.01</v>
      </c>
      <c r="E245" s="10">
        <v>929</v>
      </c>
      <c r="F245" s="38">
        <f t="shared" si="69"/>
        <v>0.39513888888888887</v>
      </c>
      <c r="G245" s="10">
        <v>942</v>
      </c>
      <c r="H245" s="40">
        <f t="shared" si="70"/>
        <v>0.40416666666666662</v>
      </c>
      <c r="I245" s="4" t="str">
        <f t="shared" si="71"/>
        <v/>
      </c>
      <c r="J245" s="2">
        <f t="shared" si="72"/>
        <v>13.000000000000034</v>
      </c>
      <c r="K245" s="2">
        <f t="shared" si="73"/>
        <v>12.999999999999954</v>
      </c>
      <c r="L245" s="2">
        <f t="shared" si="74"/>
        <v>1</v>
      </c>
      <c r="M245" s="2">
        <f t="shared" ca="1" si="75"/>
        <v>828</v>
      </c>
      <c r="N245" s="2" t="str">
        <f t="shared" si="76"/>
        <v/>
      </c>
      <c r="O245" s="2">
        <f t="shared" si="77"/>
        <v>130.06500000000034</v>
      </c>
      <c r="P245" s="5">
        <f t="shared" si="78"/>
        <v>34.189810813110988</v>
      </c>
      <c r="Q245" s="2">
        <f t="shared" si="79"/>
        <v>0.12999999999999953</v>
      </c>
      <c r="R245" s="2">
        <f t="shared" si="80"/>
        <v>130.19500000000033</v>
      </c>
      <c r="S245" s="5">
        <f t="shared" si="81"/>
        <v>34.31981081311099</v>
      </c>
    </row>
    <row r="246" spans="1:19" x14ac:dyDescent="0.25">
      <c r="D246" s="10">
        <v>20</v>
      </c>
      <c r="E246" s="10">
        <v>955</v>
      </c>
      <c r="F246" s="38">
        <f t="shared" si="69"/>
        <v>0.41319444444444442</v>
      </c>
      <c r="G246" s="10">
        <v>1000</v>
      </c>
      <c r="H246" s="40">
        <f t="shared" si="70"/>
        <v>0.41666666666666669</v>
      </c>
      <c r="I246" s="4">
        <f t="shared" si="71"/>
        <v>0.4201388888888889</v>
      </c>
      <c r="J246" s="2" t="str">
        <f t="shared" si="72"/>
        <v/>
      </c>
      <c r="K246" s="2">
        <f t="shared" si="73"/>
        <v>5.0000000000000622</v>
      </c>
      <c r="L246" s="2">
        <f t="shared" si="74"/>
        <v>2</v>
      </c>
      <c r="M246" s="2">
        <f t="shared" ca="1" si="75"/>
        <v>828</v>
      </c>
      <c r="N246" s="2">
        <f t="shared" ca="1" si="76"/>
        <v>96.999999999999972</v>
      </c>
      <c r="O246" s="2">
        <f t="shared" si="77"/>
        <v>50</v>
      </c>
      <c r="P246" s="5">
        <f t="shared" si="78"/>
        <v>5.9484036251947776</v>
      </c>
      <c r="Q246" s="2">
        <f t="shared" si="79"/>
        <v>100.00000000000125</v>
      </c>
      <c r="R246" s="2">
        <f t="shared" si="80"/>
        <v>150.00000000000125</v>
      </c>
      <c r="S246" s="5">
        <f t="shared" si="81"/>
        <v>105.94840362519602</v>
      </c>
    </row>
    <row r="247" spans="1:19" x14ac:dyDescent="0.25">
      <c r="A247" s="6">
        <v>38119</v>
      </c>
      <c r="B247" s="2">
        <v>1016</v>
      </c>
      <c r="D247" s="10">
        <v>0.01</v>
      </c>
      <c r="E247" s="10">
        <v>1103</v>
      </c>
      <c r="F247" s="38">
        <f t="shared" si="69"/>
        <v>0.4604166666666667</v>
      </c>
      <c r="G247" s="10">
        <v>1128</v>
      </c>
      <c r="H247" s="40">
        <f t="shared" si="70"/>
        <v>0.4777777777777778</v>
      </c>
      <c r="I247" s="4" t="str">
        <f t="shared" si="71"/>
        <v/>
      </c>
      <c r="J247" s="2">
        <f t="shared" si="72"/>
        <v>39.999999999999936</v>
      </c>
      <c r="K247" s="2">
        <f t="shared" si="73"/>
        <v>24.999999999999993</v>
      </c>
      <c r="L247" s="2">
        <f t="shared" si="74"/>
        <v>1</v>
      </c>
      <c r="M247" s="2">
        <f t="shared" ca="1" si="75"/>
        <v>1016</v>
      </c>
      <c r="N247" s="2" t="str">
        <f t="shared" si="76"/>
        <v/>
      </c>
      <c r="O247" s="2">
        <f t="shared" si="77"/>
        <v>18.199999999999971</v>
      </c>
      <c r="P247" s="5">
        <f t="shared" si="78"/>
        <v>7.9116195883695761</v>
      </c>
      <c r="Q247" s="2">
        <f t="shared" si="79"/>
        <v>0.24999999999999994</v>
      </c>
      <c r="R247" s="2">
        <f t="shared" si="80"/>
        <v>18.449999999999971</v>
      </c>
      <c r="S247" s="5">
        <f t="shared" si="81"/>
        <v>8.1616195883695752</v>
      </c>
    </row>
    <row r="248" spans="1:19" x14ac:dyDescent="0.25">
      <c r="D248" s="10">
        <v>0.9</v>
      </c>
      <c r="E248" s="10">
        <v>1208</v>
      </c>
      <c r="F248" s="38">
        <f t="shared" si="69"/>
        <v>0.50555555555555554</v>
      </c>
      <c r="G248" s="2">
        <v>1215</v>
      </c>
      <c r="H248" s="40">
        <f t="shared" si="70"/>
        <v>0.51041666666666663</v>
      </c>
      <c r="I248" s="4">
        <f t="shared" si="71"/>
        <v>0.51388888888888884</v>
      </c>
      <c r="J248" s="2" t="str">
        <f t="shared" si="72"/>
        <v/>
      </c>
      <c r="K248" s="2">
        <f t="shared" si="73"/>
        <v>6.9999999999999751</v>
      </c>
      <c r="L248" s="2">
        <f t="shared" si="74"/>
        <v>2</v>
      </c>
      <c r="M248" s="2">
        <f t="shared" ca="1" si="75"/>
        <v>1016</v>
      </c>
      <c r="N248" s="2">
        <f t="shared" ca="1" si="76"/>
        <v>123.99999999999989</v>
      </c>
      <c r="O248" s="2">
        <f t="shared" si="77"/>
        <v>2.25</v>
      </c>
      <c r="P248" s="5">
        <f t="shared" si="78"/>
        <v>0.32822386709772522</v>
      </c>
      <c r="Q248" s="2">
        <f t="shared" si="79"/>
        <v>6.2999999999999776</v>
      </c>
      <c r="R248" s="2">
        <f t="shared" si="80"/>
        <v>8.5499999999999776</v>
      </c>
      <c r="S248" s="5">
        <f t="shared" si="81"/>
        <v>6.6282238670977032</v>
      </c>
    </row>
    <row r="249" spans="1:19" x14ac:dyDescent="0.25">
      <c r="A249" s="6">
        <v>38120</v>
      </c>
      <c r="B249" s="2">
        <v>902</v>
      </c>
      <c r="D249" s="10">
        <v>0.01</v>
      </c>
      <c r="E249" s="10">
        <v>938</v>
      </c>
      <c r="F249" s="38">
        <f t="shared" si="69"/>
        <v>0.40138888888888885</v>
      </c>
      <c r="G249" s="2">
        <v>940</v>
      </c>
      <c r="H249" s="40">
        <f t="shared" si="70"/>
        <v>0.40277777777777773</v>
      </c>
      <c r="I249" s="4" t="str">
        <f t="shared" si="71"/>
        <v/>
      </c>
      <c r="J249" s="2">
        <f t="shared" si="72"/>
        <v>5.0000000000000622</v>
      </c>
      <c r="K249" s="2">
        <f t="shared" si="73"/>
        <v>1.9999999999999929</v>
      </c>
      <c r="L249" s="2">
        <f t="shared" si="74"/>
        <v>1</v>
      </c>
      <c r="M249" s="2">
        <f t="shared" ca="1" si="75"/>
        <v>902</v>
      </c>
      <c r="N249" s="2" t="str">
        <f t="shared" si="76"/>
        <v/>
      </c>
      <c r="O249" s="2">
        <f t="shared" si="77"/>
        <v>0.27500000000000341</v>
      </c>
      <c r="P249" s="5">
        <f t="shared" si="78"/>
        <v>0.19544015550864224</v>
      </c>
      <c r="Q249" s="2">
        <f t="shared" si="79"/>
        <v>1.9999999999999931E-2</v>
      </c>
      <c r="R249" s="2">
        <f t="shared" si="80"/>
        <v>0.29500000000000332</v>
      </c>
      <c r="S249" s="5">
        <f t="shared" si="81"/>
        <v>0.21544015550864218</v>
      </c>
    </row>
    <row r="250" spans="1:19" x14ac:dyDescent="0.25">
      <c r="D250" s="10">
        <v>0.1</v>
      </c>
      <c r="E250" s="2">
        <v>945</v>
      </c>
      <c r="F250" s="38">
        <f t="shared" si="69"/>
        <v>0.40625</v>
      </c>
      <c r="G250" s="2">
        <v>1044</v>
      </c>
      <c r="H250" s="40">
        <f t="shared" si="70"/>
        <v>0.44722222222222219</v>
      </c>
      <c r="I250" s="4" t="str">
        <f t="shared" si="71"/>
        <v/>
      </c>
      <c r="J250" s="2">
        <f t="shared" si="72"/>
        <v>8.0000000000000515</v>
      </c>
      <c r="K250" s="2">
        <f t="shared" si="73"/>
        <v>58.99999999999995</v>
      </c>
      <c r="L250" s="2">
        <f t="shared" si="74"/>
        <v>2</v>
      </c>
      <c r="M250" s="2">
        <f t="shared" ca="1" si="75"/>
        <v>902</v>
      </c>
      <c r="N250" s="2" t="str">
        <f t="shared" si="76"/>
        <v/>
      </c>
      <c r="O250" s="2">
        <f t="shared" si="77"/>
        <v>400.40000000000254</v>
      </c>
      <c r="P250" s="5">
        <f t="shared" si="78"/>
        <v>115.69621729813134</v>
      </c>
      <c r="Q250" s="2">
        <f t="shared" si="79"/>
        <v>5.899999999999995</v>
      </c>
      <c r="R250" s="2">
        <f t="shared" si="80"/>
        <v>406.30000000000251</v>
      </c>
      <c r="S250" s="5">
        <f t="shared" si="81"/>
        <v>121.59621729813134</v>
      </c>
    </row>
    <row r="251" spans="1:19" x14ac:dyDescent="0.25">
      <c r="D251" s="10">
        <v>100</v>
      </c>
      <c r="E251" s="2">
        <v>1052</v>
      </c>
      <c r="F251" s="38">
        <f t="shared" si="69"/>
        <v>0.45277777777777778</v>
      </c>
      <c r="G251" s="2">
        <v>1124</v>
      </c>
      <c r="H251" s="40">
        <f t="shared" si="70"/>
        <v>0.47500000000000003</v>
      </c>
      <c r="I251" s="4" t="str">
        <f t="shared" si="71"/>
        <v/>
      </c>
      <c r="J251" s="2">
        <f t="shared" si="72"/>
        <v>11.999999999999957</v>
      </c>
      <c r="K251" s="2">
        <f t="shared" si="73"/>
        <v>32.000000000000043</v>
      </c>
      <c r="L251" s="2">
        <f t="shared" si="74"/>
        <v>3</v>
      </c>
      <c r="M251" s="2">
        <f t="shared" ca="1" si="75"/>
        <v>902</v>
      </c>
      <c r="N251" s="2" t="str">
        <f t="shared" si="76"/>
        <v/>
      </c>
      <c r="O251" s="2">
        <f t="shared" si="77"/>
        <v>600.59999999999786</v>
      </c>
      <c r="P251" s="5">
        <f t="shared" si="78"/>
        <v>173.54432594719529</v>
      </c>
      <c r="Q251" s="2">
        <f t="shared" si="79"/>
        <v>3200.0000000000041</v>
      </c>
      <c r="R251" s="2">
        <f t="shared" si="80"/>
        <v>3800.6000000000022</v>
      </c>
      <c r="S251" s="5">
        <f t="shared" si="81"/>
        <v>3373.5443259471995</v>
      </c>
    </row>
    <row r="252" spans="1:19" x14ac:dyDescent="0.25">
      <c r="D252" s="10">
        <v>0.1</v>
      </c>
      <c r="E252" s="2">
        <v>1136</v>
      </c>
      <c r="F252" s="38">
        <f t="shared" si="69"/>
        <v>0.48333333333333334</v>
      </c>
      <c r="G252" s="2">
        <v>1143</v>
      </c>
      <c r="H252" s="40">
        <f t="shared" si="70"/>
        <v>0.48819444444444443</v>
      </c>
      <c r="I252" s="4">
        <f t="shared" si="71"/>
        <v>0.49166666666666664</v>
      </c>
      <c r="J252" s="2" t="str">
        <f t="shared" si="72"/>
        <v/>
      </c>
      <c r="K252" s="2">
        <f t="shared" si="73"/>
        <v>6.9999999999999751</v>
      </c>
      <c r="L252" s="2">
        <f t="shared" si="74"/>
        <v>4</v>
      </c>
      <c r="M252" s="2">
        <f t="shared" ca="1" si="75"/>
        <v>902</v>
      </c>
      <c r="N252" s="2">
        <f t="shared" ca="1" si="76"/>
        <v>165.99999999999997</v>
      </c>
      <c r="O252" s="2">
        <f t="shared" si="77"/>
        <v>0.25</v>
      </c>
      <c r="P252" s="5">
        <f t="shared" si="78"/>
        <v>4.342905372259271E-2</v>
      </c>
      <c r="Q252" s="2">
        <f t="shared" si="79"/>
        <v>0.69999999999999751</v>
      </c>
      <c r="R252" s="2">
        <f t="shared" si="80"/>
        <v>0.94999999999999751</v>
      </c>
      <c r="S252" s="5">
        <f t="shared" si="81"/>
        <v>0.74342905372259027</v>
      </c>
    </row>
    <row r="253" spans="1:19" x14ac:dyDescent="0.25">
      <c r="A253" s="6">
        <v>38121</v>
      </c>
      <c r="B253" s="2">
        <v>906</v>
      </c>
      <c r="D253" s="10">
        <v>0.01</v>
      </c>
      <c r="E253" s="2">
        <v>952</v>
      </c>
      <c r="F253" s="38">
        <f t="shared" si="69"/>
        <v>0.41111111111111115</v>
      </c>
      <c r="G253" s="2">
        <v>953</v>
      </c>
      <c r="H253" s="40">
        <f t="shared" si="70"/>
        <v>0.41180555555555554</v>
      </c>
      <c r="I253" s="4" t="str">
        <f t="shared" si="71"/>
        <v/>
      </c>
      <c r="J253" s="2">
        <f t="shared" si="72"/>
        <v>3.9999999999999858</v>
      </c>
      <c r="K253" s="2">
        <f t="shared" si="73"/>
        <v>0.99999999999991651</v>
      </c>
      <c r="L253" s="2">
        <f t="shared" si="74"/>
        <v>1</v>
      </c>
      <c r="M253" s="2">
        <f t="shared" ca="1" si="75"/>
        <v>906</v>
      </c>
      <c r="N253" s="2" t="str">
        <f t="shared" si="76"/>
        <v/>
      </c>
      <c r="O253" s="2">
        <f t="shared" si="77"/>
        <v>0.21999999999999922</v>
      </c>
      <c r="P253" s="5">
        <f t="shared" si="78"/>
        <v>0.15635212440691129</v>
      </c>
      <c r="Q253" s="2">
        <f t="shared" si="79"/>
        <v>9.9999999999991658E-3</v>
      </c>
      <c r="R253" s="2">
        <f t="shared" si="80"/>
        <v>0.2299999999999984</v>
      </c>
      <c r="S253" s="5">
        <f t="shared" si="81"/>
        <v>0.16635212440691047</v>
      </c>
    </row>
    <row r="254" spans="1:19" x14ac:dyDescent="0.25">
      <c r="D254" s="2">
        <v>0.1</v>
      </c>
      <c r="E254" s="2">
        <v>957</v>
      </c>
      <c r="F254" s="38">
        <f t="shared" si="69"/>
        <v>0.4145833333333333</v>
      </c>
      <c r="G254" s="2">
        <v>1045</v>
      </c>
      <c r="H254" s="40">
        <f t="shared" si="70"/>
        <v>0.44791666666666669</v>
      </c>
      <c r="I254" s="4" t="str">
        <f t="shared" si="71"/>
        <v/>
      </c>
      <c r="J254" s="2">
        <f t="shared" si="72"/>
        <v>8.999999999999968</v>
      </c>
      <c r="K254" s="2">
        <f t="shared" si="73"/>
        <v>48.000000000000071</v>
      </c>
      <c r="L254" s="2">
        <f t="shared" si="74"/>
        <v>2</v>
      </c>
      <c r="M254" s="2">
        <f t="shared" ca="1" si="75"/>
        <v>906</v>
      </c>
      <c r="N254" s="2" t="str">
        <f t="shared" si="76"/>
        <v/>
      </c>
      <c r="O254" s="2">
        <f t="shared" si="77"/>
        <v>810.44999999999709</v>
      </c>
      <c r="P254" s="5">
        <f t="shared" si="78"/>
        <v>216.00868502871228</v>
      </c>
      <c r="Q254" s="2">
        <f t="shared" si="79"/>
        <v>4.8000000000000078</v>
      </c>
      <c r="R254" s="2">
        <f t="shared" si="80"/>
        <v>815.24999999999704</v>
      </c>
      <c r="S254" s="5">
        <f t="shared" si="81"/>
        <v>220.80868502871229</v>
      </c>
    </row>
    <row r="255" spans="1:19" x14ac:dyDescent="0.25">
      <c r="D255" s="10">
        <v>180</v>
      </c>
      <c r="E255" s="2">
        <v>1054</v>
      </c>
      <c r="F255" s="38">
        <f t="shared" si="69"/>
        <v>0.45416666666666666</v>
      </c>
      <c r="G255" s="2">
        <v>1324</v>
      </c>
      <c r="H255" s="40">
        <f t="shared" si="70"/>
        <v>0.55833333333333335</v>
      </c>
      <c r="I255" s="4">
        <f t="shared" si="71"/>
        <v>0.56180555555555556</v>
      </c>
      <c r="J255" s="2" t="str">
        <f t="shared" si="72"/>
        <v/>
      </c>
      <c r="K255" s="2">
        <f t="shared" si="73"/>
        <v>150.00000000000003</v>
      </c>
      <c r="L255" s="2">
        <f t="shared" si="74"/>
        <v>3</v>
      </c>
      <c r="M255" s="2">
        <f t="shared" ca="1" si="75"/>
        <v>906</v>
      </c>
      <c r="N255" s="2">
        <f t="shared" ca="1" si="76"/>
        <v>263</v>
      </c>
      <c r="O255" s="2">
        <f t="shared" si="77"/>
        <v>450</v>
      </c>
      <c r="P255" s="5">
        <f t="shared" si="78"/>
        <v>47.347346607878421</v>
      </c>
      <c r="Q255" s="2">
        <f t="shared" si="79"/>
        <v>27000.000000000004</v>
      </c>
      <c r="R255" s="2">
        <f t="shared" si="80"/>
        <v>27450.000000000004</v>
      </c>
      <c r="S255" s="5">
        <f t="shared" si="81"/>
        <v>27047.347346607883</v>
      </c>
    </row>
    <row r="256" spans="1:19" x14ac:dyDescent="0.25">
      <c r="A256" s="6">
        <v>38132</v>
      </c>
      <c r="B256" s="2">
        <v>1107</v>
      </c>
      <c r="D256" s="10">
        <v>0.01</v>
      </c>
      <c r="E256" s="2">
        <v>1139</v>
      </c>
      <c r="F256" s="38">
        <f t="shared" si="69"/>
        <v>0.48541666666666666</v>
      </c>
      <c r="G256" s="2">
        <v>1141</v>
      </c>
      <c r="H256" s="40">
        <f t="shared" si="70"/>
        <v>0.48680555555555555</v>
      </c>
      <c r="I256" s="4" t="str">
        <f t="shared" si="71"/>
        <v/>
      </c>
      <c r="J256" s="2">
        <f t="shared" si="72"/>
        <v>9.9999999999999645</v>
      </c>
      <c r="K256" s="2">
        <f t="shared" si="73"/>
        <v>1.9999999999999929</v>
      </c>
      <c r="L256" s="2">
        <f t="shared" si="74"/>
        <v>1</v>
      </c>
      <c r="M256" s="2">
        <f t="shared" ca="1" si="75"/>
        <v>1107</v>
      </c>
      <c r="N256" s="2" t="str">
        <f t="shared" si="76"/>
        <v/>
      </c>
      <c r="O256" s="2">
        <f t="shared" si="77"/>
        <v>200.04999999999927</v>
      </c>
      <c r="P256" s="5">
        <f t="shared" si="78"/>
        <v>48.215870110904028</v>
      </c>
      <c r="Q256" s="2">
        <f t="shared" si="79"/>
        <v>1.9999999999999931E-2</v>
      </c>
      <c r="R256" s="2">
        <f t="shared" si="80"/>
        <v>200.06999999999928</v>
      </c>
      <c r="S256" s="5">
        <f t="shared" si="81"/>
        <v>48.235870110904031</v>
      </c>
    </row>
    <row r="257" spans="1:19" x14ac:dyDescent="0.25">
      <c r="D257" s="10">
        <v>40</v>
      </c>
      <c r="E257" s="2">
        <v>1151</v>
      </c>
      <c r="F257" s="38">
        <f t="shared" ref="F257:F441" si="82">VALUE(CONCATENATE(LEFT(E257,LEN(E257)-2),":",RIGHT(E257,2)))</f>
        <v>0.49374999999999997</v>
      </c>
      <c r="G257" s="2">
        <v>1153</v>
      </c>
      <c r="H257" s="40">
        <f t="shared" ref="H257:H409" si="83">VALUE(CONCATENATE(LEFT(G257,LEN(G257)-2),":",RIGHT(G257,2)))</f>
        <v>0.49513888888888885</v>
      </c>
      <c r="I257" s="4">
        <f t="shared" si="71"/>
        <v>0.49861111111111106</v>
      </c>
      <c r="J257" s="2" t="str">
        <f t="shared" si="72"/>
        <v/>
      </c>
      <c r="K257" s="2">
        <f t="shared" si="73"/>
        <v>1.9999999999999929</v>
      </c>
      <c r="L257" s="2">
        <f t="shared" si="74"/>
        <v>2</v>
      </c>
      <c r="M257" s="2">
        <f t="shared" ca="1" si="75"/>
        <v>1107</v>
      </c>
      <c r="N257" s="2">
        <f t="shared" ca="1" si="76"/>
        <v>50.999999999999901</v>
      </c>
      <c r="O257" s="2">
        <f t="shared" si="77"/>
        <v>100</v>
      </c>
      <c r="P257" s="5">
        <f t="shared" si="78"/>
        <v>11.425711806824168</v>
      </c>
      <c r="Q257" s="2">
        <f t="shared" si="79"/>
        <v>79.999999999999716</v>
      </c>
      <c r="R257" s="2">
        <f t="shared" si="80"/>
        <v>179.99999999999972</v>
      </c>
      <c r="S257" s="5">
        <f t="shared" si="81"/>
        <v>91.425711806823884</v>
      </c>
    </row>
    <row r="258" spans="1:19" x14ac:dyDescent="0.25">
      <c r="A258" s="6">
        <v>38132</v>
      </c>
      <c r="B258" s="2">
        <v>1322</v>
      </c>
      <c r="D258" s="10">
        <v>40</v>
      </c>
      <c r="E258" s="2">
        <v>1345</v>
      </c>
      <c r="F258" s="38">
        <f t="shared" si="82"/>
        <v>0.57291666666666663</v>
      </c>
      <c r="G258" s="2">
        <v>1445</v>
      </c>
      <c r="H258" s="40">
        <f t="shared" si="83"/>
        <v>0.61458333333333337</v>
      </c>
      <c r="I258" s="4">
        <f t="shared" ref="I258:I321" si="84">IF(OR(A259&lt;&gt;"",D259=""),H258+TIME(0,5,0),"")</f>
        <v>0.61805555555555558</v>
      </c>
      <c r="J258" s="2" t="str">
        <f t="shared" ref="J258:J321" si="85">IF(AND(OR(AND(A258&lt;&gt;"",A259=""),AND(A258="",A259="")),D259&lt;&gt;""),(F259-H258)*1440,"")</f>
        <v/>
      </c>
      <c r="K258" s="2">
        <f t="shared" ref="K258:K321" si="86">(H258-F258)*1440</f>
        <v>60.000000000000107</v>
      </c>
      <c r="L258" s="2">
        <f t="shared" ref="L258:L321" si="87">IF(A258&lt;&gt;"",1,L257+1)</f>
        <v>1</v>
      </c>
      <c r="M258" s="2">
        <f t="shared" ref="M258:M321" ca="1" si="88">OFFSET(B258,-L258+1,0)</f>
        <v>1322</v>
      </c>
      <c r="N258" s="2">
        <f t="shared" ref="N258:N321" ca="1" si="89">IF(I258&lt;&gt;"",(I258-VALUE(CONCATENATE(LEFT(M258,LEN(M258)-2),":",RIGHT(M258,2))))*1440,"")</f>
        <v>88</v>
      </c>
      <c r="O258" s="2">
        <f t="shared" ref="O258:O321" si="90">IF(J258&lt;&gt;"",(D258+D259)*J258/2,D258*5/2)</f>
        <v>100</v>
      </c>
      <c r="P258" s="5">
        <f t="shared" ref="P258:P321" si="91">IF(J258&lt;&gt;"",(D259-D258)*J258/LN((D259+0.000001)/(D258+0.000001)),-5*(D258-0.000001)/(LN(1/D258)-13.8155))</f>
        <v>11.425711806824168</v>
      </c>
      <c r="Q258" s="2">
        <f t="shared" ref="Q258:Q321" si="92">(D258*K258)</f>
        <v>2400.0000000000041</v>
      </c>
      <c r="R258" s="2">
        <f t="shared" ref="R258:R321" si="93">O258+Q258</f>
        <v>2500.0000000000041</v>
      </c>
      <c r="S258" s="5">
        <f t="shared" ref="S258:S321" si="94">P258+Q258</f>
        <v>2411.4257118068281</v>
      </c>
    </row>
    <row r="259" spans="1:19" x14ac:dyDescent="0.25">
      <c r="A259" s="6">
        <v>38139</v>
      </c>
      <c r="B259" s="2">
        <v>1322</v>
      </c>
      <c r="D259" s="10">
        <v>0.01</v>
      </c>
      <c r="E259" s="2">
        <v>1506</v>
      </c>
      <c r="F259" s="38">
        <f t="shared" si="82"/>
        <v>0.62916666666666665</v>
      </c>
      <c r="G259" s="2">
        <v>1512</v>
      </c>
      <c r="H259" s="40">
        <f t="shared" si="83"/>
        <v>0.6333333333333333</v>
      </c>
      <c r="I259" s="4" t="str">
        <f t="shared" si="84"/>
        <v/>
      </c>
      <c r="J259" s="2">
        <f t="shared" si="85"/>
        <v>8.0000000000001315</v>
      </c>
      <c r="K259" s="2">
        <f t="shared" si="86"/>
        <v>5.9999999999999787</v>
      </c>
      <c r="L259" s="2">
        <f t="shared" si="87"/>
        <v>1</v>
      </c>
      <c r="M259" s="2">
        <f t="shared" ca="1" si="88"/>
        <v>1322</v>
      </c>
      <c r="N259" s="2" t="str">
        <f t="shared" si="89"/>
        <v/>
      </c>
      <c r="O259" s="2">
        <f t="shared" si="90"/>
        <v>4.0400000000000666</v>
      </c>
      <c r="P259" s="5">
        <f t="shared" si="91"/>
        <v>1.7198431189295473</v>
      </c>
      <c r="Q259" s="2">
        <f t="shared" si="92"/>
        <v>5.999999999999979E-2</v>
      </c>
      <c r="R259" s="2">
        <f t="shared" si="93"/>
        <v>4.1000000000000663</v>
      </c>
      <c r="S259" s="5">
        <f t="shared" si="94"/>
        <v>1.7798431189295472</v>
      </c>
    </row>
    <row r="260" spans="1:19" x14ac:dyDescent="0.25">
      <c r="D260" s="10">
        <v>1</v>
      </c>
      <c r="E260" s="2">
        <v>1520</v>
      </c>
      <c r="F260" s="38">
        <f t="shared" si="82"/>
        <v>0.63888888888888895</v>
      </c>
      <c r="G260" s="2">
        <v>1612</v>
      </c>
      <c r="H260" s="40">
        <f t="shared" si="83"/>
        <v>0.67499999999999993</v>
      </c>
      <c r="I260" s="4">
        <f t="shared" si="84"/>
        <v>0.67847222222222214</v>
      </c>
      <c r="J260" s="2" t="str">
        <f t="shared" si="85"/>
        <v/>
      </c>
      <c r="K260" s="2">
        <f t="shared" si="86"/>
        <v>51.999999999999815</v>
      </c>
      <c r="L260" s="2">
        <f t="shared" si="87"/>
        <v>2</v>
      </c>
      <c r="M260" s="2">
        <f t="shared" ca="1" si="88"/>
        <v>1322</v>
      </c>
      <c r="N260" s="2">
        <f t="shared" ca="1" si="89"/>
        <v>174.99999999999986</v>
      </c>
      <c r="O260" s="2">
        <f t="shared" si="90"/>
        <v>2.5</v>
      </c>
      <c r="P260" s="5">
        <f t="shared" si="91"/>
        <v>0.36191198291773735</v>
      </c>
      <c r="Q260" s="2">
        <f t="shared" si="92"/>
        <v>51.999999999999815</v>
      </c>
      <c r="R260" s="2">
        <f t="shared" si="93"/>
        <v>54.499999999999815</v>
      </c>
      <c r="S260" s="5">
        <f t="shared" si="94"/>
        <v>52.361911982917555</v>
      </c>
    </row>
    <row r="261" spans="1:19" x14ac:dyDescent="0.25">
      <c r="A261" s="6">
        <v>38141</v>
      </c>
      <c r="B261" s="2">
        <v>850</v>
      </c>
      <c r="D261" s="10">
        <v>0.01</v>
      </c>
      <c r="E261" s="2">
        <v>929</v>
      </c>
      <c r="F261" s="38">
        <f t="shared" si="82"/>
        <v>0.39513888888888887</v>
      </c>
      <c r="G261" s="2">
        <v>931</v>
      </c>
      <c r="H261" s="40">
        <f t="shared" si="83"/>
        <v>0.39652777777777781</v>
      </c>
      <c r="I261" s="4" t="str">
        <f t="shared" si="84"/>
        <v/>
      </c>
      <c r="J261" s="2">
        <f t="shared" si="85"/>
        <v>2.9999999999999094</v>
      </c>
      <c r="K261" s="2">
        <f t="shared" si="86"/>
        <v>2.0000000000000728</v>
      </c>
      <c r="L261" s="2">
        <f t="shared" si="87"/>
        <v>1</v>
      </c>
      <c r="M261" s="2">
        <f t="shared" ca="1" si="88"/>
        <v>850</v>
      </c>
      <c r="N261" s="2" t="str">
        <f t="shared" si="89"/>
        <v/>
      </c>
      <c r="O261" s="2">
        <f t="shared" si="90"/>
        <v>0.16499999999999501</v>
      </c>
      <c r="P261" s="5">
        <f t="shared" si="91"/>
        <v>0.11726409330518034</v>
      </c>
      <c r="Q261" s="2">
        <f t="shared" si="92"/>
        <v>2.0000000000000729E-2</v>
      </c>
      <c r="R261" s="2">
        <f t="shared" si="93"/>
        <v>0.18499999999999575</v>
      </c>
      <c r="S261" s="5">
        <f t="shared" si="94"/>
        <v>0.13726409330518108</v>
      </c>
    </row>
    <row r="262" spans="1:19" x14ac:dyDescent="0.25">
      <c r="D262" s="10">
        <v>0.1</v>
      </c>
      <c r="E262" s="2">
        <v>934</v>
      </c>
      <c r="F262" s="38">
        <f t="shared" si="82"/>
        <v>0.39861111111111108</v>
      </c>
      <c r="G262" s="2">
        <v>1045</v>
      </c>
      <c r="H262" s="40">
        <f t="shared" si="83"/>
        <v>0.44791666666666669</v>
      </c>
      <c r="I262" s="4" t="str">
        <f t="shared" si="84"/>
        <v/>
      </c>
      <c r="J262" s="2">
        <f t="shared" si="85"/>
        <v>4.9999999999999822</v>
      </c>
      <c r="K262" s="2">
        <f t="shared" si="86"/>
        <v>71.000000000000071</v>
      </c>
      <c r="L262" s="2">
        <f t="shared" si="87"/>
        <v>2</v>
      </c>
      <c r="M262" s="2">
        <f t="shared" ca="1" si="88"/>
        <v>850</v>
      </c>
      <c r="N262" s="2" t="str">
        <f t="shared" si="89"/>
        <v/>
      </c>
      <c r="O262" s="2">
        <f t="shared" si="90"/>
        <v>5.2499999999999813</v>
      </c>
      <c r="P262" s="5">
        <f t="shared" si="91"/>
        <v>3.1711879629540722</v>
      </c>
      <c r="Q262" s="2">
        <f t="shared" si="92"/>
        <v>7.1000000000000076</v>
      </c>
      <c r="R262" s="2">
        <f t="shared" si="93"/>
        <v>12.349999999999989</v>
      </c>
      <c r="S262" s="5">
        <f t="shared" si="94"/>
        <v>10.27118796295408</v>
      </c>
    </row>
    <row r="263" spans="1:19" x14ac:dyDescent="0.25">
      <c r="D263" s="10">
        <v>2</v>
      </c>
      <c r="E263" s="2">
        <v>1050</v>
      </c>
      <c r="F263" s="38">
        <f t="shared" si="82"/>
        <v>0.4513888888888889</v>
      </c>
      <c r="G263" s="2">
        <v>1108</v>
      </c>
      <c r="H263" s="40">
        <f t="shared" si="83"/>
        <v>0.46388888888888885</v>
      </c>
      <c r="I263" s="4" t="str">
        <f t="shared" si="84"/>
        <v/>
      </c>
      <c r="J263" s="2">
        <f t="shared" si="85"/>
        <v>5.9999999999999787</v>
      </c>
      <c r="K263" s="2">
        <f t="shared" si="86"/>
        <v>17.999999999999936</v>
      </c>
      <c r="L263" s="2">
        <f t="shared" si="87"/>
        <v>3</v>
      </c>
      <c r="M263" s="2">
        <f t="shared" ca="1" si="88"/>
        <v>850</v>
      </c>
      <c r="N263" s="2" t="str">
        <f t="shared" si="89"/>
        <v/>
      </c>
      <c r="O263" s="2">
        <f t="shared" si="90"/>
        <v>155.99999999999943</v>
      </c>
      <c r="P263" s="5">
        <f t="shared" si="91"/>
        <v>89.472243918715719</v>
      </c>
      <c r="Q263" s="2">
        <f t="shared" si="92"/>
        <v>35.999999999999872</v>
      </c>
      <c r="R263" s="2">
        <f t="shared" si="93"/>
        <v>191.99999999999932</v>
      </c>
      <c r="S263" s="5">
        <f t="shared" si="94"/>
        <v>125.47224391871559</v>
      </c>
    </row>
    <row r="264" spans="1:19" x14ac:dyDescent="0.25">
      <c r="D264" s="10">
        <v>50</v>
      </c>
      <c r="E264" s="2">
        <v>1114</v>
      </c>
      <c r="F264" s="38">
        <f t="shared" si="82"/>
        <v>0.4680555555555555</v>
      </c>
      <c r="G264" s="2">
        <v>1130</v>
      </c>
      <c r="H264" s="40">
        <f t="shared" si="83"/>
        <v>0.47916666666666669</v>
      </c>
      <c r="I264" s="4">
        <f t="shared" si="84"/>
        <v>0.4826388888888889</v>
      </c>
      <c r="J264" s="2" t="str">
        <f t="shared" si="85"/>
        <v/>
      </c>
      <c r="K264" s="2">
        <f t="shared" si="86"/>
        <v>16.000000000000103</v>
      </c>
      <c r="L264" s="2">
        <f t="shared" si="87"/>
        <v>4</v>
      </c>
      <c r="M264" s="2">
        <f t="shared" ca="1" si="88"/>
        <v>850</v>
      </c>
      <c r="N264" s="2">
        <f t="shared" ca="1" si="89"/>
        <v>164.99999999999997</v>
      </c>
      <c r="O264" s="2">
        <f t="shared" si="90"/>
        <v>125</v>
      </c>
      <c r="P264" s="5">
        <f t="shared" si="91"/>
        <v>14.102364719732718</v>
      </c>
      <c r="Q264" s="2">
        <f t="shared" si="92"/>
        <v>800.00000000000512</v>
      </c>
      <c r="R264" s="2">
        <f t="shared" si="93"/>
        <v>925.00000000000512</v>
      </c>
      <c r="S264" s="5">
        <f t="shared" si="94"/>
        <v>814.10236471973781</v>
      </c>
    </row>
    <row r="265" spans="1:19" x14ac:dyDescent="0.25">
      <c r="A265" s="6">
        <v>38141</v>
      </c>
      <c r="B265" s="2">
        <v>1305</v>
      </c>
      <c r="D265" s="10">
        <v>0.01</v>
      </c>
      <c r="E265" s="2">
        <v>1456</v>
      </c>
      <c r="F265" s="38">
        <f t="shared" si="82"/>
        <v>0.62222222222222223</v>
      </c>
      <c r="G265" s="2">
        <v>1510</v>
      </c>
      <c r="H265" s="40">
        <f t="shared" si="83"/>
        <v>0.63194444444444442</v>
      </c>
      <c r="I265" s="4" t="str">
        <f t="shared" si="84"/>
        <v/>
      </c>
      <c r="J265" s="2">
        <f t="shared" si="85"/>
        <v>8.0000000000001315</v>
      </c>
      <c r="K265" s="2">
        <f t="shared" si="86"/>
        <v>13.99999999999995</v>
      </c>
      <c r="L265" s="2">
        <f t="shared" si="87"/>
        <v>1</v>
      </c>
      <c r="M265" s="2">
        <f t="shared" ca="1" si="88"/>
        <v>1305</v>
      </c>
      <c r="N265" s="2" t="str">
        <f t="shared" si="89"/>
        <v/>
      </c>
      <c r="O265" s="2">
        <f t="shared" si="90"/>
        <v>4.0400000000000666</v>
      </c>
      <c r="P265" s="5">
        <f t="shared" si="91"/>
        <v>1.7198431189295473</v>
      </c>
      <c r="Q265" s="2">
        <f t="shared" si="92"/>
        <v>0.13999999999999951</v>
      </c>
      <c r="R265" s="2">
        <f t="shared" si="93"/>
        <v>4.1800000000000663</v>
      </c>
      <c r="S265" s="5">
        <f t="shared" si="94"/>
        <v>1.8598431189295468</v>
      </c>
    </row>
    <row r="266" spans="1:19" x14ac:dyDescent="0.25">
      <c r="D266" s="10">
        <v>1</v>
      </c>
      <c r="E266" s="2">
        <v>1518</v>
      </c>
      <c r="F266" s="38">
        <f t="shared" si="82"/>
        <v>0.63750000000000007</v>
      </c>
      <c r="G266" s="2">
        <v>1653</v>
      </c>
      <c r="H266" s="40">
        <f t="shared" si="83"/>
        <v>0.70347222222222217</v>
      </c>
      <c r="I266" s="4">
        <f t="shared" si="84"/>
        <v>0.70694444444444438</v>
      </c>
      <c r="J266" s="2" t="str">
        <f t="shared" si="85"/>
        <v/>
      </c>
      <c r="K266" s="2">
        <f t="shared" si="86"/>
        <v>94.999999999999829</v>
      </c>
      <c r="L266" s="2">
        <f t="shared" si="87"/>
        <v>2</v>
      </c>
      <c r="M266" s="2">
        <f t="shared" ca="1" si="88"/>
        <v>1305</v>
      </c>
      <c r="N266" s="2">
        <f t="shared" ca="1" si="89"/>
        <v>232.9999999999998</v>
      </c>
      <c r="O266" s="2">
        <f t="shared" si="90"/>
        <v>2.5</v>
      </c>
      <c r="P266" s="5">
        <f t="shared" si="91"/>
        <v>0.36191198291773735</v>
      </c>
      <c r="Q266" s="2">
        <f t="shared" si="92"/>
        <v>94.999999999999829</v>
      </c>
      <c r="R266" s="2">
        <f t="shared" si="93"/>
        <v>97.499999999999829</v>
      </c>
      <c r="S266" s="5">
        <f t="shared" si="94"/>
        <v>95.361911982917562</v>
      </c>
    </row>
    <row r="267" spans="1:19" x14ac:dyDescent="0.25">
      <c r="A267" s="6">
        <v>38142</v>
      </c>
      <c r="B267" s="2">
        <v>814</v>
      </c>
      <c r="D267" s="10">
        <v>0.01</v>
      </c>
      <c r="E267" s="2">
        <v>912</v>
      </c>
      <c r="F267" s="38">
        <f t="shared" si="82"/>
        <v>0.3833333333333333</v>
      </c>
      <c r="G267" s="2">
        <v>915</v>
      </c>
      <c r="H267" s="40">
        <f t="shared" si="83"/>
        <v>0.38541666666666669</v>
      </c>
      <c r="I267" s="4" t="str">
        <f t="shared" si="84"/>
        <v/>
      </c>
      <c r="J267" s="2">
        <f t="shared" si="85"/>
        <v>10.999999999999961</v>
      </c>
      <c r="K267" s="2">
        <f t="shared" si="86"/>
        <v>3.0000000000000693</v>
      </c>
      <c r="L267" s="2">
        <f t="shared" si="87"/>
        <v>1</v>
      </c>
      <c r="M267" s="2">
        <f t="shared" ca="1" si="88"/>
        <v>814</v>
      </c>
      <c r="N267" s="2" t="str">
        <f t="shared" si="89"/>
        <v/>
      </c>
      <c r="O267" s="2">
        <f t="shared" si="90"/>
        <v>550.05499999999802</v>
      </c>
      <c r="P267" s="5">
        <f t="shared" si="91"/>
        <v>119.42033582047918</v>
      </c>
      <c r="Q267" s="2">
        <f t="shared" si="92"/>
        <v>3.0000000000000693E-2</v>
      </c>
      <c r="R267" s="2">
        <f t="shared" si="93"/>
        <v>550.08499999999799</v>
      </c>
      <c r="S267" s="5">
        <f t="shared" si="94"/>
        <v>119.45033582047918</v>
      </c>
    </row>
    <row r="268" spans="1:19" x14ac:dyDescent="0.25">
      <c r="D268" s="10">
        <v>100</v>
      </c>
      <c r="E268" s="2">
        <v>926</v>
      </c>
      <c r="F268" s="38">
        <f t="shared" si="82"/>
        <v>0.39305555555555555</v>
      </c>
      <c r="G268" s="2">
        <v>931</v>
      </c>
      <c r="H268" s="40">
        <f t="shared" si="83"/>
        <v>0.39652777777777781</v>
      </c>
      <c r="I268" s="4" t="str">
        <f t="shared" si="84"/>
        <v/>
      </c>
      <c r="J268" s="2">
        <f t="shared" si="85"/>
        <v>4.9999999999999023</v>
      </c>
      <c r="K268" s="2">
        <f t="shared" si="86"/>
        <v>5.0000000000000622</v>
      </c>
      <c r="L268" s="2">
        <f t="shared" si="87"/>
        <v>2</v>
      </c>
      <c r="M268" s="2">
        <f t="shared" ca="1" si="88"/>
        <v>814</v>
      </c>
      <c r="N268" s="2" t="str">
        <f t="shared" si="89"/>
        <v/>
      </c>
      <c r="O268" s="2">
        <f t="shared" si="90"/>
        <v>249.99999999999511</v>
      </c>
      <c r="P268" s="5">
        <f t="shared" si="91"/>
        <v>27.143405104217422</v>
      </c>
      <c r="Q268" s="2">
        <f t="shared" si="92"/>
        <v>500.0000000000062</v>
      </c>
      <c r="R268" s="2">
        <f t="shared" si="93"/>
        <v>750.00000000000136</v>
      </c>
      <c r="S268" s="5">
        <f t="shared" si="94"/>
        <v>527.14340510422358</v>
      </c>
    </row>
    <row r="269" spans="1:19" x14ac:dyDescent="0.25">
      <c r="D269" s="10">
        <v>0</v>
      </c>
      <c r="E269" s="2">
        <v>936</v>
      </c>
      <c r="F269" s="38">
        <f t="shared" si="82"/>
        <v>0.39999999999999997</v>
      </c>
      <c r="G269" s="2">
        <v>938</v>
      </c>
      <c r="H269" s="40">
        <f t="shared" si="83"/>
        <v>0.40138888888888885</v>
      </c>
      <c r="I269" s="4" t="str">
        <f t="shared" si="84"/>
        <v/>
      </c>
      <c r="J269" s="2">
        <f t="shared" si="85"/>
        <v>25.000000000000071</v>
      </c>
      <c r="K269" s="2">
        <f t="shared" si="86"/>
        <v>1.9999999999999929</v>
      </c>
      <c r="L269" s="2">
        <f t="shared" si="87"/>
        <v>3</v>
      </c>
      <c r="M269" s="2">
        <f t="shared" ca="1" si="88"/>
        <v>814</v>
      </c>
      <c r="N269" s="2" t="str">
        <f t="shared" si="89"/>
        <v/>
      </c>
      <c r="O269" s="2">
        <f t="shared" si="90"/>
        <v>1250.0000000000036</v>
      </c>
      <c r="P269" s="5">
        <f t="shared" si="91"/>
        <v>135.71702552109016</v>
      </c>
      <c r="Q269" s="2">
        <f t="shared" si="92"/>
        <v>0</v>
      </c>
      <c r="R269" s="2">
        <f t="shared" si="93"/>
        <v>1250.0000000000036</v>
      </c>
      <c r="S269" s="5">
        <f t="shared" si="94"/>
        <v>135.71702552109016</v>
      </c>
    </row>
    <row r="270" spans="1:19" x14ac:dyDescent="0.25">
      <c r="D270" s="10">
        <v>100</v>
      </c>
      <c r="E270" s="2">
        <v>1003</v>
      </c>
      <c r="F270" s="38">
        <f t="shared" si="82"/>
        <v>0.41875000000000001</v>
      </c>
      <c r="G270" s="2">
        <v>1006</v>
      </c>
      <c r="H270" s="40">
        <f t="shared" si="83"/>
        <v>0.42083333333333334</v>
      </c>
      <c r="I270" s="4" t="str">
        <f t="shared" si="84"/>
        <v/>
      </c>
      <c r="J270" s="2">
        <f t="shared" si="85"/>
        <v>1.9999999999999929</v>
      </c>
      <c r="K270" s="2">
        <f t="shared" si="86"/>
        <v>2.9999999999999893</v>
      </c>
      <c r="L270" s="2">
        <f t="shared" si="87"/>
        <v>4</v>
      </c>
      <c r="M270" s="2">
        <f t="shared" ca="1" si="88"/>
        <v>814</v>
      </c>
      <c r="N270" s="2" t="str">
        <f t="shared" si="89"/>
        <v/>
      </c>
      <c r="O270" s="2">
        <f t="shared" si="90"/>
        <v>279.99999999999898</v>
      </c>
      <c r="P270" s="5">
        <f t="shared" si="91"/>
        <v>272.20760654115037</v>
      </c>
      <c r="Q270" s="2">
        <f t="shared" si="92"/>
        <v>299.99999999999892</v>
      </c>
      <c r="R270" s="2">
        <f t="shared" si="93"/>
        <v>579.99999999999795</v>
      </c>
      <c r="S270" s="5">
        <f t="shared" si="94"/>
        <v>572.20760654114929</v>
      </c>
    </row>
    <row r="271" spans="1:19" x14ac:dyDescent="0.25">
      <c r="D271" s="10">
        <v>180</v>
      </c>
      <c r="E271" s="2">
        <v>1008</v>
      </c>
      <c r="F271" s="38">
        <f t="shared" si="82"/>
        <v>0.42222222222222222</v>
      </c>
      <c r="G271" s="2">
        <v>1238</v>
      </c>
      <c r="H271" s="40">
        <f t="shared" si="83"/>
        <v>0.52638888888888891</v>
      </c>
      <c r="I271" s="4">
        <f t="shared" si="84"/>
        <v>0.52986111111111112</v>
      </c>
      <c r="J271" s="2" t="str">
        <f t="shared" si="85"/>
        <v/>
      </c>
      <c r="K271" s="2">
        <f t="shared" si="86"/>
        <v>150.00000000000003</v>
      </c>
      <c r="L271" s="2">
        <f t="shared" si="87"/>
        <v>5</v>
      </c>
      <c r="M271" s="2">
        <f t="shared" ca="1" si="88"/>
        <v>814</v>
      </c>
      <c r="N271" s="2">
        <f t="shared" ca="1" si="89"/>
        <v>269.00000000000006</v>
      </c>
      <c r="O271" s="2">
        <f t="shared" si="90"/>
        <v>450</v>
      </c>
      <c r="P271" s="5">
        <f t="shared" si="91"/>
        <v>47.347346607878421</v>
      </c>
      <c r="Q271" s="2">
        <f t="shared" si="92"/>
        <v>27000.000000000004</v>
      </c>
      <c r="R271" s="2">
        <f t="shared" si="93"/>
        <v>27450.000000000004</v>
      </c>
      <c r="S271" s="5">
        <f t="shared" si="94"/>
        <v>27047.347346607883</v>
      </c>
    </row>
    <row r="272" spans="1:19" x14ac:dyDescent="0.25">
      <c r="A272" s="6">
        <v>38147</v>
      </c>
      <c r="B272" s="2">
        <v>835</v>
      </c>
      <c r="D272" s="10">
        <v>0.01</v>
      </c>
      <c r="E272" s="2">
        <v>1003</v>
      </c>
      <c r="F272" s="38">
        <f t="shared" si="82"/>
        <v>0.41875000000000001</v>
      </c>
      <c r="G272" s="2">
        <v>1015</v>
      </c>
      <c r="H272" s="40">
        <f t="shared" si="83"/>
        <v>0.42708333333333331</v>
      </c>
      <c r="I272" s="4" t="str">
        <f t="shared" si="84"/>
        <v/>
      </c>
      <c r="J272" s="2">
        <f t="shared" si="85"/>
        <v>9.000000000000048</v>
      </c>
      <c r="K272" s="2">
        <f t="shared" si="86"/>
        <v>11.999999999999957</v>
      </c>
      <c r="L272" s="2">
        <f t="shared" si="87"/>
        <v>1</v>
      </c>
      <c r="M272" s="2">
        <f t="shared" ca="1" si="88"/>
        <v>835</v>
      </c>
      <c r="N272" s="2" t="str">
        <f t="shared" si="89"/>
        <v/>
      </c>
      <c r="O272" s="2">
        <f t="shared" si="90"/>
        <v>4.5450000000000239</v>
      </c>
      <c r="P272" s="5">
        <f t="shared" si="91"/>
        <v>1.9348235087957193</v>
      </c>
      <c r="Q272" s="2">
        <f t="shared" si="92"/>
        <v>0.11999999999999958</v>
      </c>
      <c r="R272" s="2">
        <f t="shared" si="93"/>
        <v>4.6650000000000231</v>
      </c>
      <c r="S272" s="5">
        <f t="shared" si="94"/>
        <v>2.0548235087957187</v>
      </c>
    </row>
    <row r="273" spans="1:19" x14ac:dyDescent="0.25">
      <c r="D273" s="10">
        <v>1</v>
      </c>
      <c r="E273" s="2">
        <v>1024</v>
      </c>
      <c r="F273" s="38">
        <f t="shared" si="82"/>
        <v>0.43333333333333335</v>
      </c>
      <c r="G273" s="2">
        <v>1032</v>
      </c>
      <c r="H273" s="40">
        <f t="shared" si="83"/>
        <v>0.43888888888888888</v>
      </c>
      <c r="I273" s="4" t="str">
        <f t="shared" si="84"/>
        <v/>
      </c>
      <c r="J273" s="2">
        <f t="shared" si="85"/>
        <v>7.0000000000000551</v>
      </c>
      <c r="K273" s="2">
        <f t="shared" si="86"/>
        <v>7.9999999999999716</v>
      </c>
      <c r="L273" s="2">
        <f t="shared" si="87"/>
        <v>2</v>
      </c>
      <c r="M273" s="2">
        <f t="shared" ca="1" si="88"/>
        <v>835</v>
      </c>
      <c r="N273" s="2" t="str">
        <f t="shared" si="89"/>
        <v/>
      </c>
      <c r="O273" s="2">
        <f t="shared" si="90"/>
        <v>38.500000000000306</v>
      </c>
      <c r="P273" s="5">
        <f t="shared" si="91"/>
        <v>27.360563054186599</v>
      </c>
      <c r="Q273" s="2">
        <f t="shared" si="92"/>
        <v>7.9999999999999716</v>
      </c>
      <c r="R273" s="2">
        <f t="shared" si="93"/>
        <v>46.500000000000277</v>
      </c>
      <c r="S273" s="5">
        <f t="shared" si="94"/>
        <v>35.360563054186571</v>
      </c>
    </row>
    <row r="274" spans="1:19" x14ac:dyDescent="0.25">
      <c r="D274" s="10">
        <v>10</v>
      </c>
      <c r="E274" s="2">
        <v>1039</v>
      </c>
      <c r="F274" s="38">
        <f t="shared" si="82"/>
        <v>0.44375000000000003</v>
      </c>
      <c r="G274" s="2">
        <v>1046</v>
      </c>
      <c r="H274" s="40">
        <f t="shared" si="83"/>
        <v>0.44861111111111113</v>
      </c>
      <c r="I274" s="4" t="str">
        <f t="shared" si="84"/>
        <v/>
      </c>
      <c r="J274" s="2">
        <f t="shared" si="85"/>
        <v>12.999999999999954</v>
      </c>
      <c r="K274" s="2">
        <f t="shared" si="86"/>
        <v>6.9999999999999751</v>
      </c>
      <c r="L274" s="2">
        <f t="shared" si="87"/>
        <v>3</v>
      </c>
      <c r="M274" s="2">
        <f t="shared" ca="1" si="88"/>
        <v>835</v>
      </c>
      <c r="N274" s="2" t="str">
        <f t="shared" si="89"/>
        <v/>
      </c>
      <c r="O274" s="2">
        <f t="shared" si="90"/>
        <v>65.06499999999977</v>
      </c>
      <c r="P274" s="5">
        <f t="shared" si="91"/>
        <v>18.800880006428205</v>
      </c>
      <c r="Q274" s="2">
        <f t="shared" si="92"/>
        <v>69.999999999999744</v>
      </c>
      <c r="R274" s="2">
        <f t="shared" si="93"/>
        <v>135.06499999999951</v>
      </c>
      <c r="S274" s="5">
        <f t="shared" si="94"/>
        <v>88.800880006427946</v>
      </c>
    </row>
    <row r="275" spans="1:19" x14ac:dyDescent="0.25">
      <c r="D275" s="10">
        <v>0.01</v>
      </c>
      <c r="E275" s="2">
        <v>1059</v>
      </c>
      <c r="F275" s="38">
        <f t="shared" si="82"/>
        <v>0.45763888888888887</v>
      </c>
      <c r="G275" s="2">
        <v>1102</v>
      </c>
      <c r="H275" s="40">
        <f t="shared" si="83"/>
        <v>0.4597222222222222</v>
      </c>
      <c r="I275" s="4" t="str">
        <f t="shared" si="84"/>
        <v/>
      </c>
      <c r="J275" s="2">
        <f t="shared" si="85"/>
        <v>5.9999999999999787</v>
      </c>
      <c r="K275" s="2">
        <f t="shared" si="86"/>
        <v>2.9999999999999893</v>
      </c>
      <c r="L275" s="2">
        <f t="shared" si="87"/>
        <v>4</v>
      </c>
      <c r="M275" s="2">
        <f t="shared" ca="1" si="88"/>
        <v>835</v>
      </c>
      <c r="N275" s="2" t="str">
        <f t="shared" si="89"/>
        <v/>
      </c>
      <c r="O275" s="2">
        <f t="shared" si="90"/>
        <v>3.2999999999999884E-2</v>
      </c>
      <c r="P275" s="5">
        <f t="shared" si="91"/>
        <v>2.3461067093385381E-2</v>
      </c>
      <c r="Q275" s="2">
        <f t="shared" si="92"/>
        <v>2.9999999999999895E-2</v>
      </c>
      <c r="R275" s="2">
        <f t="shared" si="93"/>
        <v>6.2999999999999778E-2</v>
      </c>
      <c r="S275" s="5">
        <f t="shared" si="94"/>
        <v>5.3461067093385273E-2</v>
      </c>
    </row>
    <row r="276" spans="1:19" x14ac:dyDescent="0.25">
      <c r="D276" s="10">
        <v>1E-3</v>
      </c>
      <c r="E276" s="2">
        <v>1108</v>
      </c>
      <c r="F276" s="38">
        <f t="shared" si="82"/>
        <v>0.46388888888888885</v>
      </c>
      <c r="G276" s="2">
        <v>1112</v>
      </c>
      <c r="H276" s="40">
        <f t="shared" si="83"/>
        <v>0.46666666666666662</v>
      </c>
      <c r="I276" s="4">
        <f t="shared" si="84"/>
        <v>0.47013888888888883</v>
      </c>
      <c r="J276" s="2" t="str">
        <f t="shared" si="85"/>
        <v/>
      </c>
      <c r="K276" s="2">
        <f t="shared" si="86"/>
        <v>3.9999999999999858</v>
      </c>
      <c r="L276" s="2">
        <f t="shared" si="87"/>
        <v>5</v>
      </c>
      <c r="M276" s="2">
        <f t="shared" ca="1" si="88"/>
        <v>835</v>
      </c>
      <c r="N276" s="2">
        <f t="shared" ca="1" si="89"/>
        <v>161.99999999999991</v>
      </c>
      <c r="O276" s="2">
        <f t="shared" si="90"/>
        <v>2.5000000000000001E-3</v>
      </c>
      <c r="P276" s="5">
        <f t="shared" si="91"/>
        <v>7.2310141757293866E-4</v>
      </c>
      <c r="Q276" s="2">
        <f t="shared" si="92"/>
        <v>3.9999999999999862E-3</v>
      </c>
      <c r="R276" s="2">
        <f t="shared" si="93"/>
        <v>6.4999999999999867E-3</v>
      </c>
      <c r="S276" s="5">
        <f t="shared" si="94"/>
        <v>4.7231014175729245E-3</v>
      </c>
    </row>
    <row r="277" spans="1:19" x14ac:dyDescent="0.25">
      <c r="A277" s="6">
        <v>38147</v>
      </c>
      <c r="B277" s="2">
        <v>1307</v>
      </c>
      <c r="D277" s="10">
        <v>0.01</v>
      </c>
      <c r="E277" s="2">
        <v>1343</v>
      </c>
      <c r="F277" s="38">
        <f t="shared" si="82"/>
        <v>0.57152777777777775</v>
      </c>
      <c r="G277" s="2">
        <v>1348</v>
      </c>
      <c r="H277" s="40">
        <f t="shared" si="83"/>
        <v>0.57500000000000007</v>
      </c>
      <c r="I277" s="4" t="str">
        <f t="shared" si="84"/>
        <v/>
      </c>
      <c r="J277" s="2">
        <f t="shared" si="85"/>
        <v>4.9999999999998224</v>
      </c>
      <c r="K277" s="2">
        <f t="shared" si="86"/>
        <v>5.0000000000001421</v>
      </c>
      <c r="L277" s="2">
        <f t="shared" si="87"/>
        <v>1</v>
      </c>
      <c r="M277" s="2">
        <f t="shared" ca="1" si="88"/>
        <v>1307</v>
      </c>
      <c r="N277" s="2" t="str">
        <f t="shared" si="89"/>
        <v/>
      </c>
      <c r="O277" s="2">
        <f t="shared" si="90"/>
        <v>2.7499999999999022E-2</v>
      </c>
      <c r="P277" s="5">
        <f t="shared" si="91"/>
        <v>1.9550889244487193E-2</v>
      </c>
      <c r="Q277" s="2">
        <f t="shared" si="92"/>
        <v>5.0000000000001425E-2</v>
      </c>
      <c r="R277" s="2">
        <f t="shared" si="93"/>
        <v>7.7500000000000444E-2</v>
      </c>
      <c r="S277" s="5">
        <f t="shared" si="94"/>
        <v>6.9550889244488615E-2</v>
      </c>
    </row>
    <row r="278" spans="1:19" x14ac:dyDescent="0.25">
      <c r="D278" s="10">
        <v>1E-3</v>
      </c>
      <c r="E278" s="2">
        <v>1353</v>
      </c>
      <c r="F278" s="38">
        <f t="shared" si="82"/>
        <v>0.57847222222222217</v>
      </c>
      <c r="G278" s="2">
        <v>1358</v>
      </c>
      <c r="H278" s="40">
        <f t="shared" si="83"/>
        <v>0.58194444444444449</v>
      </c>
      <c r="I278" s="4" t="str">
        <f t="shared" si="84"/>
        <v/>
      </c>
      <c r="J278" s="2">
        <f t="shared" si="85"/>
        <v>13.99999999999995</v>
      </c>
      <c r="K278" s="2">
        <f t="shared" si="86"/>
        <v>5.0000000000001421</v>
      </c>
      <c r="L278" s="2">
        <f t="shared" si="87"/>
        <v>2</v>
      </c>
      <c r="M278" s="2">
        <f t="shared" ca="1" si="88"/>
        <v>1307</v>
      </c>
      <c r="N278" s="2" t="str">
        <f t="shared" si="89"/>
        <v/>
      </c>
      <c r="O278" s="2">
        <f t="shared" si="90"/>
        <v>70.006999999999749</v>
      </c>
      <c r="P278" s="5">
        <f t="shared" si="91"/>
        <v>15.2004362126494</v>
      </c>
      <c r="Q278" s="2">
        <f t="shared" si="92"/>
        <v>5.0000000000001424E-3</v>
      </c>
      <c r="R278" s="2">
        <f t="shared" si="93"/>
        <v>70.011999999999745</v>
      </c>
      <c r="S278" s="5">
        <f t="shared" si="94"/>
        <v>15.205436212649401</v>
      </c>
    </row>
    <row r="279" spans="1:19" x14ac:dyDescent="0.25">
      <c r="D279" s="10">
        <v>10</v>
      </c>
      <c r="E279" s="2">
        <v>1412</v>
      </c>
      <c r="F279" s="38">
        <f t="shared" si="82"/>
        <v>0.59166666666666667</v>
      </c>
      <c r="G279" s="2">
        <v>1416</v>
      </c>
      <c r="H279" s="40">
        <f t="shared" si="83"/>
        <v>0.59444444444444444</v>
      </c>
      <c r="I279" s="4" t="str">
        <f t="shared" si="84"/>
        <v/>
      </c>
      <c r="J279" s="2">
        <f t="shared" si="85"/>
        <v>9.9999999999999645</v>
      </c>
      <c r="K279" s="2">
        <f t="shared" si="86"/>
        <v>3.9999999999999858</v>
      </c>
      <c r="L279" s="2">
        <f t="shared" si="87"/>
        <v>3</v>
      </c>
      <c r="M279" s="2">
        <f t="shared" ca="1" si="88"/>
        <v>1307</v>
      </c>
      <c r="N279" s="2" t="str">
        <f t="shared" si="89"/>
        <v/>
      </c>
      <c r="O279" s="2">
        <f t="shared" si="90"/>
        <v>50.499999999999815</v>
      </c>
      <c r="P279" s="5">
        <f t="shared" si="91"/>
        <v>21.497623068657919</v>
      </c>
      <c r="Q279" s="2">
        <f t="shared" si="92"/>
        <v>39.999999999999858</v>
      </c>
      <c r="R279" s="2">
        <f t="shared" si="93"/>
        <v>90.499999999999673</v>
      </c>
      <c r="S279" s="5">
        <f t="shared" si="94"/>
        <v>61.497623068657774</v>
      </c>
    </row>
    <row r="280" spans="1:19" x14ac:dyDescent="0.25">
      <c r="D280" s="10">
        <v>0.1</v>
      </c>
      <c r="E280" s="2">
        <v>1426</v>
      </c>
      <c r="F280" s="38">
        <f>VALUE(CONCATENATE(LEFT(E280,LEN(E280)-2),":",RIGHT(E280,2)))</f>
        <v>0.60138888888888886</v>
      </c>
      <c r="G280" s="2">
        <v>1446</v>
      </c>
      <c r="H280" s="40">
        <f t="shared" si="83"/>
        <v>0.61527777777777781</v>
      </c>
      <c r="I280" s="4">
        <f t="shared" si="84"/>
        <v>0.61875000000000002</v>
      </c>
      <c r="J280" s="2" t="str">
        <f t="shared" si="85"/>
        <v/>
      </c>
      <c r="K280" s="2">
        <f t="shared" si="86"/>
        <v>20.000000000000089</v>
      </c>
      <c r="L280" s="2">
        <f t="shared" si="87"/>
        <v>4</v>
      </c>
      <c r="M280" s="2">
        <f t="shared" ca="1" si="88"/>
        <v>1307</v>
      </c>
      <c r="N280" s="2">
        <f t="shared" ca="1" si="89"/>
        <v>103.99999999999994</v>
      </c>
      <c r="O280" s="2">
        <f t="shared" si="90"/>
        <v>0.25</v>
      </c>
      <c r="P280" s="5">
        <f t="shared" si="91"/>
        <v>4.342905372259271E-2</v>
      </c>
      <c r="Q280" s="2">
        <f t="shared" si="92"/>
        <v>2.0000000000000089</v>
      </c>
      <c r="R280" s="2">
        <f t="shared" si="93"/>
        <v>2.2500000000000089</v>
      </c>
      <c r="S280" s="5">
        <f t="shared" si="94"/>
        <v>2.0434290537226016</v>
      </c>
    </row>
    <row r="281" spans="1:19" x14ac:dyDescent="0.25">
      <c r="A281" s="6">
        <v>38147</v>
      </c>
      <c r="B281" s="2">
        <v>1502</v>
      </c>
      <c r="D281" s="10">
        <v>0.01</v>
      </c>
      <c r="E281" s="2">
        <v>1641</v>
      </c>
      <c r="F281" s="38">
        <f t="shared" si="82"/>
        <v>0.69513888888888886</v>
      </c>
      <c r="G281" s="2">
        <v>1647</v>
      </c>
      <c r="H281" s="40">
        <f t="shared" si="83"/>
        <v>0.69930555555555562</v>
      </c>
      <c r="I281" s="4">
        <f t="shared" si="84"/>
        <v>0.70277777777777783</v>
      </c>
      <c r="J281" s="2" t="str">
        <f t="shared" si="85"/>
        <v/>
      </c>
      <c r="K281" s="2">
        <f t="shared" si="86"/>
        <v>6.0000000000001386</v>
      </c>
      <c r="L281" s="2">
        <f t="shared" si="87"/>
        <v>1</v>
      </c>
      <c r="M281" s="2">
        <f t="shared" ca="1" si="88"/>
        <v>1502</v>
      </c>
      <c r="N281" s="2">
        <f t="shared" ca="1" si="89"/>
        <v>110.00000000000009</v>
      </c>
      <c r="O281" s="2">
        <f t="shared" si="90"/>
        <v>2.5000000000000001E-2</v>
      </c>
      <c r="P281" s="5">
        <f t="shared" si="91"/>
        <v>5.4281443780592247E-3</v>
      </c>
      <c r="Q281" s="2">
        <f t="shared" si="92"/>
        <v>6.0000000000001386E-2</v>
      </c>
      <c r="R281" s="2">
        <f t="shared" si="93"/>
        <v>8.500000000000138E-2</v>
      </c>
      <c r="S281" s="5">
        <f t="shared" si="94"/>
        <v>6.5428144378060604E-2</v>
      </c>
    </row>
    <row r="282" spans="1:19" x14ac:dyDescent="0.25">
      <c r="A282" s="6">
        <v>38148</v>
      </c>
      <c r="B282" s="2">
        <v>1008</v>
      </c>
      <c r="D282" s="10">
        <v>0.01</v>
      </c>
      <c r="E282" s="2">
        <v>1458</v>
      </c>
      <c r="F282" s="38">
        <f t="shared" si="82"/>
        <v>0.62361111111111112</v>
      </c>
      <c r="G282" s="2">
        <v>1500</v>
      </c>
      <c r="H282" s="40">
        <f t="shared" si="83"/>
        <v>0.625</v>
      </c>
      <c r="I282" s="4" t="str">
        <f t="shared" si="84"/>
        <v/>
      </c>
      <c r="J282" s="2">
        <f t="shared" si="85"/>
        <v>2.9999999999999893</v>
      </c>
      <c r="K282" s="2">
        <f t="shared" si="86"/>
        <v>1.9999999999999929</v>
      </c>
      <c r="L282" s="2">
        <f t="shared" si="87"/>
        <v>1</v>
      </c>
      <c r="M282" s="2">
        <f t="shared" ca="1" si="88"/>
        <v>1008</v>
      </c>
      <c r="N282" s="2" t="str">
        <f t="shared" si="89"/>
        <v/>
      </c>
      <c r="O282" s="2">
        <f t="shared" si="90"/>
        <v>1.5149999999999946</v>
      </c>
      <c r="P282" s="5">
        <f t="shared" si="91"/>
        <v>0.6449411695985674</v>
      </c>
      <c r="Q282" s="2">
        <f t="shared" si="92"/>
        <v>1.9999999999999931E-2</v>
      </c>
      <c r="R282" s="2">
        <f t="shared" si="93"/>
        <v>1.5349999999999946</v>
      </c>
      <c r="S282" s="5">
        <f t="shared" si="94"/>
        <v>0.66494116959856731</v>
      </c>
    </row>
    <row r="283" spans="1:19" x14ac:dyDescent="0.25">
      <c r="D283" s="10">
        <v>1</v>
      </c>
      <c r="E283" s="2">
        <v>1503</v>
      </c>
      <c r="F283" s="38">
        <f t="shared" si="82"/>
        <v>0.62708333333333333</v>
      </c>
      <c r="G283" s="2">
        <v>1648</v>
      </c>
      <c r="H283" s="40">
        <f t="shared" si="83"/>
        <v>0.70000000000000007</v>
      </c>
      <c r="I283" s="4">
        <f t="shared" si="84"/>
        <v>0.70347222222222228</v>
      </c>
      <c r="J283" s="2" t="str">
        <f t="shared" si="85"/>
        <v/>
      </c>
      <c r="K283" s="2">
        <f t="shared" si="86"/>
        <v>105.00000000000011</v>
      </c>
      <c r="L283" s="2">
        <f t="shared" si="87"/>
        <v>2</v>
      </c>
      <c r="M283" s="2">
        <f t="shared" ca="1" si="88"/>
        <v>1008</v>
      </c>
      <c r="N283" s="2">
        <f t="shared" ca="1" si="89"/>
        <v>405.00000000000006</v>
      </c>
      <c r="O283" s="2">
        <f t="shared" si="90"/>
        <v>2.5</v>
      </c>
      <c r="P283" s="5">
        <f t="shared" si="91"/>
        <v>0.36191198291773735</v>
      </c>
      <c r="Q283" s="2">
        <f t="shared" si="92"/>
        <v>105.00000000000011</v>
      </c>
      <c r="R283" s="2">
        <f t="shared" si="93"/>
        <v>107.50000000000011</v>
      </c>
      <c r="S283" s="5">
        <f t="shared" si="94"/>
        <v>105.36191198291785</v>
      </c>
    </row>
    <row r="284" spans="1:19" x14ac:dyDescent="0.25">
      <c r="A284" s="6">
        <v>38149</v>
      </c>
      <c r="B284" s="2">
        <v>833</v>
      </c>
      <c r="D284" s="10">
        <v>0.01</v>
      </c>
      <c r="E284" s="2">
        <v>925</v>
      </c>
      <c r="F284" s="38">
        <f t="shared" si="82"/>
        <v>0.3923611111111111</v>
      </c>
      <c r="G284" s="2">
        <v>928</v>
      </c>
      <c r="H284" s="40">
        <f t="shared" si="83"/>
        <v>0.39444444444444443</v>
      </c>
      <c r="I284" s="4" t="str">
        <f t="shared" si="84"/>
        <v/>
      </c>
      <c r="J284" s="2">
        <f t="shared" si="85"/>
        <v>15.000000000000027</v>
      </c>
      <c r="K284" s="2">
        <f t="shared" si="86"/>
        <v>2.9999999999999893</v>
      </c>
      <c r="L284" s="2">
        <f t="shared" si="87"/>
        <v>1</v>
      </c>
      <c r="M284" s="2">
        <f t="shared" ca="1" si="88"/>
        <v>833</v>
      </c>
      <c r="N284" s="2" t="str">
        <f t="shared" si="89"/>
        <v/>
      </c>
      <c r="O284" s="2">
        <f t="shared" si="90"/>
        <v>750.07500000000141</v>
      </c>
      <c r="P284" s="5">
        <f t="shared" si="91"/>
        <v>162.84591248247247</v>
      </c>
      <c r="Q284" s="2">
        <f t="shared" si="92"/>
        <v>2.9999999999999895E-2</v>
      </c>
      <c r="R284" s="2">
        <f t="shared" si="93"/>
        <v>750.10500000000138</v>
      </c>
      <c r="S284" s="5">
        <f t="shared" si="94"/>
        <v>162.87591248247247</v>
      </c>
    </row>
    <row r="285" spans="1:19" x14ac:dyDescent="0.25">
      <c r="D285" s="10">
        <v>100</v>
      </c>
      <c r="E285" s="2">
        <v>943</v>
      </c>
      <c r="F285" s="38">
        <f t="shared" si="82"/>
        <v>0.40486111111111112</v>
      </c>
      <c r="G285" s="2">
        <v>945</v>
      </c>
      <c r="H285" s="40">
        <f t="shared" si="83"/>
        <v>0.40625</v>
      </c>
      <c r="I285" s="4" t="str">
        <f t="shared" si="84"/>
        <v/>
      </c>
      <c r="J285" s="2">
        <f t="shared" si="85"/>
        <v>3.9999999999999858</v>
      </c>
      <c r="K285" s="2">
        <f t="shared" si="86"/>
        <v>1.9999999999999929</v>
      </c>
      <c r="L285" s="2">
        <f t="shared" si="87"/>
        <v>2</v>
      </c>
      <c r="M285" s="2">
        <f t="shared" ca="1" si="88"/>
        <v>833</v>
      </c>
      <c r="N285" s="2" t="str">
        <f t="shared" si="89"/>
        <v/>
      </c>
      <c r="O285" s="2">
        <f t="shared" si="90"/>
        <v>559.99999999999795</v>
      </c>
      <c r="P285" s="5">
        <f t="shared" si="91"/>
        <v>544.41521308230074</v>
      </c>
      <c r="Q285" s="2">
        <f t="shared" si="92"/>
        <v>199.99999999999929</v>
      </c>
      <c r="R285" s="2">
        <f t="shared" si="93"/>
        <v>759.99999999999727</v>
      </c>
      <c r="S285" s="5">
        <f t="shared" si="94"/>
        <v>744.41521308230006</v>
      </c>
    </row>
    <row r="286" spans="1:19" x14ac:dyDescent="0.25">
      <c r="D286" s="10">
        <v>180</v>
      </c>
      <c r="E286" s="2">
        <v>949</v>
      </c>
      <c r="F286" s="38">
        <f t="shared" si="82"/>
        <v>0.40902777777777777</v>
      </c>
      <c r="G286" s="2">
        <v>1219</v>
      </c>
      <c r="H286" s="40">
        <f t="shared" si="83"/>
        <v>0.5131944444444444</v>
      </c>
      <c r="I286" s="4">
        <f t="shared" si="84"/>
        <v>0.51666666666666661</v>
      </c>
      <c r="J286" s="2" t="str">
        <f t="shared" si="85"/>
        <v/>
      </c>
      <c r="K286" s="2">
        <f t="shared" si="86"/>
        <v>149.99999999999994</v>
      </c>
      <c r="L286" s="2">
        <f t="shared" si="87"/>
        <v>3</v>
      </c>
      <c r="M286" s="2">
        <f t="shared" ca="1" si="88"/>
        <v>833</v>
      </c>
      <c r="N286" s="2">
        <f t="shared" ca="1" si="89"/>
        <v>230.99999999999989</v>
      </c>
      <c r="O286" s="2">
        <f t="shared" si="90"/>
        <v>450</v>
      </c>
      <c r="P286" s="5">
        <f t="shared" si="91"/>
        <v>47.347346607878421</v>
      </c>
      <c r="Q286" s="2">
        <f t="shared" si="92"/>
        <v>26999.999999999989</v>
      </c>
      <c r="R286" s="2">
        <f t="shared" si="93"/>
        <v>27449.999999999989</v>
      </c>
      <c r="S286" s="5">
        <f t="shared" si="94"/>
        <v>27047.347346607869</v>
      </c>
    </row>
    <row r="287" spans="1:19" x14ac:dyDescent="0.25">
      <c r="A287" s="6">
        <v>38152</v>
      </c>
      <c r="B287" s="2">
        <v>1503</v>
      </c>
      <c r="D287" s="10">
        <v>0.01</v>
      </c>
      <c r="E287" s="2">
        <v>1645</v>
      </c>
      <c r="F287" s="38">
        <f t="shared" si="82"/>
        <v>0.69791666666666663</v>
      </c>
      <c r="G287" s="2">
        <v>1646</v>
      </c>
      <c r="H287" s="40">
        <f t="shared" si="83"/>
        <v>0.69861111111111107</v>
      </c>
      <c r="I287" s="4">
        <f t="shared" si="84"/>
        <v>0.70208333333333328</v>
      </c>
      <c r="J287" s="2" t="str">
        <f t="shared" si="85"/>
        <v/>
      </c>
      <c r="K287" s="2">
        <f t="shared" si="86"/>
        <v>0.99999999999999645</v>
      </c>
      <c r="L287" s="2">
        <f t="shared" si="87"/>
        <v>1</v>
      </c>
      <c r="M287" s="2">
        <f t="shared" ca="1" si="88"/>
        <v>1503</v>
      </c>
      <c r="N287" s="2">
        <f t="shared" ca="1" si="89"/>
        <v>107.99999999999994</v>
      </c>
      <c r="O287" s="2">
        <f t="shared" si="90"/>
        <v>2.5000000000000001E-2</v>
      </c>
      <c r="P287" s="5">
        <f t="shared" si="91"/>
        <v>5.4281443780592247E-3</v>
      </c>
      <c r="Q287" s="2">
        <f t="shared" si="92"/>
        <v>9.9999999999999655E-3</v>
      </c>
      <c r="R287" s="2">
        <f t="shared" si="93"/>
        <v>3.4999999999999969E-2</v>
      </c>
      <c r="S287" s="5">
        <f t="shared" si="94"/>
        <v>1.5428144378059189E-2</v>
      </c>
    </row>
    <row r="288" spans="1:19" x14ac:dyDescent="0.25">
      <c r="A288" s="6">
        <v>38153</v>
      </c>
      <c r="B288" s="2">
        <v>1458</v>
      </c>
      <c r="D288" s="10">
        <v>0.01</v>
      </c>
      <c r="E288" s="2">
        <v>1544</v>
      </c>
      <c r="F288" s="38">
        <f t="shared" si="82"/>
        <v>0.65555555555555556</v>
      </c>
      <c r="G288" s="2">
        <v>1547</v>
      </c>
      <c r="H288" s="40">
        <f t="shared" si="83"/>
        <v>0.65763888888888888</v>
      </c>
      <c r="I288" s="4" t="str">
        <f t="shared" si="84"/>
        <v/>
      </c>
      <c r="J288" s="2">
        <f t="shared" si="85"/>
        <v>6.9999999999999751</v>
      </c>
      <c r="K288" s="2">
        <f t="shared" si="86"/>
        <v>2.9999999999999893</v>
      </c>
      <c r="L288" s="2">
        <f t="shared" si="87"/>
        <v>1</v>
      </c>
      <c r="M288" s="2">
        <f t="shared" ca="1" si="88"/>
        <v>1458</v>
      </c>
      <c r="N288" s="2" t="str">
        <f t="shared" si="89"/>
        <v/>
      </c>
      <c r="O288" s="2">
        <f t="shared" si="90"/>
        <v>3.5349999999999873</v>
      </c>
      <c r="P288" s="5">
        <f t="shared" si="91"/>
        <v>1.5048627290633239</v>
      </c>
      <c r="Q288" s="2">
        <f t="shared" si="92"/>
        <v>2.9999999999999895E-2</v>
      </c>
      <c r="R288" s="2">
        <f t="shared" si="93"/>
        <v>3.5649999999999871</v>
      </c>
      <c r="S288" s="5">
        <f t="shared" si="94"/>
        <v>1.5348627290633237</v>
      </c>
    </row>
    <row r="289" spans="1:19" x14ac:dyDescent="0.25">
      <c r="D289" s="10">
        <v>1</v>
      </c>
      <c r="E289" s="2">
        <v>1554</v>
      </c>
      <c r="F289" s="38">
        <f t="shared" si="82"/>
        <v>0.66249999999999998</v>
      </c>
      <c r="G289" s="2">
        <v>1607</v>
      </c>
      <c r="H289" s="40">
        <f t="shared" si="83"/>
        <v>0.67152777777777783</v>
      </c>
      <c r="I289" s="4" t="str">
        <f t="shared" si="84"/>
        <v/>
      </c>
      <c r="J289" s="2">
        <f t="shared" si="85"/>
        <v>7.9999999999999716</v>
      </c>
      <c r="K289" s="2">
        <f t="shared" si="86"/>
        <v>13.000000000000114</v>
      </c>
      <c r="L289" s="2">
        <f t="shared" si="87"/>
        <v>2</v>
      </c>
      <c r="M289" s="2">
        <f t="shared" ca="1" si="88"/>
        <v>1458</v>
      </c>
      <c r="N289" s="2" t="str">
        <f t="shared" si="89"/>
        <v/>
      </c>
      <c r="O289" s="2">
        <f t="shared" si="90"/>
        <v>83.999999999999702</v>
      </c>
      <c r="P289" s="5">
        <f t="shared" si="91"/>
        <v>50.738862595878153</v>
      </c>
      <c r="Q289" s="2">
        <f t="shared" si="92"/>
        <v>13.000000000000114</v>
      </c>
      <c r="R289" s="2">
        <f t="shared" si="93"/>
        <v>96.999999999999815</v>
      </c>
      <c r="S289" s="5">
        <f t="shared" si="94"/>
        <v>63.738862595878267</v>
      </c>
    </row>
    <row r="290" spans="1:19" x14ac:dyDescent="0.25">
      <c r="D290" s="10">
        <v>20</v>
      </c>
      <c r="E290" s="2">
        <v>1615</v>
      </c>
      <c r="F290" s="38">
        <f t="shared" si="82"/>
        <v>0.67708333333333337</v>
      </c>
      <c r="G290" s="2">
        <v>1719</v>
      </c>
      <c r="H290" s="40">
        <f t="shared" si="83"/>
        <v>0.72152777777777777</v>
      </c>
      <c r="I290" s="4">
        <f t="shared" si="84"/>
        <v>0.72499999999999998</v>
      </c>
      <c r="J290" s="2" t="str">
        <f t="shared" si="85"/>
        <v/>
      </c>
      <c r="K290" s="2">
        <f t="shared" si="86"/>
        <v>63.999999999999929</v>
      </c>
      <c r="L290" s="2">
        <f t="shared" si="87"/>
        <v>3</v>
      </c>
      <c r="M290" s="2">
        <f t="shared" ca="1" si="88"/>
        <v>1458</v>
      </c>
      <c r="N290" s="2">
        <f t="shared" ca="1" si="89"/>
        <v>145.99999999999997</v>
      </c>
      <c r="O290" s="2">
        <f t="shared" si="90"/>
        <v>50</v>
      </c>
      <c r="P290" s="5">
        <f t="shared" si="91"/>
        <v>5.9484036251947776</v>
      </c>
      <c r="Q290" s="2">
        <f t="shared" si="92"/>
        <v>1279.9999999999986</v>
      </c>
      <c r="R290" s="2">
        <f t="shared" si="93"/>
        <v>1329.9999999999986</v>
      </c>
      <c r="S290" s="5">
        <f t="shared" si="94"/>
        <v>1285.9484036251934</v>
      </c>
    </row>
    <row r="291" spans="1:19" x14ac:dyDescent="0.25">
      <c r="A291" s="6">
        <v>38155</v>
      </c>
      <c r="B291" s="2">
        <v>1400</v>
      </c>
      <c r="D291" s="10">
        <v>0.01</v>
      </c>
      <c r="E291" s="2">
        <v>1515</v>
      </c>
      <c r="F291" s="38">
        <f t="shared" si="82"/>
        <v>0.63541666666666663</v>
      </c>
      <c r="G291" s="2">
        <v>1519</v>
      </c>
      <c r="H291" s="40">
        <f t="shared" si="83"/>
        <v>0.6381944444444444</v>
      </c>
      <c r="I291" s="4" t="str">
        <f t="shared" si="84"/>
        <v/>
      </c>
      <c r="J291" s="2">
        <f t="shared" si="85"/>
        <v>7.9999999999999716</v>
      </c>
      <c r="K291" s="2">
        <f t="shared" si="86"/>
        <v>3.9999999999999858</v>
      </c>
      <c r="L291" s="2">
        <f t="shared" si="87"/>
        <v>1</v>
      </c>
      <c r="M291" s="2">
        <f t="shared" ca="1" si="88"/>
        <v>1400</v>
      </c>
      <c r="N291" s="2" t="str">
        <f t="shared" si="89"/>
        <v/>
      </c>
      <c r="O291" s="2">
        <f t="shared" si="90"/>
        <v>80.039999999999722</v>
      </c>
      <c r="P291" s="5">
        <f t="shared" si="91"/>
        <v>21.039883577298941</v>
      </c>
      <c r="Q291" s="2">
        <f t="shared" si="92"/>
        <v>3.9999999999999862E-2</v>
      </c>
      <c r="R291" s="2">
        <f t="shared" si="93"/>
        <v>80.079999999999728</v>
      </c>
      <c r="S291" s="5">
        <f t="shared" si="94"/>
        <v>21.07988357729894</v>
      </c>
    </row>
    <row r="292" spans="1:19" x14ac:dyDescent="0.25">
      <c r="D292" s="10">
        <v>20</v>
      </c>
      <c r="E292" s="2">
        <v>1527</v>
      </c>
      <c r="F292" s="38">
        <f t="shared" si="82"/>
        <v>0.64374999999999993</v>
      </c>
      <c r="G292" s="2">
        <v>1805</v>
      </c>
      <c r="H292" s="40">
        <f t="shared" si="83"/>
        <v>0.75347222222222221</v>
      </c>
      <c r="I292" s="4">
        <f t="shared" si="84"/>
        <v>0.75694444444444442</v>
      </c>
      <c r="J292" s="2" t="str">
        <f t="shared" si="85"/>
        <v/>
      </c>
      <c r="K292" s="2">
        <f t="shared" si="86"/>
        <v>158.00000000000009</v>
      </c>
      <c r="L292" s="2">
        <f t="shared" si="87"/>
        <v>2</v>
      </c>
      <c r="M292" s="2">
        <f t="shared" ca="1" si="88"/>
        <v>1400</v>
      </c>
      <c r="N292" s="2">
        <f t="shared" ca="1" si="89"/>
        <v>249.99999999999991</v>
      </c>
      <c r="O292" s="2">
        <f t="shared" si="90"/>
        <v>50</v>
      </c>
      <c r="P292" s="5">
        <f t="shared" si="91"/>
        <v>5.9484036251947776</v>
      </c>
      <c r="Q292" s="2">
        <f t="shared" si="92"/>
        <v>3160.0000000000018</v>
      </c>
      <c r="R292" s="2">
        <f t="shared" si="93"/>
        <v>3210.0000000000018</v>
      </c>
      <c r="S292" s="5">
        <f t="shared" si="94"/>
        <v>3165.9484036251965</v>
      </c>
    </row>
    <row r="293" spans="1:19" x14ac:dyDescent="0.25">
      <c r="A293" s="6">
        <v>38156</v>
      </c>
      <c r="B293" s="2">
        <v>835</v>
      </c>
      <c r="D293" s="10">
        <v>0.01</v>
      </c>
      <c r="E293" s="2">
        <v>948</v>
      </c>
      <c r="F293" s="38">
        <f t="shared" si="82"/>
        <v>0.40833333333333338</v>
      </c>
      <c r="G293" s="2">
        <v>1001</v>
      </c>
      <c r="H293" s="40">
        <f t="shared" si="83"/>
        <v>0.41736111111111113</v>
      </c>
      <c r="I293" s="4" t="str">
        <f t="shared" si="84"/>
        <v/>
      </c>
      <c r="J293" s="2">
        <f t="shared" si="85"/>
        <v>7.9999999999999716</v>
      </c>
      <c r="K293" s="2">
        <f t="shared" si="86"/>
        <v>12.999999999999954</v>
      </c>
      <c r="L293" s="2">
        <f t="shared" si="87"/>
        <v>1</v>
      </c>
      <c r="M293" s="2">
        <f t="shared" ca="1" si="88"/>
        <v>835</v>
      </c>
      <c r="N293" s="2" t="str">
        <f t="shared" si="89"/>
        <v/>
      </c>
      <c r="O293" s="2">
        <f t="shared" si="90"/>
        <v>0.43999999999999845</v>
      </c>
      <c r="P293" s="5">
        <f t="shared" si="91"/>
        <v>0.31270424881382258</v>
      </c>
      <c r="Q293" s="2">
        <f t="shared" si="92"/>
        <v>0.12999999999999953</v>
      </c>
      <c r="R293" s="2">
        <f t="shared" si="93"/>
        <v>0.56999999999999795</v>
      </c>
      <c r="S293" s="5">
        <f t="shared" si="94"/>
        <v>0.44270424881382209</v>
      </c>
    </row>
    <row r="294" spans="1:19" x14ac:dyDescent="0.25">
      <c r="D294" s="10">
        <v>0.1</v>
      </c>
      <c r="E294" s="2">
        <v>1009</v>
      </c>
      <c r="F294" s="38">
        <f t="shared" si="82"/>
        <v>0.42291666666666666</v>
      </c>
      <c r="G294" s="2">
        <v>1015</v>
      </c>
      <c r="H294" s="40">
        <f t="shared" si="83"/>
        <v>0.42708333333333331</v>
      </c>
      <c r="I294" s="4" t="str">
        <f t="shared" si="84"/>
        <v/>
      </c>
      <c r="J294" s="2">
        <f t="shared" si="85"/>
        <v>5.9999999999999787</v>
      </c>
      <c r="K294" s="2">
        <f t="shared" si="86"/>
        <v>5.9999999999999787</v>
      </c>
      <c r="L294" s="2">
        <f t="shared" si="87"/>
        <v>2</v>
      </c>
      <c r="M294" s="2">
        <f t="shared" ca="1" si="88"/>
        <v>835</v>
      </c>
      <c r="N294" s="2" t="str">
        <f t="shared" si="89"/>
        <v/>
      </c>
      <c r="O294" s="2">
        <f t="shared" si="90"/>
        <v>0.32999999999999885</v>
      </c>
      <c r="P294" s="5">
        <f t="shared" si="91"/>
        <v>0.2345281866103669</v>
      </c>
      <c r="Q294" s="2">
        <f t="shared" si="92"/>
        <v>0.59999999999999787</v>
      </c>
      <c r="R294" s="2">
        <f t="shared" si="93"/>
        <v>0.92999999999999672</v>
      </c>
      <c r="S294" s="5">
        <f t="shared" si="94"/>
        <v>0.83452818661036476</v>
      </c>
    </row>
    <row r="295" spans="1:19" x14ac:dyDescent="0.25">
      <c r="D295" s="10">
        <v>0.01</v>
      </c>
      <c r="E295" s="2">
        <v>1021</v>
      </c>
      <c r="F295" s="38">
        <f t="shared" si="82"/>
        <v>0.43124999999999997</v>
      </c>
      <c r="G295" s="2">
        <v>1027</v>
      </c>
      <c r="H295" s="40">
        <f t="shared" si="83"/>
        <v>0.43541666666666662</v>
      </c>
      <c r="I295" s="4" t="str">
        <f t="shared" si="84"/>
        <v/>
      </c>
      <c r="J295" s="2">
        <f t="shared" si="85"/>
        <v>11.000000000000041</v>
      </c>
      <c r="K295" s="2">
        <f t="shared" si="86"/>
        <v>5.9999999999999787</v>
      </c>
      <c r="L295" s="2">
        <f t="shared" si="87"/>
        <v>3</v>
      </c>
      <c r="M295" s="2">
        <f t="shared" ca="1" si="88"/>
        <v>835</v>
      </c>
      <c r="N295" s="2" t="str">
        <f t="shared" si="89"/>
        <v/>
      </c>
      <c r="O295" s="2">
        <f t="shared" si="90"/>
        <v>1.0450000000000039</v>
      </c>
      <c r="P295" s="5">
        <f t="shared" si="91"/>
        <v>0.64699673905753063</v>
      </c>
      <c r="Q295" s="2">
        <f t="shared" si="92"/>
        <v>5.999999999999979E-2</v>
      </c>
      <c r="R295" s="2">
        <f t="shared" si="93"/>
        <v>1.1050000000000038</v>
      </c>
      <c r="S295" s="5">
        <f t="shared" si="94"/>
        <v>0.70699673905753047</v>
      </c>
    </row>
    <row r="296" spans="1:19" x14ac:dyDescent="0.25">
      <c r="D296" s="10">
        <v>0.18</v>
      </c>
      <c r="E296" s="2">
        <v>1038</v>
      </c>
      <c r="F296" s="38">
        <f t="shared" si="82"/>
        <v>0.44305555555555554</v>
      </c>
      <c r="G296" s="2">
        <v>1043</v>
      </c>
      <c r="H296" s="40">
        <f t="shared" si="83"/>
        <v>0.4465277777777778</v>
      </c>
      <c r="I296" s="4" t="str">
        <f t="shared" si="84"/>
        <v/>
      </c>
      <c r="J296" s="2">
        <f t="shared" si="85"/>
        <v>10.999999999999961</v>
      </c>
      <c r="K296" s="2">
        <f t="shared" si="86"/>
        <v>5.0000000000000622</v>
      </c>
      <c r="L296" s="2">
        <f t="shared" si="87"/>
        <v>4</v>
      </c>
      <c r="M296" s="2">
        <f t="shared" ca="1" si="88"/>
        <v>835</v>
      </c>
      <c r="N296" s="2" t="str">
        <f t="shared" si="89"/>
        <v/>
      </c>
      <c r="O296" s="2">
        <f t="shared" si="90"/>
        <v>550.98999999999808</v>
      </c>
      <c r="P296" s="5">
        <f t="shared" si="91"/>
        <v>173.73835702708823</v>
      </c>
      <c r="Q296" s="2">
        <f t="shared" si="92"/>
        <v>0.90000000000001112</v>
      </c>
      <c r="R296" s="2">
        <f t="shared" si="93"/>
        <v>551.88999999999805</v>
      </c>
      <c r="S296" s="5">
        <f t="shared" si="94"/>
        <v>174.63835702708823</v>
      </c>
    </row>
    <row r="297" spans="1:19" x14ac:dyDescent="0.25">
      <c r="D297" s="10">
        <v>100</v>
      </c>
      <c r="E297" s="2">
        <v>1054</v>
      </c>
      <c r="F297" s="38">
        <f t="shared" si="82"/>
        <v>0.45416666666666666</v>
      </c>
      <c r="G297" s="2">
        <v>1057</v>
      </c>
      <c r="H297" s="40">
        <f t="shared" si="83"/>
        <v>0.45624999999999999</v>
      </c>
      <c r="I297" s="4" t="str">
        <f t="shared" si="84"/>
        <v/>
      </c>
      <c r="J297" s="2">
        <f t="shared" si="85"/>
        <v>1.9999999999999929</v>
      </c>
      <c r="K297" s="2">
        <f t="shared" si="86"/>
        <v>2.9999999999999893</v>
      </c>
      <c r="L297" s="2">
        <f t="shared" si="87"/>
        <v>5</v>
      </c>
      <c r="M297" s="2">
        <f t="shared" ca="1" si="88"/>
        <v>835</v>
      </c>
      <c r="N297" s="2" t="str">
        <f t="shared" si="89"/>
        <v/>
      </c>
      <c r="O297" s="2">
        <f t="shared" si="90"/>
        <v>279.99999999999898</v>
      </c>
      <c r="P297" s="5">
        <f t="shared" si="91"/>
        <v>272.20760654115037</v>
      </c>
      <c r="Q297" s="2">
        <f t="shared" si="92"/>
        <v>299.99999999999892</v>
      </c>
      <c r="R297" s="2">
        <f t="shared" si="93"/>
        <v>579.99999999999795</v>
      </c>
      <c r="S297" s="5">
        <f t="shared" si="94"/>
        <v>572.20760654114929</v>
      </c>
    </row>
    <row r="298" spans="1:19" x14ac:dyDescent="0.25">
      <c r="D298" s="10">
        <v>180</v>
      </c>
      <c r="E298" s="2">
        <v>1059</v>
      </c>
      <c r="F298" s="38">
        <f t="shared" si="82"/>
        <v>0.45763888888888887</v>
      </c>
      <c r="G298" s="2">
        <v>1329</v>
      </c>
      <c r="H298" s="40">
        <f t="shared" si="83"/>
        <v>0.56180555555555556</v>
      </c>
      <c r="I298" s="4">
        <f t="shared" si="84"/>
        <v>0.56527777777777777</v>
      </c>
      <c r="J298" s="2" t="str">
        <f t="shared" si="85"/>
        <v/>
      </c>
      <c r="K298" s="2">
        <f t="shared" si="86"/>
        <v>150.00000000000003</v>
      </c>
      <c r="L298" s="2">
        <f t="shared" si="87"/>
        <v>6</v>
      </c>
      <c r="M298" s="2">
        <f t="shared" ca="1" si="88"/>
        <v>835</v>
      </c>
      <c r="N298" s="2">
        <f t="shared" ca="1" si="89"/>
        <v>299</v>
      </c>
      <c r="O298" s="2">
        <f t="shared" si="90"/>
        <v>450</v>
      </c>
      <c r="P298" s="5">
        <f t="shared" si="91"/>
        <v>47.347346607878421</v>
      </c>
      <c r="Q298" s="2">
        <f t="shared" si="92"/>
        <v>27000.000000000004</v>
      </c>
      <c r="R298" s="2">
        <f t="shared" si="93"/>
        <v>27450.000000000004</v>
      </c>
      <c r="S298" s="5">
        <f t="shared" si="94"/>
        <v>27047.347346607883</v>
      </c>
    </row>
    <row r="299" spans="1:19" x14ac:dyDescent="0.25">
      <c r="A299" s="6">
        <v>38159</v>
      </c>
      <c r="B299" s="2">
        <v>1110</v>
      </c>
      <c r="D299" s="10">
        <v>0.01</v>
      </c>
      <c r="E299" s="2">
        <v>1332</v>
      </c>
      <c r="F299" s="38">
        <f t="shared" si="82"/>
        <v>0.56388888888888888</v>
      </c>
      <c r="G299" s="2">
        <v>1335</v>
      </c>
      <c r="H299" s="40">
        <f t="shared" si="83"/>
        <v>0.56597222222222221</v>
      </c>
      <c r="I299" s="4" t="str">
        <f t="shared" si="84"/>
        <v/>
      </c>
      <c r="J299" s="2">
        <f t="shared" si="85"/>
        <v>4.9999999999999822</v>
      </c>
      <c r="K299" s="2">
        <f t="shared" si="86"/>
        <v>2.9999999999999893</v>
      </c>
      <c r="L299" s="2">
        <f t="shared" si="87"/>
        <v>1</v>
      </c>
      <c r="M299" s="2">
        <f t="shared" ca="1" si="88"/>
        <v>1110</v>
      </c>
      <c r="N299" s="2" t="str">
        <f t="shared" si="89"/>
        <v/>
      </c>
      <c r="O299" s="2">
        <f t="shared" si="90"/>
        <v>0.27499999999999902</v>
      </c>
      <c r="P299" s="5">
        <f t="shared" si="91"/>
        <v>0.19544015550863911</v>
      </c>
      <c r="Q299" s="2">
        <f t="shared" si="92"/>
        <v>2.9999999999999895E-2</v>
      </c>
      <c r="R299" s="2">
        <f t="shared" si="93"/>
        <v>0.30499999999999894</v>
      </c>
      <c r="S299" s="5">
        <f t="shared" si="94"/>
        <v>0.225440155508639</v>
      </c>
    </row>
    <row r="300" spans="1:19" x14ac:dyDescent="0.25">
      <c r="D300" s="10">
        <v>0.1</v>
      </c>
      <c r="E300" s="2">
        <v>1340</v>
      </c>
      <c r="F300" s="38">
        <f t="shared" si="82"/>
        <v>0.56944444444444442</v>
      </c>
      <c r="G300" s="2">
        <v>1416</v>
      </c>
      <c r="H300" s="40">
        <f t="shared" si="83"/>
        <v>0.59444444444444444</v>
      </c>
      <c r="I300" s="4" t="str">
        <f t="shared" si="84"/>
        <v/>
      </c>
      <c r="J300" s="2">
        <f t="shared" si="85"/>
        <v>5.9999999999999787</v>
      </c>
      <c r="K300" s="2">
        <f t="shared" si="86"/>
        <v>36.000000000000028</v>
      </c>
      <c r="L300" s="2">
        <f t="shared" si="87"/>
        <v>2</v>
      </c>
      <c r="M300" s="2">
        <f t="shared" ca="1" si="88"/>
        <v>1110</v>
      </c>
      <c r="N300" s="2" t="str">
        <f t="shared" si="89"/>
        <v/>
      </c>
      <c r="O300" s="2">
        <f t="shared" si="90"/>
        <v>6.2999999999999776</v>
      </c>
      <c r="P300" s="5">
        <f t="shared" si="91"/>
        <v>3.8054255555448866</v>
      </c>
      <c r="Q300" s="2">
        <f t="shared" si="92"/>
        <v>3.6000000000000032</v>
      </c>
      <c r="R300" s="2">
        <f t="shared" si="93"/>
        <v>9.8999999999999808</v>
      </c>
      <c r="S300" s="5">
        <f t="shared" si="94"/>
        <v>7.4054255555448893</v>
      </c>
    </row>
    <row r="301" spans="1:19" x14ac:dyDescent="0.25">
      <c r="D301" s="10">
        <v>2</v>
      </c>
      <c r="E301" s="2">
        <v>1422</v>
      </c>
      <c r="F301" s="38">
        <f t="shared" si="82"/>
        <v>0.59861111111111109</v>
      </c>
      <c r="G301" s="2">
        <v>1444</v>
      </c>
      <c r="H301" s="40">
        <f t="shared" si="83"/>
        <v>0.61388888888888882</v>
      </c>
      <c r="I301" s="4" t="str">
        <f t="shared" si="84"/>
        <v/>
      </c>
      <c r="J301" s="2">
        <f t="shared" si="85"/>
        <v>5.0000000000001421</v>
      </c>
      <c r="K301" s="2">
        <f t="shared" si="86"/>
        <v>21.999999999999922</v>
      </c>
      <c r="L301" s="2">
        <f t="shared" si="87"/>
        <v>3</v>
      </c>
      <c r="M301" s="2">
        <f t="shared" ca="1" si="88"/>
        <v>1110</v>
      </c>
      <c r="N301" s="2" t="str">
        <f t="shared" si="89"/>
        <v/>
      </c>
      <c r="O301" s="2">
        <f t="shared" si="90"/>
        <v>255.00000000000725</v>
      </c>
      <c r="P301" s="5">
        <f t="shared" si="91"/>
        <v>125.25490282010068</v>
      </c>
      <c r="Q301" s="2">
        <f t="shared" si="92"/>
        <v>43.999999999999844</v>
      </c>
      <c r="R301" s="2">
        <f t="shared" si="93"/>
        <v>299.00000000000711</v>
      </c>
      <c r="S301" s="5">
        <f t="shared" si="94"/>
        <v>169.25490282010054</v>
      </c>
    </row>
    <row r="302" spans="1:19" x14ac:dyDescent="0.25">
      <c r="D302" s="10">
        <v>100</v>
      </c>
      <c r="E302" s="2">
        <v>1449</v>
      </c>
      <c r="F302" s="38">
        <f t="shared" si="82"/>
        <v>0.61736111111111114</v>
      </c>
      <c r="G302" s="2">
        <v>1509</v>
      </c>
      <c r="H302" s="40">
        <f t="shared" si="83"/>
        <v>0.63124999999999998</v>
      </c>
      <c r="I302" s="4">
        <f t="shared" si="84"/>
        <v>0.63472222222222219</v>
      </c>
      <c r="J302" s="2" t="str">
        <f t="shared" si="85"/>
        <v/>
      </c>
      <c r="K302" s="2">
        <f t="shared" si="86"/>
        <v>19.999999999999929</v>
      </c>
      <c r="L302" s="2">
        <f t="shared" si="87"/>
        <v>4</v>
      </c>
      <c r="M302" s="2">
        <f t="shared" ca="1" si="88"/>
        <v>1110</v>
      </c>
      <c r="N302" s="2">
        <f t="shared" ca="1" si="89"/>
        <v>244</v>
      </c>
      <c r="O302" s="2">
        <f t="shared" si="90"/>
        <v>250</v>
      </c>
      <c r="P302" s="5">
        <f t="shared" si="91"/>
        <v>27.143420404993254</v>
      </c>
      <c r="Q302" s="2">
        <f t="shared" si="92"/>
        <v>1999.999999999993</v>
      </c>
      <c r="R302" s="2">
        <f t="shared" si="93"/>
        <v>2249.9999999999927</v>
      </c>
      <c r="S302" s="5">
        <f t="shared" si="94"/>
        <v>2027.1434204049863</v>
      </c>
    </row>
    <row r="303" spans="1:19" x14ac:dyDescent="0.25">
      <c r="A303" s="6">
        <v>38160</v>
      </c>
      <c r="B303" s="2">
        <v>731</v>
      </c>
      <c r="D303" s="10">
        <v>0.01</v>
      </c>
      <c r="E303" s="2">
        <v>836</v>
      </c>
      <c r="F303" s="38">
        <f t="shared" si="82"/>
        <v>0.35833333333333334</v>
      </c>
      <c r="G303" s="2">
        <v>845</v>
      </c>
      <c r="H303" s="40">
        <f t="shared" si="83"/>
        <v>0.36458333333333331</v>
      </c>
      <c r="I303" s="4" t="str">
        <f t="shared" si="84"/>
        <v/>
      </c>
      <c r="J303" s="2">
        <f t="shared" si="85"/>
        <v>5.0000000000000622</v>
      </c>
      <c r="K303" s="2">
        <f t="shared" si="86"/>
        <v>8.999999999999968</v>
      </c>
      <c r="L303" s="2">
        <f t="shared" si="87"/>
        <v>1</v>
      </c>
      <c r="M303" s="2">
        <f t="shared" ca="1" si="88"/>
        <v>731</v>
      </c>
      <c r="N303" s="2" t="str">
        <f t="shared" si="89"/>
        <v/>
      </c>
      <c r="O303" s="2">
        <f t="shared" si="90"/>
        <v>7.0000000000000867E-2</v>
      </c>
      <c r="P303" s="5">
        <f t="shared" si="91"/>
        <v>6.8057046733196E-2</v>
      </c>
      <c r="Q303" s="2">
        <f t="shared" si="92"/>
        <v>8.9999999999999677E-2</v>
      </c>
      <c r="R303" s="2">
        <f t="shared" si="93"/>
        <v>0.16000000000000053</v>
      </c>
      <c r="S303" s="5">
        <f t="shared" si="94"/>
        <v>0.15805704673319568</v>
      </c>
    </row>
    <row r="304" spans="1:19" x14ac:dyDescent="0.25">
      <c r="D304" s="10">
        <v>1.7999999999999999E-2</v>
      </c>
      <c r="E304" s="2">
        <v>850</v>
      </c>
      <c r="F304" s="38">
        <f t="shared" si="82"/>
        <v>0.36805555555555558</v>
      </c>
      <c r="G304" s="2">
        <v>856</v>
      </c>
      <c r="H304" s="40">
        <f t="shared" si="83"/>
        <v>0.37222222222222223</v>
      </c>
      <c r="I304" s="4" t="str">
        <f t="shared" si="84"/>
        <v/>
      </c>
      <c r="J304" s="2">
        <f t="shared" si="85"/>
        <v>9.9999999999999645</v>
      </c>
      <c r="K304" s="2">
        <f t="shared" si="86"/>
        <v>5.9999999999999787</v>
      </c>
      <c r="L304" s="2">
        <f t="shared" si="87"/>
        <v>2</v>
      </c>
      <c r="M304" s="2">
        <f t="shared" ca="1" si="88"/>
        <v>731</v>
      </c>
      <c r="N304" s="2" t="str">
        <f t="shared" si="89"/>
        <v/>
      </c>
      <c r="O304" s="2">
        <f t="shared" si="90"/>
        <v>0.58999999999999797</v>
      </c>
      <c r="P304" s="5">
        <f t="shared" si="91"/>
        <v>0.47820301830027939</v>
      </c>
      <c r="Q304" s="2">
        <f t="shared" si="92"/>
        <v>0.10799999999999961</v>
      </c>
      <c r="R304" s="2">
        <f t="shared" si="93"/>
        <v>0.69799999999999762</v>
      </c>
      <c r="S304" s="5">
        <f t="shared" si="94"/>
        <v>0.58620301830027899</v>
      </c>
    </row>
    <row r="305" spans="1:19" x14ac:dyDescent="0.25">
      <c r="D305" s="10">
        <v>0.1</v>
      </c>
      <c r="E305" s="2">
        <v>906</v>
      </c>
      <c r="F305" s="38">
        <f t="shared" si="82"/>
        <v>0.37916666666666665</v>
      </c>
      <c r="G305" s="2">
        <v>914</v>
      </c>
      <c r="H305" s="40">
        <f t="shared" si="83"/>
        <v>0.38472222222222219</v>
      </c>
      <c r="I305" s="4" t="str">
        <f t="shared" si="84"/>
        <v/>
      </c>
      <c r="J305" s="2">
        <f t="shared" si="85"/>
        <v>9.000000000000048</v>
      </c>
      <c r="K305" s="2">
        <f t="shared" si="86"/>
        <v>7.9999999999999716</v>
      </c>
      <c r="L305" s="2">
        <f t="shared" si="87"/>
        <v>3</v>
      </c>
      <c r="M305" s="2">
        <f t="shared" ca="1" si="88"/>
        <v>731</v>
      </c>
      <c r="N305" s="2" t="str">
        <f t="shared" si="89"/>
        <v/>
      </c>
      <c r="O305" s="2">
        <f t="shared" si="90"/>
        <v>2.250000000000012</v>
      </c>
      <c r="P305" s="5">
        <f t="shared" si="91"/>
        <v>1.947648842121728</v>
      </c>
      <c r="Q305" s="2">
        <f t="shared" si="92"/>
        <v>0.79999999999999716</v>
      </c>
      <c r="R305" s="2">
        <f t="shared" si="93"/>
        <v>3.0500000000000091</v>
      </c>
      <c r="S305" s="5">
        <f t="shared" si="94"/>
        <v>2.7476488421217251</v>
      </c>
    </row>
    <row r="306" spans="1:19" x14ac:dyDescent="0.25">
      <c r="D306" s="10">
        <v>0.4</v>
      </c>
      <c r="E306" s="2">
        <v>923</v>
      </c>
      <c r="F306" s="38">
        <f t="shared" si="82"/>
        <v>0.39097222222222222</v>
      </c>
      <c r="G306" s="2">
        <v>937</v>
      </c>
      <c r="H306" s="40">
        <f t="shared" si="83"/>
        <v>0.40069444444444446</v>
      </c>
      <c r="I306" s="4" t="str">
        <f t="shared" si="84"/>
        <v/>
      </c>
      <c r="J306" s="2">
        <f t="shared" si="85"/>
        <v>9.9999999999999645</v>
      </c>
      <c r="K306" s="2">
        <f t="shared" si="86"/>
        <v>14.00000000000003</v>
      </c>
      <c r="L306" s="2">
        <f t="shared" si="87"/>
        <v>4</v>
      </c>
      <c r="M306" s="2">
        <f t="shared" ca="1" si="88"/>
        <v>731</v>
      </c>
      <c r="N306" s="2" t="str">
        <f t="shared" si="89"/>
        <v/>
      </c>
      <c r="O306" s="2">
        <f t="shared" si="90"/>
        <v>11.999999999999957</v>
      </c>
      <c r="P306" s="5">
        <f t="shared" si="91"/>
        <v>9.9413713067778033</v>
      </c>
      <c r="Q306" s="2">
        <f t="shared" si="92"/>
        <v>5.6000000000000121</v>
      </c>
      <c r="R306" s="2">
        <f t="shared" si="93"/>
        <v>17.599999999999969</v>
      </c>
      <c r="S306" s="5">
        <f t="shared" si="94"/>
        <v>15.541371306777815</v>
      </c>
    </row>
    <row r="307" spans="1:19" x14ac:dyDescent="0.25">
      <c r="D307" s="10">
        <v>2</v>
      </c>
      <c r="E307" s="2">
        <v>947</v>
      </c>
      <c r="F307" s="38">
        <f t="shared" si="82"/>
        <v>0.40763888888888888</v>
      </c>
      <c r="G307" s="2">
        <v>959</v>
      </c>
      <c r="H307" s="40">
        <f t="shared" si="83"/>
        <v>0.41597222222222219</v>
      </c>
      <c r="I307" s="4" t="str">
        <f t="shared" si="84"/>
        <v/>
      </c>
      <c r="J307" s="2">
        <f t="shared" si="85"/>
        <v>8.0000000000000515</v>
      </c>
      <c r="K307" s="2">
        <f t="shared" si="86"/>
        <v>11.999999999999957</v>
      </c>
      <c r="L307" s="2">
        <f t="shared" si="87"/>
        <v>5</v>
      </c>
      <c r="M307" s="2">
        <f t="shared" ca="1" si="88"/>
        <v>731</v>
      </c>
      <c r="N307" s="2" t="str">
        <f t="shared" si="89"/>
        <v/>
      </c>
      <c r="O307" s="2">
        <f t="shared" si="90"/>
        <v>48.000000000000313</v>
      </c>
      <c r="P307" s="5">
        <f t="shared" si="91"/>
        <v>39.765445694876689</v>
      </c>
      <c r="Q307" s="2">
        <f t="shared" si="92"/>
        <v>23.999999999999915</v>
      </c>
      <c r="R307" s="2">
        <f t="shared" si="93"/>
        <v>72.000000000000227</v>
      </c>
      <c r="S307" s="5">
        <f t="shared" si="94"/>
        <v>63.765445694876604</v>
      </c>
    </row>
    <row r="308" spans="1:19" x14ac:dyDescent="0.25">
      <c r="D308" s="10">
        <v>10</v>
      </c>
      <c r="E308" s="2">
        <v>1007</v>
      </c>
      <c r="F308" s="38">
        <f t="shared" si="82"/>
        <v>0.42152777777777778</v>
      </c>
      <c r="G308" s="2">
        <v>1013</v>
      </c>
      <c r="H308" s="40">
        <f t="shared" si="83"/>
        <v>0.42569444444444443</v>
      </c>
      <c r="I308" s="4" t="str">
        <f t="shared" si="84"/>
        <v/>
      </c>
      <c r="J308" s="2">
        <f t="shared" si="85"/>
        <v>7.9999999999999716</v>
      </c>
      <c r="K308" s="2">
        <f t="shared" si="86"/>
        <v>5.9999999999999787</v>
      </c>
      <c r="L308" s="2">
        <f t="shared" si="87"/>
        <v>6</v>
      </c>
      <c r="M308" s="2">
        <f t="shared" ca="1" si="88"/>
        <v>731</v>
      </c>
      <c r="N308" s="2" t="str">
        <f t="shared" si="89"/>
        <v/>
      </c>
      <c r="O308" s="2">
        <f t="shared" si="90"/>
        <v>119.99999999999957</v>
      </c>
      <c r="P308" s="5">
        <f t="shared" si="91"/>
        <v>115.41561159659256</v>
      </c>
      <c r="Q308" s="2">
        <f t="shared" si="92"/>
        <v>59.999999999999787</v>
      </c>
      <c r="R308" s="2">
        <f t="shared" si="93"/>
        <v>179.99999999999937</v>
      </c>
      <c r="S308" s="5">
        <f t="shared" si="94"/>
        <v>175.41561159659233</v>
      </c>
    </row>
    <row r="309" spans="1:19" x14ac:dyDescent="0.25">
      <c r="D309" s="10">
        <v>20</v>
      </c>
      <c r="E309" s="2">
        <v>1021</v>
      </c>
      <c r="F309" s="38">
        <f t="shared" si="82"/>
        <v>0.43124999999999997</v>
      </c>
      <c r="G309" s="2">
        <v>1029</v>
      </c>
      <c r="H309" s="40">
        <f t="shared" si="83"/>
        <v>0.4368055555555555</v>
      </c>
      <c r="I309" s="4" t="str">
        <f t="shared" si="84"/>
        <v/>
      </c>
      <c r="J309" s="2">
        <f t="shared" si="85"/>
        <v>12.000000000000117</v>
      </c>
      <c r="K309" s="2">
        <f t="shared" si="86"/>
        <v>7.9999999999999716</v>
      </c>
      <c r="L309" s="2">
        <f t="shared" si="87"/>
        <v>7</v>
      </c>
      <c r="M309" s="2">
        <f t="shared" ca="1" si="88"/>
        <v>731</v>
      </c>
      <c r="N309" s="2" t="str">
        <f t="shared" si="89"/>
        <v/>
      </c>
      <c r="O309" s="2">
        <f t="shared" si="90"/>
        <v>180.00000000000176</v>
      </c>
      <c r="P309" s="5">
        <f t="shared" si="91"/>
        <v>173.12341739489113</v>
      </c>
      <c r="Q309" s="2">
        <f t="shared" si="92"/>
        <v>159.99999999999943</v>
      </c>
      <c r="R309" s="2">
        <f t="shared" si="93"/>
        <v>340.00000000000119</v>
      </c>
      <c r="S309" s="5">
        <f t="shared" si="94"/>
        <v>333.12341739489057</v>
      </c>
    </row>
    <row r="310" spans="1:19" x14ac:dyDescent="0.25">
      <c r="D310" s="10">
        <v>10</v>
      </c>
      <c r="E310" s="2">
        <v>1041</v>
      </c>
      <c r="F310" s="38">
        <f t="shared" si="82"/>
        <v>0.44513888888888892</v>
      </c>
      <c r="G310" s="2">
        <v>1054</v>
      </c>
      <c r="H310" s="40">
        <f t="shared" si="83"/>
        <v>0.45416666666666666</v>
      </c>
      <c r="I310" s="4" t="str">
        <f t="shared" si="84"/>
        <v/>
      </c>
      <c r="J310" s="2">
        <f t="shared" si="85"/>
        <v>19.000000000000014</v>
      </c>
      <c r="K310" s="2">
        <f t="shared" si="86"/>
        <v>12.999999999999954</v>
      </c>
      <c r="L310" s="2">
        <f t="shared" si="87"/>
        <v>8</v>
      </c>
      <c r="M310" s="2">
        <f t="shared" ca="1" si="88"/>
        <v>731</v>
      </c>
      <c r="N310" s="2" t="str">
        <f t="shared" si="89"/>
        <v/>
      </c>
      <c r="O310" s="2">
        <f t="shared" si="90"/>
        <v>95.171000000000078</v>
      </c>
      <c r="P310" s="5">
        <f t="shared" si="91"/>
        <v>30.009589561824164</v>
      </c>
      <c r="Q310" s="2">
        <f t="shared" si="92"/>
        <v>129.99999999999955</v>
      </c>
      <c r="R310" s="2">
        <f t="shared" si="93"/>
        <v>225.17099999999962</v>
      </c>
      <c r="S310" s="5">
        <f t="shared" si="94"/>
        <v>160.0095895618237</v>
      </c>
    </row>
    <row r="311" spans="1:19" x14ac:dyDescent="0.25">
      <c r="D311" s="10">
        <v>1.7999999999999999E-2</v>
      </c>
      <c r="E311" s="2">
        <v>1113</v>
      </c>
      <c r="F311" s="38">
        <f t="shared" si="82"/>
        <v>0.46736111111111112</v>
      </c>
      <c r="G311" s="2">
        <v>1118</v>
      </c>
      <c r="H311" s="40">
        <f t="shared" si="83"/>
        <v>0.47083333333333338</v>
      </c>
      <c r="I311" s="4">
        <f t="shared" si="84"/>
        <v>0.47430555555555559</v>
      </c>
      <c r="J311" s="2" t="str">
        <f t="shared" si="85"/>
        <v/>
      </c>
      <c r="K311" s="2">
        <f t="shared" si="86"/>
        <v>5.0000000000000622</v>
      </c>
      <c r="L311" s="2">
        <f t="shared" si="87"/>
        <v>9</v>
      </c>
      <c r="M311" s="2">
        <f t="shared" ca="1" si="88"/>
        <v>731</v>
      </c>
      <c r="N311" s="2">
        <f t="shared" ca="1" si="89"/>
        <v>232.00000000000006</v>
      </c>
      <c r="O311" s="2">
        <f t="shared" si="90"/>
        <v>4.4999999999999998E-2</v>
      </c>
      <c r="P311" s="5">
        <f t="shared" si="91"/>
        <v>9.1849285721059895E-3</v>
      </c>
      <c r="Q311" s="2">
        <f t="shared" si="92"/>
        <v>9.0000000000001107E-2</v>
      </c>
      <c r="R311" s="2">
        <f t="shared" si="93"/>
        <v>0.13500000000000112</v>
      </c>
      <c r="S311" s="5">
        <f t="shared" si="94"/>
        <v>9.9184928572107089E-2</v>
      </c>
    </row>
    <row r="312" spans="1:19" x14ac:dyDescent="0.25">
      <c r="A312" s="6">
        <v>38160</v>
      </c>
      <c r="B312" s="2">
        <v>1311</v>
      </c>
      <c r="D312" s="10">
        <v>0.01</v>
      </c>
      <c r="E312" s="2">
        <v>1345</v>
      </c>
      <c r="F312" s="38">
        <f t="shared" si="82"/>
        <v>0.57291666666666663</v>
      </c>
      <c r="G312" s="2">
        <v>1354</v>
      </c>
      <c r="H312" s="40">
        <f t="shared" si="83"/>
        <v>0.57916666666666672</v>
      </c>
      <c r="I312" s="4" t="str">
        <f t="shared" si="84"/>
        <v/>
      </c>
      <c r="J312" s="2">
        <f t="shared" si="85"/>
        <v>7.9999999999999716</v>
      </c>
      <c r="K312" s="2">
        <f t="shared" si="86"/>
        <v>9.0000000000001279</v>
      </c>
      <c r="L312" s="2">
        <f t="shared" si="87"/>
        <v>1</v>
      </c>
      <c r="M312" s="2">
        <f t="shared" ca="1" si="88"/>
        <v>1311</v>
      </c>
      <c r="N312" s="2" t="str">
        <f t="shared" si="89"/>
        <v/>
      </c>
      <c r="O312" s="2">
        <f t="shared" si="90"/>
        <v>0.75999999999999734</v>
      </c>
      <c r="P312" s="5">
        <f t="shared" si="91"/>
        <v>0.47054308295092795</v>
      </c>
      <c r="Q312" s="2">
        <f t="shared" si="92"/>
        <v>9.0000000000001287E-2</v>
      </c>
      <c r="R312" s="2">
        <f t="shared" si="93"/>
        <v>0.84999999999999865</v>
      </c>
      <c r="S312" s="5">
        <f t="shared" si="94"/>
        <v>0.56054308295092925</v>
      </c>
    </row>
    <row r="313" spans="1:19" x14ac:dyDescent="0.25">
      <c r="D313" s="10">
        <v>0.18</v>
      </c>
      <c r="E313" s="2">
        <v>1402</v>
      </c>
      <c r="F313" s="38">
        <f t="shared" si="82"/>
        <v>0.58472222222222225</v>
      </c>
      <c r="G313" s="2">
        <v>1406</v>
      </c>
      <c r="H313" s="40">
        <f t="shared" si="83"/>
        <v>0.58750000000000002</v>
      </c>
      <c r="I313" s="4" t="str">
        <f t="shared" si="84"/>
        <v/>
      </c>
      <c r="J313" s="2">
        <f t="shared" si="85"/>
        <v>8.999999999999968</v>
      </c>
      <c r="K313" s="2">
        <f t="shared" si="86"/>
        <v>3.9999999999999858</v>
      </c>
      <c r="L313" s="2">
        <f t="shared" si="87"/>
        <v>2</v>
      </c>
      <c r="M313" s="2">
        <f t="shared" ca="1" si="88"/>
        <v>1311</v>
      </c>
      <c r="N313" s="2" t="str">
        <f t="shared" si="89"/>
        <v/>
      </c>
      <c r="O313" s="2">
        <f t="shared" si="90"/>
        <v>5.309999999999981</v>
      </c>
      <c r="P313" s="5">
        <f t="shared" si="91"/>
        <v>4.3037242657158963</v>
      </c>
      <c r="Q313" s="2">
        <f t="shared" si="92"/>
        <v>0.71999999999999742</v>
      </c>
      <c r="R313" s="2">
        <f t="shared" si="93"/>
        <v>6.029999999999978</v>
      </c>
      <c r="S313" s="5">
        <f t="shared" si="94"/>
        <v>5.0237242657158934</v>
      </c>
    </row>
    <row r="314" spans="1:19" x14ac:dyDescent="0.25">
      <c r="D314" s="10">
        <v>1</v>
      </c>
      <c r="E314" s="2">
        <v>1415</v>
      </c>
      <c r="F314" s="38">
        <f t="shared" si="82"/>
        <v>0.59375</v>
      </c>
      <c r="G314" s="2">
        <v>1422</v>
      </c>
      <c r="H314" s="40">
        <f t="shared" si="83"/>
        <v>0.59861111111111109</v>
      </c>
      <c r="I314" s="4" t="str">
        <f t="shared" si="84"/>
        <v/>
      </c>
      <c r="J314" s="2">
        <f t="shared" si="85"/>
        <v>7.9999999999999716</v>
      </c>
      <c r="K314" s="2">
        <f t="shared" si="86"/>
        <v>6.9999999999999751</v>
      </c>
      <c r="L314" s="2">
        <f t="shared" si="87"/>
        <v>3</v>
      </c>
      <c r="M314" s="2">
        <f t="shared" ca="1" si="88"/>
        <v>1311</v>
      </c>
      <c r="N314" s="2" t="str">
        <f t="shared" si="89"/>
        <v/>
      </c>
      <c r="O314" s="2">
        <f t="shared" si="90"/>
        <v>4.3999999999999844</v>
      </c>
      <c r="P314" s="5">
        <f t="shared" si="91"/>
        <v>3.1269324917219192</v>
      </c>
      <c r="Q314" s="2">
        <f t="shared" si="92"/>
        <v>6.9999999999999751</v>
      </c>
      <c r="R314" s="2">
        <f t="shared" si="93"/>
        <v>11.399999999999959</v>
      </c>
      <c r="S314" s="5">
        <f t="shared" si="94"/>
        <v>10.126932491721895</v>
      </c>
    </row>
    <row r="315" spans="1:19" x14ac:dyDescent="0.25">
      <c r="D315" s="10">
        <v>0.1</v>
      </c>
      <c r="E315" s="2">
        <v>1430</v>
      </c>
      <c r="F315" s="38">
        <f t="shared" si="82"/>
        <v>0.60416666666666663</v>
      </c>
      <c r="G315" s="2">
        <v>1434</v>
      </c>
      <c r="H315" s="40">
        <f t="shared" si="83"/>
        <v>0.6069444444444444</v>
      </c>
      <c r="I315" s="4" t="str">
        <f t="shared" si="84"/>
        <v/>
      </c>
      <c r="J315" s="2">
        <f t="shared" si="85"/>
        <v>9.0000000000001279</v>
      </c>
      <c r="K315" s="2">
        <f t="shared" si="86"/>
        <v>3.9999999999999858</v>
      </c>
      <c r="L315" s="2">
        <f t="shared" si="87"/>
        <v>4</v>
      </c>
      <c r="M315" s="2">
        <f t="shared" ca="1" si="88"/>
        <v>1311</v>
      </c>
      <c r="N315" s="2" t="str">
        <f t="shared" si="89"/>
        <v/>
      </c>
      <c r="O315" s="2">
        <f t="shared" si="90"/>
        <v>0.45900000000000657</v>
      </c>
      <c r="P315" s="5">
        <f t="shared" si="91"/>
        <v>0.22548703298957798</v>
      </c>
      <c r="Q315" s="2">
        <f t="shared" si="92"/>
        <v>0.39999999999999858</v>
      </c>
      <c r="R315" s="2">
        <f t="shared" si="93"/>
        <v>0.85900000000000509</v>
      </c>
      <c r="S315" s="5">
        <f t="shared" si="94"/>
        <v>0.62548703298957653</v>
      </c>
    </row>
    <row r="316" spans="1:19" x14ac:dyDescent="0.25">
      <c r="D316" s="10">
        <v>2E-3</v>
      </c>
      <c r="E316" s="2">
        <v>1443</v>
      </c>
      <c r="F316" s="38">
        <f t="shared" si="82"/>
        <v>0.61319444444444449</v>
      </c>
      <c r="G316" s="2">
        <v>1505</v>
      </c>
      <c r="H316" s="40">
        <f t="shared" si="83"/>
        <v>0.62847222222222221</v>
      </c>
      <c r="I316" s="4" t="str">
        <f t="shared" si="84"/>
        <v/>
      </c>
      <c r="J316" s="2">
        <f t="shared" si="85"/>
        <v>17.999999999999936</v>
      </c>
      <c r="K316" s="2">
        <f t="shared" si="86"/>
        <v>21.999999999999922</v>
      </c>
      <c r="L316" s="2">
        <f t="shared" si="87"/>
        <v>5</v>
      </c>
      <c r="M316" s="2">
        <f t="shared" ca="1" si="88"/>
        <v>1311</v>
      </c>
      <c r="N316" s="2" t="str">
        <f t="shared" si="89"/>
        <v/>
      </c>
      <c r="O316" s="2">
        <f t="shared" si="90"/>
        <v>180.01799999999935</v>
      </c>
      <c r="P316" s="5">
        <f t="shared" si="91"/>
        <v>39.084715763055392</v>
      </c>
      <c r="Q316" s="2">
        <f t="shared" si="92"/>
        <v>4.3999999999999845E-2</v>
      </c>
      <c r="R316" s="2">
        <f t="shared" si="93"/>
        <v>180.06199999999936</v>
      </c>
      <c r="S316" s="5">
        <f t="shared" si="94"/>
        <v>39.128715763055389</v>
      </c>
    </row>
    <row r="317" spans="1:19" x14ac:dyDescent="0.25">
      <c r="D317" s="10">
        <v>20</v>
      </c>
      <c r="E317" s="2">
        <v>1523</v>
      </c>
      <c r="F317" s="38">
        <f t="shared" si="82"/>
        <v>0.64097222222222217</v>
      </c>
      <c r="G317" s="2">
        <v>1524</v>
      </c>
      <c r="H317" s="40">
        <f t="shared" si="83"/>
        <v>0.64166666666666672</v>
      </c>
      <c r="I317" s="4">
        <f t="shared" si="84"/>
        <v>0.64513888888888893</v>
      </c>
      <c r="J317" s="2" t="str">
        <f t="shared" si="85"/>
        <v/>
      </c>
      <c r="K317" s="2">
        <f t="shared" si="86"/>
        <v>1.0000000000001563</v>
      </c>
      <c r="L317" s="2">
        <f t="shared" si="87"/>
        <v>6</v>
      </c>
      <c r="M317" s="2">
        <f t="shared" ca="1" si="88"/>
        <v>1311</v>
      </c>
      <c r="N317" s="2">
        <f t="shared" ca="1" si="89"/>
        <v>138</v>
      </c>
      <c r="O317" s="2">
        <f t="shared" si="90"/>
        <v>50</v>
      </c>
      <c r="P317" s="5">
        <f t="shared" si="91"/>
        <v>5.9484036251947776</v>
      </c>
      <c r="Q317" s="2">
        <f t="shared" si="92"/>
        <v>20.000000000003126</v>
      </c>
      <c r="R317" s="2">
        <f t="shared" si="93"/>
        <v>70.000000000003126</v>
      </c>
      <c r="S317" s="5">
        <f t="shared" si="94"/>
        <v>25.948403625197905</v>
      </c>
    </row>
    <row r="318" spans="1:19" x14ac:dyDescent="0.25">
      <c r="A318" s="6">
        <v>38161</v>
      </c>
      <c r="B318" s="2">
        <v>722</v>
      </c>
      <c r="D318" s="10">
        <v>0.01</v>
      </c>
      <c r="E318" s="2">
        <v>824</v>
      </c>
      <c r="F318" s="38">
        <f t="shared" si="82"/>
        <v>0.35000000000000003</v>
      </c>
      <c r="G318" s="2">
        <v>833</v>
      </c>
      <c r="H318" s="40">
        <f t="shared" si="83"/>
        <v>0.35625000000000001</v>
      </c>
      <c r="I318" s="4" t="str">
        <f t="shared" si="84"/>
        <v/>
      </c>
      <c r="J318" s="2">
        <f t="shared" si="85"/>
        <v>3.9999999999999858</v>
      </c>
      <c r="K318" s="2">
        <f t="shared" si="86"/>
        <v>8.999999999999968</v>
      </c>
      <c r="L318" s="2">
        <f t="shared" si="87"/>
        <v>1</v>
      </c>
      <c r="M318" s="2">
        <f t="shared" ca="1" si="88"/>
        <v>722</v>
      </c>
      <c r="N318" s="2" t="str">
        <f t="shared" si="89"/>
        <v/>
      </c>
      <c r="O318" s="2">
        <f t="shared" si="90"/>
        <v>5.9999999999999783E-2</v>
      </c>
      <c r="P318" s="5">
        <f t="shared" si="91"/>
        <v>5.7711964361593968E-2</v>
      </c>
      <c r="Q318" s="2">
        <f t="shared" si="92"/>
        <v>8.9999999999999677E-2</v>
      </c>
      <c r="R318" s="2">
        <f t="shared" si="93"/>
        <v>0.14999999999999947</v>
      </c>
      <c r="S318" s="5">
        <f t="shared" si="94"/>
        <v>0.14771196436159365</v>
      </c>
    </row>
    <row r="319" spans="1:19" x14ac:dyDescent="0.25">
      <c r="D319" s="10">
        <v>0.02</v>
      </c>
      <c r="E319" s="2">
        <v>837</v>
      </c>
      <c r="F319" s="38">
        <f t="shared" si="82"/>
        <v>0.35902777777777778</v>
      </c>
      <c r="G319" s="2">
        <v>841</v>
      </c>
      <c r="H319" s="40">
        <f t="shared" si="83"/>
        <v>0.36180555555555555</v>
      </c>
      <c r="I319" s="4" t="str">
        <f t="shared" si="84"/>
        <v/>
      </c>
      <c r="J319" s="2">
        <f t="shared" si="85"/>
        <v>9.9999999999999645</v>
      </c>
      <c r="K319" s="2">
        <f t="shared" si="86"/>
        <v>3.9999999999999858</v>
      </c>
      <c r="L319" s="2">
        <f t="shared" si="87"/>
        <v>2</v>
      </c>
      <c r="M319" s="2">
        <f t="shared" ca="1" si="88"/>
        <v>722</v>
      </c>
      <c r="N319" s="2" t="str">
        <f t="shared" si="89"/>
        <v/>
      </c>
      <c r="O319" s="2">
        <f t="shared" si="90"/>
        <v>0.29999999999999893</v>
      </c>
      <c r="P319" s="5">
        <f t="shared" si="91"/>
        <v>0.28854941500778819</v>
      </c>
      <c r="Q319" s="2">
        <f t="shared" si="92"/>
        <v>7.9999999999999724E-2</v>
      </c>
      <c r="R319" s="2">
        <f t="shared" si="93"/>
        <v>0.37999999999999867</v>
      </c>
      <c r="S319" s="5">
        <f t="shared" si="94"/>
        <v>0.36854941500778793</v>
      </c>
    </row>
    <row r="320" spans="1:19" x14ac:dyDescent="0.25">
      <c r="D320" s="10">
        <v>0.04</v>
      </c>
      <c r="E320" s="2">
        <v>851</v>
      </c>
      <c r="F320" s="38">
        <f t="shared" si="82"/>
        <v>0.36874999999999997</v>
      </c>
      <c r="G320" s="2">
        <v>854</v>
      </c>
      <c r="H320" s="40">
        <f t="shared" si="83"/>
        <v>0.37083333333333335</v>
      </c>
      <c r="I320" s="4" t="str">
        <f t="shared" si="84"/>
        <v/>
      </c>
      <c r="J320" s="2">
        <f t="shared" si="85"/>
        <v>3.9999999999999858</v>
      </c>
      <c r="K320" s="2">
        <f t="shared" si="86"/>
        <v>3.0000000000000693</v>
      </c>
      <c r="L320" s="2">
        <f t="shared" si="87"/>
        <v>3</v>
      </c>
      <c r="M320" s="2">
        <f t="shared" ca="1" si="88"/>
        <v>722</v>
      </c>
      <c r="N320" s="2" t="str">
        <f t="shared" si="89"/>
        <v/>
      </c>
      <c r="O320" s="2">
        <f t="shared" si="90"/>
        <v>0.23999999999999913</v>
      </c>
      <c r="P320" s="5">
        <f t="shared" si="91"/>
        <v>0.2308353692772136</v>
      </c>
      <c r="Q320" s="2">
        <f t="shared" si="92"/>
        <v>0.12000000000000277</v>
      </c>
      <c r="R320" s="2">
        <f t="shared" si="93"/>
        <v>0.36000000000000187</v>
      </c>
      <c r="S320" s="5">
        <f t="shared" si="94"/>
        <v>0.35083536927721637</v>
      </c>
    </row>
    <row r="321" spans="1:19" x14ac:dyDescent="0.25">
      <c r="D321" s="10">
        <v>0.08</v>
      </c>
      <c r="E321" s="2">
        <v>858</v>
      </c>
      <c r="F321" s="38">
        <f t="shared" si="82"/>
        <v>0.37361111111111112</v>
      </c>
      <c r="G321" s="2">
        <v>901</v>
      </c>
      <c r="H321" s="40">
        <f t="shared" si="83"/>
        <v>0.3756944444444445</v>
      </c>
      <c r="I321" s="4" t="str">
        <f t="shared" si="84"/>
        <v/>
      </c>
      <c r="J321" s="2">
        <f t="shared" si="85"/>
        <v>7.9999999999999716</v>
      </c>
      <c r="K321" s="2">
        <f t="shared" si="86"/>
        <v>3.0000000000000693</v>
      </c>
      <c r="L321" s="2">
        <f t="shared" si="87"/>
        <v>4</v>
      </c>
      <c r="M321" s="2">
        <f t="shared" ca="1" si="88"/>
        <v>722</v>
      </c>
      <c r="N321" s="2" t="str">
        <f t="shared" si="89"/>
        <v/>
      </c>
      <c r="O321" s="2">
        <f t="shared" si="90"/>
        <v>0.95999999999999652</v>
      </c>
      <c r="P321" s="5">
        <f t="shared" si="91"/>
        <v>0.92333315164187568</v>
      </c>
      <c r="Q321" s="2">
        <f t="shared" si="92"/>
        <v>0.24000000000000554</v>
      </c>
      <c r="R321" s="2">
        <f t="shared" si="93"/>
        <v>1.200000000000002</v>
      </c>
      <c r="S321" s="5">
        <f t="shared" si="94"/>
        <v>1.1633331516418812</v>
      </c>
    </row>
    <row r="322" spans="1:19" x14ac:dyDescent="0.25">
      <c r="D322" s="10">
        <v>0.16</v>
      </c>
      <c r="E322" s="2">
        <v>909</v>
      </c>
      <c r="F322" s="38">
        <f t="shared" si="82"/>
        <v>0.38125000000000003</v>
      </c>
      <c r="G322" s="2">
        <v>916</v>
      </c>
      <c r="H322" s="40">
        <f t="shared" si="83"/>
        <v>0.38611111111111113</v>
      </c>
      <c r="I322" s="4" t="str">
        <f t="shared" ref="I322:I384" si="95">IF(OR(A323&lt;&gt;"",D323=""),H322+TIME(0,5,0),"")</f>
        <v/>
      </c>
      <c r="J322" s="2">
        <f t="shared" ref="J322:J384" si="96">IF(AND(OR(AND(A322&lt;&gt;"",A323=""),AND(A322="",A323="")),D323&lt;&gt;""),(F323-H322)*1440,"")</f>
        <v>4.9999999999999822</v>
      </c>
      <c r="K322" s="2">
        <f t="shared" ref="K322:K384" si="97">(H322-F322)*1440</f>
        <v>6.9999999999999751</v>
      </c>
      <c r="L322" s="2">
        <f t="shared" ref="L322:L384" si="98">IF(A322&lt;&gt;"",1,L321+1)</f>
        <v>5</v>
      </c>
      <c r="M322" s="2">
        <f t="shared" ref="M322:M384" ca="1" si="99">OFFSET(B322,-L322+1,0)</f>
        <v>722</v>
      </c>
      <c r="N322" s="2" t="str">
        <f t="shared" ref="N322:N384" si="100">IF(I322&lt;&gt;"",(I322-VALUE(CONCATENATE(LEFT(M322,LEN(M322)-2),":",RIGHT(M322,2))))*1440,"")</f>
        <v/>
      </c>
      <c r="O322" s="2">
        <f t="shared" ref="O322:O384" si="101">IF(J322&lt;&gt;"",(D322+D323)*J322/2,D322*5/2)</f>
        <v>1.1999999999999957</v>
      </c>
      <c r="P322" s="5">
        <f t="shared" ref="P322:P384" si="102">IF(J322&lt;&gt;"",(D323-D322)*J322/LN((D323+0.000001)/(D322+0.000001)),-5*(D322-0.000001)/(LN(1/D322)-13.8155))</f>
        <v>1.1541612361326874</v>
      </c>
      <c r="Q322" s="2">
        <f t="shared" ref="Q322:Q384" si="103">(D322*K322)</f>
        <v>1.1199999999999961</v>
      </c>
      <c r="R322" s="2">
        <f t="shared" ref="R322:R384" si="104">O322+Q322</f>
        <v>2.3199999999999918</v>
      </c>
      <c r="S322" s="5">
        <f t="shared" ref="S322:S384" si="105">P322+Q322</f>
        <v>2.2741612361326835</v>
      </c>
    </row>
    <row r="323" spans="1:19" x14ac:dyDescent="0.25">
      <c r="D323" s="10">
        <v>0.32</v>
      </c>
      <c r="E323" s="2">
        <v>921</v>
      </c>
      <c r="F323" s="38">
        <f t="shared" si="82"/>
        <v>0.38958333333333334</v>
      </c>
      <c r="G323" s="2">
        <v>939</v>
      </c>
      <c r="H323" s="40">
        <f t="shared" si="83"/>
        <v>0.40208333333333335</v>
      </c>
      <c r="I323" s="4">
        <f t="shared" si="95"/>
        <v>0.40555555555555556</v>
      </c>
      <c r="J323" s="2" t="str">
        <f t="shared" si="96"/>
        <v/>
      </c>
      <c r="K323" s="2">
        <f t="shared" si="97"/>
        <v>18.000000000000014</v>
      </c>
      <c r="L323" s="2">
        <f t="shared" si="98"/>
        <v>6</v>
      </c>
      <c r="M323" s="2">
        <f t="shared" ca="1" si="99"/>
        <v>722</v>
      </c>
      <c r="N323" s="2">
        <f t="shared" ca="1" si="100"/>
        <v>142.00000000000006</v>
      </c>
      <c r="O323" s="2">
        <f t="shared" si="101"/>
        <v>0.8</v>
      </c>
      <c r="P323" s="5">
        <f t="shared" si="102"/>
        <v>0.12622173438861289</v>
      </c>
      <c r="Q323" s="2">
        <f t="shared" si="103"/>
        <v>5.7600000000000042</v>
      </c>
      <c r="R323" s="2">
        <f t="shared" si="104"/>
        <v>6.5600000000000041</v>
      </c>
      <c r="S323" s="5">
        <f t="shared" si="105"/>
        <v>5.8862217343886174</v>
      </c>
    </row>
    <row r="324" spans="1:19" x14ac:dyDescent="0.25">
      <c r="A324" s="6">
        <v>38161</v>
      </c>
      <c r="B324" s="2">
        <v>1306</v>
      </c>
      <c r="D324" s="10">
        <v>2E-3</v>
      </c>
      <c r="E324" s="2">
        <v>1330</v>
      </c>
      <c r="F324" s="38">
        <f t="shared" si="82"/>
        <v>0.5625</v>
      </c>
      <c r="G324" s="2">
        <v>1333</v>
      </c>
      <c r="H324" s="40">
        <f t="shared" si="83"/>
        <v>0.56458333333333333</v>
      </c>
      <c r="I324" s="4" t="str">
        <f t="shared" si="95"/>
        <v/>
      </c>
      <c r="J324" s="2">
        <f t="shared" si="96"/>
        <v>3.9999999999999858</v>
      </c>
      <c r="K324" s="2">
        <f t="shared" si="97"/>
        <v>2.9999999999999893</v>
      </c>
      <c r="L324" s="2">
        <f t="shared" si="98"/>
        <v>1</v>
      </c>
      <c r="M324" s="2">
        <f t="shared" ca="1" si="99"/>
        <v>1306</v>
      </c>
      <c r="N324" s="2" t="str">
        <f t="shared" si="100"/>
        <v/>
      </c>
      <c r="O324" s="2">
        <f t="shared" si="101"/>
        <v>5.9999999999999784E-3</v>
      </c>
      <c r="P324" s="5">
        <f t="shared" si="102"/>
        <v>5.7749427823351497E-3</v>
      </c>
      <c r="Q324" s="2">
        <f t="shared" si="103"/>
        <v>5.9999999999999784E-3</v>
      </c>
      <c r="R324" s="2">
        <f t="shared" si="104"/>
        <v>1.1999999999999957E-2</v>
      </c>
      <c r="S324" s="5">
        <f t="shared" si="105"/>
        <v>1.1774942782335127E-2</v>
      </c>
    </row>
    <row r="325" spans="1:19" x14ac:dyDescent="0.25">
      <c r="D325" s="10">
        <v>1E-3</v>
      </c>
      <c r="E325" s="2">
        <v>1337</v>
      </c>
      <c r="F325" s="38">
        <f t="shared" si="82"/>
        <v>0.56736111111111109</v>
      </c>
      <c r="G325" s="2">
        <v>1341</v>
      </c>
      <c r="H325" s="40">
        <f t="shared" si="83"/>
        <v>0.57013888888888886</v>
      </c>
      <c r="I325" s="4" t="str">
        <f t="shared" si="95"/>
        <v/>
      </c>
      <c r="J325" s="2">
        <f t="shared" si="96"/>
        <v>13.000000000000114</v>
      </c>
      <c r="K325" s="2">
        <f t="shared" si="97"/>
        <v>3.9999999999999858</v>
      </c>
      <c r="L325" s="2">
        <f t="shared" si="98"/>
        <v>2</v>
      </c>
      <c r="M325" s="2">
        <f t="shared" ca="1" si="99"/>
        <v>1306</v>
      </c>
      <c r="N325" s="2" t="str">
        <f t="shared" si="100"/>
        <v/>
      </c>
      <c r="O325" s="2">
        <f t="shared" si="101"/>
        <v>650.00650000000576</v>
      </c>
      <c r="P325" s="5">
        <f t="shared" si="102"/>
        <v>112.92523969178727</v>
      </c>
      <c r="Q325" s="2">
        <f t="shared" si="103"/>
        <v>3.9999999999999862E-3</v>
      </c>
      <c r="R325" s="2">
        <f t="shared" si="104"/>
        <v>650.01050000000578</v>
      </c>
      <c r="S325" s="5">
        <f t="shared" si="105"/>
        <v>112.92923969178727</v>
      </c>
    </row>
    <row r="326" spans="1:19" x14ac:dyDescent="0.25">
      <c r="D326" s="10">
        <v>100</v>
      </c>
      <c r="E326" s="2">
        <v>1354</v>
      </c>
      <c r="F326" s="38">
        <f t="shared" si="82"/>
        <v>0.57916666666666672</v>
      </c>
      <c r="G326" s="2">
        <v>1358</v>
      </c>
      <c r="H326" s="40">
        <f t="shared" si="83"/>
        <v>0.58194444444444449</v>
      </c>
      <c r="I326" s="4" t="str">
        <f t="shared" si="95"/>
        <v/>
      </c>
      <c r="J326" s="2">
        <f t="shared" si="96"/>
        <v>9.9999999999999645</v>
      </c>
      <c r="K326" s="2">
        <f t="shared" si="97"/>
        <v>3.9999999999999858</v>
      </c>
      <c r="L326" s="2">
        <f t="shared" si="98"/>
        <v>3</v>
      </c>
      <c r="M326" s="2">
        <f t="shared" ca="1" si="99"/>
        <v>1306</v>
      </c>
      <c r="N326" s="2" t="str">
        <f t="shared" si="100"/>
        <v/>
      </c>
      <c r="O326" s="2">
        <f t="shared" si="101"/>
        <v>599.99999999999784</v>
      </c>
      <c r="P326" s="5">
        <f t="shared" si="102"/>
        <v>497.06796000151485</v>
      </c>
      <c r="Q326" s="2">
        <f t="shared" si="103"/>
        <v>399.99999999999858</v>
      </c>
      <c r="R326" s="2">
        <f t="shared" si="104"/>
        <v>999.99999999999636</v>
      </c>
      <c r="S326" s="5">
        <f t="shared" si="105"/>
        <v>897.06796000151348</v>
      </c>
    </row>
    <row r="327" spans="1:19" x14ac:dyDescent="0.25">
      <c r="D327" s="10">
        <v>20</v>
      </c>
      <c r="E327" s="2">
        <v>1408</v>
      </c>
      <c r="F327" s="38">
        <f t="shared" si="82"/>
        <v>0.58888888888888891</v>
      </c>
      <c r="G327" s="2">
        <v>1413</v>
      </c>
      <c r="H327" s="40">
        <f t="shared" si="83"/>
        <v>0.59236111111111112</v>
      </c>
      <c r="I327" s="4">
        <f t="shared" ref="I327" si="106">IF(OR(A328&lt;&gt;"",D328=""),H327+TIME(0,5,0),"")</f>
        <v>0.59583333333333333</v>
      </c>
      <c r="J327" s="2" t="str">
        <f t="shared" ref="J327" si="107">IF(AND(OR(AND(A327&lt;&gt;"",A328=""),AND(A327="",A328="")),D328&lt;&gt;""),(F328-H327)*1440,"")</f>
        <v/>
      </c>
      <c r="K327" s="2">
        <f t="shared" ref="K327" si="108">(H327-F327)*1440</f>
        <v>4.9999999999999822</v>
      </c>
      <c r="L327" s="2">
        <f t="shared" ref="L327" si="109">IF(A327&lt;&gt;"",1,L326+1)</f>
        <v>4</v>
      </c>
      <c r="M327" s="2">
        <f t="shared" ref="M327" ca="1" si="110">OFFSET(B327,-L327+1,0)</f>
        <v>1306</v>
      </c>
      <c r="N327" s="2">
        <f t="shared" ref="N327" ca="1" si="111">IF(I327&lt;&gt;"",(I327-VALUE(CONCATENATE(LEFT(M327,LEN(M327)-2),":",RIGHT(M327,2))))*1440,"")</f>
        <v>72.000000000000057</v>
      </c>
      <c r="O327" s="2">
        <f t="shared" ref="O327" si="112">IF(J327&lt;&gt;"",(D327+D328)*J327/2,D327*5/2)</f>
        <v>50</v>
      </c>
      <c r="P327" s="5">
        <f t="shared" ref="P327" si="113">IF(J327&lt;&gt;"",(D328-D327)*J327/LN((D328+0.000001)/(D327+0.000001)),-5*(D327-0.000001)/(LN(1/D327)-13.8155))</f>
        <v>5.9484036251947776</v>
      </c>
      <c r="Q327" s="2">
        <f t="shared" ref="Q327" si="114">(D327*K327)</f>
        <v>99.999999999999645</v>
      </c>
      <c r="R327" s="2">
        <f t="shared" ref="R327" si="115">O327+Q327</f>
        <v>149.99999999999966</v>
      </c>
      <c r="S327" s="5">
        <f t="shared" ref="S327" si="116">P327+Q327</f>
        <v>105.94840362519442</v>
      </c>
    </row>
    <row r="328" spans="1:19" x14ac:dyDescent="0.25">
      <c r="A328" s="6">
        <v>38161</v>
      </c>
      <c r="B328" s="2">
        <v>1434</v>
      </c>
      <c r="D328" s="10">
        <v>0.01</v>
      </c>
      <c r="E328" s="2">
        <v>1451</v>
      </c>
      <c r="F328" s="38">
        <f t="shared" si="82"/>
        <v>0.61875000000000002</v>
      </c>
      <c r="G328" s="2">
        <v>1458</v>
      </c>
      <c r="H328" s="40">
        <f t="shared" si="83"/>
        <v>0.62361111111111112</v>
      </c>
      <c r="I328" s="4">
        <f t="shared" si="95"/>
        <v>0.62708333333333333</v>
      </c>
      <c r="J328" s="2" t="str">
        <f t="shared" si="96"/>
        <v/>
      </c>
      <c r="K328" s="2">
        <f t="shared" si="97"/>
        <v>6.9999999999999751</v>
      </c>
      <c r="L328" s="2">
        <f>IF(A328&lt;&gt;"",1,#REF!+1)</f>
        <v>1</v>
      </c>
      <c r="M328" s="2">
        <f t="shared" ca="1" si="99"/>
        <v>1434</v>
      </c>
      <c r="N328" s="2">
        <f t="shared" ca="1" si="100"/>
        <v>29.000000000000057</v>
      </c>
      <c r="O328" s="2">
        <f t="shared" si="101"/>
        <v>2.5000000000000001E-2</v>
      </c>
      <c r="P328" s="5">
        <f t="shared" si="102"/>
        <v>5.4281443780592247E-3</v>
      </c>
      <c r="Q328" s="2">
        <f t="shared" si="103"/>
        <v>6.9999999999999757E-2</v>
      </c>
      <c r="R328" s="2">
        <f t="shared" si="104"/>
        <v>9.4999999999999751E-2</v>
      </c>
      <c r="S328" s="5">
        <f t="shared" si="105"/>
        <v>7.5428144378058976E-2</v>
      </c>
    </row>
    <row r="329" spans="1:19" x14ac:dyDescent="0.25">
      <c r="A329" s="6">
        <v>38161</v>
      </c>
      <c r="B329" s="2">
        <v>1514</v>
      </c>
      <c r="D329" s="10">
        <v>0.01</v>
      </c>
      <c r="E329" s="2">
        <v>1640</v>
      </c>
      <c r="F329" s="38">
        <f t="shared" si="82"/>
        <v>0.69444444444444453</v>
      </c>
      <c r="G329" s="2">
        <v>1649</v>
      </c>
      <c r="H329" s="40">
        <f t="shared" si="83"/>
        <v>0.7006944444444444</v>
      </c>
      <c r="I329" s="4">
        <f t="shared" si="95"/>
        <v>0.70416666666666661</v>
      </c>
      <c r="J329" s="2" t="str">
        <f t="shared" si="96"/>
        <v/>
      </c>
      <c r="K329" s="2">
        <f t="shared" si="97"/>
        <v>8.9999999999998082</v>
      </c>
      <c r="L329" s="2">
        <f t="shared" si="98"/>
        <v>1</v>
      </c>
      <c r="M329" s="2">
        <f t="shared" ca="1" si="99"/>
        <v>1514</v>
      </c>
      <c r="N329" s="2">
        <f t="shared" ca="1" si="100"/>
        <v>99.999999999999972</v>
      </c>
      <c r="O329" s="2">
        <f t="shared" si="101"/>
        <v>2.5000000000000001E-2</v>
      </c>
      <c r="P329" s="5">
        <f t="shared" si="102"/>
        <v>5.4281443780592247E-3</v>
      </c>
      <c r="Q329" s="2">
        <f t="shared" si="103"/>
        <v>8.9999999999998082E-2</v>
      </c>
      <c r="R329" s="2">
        <f t="shared" si="104"/>
        <v>0.11499999999999808</v>
      </c>
      <c r="S329" s="5">
        <f t="shared" si="105"/>
        <v>9.54281443780573E-2</v>
      </c>
    </row>
    <row r="330" spans="1:19" x14ac:dyDescent="0.25">
      <c r="A330" s="6">
        <v>38162</v>
      </c>
      <c r="B330" s="2">
        <v>1003</v>
      </c>
      <c r="D330" s="10">
        <v>0.01</v>
      </c>
      <c r="E330" s="2">
        <v>1136</v>
      </c>
      <c r="F330" s="38">
        <f t="shared" si="82"/>
        <v>0.48333333333333334</v>
      </c>
      <c r="G330" s="2">
        <v>1143</v>
      </c>
      <c r="H330" s="40">
        <f t="shared" si="83"/>
        <v>0.48819444444444443</v>
      </c>
      <c r="I330" s="4">
        <f t="shared" si="95"/>
        <v>0.49166666666666664</v>
      </c>
      <c r="J330" s="2" t="str">
        <f t="shared" si="96"/>
        <v/>
      </c>
      <c r="K330" s="2">
        <f t="shared" si="97"/>
        <v>6.9999999999999751</v>
      </c>
      <c r="L330" s="2">
        <f t="shared" si="98"/>
        <v>1</v>
      </c>
      <c r="M330" s="2">
        <f t="shared" ca="1" si="99"/>
        <v>1003</v>
      </c>
      <c r="N330" s="2">
        <f t="shared" ca="1" si="100"/>
        <v>104.99999999999994</v>
      </c>
      <c r="O330" s="2">
        <f t="shared" si="101"/>
        <v>2.5000000000000001E-2</v>
      </c>
      <c r="P330" s="5">
        <f t="shared" si="102"/>
        <v>5.4281443780592247E-3</v>
      </c>
      <c r="Q330" s="2">
        <f t="shared" si="103"/>
        <v>6.9999999999999757E-2</v>
      </c>
      <c r="R330" s="2">
        <f t="shared" si="104"/>
        <v>9.4999999999999751E-2</v>
      </c>
      <c r="S330" s="5">
        <f t="shared" si="105"/>
        <v>7.5428144378058976E-2</v>
      </c>
    </row>
    <row r="331" spans="1:19" x14ac:dyDescent="0.25">
      <c r="A331" s="6">
        <v>38162</v>
      </c>
      <c r="B331" s="2">
        <v>1232</v>
      </c>
      <c r="D331" s="10">
        <v>0.08</v>
      </c>
      <c r="E331" s="2">
        <v>1343</v>
      </c>
      <c r="F331" s="38">
        <f t="shared" si="82"/>
        <v>0.57152777777777775</v>
      </c>
      <c r="G331" s="2">
        <v>1349</v>
      </c>
      <c r="H331" s="40">
        <f t="shared" si="83"/>
        <v>0.5756944444444444</v>
      </c>
      <c r="I331" s="4" t="str">
        <f t="shared" si="95"/>
        <v/>
      </c>
      <c r="J331" s="2">
        <f t="shared" si="96"/>
        <v>11.000000000000121</v>
      </c>
      <c r="K331" s="2">
        <f t="shared" si="97"/>
        <v>5.9999999999999787</v>
      </c>
      <c r="L331" s="2">
        <f t="shared" si="98"/>
        <v>1</v>
      </c>
      <c r="M331" s="2">
        <f t="shared" ca="1" si="99"/>
        <v>1232</v>
      </c>
      <c r="N331" s="2" t="str">
        <f t="shared" si="100"/>
        <v/>
      </c>
      <c r="O331" s="2">
        <f t="shared" si="101"/>
        <v>9.2400000000001015</v>
      </c>
      <c r="P331" s="5">
        <f t="shared" si="102"/>
        <v>5.5812952395810509</v>
      </c>
      <c r="Q331" s="2">
        <f t="shared" si="103"/>
        <v>0.47999999999999832</v>
      </c>
      <c r="R331" s="2">
        <f t="shared" si="104"/>
        <v>9.7200000000001001</v>
      </c>
      <c r="S331" s="5">
        <f t="shared" si="105"/>
        <v>6.0612952395810495</v>
      </c>
    </row>
    <row r="332" spans="1:19" x14ac:dyDescent="0.25">
      <c r="D332" s="10">
        <v>1.6</v>
      </c>
      <c r="E332" s="2">
        <v>1400</v>
      </c>
      <c r="F332" s="38">
        <f t="shared" si="82"/>
        <v>0.58333333333333337</v>
      </c>
      <c r="G332" s="2">
        <v>1403</v>
      </c>
      <c r="H332" s="40">
        <f t="shared" si="83"/>
        <v>0.5854166666666667</v>
      </c>
      <c r="I332" s="4" t="str">
        <f t="shared" si="95"/>
        <v/>
      </c>
      <c r="J332" s="2">
        <f t="shared" si="96"/>
        <v>9.9999999999999645</v>
      </c>
      <c r="K332" s="2">
        <f t="shared" si="97"/>
        <v>2.9999999999999893</v>
      </c>
      <c r="L332" s="2">
        <f t="shared" si="98"/>
        <v>2</v>
      </c>
      <c r="M332" s="2">
        <f t="shared" ca="1" si="99"/>
        <v>1232</v>
      </c>
      <c r="N332" s="2" t="str">
        <f t="shared" si="100"/>
        <v/>
      </c>
      <c r="O332" s="2">
        <f t="shared" si="101"/>
        <v>8.0499999999999723</v>
      </c>
      <c r="P332" s="5">
        <f t="shared" si="102"/>
        <v>3.1329589686972623</v>
      </c>
      <c r="Q332" s="2">
        <f t="shared" si="103"/>
        <v>4.7999999999999829</v>
      </c>
      <c r="R332" s="2">
        <f t="shared" si="104"/>
        <v>12.849999999999955</v>
      </c>
      <c r="S332" s="5">
        <f t="shared" si="105"/>
        <v>7.9329589686972453</v>
      </c>
    </row>
    <row r="333" spans="1:19" x14ac:dyDescent="0.25">
      <c r="D333" s="10">
        <v>0.01</v>
      </c>
      <c r="E333" s="2">
        <v>1413</v>
      </c>
      <c r="F333" s="38">
        <f t="shared" si="82"/>
        <v>0.59236111111111112</v>
      </c>
      <c r="G333" s="2">
        <v>1425</v>
      </c>
      <c r="H333" s="40">
        <f t="shared" si="83"/>
        <v>0.60069444444444442</v>
      </c>
      <c r="I333" s="4" t="str">
        <f t="shared" si="95"/>
        <v/>
      </c>
      <c r="J333" s="2">
        <f t="shared" si="96"/>
        <v>14.999999999999947</v>
      </c>
      <c r="K333" s="2">
        <f t="shared" si="97"/>
        <v>11.999999999999957</v>
      </c>
      <c r="L333" s="2">
        <f t="shared" si="98"/>
        <v>3</v>
      </c>
      <c r="M333" s="2">
        <f t="shared" ca="1" si="99"/>
        <v>1232</v>
      </c>
      <c r="N333" s="2" t="str">
        <f t="shared" si="100"/>
        <v/>
      </c>
      <c r="O333" s="2">
        <f t="shared" si="101"/>
        <v>150.07499999999948</v>
      </c>
      <c r="P333" s="5">
        <f t="shared" si="102"/>
        <v>39.449781707435513</v>
      </c>
      <c r="Q333" s="2">
        <f t="shared" si="103"/>
        <v>0.11999999999999958</v>
      </c>
      <c r="R333" s="2">
        <f t="shared" si="104"/>
        <v>150.19499999999948</v>
      </c>
      <c r="S333" s="5">
        <f t="shared" si="105"/>
        <v>39.56978170743551</v>
      </c>
    </row>
    <row r="334" spans="1:19" x14ac:dyDescent="0.25">
      <c r="D334" s="10">
        <v>20</v>
      </c>
      <c r="E334" s="2">
        <v>1440</v>
      </c>
      <c r="F334" s="38">
        <f t="shared" si="82"/>
        <v>0.61111111111111105</v>
      </c>
      <c r="G334" s="2">
        <v>1511</v>
      </c>
      <c r="H334" s="40">
        <f t="shared" si="83"/>
        <v>0.63263888888888886</v>
      </c>
      <c r="I334" s="4" t="str">
        <f t="shared" si="95"/>
        <v/>
      </c>
      <c r="J334" s="2">
        <f t="shared" si="96"/>
        <v>7.9999999999999716</v>
      </c>
      <c r="K334" s="2">
        <f t="shared" si="97"/>
        <v>31.00000000000005</v>
      </c>
      <c r="L334" s="2">
        <f t="shared" si="98"/>
        <v>4</v>
      </c>
      <c r="M334" s="2">
        <f t="shared" ca="1" si="99"/>
        <v>1232</v>
      </c>
      <c r="N334" s="2" t="str">
        <f t="shared" si="100"/>
        <v/>
      </c>
      <c r="O334" s="2">
        <f t="shared" si="101"/>
        <v>239.99999999999915</v>
      </c>
      <c r="P334" s="5">
        <f t="shared" si="102"/>
        <v>230.83121486770929</v>
      </c>
      <c r="Q334" s="2">
        <f t="shared" si="103"/>
        <v>620.00000000000102</v>
      </c>
      <c r="R334" s="2">
        <f t="shared" si="104"/>
        <v>860.00000000000023</v>
      </c>
      <c r="S334" s="5">
        <f t="shared" si="105"/>
        <v>850.83121486771029</v>
      </c>
    </row>
    <row r="335" spans="1:19" x14ac:dyDescent="0.25">
      <c r="D335" s="10">
        <v>40</v>
      </c>
      <c r="E335" s="2">
        <v>1519</v>
      </c>
      <c r="F335" s="38">
        <f t="shared" si="82"/>
        <v>0.6381944444444444</v>
      </c>
      <c r="G335" s="2">
        <v>1531</v>
      </c>
      <c r="H335" s="40">
        <f t="shared" si="83"/>
        <v>0.64652777777777781</v>
      </c>
      <c r="I335" s="4" t="str">
        <f t="shared" si="95"/>
        <v/>
      </c>
      <c r="J335" s="2">
        <f t="shared" si="96"/>
        <v>1.9999999999999929</v>
      </c>
      <c r="K335" s="2">
        <f t="shared" si="97"/>
        <v>12.000000000000117</v>
      </c>
      <c r="L335" s="2">
        <f t="shared" si="98"/>
        <v>5</v>
      </c>
      <c r="M335" s="2">
        <f t="shared" ca="1" si="99"/>
        <v>1232</v>
      </c>
      <c r="N335" s="2" t="str">
        <f t="shared" si="100"/>
        <v/>
      </c>
      <c r="O335" s="2">
        <f t="shared" si="101"/>
        <v>119.99999999999957</v>
      </c>
      <c r="P335" s="5">
        <f t="shared" si="102"/>
        <v>115.41560535248564</v>
      </c>
      <c r="Q335" s="2">
        <f t="shared" si="103"/>
        <v>480.00000000000466</v>
      </c>
      <c r="R335" s="2">
        <f t="shared" si="104"/>
        <v>600.00000000000421</v>
      </c>
      <c r="S335" s="5">
        <f t="shared" si="105"/>
        <v>595.41560535249027</v>
      </c>
    </row>
    <row r="336" spans="1:19" x14ac:dyDescent="0.25">
      <c r="D336" s="10">
        <v>80</v>
      </c>
      <c r="E336" s="2">
        <v>1533</v>
      </c>
      <c r="F336" s="38">
        <f t="shared" si="82"/>
        <v>0.6479166666666667</v>
      </c>
      <c r="G336" s="2">
        <v>1557</v>
      </c>
      <c r="H336" s="40">
        <f t="shared" si="83"/>
        <v>0.6645833333333333</v>
      </c>
      <c r="I336" s="4">
        <f t="shared" si="95"/>
        <v>0.66805555555555551</v>
      </c>
      <c r="J336" s="2" t="str">
        <f t="shared" si="96"/>
        <v/>
      </c>
      <c r="K336" s="2">
        <f t="shared" si="97"/>
        <v>23.999999999999915</v>
      </c>
      <c r="L336" s="2">
        <f t="shared" si="98"/>
        <v>6</v>
      </c>
      <c r="M336" s="2">
        <f t="shared" ca="1" si="99"/>
        <v>1232</v>
      </c>
      <c r="N336" s="2">
        <f t="shared" ca="1" si="100"/>
        <v>209.99999999999989</v>
      </c>
      <c r="O336" s="2">
        <f t="shared" si="101"/>
        <v>200</v>
      </c>
      <c r="P336" s="5">
        <f t="shared" si="102"/>
        <v>21.981008904684504</v>
      </c>
      <c r="Q336" s="2">
        <f t="shared" si="103"/>
        <v>1919.9999999999932</v>
      </c>
      <c r="R336" s="2">
        <f t="shared" si="104"/>
        <v>2119.9999999999932</v>
      </c>
      <c r="S336" s="5">
        <f t="shared" si="105"/>
        <v>1941.9810089046778</v>
      </c>
    </row>
    <row r="337" spans="1:19" x14ac:dyDescent="0.25">
      <c r="A337" s="6">
        <v>38163</v>
      </c>
      <c r="B337" s="2">
        <v>807</v>
      </c>
      <c r="D337" s="10">
        <v>0.01</v>
      </c>
      <c r="E337" s="2">
        <v>950</v>
      </c>
      <c r="F337" s="38">
        <f t="shared" si="82"/>
        <v>0.40972222222222227</v>
      </c>
      <c r="G337" s="2">
        <v>958</v>
      </c>
      <c r="H337" s="40">
        <f t="shared" si="83"/>
        <v>0.4152777777777778</v>
      </c>
      <c r="I337" s="4" t="str">
        <f t="shared" si="95"/>
        <v/>
      </c>
      <c r="J337" s="2">
        <f t="shared" si="96"/>
        <v>13.99999999999995</v>
      </c>
      <c r="K337" s="2">
        <f t="shared" si="97"/>
        <v>7.9999999999999716</v>
      </c>
      <c r="L337" s="2">
        <f t="shared" si="98"/>
        <v>1</v>
      </c>
      <c r="M337" s="2">
        <f t="shared" ca="1" si="99"/>
        <v>807</v>
      </c>
      <c r="N337" s="2" t="str">
        <f t="shared" si="100"/>
        <v/>
      </c>
      <c r="O337" s="2">
        <f t="shared" si="101"/>
        <v>700.06999999999755</v>
      </c>
      <c r="P337" s="5">
        <f t="shared" si="102"/>
        <v>151.98951831697349</v>
      </c>
      <c r="Q337" s="2">
        <f t="shared" si="103"/>
        <v>7.9999999999999724E-2</v>
      </c>
      <c r="R337" s="2">
        <f t="shared" si="104"/>
        <v>700.14999999999759</v>
      </c>
      <c r="S337" s="5">
        <f t="shared" si="105"/>
        <v>152.0695183169735</v>
      </c>
    </row>
    <row r="338" spans="1:19" x14ac:dyDescent="0.25">
      <c r="D338" s="10">
        <v>100</v>
      </c>
      <c r="E338" s="2">
        <v>1012</v>
      </c>
      <c r="F338" s="38">
        <f t="shared" si="82"/>
        <v>0.42499999999999999</v>
      </c>
      <c r="G338" s="2">
        <v>1017</v>
      </c>
      <c r="H338" s="40">
        <f t="shared" si="83"/>
        <v>0.4284722222222222</v>
      </c>
      <c r="I338" s="4" t="str">
        <f t="shared" si="95"/>
        <v/>
      </c>
      <c r="J338" s="2">
        <f t="shared" si="96"/>
        <v>7.9999999999999716</v>
      </c>
      <c r="K338" s="2">
        <f t="shared" si="97"/>
        <v>4.9999999999999822</v>
      </c>
      <c r="L338" s="2">
        <f t="shared" si="98"/>
        <v>2</v>
      </c>
      <c r="M338" s="2">
        <f t="shared" ca="1" si="99"/>
        <v>807</v>
      </c>
      <c r="N338" s="2" t="str">
        <f t="shared" si="100"/>
        <v/>
      </c>
      <c r="O338" s="2">
        <f t="shared" si="101"/>
        <v>1119.9999999999959</v>
      </c>
      <c r="P338" s="5">
        <f t="shared" si="102"/>
        <v>1088.8304261646015</v>
      </c>
      <c r="Q338" s="2">
        <f t="shared" si="103"/>
        <v>499.99999999999824</v>
      </c>
      <c r="R338" s="2">
        <f t="shared" si="104"/>
        <v>1619.9999999999941</v>
      </c>
      <c r="S338" s="5">
        <f t="shared" si="105"/>
        <v>1588.8304261645997</v>
      </c>
    </row>
    <row r="339" spans="1:19" x14ac:dyDescent="0.25">
      <c r="D339" s="10">
        <v>180</v>
      </c>
      <c r="E339" s="2">
        <v>1025</v>
      </c>
      <c r="F339" s="38">
        <f t="shared" si="82"/>
        <v>0.43402777777777773</v>
      </c>
      <c r="G339" s="2">
        <v>1255</v>
      </c>
      <c r="H339" s="40">
        <f t="shared" si="83"/>
        <v>0.53819444444444442</v>
      </c>
      <c r="I339" s="4">
        <f t="shared" si="95"/>
        <v>0.54166666666666663</v>
      </c>
      <c r="J339" s="2" t="str">
        <f t="shared" si="96"/>
        <v/>
      </c>
      <c r="K339" s="2">
        <f t="shared" si="97"/>
        <v>150.00000000000003</v>
      </c>
      <c r="L339" s="2">
        <f t="shared" si="98"/>
        <v>3</v>
      </c>
      <c r="M339" s="2">
        <f t="shared" ca="1" si="99"/>
        <v>807</v>
      </c>
      <c r="N339" s="2">
        <f t="shared" ca="1" si="100"/>
        <v>292.99999999999994</v>
      </c>
      <c r="O339" s="2">
        <f t="shared" si="101"/>
        <v>450</v>
      </c>
      <c r="P339" s="5">
        <f t="shared" si="102"/>
        <v>47.347346607878421</v>
      </c>
      <c r="Q339" s="2">
        <f t="shared" si="103"/>
        <v>27000.000000000004</v>
      </c>
      <c r="R339" s="2">
        <f t="shared" si="104"/>
        <v>27450.000000000004</v>
      </c>
      <c r="S339" s="5">
        <f t="shared" si="105"/>
        <v>27047.347346607883</v>
      </c>
    </row>
    <row r="340" spans="1:19" x14ac:dyDescent="0.25">
      <c r="A340" s="6">
        <v>38166</v>
      </c>
      <c r="B340" s="2">
        <v>1506</v>
      </c>
      <c r="D340" s="10">
        <v>0.01</v>
      </c>
      <c r="E340" s="2">
        <v>1601</v>
      </c>
      <c r="F340" s="38">
        <f t="shared" si="82"/>
        <v>0.66736111111111107</v>
      </c>
      <c r="G340" s="2">
        <v>1610</v>
      </c>
      <c r="H340" s="40">
        <f t="shared" si="83"/>
        <v>0.67361111111111116</v>
      </c>
      <c r="I340" s="4" t="str">
        <f t="shared" si="95"/>
        <v/>
      </c>
      <c r="J340" s="2">
        <f t="shared" si="96"/>
        <v>8.999999999999968</v>
      </c>
      <c r="K340" s="2">
        <f t="shared" si="97"/>
        <v>9.0000000000001279</v>
      </c>
      <c r="L340" s="2">
        <f t="shared" si="98"/>
        <v>1</v>
      </c>
      <c r="M340" s="2">
        <f t="shared" ca="1" si="99"/>
        <v>1506</v>
      </c>
      <c r="N340" s="2" t="str">
        <f t="shared" si="100"/>
        <v/>
      </c>
      <c r="O340" s="2">
        <f t="shared" si="101"/>
        <v>13.54499999999995</v>
      </c>
      <c r="P340" s="5">
        <f t="shared" si="102"/>
        <v>4.7180042934219735</v>
      </c>
      <c r="Q340" s="2">
        <f t="shared" si="103"/>
        <v>9.0000000000001287E-2</v>
      </c>
      <c r="R340" s="2">
        <f t="shared" si="104"/>
        <v>13.634999999999952</v>
      </c>
      <c r="S340" s="5">
        <f t="shared" si="105"/>
        <v>4.8080042934219751</v>
      </c>
    </row>
    <row r="341" spans="1:19" x14ac:dyDescent="0.25">
      <c r="D341" s="10">
        <v>3</v>
      </c>
      <c r="E341" s="2">
        <v>1619</v>
      </c>
      <c r="F341" s="38">
        <f t="shared" si="82"/>
        <v>0.67986111111111114</v>
      </c>
      <c r="G341" s="2">
        <v>1626</v>
      </c>
      <c r="H341" s="40">
        <f t="shared" si="83"/>
        <v>0.68472222222222223</v>
      </c>
      <c r="I341" s="4" t="str">
        <f t="shared" si="95"/>
        <v/>
      </c>
      <c r="J341" s="2">
        <f t="shared" si="96"/>
        <v>10.000000000000124</v>
      </c>
      <c r="K341" s="2">
        <f t="shared" si="97"/>
        <v>6.9999999999999751</v>
      </c>
      <c r="L341" s="2">
        <f t="shared" si="98"/>
        <v>2</v>
      </c>
      <c r="M341" s="2">
        <f t="shared" ca="1" si="99"/>
        <v>1506</v>
      </c>
      <c r="N341" s="2" t="str">
        <f t="shared" si="100"/>
        <v/>
      </c>
      <c r="O341" s="2">
        <f t="shared" si="101"/>
        <v>265.0000000000033</v>
      </c>
      <c r="P341" s="5">
        <f t="shared" si="102"/>
        <v>167.05703491660574</v>
      </c>
      <c r="Q341" s="2">
        <f t="shared" si="103"/>
        <v>20.999999999999925</v>
      </c>
      <c r="R341" s="2">
        <f t="shared" si="104"/>
        <v>286.00000000000324</v>
      </c>
      <c r="S341" s="5">
        <f t="shared" si="105"/>
        <v>188.05703491660566</v>
      </c>
    </row>
    <row r="342" spans="1:19" x14ac:dyDescent="0.25">
      <c r="D342" s="10">
        <v>50</v>
      </c>
      <c r="E342" s="2">
        <v>1636</v>
      </c>
      <c r="F342" s="38">
        <f t="shared" si="82"/>
        <v>0.69166666666666676</v>
      </c>
      <c r="G342" s="2">
        <v>1641</v>
      </c>
      <c r="H342" s="40">
        <f t="shared" si="83"/>
        <v>0.69513888888888886</v>
      </c>
      <c r="I342" s="4">
        <f t="shared" si="95"/>
        <v>0.69861111111111107</v>
      </c>
      <c r="J342" s="2" t="str">
        <f t="shared" si="96"/>
        <v/>
      </c>
      <c r="K342" s="2">
        <f t="shared" si="97"/>
        <v>4.9999999999998224</v>
      </c>
      <c r="L342" s="2">
        <f t="shared" si="98"/>
        <v>3</v>
      </c>
      <c r="M342" s="2">
        <f t="shared" ca="1" si="99"/>
        <v>1506</v>
      </c>
      <c r="N342" s="2">
        <f t="shared" ca="1" si="100"/>
        <v>99.999999999999972</v>
      </c>
      <c r="O342" s="2">
        <f t="shared" si="101"/>
        <v>125</v>
      </c>
      <c r="P342" s="5">
        <f t="shared" si="102"/>
        <v>14.102364719732718</v>
      </c>
      <c r="Q342" s="2">
        <f t="shared" si="103"/>
        <v>249.99999999999113</v>
      </c>
      <c r="R342" s="2">
        <f t="shared" si="104"/>
        <v>374.99999999999113</v>
      </c>
      <c r="S342" s="5">
        <f t="shared" si="105"/>
        <v>264.10236471972382</v>
      </c>
    </row>
    <row r="343" spans="1:19" x14ac:dyDescent="0.25">
      <c r="A343" s="6">
        <v>38167</v>
      </c>
      <c r="B343" s="2">
        <v>733</v>
      </c>
      <c r="D343" s="10">
        <v>0.01</v>
      </c>
      <c r="E343" s="2">
        <v>846</v>
      </c>
      <c r="F343" s="38">
        <f t="shared" si="82"/>
        <v>0.36527777777777781</v>
      </c>
      <c r="G343" s="2">
        <v>906</v>
      </c>
      <c r="H343" s="40">
        <f t="shared" si="83"/>
        <v>0.37916666666666665</v>
      </c>
      <c r="I343" s="4" t="str">
        <f t="shared" si="95"/>
        <v/>
      </c>
      <c r="J343" s="2">
        <f t="shared" si="96"/>
        <v>9.000000000000048</v>
      </c>
      <c r="K343" s="2">
        <f t="shared" si="97"/>
        <v>19.999999999999929</v>
      </c>
      <c r="L343" s="2">
        <f t="shared" si="98"/>
        <v>1</v>
      </c>
      <c r="M343" s="2">
        <f t="shared" ca="1" si="99"/>
        <v>733</v>
      </c>
      <c r="N343" s="2" t="str">
        <f t="shared" si="100"/>
        <v/>
      </c>
      <c r="O343" s="2">
        <f t="shared" si="101"/>
        <v>4.9500000000000259E-2</v>
      </c>
      <c r="P343" s="5">
        <f t="shared" si="102"/>
        <v>3.5191600640078383E-2</v>
      </c>
      <c r="Q343" s="2">
        <f t="shared" si="103"/>
        <v>0.19999999999999929</v>
      </c>
      <c r="R343" s="2">
        <f t="shared" si="104"/>
        <v>0.24949999999999956</v>
      </c>
      <c r="S343" s="5">
        <f t="shared" si="105"/>
        <v>0.23519160064007766</v>
      </c>
    </row>
    <row r="344" spans="1:19" x14ac:dyDescent="0.25">
      <c r="D344" s="10">
        <v>1E-3</v>
      </c>
      <c r="E344" s="2">
        <v>915</v>
      </c>
      <c r="F344" s="38">
        <f t="shared" si="82"/>
        <v>0.38541666666666669</v>
      </c>
      <c r="G344" s="2">
        <v>919</v>
      </c>
      <c r="H344" s="40">
        <f t="shared" si="83"/>
        <v>0.38819444444444445</v>
      </c>
      <c r="I344" s="4" t="str">
        <f t="shared" si="95"/>
        <v/>
      </c>
      <c r="J344" s="2">
        <f t="shared" si="96"/>
        <v>10.999999999999961</v>
      </c>
      <c r="K344" s="2">
        <f t="shared" si="97"/>
        <v>3.9999999999999858</v>
      </c>
      <c r="L344" s="2">
        <f t="shared" si="98"/>
        <v>2</v>
      </c>
      <c r="M344" s="2">
        <f t="shared" ca="1" si="99"/>
        <v>733</v>
      </c>
      <c r="N344" s="2" t="str">
        <f t="shared" si="100"/>
        <v/>
      </c>
      <c r="O344" s="2">
        <f t="shared" si="101"/>
        <v>6.049999999999979E-3</v>
      </c>
      <c r="P344" s="5">
        <f t="shared" si="102"/>
        <v>4.3162940848823998E-3</v>
      </c>
      <c r="Q344" s="2">
        <f t="shared" si="103"/>
        <v>3.9999999999999862E-3</v>
      </c>
      <c r="R344" s="2">
        <f t="shared" si="104"/>
        <v>1.0049999999999965E-2</v>
      </c>
      <c r="S344" s="5">
        <f t="shared" si="105"/>
        <v>8.316294084882386E-3</v>
      </c>
    </row>
    <row r="345" spans="1:19" x14ac:dyDescent="0.25">
      <c r="D345" s="10">
        <v>1E-4</v>
      </c>
      <c r="E345" s="2">
        <v>930</v>
      </c>
      <c r="F345" s="38">
        <f t="shared" si="82"/>
        <v>0.39583333333333331</v>
      </c>
      <c r="G345" s="2">
        <v>940</v>
      </c>
      <c r="H345" s="40">
        <f t="shared" si="83"/>
        <v>0.40277777777777773</v>
      </c>
      <c r="I345" s="4" t="str">
        <f t="shared" si="95"/>
        <v/>
      </c>
      <c r="J345" s="2">
        <f t="shared" si="96"/>
        <v>23.000000000000078</v>
      </c>
      <c r="K345" s="2">
        <f t="shared" si="97"/>
        <v>9.9999999999999645</v>
      </c>
      <c r="L345" s="2">
        <f t="shared" si="98"/>
        <v>3</v>
      </c>
      <c r="M345" s="2">
        <f t="shared" ca="1" si="99"/>
        <v>733</v>
      </c>
      <c r="N345" s="2" t="str">
        <f t="shared" si="100"/>
        <v/>
      </c>
      <c r="O345" s="2">
        <f t="shared" si="101"/>
        <v>1150.0011500000039</v>
      </c>
      <c r="P345" s="5">
        <f t="shared" si="102"/>
        <v>166.59937449096202</v>
      </c>
      <c r="Q345" s="2">
        <f t="shared" si="103"/>
        <v>9.9999999999999655E-4</v>
      </c>
      <c r="R345" s="2">
        <f t="shared" si="104"/>
        <v>1150.0021500000039</v>
      </c>
      <c r="S345" s="5">
        <f t="shared" si="105"/>
        <v>166.60037449096203</v>
      </c>
    </row>
    <row r="346" spans="1:19" x14ac:dyDescent="0.25">
      <c r="D346" s="10">
        <v>100</v>
      </c>
      <c r="E346" s="2">
        <v>1003</v>
      </c>
      <c r="F346" s="38">
        <f t="shared" si="82"/>
        <v>0.41875000000000001</v>
      </c>
      <c r="G346" s="2">
        <v>1009</v>
      </c>
      <c r="H346" s="40">
        <f t="shared" si="83"/>
        <v>0.42291666666666666</v>
      </c>
      <c r="I346" s="4" t="str">
        <f t="shared" si="95"/>
        <v/>
      </c>
      <c r="J346" s="2">
        <f t="shared" si="96"/>
        <v>9.9999999999999645</v>
      </c>
      <c r="K346" s="2">
        <f t="shared" si="97"/>
        <v>5.9999999999999787</v>
      </c>
      <c r="L346" s="2">
        <f t="shared" si="98"/>
        <v>4</v>
      </c>
      <c r="M346" s="2">
        <f t="shared" ca="1" si="99"/>
        <v>733</v>
      </c>
      <c r="N346" s="2" t="str">
        <f t="shared" si="100"/>
        <v/>
      </c>
      <c r="O346" s="2">
        <f t="shared" si="101"/>
        <v>549.99999999999807</v>
      </c>
      <c r="P346" s="5">
        <f t="shared" si="102"/>
        <v>390.86504899047242</v>
      </c>
      <c r="Q346" s="2">
        <f t="shared" si="103"/>
        <v>599.99999999999784</v>
      </c>
      <c r="R346" s="2">
        <f t="shared" si="104"/>
        <v>1149.9999999999959</v>
      </c>
      <c r="S346" s="5">
        <f t="shared" si="105"/>
        <v>990.86504899047031</v>
      </c>
    </row>
    <row r="347" spans="1:19" x14ac:dyDescent="0.25">
      <c r="D347" s="10">
        <v>10</v>
      </c>
      <c r="E347" s="2">
        <v>1019</v>
      </c>
      <c r="F347" s="38">
        <f t="shared" si="82"/>
        <v>0.42986111111111108</v>
      </c>
      <c r="G347" s="2">
        <v>1023</v>
      </c>
      <c r="H347" s="40">
        <f t="shared" si="83"/>
        <v>0.43263888888888885</v>
      </c>
      <c r="I347" s="4" t="str">
        <f t="shared" si="95"/>
        <v/>
      </c>
      <c r="J347" s="2">
        <f t="shared" si="96"/>
        <v>8.0000000000001315</v>
      </c>
      <c r="K347" s="2">
        <f t="shared" si="97"/>
        <v>3.9999999999999858</v>
      </c>
      <c r="L347" s="2">
        <f t="shared" si="98"/>
        <v>5</v>
      </c>
      <c r="M347" s="2">
        <f t="shared" ca="1" si="99"/>
        <v>733</v>
      </c>
      <c r="N347" s="2" t="str">
        <f t="shared" si="100"/>
        <v/>
      </c>
      <c r="O347" s="2">
        <f t="shared" si="101"/>
        <v>44.000000000000725</v>
      </c>
      <c r="P347" s="5">
        <f t="shared" si="102"/>
        <v>31.269214919070663</v>
      </c>
      <c r="Q347" s="2">
        <f t="shared" si="103"/>
        <v>39.999999999999858</v>
      </c>
      <c r="R347" s="2">
        <f t="shared" si="104"/>
        <v>84.000000000000583</v>
      </c>
      <c r="S347" s="5">
        <f t="shared" si="105"/>
        <v>71.269214919070521</v>
      </c>
    </row>
    <row r="348" spans="1:19" x14ac:dyDescent="0.25">
      <c r="D348" s="10">
        <v>1</v>
      </c>
      <c r="E348" s="2">
        <v>1031</v>
      </c>
      <c r="F348" s="38">
        <f t="shared" si="82"/>
        <v>0.4381944444444445</v>
      </c>
      <c r="G348" s="2">
        <v>1034</v>
      </c>
      <c r="H348" s="40">
        <f t="shared" si="83"/>
        <v>0.44027777777777777</v>
      </c>
      <c r="I348" s="4" t="str">
        <f t="shared" si="95"/>
        <v/>
      </c>
      <c r="J348" s="2">
        <f t="shared" si="96"/>
        <v>9.9999999999999645</v>
      </c>
      <c r="K348" s="2">
        <f t="shared" si="97"/>
        <v>2.9999999999999094</v>
      </c>
      <c r="L348" s="2">
        <f t="shared" si="98"/>
        <v>6</v>
      </c>
      <c r="M348" s="2">
        <f t="shared" ca="1" si="99"/>
        <v>733</v>
      </c>
      <c r="N348" s="2" t="str">
        <f t="shared" si="100"/>
        <v/>
      </c>
      <c r="O348" s="2">
        <f t="shared" si="101"/>
        <v>5.4999999999999805</v>
      </c>
      <c r="P348" s="5">
        <f t="shared" si="102"/>
        <v>3.9086656146523993</v>
      </c>
      <c r="Q348" s="2">
        <f t="shared" si="103"/>
        <v>2.9999999999999094</v>
      </c>
      <c r="R348" s="2">
        <f t="shared" si="104"/>
        <v>8.4999999999998899</v>
      </c>
      <c r="S348" s="5">
        <f t="shared" si="105"/>
        <v>6.9086656146523087</v>
      </c>
    </row>
    <row r="349" spans="1:19" x14ac:dyDescent="0.25">
      <c r="D349" s="10">
        <v>0.1</v>
      </c>
      <c r="E349" s="2">
        <v>1044</v>
      </c>
      <c r="F349" s="38">
        <f t="shared" si="82"/>
        <v>0.44722222222222219</v>
      </c>
      <c r="G349" s="2">
        <v>1053</v>
      </c>
      <c r="H349" s="40">
        <f t="shared" si="83"/>
        <v>0.45347222222222222</v>
      </c>
      <c r="I349" s="4">
        <f t="shared" si="95"/>
        <v>0.45694444444444443</v>
      </c>
      <c r="J349" s="2" t="str">
        <f t="shared" si="96"/>
        <v/>
      </c>
      <c r="K349" s="2">
        <f t="shared" si="97"/>
        <v>9.000000000000048</v>
      </c>
      <c r="L349" s="2">
        <f t="shared" si="98"/>
        <v>7</v>
      </c>
      <c r="M349" s="2">
        <f t="shared" ca="1" si="99"/>
        <v>733</v>
      </c>
      <c r="N349" s="2">
        <f t="shared" ca="1" si="100"/>
        <v>205</v>
      </c>
      <c r="O349" s="2">
        <f t="shared" si="101"/>
        <v>0.25</v>
      </c>
      <c r="P349" s="5">
        <f t="shared" si="102"/>
        <v>4.342905372259271E-2</v>
      </c>
      <c r="Q349" s="2">
        <f t="shared" si="103"/>
        <v>0.9000000000000048</v>
      </c>
      <c r="R349" s="2">
        <f t="shared" si="104"/>
        <v>1.1500000000000048</v>
      </c>
      <c r="S349" s="5">
        <f t="shared" si="105"/>
        <v>0.94342905372259755</v>
      </c>
    </row>
    <row r="350" spans="1:19" x14ac:dyDescent="0.25">
      <c r="A350" s="6">
        <v>38167</v>
      </c>
      <c r="B350" s="2">
        <v>1504</v>
      </c>
      <c r="D350" s="10">
        <v>0.01</v>
      </c>
      <c r="E350" s="2">
        <v>1328</v>
      </c>
      <c r="F350" s="38">
        <f t="shared" si="82"/>
        <v>0.56111111111111112</v>
      </c>
      <c r="G350" s="2">
        <v>1333</v>
      </c>
      <c r="H350" s="40">
        <f t="shared" si="83"/>
        <v>0.56458333333333333</v>
      </c>
      <c r="I350" s="4" t="str">
        <f t="shared" si="95"/>
        <v/>
      </c>
      <c r="J350" s="2">
        <f t="shared" si="96"/>
        <v>5.9999999999999787</v>
      </c>
      <c r="K350" s="2">
        <f t="shared" si="97"/>
        <v>4.9999999999999822</v>
      </c>
      <c r="L350" s="2">
        <f t="shared" si="98"/>
        <v>1</v>
      </c>
      <c r="M350" s="2">
        <f t="shared" ca="1" si="99"/>
        <v>1504</v>
      </c>
      <c r="N350" s="2" t="str">
        <f t="shared" si="100"/>
        <v/>
      </c>
      <c r="O350" s="2">
        <f t="shared" si="101"/>
        <v>3.2999999999999884E-2</v>
      </c>
      <c r="P350" s="5">
        <f t="shared" si="102"/>
        <v>2.3461067093385381E-2</v>
      </c>
      <c r="Q350" s="2">
        <f t="shared" si="103"/>
        <v>4.9999999999999822E-2</v>
      </c>
      <c r="R350" s="2">
        <f t="shared" si="104"/>
        <v>8.2999999999999713E-2</v>
      </c>
      <c r="S350" s="5">
        <f t="shared" si="105"/>
        <v>7.3461067093385207E-2</v>
      </c>
    </row>
    <row r="351" spans="1:19" x14ac:dyDescent="0.25">
      <c r="D351" s="10">
        <v>1E-3</v>
      </c>
      <c r="E351" s="2">
        <v>1339</v>
      </c>
      <c r="F351" s="38">
        <f t="shared" si="82"/>
        <v>0.56874999999999998</v>
      </c>
      <c r="G351" s="2">
        <v>1341</v>
      </c>
      <c r="H351" s="40">
        <f t="shared" si="83"/>
        <v>0.57013888888888886</v>
      </c>
      <c r="I351" s="4" t="str">
        <f t="shared" si="95"/>
        <v/>
      </c>
      <c r="J351" s="2">
        <f t="shared" si="96"/>
        <v>5.0000000000001421</v>
      </c>
      <c r="K351" s="2">
        <f t="shared" si="97"/>
        <v>1.9999999999999929</v>
      </c>
      <c r="L351" s="2">
        <f t="shared" si="98"/>
        <v>2</v>
      </c>
      <c r="M351" s="2">
        <f t="shared" ca="1" si="99"/>
        <v>1504</v>
      </c>
      <c r="N351" s="2" t="str">
        <f t="shared" si="100"/>
        <v/>
      </c>
      <c r="O351" s="2">
        <f t="shared" si="101"/>
        <v>2.7500000000000783E-3</v>
      </c>
      <c r="P351" s="5">
        <f t="shared" si="102"/>
        <v>1.9619518567647902E-3</v>
      </c>
      <c r="Q351" s="2">
        <f t="shared" si="103"/>
        <v>1.9999999999999931E-3</v>
      </c>
      <c r="R351" s="2">
        <f t="shared" si="104"/>
        <v>4.7500000000000719E-3</v>
      </c>
      <c r="S351" s="5">
        <f t="shared" si="105"/>
        <v>3.9619518567647833E-3</v>
      </c>
    </row>
    <row r="352" spans="1:19" x14ac:dyDescent="0.25">
      <c r="D352" s="10">
        <v>1E-4</v>
      </c>
      <c r="E352" s="2">
        <v>1346</v>
      </c>
      <c r="F352" s="38">
        <f t="shared" si="82"/>
        <v>0.57361111111111118</v>
      </c>
      <c r="G352" s="2">
        <v>1355</v>
      </c>
      <c r="H352" s="40">
        <f t="shared" si="83"/>
        <v>0.57986111111111105</v>
      </c>
      <c r="I352" s="4" t="str">
        <f t="shared" si="95"/>
        <v/>
      </c>
      <c r="J352" s="2">
        <f t="shared" si="96"/>
        <v>10.000000000000124</v>
      </c>
      <c r="K352" s="2">
        <f t="shared" si="97"/>
        <v>8.9999999999998082</v>
      </c>
      <c r="L352" s="2">
        <f t="shared" si="98"/>
        <v>3</v>
      </c>
      <c r="M352" s="2">
        <f t="shared" ca="1" si="99"/>
        <v>1504</v>
      </c>
      <c r="N352" s="2" t="str">
        <f t="shared" si="100"/>
        <v/>
      </c>
      <c r="O352" s="2">
        <f t="shared" si="101"/>
        <v>0.50050000000000627</v>
      </c>
      <c r="P352" s="5">
        <f t="shared" si="102"/>
        <v>0.1448284721349668</v>
      </c>
      <c r="Q352" s="2">
        <f t="shared" si="103"/>
        <v>8.9999999999998089E-4</v>
      </c>
      <c r="R352" s="2">
        <f t="shared" si="104"/>
        <v>0.50140000000000629</v>
      </c>
      <c r="S352" s="5">
        <f t="shared" si="105"/>
        <v>0.14572847213496679</v>
      </c>
    </row>
    <row r="353" spans="1:19" x14ac:dyDescent="0.25">
      <c r="D353" s="10">
        <v>0.1</v>
      </c>
      <c r="E353" s="2">
        <v>1405</v>
      </c>
      <c r="F353" s="38">
        <f t="shared" si="82"/>
        <v>0.58680555555555558</v>
      </c>
      <c r="G353" s="2">
        <v>1412</v>
      </c>
      <c r="H353" s="40">
        <f t="shared" si="83"/>
        <v>0.59166666666666667</v>
      </c>
      <c r="I353" s="4" t="str">
        <f t="shared" si="95"/>
        <v/>
      </c>
      <c r="J353" s="2">
        <f t="shared" si="96"/>
        <v>4.9999999999999822</v>
      </c>
      <c r="K353" s="2">
        <f t="shared" si="97"/>
        <v>6.9999999999999751</v>
      </c>
      <c r="L353" s="2">
        <f t="shared" si="98"/>
        <v>4</v>
      </c>
      <c r="M353" s="2">
        <f t="shared" ca="1" si="99"/>
        <v>1504</v>
      </c>
      <c r="N353" s="2" t="str">
        <f t="shared" si="100"/>
        <v/>
      </c>
      <c r="O353" s="2">
        <f t="shared" si="101"/>
        <v>2.7499999999999902</v>
      </c>
      <c r="P353" s="5">
        <f t="shared" si="102"/>
        <v>1.9543328073261996</v>
      </c>
      <c r="Q353" s="2">
        <f t="shared" si="103"/>
        <v>0.69999999999999751</v>
      </c>
      <c r="R353" s="2">
        <f t="shared" si="104"/>
        <v>3.4499999999999877</v>
      </c>
      <c r="S353" s="5">
        <f t="shared" si="105"/>
        <v>2.6543328073261971</v>
      </c>
    </row>
    <row r="354" spans="1:19" x14ac:dyDescent="0.25">
      <c r="D354" s="10">
        <v>1</v>
      </c>
      <c r="E354" s="2">
        <v>1417</v>
      </c>
      <c r="F354" s="38">
        <f t="shared" si="82"/>
        <v>0.59513888888888888</v>
      </c>
      <c r="G354" s="2">
        <v>1421</v>
      </c>
      <c r="H354" s="40">
        <f t="shared" si="83"/>
        <v>0.59791666666666665</v>
      </c>
      <c r="I354" s="4" t="str">
        <f t="shared" si="95"/>
        <v/>
      </c>
      <c r="J354" s="2">
        <f t="shared" si="96"/>
        <v>10.000000000000124</v>
      </c>
      <c r="K354" s="2">
        <f t="shared" si="97"/>
        <v>3.9999999999999858</v>
      </c>
      <c r="L354" s="2">
        <f t="shared" si="98"/>
        <v>5</v>
      </c>
      <c r="M354" s="2">
        <f t="shared" ca="1" si="99"/>
        <v>1504</v>
      </c>
      <c r="N354" s="2" t="str">
        <f t="shared" si="100"/>
        <v/>
      </c>
      <c r="O354" s="2">
        <f t="shared" si="101"/>
        <v>405.00000000000506</v>
      </c>
      <c r="P354" s="5">
        <f t="shared" si="102"/>
        <v>180.28192064768442</v>
      </c>
      <c r="Q354" s="2">
        <f t="shared" si="103"/>
        <v>3.9999999999999858</v>
      </c>
      <c r="R354" s="2">
        <f t="shared" si="104"/>
        <v>409.00000000000506</v>
      </c>
      <c r="S354" s="5">
        <f t="shared" si="105"/>
        <v>184.28192064768439</v>
      </c>
    </row>
    <row r="355" spans="1:19" x14ac:dyDescent="0.25">
      <c r="D355" s="10">
        <v>80</v>
      </c>
      <c r="E355" s="2">
        <v>1431</v>
      </c>
      <c r="F355" s="38">
        <f t="shared" si="82"/>
        <v>0.60486111111111118</v>
      </c>
      <c r="G355" s="2">
        <v>1631</v>
      </c>
      <c r="H355" s="40">
        <f t="shared" si="83"/>
        <v>0.68819444444444444</v>
      </c>
      <c r="I355" s="4">
        <f t="shared" si="95"/>
        <v>0.69166666666666665</v>
      </c>
      <c r="J355" s="2" t="str">
        <f t="shared" si="96"/>
        <v/>
      </c>
      <c r="K355" s="2">
        <f t="shared" si="97"/>
        <v>119.99999999999989</v>
      </c>
      <c r="L355" s="2">
        <f t="shared" si="98"/>
        <v>6</v>
      </c>
      <c r="M355" s="2">
        <f t="shared" ca="1" si="99"/>
        <v>1504</v>
      </c>
      <c r="N355" s="2">
        <f t="shared" ca="1" si="100"/>
        <v>92</v>
      </c>
      <c r="O355" s="2">
        <f t="shared" si="101"/>
        <v>200</v>
      </c>
      <c r="P355" s="5">
        <f t="shared" si="102"/>
        <v>21.981008904684504</v>
      </c>
      <c r="Q355" s="2">
        <f t="shared" si="103"/>
        <v>9599.9999999999909</v>
      </c>
      <c r="R355" s="2">
        <f t="shared" si="104"/>
        <v>9799.9999999999909</v>
      </c>
      <c r="S355" s="5">
        <f t="shared" si="105"/>
        <v>9621.981008904675</v>
      </c>
    </row>
    <row r="356" spans="1:19" x14ac:dyDescent="0.25">
      <c r="A356" s="6">
        <v>38168</v>
      </c>
      <c r="B356" s="2">
        <v>1014</v>
      </c>
      <c r="D356" s="10">
        <v>0.01</v>
      </c>
      <c r="E356" s="2">
        <v>102</v>
      </c>
      <c r="F356" s="38">
        <f t="shared" si="82"/>
        <v>4.3055555555555562E-2</v>
      </c>
      <c r="G356" s="2">
        <v>1104</v>
      </c>
      <c r="H356" s="40">
        <f t="shared" si="83"/>
        <v>0.46111111111111108</v>
      </c>
      <c r="I356" s="4">
        <f t="shared" si="95"/>
        <v>0.46458333333333329</v>
      </c>
      <c r="J356" s="2" t="str">
        <f t="shared" si="96"/>
        <v/>
      </c>
      <c r="K356" s="2">
        <f t="shared" si="97"/>
        <v>601.99999999999989</v>
      </c>
      <c r="L356" s="2">
        <f t="shared" si="98"/>
        <v>1</v>
      </c>
      <c r="M356" s="2">
        <f t="shared" ca="1" si="99"/>
        <v>1014</v>
      </c>
      <c r="N356" s="2">
        <f t="shared" ca="1" si="100"/>
        <v>54.999999999999964</v>
      </c>
      <c r="O356" s="2">
        <f t="shared" si="101"/>
        <v>2.5000000000000001E-2</v>
      </c>
      <c r="P356" s="5">
        <f t="shared" si="102"/>
        <v>5.4281443780592247E-3</v>
      </c>
      <c r="Q356" s="2">
        <f t="shared" si="103"/>
        <v>6.0199999999999987</v>
      </c>
      <c r="R356" s="2">
        <f t="shared" si="104"/>
        <v>6.044999999999999</v>
      </c>
      <c r="S356" s="5">
        <f t="shared" si="105"/>
        <v>6.0254281443780577</v>
      </c>
    </row>
    <row r="357" spans="1:19" x14ac:dyDescent="0.25">
      <c r="A357" s="6">
        <v>38168</v>
      </c>
      <c r="B357" s="2">
        <v>1457</v>
      </c>
      <c r="D357" s="10">
        <v>0.01</v>
      </c>
      <c r="E357" s="2">
        <v>1546</v>
      </c>
      <c r="F357" s="38">
        <f t="shared" si="82"/>
        <v>0.65694444444444444</v>
      </c>
      <c r="G357" s="2">
        <v>1549</v>
      </c>
      <c r="H357" s="40">
        <f t="shared" si="83"/>
        <v>0.65902777777777777</v>
      </c>
      <c r="I357" s="4">
        <f t="shared" si="95"/>
        <v>0.66249999999999998</v>
      </c>
      <c r="J357" s="2" t="str">
        <f t="shared" si="96"/>
        <v/>
      </c>
      <c r="K357" s="2">
        <f t="shared" si="97"/>
        <v>2.9999999999999893</v>
      </c>
      <c r="L357" s="2">
        <f t="shared" si="98"/>
        <v>1</v>
      </c>
      <c r="M357" s="2">
        <f t="shared" ca="1" si="99"/>
        <v>1457</v>
      </c>
      <c r="N357" s="2">
        <f t="shared" ca="1" si="100"/>
        <v>56.999999999999957</v>
      </c>
      <c r="O357" s="2">
        <f t="shared" si="101"/>
        <v>2.5000000000000001E-2</v>
      </c>
      <c r="P357" s="5">
        <f t="shared" si="102"/>
        <v>5.4281443780592247E-3</v>
      </c>
      <c r="Q357" s="2">
        <f t="shared" si="103"/>
        <v>2.9999999999999895E-2</v>
      </c>
      <c r="R357" s="2">
        <f t="shared" si="104"/>
        <v>5.4999999999999896E-2</v>
      </c>
      <c r="S357" s="5">
        <f t="shared" si="105"/>
        <v>3.542814437805912E-2</v>
      </c>
    </row>
    <row r="358" spans="1:19" x14ac:dyDescent="0.25">
      <c r="A358" s="6">
        <v>38169</v>
      </c>
      <c r="B358" s="2">
        <v>1057</v>
      </c>
      <c r="D358" s="10">
        <v>0.01</v>
      </c>
      <c r="E358" s="2">
        <v>1341</v>
      </c>
      <c r="F358" s="38">
        <f t="shared" si="82"/>
        <v>0.57013888888888886</v>
      </c>
      <c r="G358" s="2">
        <v>1351</v>
      </c>
      <c r="H358" s="40">
        <f t="shared" si="83"/>
        <v>0.57708333333333328</v>
      </c>
      <c r="I358" s="4" t="str">
        <f t="shared" si="95"/>
        <v/>
      </c>
      <c r="J358" s="2">
        <f t="shared" si="96"/>
        <v>16.000000000000103</v>
      </c>
      <c r="K358" s="2">
        <f t="shared" si="97"/>
        <v>9.9999999999999645</v>
      </c>
      <c r="L358" s="2">
        <f t="shared" si="98"/>
        <v>1</v>
      </c>
      <c r="M358" s="2">
        <f t="shared" ca="1" si="99"/>
        <v>1057</v>
      </c>
      <c r="N358" s="2" t="str">
        <f t="shared" si="100"/>
        <v/>
      </c>
      <c r="O358" s="2">
        <f t="shared" si="101"/>
        <v>80.08000000000051</v>
      </c>
      <c r="P358" s="5">
        <f t="shared" si="102"/>
        <v>23.139544623296484</v>
      </c>
      <c r="Q358" s="2">
        <f t="shared" si="103"/>
        <v>9.9999999999999645E-2</v>
      </c>
      <c r="R358" s="2">
        <f t="shared" si="104"/>
        <v>80.180000000000504</v>
      </c>
      <c r="S358" s="5">
        <f t="shared" si="105"/>
        <v>23.239544623296482</v>
      </c>
    </row>
    <row r="359" spans="1:19" x14ac:dyDescent="0.25">
      <c r="D359" s="10">
        <v>10</v>
      </c>
      <c r="E359" s="2">
        <v>1407</v>
      </c>
      <c r="F359" s="38">
        <f t="shared" si="82"/>
        <v>0.58819444444444446</v>
      </c>
      <c r="G359" s="2">
        <v>1415</v>
      </c>
      <c r="H359" s="40">
        <f t="shared" si="83"/>
        <v>0.59375</v>
      </c>
      <c r="I359" s="4">
        <f t="shared" si="95"/>
        <v>0.59722222222222221</v>
      </c>
      <c r="J359" s="2" t="str">
        <f t="shared" si="96"/>
        <v/>
      </c>
      <c r="K359" s="2">
        <f t="shared" si="97"/>
        <v>7.9999999999999716</v>
      </c>
      <c r="L359" s="2">
        <f t="shared" si="98"/>
        <v>2</v>
      </c>
      <c r="M359" s="2">
        <f t="shared" ca="1" si="99"/>
        <v>1057</v>
      </c>
      <c r="N359" s="2">
        <f t="shared" ca="1" si="100"/>
        <v>203</v>
      </c>
      <c r="O359" s="2">
        <f t="shared" si="101"/>
        <v>25</v>
      </c>
      <c r="P359" s="5">
        <f t="shared" si="102"/>
        <v>3.1021051639523365</v>
      </c>
      <c r="Q359" s="2">
        <f t="shared" si="103"/>
        <v>79.999999999999716</v>
      </c>
      <c r="R359" s="2">
        <f t="shared" si="104"/>
        <v>104.99999999999972</v>
      </c>
      <c r="S359" s="5">
        <f t="shared" si="105"/>
        <v>83.102105163952046</v>
      </c>
    </row>
    <row r="360" spans="1:19" x14ac:dyDescent="0.25">
      <c r="A360" s="6">
        <v>38169</v>
      </c>
      <c r="B360" s="2">
        <v>1453</v>
      </c>
      <c r="D360" s="10">
        <v>0.1</v>
      </c>
      <c r="E360" s="2">
        <v>1522</v>
      </c>
      <c r="F360" s="38">
        <f t="shared" si="82"/>
        <v>0.64027777777777783</v>
      </c>
      <c r="G360" s="2">
        <v>1538</v>
      </c>
      <c r="H360" s="40">
        <f t="shared" si="83"/>
        <v>0.65138888888888891</v>
      </c>
      <c r="I360" s="4" t="str">
        <f t="shared" si="95"/>
        <v/>
      </c>
      <c r="J360" s="2">
        <f t="shared" si="96"/>
        <v>4.9999999999999822</v>
      </c>
      <c r="K360" s="2">
        <f t="shared" si="97"/>
        <v>15.999999999999943</v>
      </c>
      <c r="L360" s="2">
        <f t="shared" si="98"/>
        <v>1</v>
      </c>
      <c r="M360" s="2">
        <f t="shared" ca="1" si="99"/>
        <v>1453</v>
      </c>
      <c r="N360" s="2" t="str">
        <f t="shared" si="100"/>
        <v/>
      </c>
      <c r="O360" s="2">
        <f t="shared" si="101"/>
        <v>2.7499999999999902</v>
      </c>
      <c r="P360" s="5">
        <f t="shared" si="102"/>
        <v>1.9543328073261996</v>
      </c>
      <c r="Q360" s="2">
        <f t="shared" si="103"/>
        <v>1.5999999999999943</v>
      </c>
      <c r="R360" s="2">
        <f t="shared" si="104"/>
        <v>4.3499999999999845</v>
      </c>
      <c r="S360" s="5">
        <f t="shared" si="105"/>
        <v>3.5543328073261939</v>
      </c>
    </row>
    <row r="361" spans="1:19" x14ac:dyDescent="0.25">
      <c r="D361" s="10">
        <v>1</v>
      </c>
      <c r="E361" s="2">
        <v>1543</v>
      </c>
      <c r="F361" s="38">
        <f t="shared" si="82"/>
        <v>0.65486111111111112</v>
      </c>
      <c r="G361" s="2">
        <v>1619</v>
      </c>
      <c r="H361" s="40">
        <f t="shared" si="83"/>
        <v>0.67986111111111114</v>
      </c>
      <c r="I361" s="4" t="str">
        <f t="shared" si="95"/>
        <v/>
      </c>
      <c r="J361" s="2">
        <f t="shared" si="96"/>
        <v>2.9999999999999893</v>
      </c>
      <c r="K361" s="2">
        <f t="shared" si="97"/>
        <v>36.000000000000028</v>
      </c>
      <c r="L361" s="2">
        <f t="shared" si="98"/>
        <v>2</v>
      </c>
      <c r="M361" s="2">
        <f t="shared" ca="1" si="99"/>
        <v>1453</v>
      </c>
      <c r="N361" s="2" t="str">
        <f t="shared" si="100"/>
        <v/>
      </c>
      <c r="O361" s="2">
        <f t="shared" si="101"/>
        <v>151.49999999999946</v>
      </c>
      <c r="P361" s="5">
        <f t="shared" si="102"/>
        <v>64.492744427002961</v>
      </c>
      <c r="Q361" s="2">
        <f t="shared" si="103"/>
        <v>36.000000000000028</v>
      </c>
      <c r="R361" s="2">
        <f t="shared" si="104"/>
        <v>187.49999999999949</v>
      </c>
      <c r="S361" s="5">
        <f t="shared" si="105"/>
        <v>100.49274442700299</v>
      </c>
    </row>
    <row r="362" spans="1:19" x14ac:dyDescent="0.25">
      <c r="D362" s="10">
        <v>100</v>
      </c>
      <c r="E362" s="2">
        <v>1622</v>
      </c>
      <c r="F362" s="38">
        <f t="shared" si="82"/>
        <v>0.68194444444444446</v>
      </c>
      <c r="G362" s="2">
        <v>1626</v>
      </c>
      <c r="H362" s="40">
        <f t="shared" si="83"/>
        <v>0.68472222222222223</v>
      </c>
      <c r="I362" s="4">
        <f t="shared" si="95"/>
        <v>0.68819444444444444</v>
      </c>
      <c r="J362" s="2" t="str">
        <f t="shared" si="96"/>
        <v/>
      </c>
      <c r="K362" s="2">
        <f t="shared" si="97"/>
        <v>3.9999999999999858</v>
      </c>
      <c r="L362" s="2">
        <f t="shared" si="98"/>
        <v>3</v>
      </c>
      <c r="M362" s="2">
        <f t="shared" ca="1" si="99"/>
        <v>1453</v>
      </c>
      <c r="N362" s="2">
        <f t="shared" ca="1" si="100"/>
        <v>97.999999999999972</v>
      </c>
      <c r="O362" s="2">
        <f t="shared" si="101"/>
        <v>250</v>
      </c>
      <c r="P362" s="5">
        <f t="shared" si="102"/>
        <v>27.143420404993254</v>
      </c>
      <c r="Q362" s="2">
        <f t="shared" si="103"/>
        <v>399.99999999999858</v>
      </c>
      <c r="R362" s="2">
        <f t="shared" si="104"/>
        <v>649.99999999999864</v>
      </c>
      <c r="S362" s="5">
        <f t="shared" si="105"/>
        <v>427.14342040499184</v>
      </c>
    </row>
    <row r="363" spans="1:19" x14ac:dyDescent="0.25">
      <c r="A363" s="6">
        <v>38170</v>
      </c>
      <c r="B363" s="2">
        <v>829</v>
      </c>
      <c r="D363" s="10">
        <v>0.01</v>
      </c>
      <c r="E363" s="2">
        <v>934</v>
      </c>
      <c r="F363" s="38">
        <f t="shared" si="82"/>
        <v>0.39861111111111108</v>
      </c>
      <c r="G363" s="2">
        <v>940</v>
      </c>
      <c r="H363" s="40">
        <f t="shared" si="83"/>
        <v>0.40277777777777773</v>
      </c>
      <c r="I363" s="4" t="str">
        <f t="shared" si="95"/>
        <v/>
      </c>
      <c r="J363" s="2">
        <f t="shared" si="96"/>
        <v>7.0000000000000551</v>
      </c>
      <c r="K363" s="2">
        <f t="shared" si="97"/>
        <v>5.9999999999999787</v>
      </c>
      <c r="L363" s="2">
        <f t="shared" si="98"/>
        <v>1</v>
      </c>
      <c r="M363" s="2">
        <f t="shared" ca="1" si="99"/>
        <v>829</v>
      </c>
      <c r="N363" s="2" t="str">
        <f t="shared" si="100"/>
        <v/>
      </c>
      <c r="O363" s="2">
        <f t="shared" si="101"/>
        <v>1.4350000000000114</v>
      </c>
      <c r="P363" s="5">
        <f t="shared" si="102"/>
        <v>0.74008169370312704</v>
      </c>
      <c r="Q363" s="2">
        <f t="shared" si="103"/>
        <v>5.999999999999979E-2</v>
      </c>
      <c r="R363" s="2">
        <f t="shared" si="104"/>
        <v>1.4950000000000112</v>
      </c>
      <c r="S363" s="5">
        <f t="shared" si="105"/>
        <v>0.80008169370312687</v>
      </c>
    </row>
    <row r="364" spans="1:19" x14ac:dyDescent="0.25">
      <c r="D364" s="10">
        <v>0.4</v>
      </c>
      <c r="E364" s="2">
        <v>947</v>
      </c>
      <c r="F364" s="38">
        <f t="shared" si="82"/>
        <v>0.40763888888888888</v>
      </c>
      <c r="G364" s="2">
        <v>951</v>
      </c>
      <c r="H364" s="40">
        <f t="shared" si="83"/>
        <v>0.41041666666666665</v>
      </c>
      <c r="I364" s="4" t="str">
        <f t="shared" si="95"/>
        <v/>
      </c>
      <c r="J364" s="2">
        <f t="shared" si="96"/>
        <v>9.000000000000048</v>
      </c>
      <c r="K364" s="2">
        <f t="shared" si="97"/>
        <v>3.9999999999999858</v>
      </c>
      <c r="L364" s="2">
        <f t="shared" si="98"/>
        <v>2</v>
      </c>
      <c r="M364" s="2">
        <f t="shared" ca="1" si="99"/>
        <v>829</v>
      </c>
      <c r="N364" s="2" t="str">
        <f t="shared" si="100"/>
        <v/>
      </c>
      <c r="O364" s="2">
        <f t="shared" si="101"/>
        <v>73.800000000000381</v>
      </c>
      <c r="P364" s="5">
        <f t="shared" si="102"/>
        <v>38.06036345683237</v>
      </c>
      <c r="Q364" s="2">
        <f t="shared" si="103"/>
        <v>1.5999999999999943</v>
      </c>
      <c r="R364" s="2">
        <f t="shared" si="104"/>
        <v>75.400000000000375</v>
      </c>
      <c r="S364" s="5">
        <f t="shared" si="105"/>
        <v>39.660363456832364</v>
      </c>
    </row>
    <row r="365" spans="1:19" x14ac:dyDescent="0.25">
      <c r="D365" s="10">
        <v>16</v>
      </c>
      <c r="E365" s="2">
        <v>1000</v>
      </c>
      <c r="F365" s="38">
        <f t="shared" si="82"/>
        <v>0.41666666666666669</v>
      </c>
      <c r="G365" s="2">
        <v>1031</v>
      </c>
      <c r="H365" s="40">
        <f t="shared" si="83"/>
        <v>0.4381944444444445</v>
      </c>
      <c r="I365" s="4" t="str">
        <f t="shared" si="95"/>
        <v/>
      </c>
      <c r="J365" s="2">
        <f t="shared" si="96"/>
        <v>7.9999999999999716</v>
      </c>
      <c r="K365" s="2">
        <f t="shared" si="97"/>
        <v>31.00000000000005</v>
      </c>
      <c r="L365" s="2">
        <f t="shared" si="98"/>
        <v>3</v>
      </c>
      <c r="M365" s="2">
        <f t="shared" ca="1" si="99"/>
        <v>829</v>
      </c>
      <c r="N365" s="2" t="str">
        <f t="shared" si="100"/>
        <v/>
      </c>
      <c r="O365" s="2">
        <f t="shared" si="101"/>
        <v>783.99999999999727</v>
      </c>
      <c r="P365" s="5">
        <f t="shared" si="102"/>
        <v>542.06631434996484</v>
      </c>
      <c r="Q365" s="2">
        <f t="shared" si="103"/>
        <v>496.0000000000008</v>
      </c>
      <c r="R365" s="2">
        <f t="shared" si="104"/>
        <v>1279.9999999999982</v>
      </c>
      <c r="S365" s="5">
        <f t="shared" si="105"/>
        <v>1038.0663143499655</v>
      </c>
    </row>
    <row r="366" spans="1:19" x14ac:dyDescent="0.25">
      <c r="D366" s="10">
        <v>180</v>
      </c>
      <c r="E366" s="2">
        <v>1039</v>
      </c>
      <c r="F366" s="38">
        <f t="shared" si="82"/>
        <v>0.44375000000000003</v>
      </c>
      <c r="G366" s="2">
        <v>1300</v>
      </c>
      <c r="H366" s="40">
        <f t="shared" si="83"/>
        <v>0.54166666666666663</v>
      </c>
      <c r="I366" s="4">
        <f t="shared" si="95"/>
        <v>0.54513888888888884</v>
      </c>
      <c r="J366" s="2" t="str">
        <f t="shared" si="96"/>
        <v/>
      </c>
      <c r="K366" s="2">
        <f t="shared" si="97"/>
        <v>140.99999999999989</v>
      </c>
      <c r="L366" s="2">
        <f t="shared" si="98"/>
        <v>4</v>
      </c>
      <c r="M366" s="2">
        <f t="shared" ca="1" si="99"/>
        <v>829</v>
      </c>
      <c r="N366" s="2">
        <f t="shared" ca="1" si="100"/>
        <v>276</v>
      </c>
      <c r="O366" s="2">
        <f t="shared" si="101"/>
        <v>450</v>
      </c>
      <c r="P366" s="5">
        <f t="shared" si="102"/>
        <v>47.347346607878421</v>
      </c>
      <c r="Q366" s="2">
        <f t="shared" si="103"/>
        <v>25379.999999999978</v>
      </c>
      <c r="R366" s="2">
        <f t="shared" si="104"/>
        <v>25829.999999999978</v>
      </c>
      <c r="S366" s="5">
        <f t="shared" si="105"/>
        <v>25427.347346607858</v>
      </c>
    </row>
    <row r="367" spans="1:19" x14ac:dyDescent="0.25">
      <c r="A367" s="6">
        <v>38174</v>
      </c>
      <c r="B367" s="2">
        <v>1450</v>
      </c>
      <c r="D367" s="10">
        <v>0.01</v>
      </c>
      <c r="E367" s="2">
        <v>1517</v>
      </c>
      <c r="F367" s="38">
        <f t="shared" si="82"/>
        <v>0.63680555555555551</v>
      </c>
      <c r="G367" s="2">
        <v>1519</v>
      </c>
      <c r="H367" s="40">
        <f t="shared" si="83"/>
        <v>0.6381944444444444</v>
      </c>
      <c r="I367" s="4" t="str">
        <f t="shared" si="95"/>
        <v/>
      </c>
      <c r="J367" s="2">
        <f t="shared" si="96"/>
        <v>7.000000000000135</v>
      </c>
      <c r="K367" s="2">
        <f t="shared" si="97"/>
        <v>1.9999999999999929</v>
      </c>
      <c r="L367" s="2">
        <f t="shared" si="98"/>
        <v>1</v>
      </c>
      <c r="M367" s="2">
        <f t="shared" ca="1" si="99"/>
        <v>1450</v>
      </c>
      <c r="N367" s="2" t="str">
        <f t="shared" si="100"/>
        <v/>
      </c>
      <c r="O367" s="2">
        <f t="shared" si="101"/>
        <v>70.035000000001361</v>
      </c>
      <c r="P367" s="5">
        <f t="shared" si="102"/>
        <v>18.409898130136995</v>
      </c>
      <c r="Q367" s="2">
        <f t="shared" si="103"/>
        <v>1.9999999999999931E-2</v>
      </c>
      <c r="R367" s="2">
        <f t="shared" si="104"/>
        <v>70.055000000001357</v>
      </c>
      <c r="S367" s="5">
        <f t="shared" si="105"/>
        <v>18.429898130136994</v>
      </c>
    </row>
    <row r="368" spans="1:19" x14ac:dyDescent="0.25">
      <c r="D368" s="10">
        <v>20</v>
      </c>
      <c r="E368" s="2">
        <v>1526</v>
      </c>
      <c r="F368" s="38">
        <f t="shared" si="82"/>
        <v>0.6430555555555556</v>
      </c>
      <c r="G368" s="2">
        <v>1606</v>
      </c>
      <c r="H368" s="40">
        <f t="shared" si="83"/>
        <v>0.67083333333333339</v>
      </c>
      <c r="I368" s="4">
        <f t="shared" si="95"/>
        <v>0.6743055555555556</v>
      </c>
      <c r="J368" s="2" t="str">
        <f t="shared" si="96"/>
        <v/>
      </c>
      <c r="K368" s="2">
        <f t="shared" si="97"/>
        <v>40.000000000000014</v>
      </c>
      <c r="L368" s="2">
        <f t="shared" si="98"/>
        <v>2</v>
      </c>
      <c r="M368" s="2">
        <f t="shared" ca="1" si="99"/>
        <v>1450</v>
      </c>
      <c r="N368" s="2">
        <f t="shared" ca="1" si="100"/>
        <v>81.000000000000028</v>
      </c>
      <c r="O368" s="2">
        <f t="shared" si="101"/>
        <v>50</v>
      </c>
      <c r="P368" s="5">
        <f t="shared" si="102"/>
        <v>5.9484036251947776</v>
      </c>
      <c r="Q368" s="2">
        <f t="shared" si="103"/>
        <v>800.00000000000023</v>
      </c>
      <c r="R368" s="2">
        <f t="shared" si="104"/>
        <v>850.00000000000023</v>
      </c>
      <c r="S368" s="5">
        <f t="shared" si="105"/>
        <v>805.94840362519506</v>
      </c>
    </row>
    <row r="369" spans="1:19" x14ac:dyDescent="0.25">
      <c r="A369" s="6">
        <v>38175</v>
      </c>
      <c r="B369" s="2">
        <v>1454</v>
      </c>
      <c r="D369" s="10">
        <v>0.01</v>
      </c>
      <c r="E369" s="2">
        <v>1540</v>
      </c>
      <c r="F369" s="38">
        <f t="shared" si="82"/>
        <v>0.65277777777777779</v>
      </c>
      <c r="G369" s="2">
        <v>1547</v>
      </c>
      <c r="H369" s="40">
        <f t="shared" si="83"/>
        <v>0.65763888888888888</v>
      </c>
      <c r="I369" s="4" t="str">
        <f t="shared" si="95"/>
        <v/>
      </c>
      <c r="J369" s="2">
        <f t="shared" si="96"/>
        <v>16.99999999999994</v>
      </c>
      <c r="K369" s="2">
        <f t="shared" si="97"/>
        <v>6.9999999999999751</v>
      </c>
      <c r="L369" s="2">
        <f t="shared" si="98"/>
        <v>1</v>
      </c>
      <c r="M369" s="2">
        <f t="shared" ca="1" si="99"/>
        <v>1454</v>
      </c>
      <c r="N369" s="2" t="str">
        <f t="shared" si="100"/>
        <v/>
      </c>
      <c r="O369" s="2">
        <f t="shared" si="101"/>
        <v>68.084999999999752</v>
      </c>
      <c r="P369" s="5">
        <f t="shared" si="102"/>
        <v>20.320107569888346</v>
      </c>
      <c r="Q369" s="2">
        <f t="shared" si="103"/>
        <v>6.9999999999999757E-2</v>
      </c>
      <c r="R369" s="2">
        <f t="shared" si="104"/>
        <v>68.154999999999745</v>
      </c>
      <c r="S369" s="5">
        <f t="shared" si="105"/>
        <v>20.390107569888347</v>
      </c>
    </row>
    <row r="370" spans="1:19" x14ac:dyDescent="0.25">
      <c r="D370" s="10">
        <v>8</v>
      </c>
      <c r="E370" s="2">
        <v>1604</v>
      </c>
      <c r="F370" s="38">
        <f t="shared" si="82"/>
        <v>0.6694444444444444</v>
      </c>
      <c r="G370" s="2">
        <v>1609</v>
      </c>
      <c r="H370" s="40">
        <f t="shared" si="83"/>
        <v>0.67291666666666661</v>
      </c>
      <c r="I370" s="4" t="str">
        <f t="shared" si="95"/>
        <v/>
      </c>
      <c r="J370" s="2">
        <f t="shared" si="96"/>
        <v>9.0000000000001279</v>
      </c>
      <c r="K370" s="2">
        <f t="shared" si="97"/>
        <v>4.9999999999999822</v>
      </c>
      <c r="L370" s="2">
        <f t="shared" si="98"/>
        <v>2</v>
      </c>
      <c r="M370" s="2">
        <f t="shared" ca="1" si="99"/>
        <v>1454</v>
      </c>
      <c r="N370" s="2" t="str">
        <f t="shared" si="100"/>
        <v/>
      </c>
      <c r="O370" s="2">
        <f t="shared" si="101"/>
        <v>40.500000000000576</v>
      </c>
      <c r="P370" s="5">
        <f t="shared" si="102"/>
        <v>30.296608607051862</v>
      </c>
      <c r="Q370" s="2">
        <f t="shared" si="103"/>
        <v>39.999999999999858</v>
      </c>
      <c r="R370" s="2">
        <f t="shared" si="104"/>
        <v>80.500000000000426</v>
      </c>
      <c r="S370" s="5">
        <f t="shared" si="105"/>
        <v>70.296608607051724</v>
      </c>
    </row>
    <row r="371" spans="1:19" x14ac:dyDescent="0.25">
      <c r="D371" s="10">
        <v>1</v>
      </c>
      <c r="E371" s="2">
        <v>1618</v>
      </c>
      <c r="F371" s="38">
        <f t="shared" si="82"/>
        <v>0.6791666666666667</v>
      </c>
      <c r="G371" s="2">
        <v>1623</v>
      </c>
      <c r="H371" s="40">
        <f t="shared" si="83"/>
        <v>0.68263888888888891</v>
      </c>
      <c r="I371" s="4" t="str">
        <f t="shared" si="95"/>
        <v/>
      </c>
      <c r="J371" s="2">
        <f t="shared" si="96"/>
        <v>7.9999999999999716</v>
      </c>
      <c r="K371" s="2">
        <f t="shared" si="97"/>
        <v>4.9999999999999822</v>
      </c>
      <c r="L371" s="2">
        <f t="shared" si="98"/>
        <v>3</v>
      </c>
      <c r="M371" s="2">
        <f t="shared" ca="1" si="99"/>
        <v>1454</v>
      </c>
      <c r="N371" s="2" t="str">
        <f t="shared" si="100"/>
        <v/>
      </c>
      <c r="O371" s="2">
        <f t="shared" si="101"/>
        <v>4.2399999999999851</v>
      </c>
      <c r="P371" s="5">
        <f t="shared" si="102"/>
        <v>2.6729271452228169</v>
      </c>
      <c r="Q371" s="2">
        <f t="shared" si="103"/>
        <v>4.9999999999999822</v>
      </c>
      <c r="R371" s="2">
        <f t="shared" si="104"/>
        <v>9.2399999999999665</v>
      </c>
      <c r="S371" s="5">
        <f t="shared" si="105"/>
        <v>7.6729271452227987</v>
      </c>
    </row>
    <row r="372" spans="1:19" x14ac:dyDescent="0.25">
      <c r="D372" s="10">
        <v>0.06</v>
      </c>
      <c r="E372" s="2">
        <v>1631</v>
      </c>
      <c r="F372" s="38">
        <f t="shared" si="82"/>
        <v>0.68819444444444444</v>
      </c>
      <c r="G372" s="2">
        <v>1635</v>
      </c>
      <c r="H372" s="40">
        <f t="shared" si="83"/>
        <v>0.69097222222222221</v>
      </c>
      <c r="I372" s="4" t="str">
        <f t="shared" si="95"/>
        <v/>
      </c>
      <c r="J372" s="2">
        <f t="shared" si="96"/>
        <v>6.9999999999999751</v>
      </c>
      <c r="K372" s="2">
        <f t="shared" si="97"/>
        <v>3.9999999999999858</v>
      </c>
      <c r="L372" s="2">
        <f t="shared" si="98"/>
        <v>4</v>
      </c>
      <c r="M372" s="2">
        <f t="shared" ca="1" si="99"/>
        <v>1454</v>
      </c>
      <c r="N372" s="2" t="str">
        <f t="shared" si="100"/>
        <v/>
      </c>
      <c r="O372" s="2">
        <f t="shared" si="101"/>
        <v>35.20999999999988</v>
      </c>
      <c r="P372" s="5">
        <f t="shared" si="102"/>
        <v>13.600524296912589</v>
      </c>
      <c r="Q372" s="2">
        <f t="shared" si="103"/>
        <v>0.23999999999999913</v>
      </c>
      <c r="R372" s="2">
        <f t="shared" si="104"/>
        <v>35.449999999999882</v>
      </c>
      <c r="S372" s="5">
        <f t="shared" si="105"/>
        <v>13.840524296912587</v>
      </c>
    </row>
    <row r="373" spans="1:19" x14ac:dyDescent="0.25">
      <c r="D373" s="10">
        <v>10</v>
      </c>
      <c r="E373" s="2">
        <v>1642</v>
      </c>
      <c r="F373" s="38">
        <f t="shared" si="82"/>
        <v>0.6958333333333333</v>
      </c>
      <c r="G373" s="2">
        <v>1643</v>
      </c>
      <c r="H373" s="40">
        <f t="shared" si="83"/>
        <v>0.69652777777777775</v>
      </c>
      <c r="I373" s="4" t="str">
        <f t="shared" si="95"/>
        <v/>
      </c>
      <c r="J373" s="2">
        <f t="shared" si="96"/>
        <v>6.9999999999999751</v>
      </c>
      <c r="K373" s="2">
        <f t="shared" si="97"/>
        <v>0.99999999999999645</v>
      </c>
      <c r="L373" s="2">
        <f t="shared" si="98"/>
        <v>5</v>
      </c>
      <c r="M373" s="2">
        <f t="shared" ca="1" si="99"/>
        <v>1454</v>
      </c>
      <c r="N373" s="2" t="str">
        <f t="shared" si="100"/>
        <v/>
      </c>
      <c r="O373" s="2">
        <f t="shared" si="101"/>
        <v>384.99999999999864</v>
      </c>
      <c r="P373" s="5">
        <f t="shared" si="102"/>
        <v>273.60553429333066</v>
      </c>
      <c r="Q373" s="2">
        <f t="shared" si="103"/>
        <v>9.9999999999999645</v>
      </c>
      <c r="R373" s="2">
        <f t="shared" si="104"/>
        <v>394.99999999999858</v>
      </c>
      <c r="S373" s="5">
        <f t="shared" si="105"/>
        <v>283.60553429333061</v>
      </c>
    </row>
    <row r="374" spans="1:19" x14ac:dyDescent="0.25">
      <c r="D374" s="10">
        <v>100</v>
      </c>
      <c r="E374" s="2">
        <v>1650</v>
      </c>
      <c r="F374" s="38">
        <f t="shared" si="82"/>
        <v>0.70138888888888884</v>
      </c>
      <c r="G374" s="2">
        <v>1654</v>
      </c>
      <c r="H374" s="40">
        <f t="shared" si="83"/>
        <v>0.70416666666666661</v>
      </c>
      <c r="I374" s="4">
        <f t="shared" si="95"/>
        <v>0.70763888888888882</v>
      </c>
      <c r="J374" s="2" t="str">
        <f t="shared" si="96"/>
        <v/>
      </c>
      <c r="K374" s="2">
        <f t="shared" si="97"/>
        <v>3.9999999999999858</v>
      </c>
      <c r="L374" s="2">
        <f t="shared" si="98"/>
        <v>6</v>
      </c>
      <c r="M374" s="2">
        <f t="shared" ca="1" si="99"/>
        <v>1454</v>
      </c>
      <c r="N374" s="2">
        <f t="shared" ca="1" si="100"/>
        <v>124.99999999999987</v>
      </c>
      <c r="O374" s="2">
        <f t="shared" si="101"/>
        <v>250</v>
      </c>
      <c r="P374" s="5">
        <f t="shared" si="102"/>
        <v>27.143420404993254</v>
      </c>
      <c r="Q374" s="2">
        <f t="shared" si="103"/>
        <v>399.99999999999858</v>
      </c>
      <c r="R374" s="2">
        <f t="shared" si="104"/>
        <v>649.99999999999864</v>
      </c>
      <c r="S374" s="5">
        <f t="shared" si="105"/>
        <v>427.14342040499184</v>
      </c>
    </row>
    <row r="375" spans="1:19" x14ac:dyDescent="0.25">
      <c r="A375" s="6">
        <v>38176</v>
      </c>
      <c r="B375" s="2">
        <v>1001</v>
      </c>
      <c r="D375" s="10">
        <v>0.01</v>
      </c>
      <c r="E375" s="2">
        <v>1048</v>
      </c>
      <c r="F375" s="38">
        <f t="shared" si="82"/>
        <v>0.45</v>
      </c>
      <c r="G375" s="2">
        <v>1052</v>
      </c>
      <c r="H375" s="40">
        <f t="shared" si="83"/>
        <v>0.45277777777777778</v>
      </c>
      <c r="I375" s="4" t="str">
        <f t="shared" si="95"/>
        <v/>
      </c>
      <c r="J375" s="2">
        <f t="shared" si="96"/>
        <v>9.000000000000048</v>
      </c>
      <c r="K375" s="2">
        <f t="shared" si="97"/>
        <v>3.9999999999999858</v>
      </c>
      <c r="L375" s="2">
        <f t="shared" si="98"/>
        <v>1</v>
      </c>
      <c r="M375" s="2">
        <f t="shared" ca="1" si="99"/>
        <v>1001</v>
      </c>
      <c r="N375" s="2" t="str">
        <f t="shared" si="100"/>
        <v/>
      </c>
      <c r="O375" s="2">
        <f t="shared" si="101"/>
        <v>0.31500000000000167</v>
      </c>
      <c r="P375" s="5">
        <f t="shared" si="102"/>
        <v>0.25116146259013616</v>
      </c>
      <c r="Q375" s="2">
        <f t="shared" si="103"/>
        <v>3.9999999999999862E-2</v>
      </c>
      <c r="R375" s="2">
        <f t="shared" si="104"/>
        <v>0.35500000000000154</v>
      </c>
      <c r="S375" s="5">
        <f t="shared" si="105"/>
        <v>0.29116146259013603</v>
      </c>
    </row>
    <row r="376" spans="1:19" x14ac:dyDescent="0.25">
      <c r="D376" s="10">
        <v>0.06</v>
      </c>
      <c r="E376" s="2">
        <v>1101</v>
      </c>
      <c r="F376" s="38">
        <f t="shared" si="82"/>
        <v>0.45902777777777781</v>
      </c>
      <c r="G376" s="2">
        <v>1115</v>
      </c>
      <c r="H376" s="40">
        <f t="shared" si="83"/>
        <v>0.46875</v>
      </c>
      <c r="I376" s="4" t="str">
        <f t="shared" si="95"/>
        <v/>
      </c>
      <c r="J376" s="2">
        <f t="shared" si="96"/>
        <v>9.9999999999999645</v>
      </c>
      <c r="K376" s="2">
        <f t="shared" si="97"/>
        <v>13.99999999999995</v>
      </c>
      <c r="L376" s="2">
        <f t="shared" si="98"/>
        <v>2</v>
      </c>
      <c r="M376" s="2">
        <f t="shared" ca="1" si="99"/>
        <v>1001</v>
      </c>
      <c r="N376" s="2" t="str">
        <f t="shared" si="100"/>
        <v/>
      </c>
      <c r="O376" s="2">
        <f t="shared" si="101"/>
        <v>0.38999999999999863</v>
      </c>
      <c r="P376" s="5">
        <f t="shared" si="102"/>
        <v>0.34885635675247584</v>
      </c>
      <c r="Q376" s="2">
        <f t="shared" si="103"/>
        <v>0.83999999999999697</v>
      </c>
      <c r="R376" s="2">
        <f t="shared" si="104"/>
        <v>1.2299999999999955</v>
      </c>
      <c r="S376" s="5">
        <f t="shared" si="105"/>
        <v>1.1888563567524728</v>
      </c>
    </row>
    <row r="377" spans="1:19" x14ac:dyDescent="0.25">
      <c r="D377" s="10">
        <v>1.7999999999999999E-2</v>
      </c>
      <c r="E377" s="2">
        <v>1125</v>
      </c>
      <c r="F377" s="38">
        <f t="shared" si="82"/>
        <v>0.47569444444444442</v>
      </c>
      <c r="G377" s="2">
        <v>1131</v>
      </c>
      <c r="H377" s="40">
        <f t="shared" si="83"/>
        <v>0.47986111111111113</v>
      </c>
      <c r="I377" s="4" t="str">
        <f t="shared" si="95"/>
        <v/>
      </c>
      <c r="J377" s="2">
        <f t="shared" si="96"/>
        <v>10.999999999999961</v>
      </c>
      <c r="K377" s="2">
        <f t="shared" si="97"/>
        <v>6.0000000000000586</v>
      </c>
      <c r="L377" s="2">
        <f t="shared" si="98"/>
        <v>3</v>
      </c>
      <c r="M377" s="2">
        <f t="shared" ca="1" si="99"/>
        <v>1001</v>
      </c>
      <c r="N377" s="2" t="str">
        <f t="shared" si="100"/>
        <v/>
      </c>
      <c r="O377" s="2">
        <f t="shared" si="101"/>
        <v>55.098999999999805</v>
      </c>
      <c r="P377" s="5">
        <f t="shared" si="102"/>
        <v>17.373972904213915</v>
      </c>
      <c r="Q377" s="2">
        <f t="shared" si="103"/>
        <v>0.10800000000000105</v>
      </c>
      <c r="R377" s="2">
        <f t="shared" si="104"/>
        <v>55.206999999999809</v>
      </c>
      <c r="S377" s="5">
        <f t="shared" si="105"/>
        <v>17.481972904213915</v>
      </c>
    </row>
    <row r="378" spans="1:19" x14ac:dyDescent="0.25">
      <c r="D378" s="10">
        <v>10</v>
      </c>
      <c r="E378" s="2">
        <v>1142</v>
      </c>
      <c r="F378" s="38">
        <f t="shared" si="82"/>
        <v>0.48749999999999999</v>
      </c>
      <c r="G378" s="2">
        <v>1147</v>
      </c>
      <c r="H378" s="40">
        <f t="shared" si="83"/>
        <v>0.4909722222222222</v>
      </c>
      <c r="I378" s="4">
        <f t="shared" si="95"/>
        <v>0.49444444444444441</v>
      </c>
      <c r="J378" s="2" t="str">
        <f t="shared" si="96"/>
        <v/>
      </c>
      <c r="K378" s="2">
        <f t="shared" si="97"/>
        <v>4.9999999999999822</v>
      </c>
      <c r="L378" s="2">
        <f t="shared" si="98"/>
        <v>4</v>
      </c>
      <c r="M378" s="2">
        <f t="shared" ca="1" si="99"/>
        <v>1001</v>
      </c>
      <c r="N378" s="2">
        <f t="shared" ca="1" si="100"/>
        <v>110.99999999999993</v>
      </c>
      <c r="O378" s="2">
        <f t="shared" si="101"/>
        <v>25</v>
      </c>
      <c r="P378" s="5">
        <f t="shared" si="102"/>
        <v>3.1021051639523365</v>
      </c>
      <c r="Q378" s="2">
        <f t="shared" si="103"/>
        <v>49.999999999999822</v>
      </c>
      <c r="R378" s="2">
        <f t="shared" si="104"/>
        <v>74.999999999999829</v>
      </c>
      <c r="S378" s="5">
        <f t="shared" si="105"/>
        <v>53.10210516395216</v>
      </c>
    </row>
    <row r="379" spans="1:19" x14ac:dyDescent="0.25">
      <c r="A379" s="6">
        <v>38176</v>
      </c>
      <c r="B379" s="2">
        <v>1335</v>
      </c>
      <c r="D379" s="10">
        <v>80</v>
      </c>
      <c r="E379" s="2">
        <v>1403</v>
      </c>
      <c r="F379" s="38">
        <f t="shared" si="82"/>
        <v>0.5854166666666667</v>
      </c>
      <c r="G379" s="2">
        <v>1700</v>
      </c>
      <c r="H379" s="40">
        <f t="shared" si="83"/>
        <v>0.70833333333333337</v>
      </c>
      <c r="I379" s="4">
        <f t="shared" si="95"/>
        <v>0.71180555555555558</v>
      </c>
      <c r="J379" s="2" t="str">
        <f t="shared" si="96"/>
        <v/>
      </c>
      <c r="K379" s="2">
        <f t="shared" si="97"/>
        <v>177</v>
      </c>
      <c r="L379" s="2">
        <f t="shared" si="98"/>
        <v>1</v>
      </c>
      <c r="M379" s="2">
        <f t="shared" ca="1" si="99"/>
        <v>1335</v>
      </c>
      <c r="N379" s="2">
        <f t="shared" ca="1" si="100"/>
        <v>210.00000000000006</v>
      </c>
      <c r="O379" s="2">
        <f t="shared" si="101"/>
        <v>200</v>
      </c>
      <c r="P379" s="5">
        <f t="shared" si="102"/>
        <v>21.981008904684504</v>
      </c>
      <c r="Q379" s="2">
        <f t="shared" si="103"/>
        <v>14160</v>
      </c>
      <c r="R379" s="2">
        <f t="shared" si="104"/>
        <v>14360</v>
      </c>
      <c r="S379" s="5">
        <f t="shared" si="105"/>
        <v>14181.981008904684</v>
      </c>
    </row>
    <row r="380" spans="1:19" x14ac:dyDescent="0.25">
      <c r="A380" s="6">
        <v>38177</v>
      </c>
      <c r="B380" s="2">
        <v>832</v>
      </c>
      <c r="D380" s="10">
        <v>0.01</v>
      </c>
      <c r="E380" s="2">
        <v>938</v>
      </c>
      <c r="F380" s="38">
        <f t="shared" si="82"/>
        <v>0.40138888888888885</v>
      </c>
      <c r="G380" s="2">
        <v>946</v>
      </c>
      <c r="H380" s="40">
        <f t="shared" si="83"/>
        <v>0.4069444444444445</v>
      </c>
      <c r="I380" s="4" t="str">
        <f t="shared" si="95"/>
        <v/>
      </c>
      <c r="J380" s="2">
        <f t="shared" si="96"/>
        <v>13.99999999999995</v>
      </c>
      <c r="K380" s="2">
        <f t="shared" si="97"/>
        <v>8.0000000000001315</v>
      </c>
      <c r="L380" s="2">
        <f t="shared" si="98"/>
        <v>1</v>
      </c>
      <c r="M380" s="2">
        <f t="shared" ca="1" si="99"/>
        <v>832</v>
      </c>
      <c r="N380" s="2" t="str">
        <f t="shared" si="100"/>
        <v/>
      </c>
      <c r="O380" s="2">
        <f t="shared" si="101"/>
        <v>700.06999999999755</v>
      </c>
      <c r="P380" s="5">
        <f t="shared" si="102"/>
        <v>151.98951831697349</v>
      </c>
      <c r="Q380" s="2">
        <f t="shared" si="103"/>
        <v>8.000000000000132E-2</v>
      </c>
      <c r="R380" s="2">
        <f t="shared" si="104"/>
        <v>700.14999999999759</v>
      </c>
      <c r="S380" s="5">
        <f t="shared" si="105"/>
        <v>152.0695183169735</v>
      </c>
    </row>
    <row r="381" spans="1:19" x14ac:dyDescent="0.25">
      <c r="D381" s="10">
        <v>100</v>
      </c>
      <c r="E381" s="2">
        <v>1000</v>
      </c>
      <c r="F381" s="38">
        <f t="shared" si="82"/>
        <v>0.41666666666666669</v>
      </c>
      <c r="G381" s="2">
        <v>1005</v>
      </c>
      <c r="H381" s="40">
        <f t="shared" si="83"/>
        <v>0.4201388888888889</v>
      </c>
      <c r="I381" s="4" t="str">
        <f t="shared" si="95"/>
        <v/>
      </c>
      <c r="J381" s="2">
        <f t="shared" si="96"/>
        <v>4.9999999999999822</v>
      </c>
      <c r="K381" s="2">
        <f t="shared" si="97"/>
        <v>4.9999999999999822</v>
      </c>
      <c r="L381" s="2">
        <f t="shared" si="98"/>
        <v>2</v>
      </c>
      <c r="M381" s="2">
        <f t="shared" ca="1" si="99"/>
        <v>832</v>
      </c>
      <c r="N381" s="2" t="str">
        <f t="shared" si="100"/>
        <v/>
      </c>
      <c r="O381" s="2">
        <f t="shared" si="101"/>
        <v>699.9999999999975</v>
      </c>
      <c r="P381" s="5">
        <f t="shared" si="102"/>
        <v>680.51901635287595</v>
      </c>
      <c r="Q381" s="2">
        <f t="shared" si="103"/>
        <v>499.99999999999824</v>
      </c>
      <c r="R381" s="2">
        <f t="shared" si="104"/>
        <v>1199.9999999999957</v>
      </c>
      <c r="S381" s="5">
        <f t="shared" si="105"/>
        <v>1180.5190163528741</v>
      </c>
    </row>
    <row r="382" spans="1:19" x14ac:dyDescent="0.25">
      <c r="D382" s="10">
        <v>180</v>
      </c>
      <c r="E382" s="2">
        <v>1010</v>
      </c>
      <c r="F382" s="38">
        <f t="shared" si="82"/>
        <v>0.4236111111111111</v>
      </c>
      <c r="G382" s="2">
        <v>1240</v>
      </c>
      <c r="H382" s="40">
        <f t="shared" si="83"/>
        <v>0.52777777777777779</v>
      </c>
      <c r="I382" s="4">
        <f t="shared" si="95"/>
        <v>0.53125</v>
      </c>
      <c r="J382" s="2" t="str">
        <f t="shared" si="96"/>
        <v/>
      </c>
      <c r="K382" s="2">
        <f t="shared" si="97"/>
        <v>150.00000000000003</v>
      </c>
      <c r="L382" s="2">
        <f t="shared" si="98"/>
        <v>3</v>
      </c>
      <c r="M382" s="2">
        <f t="shared" ca="1" si="99"/>
        <v>832</v>
      </c>
      <c r="N382" s="2">
        <f t="shared" ca="1" si="100"/>
        <v>252.99999999999997</v>
      </c>
      <c r="O382" s="2">
        <f t="shared" si="101"/>
        <v>450</v>
      </c>
      <c r="P382" s="5">
        <f t="shared" si="102"/>
        <v>47.347346607878421</v>
      </c>
      <c r="Q382" s="2">
        <f t="shared" si="103"/>
        <v>27000.000000000004</v>
      </c>
      <c r="R382" s="2">
        <f t="shared" si="104"/>
        <v>27450.000000000004</v>
      </c>
      <c r="S382" s="5">
        <f t="shared" si="105"/>
        <v>27047.347346607883</v>
      </c>
    </row>
    <row r="383" spans="1:19" x14ac:dyDescent="0.25">
      <c r="A383" s="6">
        <v>38180</v>
      </c>
      <c r="B383" s="2">
        <v>1027</v>
      </c>
      <c r="D383" s="10">
        <v>0.01</v>
      </c>
      <c r="E383" s="2">
        <v>1148</v>
      </c>
      <c r="F383" s="38">
        <f t="shared" si="82"/>
        <v>0.4916666666666667</v>
      </c>
      <c r="G383" s="2">
        <v>1153</v>
      </c>
      <c r="H383" s="40">
        <f t="shared" si="83"/>
        <v>0.49513888888888885</v>
      </c>
      <c r="I383" s="4">
        <f t="shared" si="95"/>
        <v>0.49861111111111106</v>
      </c>
      <c r="J383" s="2" t="str">
        <f t="shared" si="96"/>
        <v/>
      </c>
      <c r="K383" s="2">
        <f t="shared" si="97"/>
        <v>4.9999999999999023</v>
      </c>
      <c r="L383" s="2">
        <f t="shared" si="98"/>
        <v>1</v>
      </c>
      <c r="M383" s="2">
        <f t="shared" ca="1" si="99"/>
        <v>1027</v>
      </c>
      <c r="N383" s="2">
        <f t="shared" ca="1" si="100"/>
        <v>91</v>
      </c>
      <c r="O383" s="2">
        <f t="shared" si="101"/>
        <v>2.5000000000000001E-2</v>
      </c>
      <c r="P383" s="5">
        <f t="shared" si="102"/>
        <v>5.4281443780592247E-3</v>
      </c>
      <c r="Q383" s="2">
        <f t="shared" si="103"/>
        <v>4.9999999999999024E-2</v>
      </c>
      <c r="R383" s="2">
        <f t="shared" si="104"/>
        <v>7.4999999999999026E-2</v>
      </c>
      <c r="S383" s="5">
        <f t="shared" si="105"/>
        <v>5.542814437805825E-2</v>
      </c>
    </row>
    <row r="384" spans="1:19" x14ac:dyDescent="0.25">
      <c r="A384" s="6">
        <v>38180</v>
      </c>
      <c r="B384" s="2">
        <v>1504</v>
      </c>
      <c r="D384" s="10">
        <v>0.01</v>
      </c>
      <c r="E384" s="2">
        <v>1528</v>
      </c>
      <c r="F384" s="38">
        <f t="shared" si="82"/>
        <v>0.64444444444444449</v>
      </c>
      <c r="G384" s="2">
        <v>1531</v>
      </c>
      <c r="H384" s="40">
        <f t="shared" si="83"/>
        <v>0.64652777777777781</v>
      </c>
      <c r="I384" s="4" t="str">
        <f t="shared" si="95"/>
        <v/>
      </c>
      <c r="J384" s="2">
        <f t="shared" si="96"/>
        <v>6.9999999999999751</v>
      </c>
      <c r="K384" s="2">
        <f t="shared" si="97"/>
        <v>2.9999999999999893</v>
      </c>
      <c r="L384" s="2">
        <f t="shared" si="98"/>
        <v>1</v>
      </c>
      <c r="M384" s="2">
        <f t="shared" ca="1" si="99"/>
        <v>1504</v>
      </c>
      <c r="N384" s="2" t="str">
        <f t="shared" si="100"/>
        <v/>
      </c>
      <c r="O384" s="2">
        <f t="shared" si="101"/>
        <v>5.6349999999999802</v>
      </c>
      <c r="P384" s="5">
        <f t="shared" si="102"/>
        <v>2.1930712780880839</v>
      </c>
      <c r="Q384" s="2">
        <f t="shared" si="103"/>
        <v>2.9999999999999895E-2</v>
      </c>
      <c r="R384" s="2">
        <f t="shared" si="104"/>
        <v>5.6649999999999805</v>
      </c>
      <c r="S384" s="5">
        <f t="shared" si="105"/>
        <v>2.2230712780880837</v>
      </c>
    </row>
    <row r="385" spans="1:19" x14ac:dyDescent="0.25">
      <c r="D385" s="10">
        <v>1.6</v>
      </c>
      <c r="E385" s="2">
        <v>1538</v>
      </c>
      <c r="F385" s="38">
        <f t="shared" si="82"/>
        <v>0.65138888888888891</v>
      </c>
      <c r="G385" s="2">
        <v>1541</v>
      </c>
      <c r="H385" s="40">
        <f t="shared" si="83"/>
        <v>0.65347222222222223</v>
      </c>
      <c r="I385" s="4" t="str">
        <f t="shared" ref="I385:I445" si="117">IF(OR(A386&lt;&gt;"",D386=""),H385+TIME(0,5,0),"")</f>
        <v/>
      </c>
      <c r="J385" s="2">
        <f t="shared" ref="J385:J445" si="118">IF(AND(OR(AND(A385&lt;&gt;"",A386=""),AND(A385="",A386="")),D386&lt;&gt;""),(F386-H385)*1440,"")</f>
        <v>5.9999999999999787</v>
      </c>
      <c r="K385" s="2">
        <f t="shared" ref="K385:K445" si="119">(H385-F385)*1440</f>
        <v>2.9999999999999893</v>
      </c>
      <c r="L385" s="2">
        <f t="shared" ref="L385:L445" si="120">IF(A385&lt;&gt;"",1,L384+1)</f>
        <v>2</v>
      </c>
      <c r="M385" s="2">
        <f t="shared" ref="M385:M445" ca="1" si="121">OFFSET(B385,-L385+1,0)</f>
        <v>1504</v>
      </c>
      <c r="N385" s="2" t="str">
        <f t="shared" ref="N385:N445" si="122">IF(I385&lt;&gt;"",(I385-VALUE(CONCATENATE(LEFT(M385,LEN(M385)-2),":",RIGHT(M385,2))))*1440,"")</f>
        <v/>
      </c>
      <c r="O385" s="2">
        <f t="shared" ref="O385:O445" si="123">IF(J385&lt;&gt;"",(D385+D386)*J385/2,D385*5/2)</f>
        <v>46.799999999999834</v>
      </c>
      <c r="P385" s="5">
        <f t="shared" ref="P385:P445" si="124">IF(J385&lt;&gt;"",(D386-D385)*J385/LN((D386+0.000001)/(D385+0.000001)),-5*(D385-0.000001)/(LN(1/D385)-13.8155))</f>
        <v>34.300680972165509</v>
      </c>
      <c r="Q385" s="2">
        <f t="shared" ref="Q385:Q445" si="125">(D385*K385)</f>
        <v>4.7999999999999829</v>
      </c>
      <c r="R385" s="2">
        <f t="shared" ref="R385:R445" si="126">O385+Q385</f>
        <v>51.599999999999817</v>
      </c>
      <c r="S385" s="5">
        <f t="shared" ref="S385:S445" si="127">P385+Q385</f>
        <v>39.100680972165492</v>
      </c>
    </row>
    <row r="386" spans="1:19" x14ac:dyDescent="0.25">
      <c r="D386" s="10">
        <v>14</v>
      </c>
      <c r="E386" s="2">
        <v>1547</v>
      </c>
      <c r="F386" s="38">
        <f t="shared" si="82"/>
        <v>0.65763888888888888</v>
      </c>
      <c r="G386" s="2">
        <v>1549</v>
      </c>
      <c r="H386" s="40">
        <f t="shared" si="83"/>
        <v>0.65902777777777777</v>
      </c>
      <c r="I386" s="4" t="str">
        <f t="shared" si="117"/>
        <v/>
      </c>
      <c r="J386" s="2">
        <f t="shared" si="118"/>
        <v>5.9999999999999787</v>
      </c>
      <c r="K386" s="2">
        <f t="shared" si="119"/>
        <v>1.9999999999999929</v>
      </c>
      <c r="L386" s="2">
        <f t="shared" si="120"/>
        <v>3</v>
      </c>
      <c r="M386" s="2">
        <f t="shared" ca="1" si="121"/>
        <v>1504</v>
      </c>
      <c r="N386" s="2" t="str">
        <f t="shared" si="122"/>
        <v/>
      </c>
      <c r="O386" s="2">
        <f t="shared" si="123"/>
        <v>53.999999999999808</v>
      </c>
      <c r="P386" s="5">
        <f t="shared" si="124"/>
        <v>47.894142835804757</v>
      </c>
      <c r="Q386" s="2">
        <f t="shared" si="125"/>
        <v>27.999999999999901</v>
      </c>
      <c r="R386" s="2">
        <f t="shared" si="126"/>
        <v>81.999999999999716</v>
      </c>
      <c r="S386" s="5">
        <f t="shared" si="127"/>
        <v>75.894142835804658</v>
      </c>
    </row>
    <row r="387" spans="1:19" x14ac:dyDescent="0.25">
      <c r="D387" s="10">
        <v>4</v>
      </c>
      <c r="E387" s="2">
        <v>1555</v>
      </c>
      <c r="F387" s="38">
        <f t="shared" si="82"/>
        <v>0.66319444444444442</v>
      </c>
      <c r="G387" s="2">
        <v>1559</v>
      </c>
      <c r="H387" s="40">
        <f t="shared" si="83"/>
        <v>0.66597222222222219</v>
      </c>
      <c r="I387" s="4" t="str">
        <f t="shared" si="117"/>
        <v/>
      </c>
      <c r="J387" s="2">
        <f t="shared" si="118"/>
        <v>7.000000000000135</v>
      </c>
      <c r="K387" s="2">
        <f t="shared" si="119"/>
        <v>3.9999999999999858</v>
      </c>
      <c r="L387" s="2">
        <f t="shared" si="120"/>
        <v>4</v>
      </c>
      <c r="M387" s="2">
        <f t="shared" ca="1" si="121"/>
        <v>1504</v>
      </c>
      <c r="N387" s="2" t="str">
        <f t="shared" si="122"/>
        <v/>
      </c>
      <c r="O387" s="2">
        <f t="shared" si="123"/>
        <v>49.000000000000945</v>
      </c>
      <c r="P387" s="5">
        <f t="shared" si="124"/>
        <v>45.836987557041127</v>
      </c>
      <c r="Q387" s="2">
        <f t="shared" si="125"/>
        <v>15.999999999999943</v>
      </c>
      <c r="R387" s="2">
        <f t="shared" si="126"/>
        <v>65.000000000000881</v>
      </c>
      <c r="S387" s="5">
        <f t="shared" si="127"/>
        <v>61.83698755704107</v>
      </c>
    </row>
    <row r="388" spans="1:19" x14ac:dyDescent="0.25">
      <c r="D388" s="10">
        <v>10</v>
      </c>
      <c r="E388" s="2">
        <v>1606</v>
      </c>
      <c r="F388" s="38">
        <f t="shared" si="82"/>
        <v>0.67083333333333339</v>
      </c>
      <c r="G388" s="2">
        <v>1614</v>
      </c>
      <c r="H388" s="40">
        <f t="shared" si="83"/>
        <v>0.67638888888888893</v>
      </c>
      <c r="I388" s="4" t="str">
        <f t="shared" si="117"/>
        <v/>
      </c>
      <c r="J388" s="2">
        <f t="shared" si="118"/>
        <v>3.9999999999999858</v>
      </c>
      <c r="K388" s="2">
        <f t="shared" si="119"/>
        <v>7.9999999999999716</v>
      </c>
      <c r="L388" s="2">
        <f t="shared" si="120"/>
        <v>5</v>
      </c>
      <c r="M388" s="2">
        <f t="shared" ca="1" si="121"/>
        <v>1504</v>
      </c>
      <c r="N388" s="2" t="str">
        <f t="shared" si="122"/>
        <v/>
      </c>
      <c r="O388" s="2">
        <f t="shared" si="123"/>
        <v>51.999999999999815</v>
      </c>
      <c r="P388" s="5">
        <f t="shared" si="124"/>
        <v>51.063439559805254</v>
      </c>
      <c r="Q388" s="2">
        <f t="shared" si="125"/>
        <v>79.999999999999716</v>
      </c>
      <c r="R388" s="2">
        <f t="shared" si="126"/>
        <v>131.99999999999955</v>
      </c>
      <c r="S388" s="5">
        <f t="shared" si="127"/>
        <v>131.06343955980498</v>
      </c>
    </row>
    <row r="389" spans="1:19" x14ac:dyDescent="0.25">
      <c r="D389" s="10">
        <v>16</v>
      </c>
      <c r="E389" s="2">
        <v>1618</v>
      </c>
      <c r="F389" s="38">
        <f t="shared" si="82"/>
        <v>0.6791666666666667</v>
      </c>
      <c r="G389" s="2">
        <v>1623</v>
      </c>
      <c r="H389" s="40">
        <f t="shared" si="83"/>
        <v>0.68263888888888891</v>
      </c>
      <c r="I389" s="4" t="str">
        <f t="shared" si="117"/>
        <v/>
      </c>
      <c r="J389" s="2">
        <f t="shared" si="118"/>
        <v>11.999999999999957</v>
      </c>
      <c r="K389" s="2">
        <f t="shared" si="119"/>
        <v>4.9999999999999822</v>
      </c>
      <c r="L389" s="2">
        <f t="shared" si="120"/>
        <v>6</v>
      </c>
      <c r="M389" s="2">
        <f t="shared" ca="1" si="121"/>
        <v>1504</v>
      </c>
      <c r="N389" s="2" t="str">
        <f t="shared" si="122"/>
        <v/>
      </c>
      <c r="O389" s="2">
        <f t="shared" si="123"/>
        <v>101.99999999999963</v>
      </c>
      <c r="P389" s="5">
        <f t="shared" si="124"/>
        <v>64.92129879193736</v>
      </c>
      <c r="Q389" s="2">
        <f t="shared" si="125"/>
        <v>79.999999999999716</v>
      </c>
      <c r="R389" s="2">
        <f t="shared" si="126"/>
        <v>181.99999999999935</v>
      </c>
      <c r="S389" s="5">
        <f t="shared" si="127"/>
        <v>144.92129879193709</v>
      </c>
    </row>
    <row r="390" spans="1:19" x14ac:dyDescent="0.25">
      <c r="D390" s="10">
        <v>1</v>
      </c>
      <c r="E390" s="2">
        <v>1635</v>
      </c>
      <c r="F390" s="38">
        <f t="shared" si="82"/>
        <v>0.69097222222222221</v>
      </c>
      <c r="G390" s="2">
        <v>1640</v>
      </c>
      <c r="H390" s="40">
        <f t="shared" si="83"/>
        <v>0.69444444444444453</v>
      </c>
      <c r="I390" s="4" t="str">
        <f t="shared" si="117"/>
        <v/>
      </c>
      <c r="J390" s="2">
        <f t="shared" si="118"/>
        <v>7.9999999999999716</v>
      </c>
      <c r="K390" s="2">
        <f t="shared" si="119"/>
        <v>5.0000000000001421</v>
      </c>
      <c r="L390" s="2">
        <f t="shared" si="120"/>
        <v>7</v>
      </c>
      <c r="M390" s="2">
        <f t="shared" ca="1" si="121"/>
        <v>1504</v>
      </c>
      <c r="N390" s="2" t="str">
        <f t="shared" si="122"/>
        <v/>
      </c>
      <c r="O390" s="2">
        <f t="shared" si="123"/>
        <v>723.99999999999739</v>
      </c>
      <c r="P390" s="5">
        <f t="shared" si="124"/>
        <v>275.75816925583615</v>
      </c>
      <c r="Q390" s="2">
        <f t="shared" si="125"/>
        <v>5.0000000000001421</v>
      </c>
      <c r="R390" s="2">
        <f t="shared" si="126"/>
        <v>728.9999999999975</v>
      </c>
      <c r="S390" s="5">
        <f t="shared" si="127"/>
        <v>280.75816925583626</v>
      </c>
    </row>
    <row r="391" spans="1:19" x14ac:dyDescent="0.25">
      <c r="D391" s="10">
        <v>180</v>
      </c>
      <c r="E391" s="2">
        <v>1648</v>
      </c>
      <c r="F391" s="38">
        <f t="shared" si="82"/>
        <v>0.70000000000000007</v>
      </c>
      <c r="G391" s="2">
        <v>1649</v>
      </c>
      <c r="H391" s="40">
        <f t="shared" si="83"/>
        <v>0.7006944444444444</v>
      </c>
      <c r="I391" s="4">
        <f t="shared" si="117"/>
        <v>0.70416666666666661</v>
      </c>
      <c r="J391" s="2" t="str">
        <f t="shared" si="118"/>
        <v/>
      </c>
      <c r="K391" s="2">
        <f t="shared" si="119"/>
        <v>0.99999999999983658</v>
      </c>
      <c r="L391" s="2">
        <f t="shared" si="120"/>
        <v>8</v>
      </c>
      <c r="M391" s="2">
        <f t="shared" ca="1" si="121"/>
        <v>1504</v>
      </c>
      <c r="N391" s="2">
        <f t="shared" ca="1" si="122"/>
        <v>109.99999999999993</v>
      </c>
      <c r="O391" s="2">
        <f t="shared" si="123"/>
        <v>450</v>
      </c>
      <c r="P391" s="5">
        <f t="shared" si="124"/>
        <v>47.347346607878421</v>
      </c>
      <c r="Q391" s="2">
        <f t="shared" si="125"/>
        <v>179.99999999997058</v>
      </c>
      <c r="R391" s="2">
        <f t="shared" si="126"/>
        <v>629.99999999997056</v>
      </c>
      <c r="S391" s="5">
        <f t="shared" si="127"/>
        <v>227.347346607849</v>
      </c>
    </row>
    <row r="392" spans="1:19" x14ac:dyDescent="0.25">
      <c r="A392" s="6">
        <v>38181</v>
      </c>
      <c r="B392" s="2">
        <v>934</v>
      </c>
      <c r="D392" s="10">
        <v>0.01</v>
      </c>
      <c r="E392" s="2">
        <v>1039</v>
      </c>
      <c r="F392" s="38">
        <f t="shared" si="82"/>
        <v>0.44375000000000003</v>
      </c>
      <c r="G392" s="2">
        <v>1045</v>
      </c>
      <c r="H392" s="40">
        <f t="shared" si="83"/>
        <v>0.44791666666666669</v>
      </c>
      <c r="I392" s="4" t="str">
        <f t="shared" si="117"/>
        <v/>
      </c>
      <c r="J392" s="2">
        <f t="shared" si="118"/>
        <v>6.9999999999999751</v>
      </c>
      <c r="K392" s="2">
        <f t="shared" si="119"/>
        <v>5.9999999999999787</v>
      </c>
      <c r="L392" s="2">
        <f t="shared" si="120"/>
        <v>1</v>
      </c>
      <c r="M392" s="2">
        <f t="shared" ca="1" si="121"/>
        <v>934</v>
      </c>
      <c r="N392" s="2" t="str">
        <f t="shared" si="122"/>
        <v/>
      </c>
      <c r="O392" s="2">
        <f t="shared" si="123"/>
        <v>3.8499999999999861E-2</v>
      </c>
      <c r="P392" s="5">
        <f t="shared" si="124"/>
        <v>2.7371244942282942E-2</v>
      </c>
      <c r="Q392" s="2">
        <f t="shared" si="125"/>
        <v>5.999999999999979E-2</v>
      </c>
      <c r="R392" s="2">
        <f t="shared" si="126"/>
        <v>9.8499999999999643E-2</v>
      </c>
      <c r="S392" s="5">
        <f t="shared" si="127"/>
        <v>8.7371244942282739E-2</v>
      </c>
    </row>
    <row r="393" spans="1:19" x14ac:dyDescent="0.25">
      <c r="D393" s="10">
        <v>1E-3</v>
      </c>
      <c r="E393" s="2">
        <v>1052</v>
      </c>
      <c r="F393" s="38">
        <f t="shared" si="82"/>
        <v>0.45277777777777778</v>
      </c>
      <c r="G393" s="2">
        <v>1113</v>
      </c>
      <c r="H393" s="40">
        <f t="shared" si="83"/>
        <v>0.46736111111111112</v>
      </c>
      <c r="I393" s="4" t="str">
        <f t="shared" si="117"/>
        <v/>
      </c>
      <c r="J393" s="2">
        <f t="shared" si="118"/>
        <v>7.9999999999999716</v>
      </c>
      <c r="K393" s="2">
        <f t="shared" si="119"/>
        <v>21.000000000000007</v>
      </c>
      <c r="L393" s="2">
        <f t="shared" si="120"/>
        <v>2</v>
      </c>
      <c r="M393" s="2">
        <f t="shared" ca="1" si="121"/>
        <v>934</v>
      </c>
      <c r="N393" s="2" t="str">
        <f t="shared" si="122"/>
        <v/>
      </c>
      <c r="O393" s="2">
        <f t="shared" si="123"/>
        <v>4.3999999999999847E-3</v>
      </c>
      <c r="P393" s="5">
        <f t="shared" si="124"/>
        <v>3.1391229708235637E-3</v>
      </c>
      <c r="Q393" s="2">
        <f t="shared" si="125"/>
        <v>2.1000000000000008E-2</v>
      </c>
      <c r="R393" s="2">
        <f t="shared" si="126"/>
        <v>2.5399999999999992E-2</v>
      </c>
      <c r="S393" s="5">
        <f t="shared" si="127"/>
        <v>2.4139122970823573E-2</v>
      </c>
    </row>
    <row r="394" spans="1:19" x14ac:dyDescent="0.25">
      <c r="D394" s="10">
        <v>1E-4</v>
      </c>
      <c r="E394" s="2">
        <v>1121</v>
      </c>
      <c r="F394" s="38">
        <f t="shared" si="82"/>
        <v>0.47291666666666665</v>
      </c>
      <c r="G394" s="2">
        <v>1125</v>
      </c>
      <c r="H394" s="40">
        <f t="shared" si="83"/>
        <v>0.47569444444444442</v>
      </c>
      <c r="I394" s="4">
        <f t="shared" si="117"/>
        <v>0.47916666666666663</v>
      </c>
      <c r="J394" s="2" t="str">
        <f t="shared" si="118"/>
        <v/>
      </c>
      <c r="K394" s="2">
        <f t="shared" si="119"/>
        <v>3.9999999999999858</v>
      </c>
      <c r="L394" s="2">
        <f t="shared" si="120"/>
        <v>3</v>
      </c>
      <c r="M394" s="2">
        <f t="shared" ca="1" si="121"/>
        <v>934</v>
      </c>
      <c r="N394" s="2">
        <f t="shared" ca="1" si="122"/>
        <v>115.99999999999999</v>
      </c>
      <c r="O394" s="2">
        <f t="shared" si="123"/>
        <v>2.5000000000000001E-4</v>
      </c>
      <c r="P394" s="5">
        <f t="shared" si="124"/>
        <v>1.0748813070187021E-4</v>
      </c>
      <c r="Q394" s="2">
        <f t="shared" si="125"/>
        <v>3.9999999999999861E-4</v>
      </c>
      <c r="R394" s="2">
        <f t="shared" si="126"/>
        <v>6.4999999999999867E-4</v>
      </c>
      <c r="S394" s="5">
        <f t="shared" si="127"/>
        <v>5.0748813070186877E-4</v>
      </c>
    </row>
    <row r="395" spans="1:19" x14ac:dyDescent="0.25">
      <c r="A395" s="6">
        <v>38181</v>
      </c>
      <c r="B395" s="2">
        <v>1302</v>
      </c>
      <c r="D395" s="10">
        <v>80</v>
      </c>
      <c r="E395" s="2">
        <v>1351</v>
      </c>
      <c r="F395" s="38">
        <f t="shared" si="82"/>
        <v>0.57708333333333328</v>
      </c>
      <c r="G395" s="2">
        <v>1449</v>
      </c>
      <c r="H395" s="40">
        <f t="shared" si="83"/>
        <v>0.61736111111111114</v>
      </c>
      <c r="I395" s="4">
        <f t="shared" si="117"/>
        <v>0.62083333333333335</v>
      </c>
      <c r="J395" s="2" t="str">
        <f t="shared" si="118"/>
        <v/>
      </c>
      <c r="K395" s="2">
        <f t="shared" si="119"/>
        <v>58.000000000000114</v>
      </c>
      <c r="L395" s="2">
        <f t="shared" si="120"/>
        <v>1</v>
      </c>
      <c r="M395" s="2">
        <f t="shared" ca="1" si="121"/>
        <v>1302</v>
      </c>
      <c r="N395" s="2">
        <f t="shared" ca="1" si="122"/>
        <v>112.00000000000009</v>
      </c>
      <c r="O395" s="2">
        <f t="shared" si="123"/>
        <v>200</v>
      </c>
      <c r="P395" s="5">
        <f t="shared" si="124"/>
        <v>21.981008904684504</v>
      </c>
      <c r="Q395" s="2">
        <f t="shared" si="125"/>
        <v>4640.0000000000091</v>
      </c>
      <c r="R395" s="2">
        <f t="shared" si="126"/>
        <v>4840.0000000000091</v>
      </c>
      <c r="S395" s="5">
        <f t="shared" si="127"/>
        <v>4661.9810089046932</v>
      </c>
    </row>
    <row r="396" spans="1:19" x14ac:dyDescent="0.25">
      <c r="A396" s="6">
        <v>38182</v>
      </c>
      <c r="B396" s="2">
        <v>824</v>
      </c>
      <c r="D396" s="10">
        <v>0.01</v>
      </c>
      <c r="E396" s="2">
        <v>913</v>
      </c>
      <c r="F396" s="38">
        <f t="shared" si="82"/>
        <v>0.3840277777777778</v>
      </c>
      <c r="G396" s="2">
        <v>917</v>
      </c>
      <c r="H396" s="40">
        <f t="shared" si="83"/>
        <v>0.38680555555555557</v>
      </c>
      <c r="I396" s="4">
        <f t="shared" si="117"/>
        <v>0.39027777777777778</v>
      </c>
      <c r="J396" s="2" t="str">
        <f t="shared" si="118"/>
        <v/>
      </c>
      <c r="K396" s="2">
        <f t="shared" si="119"/>
        <v>3.9999999999999858</v>
      </c>
      <c r="L396" s="2">
        <f t="shared" si="120"/>
        <v>1</v>
      </c>
      <c r="M396" s="2">
        <f t="shared" ca="1" si="121"/>
        <v>824</v>
      </c>
      <c r="N396" s="2">
        <f t="shared" ca="1" si="122"/>
        <v>57.999999999999957</v>
      </c>
      <c r="O396" s="2">
        <f t="shared" si="123"/>
        <v>2.5000000000000001E-2</v>
      </c>
      <c r="P396" s="5">
        <f t="shared" si="124"/>
        <v>5.4281443780592247E-3</v>
      </c>
      <c r="Q396" s="2">
        <f t="shared" si="125"/>
        <v>3.9999999999999862E-2</v>
      </c>
      <c r="R396" s="2">
        <f t="shared" si="126"/>
        <v>6.4999999999999863E-2</v>
      </c>
      <c r="S396" s="5">
        <f t="shared" si="127"/>
        <v>4.5428144378059088E-2</v>
      </c>
    </row>
    <row r="397" spans="1:19" x14ac:dyDescent="0.25">
      <c r="A397" s="6">
        <v>38182</v>
      </c>
      <c r="B397" s="2">
        <v>935</v>
      </c>
      <c r="D397" s="10">
        <v>2E-3</v>
      </c>
      <c r="E397" s="2">
        <v>1009</v>
      </c>
      <c r="F397" s="38">
        <f t="shared" si="82"/>
        <v>0.42291666666666666</v>
      </c>
      <c r="G397" s="2">
        <v>1024</v>
      </c>
      <c r="H397" s="40">
        <f t="shared" si="83"/>
        <v>0.43333333333333335</v>
      </c>
      <c r="I397" s="4" t="str">
        <f t="shared" si="117"/>
        <v/>
      </c>
      <c r="J397" s="2">
        <f t="shared" si="118"/>
        <v>7.0000000000000551</v>
      </c>
      <c r="K397" s="2">
        <f t="shared" si="119"/>
        <v>15.000000000000027</v>
      </c>
      <c r="L397" s="2">
        <f t="shared" si="120"/>
        <v>1</v>
      </c>
      <c r="M397" s="2">
        <f t="shared" ca="1" si="121"/>
        <v>935</v>
      </c>
      <c r="N397" s="2" t="str">
        <f t="shared" si="122"/>
        <v/>
      </c>
      <c r="O397" s="2">
        <f t="shared" si="123"/>
        <v>4.2000000000000329E-2</v>
      </c>
      <c r="P397" s="5">
        <f t="shared" si="124"/>
        <v>3.4803403569475276E-2</v>
      </c>
      <c r="Q397" s="2">
        <f t="shared" si="125"/>
        <v>3.0000000000000054E-2</v>
      </c>
      <c r="R397" s="2">
        <f t="shared" si="126"/>
        <v>7.2000000000000383E-2</v>
      </c>
      <c r="S397" s="5">
        <f t="shared" si="127"/>
        <v>6.4803403569475337E-2</v>
      </c>
    </row>
    <row r="398" spans="1:19" x14ac:dyDescent="0.25">
      <c r="D398" s="10">
        <v>0.01</v>
      </c>
      <c r="E398" s="2">
        <v>1031</v>
      </c>
      <c r="F398" s="38">
        <f t="shared" si="82"/>
        <v>0.4381944444444445</v>
      </c>
      <c r="G398" s="2">
        <v>1035</v>
      </c>
      <c r="H398" s="40">
        <f t="shared" si="83"/>
        <v>0.44097222222222227</v>
      </c>
      <c r="I398" s="4">
        <f t="shared" si="117"/>
        <v>0.44444444444444448</v>
      </c>
      <c r="J398" s="2" t="str">
        <f t="shared" si="118"/>
        <v/>
      </c>
      <c r="K398" s="2">
        <f t="shared" si="119"/>
        <v>3.9999999999999858</v>
      </c>
      <c r="L398" s="2">
        <f t="shared" si="120"/>
        <v>2</v>
      </c>
      <c r="M398" s="2">
        <f t="shared" ca="1" si="121"/>
        <v>935</v>
      </c>
      <c r="N398" s="2">
        <f t="shared" ca="1" si="122"/>
        <v>65.000000000000014</v>
      </c>
      <c r="O398" s="2">
        <f t="shared" si="123"/>
        <v>2.5000000000000001E-2</v>
      </c>
      <c r="P398" s="5">
        <f t="shared" si="124"/>
        <v>5.4281443780592247E-3</v>
      </c>
      <c r="Q398" s="2">
        <f t="shared" si="125"/>
        <v>3.9999999999999862E-2</v>
      </c>
      <c r="R398" s="2">
        <f t="shared" si="126"/>
        <v>6.4999999999999863E-2</v>
      </c>
      <c r="S398" s="5">
        <f t="shared" si="127"/>
        <v>4.5428144378059088E-2</v>
      </c>
    </row>
    <row r="399" spans="1:19" x14ac:dyDescent="0.25">
      <c r="A399" s="6">
        <v>38182</v>
      </c>
      <c r="B399" s="2">
        <v>1251</v>
      </c>
      <c r="D399" s="10">
        <v>0.01</v>
      </c>
      <c r="E399" s="2">
        <v>1426</v>
      </c>
      <c r="F399" s="38">
        <f t="shared" si="82"/>
        <v>0.60138888888888886</v>
      </c>
      <c r="G399" s="2">
        <v>1434</v>
      </c>
      <c r="H399" s="40">
        <f t="shared" si="83"/>
        <v>0.6069444444444444</v>
      </c>
      <c r="I399" s="4">
        <f t="shared" si="117"/>
        <v>0.61041666666666661</v>
      </c>
      <c r="J399" s="2" t="str">
        <f t="shared" si="118"/>
        <v/>
      </c>
      <c r="K399" s="2">
        <f t="shared" si="119"/>
        <v>7.9999999999999716</v>
      </c>
      <c r="L399" s="2">
        <f t="shared" si="120"/>
        <v>1</v>
      </c>
      <c r="M399" s="2">
        <f t="shared" ca="1" si="121"/>
        <v>1251</v>
      </c>
      <c r="N399" s="2">
        <f t="shared" ca="1" si="122"/>
        <v>107.99999999999994</v>
      </c>
      <c r="O399" s="2">
        <f t="shared" si="123"/>
        <v>2.5000000000000001E-2</v>
      </c>
      <c r="P399" s="5">
        <f t="shared" si="124"/>
        <v>5.4281443780592247E-3</v>
      </c>
      <c r="Q399" s="2">
        <f t="shared" si="125"/>
        <v>7.9999999999999724E-2</v>
      </c>
      <c r="R399" s="2">
        <f t="shared" si="126"/>
        <v>0.10499999999999973</v>
      </c>
      <c r="S399" s="5">
        <f t="shared" si="127"/>
        <v>8.5428144378058943E-2</v>
      </c>
    </row>
    <row r="400" spans="1:19" x14ac:dyDescent="0.25">
      <c r="A400" s="6">
        <v>38182</v>
      </c>
      <c r="B400" s="2">
        <v>1607</v>
      </c>
      <c r="D400" s="10">
        <v>0.01</v>
      </c>
      <c r="E400" s="2">
        <v>1642</v>
      </c>
      <c r="F400" s="38">
        <f t="shared" si="82"/>
        <v>0.6958333333333333</v>
      </c>
      <c r="G400" s="2">
        <v>1651</v>
      </c>
      <c r="H400" s="40">
        <f t="shared" si="83"/>
        <v>0.70208333333333339</v>
      </c>
      <c r="I400" s="4">
        <f t="shared" si="117"/>
        <v>0.7055555555555556</v>
      </c>
      <c r="J400" s="2" t="str">
        <f t="shared" si="118"/>
        <v/>
      </c>
      <c r="K400" s="2">
        <f t="shared" si="119"/>
        <v>9.0000000000001279</v>
      </c>
      <c r="L400" s="2">
        <f t="shared" si="120"/>
        <v>1</v>
      </c>
      <c r="M400" s="2">
        <f t="shared" ca="1" si="121"/>
        <v>1607</v>
      </c>
      <c r="N400" s="2">
        <f t="shared" ca="1" si="122"/>
        <v>48.999999999999986</v>
      </c>
      <c r="O400" s="2">
        <f t="shared" si="123"/>
        <v>2.5000000000000001E-2</v>
      </c>
      <c r="P400" s="5">
        <f t="shared" si="124"/>
        <v>5.4281443780592247E-3</v>
      </c>
      <c r="Q400" s="2">
        <f t="shared" si="125"/>
        <v>9.0000000000001287E-2</v>
      </c>
      <c r="R400" s="2">
        <f t="shared" si="126"/>
        <v>0.1150000000000013</v>
      </c>
      <c r="S400" s="5">
        <f t="shared" si="127"/>
        <v>9.5428144378060506E-2</v>
      </c>
    </row>
    <row r="401" spans="1:19" x14ac:dyDescent="0.25">
      <c r="A401" s="6">
        <v>38183</v>
      </c>
      <c r="B401" s="2">
        <v>753</v>
      </c>
      <c r="D401" s="10">
        <v>0.01</v>
      </c>
      <c r="E401" s="2">
        <v>921</v>
      </c>
      <c r="F401" s="38">
        <f t="shared" si="82"/>
        <v>0.38958333333333334</v>
      </c>
      <c r="G401" s="2">
        <v>927</v>
      </c>
      <c r="H401" s="40">
        <f t="shared" si="83"/>
        <v>0.39374999999999999</v>
      </c>
      <c r="I401" s="4" t="str">
        <f t="shared" si="117"/>
        <v/>
      </c>
      <c r="J401" s="2">
        <f t="shared" si="118"/>
        <v>10.999999999999961</v>
      </c>
      <c r="K401" s="2">
        <f t="shared" si="119"/>
        <v>5.9999999999999787</v>
      </c>
      <c r="L401" s="2">
        <f t="shared" si="120"/>
        <v>1</v>
      </c>
      <c r="M401" s="2">
        <f t="shared" ca="1" si="121"/>
        <v>753</v>
      </c>
      <c r="N401" s="2" t="str">
        <f t="shared" si="122"/>
        <v/>
      </c>
      <c r="O401" s="2">
        <f t="shared" si="123"/>
        <v>5.5549999999999802</v>
      </c>
      <c r="P401" s="5">
        <f t="shared" si="124"/>
        <v>2.3647842885280803</v>
      </c>
      <c r="Q401" s="2">
        <f t="shared" si="125"/>
        <v>5.999999999999979E-2</v>
      </c>
      <c r="R401" s="2">
        <f t="shared" si="126"/>
        <v>5.6149999999999798</v>
      </c>
      <c r="S401" s="5">
        <f t="shared" si="127"/>
        <v>2.4247842885280799</v>
      </c>
    </row>
    <row r="402" spans="1:19" x14ac:dyDescent="0.25">
      <c r="D402" s="10">
        <v>1</v>
      </c>
      <c r="E402" s="2">
        <v>938</v>
      </c>
      <c r="F402" s="38">
        <f t="shared" si="82"/>
        <v>0.40138888888888885</v>
      </c>
      <c r="G402" s="2">
        <v>942</v>
      </c>
      <c r="H402" s="40">
        <f t="shared" si="83"/>
        <v>0.40416666666666662</v>
      </c>
      <c r="I402" s="4" t="str">
        <f t="shared" si="117"/>
        <v/>
      </c>
      <c r="J402" s="2">
        <f t="shared" si="118"/>
        <v>8.0000000000001315</v>
      </c>
      <c r="K402" s="2">
        <f t="shared" si="119"/>
        <v>3.9999999999999858</v>
      </c>
      <c r="L402" s="2">
        <f t="shared" si="120"/>
        <v>2</v>
      </c>
      <c r="M402" s="2">
        <f t="shared" ca="1" si="121"/>
        <v>753</v>
      </c>
      <c r="N402" s="2" t="str">
        <f t="shared" si="122"/>
        <v/>
      </c>
      <c r="O402" s="2">
        <f t="shared" si="123"/>
        <v>44.000000000000725</v>
      </c>
      <c r="P402" s="5">
        <f t="shared" si="124"/>
        <v>31.269214919070663</v>
      </c>
      <c r="Q402" s="2">
        <f t="shared" si="125"/>
        <v>3.9999999999999858</v>
      </c>
      <c r="R402" s="2">
        <f t="shared" si="126"/>
        <v>48.000000000000711</v>
      </c>
      <c r="S402" s="5">
        <f t="shared" si="127"/>
        <v>35.269214919070649</v>
      </c>
    </row>
    <row r="403" spans="1:19" x14ac:dyDescent="0.25">
      <c r="D403" s="10">
        <v>10</v>
      </c>
      <c r="E403" s="2">
        <v>950</v>
      </c>
      <c r="F403" s="38">
        <f t="shared" si="82"/>
        <v>0.40972222222222227</v>
      </c>
      <c r="G403" s="2">
        <v>1001</v>
      </c>
      <c r="H403" s="40">
        <f t="shared" si="83"/>
        <v>0.41736111111111113</v>
      </c>
      <c r="I403" s="4">
        <f t="shared" ref="I403" si="128">IF(OR(A404&lt;&gt;"",D404=""),H403+TIME(0,5,0),"")</f>
        <v>0.42083333333333334</v>
      </c>
      <c r="J403" s="2" t="str">
        <f t="shared" ref="J403" si="129">IF(AND(OR(AND(A403&lt;&gt;"",A404=""),AND(A403="",A404="")),D404&lt;&gt;""),(F404-H403)*1440,"")</f>
        <v/>
      </c>
      <c r="K403" s="2">
        <f t="shared" ref="K403" si="130">(H403-F403)*1440</f>
        <v>10.999999999999961</v>
      </c>
      <c r="L403" s="2">
        <f t="shared" ref="L403" si="131">IF(A403&lt;&gt;"",1,L402+1)</f>
        <v>3</v>
      </c>
      <c r="M403" s="2">
        <f t="shared" ref="M403" ca="1" si="132">OFFSET(B403,-L403+1,0)</f>
        <v>753</v>
      </c>
      <c r="N403" s="2">
        <f t="shared" ref="N403" ca="1" si="133">IF(I403&lt;&gt;"",(I403-VALUE(CONCATENATE(LEFT(M403,LEN(M403)-2),":",RIGHT(M403,2))))*1440,"")</f>
        <v>133</v>
      </c>
      <c r="O403" s="2">
        <f t="shared" ref="O403" si="134">IF(J403&lt;&gt;"",(D403+D404)*J403/2,D403*5/2)</f>
        <v>25</v>
      </c>
      <c r="P403" s="5">
        <f t="shared" ref="P403" si="135">IF(J403&lt;&gt;"",(D404-D403)*J403/LN((D404+0.000001)/(D403+0.000001)),-5*(D403-0.000001)/(LN(1/D403)-13.8155))</f>
        <v>3.1021051639523365</v>
      </c>
      <c r="Q403" s="2">
        <f t="shared" ref="Q403" si="136">(D403*K403)</f>
        <v>109.9999999999996</v>
      </c>
      <c r="R403" s="2">
        <f t="shared" ref="R403" si="137">O403+Q403</f>
        <v>134.9999999999996</v>
      </c>
      <c r="S403" s="5">
        <f t="shared" ref="S403" si="138">P403+Q403</f>
        <v>113.10210516395193</v>
      </c>
    </row>
    <row r="404" spans="1:19" x14ac:dyDescent="0.25">
      <c r="A404" s="6">
        <v>38183</v>
      </c>
      <c r="B404" s="2">
        <v>1048</v>
      </c>
      <c r="D404" s="10">
        <v>0.01</v>
      </c>
      <c r="E404" s="2">
        <v>1200</v>
      </c>
      <c r="F404" s="38">
        <f t="shared" si="82"/>
        <v>0.5</v>
      </c>
      <c r="G404" s="2">
        <v>1203</v>
      </c>
      <c r="H404" s="40">
        <f t="shared" si="83"/>
        <v>0.50208333333333333</v>
      </c>
      <c r="I404" s="4">
        <f t="shared" si="117"/>
        <v>0.50555555555555554</v>
      </c>
      <c r="J404" s="2" t="str">
        <f t="shared" si="118"/>
        <v/>
      </c>
      <c r="K404" s="2">
        <f t="shared" si="119"/>
        <v>2.9999999999999893</v>
      </c>
      <c r="L404" s="2">
        <f>IF(A404&lt;&gt;"",1,#REF!+1)</f>
        <v>1</v>
      </c>
      <c r="M404" s="2">
        <f t="shared" ca="1" si="121"/>
        <v>1048</v>
      </c>
      <c r="N404" s="2">
        <f t="shared" ca="1" si="122"/>
        <v>79.999999999999957</v>
      </c>
      <c r="O404" s="2">
        <f t="shared" si="123"/>
        <v>2.5000000000000001E-2</v>
      </c>
      <c r="P404" s="5">
        <f t="shared" si="124"/>
        <v>5.4281443780592247E-3</v>
      </c>
      <c r="Q404" s="2">
        <f t="shared" si="125"/>
        <v>2.9999999999999895E-2</v>
      </c>
      <c r="R404" s="2">
        <f t="shared" si="126"/>
        <v>5.4999999999999896E-2</v>
      </c>
      <c r="S404" s="5">
        <f t="shared" si="127"/>
        <v>3.542814437805912E-2</v>
      </c>
    </row>
    <row r="405" spans="1:19" x14ac:dyDescent="0.25">
      <c r="A405" s="6">
        <v>38183</v>
      </c>
      <c r="B405" s="2">
        <v>1303</v>
      </c>
      <c r="D405" s="10">
        <v>0.1</v>
      </c>
      <c r="E405" s="2">
        <v>1338</v>
      </c>
      <c r="F405" s="38">
        <f t="shared" si="82"/>
        <v>0.56805555555555554</v>
      </c>
      <c r="G405" s="2">
        <v>1344</v>
      </c>
      <c r="H405" s="40">
        <f t="shared" si="83"/>
        <v>0.57222222222222219</v>
      </c>
      <c r="I405" s="4" t="str">
        <f t="shared" si="117"/>
        <v/>
      </c>
      <c r="J405" s="2">
        <f t="shared" si="118"/>
        <v>6.9999999999999751</v>
      </c>
      <c r="K405" s="2">
        <f t="shared" si="119"/>
        <v>5.9999999999999787</v>
      </c>
      <c r="L405" s="2">
        <f t="shared" si="120"/>
        <v>1</v>
      </c>
      <c r="M405" s="2">
        <f t="shared" ca="1" si="121"/>
        <v>1303</v>
      </c>
      <c r="N405" s="2" t="str">
        <f t="shared" si="122"/>
        <v/>
      </c>
      <c r="O405" s="2">
        <f t="shared" si="123"/>
        <v>3.8499999999999868</v>
      </c>
      <c r="P405" s="5">
        <f t="shared" si="124"/>
        <v>2.7360659302566797</v>
      </c>
      <c r="Q405" s="2">
        <f t="shared" si="125"/>
        <v>0.59999999999999787</v>
      </c>
      <c r="R405" s="2">
        <f t="shared" si="126"/>
        <v>4.4499999999999851</v>
      </c>
      <c r="S405" s="5">
        <f t="shared" si="127"/>
        <v>3.3360659302566775</v>
      </c>
    </row>
    <row r="406" spans="1:19" x14ac:dyDescent="0.25">
      <c r="D406" s="10">
        <v>1</v>
      </c>
      <c r="E406" s="2">
        <v>1351</v>
      </c>
      <c r="F406" s="38">
        <f t="shared" si="82"/>
        <v>0.57708333333333328</v>
      </c>
      <c r="G406" s="2">
        <v>1356</v>
      </c>
      <c r="H406" s="40">
        <f t="shared" si="83"/>
        <v>0.5805555555555556</v>
      </c>
      <c r="I406" s="4" t="str">
        <f t="shared" si="117"/>
        <v/>
      </c>
      <c r="J406" s="2">
        <f t="shared" si="118"/>
        <v>17.999999999999936</v>
      </c>
      <c r="K406" s="2">
        <f t="shared" si="119"/>
        <v>5.0000000000001421</v>
      </c>
      <c r="L406" s="2">
        <f t="shared" si="120"/>
        <v>2</v>
      </c>
      <c r="M406" s="2">
        <f t="shared" ca="1" si="121"/>
        <v>1303</v>
      </c>
      <c r="N406" s="2" t="str">
        <f t="shared" si="122"/>
        <v/>
      </c>
      <c r="O406" s="2">
        <f t="shared" si="123"/>
        <v>9.0899999999999679</v>
      </c>
      <c r="P406" s="5">
        <f t="shared" si="124"/>
        <v>3.8696470175914039</v>
      </c>
      <c r="Q406" s="2">
        <f t="shared" si="125"/>
        <v>5.0000000000001421</v>
      </c>
      <c r="R406" s="2">
        <f t="shared" si="126"/>
        <v>14.09000000000011</v>
      </c>
      <c r="S406" s="5">
        <f t="shared" si="127"/>
        <v>8.8696470175915465</v>
      </c>
    </row>
    <row r="407" spans="1:19" x14ac:dyDescent="0.25">
      <c r="D407" s="10">
        <v>0.01</v>
      </c>
      <c r="E407" s="2">
        <v>1414</v>
      </c>
      <c r="F407" s="38">
        <f t="shared" si="82"/>
        <v>0.59305555555555556</v>
      </c>
      <c r="G407" s="2">
        <v>1419</v>
      </c>
      <c r="H407" s="40">
        <f t="shared" si="83"/>
        <v>0.59652777777777777</v>
      </c>
      <c r="I407" s="4" t="str">
        <f t="shared" si="117"/>
        <v/>
      </c>
      <c r="J407" s="2">
        <f t="shared" si="118"/>
        <v>16.000000000000103</v>
      </c>
      <c r="K407" s="2">
        <f t="shared" si="119"/>
        <v>4.9999999999999822</v>
      </c>
      <c r="L407" s="2">
        <f t="shared" si="120"/>
        <v>3</v>
      </c>
      <c r="M407" s="2">
        <f t="shared" ca="1" si="121"/>
        <v>1303</v>
      </c>
      <c r="N407" s="2" t="str">
        <f t="shared" si="122"/>
        <v/>
      </c>
      <c r="O407" s="2">
        <f t="shared" si="123"/>
        <v>160.08000000000104</v>
      </c>
      <c r="P407" s="5">
        <f t="shared" si="124"/>
        <v>42.079767154598301</v>
      </c>
      <c r="Q407" s="2">
        <f t="shared" si="125"/>
        <v>4.9999999999999822E-2</v>
      </c>
      <c r="R407" s="2">
        <f t="shared" si="126"/>
        <v>160.13000000000105</v>
      </c>
      <c r="S407" s="5">
        <f t="shared" si="127"/>
        <v>42.129767154598298</v>
      </c>
    </row>
    <row r="408" spans="1:19" x14ac:dyDescent="0.25">
      <c r="D408" s="10">
        <v>20</v>
      </c>
      <c r="E408" s="2">
        <v>1435</v>
      </c>
      <c r="F408" s="38">
        <f t="shared" si="82"/>
        <v>0.60763888888888895</v>
      </c>
      <c r="G408" s="2">
        <v>1439</v>
      </c>
      <c r="H408" s="40">
        <f t="shared" si="83"/>
        <v>0.61041666666666672</v>
      </c>
      <c r="I408" s="4" t="str">
        <f t="shared" si="117"/>
        <v/>
      </c>
      <c r="J408" s="2">
        <f t="shared" si="118"/>
        <v>6.9999999999999751</v>
      </c>
      <c r="K408" s="2">
        <f t="shared" si="119"/>
        <v>3.9999999999999858</v>
      </c>
      <c r="L408" s="2">
        <f t="shared" si="120"/>
        <v>4</v>
      </c>
      <c r="M408" s="2">
        <f t="shared" ca="1" si="121"/>
        <v>1303</v>
      </c>
      <c r="N408" s="2" t="str">
        <f t="shared" si="122"/>
        <v/>
      </c>
      <c r="O408" s="2">
        <f t="shared" si="123"/>
        <v>699.9999999999975</v>
      </c>
      <c r="P408" s="5">
        <f t="shared" si="124"/>
        <v>509.73397722169034</v>
      </c>
      <c r="Q408" s="2">
        <f t="shared" si="125"/>
        <v>79.999999999999716</v>
      </c>
      <c r="R408" s="2">
        <f t="shared" si="126"/>
        <v>779.99999999999727</v>
      </c>
      <c r="S408" s="5">
        <f t="shared" si="127"/>
        <v>589.73397722169011</v>
      </c>
    </row>
    <row r="409" spans="1:19" x14ac:dyDescent="0.25">
      <c r="D409" s="10">
        <v>180</v>
      </c>
      <c r="E409" s="2">
        <v>1446</v>
      </c>
      <c r="F409" s="38">
        <f t="shared" si="82"/>
        <v>0.61527777777777781</v>
      </c>
      <c r="G409" s="2">
        <v>1452</v>
      </c>
      <c r="H409" s="40">
        <f t="shared" si="83"/>
        <v>0.61944444444444446</v>
      </c>
      <c r="I409" s="4">
        <f t="shared" si="117"/>
        <v>0.62291666666666667</v>
      </c>
      <c r="J409" s="2" t="str">
        <f t="shared" si="118"/>
        <v/>
      </c>
      <c r="K409" s="2">
        <f t="shared" si="119"/>
        <v>5.9999999999999787</v>
      </c>
      <c r="L409" s="2">
        <f t="shared" si="120"/>
        <v>5</v>
      </c>
      <c r="M409" s="2">
        <f t="shared" ca="1" si="121"/>
        <v>1303</v>
      </c>
      <c r="N409" s="2">
        <f t="shared" ca="1" si="122"/>
        <v>113.99999999999991</v>
      </c>
      <c r="O409" s="2">
        <f t="shared" si="123"/>
        <v>450</v>
      </c>
      <c r="P409" s="5">
        <f t="shared" si="124"/>
        <v>47.347346607878421</v>
      </c>
      <c r="Q409" s="2">
        <f t="shared" si="125"/>
        <v>1079.9999999999961</v>
      </c>
      <c r="R409" s="2">
        <f t="shared" si="126"/>
        <v>1529.9999999999961</v>
      </c>
      <c r="S409" s="5">
        <f t="shared" si="127"/>
        <v>1127.3473466078744</v>
      </c>
    </row>
    <row r="410" spans="1:19" x14ac:dyDescent="0.25">
      <c r="A410" s="6">
        <v>38184</v>
      </c>
      <c r="B410" s="2">
        <v>749</v>
      </c>
      <c r="D410" s="10">
        <v>0.01</v>
      </c>
      <c r="E410" s="2">
        <v>845</v>
      </c>
      <c r="F410" s="38">
        <f t="shared" si="82"/>
        <v>0.36458333333333331</v>
      </c>
      <c r="G410" s="2">
        <v>850</v>
      </c>
      <c r="H410" s="40">
        <f t="shared" ref="H410:H584" si="139">VALUE(CONCATENATE(LEFT(G410,LEN(G410)-2),":",RIGHT(G410,2)))</f>
        <v>0.36805555555555558</v>
      </c>
      <c r="I410" s="4">
        <f t="shared" ref="I410" si="140">IF(OR(A411&lt;&gt;"",D411=""),H410+TIME(0,5,0),"")</f>
        <v>0.37152777777777779</v>
      </c>
      <c r="J410" s="2" t="str">
        <f t="shared" ref="J410" si="141">IF(AND(OR(AND(A410&lt;&gt;"",A411=""),AND(A410="",A411="")),D411&lt;&gt;""),(F411-H410)*1440,"")</f>
        <v/>
      </c>
      <c r="K410" s="2">
        <f t="shared" ref="K410" si="142">(H410-F410)*1440</f>
        <v>5.0000000000000622</v>
      </c>
      <c r="L410" s="2">
        <f t="shared" ref="L410" si="143">IF(A410&lt;&gt;"",1,L409+1)</f>
        <v>1</v>
      </c>
      <c r="M410" s="2">
        <f t="shared" ref="M410" ca="1" si="144">OFFSET(B410,-L410+1,0)</f>
        <v>749</v>
      </c>
      <c r="N410" s="2">
        <f t="shared" ref="N410" ca="1" si="145">IF(I410&lt;&gt;"",(I410-VALUE(CONCATENATE(LEFT(M410,LEN(M410)-2),":",RIGHT(M410,2))))*1440,"")</f>
        <v>66</v>
      </c>
      <c r="O410" s="2">
        <f t="shared" ref="O410" si="146">IF(J410&lt;&gt;"",(D410+D411)*J410/2,D410*5/2)</f>
        <v>2.5000000000000001E-2</v>
      </c>
      <c r="P410" s="5">
        <f t="shared" ref="P410" si="147">IF(J410&lt;&gt;"",(D411-D410)*J410/LN((D411+0.000001)/(D410+0.000001)),-5*(D410-0.000001)/(LN(1/D410)-13.8155))</f>
        <v>5.4281443780592247E-3</v>
      </c>
      <c r="Q410" s="2">
        <f t="shared" ref="Q410" si="148">(D410*K410)</f>
        <v>5.000000000000062E-2</v>
      </c>
      <c r="R410" s="2">
        <f t="shared" ref="R410" si="149">O410+Q410</f>
        <v>7.5000000000000622E-2</v>
      </c>
      <c r="S410" s="5">
        <f t="shared" ref="S410" si="150">P410+Q410</f>
        <v>5.5428144378059846E-2</v>
      </c>
    </row>
    <row r="411" spans="1:19" x14ac:dyDescent="0.25">
      <c r="A411" s="6">
        <v>38184</v>
      </c>
      <c r="B411" s="2">
        <v>914</v>
      </c>
      <c r="D411" s="10">
        <v>0.5</v>
      </c>
      <c r="E411" s="2">
        <v>941</v>
      </c>
      <c r="F411" s="38">
        <f t="shared" si="82"/>
        <v>0.40347222222222223</v>
      </c>
      <c r="G411" s="2">
        <v>946</v>
      </c>
      <c r="H411" s="40">
        <f t="shared" si="139"/>
        <v>0.4069444444444445</v>
      </c>
      <c r="I411" s="4">
        <f t="shared" si="117"/>
        <v>0.41041666666666671</v>
      </c>
      <c r="J411" s="2" t="str">
        <f t="shared" si="118"/>
        <v/>
      </c>
      <c r="K411" s="2">
        <f t="shared" si="119"/>
        <v>5.0000000000000622</v>
      </c>
      <c r="L411" s="2">
        <f>IF(A411&lt;&gt;"",1,#REF!+1)</f>
        <v>1</v>
      </c>
      <c r="M411" s="2">
        <f t="shared" ca="1" si="121"/>
        <v>914</v>
      </c>
      <c r="N411" s="2">
        <f t="shared" ca="1" si="122"/>
        <v>37.000000000000107</v>
      </c>
      <c r="O411" s="2">
        <f t="shared" si="123"/>
        <v>1.25</v>
      </c>
      <c r="P411" s="5">
        <f t="shared" si="124"/>
        <v>0.19051423432971509</v>
      </c>
      <c r="Q411" s="2">
        <f t="shared" si="125"/>
        <v>2.5000000000000311</v>
      </c>
      <c r="R411" s="2">
        <f t="shared" si="126"/>
        <v>3.7500000000000311</v>
      </c>
      <c r="S411" s="5">
        <f t="shared" si="127"/>
        <v>2.6905142343297461</v>
      </c>
    </row>
    <row r="412" spans="1:19" x14ac:dyDescent="0.25">
      <c r="A412" s="6">
        <v>38184</v>
      </c>
      <c r="B412" s="2">
        <v>1027</v>
      </c>
      <c r="D412" s="10">
        <v>10</v>
      </c>
      <c r="E412" s="2">
        <v>1052</v>
      </c>
      <c r="F412" s="38">
        <f t="shared" si="82"/>
        <v>0.45277777777777778</v>
      </c>
      <c r="G412" s="2">
        <v>1056</v>
      </c>
      <c r="H412" s="40">
        <f t="shared" si="139"/>
        <v>0.45555555555555555</v>
      </c>
      <c r="I412" s="4" t="str">
        <f t="shared" si="117"/>
        <v/>
      </c>
      <c r="J412" s="2">
        <f t="shared" si="118"/>
        <v>9.000000000000048</v>
      </c>
      <c r="K412" s="2">
        <f t="shared" si="119"/>
        <v>3.9999999999999858</v>
      </c>
      <c r="L412" s="2">
        <f t="shared" si="120"/>
        <v>1</v>
      </c>
      <c r="M412" s="2">
        <f t="shared" ca="1" si="121"/>
        <v>1027</v>
      </c>
      <c r="N412" s="2" t="str">
        <f t="shared" si="122"/>
        <v/>
      </c>
      <c r="O412" s="2">
        <f t="shared" si="123"/>
        <v>855.00000000000455</v>
      </c>
      <c r="P412" s="5">
        <f t="shared" si="124"/>
        <v>529.3436893762165</v>
      </c>
      <c r="Q412" s="2">
        <f t="shared" si="125"/>
        <v>39.999999999999858</v>
      </c>
      <c r="R412" s="2">
        <f t="shared" si="126"/>
        <v>895.00000000000443</v>
      </c>
      <c r="S412" s="5">
        <f t="shared" si="127"/>
        <v>569.34368937621639</v>
      </c>
    </row>
    <row r="413" spans="1:19" x14ac:dyDescent="0.25">
      <c r="D413" s="10">
        <v>180</v>
      </c>
      <c r="E413" s="2">
        <v>1105</v>
      </c>
      <c r="F413" s="38">
        <f t="shared" si="82"/>
        <v>0.46180555555555558</v>
      </c>
      <c r="G413" s="2">
        <v>1326</v>
      </c>
      <c r="H413" s="40">
        <f t="shared" si="139"/>
        <v>0.55972222222222223</v>
      </c>
      <c r="I413" s="4">
        <f t="shared" si="117"/>
        <v>0.56319444444444444</v>
      </c>
      <c r="J413" s="2" t="str">
        <f t="shared" si="118"/>
        <v/>
      </c>
      <c r="K413" s="2">
        <f t="shared" si="119"/>
        <v>140.99999999999997</v>
      </c>
      <c r="L413" s="2">
        <f t="shared" si="120"/>
        <v>2</v>
      </c>
      <c r="M413" s="2">
        <f t="shared" ca="1" si="121"/>
        <v>1027</v>
      </c>
      <c r="N413" s="2">
        <f t="shared" ca="1" si="122"/>
        <v>184.00000000000006</v>
      </c>
      <c r="O413" s="2">
        <f t="shared" si="123"/>
        <v>450</v>
      </c>
      <c r="P413" s="5">
        <f t="shared" si="124"/>
        <v>47.347346607878421</v>
      </c>
      <c r="Q413" s="2">
        <f t="shared" si="125"/>
        <v>25379.999999999996</v>
      </c>
      <c r="R413" s="2">
        <f t="shared" si="126"/>
        <v>25829.999999999996</v>
      </c>
      <c r="S413" s="5">
        <f t="shared" si="127"/>
        <v>25427.347346607876</v>
      </c>
    </row>
    <row r="414" spans="1:19" x14ac:dyDescent="0.25">
      <c r="A414" s="6">
        <v>38184</v>
      </c>
      <c r="B414" s="2">
        <v>1457</v>
      </c>
      <c r="D414" s="10">
        <v>0.1</v>
      </c>
      <c r="E414" s="2">
        <v>1533</v>
      </c>
      <c r="F414" s="38">
        <f t="shared" si="82"/>
        <v>0.6479166666666667</v>
      </c>
      <c r="G414" s="2">
        <v>1537</v>
      </c>
      <c r="H414" s="40">
        <f t="shared" si="139"/>
        <v>0.65069444444444446</v>
      </c>
      <c r="I414" s="4" t="str">
        <f t="shared" si="117"/>
        <v/>
      </c>
      <c r="J414" s="2">
        <f t="shared" si="118"/>
        <v>6.9999999999999751</v>
      </c>
      <c r="K414" s="2">
        <f t="shared" si="119"/>
        <v>3.9999999999999858</v>
      </c>
      <c r="L414" s="2">
        <f t="shared" si="120"/>
        <v>1</v>
      </c>
      <c r="M414" s="2">
        <f t="shared" ca="1" si="121"/>
        <v>1457</v>
      </c>
      <c r="N414" s="2" t="str">
        <f t="shared" si="122"/>
        <v/>
      </c>
      <c r="O414" s="2">
        <f t="shared" si="123"/>
        <v>35.349999999999874</v>
      </c>
      <c r="P414" s="5">
        <f t="shared" si="124"/>
        <v>15.048336148060541</v>
      </c>
      <c r="Q414" s="2">
        <f t="shared" si="125"/>
        <v>0.39999999999999858</v>
      </c>
      <c r="R414" s="2">
        <f t="shared" si="126"/>
        <v>35.749999999999872</v>
      </c>
      <c r="S414" s="5">
        <f t="shared" si="127"/>
        <v>15.448336148060539</v>
      </c>
    </row>
    <row r="415" spans="1:19" x14ac:dyDescent="0.25">
      <c r="D415" s="10">
        <v>10</v>
      </c>
      <c r="E415" s="2">
        <v>1544</v>
      </c>
      <c r="F415" s="38">
        <f t="shared" si="82"/>
        <v>0.65555555555555556</v>
      </c>
      <c r="G415" s="2">
        <v>1546</v>
      </c>
      <c r="H415" s="40">
        <f t="shared" si="139"/>
        <v>0.65694444444444444</v>
      </c>
      <c r="I415" s="4">
        <f t="shared" si="117"/>
        <v>0.66041666666666665</v>
      </c>
      <c r="J415" s="2" t="str">
        <f t="shared" si="118"/>
        <v/>
      </c>
      <c r="K415" s="2">
        <f t="shared" si="119"/>
        <v>1.9999999999999929</v>
      </c>
      <c r="L415" s="2">
        <f t="shared" si="120"/>
        <v>2</v>
      </c>
      <c r="M415" s="2">
        <f t="shared" ca="1" si="121"/>
        <v>1457</v>
      </c>
      <c r="N415" s="2">
        <f t="shared" ca="1" si="122"/>
        <v>53.999999999999972</v>
      </c>
      <c r="O415" s="2">
        <f t="shared" si="123"/>
        <v>25</v>
      </c>
      <c r="P415" s="5">
        <f t="shared" si="124"/>
        <v>3.1021051639523365</v>
      </c>
      <c r="Q415" s="2">
        <f t="shared" si="125"/>
        <v>19.999999999999929</v>
      </c>
      <c r="R415" s="2">
        <f t="shared" si="126"/>
        <v>44.999999999999929</v>
      </c>
      <c r="S415" s="5">
        <f t="shared" si="127"/>
        <v>23.102105163952267</v>
      </c>
    </row>
    <row r="416" spans="1:19" x14ac:dyDescent="0.25">
      <c r="A416" s="6">
        <v>38185</v>
      </c>
      <c r="B416" s="2">
        <v>750</v>
      </c>
      <c r="D416" s="10">
        <v>0.01</v>
      </c>
      <c r="E416" s="2">
        <v>844</v>
      </c>
      <c r="F416" s="38">
        <f t="shared" si="82"/>
        <v>0.36388888888888887</v>
      </c>
      <c r="G416" s="2">
        <v>850</v>
      </c>
      <c r="H416" s="40">
        <f t="shared" si="139"/>
        <v>0.36805555555555558</v>
      </c>
      <c r="I416" s="4" t="str">
        <f t="shared" si="117"/>
        <v/>
      </c>
      <c r="J416" s="2">
        <f t="shared" si="118"/>
        <v>8.9999999999998881</v>
      </c>
      <c r="K416" s="2">
        <f t="shared" si="119"/>
        <v>6.0000000000000586</v>
      </c>
      <c r="L416" s="2">
        <f t="shared" si="120"/>
        <v>1</v>
      </c>
      <c r="M416" s="2">
        <f t="shared" ca="1" si="121"/>
        <v>750</v>
      </c>
      <c r="N416" s="2" t="str">
        <f t="shared" si="122"/>
        <v/>
      </c>
      <c r="O416" s="2">
        <f t="shared" si="123"/>
        <v>4.5449999999999431</v>
      </c>
      <c r="P416" s="5">
        <f t="shared" si="124"/>
        <v>1.9348235087956851</v>
      </c>
      <c r="Q416" s="2">
        <f t="shared" si="125"/>
        <v>6.0000000000000588E-2</v>
      </c>
      <c r="R416" s="2">
        <f t="shared" si="126"/>
        <v>4.6049999999999436</v>
      </c>
      <c r="S416" s="5">
        <f t="shared" si="127"/>
        <v>1.9948235087956856</v>
      </c>
    </row>
    <row r="417" spans="1:19" x14ac:dyDescent="0.25">
      <c r="D417" s="10">
        <v>1</v>
      </c>
      <c r="E417" s="2">
        <v>859</v>
      </c>
      <c r="F417" s="38">
        <f t="shared" si="82"/>
        <v>0.3743055555555555</v>
      </c>
      <c r="G417" s="2">
        <v>903</v>
      </c>
      <c r="H417" s="40">
        <f t="shared" si="139"/>
        <v>0.37708333333333338</v>
      </c>
      <c r="I417" s="4" t="str">
        <f t="shared" si="117"/>
        <v/>
      </c>
      <c r="J417" s="2">
        <f t="shared" si="118"/>
        <v>5.9999999999999787</v>
      </c>
      <c r="K417" s="2">
        <f t="shared" si="119"/>
        <v>4.0000000000001457</v>
      </c>
      <c r="L417" s="2">
        <f t="shared" si="120"/>
        <v>2</v>
      </c>
      <c r="M417" s="2">
        <f t="shared" ca="1" si="121"/>
        <v>750</v>
      </c>
      <c r="N417" s="2" t="str">
        <f t="shared" si="122"/>
        <v/>
      </c>
      <c r="O417" s="2">
        <f t="shared" si="123"/>
        <v>3.2999999999999887</v>
      </c>
      <c r="P417" s="5">
        <f t="shared" si="124"/>
        <v>2.3451993687914396</v>
      </c>
      <c r="Q417" s="2">
        <f t="shared" si="125"/>
        <v>4.0000000000001457</v>
      </c>
      <c r="R417" s="2">
        <f t="shared" si="126"/>
        <v>7.3000000000001339</v>
      </c>
      <c r="S417" s="5">
        <f t="shared" si="127"/>
        <v>6.3451993687915849</v>
      </c>
    </row>
    <row r="418" spans="1:19" x14ac:dyDescent="0.25">
      <c r="D418" s="10">
        <v>0.1</v>
      </c>
      <c r="E418" s="2">
        <v>909</v>
      </c>
      <c r="F418" s="38">
        <f t="shared" si="82"/>
        <v>0.38125000000000003</v>
      </c>
      <c r="G418" s="2">
        <v>913</v>
      </c>
      <c r="H418" s="40">
        <f t="shared" si="139"/>
        <v>0.3840277777777778</v>
      </c>
      <c r="I418" s="4" t="str">
        <f t="shared" si="117"/>
        <v/>
      </c>
      <c r="J418" s="2">
        <f t="shared" si="118"/>
        <v>5.9999999999999787</v>
      </c>
      <c r="K418" s="2">
        <f t="shared" si="119"/>
        <v>3.9999999999999858</v>
      </c>
      <c r="L418" s="2">
        <f t="shared" si="120"/>
        <v>3</v>
      </c>
      <c r="M418" s="2">
        <f t="shared" ca="1" si="121"/>
        <v>750</v>
      </c>
      <c r="N418" s="2" t="str">
        <f t="shared" si="122"/>
        <v/>
      </c>
      <c r="O418" s="2">
        <f t="shared" si="123"/>
        <v>3.2999999999999887</v>
      </c>
      <c r="P418" s="5">
        <f t="shared" si="124"/>
        <v>2.3451993687914396</v>
      </c>
      <c r="Q418" s="2">
        <f t="shared" si="125"/>
        <v>0.39999999999999858</v>
      </c>
      <c r="R418" s="2">
        <f t="shared" si="126"/>
        <v>3.6999999999999873</v>
      </c>
      <c r="S418" s="5">
        <f t="shared" si="127"/>
        <v>2.7451993687914382</v>
      </c>
    </row>
    <row r="419" spans="1:19" x14ac:dyDescent="0.25">
      <c r="D419" s="10">
        <v>1</v>
      </c>
      <c r="E419" s="2">
        <v>919</v>
      </c>
      <c r="F419" s="38">
        <f t="shared" si="82"/>
        <v>0.38819444444444445</v>
      </c>
      <c r="G419" s="2">
        <v>922</v>
      </c>
      <c r="H419" s="40">
        <f t="shared" si="139"/>
        <v>0.39027777777777778</v>
      </c>
      <c r="I419" s="4">
        <f t="shared" si="117"/>
        <v>0.39374999999999999</v>
      </c>
      <c r="J419" s="2" t="str">
        <f t="shared" si="118"/>
        <v/>
      </c>
      <c r="K419" s="2">
        <f t="shared" si="119"/>
        <v>2.9999999999999893</v>
      </c>
      <c r="L419" s="2">
        <f t="shared" si="120"/>
        <v>4</v>
      </c>
      <c r="M419" s="2">
        <f t="shared" ca="1" si="121"/>
        <v>750</v>
      </c>
      <c r="N419" s="2">
        <f t="shared" ca="1" si="122"/>
        <v>96.999999999999972</v>
      </c>
      <c r="O419" s="2">
        <f t="shared" si="123"/>
        <v>2.5</v>
      </c>
      <c r="P419" s="5">
        <f t="shared" si="124"/>
        <v>0.36191198291773735</v>
      </c>
      <c r="Q419" s="2">
        <f t="shared" si="125"/>
        <v>2.9999999999999893</v>
      </c>
      <c r="R419" s="2">
        <f t="shared" si="126"/>
        <v>5.4999999999999893</v>
      </c>
      <c r="S419" s="5">
        <f t="shared" si="127"/>
        <v>3.3619119829177269</v>
      </c>
    </row>
    <row r="420" spans="1:19" x14ac:dyDescent="0.25">
      <c r="A420" s="6">
        <v>38185</v>
      </c>
      <c r="B420" s="2">
        <v>1040</v>
      </c>
      <c r="D420" s="10">
        <v>0.01</v>
      </c>
      <c r="E420" s="2">
        <v>1100</v>
      </c>
      <c r="F420" s="38">
        <f t="shared" si="82"/>
        <v>0.45833333333333331</v>
      </c>
      <c r="G420" s="2">
        <v>1108</v>
      </c>
      <c r="H420" s="40">
        <f t="shared" si="139"/>
        <v>0.46388888888888885</v>
      </c>
      <c r="I420" s="4" t="str">
        <f t="shared" si="117"/>
        <v/>
      </c>
      <c r="J420" s="2">
        <f t="shared" si="118"/>
        <v>35.000000000000036</v>
      </c>
      <c r="K420" s="2">
        <f t="shared" si="119"/>
        <v>7.9999999999999716</v>
      </c>
      <c r="L420" s="2">
        <f t="shared" si="120"/>
        <v>1</v>
      </c>
      <c r="M420" s="2">
        <f t="shared" ca="1" si="121"/>
        <v>1040</v>
      </c>
      <c r="N420" s="2" t="str">
        <f t="shared" si="122"/>
        <v/>
      </c>
      <c r="O420" s="2">
        <f t="shared" si="123"/>
        <v>17.675000000000018</v>
      </c>
      <c r="P420" s="5">
        <f t="shared" si="124"/>
        <v>7.5243136453166528</v>
      </c>
      <c r="Q420" s="2">
        <f t="shared" si="125"/>
        <v>7.9999999999999724E-2</v>
      </c>
      <c r="R420" s="2">
        <f t="shared" si="126"/>
        <v>17.755000000000017</v>
      </c>
      <c r="S420" s="5">
        <f t="shared" si="127"/>
        <v>7.6043136453166529</v>
      </c>
    </row>
    <row r="421" spans="1:19" x14ac:dyDescent="0.25">
      <c r="D421" s="10">
        <v>1</v>
      </c>
      <c r="E421" s="2">
        <v>1143</v>
      </c>
      <c r="F421" s="38">
        <f t="shared" si="82"/>
        <v>0.48819444444444443</v>
      </c>
      <c r="G421" s="2">
        <v>1148</v>
      </c>
      <c r="H421" s="40">
        <f t="shared" si="139"/>
        <v>0.4916666666666667</v>
      </c>
      <c r="I421" s="4">
        <f t="shared" si="117"/>
        <v>0.49513888888888891</v>
      </c>
      <c r="J421" s="2" t="str">
        <f t="shared" si="118"/>
        <v/>
      </c>
      <c r="K421" s="2">
        <f t="shared" si="119"/>
        <v>5.0000000000000622</v>
      </c>
      <c r="L421" s="2">
        <f t="shared" si="120"/>
        <v>2</v>
      </c>
      <c r="M421" s="2">
        <f t="shared" ca="1" si="121"/>
        <v>1040</v>
      </c>
      <c r="N421" s="2">
        <f t="shared" ca="1" si="122"/>
        <v>73.000000000000057</v>
      </c>
      <c r="O421" s="2">
        <f t="shared" si="123"/>
        <v>2.5</v>
      </c>
      <c r="P421" s="5">
        <f t="shared" si="124"/>
        <v>0.36191198291773735</v>
      </c>
      <c r="Q421" s="2">
        <f t="shared" si="125"/>
        <v>5.0000000000000622</v>
      </c>
      <c r="R421" s="2">
        <f t="shared" si="126"/>
        <v>7.5000000000000622</v>
      </c>
      <c r="S421" s="5">
        <f t="shared" si="127"/>
        <v>5.3619119829177997</v>
      </c>
    </row>
    <row r="422" spans="1:19" x14ac:dyDescent="0.25">
      <c r="A422" s="6">
        <v>38185</v>
      </c>
      <c r="B422" s="2">
        <v>1411</v>
      </c>
      <c r="D422" s="10">
        <v>0.01</v>
      </c>
      <c r="E422" s="2">
        <v>143</v>
      </c>
      <c r="F422" s="38">
        <f t="shared" si="82"/>
        <v>7.1527777777777787E-2</v>
      </c>
      <c r="G422" s="2">
        <v>1439</v>
      </c>
      <c r="H422" s="40">
        <f t="shared" si="139"/>
        <v>0.61041666666666672</v>
      </c>
      <c r="I422" s="4" t="str">
        <f t="shared" si="117"/>
        <v/>
      </c>
      <c r="J422" s="2">
        <f t="shared" si="118"/>
        <v>8.999999999999968</v>
      </c>
      <c r="K422" s="2">
        <f t="shared" si="119"/>
        <v>776.00000000000011</v>
      </c>
      <c r="L422" s="2">
        <f t="shared" si="120"/>
        <v>1</v>
      </c>
      <c r="M422" s="2">
        <f t="shared" ca="1" si="121"/>
        <v>1411</v>
      </c>
      <c r="N422" s="2" t="str">
        <f t="shared" si="122"/>
        <v/>
      </c>
      <c r="O422" s="2">
        <f t="shared" si="123"/>
        <v>4.5449999999999839</v>
      </c>
      <c r="P422" s="5">
        <f t="shared" si="124"/>
        <v>1.934823508795702</v>
      </c>
      <c r="Q422" s="2">
        <f t="shared" si="125"/>
        <v>7.7600000000000016</v>
      </c>
      <c r="R422" s="2">
        <f t="shared" si="126"/>
        <v>12.304999999999986</v>
      </c>
      <c r="S422" s="5">
        <f t="shared" si="127"/>
        <v>9.6948235087957038</v>
      </c>
    </row>
    <row r="423" spans="1:19" x14ac:dyDescent="0.25">
      <c r="D423" s="10">
        <v>1</v>
      </c>
      <c r="E423" s="2">
        <v>1448</v>
      </c>
      <c r="F423" s="38">
        <f t="shared" si="82"/>
        <v>0.6166666666666667</v>
      </c>
      <c r="G423" s="2">
        <v>1457</v>
      </c>
      <c r="H423" s="40">
        <f t="shared" si="139"/>
        <v>0.62291666666666667</v>
      </c>
      <c r="I423" s="4" t="str">
        <f t="shared" si="117"/>
        <v/>
      </c>
      <c r="J423" s="2">
        <f t="shared" si="118"/>
        <v>16.99999999999994</v>
      </c>
      <c r="K423" s="2">
        <f t="shared" si="119"/>
        <v>8.999999999999968</v>
      </c>
      <c r="L423" s="2">
        <f t="shared" si="120"/>
        <v>2</v>
      </c>
      <c r="M423" s="2">
        <f t="shared" ca="1" si="121"/>
        <v>1411</v>
      </c>
      <c r="N423" s="2" t="str">
        <f t="shared" si="122"/>
        <v/>
      </c>
      <c r="O423" s="2">
        <f t="shared" si="123"/>
        <v>8.5084999999999695</v>
      </c>
      <c r="P423" s="5">
        <f t="shared" si="124"/>
        <v>2.458896489956174</v>
      </c>
      <c r="Q423" s="2">
        <f t="shared" si="125"/>
        <v>8.999999999999968</v>
      </c>
      <c r="R423" s="2">
        <f t="shared" si="126"/>
        <v>17.508499999999938</v>
      </c>
      <c r="S423" s="5">
        <f t="shared" si="127"/>
        <v>11.458896489956143</v>
      </c>
    </row>
    <row r="424" spans="1:19" x14ac:dyDescent="0.25">
      <c r="D424" s="10">
        <v>1E-3</v>
      </c>
      <c r="E424" s="2">
        <v>1514</v>
      </c>
      <c r="F424" s="38">
        <f t="shared" si="82"/>
        <v>0.63472222222222219</v>
      </c>
      <c r="G424" s="2">
        <v>1529</v>
      </c>
      <c r="H424" s="40">
        <f t="shared" si="139"/>
        <v>0.64513888888888882</v>
      </c>
      <c r="I424" s="4">
        <f t="shared" si="117"/>
        <v>0.64861111111111103</v>
      </c>
      <c r="J424" s="2" t="str">
        <f t="shared" si="118"/>
        <v/>
      </c>
      <c r="K424" s="2">
        <f t="shared" si="119"/>
        <v>14.999999999999947</v>
      </c>
      <c r="L424" s="2">
        <f t="shared" si="120"/>
        <v>3</v>
      </c>
      <c r="M424" s="2">
        <f t="shared" ca="1" si="121"/>
        <v>1411</v>
      </c>
      <c r="N424" s="2">
        <f t="shared" ca="1" si="122"/>
        <v>82.999999999999858</v>
      </c>
      <c r="O424" s="2">
        <f t="shared" si="123"/>
        <v>2.5000000000000001E-3</v>
      </c>
      <c r="P424" s="5">
        <f t="shared" si="124"/>
        <v>7.2310141757293866E-4</v>
      </c>
      <c r="Q424" s="2">
        <f t="shared" si="125"/>
        <v>1.4999999999999947E-2</v>
      </c>
      <c r="R424" s="2">
        <f t="shared" si="126"/>
        <v>1.7499999999999946E-2</v>
      </c>
      <c r="S424" s="5">
        <f t="shared" si="127"/>
        <v>1.5723101417572886E-2</v>
      </c>
    </row>
    <row r="425" spans="1:19" x14ac:dyDescent="0.25">
      <c r="A425" s="6">
        <v>38187</v>
      </c>
      <c r="B425" s="2">
        <v>922</v>
      </c>
      <c r="D425" s="10">
        <v>0.01</v>
      </c>
      <c r="E425" s="2">
        <v>1020</v>
      </c>
      <c r="F425" s="38">
        <f t="shared" si="82"/>
        <v>0.43055555555555558</v>
      </c>
      <c r="G425" s="2">
        <v>1025</v>
      </c>
      <c r="H425" s="40">
        <f t="shared" si="139"/>
        <v>0.43402777777777773</v>
      </c>
      <c r="I425" s="4" t="str">
        <f t="shared" si="117"/>
        <v/>
      </c>
      <c r="J425" s="2">
        <f t="shared" si="118"/>
        <v>10.000000000000124</v>
      </c>
      <c r="K425" s="2">
        <f t="shared" si="119"/>
        <v>4.9999999999999023</v>
      </c>
      <c r="L425" s="2">
        <f t="shared" si="120"/>
        <v>1</v>
      </c>
      <c r="M425" s="2">
        <f t="shared" ca="1" si="121"/>
        <v>922</v>
      </c>
      <c r="N425" s="2" t="str">
        <f t="shared" si="122"/>
        <v/>
      </c>
      <c r="O425" s="2">
        <f t="shared" si="123"/>
        <v>5.0500000000000629</v>
      </c>
      <c r="P425" s="5">
        <f t="shared" si="124"/>
        <v>2.1498038986619257</v>
      </c>
      <c r="Q425" s="2">
        <f t="shared" si="125"/>
        <v>4.9999999999999024E-2</v>
      </c>
      <c r="R425" s="2">
        <f t="shared" si="126"/>
        <v>5.1000000000000618</v>
      </c>
      <c r="S425" s="5">
        <f t="shared" si="127"/>
        <v>2.1998038986619246</v>
      </c>
    </row>
    <row r="426" spans="1:19" x14ac:dyDescent="0.25">
      <c r="D426" s="10">
        <v>1</v>
      </c>
      <c r="E426" s="2">
        <v>1035</v>
      </c>
      <c r="F426" s="38">
        <f t="shared" si="82"/>
        <v>0.44097222222222227</v>
      </c>
      <c r="G426" s="2">
        <v>1040</v>
      </c>
      <c r="H426" s="40">
        <f t="shared" si="139"/>
        <v>0.44444444444444442</v>
      </c>
      <c r="I426" s="4" t="str">
        <f t="shared" si="117"/>
        <v/>
      </c>
      <c r="J426" s="2">
        <f t="shared" si="118"/>
        <v>5.0000000000000622</v>
      </c>
      <c r="K426" s="2">
        <f t="shared" si="119"/>
        <v>4.9999999999999023</v>
      </c>
      <c r="L426" s="2">
        <f t="shared" si="120"/>
        <v>2</v>
      </c>
      <c r="M426" s="2">
        <f t="shared" ca="1" si="121"/>
        <v>922</v>
      </c>
      <c r="N426" s="2" t="str">
        <f t="shared" si="122"/>
        <v/>
      </c>
      <c r="O426" s="2">
        <f t="shared" si="123"/>
        <v>27.500000000000341</v>
      </c>
      <c r="P426" s="5">
        <f t="shared" si="124"/>
        <v>19.54325932441909</v>
      </c>
      <c r="Q426" s="2">
        <f t="shared" si="125"/>
        <v>4.9999999999999023</v>
      </c>
      <c r="R426" s="2">
        <f t="shared" si="126"/>
        <v>32.500000000000242</v>
      </c>
      <c r="S426" s="5">
        <f t="shared" si="127"/>
        <v>24.54325932441899</v>
      </c>
    </row>
    <row r="427" spans="1:19" x14ac:dyDescent="0.25">
      <c r="D427" s="10">
        <v>10</v>
      </c>
      <c r="E427" s="2">
        <v>1045</v>
      </c>
      <c r="F427" s="38">
        <f t="shared" si="82"/>
        <v>0.44791666666666669</v>
      </c>
      <c r="G427" s="2">
        <v>1049</v>
      </c>
      <c r="H427" s="40">
        <f t="shared" si="139"/>
        <v>0.45069444444444445</v>
      </c>
      <c r="I427" s="4" t="str">
        <f t="shared" si="117"/>
        <v/>
      </c>
      <c r="J427" s="2">
        <f t="shared" si="118"/>
        <v>5.9999999999999787</v>
      </c>
      <c r="K427" s="2">
        <f t="shared" si="119"/>
        <v>3.9999999999999858</v>
      </c>
      <c r="L427" s="2">
        <f t="shared" si="120"/>
        <v>3</v>
      </c>
      <c r="M427" s="2">
        <f t="shared" ca="1" si="121"/>
        <v>922</v>
      </c>
      <c r="N427" s="2" t="str">
        <f t="shared" si="122"/>
        <v/>
      </c>
      <c r="O427" s="2">
        <f t="shared" si="123"/>
        <v>329.99999999999881</v>
      </c>
      <c r="P427" s="5">
        <f t="shared" si="124"/>
        <v>234.51902939428345</v>
      </c>
      <c r="Q427" s="2">
        <f t="shared" si="125"/>
        <v>39.999999999999858</v>
      </c>
      <c r="R427" s="2">
        <f t="shared" si="126"/>
        <v>369.99999999999864</v>
      </c>
      <c r="S427" s="5">
        <f t="shared" si="127"/>
        <v>274.51902939428328</v>
      </c>
    </row>
    <row r="428" spans="1:19" x14ac:dyDescent="0.25">
      <c r="D428" s="10">
        <v>100</v>
      </c>
      <c r="E428" s="2">
        <v>1055</v>
      </c>
      <c r="F428" s="38">
        <f t="shared" si="82"/>
        <v>0.4548611111111111</v>
      </c>
      <c r="G428" s="2">
        <v>1058</v>
      </c>
      <c r="H428" s="40">
        <f t="shared" si="139"/>
        <v>0.45694444444444443</v>
      </c>
      <c r="I428" s="4" t="str">
        <f t="shared" si="117"/>
        <v/>
      </c>
      <c r="J428" s="2">
        <f t="shared" si="118"/>
        <v>30.999999999999972</v>
      </c>
      <c r="K428" s="2">
        <f t="shared" si="119"/>
        <v>2.9999999999999893</v>
      </c>
      <c r="L428" s="2">
        <f t="shared" si="120"/>
        <v>4</v>
      </c>
      <c r="M428" s="2">
        <f t="shared" ca="1" si="121"/>
        <v>922</v>
      </c>
      <c r="N428" s="2" t="str">
        <f t="shared" si="122"/>
        <v/>
      </c>
      <c r="O428" s="2">
        <f t="shared" si="123"/>
        <v>1551.5499999999986</v>
      </c>
      <c r="P428" s="5">
        <f t="shared" si="124"/>
        <v>448.32284203025569</v>
      </c>
      <c r="Q428" s="2">
        <f t="shared" si="125"/>
        <v>299.99999999999892</v>
      </c>
      <c r="R428" s="2">
        <f t="shared" si="126"/>
        <v>1851.5499999999975</v>
      </c>
      <c r="S428" s="5">
        <f t="shared" si="127"/>
        <v>748.32284203025461</v>
      </c>
    </row>
    <row r="429" spans="1:19" x14ac:dyDescent="0.25">
      <c r="D429" s="10">
        <v>0.1</v>
      </c>
      <c r="E429" s="2">
        <v>1129</v>
      </c>
      <c r="F429" s="38">
        <f t="shared" si="82"/>
        <v>0.47847222222222219</v>
      </c>
      <c r="G429" s="2">
        <v>1130</v>
      </c>
      <c r="H429" s="40">
        <f t="shared" si="139"/>
        <v>0.47916666666666669</v>
      </c>
      <c r="I429" s="4">
        <f t="shared" si="117"/>
        <v>0.4826388888888889</v>
      </c>
      <c r="J429" s="2" t="str">
        <f t="shared" si="118"/>
        <v/>
      </c>
      <c r="K429" s="2">
        <f t="shared" si="119"/>
        <v>1.0000000000000764</v>
      </c>
      <c r="L429" s="2">
        <f t="shared" si="120"/>
        <v>5</v>
      </c>
      <c r="M429" s="2">
        <f t="shared" ca="1" si="121"/>
        <v>922</v>
      </c>
      <c r="N429" s="2">
        <f t="shared" ca="1" si="122"/>
        <v>133</v>
      </c>
      <c r="O429" s="2">
        <f t="shared" si="123"/>
        <v>0.25</v>
      </c>
      <c r="P429" s="5">
        <f t="shared" si="124"/>
        <v>4.342905372259271E-2</v>
      </c>
      <c r="Q429" s="2">
        <f t="shared" si="125"/>
        <v>0.10000000000000764</v>
      </c>
      <c r="R429" s="2">
        <f t="shared" si="126"/>
        <v>0.35000000000000764</v>
      </c>
      <c r="S429" s="5">
        <f t="shared" si="127"/>
        <v>0.14342905372260034</v>
      </c>
    </row>
    <row r="430" spans="1:19" x14ac:dyDescent="0.25">
      <c r="A430" s="6">
        <v>38187</v>
      </c>
      <c r="B430" s="2">
        <v>1332</v>
      </c>
      <c r="D430" s="10">
        <v>0.01</v>
      </c>
      <c r="E430" s="2">
        <v>1145</v>
      </c>
      <c r="F430" s="38">
        <f t="shared" si="82"/>
        <v>0.48958333333333331</v>
      </c>
      <c r="G430" s="2">
        <v>1146</v>
      </c>
      <c r="H430" s="40">
        <f t="shared" si="139"/>
        <v>0.49027777777777781</v>
      </c>
      <c r="I430" s="4" t="str">
        <f t="shared" si="117"/>
        <v/>
      </c>
      <c r="J430" s="2">
        <f t="shared" si="118"/>
        <v>12.999999999999874</v>
      </c>
      <c r="K430" s="2">
        <f t="shared" si="119"/>
        <v>1.0000000000000764</v>
      </c>
      <c r="L430" s="2">
        <f t="shared" si="120"/>
        <v>1</v>
      </c>
      <c r="M430" s="2">
        <f t="shared" ca="1" si="121"/>
        <v>1332</v>
      </c>
      <c r="N430" s="2" t="str">
        <f t="shared" si="122"/>
        <v/>
      </c>
      <c r="O430" s="2">
        <f t="shared" si="123"/>
        <v>0.38999999999999624</v>
      </c>
      <c r="P430" s="5">
        <f t="shared" si="124"/>
        <v>0.32311022578109416</v>
      </c>
      <c r="Q430" s="2">
        <f t="shared" si="125"/>
        <v>1.0000000000000763E-2</v>
      </c>
      <c r="R430" s="2">
        <f t="shared" si="126"/>
        <v>0.39999999999999702</v>
      </c>
      <c r="S430" s="5">
        <f t="shared" si="127"/>
        <v>0.33311022578109495</v>
      </c>
    </row>
    <row r="431" spans="1:19" x14ac:dyDescent="0.25">
      <c r="D431" s="10">
        <v>0.05</v>
      </c>
      <c r="E431" s="2">
        <v>1159</v>
      </c>
      <c r="F431" s="38">
        <f t="shared" si="82"/>
        <v>0.4993055555555555</v>
      </c>
      <c r="G431" s="2">
        <v>1202</v>
      </c>
      <c r="H431" s="40">
        <f t="shared" si="139"/>
        <v>0.50138888888888888</v>
      </c>
      <c r="I431" s="4" t="str">
        <f t="shared" si="117"/>
        <v/>
      </c>
      <c r="J431" s="2">
        <f t="shared" si="118"/>
        <v>108.0000000000001</v>
      </c>
      <c r="K431" s="2">
        <f t="shared" si="119"/>
        <v>3.0000000000000693</v>
      </c>
      <c r="L431" s="2">
        <f t="shared" si="120"/>
        <v>2</v>
      </c>
      <c r="M431" s="2">
        <f t="shared" ca="1" si="121"/>
        <v>1332</v>
      </c>
      <c r="N431" s="2" t="str">
        <f t="shared" si="122"/>
        <v/>
      </c>
      <c r="O431" s="2">
        <f t="shared" si="123"/>
        <v>3.2400000000000033</v>
      </c>
      <c r="P431" s="5">
        <f t="shared" si="124"/>
        <v>2.68430033725835</v>
      </c>
      <c r="Q431" s="2">
        <f t="shared" si="125"/>
        <v>0.15000000000000346</v>
      </c>
      <c r="R431" s="2">
        <f t="shared" si="126"/>
        <v>3.3900000000000068</v>
      </c>
      <c r="S431" s="5">
        <f t="shared" si="127"/>
        <v>2.8343003372583535</v>
      </c>
    </row>
    <row r="432" spans="1:19" x14ac:dyDescent="0.25">
      <c r="A432" s="6"/>
      <c r="D432" s="10">
        <v>0.01</v>
      </c>
      <c r="E432" s="2">
        <v>1350</v>
      </c>
      <c r="F432" s="38">
        <f t="shared" si="82"/>
        <v>0.57638888888888895</v>
      </c>
      <c r="G432" s="2">
        <v>1353</v>
      </c>
      <c r="H432" s="40">
        <f t="shared" si="139"/>
        <v>0.57847222222222217</v>
      </c>
      <c r="I432" s="4" t="str">
        <f t="shared" si="117"/>
        <v/>
      </c>
      <c r="J432" s="2">
        <f t="shared" si="118"/>
        <v>5.0000000000001421</v>
      </c>
      <c r="K432" s="2">
        <f t="shared" si="119"/>
        <v>2.9999999999998295</v>
      </c>
      <c r="L432" s="2">
        <f t="shared" si="120"/>
        <v>3</v>
      </c>
      <c r="M432" s="2">
        <f t="shared" ca="1" si="121"/>
        <v>1332</v>
      </c>
      <c r="N432" s="2" t="str">
        <f t="shared" si="122"/>
        <v/>
      </c>
      <c r="O432" s="2">
        <f t="shared" si="123"/>
        <v>1.2750000000000363</v>
      </c>
      <c r="P432" s="5">
        <f t="shared" si="124"/>
        <v>0.62629012403624451</v>
      </c>
      <c r="Q432" s="2">
        <f t="shared" si="125"/>
        <v>2.9999999999998295E-2</v>
      </c>
      <c r="R432" s="2">
        <f t="shared" si="126"/>
        <v>1.3050000000000346</v>
      </c>
      <c r="S432" s="5">
        <f t="shared" si="127"/>
        <v>0.65629012403624276</v>
      </c>
    </row>
    <row r="433" spans="1:19" x14ac:dyDescent="0.25">
      <c r="D433" s="10">
        <v>0.5</v>
      </c>
      <c r="E433" s="2">
        <v>1358</v>
      </c>
      <c r="F433" s="38">
        <f t="shared" si="82"/>
        <v>0.58194444444444449</v>
      </c>
      <c r="G433" s="2">
        <v>1609</v>
      </c>
      <c r="H433" s="40">
        <f t="shared" si="139"/>
        <v>0.67291666666666661</v>
      </c>
      <c r="I433" s="4">
        <f t="shared" si="117"/>
        <v>0.67638888888888882</v>
      </c>
      <c r="J433" s="2" t="str">
        <f t="shared" si="118"/>
        <v/>
      </c>
      <c r="K433" s="2">
        <f t="shared" si="119"/>
        <v>130.99999999999986</v>
      </c>
      <c r="L433" s="2">
        <f t="shared" si="120"/>
        <v>4</v>
      </c>
      <c r="M433" s="2">
        <f t="shared" ca="1" si="121"/>
        <v>1332</v>
      </c>
      <c r="N433" s="2">
        <f t="shared" ca="1" si="122"/>
        <v>161.99999999999991</v>
      </c>
      <c r="O433" s="2">
        <f t="shared" si="123"/>
        <v>1.25</v>
      </c>
      <c r="P433" s="5">
        <f t="shared" si="124"/>
        <v>0.19051423432971509</v>
      </c>
      <c r="Q433" s="2">
        <f t="shared" si="125"/>
        <v>65.499999999999929</v>
      </c>
      <c r="R433" s="2">
        <f t="shared" si="126"/>
        <v>66.749999999999929</v>
      </c>
      <c r="S433" s="5">
        <f t="shared" si="127"/>
        <v>65.69051423432964</v>
      </c>
    </row>
    <row r="434" spans="1:19" x14ac:dyDescent="0.25">
      <c r="A434" s="6">
        <v>38188</v>
      </c>
      <c r="B434" s="2">
        <v>802</v>
      </c>
      <c r="D434" s="10">
        <v>0.01</v>
      </c>
      <c r="E434" s="2">
        <v>845</v>
      </c>
      <c r="F434" s="38">
        <f t="shared" si="82"/>
        <v>0.36458333333333331</v>
      </c>
      <c r="G434" s="2">
        <v>850</v>
      </c>
      <c r="H434" s="40">
        <f t="shared" si="139"/>
        <v>0.36805555555555558</v>
      </c>
      <c r="I434" s="4" t="str">
        <f t="shared" si="117"/>
        <v/>
      </c>
      <c r="J434" s="2">
        <f t="shared" si="118"/>
        <v>7.9999999999999716</v>
      </c>
      <c r="K434" s="2">
        <f t="shared" si="119"/>
        <v>5.0000000000000622</v>
      </c>
      <c r="L434" s="2">
        <f t="shared" si="120"/>
        <v>1</v>
      </c>
      <c r="M434" s="2">
        <f t="shared" ca="1" si="121"/>
        <v>802</v>
      </c>
      <c r="N434" s="2" t="str">
        <f t="shared" si="122"/>
        <v/>
      </c>
      <c r="O434" s="2">
        <f t="shared" si="123"/>
        <v>0.83999999999999708</v>
      </c>
      <c r="P434" s="5">
        <f t="shared" si="124"/>
        <v>0.50740455491334313</v>
      </c>
      <c r="Q434" s="2">
        <f t="shared" si="125"/>
        <v>5.000000000000062E-2</v>
      </c>
      <c r="R434" s="2">
        <f t="shared" si="126"/>
        <v>0.88999999999999768</v>
      </c>
      <c r="S434" s="5">
        <f t="shared" si="127"/>
        <v>0.55740455491334373</v>
      </c>
    </row>
    <row r="435" spans="1:19" x14ac:dyDescent="0.25">
      <c r="D435" s="10">
        <v>0.2</v>
      </c>
      <c r="E435" s="2">
        <v>858</v>
      </c>
      <c r="F435" s="38">
        <f t="shared" si="82"/>
        <v>0.37361111111111112</v>
      </c>
      <c r="G435" s="2">
        <v>904</v>
      </c>
      <c r="H435" s="40">
        <f t="shared" si="139"/>
        <v>0.37777777777777777</v>
      </c>
      <c r="I435" s="4" t="str">
        <f t="shared" si="117"/>
        <v/>
      </c>
      <c r="J435" s="2">
        <f t="shared" si="118"/>
        <v>3.9999999999999858</v>
      </c>
      <c r="K435" s="2">
        <f t="shared" si="119"/>
        <v>5.9999999999999787</v>
      </c>
      <c r="L435" s="2">
        <f t="shared" si="120"/>
        <v>2</v>
      </c>
      <c r="M435" s="2">
        <f t="shared" ca="1" si="121"/>
        <v>802</v>
      </c>
      <c r="N435" s="2" t="str">
        <f t="shared" si="122"/>
        <v/>
      </c>
      <c r="O435" s="2">
        <f t="shared" si="123"/>
        <v>1.399999999999995</v>
      </c>
      <c r="P435" s="5">
        <f t="shared" si="124"/>
        <v>1.3096322893375323</v>
      </c>
      <c r="Q435" s="2">
        <f t="shared" si="125"/>
        <v>1.1999999999999957</v>
      </c>
      <c r="R435" s="2">
        <f t="shared" si="126"/>
        <v>2.5999999999999908</v>
      </c>
      <c r="S435" s="5">
        <f t="shared" si="127"/>
        <v>2.509632289337528</v>
      </c>
    </row>
    <row r="436" spans="1:19" x14ac:dyDescent="0.25">
      <c r="D436" s="10">
        <v>0.5</v>
      </c>
      <c r="E436" s="2">
        <v>908</v>
      </c>
      <c r="F436" s="38">
        <f t="shared" si="82"/>
        <v>0.38055555555555554</v>
      </c>
      <c r="G436" s="2">
        <v>911</v>
      </c>
      <c r="H436" s="40">
        <f t="shared" si="139"/>
        <v>0.38263888888888892</v>
      </c>
      <c r="I436" s="4" t="str">
        <f t="shared" si="117"/>
        <v/>
      </c>
      <c r="J436" s="2">
        <f t="shared" si="118"/>
        <v>12.999999999999954</v>
      </c>
      <c r="K436" s="2">
        <f t="shared" si="119"/>
        <v>3.0000000000000693</v>
      </c>
      <c r="L436" s="2">
        <f t="shared" si="120"/>
        <v>3</v>
      </c>
      <c r="M436" s="2">
        <f t="shared" ca="1" si="121"/>
        <v>802</v>
      </c>
      <c r="N436" s="2" t="str">
        <f t="shared" si="122"/>
        <v/>
      </c>
      <c r="O436" s="2">
        <f t="shared" si="123"/>
        <v>68.249999999999758</v>
      </c>
      <c r="P436" s="5">
        <f t="shared" si="124"/>
        <v>41.225338932422964</v>
      </c>
      <c r="Q436" s="2">
        <f t="shared" si="125"/>
        <v>1.5000000000000346</v>
      </c>
      <c r="R436" s="2">
        <f t="shared" si="126"/>
        <v>69.749999999999787</v>
      </c>
      <c r="S436" s="5">
        <f t="shared" si="127"/>
        <v>42.725338932423</v>
      </c>
    </row>
    <row r="437" spans="1:19" x14ac:dyDescent="0.25">
      <c r="D437" s="10">
        <v>10</v>
      </c>
      <c r="E437" s="2">
        <v>924</v>
      </c>
      <c r="F437" s="38">
        <f t="shared" si="82"/>
        <v>0.39166666666666666</v>
      </c>
      <c r="G437" s="2">
        <v>925</v>
      </c>
      <c r="H437" s="40">
        <f t="shared" si="139"/>
        <v>0.3923611111111111</v>
      </c>
      <c r="I437" s="4">
        <f t="shared" si="117"/>
        <v>0.39583333333333331</v>
      </c>
      <c r="J437" s="2" t="str">
        <f t="shared" si="118"/>
        <v/>
      </c>
      <c r="K437" s="2">
        <f t="shared" si="119"/>
        <v>0.99999999999999645</v>
      </c>
      <c r="L437" s="2">
        <f t="shared" si="120"/>
        <v>4</v>
      </c>
      <c r="M437" s="2">
        <f t="shared" ca="1" si="121"/>
        <v>802</v>
      </c>
      <c r="N437" s="2">
        <f t="shared" ca="1" si="122"/>
        <v>88</v>
      </c>
      <c r="O437" s="2">
        <f t="shared" si="123"/>
        <v>25</v>
      </c>
      <c r="P437" s="5">
        <f t="shared" si="124"/>
        <v>3.1021051639523365</v>
      </c>
      <c r="Q437" s="2">
        <f t="shared" si="125"/>
        <v>9.9999999999999645</v>
      </c>
      <c r="R437" s="2">
        <f t="shared" si="126"/>
        <v>34.999999999999964</v>
      </c>
      <c r="S437" s="5">
        <f t="shared" si="127"/>
        <v>13.102105163952301</v>
      </c>
    </row>
    <row r="438" spans="1:19" x14ac:dyDescent="0.25">
      <c r="A438" s="6">
        <v>38188</v>
      </c>
      <c r="B438" s="2">
        <v>1032</v>
      </c>
      <c r="D438" s="10">
        <v>2E-3</v>
      </c>
      <c r="E438" s="2">
        <v>1049</v>
      </c>
      <c r="F438" s="38">
        <f t="shared" si="82"/>
        <v>0.45069444444444445</v>
      </c>
      <c r="G438" s="2">
        <v>1056</v>
      </c>
      <c r="H438" s="40">
        <f t="shared" si="139"/>
        <v>0.45555555555555555</v>
      </c>
      <c r="I438" s="4" t="str">
        <f t="shared" si="117"/>
        <v/>
      </c>
      <c r="J438" s="2">
        <f t="shared" si="118"/>
        <v>5.0000000000000622</v>
      </c>
      <c r="K438" s="2">
        <f t="shared" si="119"/>
        <v>6.9999999999999751</v>
      </c>
      <c r="L438" s="2">
        <f t="shared" si="120"/>
        <v>1</v>
      </c>
      <c r="M438" s="2">
        <f t="shared" ca="1" si="121"/>
        <v>1032</v>
      </c>
      <c r="N438" s="2" t="str">
        <f t="shared" si="122"/>
        <v/>
      </c>
      <c r="O438" s="2">
        <f t="shared" si="123"/>
        <v>5.500000000000068E-2</v>
      </c>
      <c r="P438" s="5">
        <f t="shared" si="124"/>
        <v>3.9094141537401331E-2</v>
      </c>
      <c r="Q438" s="2">
        <f t="shared" si="125"/>
        <v>1.399999999999995E-2</v>
      </c>
      <c r="R438" s="2">
        <f t="shared" si="126"/>
        <v>6.900000000000063E-2</v>
      </c>
      <c r="S438" s="5">
        <f t="shared" si="127"/>
        <v>5.3094141537401281E-2</v>
      </c>
    </row>
    <row r="439" spans="1:19" x14ac:dyDescent="0.25">
      <c r="D439" s="10">
        <v>0.02</v>
      </c>
      <c r="E439" s="2">
        <v>1101</v>
      </c>
      <c r="F439" s="38">
        <f t="shared" si="82"/>
        <v>0.45902777777777781</v>
      </c>
      <c r="G439" s="2">
        <v>1102</v>
      </c>
      <c r="H439" s="40">
        <f t="shared" si="139"/>
        <v>0.4597222222222222</v>
      </c>
      <c r="I439" s="4">
        <f t="shared" si="117"/>
        <v>0.46319444444444441</v>
      </c>
      <c r="J439" s="2" t="str">
        <f t="shared" si="118"/>
        <v/>
      </c>
      <c r="K439" s="2">
        <f t="shared" si="119"/>
        <v>0.99999999999991651</v>
      </c>
      <c r="L439" s="2">
        <f t="shared" si="120"/>
        <v>2</v>
      </c>
      <c r="M439" s="2">
        <f t="shared" ca="1" si="121"/>
        <v>1032</v>
      </c>
      <c r="N439" s="2">
        <f t="shared" ca="1" si="122"/>
        <v>34.999999999999957</v>
      </c>
      <c r="O439" s="2">
        <f t="shared" si="123"/>
        <v>0.05</v>
      </c>
      <c r="P439" s="5">
        <f t="shared" si="124"/>
        <v>1.0096958881694557E-2</v>
      </c>
      <c r="Q439" s="2">
        <f t="shared" si="125"/>
        <v>1.9999999999998332E-2</v>
      </c>
      <c r="R439" s="2">
        <f t="shared" si="126"/>
        <v>6.9999999999998341E-2</v>
      </c>
      <c r="S439" s="5">
        <f t="shared" si="127"/>
        <v>3.0096958881692889E-2</v>
      </c>
    </row>
    <row r="440" spans="1:19" x14ac:dyDescent="0.25">
      <c r="A440" s="6">
        <v>38188</v>
      </c>
      <c r="B440" s="2">
        <v>1311</v>
      </c>
      <c r="D440" s="10">
        <v>2E-3</v>
      </c>
      <c r="E440" s="2">
        <v>1334</v>
      </c>
      <c r="F440" s="38">
        <f t="shared" si="82"/>
        <v>0.56527777777777777</v>
      </c>
      <c r="G440" s="2">
        <v>1337</v>
      </c>
      <c r="H440" s="40">
        <f t="shared" si="139"/>
        <v>0.56736111111111109</v>
      </c>
      <c r="I440" s="4" t="str">
        <f t="shared" si="117"/>
        <v/>
      </c>
      <c r="J440" s="2">
        <f t="shared" si="118"/>
        <v>0.99999999999999645</v>
      </c>
      <c r="K440" s="2">
        <f t="shared" si="119"/>
        <v>2.9999999999999893</v>
      </c>
      <c r="L440" s="2">
        <f t="shared" si="120"/>
        <v>1</v>
      </c>
      <c r="M440" s="2">
        <f t="shared" ca="1" si="121"/>
        <v>1311</v>
      </c>
      <c r="N440" s="2" t="str">
        <f t="shared" si="122"/>
        <v/>
      </c>
      <c r="O440" s="2">
        <f t="shared" si="123"/>
        <v>1.0999999999999959E-2</v>
      </c>
      <c r="P440" s="5">
        <f t="shared" si="124"/>
        <v>7.8188283074801419E-3</v>
      </c>
      <c r="Q440" s="2">
        <f t="shared" si="125"/>
        <v>5.9999999999999784E-3</v>
      </c>
      <c r="R440" s="2">
        <f t="shared" si="126"/>
        <v>1.6999999999999939E-2</v>
      </c>
      <c r="S440" s="5">
        <f t="shared" si="127"/>
        <v>1.381882830748012E-2</v>
      </c>
    </row>
    <row r="441" spans="1:19" x14ac:dyDescent="0.25">
      <c r="D441" s="10">
        <v>0.02</v>
      </c>
      <c r="E441" s="2">
        <v>1338</v>
      </c>
      <c r="F441" s="38">
        <f t="shared" si="82"/>
        <v>0.56805555555555554</v>
      </c>
      <c r="G441" s="2">
        <v>1339</v>
      </c>
      <c r="H441" s="40">
        <f t="shared" si="139"/>
        <v>0.56874999999999998</v>
      </c>
      <c r="I441" s="4">
        <f t="shared" ref="I441" si="151">IF(OR(A442&lt;&gt;"",D442=""),H441+TIME(0,5,0),"")</f>
        <v>0.57222222222222219</v>
      </c>
      <c r="J441" s="2" t="str">
        <f t="shared" ref="J441" si="152">IF(AND(OR(AND(A441&lt;&gt;"",A442=""),AND(A441="",A442="")),D442&lt;&gt;""),(F442-H441)*1440,"")</f>
        <v/>
      </c>
      <c r="K441" s="2">
        <f t="shared" ref="K441" si="153">(H441-F441)*1440</f>
        <v>0.99999999999999645</v>
      </c>
      <c r="L441" s="2">
        <f t="shared" ref="L441" si="154">IF(A441&lt;&gt;"",1,L440+1)</f>
        <v>2</v>
      </c>
      <c r="M441" s="2">
        <f t="shared" ref="M441" ca="1" si="155">OFFSET(B441,-L441+1,0)</f>
        <v>1311</v>
      </c>
      <c r="N441" s="2">
        <f t="shared" ref="N441" ca="1" si="156">IF(I441&lt;&gt;"",(I441-VALUE(CONCATENATE(LEFT(M441,LEN(M441)-2),":",RIGHT(M441,2))))*1440,"")</f>
        <v>32.999999999999886</v>
      </c>
      <c r="O441" s="2">
        <f t="shared" ref="O441" si="157">IF(J441&lt;&gt;"",(D441+D442)*J441/2,D441*5/2)</f>
        <v>0.05</v>
      </c>
      <c r="P441" s="5">
        <f t="shared" ref="P441" si="158">IF(J441&lt;&gt;"",(D442-D441)*J441/LN((D442+0.000001)/(D441+0.000001)),-5*(D441-0.000001)/(LN(1/D441)-13.8155))</f>
        <v>1.0096958881694557E-2</v>
      </c>
      <c r="Q441" s="2">
        <f t="shared" ref="Q441" si="159">(D441*K441)</f>
        <v>1.9999999999999931E-2</v>
      </c>
      <c r="R441" s="2">
        <f t="shared" ref="R441" si="160">O441+Q441</f>
        <v>6.9999999999999937E-2</v>
      </c>
      <c r="S441" s="5">
        <f t="shared" ref="S441" si="161">P441+Q441</f>
        <v>3.0096958881694488E-2</v>
      </c>
    </row>
    <row r="442" spans="1:19" x14ac:dyDescent="0.25">
      <c r="A442" s="6">
        <v>38188</v>
      </c>
      <c r="B442" s="2">
        <v>1350</v>
      </c>
      <c r="D442" s="10">
        <v>2E-3</v>
      </c>
      <c r="E442" s="2">
        <v>1420</v>
      </c>
      <c r="F442" s="38">
        <f t="shared" ref="F442:F542" si="162">VALUE(CONCATENATE(LEFT(E442,LEN(E442)-2),":",RIGHT(E442,2)))</f>
        <v>0.59722222222222221</v>
      </c>
      <c r="G442" s="2">
        <v>1426</v>
      </c>
      <c r="H442" s="40">
        <f t="shared" si="139"/>
        <v>0.60138888888888886</v>
      </c>
      <c r="I442" s="4" t="str">
        <f t="shared" si="117"/>
        <v/>
      </c>
      <c r="J442" s="2">
        <f t="shared" si="118"/>
        <v>3.9999999999999858</v>
      </c>
      <c r="K442" s="2">
        <f t="shared" si="119"/>
        <v>5.9999999999999787</v>
      </c>
      <c r="L442" s="2">
        <f>IF(A442&lt;&gt;"",1,#REF!+1)</f>
        <v>1</v>
      </c>
      <c r="M442" s="2">
        <f t="shared" ca="1" si="121"/>
        <v>1350</v>
      </c>
      <c r="N442" s="2" t="str">
        <f t="shared" si="122"/>
        <v/>
      </c>
      <c r="O442" s="2">
        <f t="shared" si="123"/>
        <v>1.1999999999999957E-2</v>
      </c>
      <c r="P442" s="5">
        <f t="shared" si="124"/>
        <v>1.1545723005459823E-2</v>
      </c>
      <c r="Q442" s="2">
        <f t="shared" si="125"/>
        <v>1.1999999999999957E-2</v>
      </c>
      <c r="R442" s="2">
        <f t="shared" si="126"/>
        <v>2.3999999999999914E-2</v>
      </c>
      <c r="S442" s="5">
        <f t="shared" si="127"/>
        <v>2.354572300545978E-2</v>
      </c>
    </row>
    <row r="443" spans="1:19" x14ac:dyDescent="0.25">
      <c r="D443" s="10">
        <v>4.0000000000000001E-3</v>
      </c>
      <c r="E443" s="2">
        <v>1430</v>
      </c>
      <c r="F443" s="38">
        <f t="shared" si="162"/>
        <v>0.60416666666666663</v>
      </c>
      <c r="G443" s="2">
        <v>1435</v>
      </c>
      <c r="H443" s="40">
        <f t="shared" si="139"/>
        <v>0.60763888888888895</v>
      </c>
      <c r="I443" s="4" t="str">
        <f t="shared" si="117"/>
        <v/>
      </c>
      <c r="J443" s="2">
        <f t="shared" si="118"/>
        <v>10.999999999999961</v>
      </c>
      <c r="K443" s="2">
        <f t="shared" si="119"/>
        <v>5.0000000000001421</v>
      </c>
      <c r="L443" s="2">
        <f t="shared" si="120"/>
        <v>2</v>
      </c>
      <c r="M443" s="2">
        <f t="shared" ca="1" si="121"/>
        <v>1350</v>
      </c>
      <c r="N443" s="2" t="str">
        <f t="shared" si="122"/>
        <v/>
      </c>
      <c r="O443" s="2">
        <f t="shared" si="123"/>
        <v>0.57199999999999807</v>
      </c>
      <c r="P443" s="5">
        <f t="shared" si="124"/>
        <v>0.32808930466948999</v>
      </c>
      <c r="Q443" s="2">
        <f t="shared" si="125"/>
        <v>2.0000000000000569E-2</v>
      </c>
      <c r="R443" s="2">
        <f t="shared" si="126"/>
        <v>0.59199999999999864</v>
      </c>
      <c r="S443" s="5">
        <f t="shared" si="127"/>
        <v>0.34808930466949056</v>
      </c>
    </row>
    <row r="444" spans="1:19" x14ac:dyDescent="0.25">
      <c r="D444" s="10">
        <v>0.1</v>
      </c>
      <c r="E444" s="2">
        <v>1446</v>
      </c>
      <c r="F444" s="38">
        <f t="shared" si="162"/>
        <v>0.61527777777777781</v>
      </c>
      <c r="G444" s="2">
        <v>1509</v>
      </c>
      <c r="H444" s="40">
        <f t="shared" si="139"/>
        <v>0.63124999999999998</v>
      </c>
      <c r="I444" s="4" t="str">
        <f t="shared" si="117"/>
        <v/>
      </c>
      <c r="J444" s="2">
        <f t="shared" si="118"/>
        <v>9.9999999999999645</v>
      </c>
      <c r="K444" s="2">
        <f t="shared" si="119"/>
        <v>22.999999999999918</v>
      </c>
      <c r="L444" s="2">
        <f t="shared" si="120"/>
        <v>3</v>
      </c>
      <c r="M444" s="2">
        <f t="shared" ca="1" si="121"/>
        <v>1350</v>
      </c>
      <c r="N444" s="2" t="str">
        <f t="shared" si="122"/>
        <v/>
      </c>
      <c r="O444" s="2">
        <f t="shared" si="123"/>
        <v>400.49999999999852</v>
      </c>
      <c r="P444" s="5">
        <f t="shared" si="124"/>
        <v>119.52843730282559</v>
      </c>
      <c r="Q444" s="2">
        <f t="shared" si="125"/>
        <v>2.2999999999999918</v>
      </c>
      <c r="R444" s="2">
        <f t="shared" si="126"/>
        <v>402.79999999999853</v>
      </c>
      <c r="S444" s="5">
        <f t="shared" si="127"/>
        <v>121.82843730282559</v>
      </c>
    </row>
    <row r="445" spans="1:19" x14ac:dyDescent="0.25">
      <c r="D445" s="10">
        <v>80</v>
      </c>
      <c r="E445" s="2">
        <v>1519</v>
      </c>
      <c r="F445" s="38">
        <f t="shared" si="162"/>
        <v>0.6381944444444444</v>
      </c>
      <c r="G445" s="2">
        <v>1540</v>
      </c>
      <c r="H445" s="40">
        <f t="shared" si="139"/>
        <v>0.65277777777777779</v>
      </c>
      <c r="I445" s="4">
        <f t="shared" si="117"/>
        <v>0.65625</v>
      </c>
      <c r="J445" s="2" t="str">
        <f t="shared" si="118"/>
        <v/>
      </c>
      <c r="K445" s="2">
        <f t="shared" si="119"/>
        <v>21.000000000000085</v>
      </c>
      <c r="L445" s="2">
        <f t="shared" si="120"/>
        <v>4</v>
      </c>
      <c r="M445" s="2">
        <f t="shared" ca="1" si="121"/>
        <v>1350</v>
      </c>
      <c r="N445" s="2">
        <f t="shared" ca="1" si="122"/>
        <v>114.99999999999991</v>
      </c>
      <c r="O445" s="2">
        <f t="shared" si="123"/>
        <v>200</v>
      </c>
      <c r="P445" s="5">
        <f t="shared" si="124"/>
        <v>21.981008904684504</v>
      </c>
      <c r="Q445" s="2">
        <f t="shared" si="125"/>
        <v>1680.0000000000068</v>
      </c>
      <c r="R445" s="2">
        <f t="shared" si="126"/>
        <v>1880.0000000000068</v>
      </c>
      <c r="S445" s="5">
        <f t="shared" si="127"/>
        <v>1701.9810089046914</v>
      </c>
    </row>
    <row r="446" spans="1:19" x14ac:dyDescent="0.25">
      <c r="A446" s="6">
        <v>38189</v>
      </c>
      <c r="B446" s="2">
        <v>817</v>
      </c>
      <c r="D446" s="10">
        <v>0.01</v>
      </c>
      <c r="E446" s="2">
        <v>857</v>
      </c>
      <c r="F446" s="38">
        <f t="shared" si="162"/>
        <v>0.37291666666666662</v>
      </c>
      <c r="G446" s="2">
        <v>859</v>
      </c>
      <c r="H446" s="40">
        <f t="shared" si="139"/>
        <v>0.3743055555555555</v>
      </c>
      <c r="I446" s="4" t="str">
        <f t="shared" ref="I446:I509" si="163">IF(OR(A447&lt;&gt;"",D447=""),H446+TIME(0,5,0),"")</f>
        <v/>
      </c>
      <c r="J446" s="2">
        <f t="shared" ref="J446:J509" si="164">IF(AND(OR(AND(A446&lt;&gt;"",A447=""),AND(A446="",A447="")),D447&lt;&gt;""),(F447-H446)*1440,"")</f>
        <v>3.0000000000000693</v>
      </c>
      <c r="K446" s="2">
        <f t="shared" ref="K446:K509" si="165">(H446-F446)*1440</f>
        <v>1.9999999999999929</v>
      </c>
      <c r="L446" s="2">
        <f t="shared" ref="L446:L509" si="166">IF(A446&lt;&gt;"",1,L445+1)</f>
        <v>1</v>
      </c>
      <c r="M446" s="2">
        <f t="shared" ref="M446:M509" ca="1" si="167">OFFSET(B446,-L446+1,0)</f>
        <v>817</v>
      </c>
      <c r="N446" s="2" t="str">
        <f t="shared" ref="N446:N509" si="168">IF(I446&lt;&gt;"",(I446-VALUE(CONCATENATE(LEFT(M446,LEN(M446)-2),":",RIGHT(M446,2))))*1440,"")</f>
        <v/>
      </c>
      <c r="O446" s="2">
        <f t="shared" ref="O446:O509" si="169">IF(J446&lt;&gt;"",(D446+D447)*J446/2,D446*5/2)</f>
        <v>0.16500000000000381</v>
      </c>
      <c r="P446" s="5">
        <f t="shared" ref="P446:P509" si="170">IF(J446&lt;&gt;"",(D447-D446)*J446/LN((D447+0.000001)/(D446+0.000001)),-5*(D446-0.000001)/(LN(1/D446)-13.8155))</f>
        <v>0.1172640933051866</v>
      </c>
      <c r="Q446" s="2">
        <f t="shared" ref="Q446:Q509" si="171">(D446*K446)</f>
        <v>1.9999999999999931E-2</v>
      </c>
      <c r="R446" s="2">
        <f t="shared" ref="R446:R509" si="172">O446+Q446</f>
        <v>0.18500000000000374</v>
      </c>
      <c r="S446" s="5">
        <f t="shared" ref="S446:S509" si="173">P446+Q446</f>
        <v>0.13726409330518652</v>
      </c>
    </row>
    <row r="447" spans="1:19" x14ac:dyDescent="0.25">
      <c r="D447" s="10">
        <v>0.1</v>
      </c>
      <c r="E447" s="2">
        <v>902</v>
      </c>
      <c r="F447" s="38">
        <f t="shared" si="162"/>
        <v>0.37638888888888888</v>
      </c>
      <c r="G447" s="2">
        <v>942</v>
      </c>
      <c r="H447" s="40">
        <f t="shared" si="139"/>
        <v>0.40416666666666662</v>
      </c>
      <c r="I447" s="4" t="str">
        <f t="shared" si="163"/>
        <v/>
      </c>
      <c r="J447" s="2">
        <f t="shared" si="164"/>
        <v>15.000000000000027</v>
      </c>
      <c r="K447" s="2">
        <f t="shared" si="165"/>
        <v>39.999999999999936</v>
      </c>
      <c r="L447" s="2">
        <f t="shared" si="166"/>
        <v>2</v>
      </c>
      <c r="M447" s="2">
        <f t="shared" ca="1" si="167"/>
        <v>817</v>
      </c>
      <c r="N447" s="2" t="str">
        <f t="shared" si="168"/>
        <v/>
      </c>
      <c r="O447" s="2">
        <f t="shared" si="169"/>
        <v>0.82500000000000151</v>
      </c>
      <c r="P447" s="5">
        <f t="shared" si="170"/>
        <v>0.5863204665259204</v>
      </c>
      <c r="Q447" s="2">
        <f t="shared" si="171"/>
        <v>3.9999999999999938</v>
      </c>
      <c r="R447" s="2">
        <f t="shared" si="172"/>
        <v>4.8249999999999957</v>
      </c>
      <c r="S447" s="5">
        <f t="shared" si="173"/>
        <v>4.5863204665259145</v>
      </c>
    </row>
    <row r="448" spans="1:19" x14ac:dyDescent="0.25">
      <c r="D448" s="10">
        <v>0.01</v>
      </c>
      <c r="E448" s="2">
        <v>957</v>
      </c>
      <c r="F448" s="38">
        <f t="shared" si="162"/>
        <v>0.4145833333333333</v>
      </c>
      <c r="G448" s="2">
        <v>1000</v>
      </c>
      <c r="H448" s="40">
        <f t="shared" si="139"/>
        <v>0.41666666666666669</v>
      </c>
      <c r="I448" s="4" t="str">
        <f t="shared" si="163"/>
        <v/>
      </c>
      <c r="J448" s="2">
        <f t="shared" si="164"/>
        <v>6.9999999999999751</v>
      </c>
      <c r="K448" s="2">
        <f t="shared" si="165"/>
        <v>3.0000000000000693</v>
      </c>
      <c r="L448" s="2">
        <f t="shared" si="166"/>
        <v>3</v>
      </c>
      <c r="M448" s="2">
        <f t="shared" ca="1" si="167"/>
        <v>817</v>
      </c>
      <c r="N448" s="2" t="str">
        <f t="shared" si="168"/>
        <v/>
      </c>
      <c r="O448" s="2">
        <f t="shared" si="169"/>
        <v>0.20999999999999927</v>
      </c>
      <c r="P448" s="5">
        <f t="shared" si="170"/>
        <v>0.17398242926674412</v>
      </c>
      <c r="Q448" s="2">
        <f t="shared" si="171"/>
        <v>3.0000000000000693E-2</v>
      </c>
      <c r="R448" s="2">
        <f t="shared" si="172"/>
        <v>0.23999999999999996</v>
      </c>
      <c r="S448" s="5">
        <f t="shared" si="173"/>
        <v>0.20398242926674481</v>
      </c>
    </row>
    <row r="449" spans="1:19" x14ac:dyDescent="0.25">
      <c r="D449" s="10">
        <v>0.05</v>
      </c>
      <c r="E449" s="2">
        <v>1007</v>
      </c>
      <c r="F449" s="38">
        <f t="shared" si="162"/>
        <v>0.42152777777777778</v>
      </c>
      <c r="G449" s="2">
        <v>1009</v>
      </c>
      <c r="H449" s="40">
        <f t="shared" si="139"/>
        <v>0.42291666666666666</v>
      </c>
      <c r="I449" s="4" t="str">
        <f t="shared" si="163"/>
        <v/>
      </c>
      <c r="J449" s="2">
        <f t="shared" si="164"/>
        <v>7.9999999999999716</v>
      </c>
      <c r="K449" s="2">
        <f t="shared" si="165"/>
        <v>1.9999999999999929</v>
      </c>
      <c r="L449" s="2">
        <f t="shared" si="166"/>
        <v>4</v>
      </c>
      <c r="M449" s="2">
        <f t="shared" ca="1" si="167"/>
        <v>817</v>
      </c>
      <c r="N449" s="2" t="str">
        <f t="shared" si="168"/>
        <v/>
      </c>
      <c r="O449" s="2">
        <f t="shared" si="169"/>
        <v>2.1999999999999922</v>
      </c>
      <c r="P449" s="5">
        <f t="shared" si="170"/>
        <v>1.5634723568507689</v>
      </c>
      <c r="Q449" s="2">
        <f t="shared" si="171"/>
        <v>9.9999999999999645E-2</v>
      </c>
      <c r="R449" s="2">
        <f t="shared" si="172"/>
        <v>2.2999999999999918</v>
      </c>
      <c r="S449" s="5">
        <f t="shared" si="173"/>
        <v>1.6634723568507686</v>
      </c>
    </row>
    <row r="450" spans="1:19" x14ac:dyDescent="0.25">
      <c r="D450" s="10">
        <v>0.5</v>
      </c>
      <c r="E450" s="2">
        <v>1017</v>
      </c>
      <c r="F450" s="38">
        <f t="shared" si="162"/>
        <v>0.4284722222222222</v>
      </c>
      <c r="G450" s="2">
        <v>1018</v>
      </c>
      <c r="H450" s="40">
        <f t="shared" si="139"/>
        <v>0.4291666666666667</v>
      </c>
      <c r="I450" s="4" t="str">
        <f t="shared" si="163"/>
        <v/>
      </c>
      <c r="J450" s="2">
        <f t="shared" si="164"/>
        <v>4.9999999999999023</v>
      </c>
      <c r="K450" s="2">
        <f t="shared" si="165"/>
        <v>1.0000000000000764</v>
      </c>
      <c r="L450" s="2">
        <f t="shared" si="166"/>
        <v>5</v>
      </c>
      <c r="M450" s="2">
        <f t="shared" ca="1" si="167"/>
        <v>817</v>
      </c>
      <c r="N450" s="2" t="str">
        <f t="shared" si="168"/>
        <v/>
      </c>
      <c r="O450" s="2">
        <f t="shared" si="169"/>
        <v>1.4999999999999707</v>
      </c>
      <c r="P450" s="5">
        <f t="shared" si="170"/>
        <v>1.2426760460264559</v>
      </c>
      <c r="Q450" s="2">
        <f t="shared" si="171"/>
        <v>0.50000000000003819</v>
      </c>
      <c r="R450" s="2">
        <f t="shared" si="172"/>
        <v>2.0000000000000089</v>
      </c>
      <c r="S450" s="5">
        <f t="shared" si="173"/>
        <v>1.7426760460264941</v>
      </c>
    </row>
    <row r="451" spans="1:19" x14ac:dyDescent="0.25">
      <c r="D451" s="10">
        <v>0.1</v>
      </c>
      <c r="E451" s="2">
        <v>1023</v>
      </c>
      <c r="F451" s="38">
        <f t="shared" si="162"/>
        <v>0.43263888888888885</v>
      </c>
      <c r="G451" s="2">
        <v>1029</v>
      </c>
      <c r="H451" s="40">
        <f t="shared" si="139"/>
        <v>0.4368055555555555</v>
      </c>
      <c r="I451" s="4" t="str">
        <f t="shared" si="163"/>
        <v/>
      </c>
      <c r="J451" s="2">
        <f t="shared" si="164"/>
        <v>2.0000000000001528</v>
      </c>
      <c r="K451" s="2">
        <f t="shared" si="165"/>
        <v>5.9999999999999787</v>
      </c>
      <c r="L451" s="2">
        <f t="shared" si="166"/>
        <v>6</v>
      </c>
      <c r="M451" s="2">
        <f t="shared" ca="1" si="167"/>
        <v>817</v>
      </c>
      <c r="N451" s="2" t="str">
        <f t="shared" si="168"/>
        <v/>
      </c>
      <c r="O451" s="2">
        <f t="shared" si="169"/>
        <v>0.60000000000004583</v>
      </c>
      <c r="P451" s="5">
        <f t="shared" si="170"/>
        <v>0.49707041841062999</v>
      </c>
      <c r="Q451" s="2">
        <f t="shared" si="171"/>
        <v>0.59999999999999787</v>
      </c>
      <c r="R451" s="2">
        <f t="shared" si="172"/>
        <v>1.2000000000000437</v>
      </c>
      <c r="S451" s="5">
        <f t="shared" si="173"/>
        <v>1.0970704184106279</v>
      </c>
    </row>
    <row r="452" spans="1:19" x14ac:dyDescent="0.25">
      <c r="D452" s="10">
        <v>0.5</v>
      </c>
      <c r="E452" s="2">
        <v>1031</v>
      </c>
      <c r="F452" s="38">
        <f t="shared" si="162"/>
        <v>0.4381944444444445</v>
      </c>
      <c r="G452" s="2">
        <v>1035</v>
      </c>
      <c r="H452" s="40">
        <f t="shared" si="139"/>
        <v>0.44097222222222227</v>
      </c>
      <c r="I452" s="4">
        <f t="shared" si="163"/>
        <v>0.44444444444444448</v>
      </c>
      <c r="J452" s="2" t="str">
        <f t="shared" si="164"/>
        <v/>
      </c>
      <c r="K452" s="2">
        <f t="shared" si="165"/>
        <v>3.9999999999999858</v>
      </c>
      <c r="L452" s="2">
        <f t="shared" si="166"/>
        <v>7</v>
      </c>
      <c r="M452" s="2">
        <f t="shared" ca="1" si="167"/>
        <v>817</v>
      </c>
      <c r="N452" s="2">
        <f t="shared" ca="1" si="168"/>
        <v>143.00000000000006</v>
      </c>
      <c r="O452" s="2">
        <f t="shared" si="169"/>
        <v>1.25</v>
      </c>
      <c r="P452" s="5">
        <f t="shared" si="170"/>
        <v>0.19051423432971509</v>
      </c>
      <c r="Q452" s="2">
        <f t="shared" si="171"/>
        <v>1.9999999999999929</v>
      </c>
      <c r="R452" s="2">
        <f t="shared" si="172"/>
        <v>3.2499999999999929</v>
      </c>
      <c r="S452" s="5">
        <f t="shared" si="173"/>
        <v>2.1905142343297079</v>
      </c>
    </row>
    <row r="453" spans="1:19" x14ac:dyDescent="0.25">
      <c r="A453" s="6">
        <v>38189</v>
      </c>
      <c r="B453" s="2">
        <v>1226</v>
      </c>
      <c r="D453" s="10">
        <v>0.1</v>
      </c>
      <c r="E453" s="2">
        <v>1253</v>
      </c>
      <c r="F453" s="38">
        <f t="shared" si="162"/>
        <v>0.53680555555555554</v>
      </c>
      <c r="G453" s="2">
        <v>1331</v>
      </c>
      <c r="H453" s="40">
        <f t="shared" si="139"/>
        <v>0.56319444444444444</v>
      </c>
      <c r="I453" s="4" t="str">
        <f t="shared" si="163"/>
        <v/>
      </c>
      <c r="J453" s="2">
        <f t="shared" si="164"/>
        <v>4.9999999999999822</v>
      </c>
      <c r="K453" s="2">
        <f t="shared" si="165"/>
        <v>38.000000000000028</v>
      </c>
      <c r="L453" s="2">
        <f t="shared" si="166"/>
        <v>1</v>
      </c>
      <c r="M453" s="2">
        <f t="shared" ca="1" si="167"/>
        <v>1226</v>
      </c>
      <c r="N453" s="2" t="str">
        <f t="shared" si="168"/>
        <v/>
      </c>
      <c r="O453" s="2">
        <f t="shared" si="169"/>
        <v>0.37499999999999872</v>
      </c>
      <c r="P453" s="5">
        <f t="shared" si="170"/>
        <v>0.36067896364171032</v>
      </c>
      <c r="Q453" s="2">
        <f t="shared" si="171"/>
        <v>3.8000000000000029</v>
      </c>
      <c r="R453" s="2">
        <f t="shared" si="172"/>
        <v>4.1750000000000016</v>
      </c>
      <c r="S453" s="5">
        <f t="shared" si="173"/>
        <v>4.160678963641713</v>
      </c>
    </row>
    <row r="454" spans="1:19" x14ac:dyDescent="0.25">
      <c r="D454" s="10">
        <v>0.05</v>
      </c>
      <c r="E454" s="2">
        <v>1336</v>
      </c>
      <c r="F454" s="38">
        <f t="shared" si="162"/>
        <v>0.56666666666666665</v>
      </c>
      <c r="G454" s="2">
        <v>1452</v>
      </c>
      <c r="H454" s="40">
        <f t="shared" si="139"/>
        <v>0.61944444444444446</v>
      </c>
      <c r="I454" s="4">
        <f t="shared" si="163"/>
        <v>0.62291666666666667</v>
      </c>
      <c r="J454" s="2" t="str">
        <f t="shared" si="164"/>
        <v/>
      </c>
      <c r="K454" s="2">
        <f t="shared" si="165"/>
        <v>76.000000000000057</v>
      </c>
      <c r="L454" s="2">
        <f t="shared" si="166"/>
        <v>2</v>
      </c>
      <c r="M454" s="2">
        <f t="shared" ca="1" si="167"/>
        <v>1226</v>
      </c>
      <c r="N454" s="2">
        <f t="shared" ca="1" si="168"/>
        <v>150.99999999999994</v>
      </c>
      <c r="O454" s="2">
        <f t="shared" si="169"/>
        <v>0.125</v>
      </c>
      <c r="P454" s="5">
        <f t="shared" si="170"/>
        <v>2.3105394341225508E-2</v>
      </c>
      <c r="Q454" s="2">
        <f t="shared" si="171"/>
        <v>3.8000000000000029</v>
      </c>
      <c r="R454" s="2">
        <f t="shared" si="172"/>
        <v>3.9250000000000029</v>
      </c>
      <c r="S454" s="5">
        <f t="shared" si="173"/>
        <v>3.8231053943412285</v>
      </c>
    </row>
    <row r="455" spans="1:19" x14ac:dyDescent="0.25">
      <c r="A455" s="6">
        <v>38189</v>
      </c>
      <c r="B455" s="2">
        <v>1529</v>
      </c>
      <c r="D455" s="10">
        <v>0.01</v>
      </c>
      <c r="E455" s="2">
        <v>1551</v>
      </c>
      <c r="F455" s="38">
        <f t="shared" si="162"/>
        <v>0.66041666666666665</v>
      </c>
      <c r="G455" s="2">
        <v>1554</v>
      </c>
      <c r="H455" s="40">
        <f t="shared" si="139"/>
        <v>0.66249999999999998</v>
      </c>
      <c r="I455" s="4" t="str">
        <f t="shared" si="163"/>
        <v/>
      </c>
      <c r="J455" s="2">
        <f t="shared" si="164"/>
        <v>8.0000000000001315</v>
      </c>
      <c r="K455" s="2">
        <f t="shared" si="165"/>
        <v>2.9999999999999893</v>
      </c>
      <c r="L455" s="2">
        <f t="shared" si="166"/>
        <v>1</v>
      </c>
      <c r="M455" s="2">
        <f t="shared" ca="1" si="167"/>
        <v>1529</v>
      </c>
      <c r="N455" s="2" t="str">
        <f t="shared" si="168"/>
        <v/>
      </c>
      <c r="O455" s="2">
        <f t="shared" si="169"/>
        <v>6.4400000000001061</v>
      </c>
      <c r="P455" s="5">
        <f t="shared" si="170"/>
        <v>2.5063671749578602</v>
      </c>
      <c r="Q455" s="2">
        <f t="shared" si="171"/>
        <v>2.9999999999999895E-2</v>
      </c>
      <c r="R455" s="2">
        <f t="shared" si="172"/>
        <v>6.4700000000001063</v>
      </c>
      <c r="S455" s="5">
        <f t="shared" si="173"/>
        <v>2.53636717495786</v>
      </c>
    </row>
    <row r="456" spans="1:19" x14ac:dyDescent="0.25">
      <c r="D456" s="10">
        <v>1.6</v>
      </c>
      <c r="E456" s="2">
        <v>1602</v>
      </c>
      <c r="F456" s="38">
        <f t="shared" si="162"/>
        <v>0.66805555555555562</v>
      </c>
      <c r="G456" s="2">
        <v>1605</v>
      </c>
      <c r="H456" s="40">
        <f t="shared" si="139"/>
        <v>0.67013888888888884</v>
      </c>
      <c r="I456" s="4" t="str">
        <f t="shared" si="163"/>
        <v/>
      </c>
      <c r="J456" s="2">
        <f t="shared" si="164"/>
        <v>2.9999999999999893</v>
      </c>
      <c r="K456" s="2">
        <f t="shared" si="165"/>
        <v>2.9999999999998295</v>
      </c>
      <c r="L456" s="2">
        <f t="shared" si="166"/>
        <v>2</v>
      </c>
      <c r="M456" s="2">
        <f t="shared" ca="1" si="167"/>
        <v>1529</v>
      </c>
      <c r="N456" s="2" t="str">
        <f t="shared" si="168"/>
        <v/>
      </c>
      <c r="O456" s="2">
        <f t="shared" si="169"/>
        <v>3.5999999999999877</v>
      </c>
      <c r="P456" s="5">
        <f t="shared" si="170"/>
        <v>3.4624712201868597</v>
      </c>
      <c r="Q456" s="2">
        <f t="shared" si="171"/>
        <v>4.7999999999997272</v>
      </c>
      <c r="R456" s="2">
        <f t="shared" si="172"/>
        <v>8.3999999999997144</v>
      </c>
      <c r="S456" s="5">
        <f t="shared" si="173"/>
        <v>8.2624712201865869</v>
      </c>
    </row>
    <row r="457" spans="1:19" x14ac:dyDescent="0.25">
      <c r="D457" s="10">
        <v>0.8</v>
      </c>
      <c r="E457" s="2">
        <v>1608</v>
      </c>
      <c r="F457" s="38">
        <f t="shared" si="162"/>
        <v>0.67222222222222217</v>
      </c>
      <c r="G457" s="2">
        <v>1610</v>
      </c>
      <c r="H457" s="40">
        <f t="shared" si="139"/>
        <v>0.67361111111111116</v>
      </c>
      <c r="I457" s="4">
        <f t="shared" si="163"/>
        <v>0.67708333333333337</v>
      </c>
      <c r="J457" s="2" t="str">
        <f t="shared" si="164"/>
        <v/>
      </c>
      <c r="K457" s="2">
        <f t="shared" si="165"/>
        <v>2.0000000000001528</v>
      </c>
      <c r="L457" s="2">
        <f t="shared" si="166"/>
        <v>3</v>
      </c>
      <c r="M457" s="2">
        <f t="shared" ca="1" si="167"/>
        <v>1529</v>
      </c>
      <c r="N457" s="2">
        <f t="shared" ca="1" si="168"/>
        <v>46.000000000000156</v>
      </c>
      <c r="O457" s="2">
        <f t="shared" si="169"/>
        <v>2</v>
      </c>
      <c r="P457" s="5">
        <f t="shared" si="170"/>
        <v>0.29428267387637186</v>
      </c>
      <c r="Q457" s="2">
        <f t="shared" si="171"/>
        <v>1.6000000000001222</v>
      </c>
      <c r="R457" s="2">
        <f t="shared" si="172"/>
        <v>3.6000000000001222</v>
      </c>
      <c r="S457" s="5">
        <f t="shared" si="173"/>
        <v>1.8942826738764942</v>
      </c>
    </row>
    <row r="458" spans="1:19" x14ac:dyDescent="0.25">
      <c r="A458" s="6">
        <v>38189</v>
      </c>
      <c r="B458" s="2">
        <v>1634</v>
      </c>
      <c r="D458" s="10">
        <v>0.01</v>
      </c>
      <c r="E458" s="2">
        <v>1656</v>
      </c>
      <c r="F458" s="38">
        <f t="shared" si="162"/>
        <v>0.7055555555555556</v>
      </c>
      <c r="G458" s="2">
        <v>1701</v>
      </c>
      <c r="H458" s="40">
        <f t="shared" si="139"/>
        <v>0.7090277777777777</v>
      </c>
      <c r="I458" s="4" t="str">
        <f t="shared" si="163"/>
        <v/>
      </c>
      <c r="J458" s="2">
        <f t="shared" si="164"/>
        <v>11.999999999999957</v>
      </c>
      <c r="K458" s="2">
        <f t="shared" si="165"/>
        <v>4.9999999999998224</v>
      </c>
      <c r="L458" s="2">
        <f t="shared" si="166"/>
        <v>1</v>
      </c>
      <c r="M458" s="2">
        <f t="shared" ca="1" si="167"/>
        <v>1634</v>
      </c>
      <c r="N458" s="2" t="str">
        <f t="shared" si="168"/>
        <v/>
      </c>
      <c r="O458" s="2">
        <f t="shared" si="169"/>
        <v>9.6599999999999664</v>
      </c>
      <c r="P458" s="5">
        <f t="shared" si="170"/>
        <v>3.759550762436715</v>
      </c>
      <c r="Q458" s="2">
        <f t="shared" si="171"/>
        <v>4.9999999999998226E-2</v>
      </c>
      <c r="R458" s="2">
        <f t="shared" si="172"/>
        <v>9.7099999999999653</v>
      </c>
      <c r="S458" s="5">
        <f t="shared" si="173"/>
        <v>3.8095507624367131</v>
      </c>
    </row>
    <row r="459" spans="1:19" x14ac:dyDescent="0.25">
      <c r="D459" s="10">
        <v>1.6</v>
      </c>
      <c r="E459" s="2">
        <v>1713</v>
      </c>
      <c r="F459" s="38">
        <f t="shared" si="162"/>
        <v>0.71736111111111101</v>
      </c>
      <c r="G459" s="2">
        <v>1716</v>
      </c>
      <c r="H459" s="40">
        <f t="shared" si="139"/>
        <v>0.71944444444444444</v>
      </c>
      <c r="I459" s="4" t="str">
        <f t="shared" si="163"/>
        <v/>
      </c>
      <c r="J459" s="2">
        <f t="shared" si="164"/>
        <v>5.0000000000001421</v>
      </c>
      <c r="K459" s="2">
        <f t="shared" si="165"/>
        <v>3.0000000000001492</v>
      </c>
      <c r="L459" s="2">
        <f t="shared" si="166"/>
        <v>2</v>
      </c>
      <c r="M459" s="2">
        <f t="shared" ca="1" si="167"/>
        <v>1634</v>
      </c>
      <c r="N459" s="2" t="str">
        <f t="shared" si="168"/>
        <v/>
      </c>
      <c r="O459" s="2">
        <f t="shared" si="169"/>
        <v>6.0000000000001714</v>
      </c>
      <c r="P459" s="5">
        <f t="shared" si="170"/>
        <v>5.7707853669782843</v>
      </c>
      <c r="Q459" s="2">
        <f t="shared" si="171"/>
        <v>4.8000000000002387</v>
      </c>
      <c r="R459" s="2">
        <f t="shared" si="172"/>
        <v>10.800000000000409</v>
      </c>
      <c r="S459" s="5">
        <f t="shared" si="173"/>
        <v>10.570785366978523</v>
      </c>
    </row>
    <row r="460" spans="1:19" x14ac:dyDescent="0.25">
      <c r="D460" s="10">
        <v>0.8</v>
      </c>
      <c r="E460" s="2">
        <v>1721</v>
      </c>
      <c r="F460" s="38">
        <f t="shared" si="162"/>
        <v>0.72291666666666676</v>
      </c>
      <c r="G460" s="2">
        <v>1725</v>
      </c>
      <c r="H460" s="40">
        <f t="shared" si="139"/>
        <v>0.72569444444444453</v>
      </c>
      <c r="I460" s="4">
        <f t="shared" si="163"/>
        <v>0.72916666666666674</v>
      </c>
      <c r="J460" s="2" t="str">
        <f t="shared" si="164"/>
        <v/>
      </c>
      <c r="K460" s="2">
        <f t="shared" si="165"/>
        <v>3.9999999999999858</v>
      </c>
      <c r="L460" s="2">
        <f t="shared" si="166"/>
        <v>3</v>
      </c>
      <c r="M460" s="2">
        <f t="shared" ca="1" si="167"/>
        <v>1634</v>
      </c>
      <c r="N460" s="2">
        <f t="shared" ca="1" si="168"/>
        <v>56.000000000000121</v>
      </c>
      <c r="O460" s="2">
        <f t="shared" si="169"/>
        <v>2</v>
      </c>
      <c r="P460" s="5">
        <f t="shared" si="170"/>
        <v>0.29428267387637186</v>
      </c>
      <c r="Q460" s="2">
        <f t="shared" si="171"/>
        <v>3.1999999999999886</v>
      </c>
      <c r="R460" s="2">
        <f t="shared" si="172"/>
        <v>5.1999999999999886</v>
      </c>
      <c r="S460" s="5">
        <f t="shared" si="173"/>
        <v>3.4942826738763606</v>
      </c>
    </row>
    <row r="461" spans="1:19" x14ac:dyDescent="0.25">
      <c r="A461" s="6">
        <v>38190</v>
      </c>
      <c r="B461" s="2">
        <v>827</v>
      </c>
      <c r="D461" s="10">
        <v>0.01</v>
      </c>
      <c r="E461" s="2">
        <v>916</v>
      </c>
      <c r="F461" s="38">
        <f t="shared" si="162"/>
        <v>0.38611111111111113</v>
      </c>
      <c r="G461" s="2">
        <v>920</v>
      </c>
      <c r="H461" s="40">
        <f t="shared" si="139"/>
        <v>0.3888888888888889</v>
      </c>
      <c r="I461" s="4" t="str">
        <f t="shared" si="163"/>
        <v/>
      </c>
      <c r="J461" s="2">
        <f t="shared" si="164"/>
        <v>8.999999999999968</v>
      </c>
      <c r="K461" s="2">
        <f t="shared" si="165"/>
        <v>3.9999999999999858</v>
      </c>
      <c r="L461" s="2">
        <f t="shared" si="166"/>
        <v>1</v>
      </c>
      <c r="M461" s="2">
        <f t="shared" ca="1" si="167"/>
        <v>827</v>
      </c>
      <c r="N461" s="2" t="str">
        <f t="shared" si="168"/>
        <v/>
      </c>
      <c r="O461" s="2">
        <f t="shared" si="169"/>
        <v>7.2449999999999743</v>
      </c>
      <c r="P461" s="5">
        <f t="shared" si="170"/>
        <v>2.8196630718275362</v>
      </c>
      <c r="Q461" s="2">
        <f t="shared" si="171"/>
        <v>3.9999999999999862E-2</v>
      </c>
      <c r="R461" s="2">
        <f t="shared" si="172"/>
        <v>7.2849999999999744</v>
      </c>
      <c r="S461" s="5">
        <f t="shared" si="173"/>
        <v>2.8596630718275362</v>
      </c>
    </row>
    <row r="462" spans="1:19" x14ac:dyDescent="0.25">
      <c r="D462" s="10">
        <v>1.6</v>
      </c>
      <c r="E462" s="2">
        <v>929</v>
      </c>
      <c r="F462" s="38">
        <f t="shared" si="162"/>
        <v>0.39513888888888887</v>
      </c>
      <c r="G462" s="2">
        <v>932</v>
      </c>
      <c r="H462" s="40">
        <f t="shared" si="139"/>
        <v>0.3972222222222222</v>
      </c>
      <c r="I462" s="4" t="str">
        <f t="shared" si="163"/>
        <v/>
      </c>
      <c r="J462" s="2">
        <f t="shared" si="164"/>
        <v>5.9999999999999787</v>
      </c>
      <c r="K462" s="2">
        <f t="shared" si="165"/>
        <v>2.9999999999999893</v>
      </c>
      <c r="L462" s="2">
        <f t="shared" si="166"/>
        <v>2</v>
      </c>
      <c r="M462" s="2">
        <f t="shared" ca="1" si="167"/>
        <v>827</v>
      </c>
      <c r="N462" s="2" t="str">
        <f t="shared" si="168"/>
        <v/>
      </c>
      <c r="O462" s="2">
        <f t="shared" si="169"/>
        <v>7.1999999999999753</v>
      </c>
      <c r="P462" s="5">
        <f t="shared" si="170"/>
        <v>6.9249424403737194</v>
      </c>
      <c r="Q462" s="2">
        <f t="shared" si="171"/>
        <v>4.7999999999999829</v>
      </c>
      <c r="R462" s="2">
        <f t="shared" si="172"/>
        <v>11.999999999999957</v>
      </c>
      <c r="S462" s="5">
        <f t="shared" si="173"/>
        <v>11.724942440373702</v>
      </c>
    </row>
    <row r="463" spans="1:19" x14ac:dyDescent="0.25">
      <c r="D463" s="10">
        <v>0.8</v>
      </c>
      <c r="E463" s="2">
        <v>938</v>
      </c>
      <c r="F463" s="38">
        <f t="shared" si="162"/>
        <v>0.40138888888888885</v>
      </c>
      <c r="G463" s="2">
        <v>941</v>
      </c>
      <c r="H463" s="40">
        <f t="shared" si="139"/>
        <v>0.40347222222222223</v>
      </c>
      <c r="I463" s="4">
        <f t="shared" si="163"/>
        <v>0.40694444444444444</v>
      </c>
      <c r="J463" s="2" t="str">
        <f t="shared" si="164"/>
        <v/>
      </c>
      <c r="K463" s="2">
        <f t="shared" si="165"/>
        <v>3.0000000000000693</v>
      </c>
      <c r="L463" s="2">
        <f t="shared" si="166"/>
        <v>3</v>
      </c>
      <c r="M463" s="2">
        <f t="shared" ca="1" si="167"/>
        <v>827</v>
      </c>
      <c r="N463" s="2">
        <f t="shared" ca="1" si="168"/>
        <v>79.000000000000043</v>
      </c>
      <c r="O463" s="2">
        <f t="shared" si="169"/>
        <v>2</v>
      </c>
      <c r="P463" s="5">
        <f t="shared" si="170"/>
        <v>0.29428267387637186</v>
      </c>
      <c r="Q463" s="2">
        <f t="shared" si="171"/>
        <v>2.4000000000000554</v>
      </c>
      <c r="R463" s="2">
        <f t="shared" si="172"/>
        <v>4.4000000000000554</v>
      </c>
      <c r="S463" s="5">
        <f t="shared" si="173"/>
        <v>2.6942826738764274</v>
      </c>
    </row>
    <row r="464" spans="1:19" x14ac:dyDescent="0.25">
      <c r="A464" s="6">
        <v>38190</v>
      </c>
      <c r="B464" s="2">
        <v>1005</v>
      </c>
      <c r="D464" s="10">
        <v>0.01</v>
      </c>
      <c r="E464" s="2">
        <v>1025</v>
      </c>
      <c r="F464" s="38">
        <f t="shared" si="162"/>
        <v>0.43402777777777773</v>
      </c>
      <c r="G464" s="2">
        <v>1031</v>
      </c>
      <c r="H464" s="40">
        <f t="shared" si="139"/>
        <v>0.4381944444444445</v>
      </c>
      <c r="I464" s="4" t="str">
        <f t="shared" si="163"/>
        <v/>
      </c>
      <c r="J464" s="2">
        <f t="shared" si="164"/>
        <v>10.999999999999881</v>
      </c>
      <c r="K464" s="2">
        <f t="shared" si="165"/>
        <v>6.0000000000001386</v>
      </c>
      <c r="L464" s="2">
        <f t="shared" si="166"/>
        <v>1</v>
      </c>
      <c r="M464" s="2">
        <f t="shared" ca="1" si="167"/>
        <v>1005</v>
      </c>
      <c r="N464" s="2" t="str">
        <f t="shared" si="168"/>
        <v/>
      </c>
      <c r="O464" s="2">
        <f t="shared" si="169"/>
        <v>8.8549999999999045</v>
      </c>
      <c r="P464" s="5">
        <f t="shared" si="170"/>
        <v>3.4462548655669631</v>
      </c>
      <c r="Q464" s="2">
        <f t="shared" si="171"/>
        <v>6.0000000000001386E-2</v>
      </c>
      <c r="R464" s="2">
        <f t="shared" si="172"/>
        <v>8.9149999999999068</v>
      </c>
      <c r="S464" s="5">
        <f t="shared" si="173"/>
        <v>3.5062548655669645</v>
      </c>
    </row>
    <row r="465" spans="1:19" x14ac:dyDescent="0.25">
      <c r="D465" s="10">
        <v>1.6</v>
      </c>
      <c r="E465" s="2">
        <v>1042</v>
      </c>
      <c r="F465" s="38">
        <f t="shared" si="162"/>
        <v>0.4458333333333333</v>
      </c>
      <c r="G465" s="2">
        <v>1045</v>
      </c>
      <c r="H465" s="40">
        <f t="shared" si="139"/>
        <v>0.44791666666666669</v>
      </c>
      <c r="I465" s="4" t="str">
        <f t="shared" si="163"/>
        <v/>
      </c>
      <c r="J465" s="2">
        <f t="shared" si="164"/>
        <v>6.9999999999999751</v>
      </c>
      <c r="K465" s="2">
        <f t="shared" si="165"/>
        <v>3.0000000000000693</v>
      </c>
      <c r="L465" s="2">
        <f t="shared" si="166"/>
        <v>2</v>
      </c>
      <c r="M465" s="2">
        <f t="shared" ca="1" si="167"/>
        <v>1005</v>
      </c>
      <c r="N465" s="2" t="str">
        <f t="shared" si="168"/>
        <v/>
      </c>
      <c r="O465" s="2">
        <f t="shared" si="169"/>
        <v>8.3999999999999719</v>
      </c>
      <c r="P465" s="5">
        <f t="shared" si="170"/>
        <v>8.0790995137693393</v>
      </c>
      <c r="Q465" s="2">
        <f t="shared" si="171"/>
        <v>4.8000000000001108</v>
      </c>
      <c r="R465" s="2">
        <f t="shared" si="172"/>
        <v>13.200000000000083</v>
      </c>
      <c r="S465" s="5">
        <f t="shared" si="173"/>
        <v>12.87909951376945</v>
      </c>
    </row>
    <row r="466" spans="1:19" x14ac:dyDescent="0.25">
      <c r="D466" s="10">
        <v>0.8</v>
      </c>
      <c r="E466" s="2">
        <v>1052</v>
      </c>
      <c r="F466" s="38">
        <f t="shared" si="162"/>
        <v>0.45277777777777778</v>
      </c>
      <c r="G466" s="2">
        <v>1055</v>
      </c>
      <c r="H466" s="40">
        <f t="shared" si="139"/>
        <v>0.4548611111111111</v>
      </c>
      <c r="I466" s="4">
        <f t="shared" si="163"/>
        <v>0.45833333333333331</v>
      </c>
      <c r="J466" s="2" t="str">
        <f t="shared" si="164"/>
        <v/>
      </c>
      <c r="K466" s="2">
        <f t="shared" si="165"/>
        <v>2.9999999999999893</v>
      </c>
      <c r="L466" s="2">
        <f t="shared" si="166"/>
        <v>3</v>
      </c>
      <c r="M466" s="2">
        <f t="shared" ca="1" si="167"/>
        <v>1005</v>
      </c>
      <c r="N466" s="2">
        <f t="shared" ca="1" si="168"/>
        <v>54.999999999999964</v>
      </c>
      <c r="O466" s="2">
        <f t="shared" si="169"/>
        <v>2</v>
      </c>
      <c r="P466" s="5">
        <f t="shared" si="170"/>
        <v>0.29428267387637186</v>
      </c>
      <c r="Q466" s="2">
        <f t="shared" si="171"/>
        <v>2.3999999999999915</v>
      </c>
      <c r="R466" s="2">
        <f t="shared" si="172"/>
        <v>4.3999999999999915</v>
      </c>
      <c r="S466" s="5">
        <f t="shared" si="173"/>
        <v>2.6942826738763634</v>
      </c>
    </row>
    <row r="467" spans="1:19" x14ac:dyDescent="0.25">
      <c r="A467" s="6">
        <v>38190</v>
      </c>
      <c r="B467" s="2">
        <v>1115</v>
      </c>
      <c r="D467" s="10">
        <v>0.01</v>
      </c>
      <c r="E467" s="2">
        <v>1134</v>
      </c>
      <c r="F467" s="38">
        <f t="shared" si="162"/>
        <v>0.48194444444444445</v>
      </c>
      <c r="G467" s="2">
        <v>1138</v>
      </c>
      <c r="H467" s="40">
        <f t="shared" si="139"/>
        <v>0.48472222222222222</v>
      </c>
      <c r="I467" s="4" t="str">
        <f t="shared" si="163"/>
        <v/>
      </c>
      <c r="J467" s="2">
        <f t="shared" si="164"/>
        <v>6.9999999999999751</v>
      </c>
      <c r="K467" s="2">
        <f t="shared" si="165"/>
        <v>3.9999999999999858</v>
      </c>
      <c r="L467" s="2">
        <f t="shared" si="166"/>
        <v>1</v>
      </c>
      <c r="M467" s="2">
        <f t="shared" ca="1" si="167"/>
        <v>1115</v>
      </c>
      <c r="N467" s="2" t="str">
        <f t="shared" si="168"/>
        <v/>
      </c>
      <c r="O467" s="2">
        <f t="shared" si="169"/>
        <v>5.6349999999999802</v>
      </c>
      <c r="P467" s="5">
        <f t="shared" si="170"/>
        <v>2.1930712780880839</v>
      </c>
      <c r="Q467" s="2">
        <f t="shared" si="171"/>
        <v>3.9999999999999862E-2</v>
      </c>
      <c r="R467" s="2">
        <f t="shared" si="172"/>
        <v>5.6749999999999803</v>
      </c>
      <c r="S467" s="5">
        <f t="shared" si="173"/>
        <v>2.2330712780880839</v>
      </c>
    </row>
    <row r="468" spans="1:19" x14ac:dyDescent="0.25">
      <c r="D468" s="10">
        <v>1.6</v>
      </c>
      <c r="E468" s="2">
        <v>1145</v>
      </c>
      <c r="F468" s="38">
        <f t="shared" si="162"/>
        <v>0.48958333333333331</v>
      </c>
      <c r="G468" s="2">
        <v>1149</v>
      </c>
      <c r="H468" s="40">
        <f t="shared" si="139"/>
        <v>0.49236111111111108</v>
      </c>
      <c r="I468" s="4" t="str">
        <f t="shared" si="163"/>
        <v/>
      </c>
      <c r="J468" s="2">
        <f t="shared" si="164"/>
        <v>5.0000000000000622</v>
      </c>
      <c r="K468" s="2">
        <f t="shared" si="165"/>
        <v>3.9999999999999858</v>
      </c>
      <c r="L468" s="2">
        <f t="shared" si="166"/>
        <v>2</v>
      </c>
      <c r="M468" s="2">
        <f t="shared" ca="1" si="167"/>
        <v>1115</v>
      </c>
      <c r="N468" s="2" t="str">
        <f t="shared" si="168"/>
        <v/>
      </c>
      <c r="O468" s="2">
        <f t="shared" si="169"/>
        <v>6.0000000000000755</v>
      </c>
      <c r="P468" s="5">
        <f t="shared" si="170"/>
        <v>5.7707853669781919</v>
      </c>
      <c r="Q468" s="2">
        <f t="shared" si="171"/>
        <v>6.3999999999999773</v>
      </c>
      <c r="R468" s="2">
        <f t="shared" si="172"/>
        <v>12.400000000000052</v>
      </c>
      <c r="S468" s="5">
        <f t="shared" si="173"/>
        <v>12.170785366978169</v>
      </c>
    </row>
    <row r="469" spans="1:19" x14ac:dyDescent="0.25">
      <c r="D469" s="10">
        <v>0.8</v>
      </c>
      <c r="E469" s="2">
        <v>1154</v>
      </c>
      <c r="F469" s="38">
        <f t="shared" si="162"/>
        <v>0.49583333333333335</v>
      </c>
      <c r="G469" s="2">
        <v>1157</v>
      </c>
      <c r="H469" s="40">
        <f t="shared" si="139"/>
        <v>0.49791666666666662</v>
      </c>
      <c r="I469" s="4">
        <f t="shared" si="163"/>
        <v>0.50138888888888888</v>
      </c>
      <c r="J469" s="2" t="str">
        <f t="shared" si="164"/>
        <v/>
      </c>
      <c r="K469" s="2">
        <f t="shared" si="165"/>
        <v>2.9999999999999094</v>
      </c>
      <c r="L469" s="2">
        <f t="shared" si="166"/>
        <v>3</v>
      </c>
      <c r="M469" s="2">
        <f t="shared" ca="1" si="167"/>
        <v>1115</v>
      </c>
      <c r="N469" s="2">
        <f t="shared" ca="1" si="168"/>
        <v>46.999999999999993</v>
      </c>
      <c r="O469" s="2">
        <f t="shared" si="169"/>
        <v>2</v>
      </c>
      <c r="P469" s="5">
        <f t="shared" si="170"/>
        <v>0.29428267387637186</v>
      </c>
      <c r="Q469" s="2">
        <f t="shared" si="171"/>
        <v>2.3999999999999275</v>
      </c>
      <c r="R469" s="2">
        <f t="shared" si="172"/>
        <v>4.3999999999999275</v>
      </c>
      <c r="S469" s="5">
        <f t="shared" si="173"/>
        <v>2.6942826738762995</v>
      </c>
    </row>
    <row r="470" spans="1:19" x14ac:dyDescent="0.25">
      <c r="A470" s="6">
        <v>38190</v>
      </c>
      <c r="B470" s="2">
        <v>1359</v>
      </c>
      <c r="D470" s="10">
        <v>80</v>
      </c>
      <c r="E470" s="2">
        <v>1429</v>
      </c>
      <c r="F470" s="38">
        <f t="shared" si="162"/>
        <v>0.60347222222222219</v>
      </c>
      <c r="G470" s="2">
        <v>1536</v>
      </c>
      <c r="H470" s="40">
        <f t="shared" si="139"/>
        <v>0.65</v>
      </c>
      <c r="I470" s="4">
        <f t="shared" si="163"/>
        <v>0.65347222222222223</v>
      </c>
      <c r="J470" s="2" t="str">
        <f t="shared" si="164"/>
        <v/>
      </c>
      <c r="K470" s="2">
        <f t="shared" si="165"/>
        <v>67.000000000000085</v>
      </c>
      <c r="L470" s="2">
        <f t="shared" si="166"/>
        <v>1</v>
      </c>
      <c r="M470" s="2">
        <f t="shared" ca="1" si="167"/>
        <v>1359</v>
      </c>
      <c r="N470" s="2">
        <f t="shared" ca="1" si="168"/>
        <v>102.00000000000011</v>
      </c>
      <c r="O470" s="2">
        <f t="shared" si="169"/>
        <v>200</v>
      </c>
      <c r="P470" s="5">
        <f t="shared" si="170"/>
        <v>21.981008904684504</v>
      </c>
      <c r="Q470" s="2">
        <f t="shared" si="171"/>
        <v>5360.0000000000073</v>
      </c>
      <c r="R470" s="2">
        <f t="shared" si="172"/>
        <v>5560.0000000000073</v>
      </c>
      <c r="S470" s="5">
        <f t="shared" si="173"/>
        <v>5381.9810089046914</v>
      </c>
    </row>
    <row r="471" spans="1:19" x14ac:dyDescent="0.25">
      <c r="A471" s="6">
        <v>38191</v>
      </c>
      <c r="B471" s="2">
        <v>813</v>
      </c>
      <c r="D471" s="10">
        <v>0.01</v>
      </c>
      <c r="E471" s="2">
        <v>1026</v>
      </c>
      <c r="F471" s="38">
        <f t="shared" si="162"/>
        <v>0.43472222222222223</v>
      </c>
      <c r="G471" s="2">
        <v>1037</v>
      </c>
      <c r="H471" s="40">
        <f t="shared" si="139"/>
        <v>0.44236111111111115</v>
      </c>
      <c r="I471" s="4" t="str">
        <f t="shared" si="163"/>
        <v/>
      </c>
      <c r="J471" s="2">
        <f t="shared" si="164"/>
        <v>8.999999999999968</v>
      </c>
      <c r="K471" s="2">
        <f t="shared" si="165"/>
        <v>11.000000000000041</v>
      </c>
      <c r="L471" s="2">
        <f t="shared" si="166"/>
        <v>1</v>
      </c>
      <c r="M471" s="2">
        <f t="shared" ca="1" si="167"/>
        <v>813</v>
      </c>
      <c r="N471" s="2" t="str">
        <f t="shared" si="168"/>
        <v/>
      </c>
      <c r="O471" s="2">
        <f t="shared" si="169"/>
        <v>9.0449999999999662</v>
      </c>
      <c r="P471" s="5">
        <f t="shared" si="170"/>
        <v>3.3803819386477079</v>
      </c>
      <c r="Q471" s="2">
        <f t="shared" si="171"/>
        <v>0.11000000000000042</v>
      </c>
      <c r="R471" s="2">
        <f t="shared" si="172"/>
        <v>9.1549999999999674</v>
      </c>
      <c r="S471" s="5">
        <f t="shared" si="173"/>
        <v>3.4903819386477082</v>
      </c>
    </row>
    <row r="472" spans="1:19" x14ac:dyDescent="0.25">
      <c r="D472" s="10">
        <v>2</v>
      </c>
      <c r="E472" s="2">
        <v>1046</v>
      </c>
      <c r="F472" s="38">
        <f t="shared" si="162"/>
        <v>0.44861111111111113</v>
      </c>
      <c r="G472" s="2">
        <v>1047</v>
      </c>
      <c r="H472" s="40">
        <f t="shared" si="139"/>
        <v>0.44930555555555557</v>
      </c>
      <c r="I472" s="4">
        <f t="shared" si="163"/>
        <v>0.45277777777777778</v>
      </c>
      <c r="J472" s="2" t="str">
        <f t="shared" si="164"/>
        <v/>
      </c>
      <c r="K472" s="2">
        <f t="shared" si="165"/>
        <v>0.99999999999999645</v>
      </c>
      <c r="L472" s="2">
        <f t="shared" si="166"/>
        <v>2</v>
      </c>
      <c r="M472" s="2">
        <f t="shared" ca="1" si="167"/>
        <v>813</v>
      </c>
      <c r="N472" s="2">
        <f t="shared" ca="1" si="168"/>
        <v>159</v>
      </c>
      <c r="O472" s="2">
        <f t="shared" si="169"/>
        <v>5</v>
      </c>
      <c r="P472" s="5">
        <f t="shared" si="170"/>
        <v>0.68924379203313568</v>
      </c>
      <c r="Q472" s="2">
        <f t="shared" si="171"/>
        <v>1.9999999999999929</v>
      </c>
      <c r="R472" s="2">
        <f t="shared" si="172"/>
        <v>6.9999999999999929</v>
      </c>
      <c r="S472" s="5">
        <f t="shared" si="173"/>
        <v>2.6892437920331287</v>
      </c>
    </row>
    <row r="473" spans="1:19" x14ac:dyDescent="0.25">
      <c r="A473" s="6">
        <v>38191</v>
      </c>
      <c r="B473" s="2">
        <v>1202</v>
      </c>
      <c r="D473" s="10">
        <v>100</v>
      </c>
      <c r="E473" s="2">
        <v>1302</v>
      </c>
      <c r="F473" s="38">
        <f t="shared" si="162"/>
        <v>0.54305555555555551</v>
      </c>
      <c r="G473" s="2">
        <v>1404</v>
      </c>
      <c r="H473" s="40">
        <f t="shared" si="139"/>
        <v>0.58611111111111114</v>
      </c>
      <c r="I473" s="4" t="str">
        <f t="shared" si="163"/>
        <v/>
      </c>
      <c r="J473" s="2">
        <f t="shared" si="164"/>
        <v>60.999999999999943</v>
      </c>
      <c r="K473" s="2">
        <f t="shared" si="165"/>
        <v>62.000000000000099</v>
      </c>
      <c r="L473" s="2">
        <f t="shared" si="166"/>
        <v>1</v>
      </c>
      <c r="M473" s="2">
        <f t="shared" ca="1" si="167"/>
        <v>1202</v>
      </c>
      <c r="N473" s="2" t="str">
        <f t="shared" si="168"/>
        <v/>
      </c>
      <c r="O473" s="2">
        <f t="shared" si="169"/>
        <v>3080.4999999999973</v>
      </c>
      <c r="P473" s="5">
        <f t="shared" si="170"/>
        <v>1311.3524700157304</v>
      </c>
      <c r="Q473" s="2">
        <f t="shared" si="171"/>
        <v>6200.00000000001</v>
      </c>
      <c r="R473" s="2">
        <f t="shared" si="172"/>
        <v>9280.5000000000073</v>
      </c>
      <c r="S473" s="5">
        <f t="shared" si="173"/>
        <v>7511.3524700157404</v>
      </c>
    </row>
    <row r="474" spans="1:19" x14ac:dyDescent="0.25">
      <c r="D474" s="10">
        <v>1</v>
      </c>
      <c r="E474" s="2">
        <v>1505</v>
      </c>
      <c r="F474" s="38">
        <f t="shared" si="162"/>
        <v>0.62847222222222221</v>
      </c>
      <c r="G474" s="2">
        <v>1508</v>
      </c>
      <c r="H474" s="40">
        <f t="shared" si="139"/>
        <v>0.63055555555555554</v>
      </c>
      <c r="I474" s="4" t="str">
        <f t="shared" si="163"/>
        <v/>
      </c>
      <c r="J474" s="2">
        <f t="shared" si="164"/>
        <v>10.000000000000124</v>
      </c>
      <c r="K474" s="2">
        <f t="shared" si="165"/>
        <v>2.9999999999999893</v>
      </c>
      <c r="L474" s="2">
        <f t="shared" si="166"/>
        <v>2</v>
      </c>
      <c r="M474" s="2">
        <f t="shared" ca="1" si="167"/>
        <v>1202</v>
      </c>
      <c r="N474" s="2" t="str">
        <f t="shared" si="168"/>
        <v/>
      </c>
      <c r="O474" s="2">
        <f t="shared" si="169"/>
        <v>505.00000000000625</v>
      </c>
      <c r="P474" s="5">
        <f t="shared" si="170"/>
        <v>214.97581475667997</v>
      </c>
      <c r="Q474" s="2">
        <f t="shared" si="171"/>
        <v>2.9999999999999893</v>
      </c>
      <c r="R474" s="2">
        <f t="shared" si="172"/>
        <v>508.00000000000625</v>
      </c>
      <c r="S474" s="5">
        <f t="shared" si="173"/>
        <v>217.97581475667997</v>
      </c>
    </row>
    <row r="475" spans="1:19" x14ac:dyDescent="0.25">
      <c r="D475" s="10">
        <v>100</v>
      </c>
      <c r="E475" s="2">
        <v>1518</v>
      </c>
      <c r="F475" s="38">
        <f t="shared" si="162"/>
        <v>0.63750000000000007</v>
      </c>
      <c r="G475" s="2">
        <v>1624</v>
      </c>
      <c r="H475" s="40">
        <f t="shared" si="139"/>
        <v>0.68333333333333324</v>
      </c>
      <c r="I475" s="4">
        <f t="shared" si="163"/>
        <v>0.68680555555555545</v>
      </c>
      <c r="J475" s="2" t="str">
        <f t="shared" si="164"/>
        <v/>
      </c>
      <c r="K475" s="2">
        <f t="shared" si="165"/>
        <v>65.999999999999773</v>
      </c>
      <c r="L475" s="2">
        <f t="shared" si="166"/>
        <v>3</v>
      </c>
      <c r="M475" s="2">
        <f t="shared" ca="1" si="167"/>
        <v>1202</v>
      </c>
      <c r="N475" s="2">
        <f t="shared" ca="1" si="168"/>
        <v>266.99999999999983</v>
      </c>
      <c r="O475" s="2">
        <f t="shared" si="169"/>
        <v>250</v>
      </c>
      <c r="P475" s="5">
        <f t="shared" si="170"/>
        <v>27.143420404993254</v>
      </c>
      <c r="Q475" s="2">
        <f t="shared" si="171"/>
        <v>6599.9999999999773</v>
      </c>
      <c r="R475" s="2">
        <f t="shared" si="172"/>
        <v>6849.9999999999773</v>
      </c>
      <c r="S475" s="5">
        <f t="shared" si="173"/>
        <v>6627.1434204049701</v>
      </c>
    </row>
    <row r="476" spans="1:19" x14ac:dyDescent="0.25">
      <c r="A476" s="6">
        <v>38192</v>
      </c>
      <c r="B476" s="2">
        <v>811</v>
      </c>
      <c r="D476" s="10">
        <v>0.01</v>
      </c>
      <c r="E476" s="2">
        <v>904</v>
      </c>
      <c r="F476" s="38">
        <f t="shared" si="162"/>
        <v>0.37777777777777777</v>
      </c>
      <c r="G476" s="2">
        <v>906</v>
      </c>
      <c r="H476" s="40">
        <f t="shared" si="139"/>
        <v>0.37916666666666665</v>
      </c>
      <c r="I476" s="4" t="str">
        <f t="shared" si="163"/>
        <v/>
      </c>
      <c r="J476" s="2">
        <f t="shared" si="164"/>
        <v>7.0000000000000551</v>
      </c>
      <c r="K476" s="2">
        <f t="shared" si="165"/>
        <v>1.9999999999999929</v>
      </c>
      <c r="L476" s="2">
        <f t="shared" si="166"/>
        <v>1</v>
      </c>
      <c r="M476" s="2">
        <f t="shared" ca="1" si="167"/>
        <v>811</v>
      </c>
      <c r="N476" s="2" t="str">
        <f t="shared" si="168"/>
        <v/>
      </c>
      <c r="O476" s="2">
        <f t="shared" si="169"/>
        <v>0.38500000000000301</v>
      </c>
      <c r="P476" s="5">
        <f t="shared" si="170"/>
        <v>0.27361621771209788</v>
      </c>
      <c r="Q476" s="2">
        <f t="shared" si="171"/>
        <v>1.9999999999999931E-2</v>
      </c>
      <c r="R476" s="2">
        <f t="shared" si="172"/>
        <v>0.40500000000000291</v>
      </c>
      <c r="S476" s="5">
        <f t="shared" si="173"/>
        <v>0.29361621771209778</v>
      </c>
    </row>
    <row r="477" spans="1:19" x14ac:dyDescent="0.25">
      <c r="D477" s="10">
        <v>0.1</v>
      </c>
      <c r="E477" s="2">
        <v>913</v>
      </c>
      <c r="F477" s="38">
        <f t="shared" si="162"/>
        <v>0.3840277777777778</v>
      </c>
      <c r="G477" s="2">
        <v>942</v>
      </c>
      <c r="H477" s="40">
        <f t="shared" si="139"/>
        <v>0.40416666666666662</v>
      </c>
      <c r="I477" s="4" t="str">
        <f t="shared" si="163"/>
        <v/>
      </c>
      <c r="J477" s="2">
        <f t="shared" si="164"/>
        <v>8.0000000000001315</v>
      </c>
      <c r="K477" s="2">
        <f t="shared" si="165"/>
        <v>28.999999999999897</v>
      </c>
      <c r="L477" s="2">
        <f t="shared" si="166"/>
        <v>2</v>
      </c>
      <c r="M477" s="2">
        <f t="shared" ca="1" si="167"/>
        <v>811</v>
      </c>
      <c r="N477" s="2" t="str">
        <f t="shared" si="168"/>
        <v/>
      </c>
      <c r="O477" s="2">
        <f t="shared" si="169"/>
        <v>20.400000000000333</v>
      </c>
      <c r="P477" s="5">
        <f t="shared" si="170"/>
        <v>10.020416072498822</v>
      </c>
      <c r="Q477" s="2">
        <f t="shared" si="171"/>
        <v>2.8999999999999897</v>
      </c>
      <c r="R477" s="2">
        <f t="shared" si="172"/>
        <v>23.300000000000324</v>
      </c>
      <c r="S477" s="5">
        <f t="shared" si="173"/>
        <v>12.920416072498812</v>
      </c>
    </row>
    <row r="478" spans="1:19" x14ac:dyDescent="0.25">
      <c r="D478" s="10">
        <v>5</v>
      </c>
      <c r="E478" s="2">
        <v>950</v>
      </c>
      <c r="F478" s="38">
        <f t="shared" si="162"/>
        <v>0.40972222222222227</v>
      </c>
      <c r="G478" s="2">
        <v>1158</v>
      </c>
      <c r="H478" s="40">
        <f t="shared" si="139"/>
        <v>0.49861111111111112</v>
      </c>
      <c r="I478" s="4">
        <f t="shared" si="163"/>
        <v>0.50208333333333333</v>
      </c>
      <c r="J478" s="2" t="str">
        <f t="shared" si="164"/>
        <v/>
      </c>
      <c r="K478" s="2">
        <f t="shared" si="165"/>
        <v>127.99999999999994</v>
      </c>
      <c r="L478" s="2">
        <f t="shared" si="166"/>
        <v>3</v>
      </c>
      <c r="M478" s="2">
        <f t="shared" ca="1" si="167"/>
        <v>811</v>
      </c>
      <c r="N478" s="2">
        <f t="shared" ca="1" si="168"/>
        <v>231.99999999999997</v>
      </c>
      <c r="O478" s="2">
        <f t="shared" si="169"/>
        <v>12.5</v>
      </c>
      <c r="P478" s="5">
        <f t="shared" si="170"/>
        <v>1.6207517425303481</v>
      </c>
      <c r="Q478" s="2">
        <f t="shared" si="171"/>
        <v>639.99999999999977</v>
      </c>
      <c r="R478" s="2">
        <f t="shared" si="172"/>
        <v>652.49999999999977</v>
      </c>
      <c r="S478" s="5">
        <f t="shared" si="173"/>
        <v>641.62075174253016</v>
      </c>
    </row>
    <row r="479" spans="1:19" x14ac:dyDescent="0.25">
      <c r="A479" s="6">
        <v>38192</v>
      </c>
      <c r="B479" s="2">
        <v>1236</v>
      </c>
      <c r="D479" s="10">
        <v>0.1</v>
      </c>
      <c r="E479" s="2">
        <v>1301</v>
      </c>
      <c r="F479" s="38">
        <f t="shared" si="162"/>
        <v>0.54236111111111118</v>
      </c>
      <c r="G479" s="2">
        <v>1343</v>
      </c>
      <c r="H479" s="40">
        <f t="shared" si="139"/>
        <v>0.57152777777777775</v>
      </c>
      <c r="I479" s="4" t="str">
        <f t="shared" si="163"/>
        <v/>
      </c>
      <c r="J479" s="2">
        <f t="shared" si="164"/>
        <v>5.0000000000001421</v>
      </c>
      <c r="K479" s="2">
        <f t="shared" si="165"/>
        <v>41.999999999999851</v>
      </c>
      <c r="L479" s="2">
        <f t="shared" si="166"/>
        <v>1</v>
      </c>
      <c r="M479" s="2">
        <f t="shared" ca="1" si="167"/>
        <v>1236</v>
      </c>
      <c r="N479" s="2" t="str">
        <f t="shared" si="168"/>
        <v/>
      </c>
      <c r="O479" s="2">
        <f t="shared" si="169"/>
        <v>12.750000000000362</v>
      </c>
      <c r="P479" s="5">
        <f t="shared" si="170"/>
        <v>6.2627600453118388</v>
      </c>
      <c r="Q479" s="2">
        <f t="shared" si="171"/>
        <v>4.1999999999999851</v>
      </c>
      <c r="R479" s="2">
        <f t="shared" si="172"/>
        <v>16.950000000000347</v>
      </c>
      <c r="S479" s="5">
        <f t="shared" si="173"/>
        <v>10.462760045311825</v>
      </c>
    </row>
    <row r="480" spans="1:19" x14ac:dyDescent="0.25">
      <c r="D480" s="10">
        <v>5</v>
      </c>
      <c r="E480" s="2">
        <v>1348</v>
      </c>
      <c r="F480" s="38">
        <f t="shared" si="162"/>
        <v>0.57500000000000007</v>
      </c>
      <c r="G480" s="2">
        <v>1505</v>
      </c>
      <c r="H480" s="40">
        <f t="shared" si="139"/>
        <v>0.62847222222222221</v>
      </c>
      <c r="I480" s="4">
        <f t="shared" si="163"/>
        <v>0.63194444444444442</v>
      </c>
      <c r="J480" s="2" t="str">
        <f t="shared" si="164"/>
        <v/>
      </c>
      <c r="K480" s="2">
        <f t="shared" si="165"/>
        <v>76.999999999999886</v>
      </c>
      <c r="L480" s="2">
        <f t="shared" si="166"/>
        <v>2</v>
      </c>
      <c r="M480" s="2">
        <f t="shared" ca="1" si="167"/>
        <v>1236</v>
      </c>
      <c r="N480" s="2">
        <f t="shared" ca="1" si="168"/>
        <v>153.99999999999994</v>
      </c>
      <c r="O480" s="2">
        <f t="shared" si="169"/>
        <v>12.5</v>
      </c>
      <c r="P480" s="5">
        <f t="shared" si="170"/>
        <v>1.6207517425303481</v>
      </c>
      <c r="Q480" s="2">
        <f t="shared" si="171"/>
        <v>384.99999999999943</v>
      </c>
      <c r="R480" s="2">
        <f t="shared" si="172"/>
        <v>397.49999999999943</v>
      </c>
      <c r="S480" s="5">
        <f t="shared" si="173"/>
        <v>386.62075174252976</v>
      </c>
    </row>
    <row r="481" spans="1:19" x14ac:dyDescent="0.25">
      <c r="A481" s="6">
        <v>38194</v>
      </c>
      <c r="B481" s="2">
        <v>1055</v>
      </c>
      <c r="D481" s="10">
        <v>0.01</v>
      </c>
      <c r="E481" s="2">
        <v>1146</v>
      </c>
      <c r="F481" s="38">
        <f t="shared" si="162"/>
        <v>0.49027777777777781</v>
      </c>
      <c r="G481" s="2">
        <v>1153</v>
      </c>
      <c r="H481" s="40">
        <f t="shared" si="139"/>
        <v>0.49513888888888885</v>
      </c>
      <c r="I481" s="4" t="str">
        <f t="shared" si="163"/>
        <v/>
      </c>
      <c r="J481" s="2">
        <f t="shared" si="164"/>
        <v>13.000000000000034</v>
      </c>
      <c r="K481" s="2">
        <f t="shared" si="165"/>
        <v>6.9999999999998952</v>
      </c>
      <c r="L481" s="2">
        <f t="shared" si="166"/>
        <v>1</v>
      </c>
      <c r="M481" s="2">
        <f t="shared" ca="1" si="167"/>
        <v>1055</v>
      </c>
      <c r="N481" s="2" t="str">
        <f t="shared" si="168"/>
        <v/>
      </c>
      <c r="O481" s="2">
        <f t="shared" si="169"/>
        <v>6.5650000000000173</v>
      </c>
      <c r="P481" s="5">
        <f t="shared" si="170"/>
        <v>2.7947450682604758</v>
      </c>
      <c r="Q481" s="2">
        <f t="shared" si="171"/>
        <v>6.9999999999998952E-2</v>
      </c>
      <c r="R481" s="2">
        <f t="shared" si="172"/>
        <v>6.6350000000000158</v>
      </c>
      <c r="S481" s="5">
        <f t="shared" si="173"/>
        <v>2.8647450682604747</v>
      </c>
    </row>
    <row r="482" spans="1:19" x14ac:dyDescent="0.25">
      <c r="D482" s="10">
        <v>1</v>
      </c>
      <c r="E482" s="2">
        <v>1206</v>
      </c>
      <c r="F482" s="38">
        <f t="shared" si="162"/>
        <v>0.50416666666666665</v>
      </c>
      <c r="G482" s="2">
        <v>1209</v>
      </c>
      <c r="H482" s="40">
        <f t="shared" si="139"/>
        <v>0.50624999999999998</v>
      </c>
      <c r="I482" s="4" t="str">
        <f t="shared" si="163"/>
        <v/>
      </c>
      <c r="J482" s="2">
        <f t="shared" si="164"/>
        <v>11.999999999999957</v>
      </c>
      <c r="K482" s="2">
        <f t="shared" si="165"/>
        <v>2.9999999999999893</v>
      </c>
      <c r="L482" s="2">
        <f t="shared" si="166"/>
        <v>2</v>
      </c>
      <c r="M482" s="2">
        <f t="shared" ca="1" si="167"/>
        <v>1055</v>
      </c>
      <c r="N482" s="2" t="str">
        <f t="shared" si="168"/>
        <v/>
      </c>
      <c r="O482" s="2">
        <f t="shared" si="169"/>
        <v>6.005999999999978</v>
      </c>
      <c r="P482" s="5">
        <f t="shared" si="170"/>
        <v>1.7356916399690641</v>
      </c>
      <c r="Q482" s="2">
        <f t="shared" si="171"/>
        <v>2.9999999999999893</v>
      </c>
      <c r="R482" s="2">
        <f t="shared" si="172"/>
        <v>9.0059999999999683</v>
      </c>
      <c r="S482" s="5">
        <f t="shared" si="173"/>
        <v>4.735691639969053</v>
      </c>
    </row>
    <row r="483" spans="1:19" x14ac:dyDescent="0.25">
      <c r="D483" s="10">
        <v>1E-3</v>
      </c>
      <c r="E483" s="2">
        <v>1221</v>
      </c>
      <c r="F483" s="38">
        <f t="shared" si="162"/>
        <v>0.51458333333333328</v>
      </c>
      <c r="G483" s="2">
        <v>1235</v>
      </c>
      <c r="H483" s="40">
        <f t="shared" si="139"/>
        <v>0.52430555555555558</v>
      </c>
      <c r="I483" s="4">
        <f t="shared" si="163"/>
        <v>0.52777777777777779</v>
      </c>
      <c r="J483" s="2" t="str">
        <f t="shared" si="164"/>
        <v/>
      </c>
      <c r="K483" s="2">
        <f t="shared" si="165"/>
        <v>14.00000000000011</v>
      </c>
      <c r="L483" s="2">
        <f t="shared" si="166"/>
        <v>3</v>
      </c>
      <c r="M483" s="2">
        <f t="shared" ca="1" si="167"/>
        <v>1055</v>
      </c>
      <c r="N483" s="2">
        <f t="shared" ca="1" si="168"/>
        <v>105.00000000000003</v>
      </c>
      <c r="O483" s="2">
        <f t="shared" si="169"/>
        <v>2.5000000000000001E-3</v>
      </c>
      <c r="P483" s="5">
        <f t="shared" si="170"/>
        <v>7.2310141757293866E-4</v>
      </c>
      <c r="Q483" s="2">
        <f t="shared" si="171"/>
        <v>1.400000000000011E-2</v>
      </c>
      <c r="R483" s="2">
        <f t="shared" si="172"/>
        <v>1.6500000000000108E-2</v>
      </c>
      <c r="S483" s="5">
        <f t="shared" si="173"/>
        <v>1.4723101417573048E-2</v>
      </c>
    </row>
    <row r="484" spans="1:19" x14ac:dyDescent="0.25">
      <c r="A484" s="6">
        <v>38194</v>
      </c>
      <c r="B484" s="2">
        <v>1509</v>
      </c>
      <c r="D484" s="10">
        <v>0.01</v>
      </c>
      <c r="E484" s="2">
        <v>1538</v>
      </c>
      <c r="F484" s="38">
        <f t="shared" si="162"/>
        <v>0.65138888888888891</v>
      </c>
      <c r="G484" s="2">
        <v>1546</v>
      </c>
      <c r="H484" s="40">
        <f t="shared" si="139"/>
        <v>0.65694444444444444</v>
      </c>
      <c r="I484" s="4" t="str">
        <f t="shared" si="163"/>
        <v/>
      </c>
      <c r="J484" s="2">
        <f t="shared" si="164"/>
        <v>16.000000000000103</v>
      </c>
      <c r="K484" s="2">
        <f t="shared" si="165"/>
        <v>7.9999999999999716</v>
      </c>
      <c r="L484" s="2">
        <f t="shared" si="166"/>
        <v>1</v>
      </c>
      <c r="M484" s="2">
        <f t="shared" ca="1" si="167"/>
        <v>1509</v>
      </c>
      <c r="N484" s="2" t="str">
        <f t="shared" si="168"/>
        <v/>
      </c>
      <c r="O484" s="2">
        <f t="shared" si="169"/>
        <v>80.08000000000051</v>
      </c>
      <c r="P484" s="5">
        <f t="shared" si="170"/>
        <v>23.139544623296484</v>
      </c>
      <c r="Q484" s="2">
        <f t="shared" si="171"/>
        <v>7.9999999999999724E-2</v>
      </c>
      <c r="R484" s="2">
        <f t="shared" si="172"/>
        <v>80.160000000000508</v>
      </c>
      <c r="S484" s="5">
        <f t="shared" si="173"/>
        <v>23.219544623296482</v>
      </c>
    </row>
    <row r="485" spans="1:19" x14ac:dyDescent="0.25">
      <c r="D485" s="10">
        <v>10</v>
      </c>
      <c r="E485" s="2">
        <v>1602</v>
      </c>
      <c r="F485" s="38">
        <f t="shared" si="162"/>
        <v>0.66805555555555562</v>
      </c>
      <c r="G485" s="2">
        <v>1609</v>
      </c>
      <c r="H485" s="40">
        <f t="shared" si="139"/>
        <v>0.67291666666666661</v>
      </c>
      <c r="I485" s="4" t="str">
        <f t="shared" si="163"/>
        <v/>
      </c>
      <c r="J485" s="2">
        <f t="shared" si="164"/>
        <v>9.0000000000001279</v>
      </c>
      <c r="K485" s="2">
        <f t="shared" si="165"/>
        <v>6.9999999999998153</v>
      </c>
      <c r="L485" s="2">
        <f t="shared" si="166"/>
        <v>2</v>
      </c>
      <c r="M485" s="2">
        <f t="shared" ca="1" si="167"/>
        <v>1509</v>
      </c>
      <c r="N485" s="2" t="str">
        <f t="shared" si="168"/>
        <v/>
      </c>
      <c r="O485" s="2">
        <f t="shared" si="169"/>
        <v>495.00000000000705</v>
      </c>
      <c r="P485" s="5">
        <f t="shared" si="170"/>
        <v>351.7785440914314</v>
      </c>
      <c r="Q485" s="2">
        <f t="shared" si="171"/>
        <v>69.999999999998153</v>
      </c>
      <c r="R485" s="2">
        <f t="shared" si="172"/>
        <v>565.00000000000523</v>
      </c>
      <c r="S485" s="5">
        <f t="shared" si="173"/>
        <v>421.77854409142958</v>
      </c>
    </row>
    <row r="486" spans="1:19" x14ac:dyDescent="0.25">
      <c r="D486" s="10">
        <v>100</v>
      </c>
      <c r="E486" s="2">
        <v>1618</v>
      </c>
      <c r="F486" s="38">
        <f t="shared" si="162"/>
        <v>0.6791666666666667</v>
      </c>
      <c r="G486" s="2">
        <v>1634</v>
      </c>
      <c r="H486" s="40">
        <f t="shared" si="139"/>
        <v>0.69027777777777777</v>
      </c>
      <c r="I486" s="4" t="str">
        <f t="shared" si="163"/>
        <v/>
      </c>
      <c r="J486" s="2">
        <f t="shared" si="164"/>
        <v>11.999999999999957</v>
      </c>
      <c r="K486" s="2">
        <f t="shared" si="165"/>
        <v>15.999999999999943</v>
      </c>
      <c r="L486" s="2">
        <f t="shared" si="166"/>
        <v>3</v>
      </c>
      <c r="M486" s="2">
        <f t="shared" ca="1" si="167"/>
        <v>1509</v>
      </c>
      <c r="N486" s="2" t="str">
        <f t="shared" si="168"/>
        <v/>
      </c>
      <c r="O486" s="2">
        <f t="shared" si="169"/>
        <v>605.99999999999784</v>
      </c>
      <c r="P486" s="5">
        <f t="shared" si="170"/>
        <v>257.97097770801184</v>
      </c>
      <c r="Q486" s="2">
        <f t="shared" si="171"/>
        <v>1599.9999999999943</v>
      </c>
      <c r="R486" s="2">
        <f t="shared" si="172"/>
        <v>2205.9999999999923</v>
      </c>
      <c r="S486" s="5">
        <f t="shared" si="173"/>
        <v>1857.9709777080061</v>
      </c>
    </row>
    <row r="487" spans="1:19" x14ac:dyDescent="0.25">
      <c r="D487" s="10">
        <v>1</v>
      </c>
      <c r="E487" s="2">
        <v>1646</v>
      </c>
      <c r="F487" s="38">
        <f t="shared" si="162"/>
        <v>0.69861111111111107</v>
      </c>
      <c r="G487" s="2">
        <v>1658</v>
      </c>
      <c r="H487" s="40">
        <f t="shared" si="139"/>
        <v>0.70694444444444438</v>
      </c>
      <c r="I487" s="4">
        <f t="shared" si="163"/>
        <v>0.71041666666666659</v>
      </c>
      <c r="J487" s="2" t="str">
        <f t="shared" si="164"/>
        <v/>
      </c>
      <c r="K487" s="2">
        <f t="shared" si="165"/>
        <v>11.999999999999957</v>
      </c>
      <c r="L487" s="2">
        <f t="shared" si="166"/>
        <v>4</v>
      </c>
      <c r="M487" s="2">
        <f t="shared" ca="1" si="167"/>
        <v>1509</v>
      </c>
      <c r="N487" s="2">
        <f t="shared" ca="1" si="168"/>
        <v>113.99999999999991</v>
      </c>
      <c r="O487" s="2">
        <f t="shared" si="169"/>
        <v>2.5</v>
      </c>
      <c r="P487" s="5">
        <f t="shared" si="170"/>
        <v>0.36191198291773735</v>
      </c>
      <c r="Q487" s="2">
        <f t="shared" si="171"/>
        <v>11.999999999999957</v>
      </c>
      <c r="R487" s="2">
        <f t="shared" si="172"/>
        <v>14.499999999999957</v>
      </c>
      <c r="S487" s="5">
        <f t="shared" si="173"/>
        <v>12.361911982917695</v>
      </c>
    </row>
    <row r="488" spans="1:19" x14ac:dyDescent="0.25">
      <c r="A488" s="6">
        <v>38195</v>
      </c>
      <c r="B488" s="2">
        <v>1002</v>
      </c>
      <c r="D488" s="10">
        <v>0.01</v>
      </c>
      <c r="E488" s="2">
        <v>1111</v>
      </c>
      <c r="F488" s="38">
        <f t="shared" si="162"/>
        <v>0.46597222222222223</v>
      </c>
      <c r="G488" s="2">
        <v>1116</v>
      </c>
      <c r="H488" s="40">
        <f t="shared" si="139"/>
        <v>0.4694444444444445</v>
      </c>
      <c r="I488" s="4" t="str">
        <f t="shared" si="163"/>
        <v/>
      </c>
      <c r="J488" s="2">
        <f t="shared" si="164"/>
        <v>6.9999999999998952</v>
      </c>
      <c r="K488" s="2">
        <f t="shared" si="165"/>
        <v>5.0000000000000622</v>
      </c>
      <c r="L488" s="2">
        <f t="shared" si="166"/>
        <v>1</v>
      </c>
      <c r="M488" s="2">
        <f t="shared" ca="1" si="167"/>
        <v>1002</v>
      </c>
      <c r="N488" s="2" t="str">
        <f t="shared" si="168"/>
        <v/>
      </c>
      <c r="O488" s="2">
        <f t="shared" si="169"/>
        <v>0.38499999999999424</v>
      </c>
      <c r="P488" s="5">
        <f t="shared" si="170"/>
        <v>0.27361621771209166</v>
      </c>
      <c r="Q488" s="2">
        <f t="shared" si="171"/>
        <v>5.000000000000062E-2</v>
      </c>
      <c r="R488" s="2">
        <f t="shared" si="172"/>
        <v>0.43499999999999484</v>
      </c>
      <c r="S488" s="5">
        <f t="shared" si="173"/>
        <v>0.32361621771209226</v>
      </c>
    </row>
    <row r="489" spans="1:19" x14ac:dyDescent="0.25">
      <c r="D489" s="10">
        <v>0.1</v>
      </c>
      <c r="E489" s="2">
        <v>1123</v>
      </c>
      <c r="F489" s="38">
        <f t="shared" si="162"/>
        <v>0.47430555555555554</v>
      </c>
      <c r="G489" s="2">
        <v>1126</v>
      </c>
      <c r="H489" s="40">
        <f t="shared" si="139"/>
        <v>0.47638888888888892</v>
      </c>
      <c r="I489" s="4" t="str">
        <f t="shared" si="163"/>
        <v/>
      </c>
      <c r="J489" s="2">
        <f t="shared" si="164"/>
        <v>5.9999999999999787</v>
      </c>
      <c r="K489" s="2">
        <f t="shared" si="165"/>
        <v>3.0000000000000693</v>
      </c>
      <c r="L489" s="2">
        <f t="shared" si="166"/>
        <v>2</v>
      </c>
      <c r="M489" s="2">
        <f t="shared" ca="1" si="167"/>
        <v>1002</v>
      </c>
      <c r="N489" s="2" t="str">
        <f t="shared" si="168"/>
        <v/>
      </c>
      <c r="O489" s="2">
        <f t="shared" si="169"/>
        <v>3.2999999999999887</v>
      </c>
      <c r="P489" s="5">
        <f t="shared" si="170"/>
        <v>2.3451993687914396</v>
      </c>
      <c r="Q489" s="2">
        <f t="shared" si="171"/>
        <v>0.30000000000000693</v>
      </c>
      <c r="R489" s="2">
        <f t="shared" si="172"/>
        <v>3.5999999999999956</v>
      </c>
      <c r="S489" s="5">
        <f t="shared" si="173"/>
        <v>2.6451993687914466</v>
      </c>
    </row>
    <row r="490" spans="1:19" x14ac:dyDescent="0.25">
      <c r="D490" s="10">
        <v>1</v>
      </c>
      <c r="E490" s="2">
        <v>1132</v>
      </c>
      <c r="F490" s="38">
        <f t="shared" si="162"/>
        <v>0.48055555555555557</v>
      </c>
      <c r="G490" s="2">
        <v>1135</v>
      </c>
      <c r="H490" s="40">
        <f t="shared" si="139"/>
        <v>0.4826388888888889</v>
      </c>
      <c r="I490" s="4" t="str">
        <f t="shared" si="163"/>
        <v/>
      </c>
      <c r="J490" s="2">
        <f t="shared" si="164"/>
        <v>6.9999999999999751</v>
      </c>
      <c r="K490" s="2">
        <f t="shared" si="165"/>
        <v>2.9999999999999893</v>
      </c>
      <c r="L490" s="2">
        <f t="shared" si="166"/>
        <v>3</v>
      </c>
      <c r="M490" s="2">
        <f t="shared" ca="1" si="167"/>
        <v>1002</v>
      </c>
      <c r="N490" s="2" t="str">
        <f t="shared" si="168"/>
        <v/>
      </c>
      <c r="O490" s="2">
        <f t="shared" si="169"/>
        <v>38.499999999999865</v>
      </c>
      <c r="P490" s="5">
        <f t="shared" si="170"/>
        <v>27.360563054186283</v>
      </c>
      <c r="Q490" s="2">
        <f t="shared" si="171"/>
        <v>2.9999999999999893</v>
      </c>
      <c r="R490" s="2">
        <f t="shared" si="172"/>
        <v>41.499999999999858</v>
      </c>
      <c r="S490" s="5">
        <f t="shared" si="173"/>
        <v>30.360563054186272</v>
      </c>
    </row>
    <row r="491" spans="1:19" x14ac:dyDescent="0.25">
      <c r="D491" s="10">
        <v>10</v>
      </c>
      <c r="E491" s="2">
        <v>1142</v>
      </c>
      <c r="F491" s="38">
        <f t="shared" si="162"/>
        <v>0.48749999999999999</v>
      </c>
      <c r="G491" s="2">
        <v>1147</v>
      </c>
      <c r="H491" s="40">
        <f t="shared" si="139"/>
        <v>0.4909722222222222</v>
      </c>
      <c r="I491" s="4" t="str">
        <f t="shared" si="163"/>
        <v/>
      </c>
      <c r="J491" s="2">
        <f t="shared" si="164"/>
        <v>7.9999999999999716</v>
      </c>
      <c r="K491" s="2">
        <f t="shared" si="165"/>
        <v>4.9999999999999822</v>
      </c>
      <c r="L491" s="2">
        <f t="shared" si="166"/>
        <v>4</v>
      </c>
      <c r="M491" s="2">
        <f t="shared" ca="1" si="167"/>
        <v>1002</v>
      </c>
      <c r="N491" s="2" t="str">
        <f t="shared" si="168"/>
        <v/>
      </c>
      <c r="O491" s="2">
        <f t="shared" si="169"/>
        <v>43.199999999999847</v>
      </c>
      <c r="P491" s="5">
        <f t="shared" si="170"/>
        <v>29.140119100669107</v>
      </c>
      <c r="Q491" s="2">
        <f t="shared" si="171"/>
        <v>49.999999999999822</v>
      </c>
      <c r="R491" s="2">
        <f t="shared" si="172"/>
        <v>93.199999999999676</v>
      </c>
      <c r="S491" s="5">
        <f t="shared" si="173"/>
        <v>79.140119100668926</v>
      </c>
    </row>
    <row r="492" spans="1:19" x14ac:dyDescent="0.25">
      <c r="D492" s="10">
        <v>0.8</v>
      </c>
      <c r="E492" s="2">
        <v>1155</v>
      </c>
      <c r="F492" s="38">
        <f t="shared" si="162"/>
        <v>0.49652777777777773</v>
      </c>
      <c r="G492" s="2">
        <v>1158</v>
      </c>
      <c r="H492" s="40">
        <f t="shared" si="139"/>
        <v>0.49861111111111112</v>
      </c>
      <c r="I492" s="4" t="str">
        <f t="shared" si="163"/>
        <v/>
      </c>
      <c r="J492" s="2">
        <f t="shared" si="164"/>
        <v>18.999999999999932</v>
      </c>
      <c r="K492" s="2">
        <f t="shared" si="165"/>
        <v>3.0000000000000693</v>
      </c>
      <c r="L492" s="2">
        <f t="shared" si="166"/>
        <v>5</v>
      </c>
      <c r="M492" s="2">
        <f t="shared" ca="1" si="167"/>
        <v>1002</v>
      </c>
      <c r="N492" s="2" t="str">
        <f t="shared" si="168"/>
        <v/>
      </c>
      <c r="O492" s="2">
        <f t="shared" si="169"/>
        <v>7.6094999999999731</v>
      </c>
      <c r="P492" s="5">
        <f t="shared" si="170"/>
        <v>2.2713761128591319</v>
      </c>
      <c r="Q492" s="2">
        <f t="shared" si="171"/>
        <v>2.4000000000000554</v>
      </c>
      <c r="R492" s="2">
        <f t="shared" si="172"/>
        <v>10.009500000000028</v>
      </c>
      <c r="S492" s="5">
        <f t="shared" si="173"/>
        <v>4.6713761128591873</v>
      </c>
    </row>
    <row r="493" spans="1:19" x14ac:dyDescent="0.25">
      <c r="D493" s="10">
        <v>1E-3</v>
      </c>
      <c r="E493" s="2">
        <v>1217</v>
      </c>
      <c r="F493" s="38">
        <f t="shared" si="162"/>
        <v>0.51180555555555551</v>
      </c>
      <c r="G493" s="2">
        <v>1220</v>
      </c>
      <c r="H493" s="40">
        <f t="shared" si="139"/>
        <v>0.51388888888888895</v>
      </c>
      <c r="I493" s="4" t="str">
        <f t="shared" si="163"/>
        <v/>
      </c>
      <c r="J493" s="2">
        <f t="shared" si="164"/>
        <v>14.999999999999947</v>
      </c>
      <c r="K493" s="2">
        <f t="shared" si="165"/>
        <v>3.0000000000001492</v>
      </c>
      <c r="L493" s="2">
        <f t="shared" si="166"/>
        <v>6</v>
      </c>
      <c r="M493" s="2">
        <f t="shared" ca="1" si="167"/>
        <v>1002</v>
      </c>
      <c r="N493" s="2" t="str">
        <f t="shared" si="168"/>
        <v/>
      </c>
      <c r="O493" s="2">
        <f t="shared" si="169"/>
        <v>750.00749999999732</v>
      </c>
      <c r="P493" s="5">
        <f t="shared" si="170"/>
        <v>130.29835349052217</v>
      </c>
      <c r="Q493" s="2">
        <f t="shared" si="171"/>
        <v>3.0000000000001492E-3</v>
      </c>
      <c r="R493" s="2">
        <f t="shared" si="172"/>
        <v>750.01049999999736</v>
      </c>
      <c r="S493" s="5">
        <f t="shared" si="173"/>
        <v>130.30135349052219</v>
      </c>
    </row>
    <row r="494" spans="1:19" x14ac:dyDescent="0.25">
      <c r="D494" s="10">
        <v>100</v>
      </c>
      <c r="E494" s="2">
        <v>1235</v>
      </c>
      <c r="F494" s="38">
        <f t="shared" si="162"/>
        <v>0.52430555555555558</v>
      </c>
      <c r="G494" s="2">
        <v>1240</v>
      </c>
      <c r="H494" s="40">
        <f t="shared" si="139"/>
        <v>0.52777777777777779</v>
      </c>
      <c r="I494" s="4" t="str">
        <f t="shared" si="163"/>
        <v/>
      </c>
      <c r="J494" s="2">
        <f t="shared" si="164"/>
        <v>12.999999999999954</v>
      </c>
      <c r="K494" s="2">
        <f t="shared" si="165"/>
        <v>4.9999999999999822</v>
      </c>
      <c r="L494" s="2">
        <f t="shared" si="166"/>
        <v>7</v>
      </c>
      <c r="M494" s="2">
        <f t="shared" ca="1" si="167"/>
        <v>1002</v>
      </c>
      <c r="N494" s="2" t="str">
        <f t="shared" si="168"/>
        <v/>
      </c>
      <c r="O494" s="2">
        <f t="shared" si="169"/>
        <v>650.6499999999977</v>
      </c>
      <c r="P494" s="5">
        <f t="shared" si="170"/>
        <v>188.00635310946157</v>
      </c>
      <c r="Q494" s="2">
        <f t="shared" si="171"/>
        <v>499.99999999999824</v>
      </c>
      <c r="R494" s="2">
        <f t="shared" si="172"/>
        <v>1150.649999999996</v>
      </c>
      <c r="S494" s="5">
        <f t="shared" si="173"/>
        <v>688.00635310945984</v>
      </c>
    </row>
    <row r="495" spans="1:19" x14ac:dyDescent="0.25">
      <c r="D495" s="10">
        <v>0.1</v>
      </c>
      <c r="E495" s="2">
        <v>1253</v>
      </c>
      <c r="F495" s="38">
        <f t="shared" si="162"/>
        <v>0.53680555555555554</v>
      </c>
      <c r="G495" s="2">
        <v>1257</v>
      </c>
      <c r="H495" s="40">
        <f t="shared" si="139"/>
        <v>0.5395833333333333</v>
      </c>
      <c r="I495" s="4" t="str">
        <f t="shared" si="163"/>
        <v/>
      </c>
      <c r="J495" s="2">
        <f t="shared" si="164"/>
        <v>10.999999999999961</v>
      </c>
      <c r="K495" s="2">
        <f t="shared" si="165"/>
        <v>3.9999999999999858</v>
      </c>
      <c r="L495" s="2">
        <f t="shared" si="166"/>
        <v>8</v>
      </c>
      <c r="M495" s="2">
        <f t="shared" ca="1" si="167"/>
        <v>1002</v>
      </c>
      <c r="N495" s="2" t="str">
        <f t="shared" si="168"/>
        <v/>
      </c>
      <c r="O495" s="2">
        <f t="shared" si="169"/>
        <v>275.54999999999905</v>
      </c>
      <c r="P495" s="5">
        <f t="shared" si="170"/>
        <v>88.324295398676682</v>
      </c>
      <c r="Q495" s="2">
        <f t="shared" si="171"/>
        <v>0.39999999999999858</v>
      </c>
      <c r="R495" s="2">
        <f t="shared" si="172"/>
        <v>275.94999999999902</v>
      </c>
      <c r="S495" s="5">
        <f t="shared" si="173"/>
        <v>88.724295398676674</v>
      </c>
    </row>
    <row r="496" spans="1:19" x14ac:dyDescent="0.25">
      <c r="D496" s="10">
        <v>50</v>
      </c>
      <c r="E496" s="2">
        <v>1308</v>
      </c>
      <c r="F496" s="38">
        <f t="shared" si="162"/>
        <v>0.54722222222222217</v>
      </c>
      <c r="G496" s="2">
        <v>1313</v>
      </c>
      <c r="H496" s="40">
        <f t="shared" si="139"/>
        <v>0.55069444444444449</v>
      </c>
      <c r="I496" s="4" t="str">
        <f t="shared" si="163"/>
        <v/>
      </c>
      <c r="J496" s="2">
        <f t="shared" si="164"/>
        <v>9.9999999999999645</v>
      </c>
      <c r="K496" s="2">
        <f t="shared" si="165"/>
        <v>5.0000000000001421</v>
      </c>
      <c r="L496" s="2">
        <f t="shared" si="166"/>
        <v>9</v>
      </c>
      <c r="M496" s="2">
        <f t="shared" ca="1" si="167"/>
        <v>1002</v>
      </c>
      <c r="N496" s="2" t="str">
        <f t="shared" si="168"/>
        <v/>
      </c>
      <c r="O496" s="2">
        <f t="shared" si="169"/>
        <v>250.49999999999912</v>
      </c>
      <c r="P496" s="5">
        <f t="shared" si="170"/>
        <v>80.294813998796982</v>
      </c>
      <c r="Q496" s="2">
        <f t="shared" si="171"/>
        <v>250.00000000000711</v>
      </c>
      <c r="R496" s="2">
        <f t="shared" si="172"/>
        <v>500.50000000000625</v>
      </c>
      <c r="S496" s="5">
        <f t="shared" si="173"/>
        <v>330.2948139988041</v>
      </c>
    </row>
    <row r="497" spans="1:19" x14ac:dyDescent="0.25">
      <c r="D497" s="10">
        <v>0.1</v>
      </c>
      <c r="E497" s="2">
        <v>1323</v>
      </c>
      <c r="F497" s="38">
        <f t="shared" si="162"/>
        <v>0.55763888888888891</v>
      </c>
      <c r="G497" s="2">
        <v>1327</v>
      </c>
      <c r="H497" s="40">
        <f t="shared" si="139"/>
        <v>0.56041666666666667</v>
      </c>
      <c r="I497" s="4">
        <f t="shared" si="163"/>
        <v>0.56388888888888888</v>
      </c>
      <c r="J497" s="2" t="str">
        <f t="shared" si="164"/>
        <v/>
      </c>
      <c r="K497" s="2">
        <f t="shared" si="165"/>
        <v>3.9999999999999858</v>
      </c>
      <c r="L497" s="2">
        <f t="shared" si="166"/>
        <v>10</v>
      </c>
      <c r="M497" s="2">
        <f t="shared" ca="1" si="167"/>
        <v>1002</v>
      </c>
      <c r="N497" s="2">
        <f t="shared" ca="1" si="168"/>
        <v>209.99999999999997</v>
      </c>
      <c r="O497" s="2">
        <f t="shared" si="169"/>
        <v>0.25</v>
      </c>
      <c r="P497" s="5">
        <f t="shared" si="170"/>
        <v>4.342905372259271E-2</v>
      </c>
      <c r="Q497" s="2">
        <f t="shared" si="171"/>
        <v>0.39999999999999858</v>
      </c>
      <c r="R497" s="2">
        <f t="shared" si="172"/>
        <v>0.64999999999999858</v>
      </c>
      <c r="S497" s="5">
        <f t="shared" si="173"/>
        <v>0.44342905372259128</v>
      </c>
    </row>
    <row r="498" spans="1:19" x14ac:dyDescent="0.25">
      <c r="A498" s="6">
        <v>38195</v>
      </c>
      <c r="B498" s="2">
        <v>1457</v>
      </c>
      <c r="D498" s="10">
        <v>40</v>
      </c>
      <c r="E498" s="2">
        <v>1525</v>
      </c>
      <c r="F498" s="38">
        <f t="shared" si="162"/>
        <v>0.64236111111111105</v>
      </c>
      <c r="G498" s="2">
        <v>1702</v>
      </c>
      <c r="H498" s="40">
        <f t="shared" si="139"/>
        <v>0.70972222222222225</v>
      </c>
      <c r="I498" s="4">
        <f t="shared" si="163"/>
        <v>0.71319444444444446</v>
      </c>
      <c r="J498" s="2" t="str">
        <f t="shared" si="164"/>
        <v/>
      </c>
      <c r="K498" s="2">
        <f t="shared" si="165"/>
        <v>97.000000000000142</v>
      </c>
      <c r="L498" s="2">
        <f t="shared" si="166"/>
        <v>1</v>
      </c>
      <c r="M498" s="2">
        <f t="shared" ca="1" si="167"/>
        <v>1457</v>
      </c>
      <c r="N498" s="2">
        <f t="shared" ca="1" si="168"/>
        <v>130.00000000000003</v>
      </c>
      <c r="O498" s="2">
        <f t="shared" si="169"/>
        <v>100</v>
      </c>
      <c r="P498" s="5">
        <f t="shared" si="170"/>
        <v>11.425711806824168</v>
      </c>
      <c r="Q498" s="2">
        <f t="shared" si="171"/>
        <v>3880.0000000000055</v>
      </c>
      <c r="R498" s="2">
        <f t="shared" si="172"/>
        <v>3980.0000000000055</v>
      </c>
      <c r="S498" s="5">
        <f t="shared" si="173"/>
        <v>3891.4257118068294</v>
      </c>
    </row>
    <row r="499" spans="1:19" x14ac:dyDescent="0.25">
      <c r="A499" s="6">
        <v>38196</v>
      </c>
      <c r="B499" s="2">
        <v>1316</v>
      </c>
      <c r="D499" s="10">
        <v>0.01</v>
      </c>
      <c r="E499" s="2">
        <v>1503</v>
      </c>
      <c r="F499" s="38">
        <f t="shared" si="162"/>
        <v>0.62708333333333333</v>
      </c>
      <c r="G499" s="2">
        <v>1505</v>
      </c>
      <c r="H499" s="40">
        <f t="shared" si="139"/>
        <v>0.62847222222222221</v>
      </c>
      <c r="I499" s="4">
        <f t="shared" si="163"/>
        <v>0.63194444444444442</v>
      </c>
      <c r="J499" s="2" t="str">
        <f t="shared" si="164"/>
        <v/>
      </c>
      <c r="K499" s="2">
        <f t="shared" si="165"/>
        <v>1.9999999999999929</v>
      </c>
      <c r="L499" s="2">
        <f t="shared" si="166"/>
        <v>1</v>
      </c>
      <c r="M499" s="2">
        <f t="shared" ca="1" si="167"/>
        <v>1316</v>
      </c>
      <c r="N499" s="2">
        <f t="shared" ca="1" si="168"/>
        <v>113.99999999999991</v>
      </c>
      <c r="O499" s="2">
        <f t="shared" si="169"/>
        <v>2.5000000000000001E-2</v>
      </c>
      <c r="P499" s="5">
        <f t="shared" si="170"/>
        <v>5.4281443780592247E-3</v>
      </c>
      <c r="Q499" s="2">
        <f t="shared" si="171"/>
        <v>1.9999999999999931E-2</v>
      </c>
      <c r="R499" s="2">
        <f t="shared" si="172"/>
        <v>4.4999999999999929E-2</v>
      </c>
      <c r="S499" s="5">
        <f t="shared" si="173"/>
        <v>2.5428144378059157E-2</v>
      </c>
    </row>
    <row r="500" spans="1:19" x14ac:dyDescent="0.25">
      <c r="A500" s="6">
        <v>38196</v>
      </c>
      <c r="B500" s="2">
        <v>1520</v>
      </c>
      <c r="D500" s="10">
        <v>0.01</v>
      </c>
      <c r="E500" s="2">
        <v>1638</v>
      </c>
      <c r="F500" s="38">
        <f t="shared" si="162"/>
        <v>0.69305555555555554</v>
      </c>
      <c r="G500" s="2">
        <v>1653</v>
      </c>
      <c r="H500" s="40">
        <f t="shared" si="139"/>
        <v>0.70347222222222217</v>
      </c>
      <c r="I500" s="4">
        <f t="shared" si="163"/>
        <v>0.70694444444444438</v>
      </c>
      <c r="J500" s="2" t="str">
        <f t="shared" si="164"/>
        <v/>
      </c>
      <c r="K500" s="2">
        <f t="shared" si="165"/>
        <v>14.999999999999947</v>
      </c>
      <c r="L500" s="2">
        <f t="shared" si="166"/>
        <v>1</v>
      </c>
      <c r="M500" s="2">
        <f t="shared" ca="1" si="167"/>
        <v>1520</v>
      </c>
      <c r="N500" s="2">
        <f t="shared" ca="1" si="168"/>
        <v>97.999999999999815</v>
      </c>
      <c r="O500" s="2">
        <f t="shared" si="169"/>
        <v>2.5000000000000001E-2</v>
      </c>
      <c r="P500" s="5">
        <f t="shared" si="170"/>
        <v>5.4281443780592247E-3</v>
      </c>
      <c r="Q500" s="2">
        <f t="shared" si="171"/>
        <v>0.14999999999999947</v>
      </c>
      <c r="R500" s="2">
        <f t="shared" si="172"/>
        <v>0.17499999999999946</v>
      </c>
      <c r="S500" s="5">
        <f t="shared" si="173"/>
        <v>0.15542814437805869</v>
      </c>
    </row>
    <row r="501" spans="1:19" x14ac:dyDescent="0.25">
      <c r="A501" s="6">
        <v>38197</v>
      </c>
      <c r="B501" s="2">
        <v>734</v>
      </c>
      <c r="D501" s="10">
        <v>0.01</v>
      </c>
      <c r="E501" s="2">
        <v>835</v>
      </c>
      <c r="F501" s="38">
        <f t="shared" si="162"/>
        <v>0.3576388888888889</v>
      </c>
      <c r="G501" s="2">
        <v>843</v>
      </c>
      <c r="H501" s="40">
        <f t="shared" si="139"/>
        <v>0.36319444444444443</v>
      </c>
      <c r="I501" s="4" t="str">
        <f t="shared" si="163"/>
        <v/>
      </c>
      <c r="J501" s="2">
        <f t="shared" si="164"/>
        <v>7.9999999999999716</v>
      </c>
      <c r="K501" s="2">
        <f t="shared" si="165"/>
        <v>7.9999999999999716</v>
      </c>
      <c r="L501" s="2">
        <f t="shared" si="166"/>
        <v>1</v>
      </c>
      <c r="M501" s="2">
        <f t="shared" ca="1" si="167"/>
        <v>734</v>
      </c>
      <c r="N501" s="2" t="str">
        <f t="shared" si="168"/>
        <v/>
      </c>
      <c r="O501" s="2">
        <f t="shared" si="169"/>
        <v>4.0399999999999858</v>
      </c>
      <c r="P501" s="5">
        <f t="shared" si="170"/>
        <v>1.7198431189295129</v>
      </c>
      <c r="Q501" s="2">
        <f t="shared" si="171"/>
        <v>7.9999999999999724E-2</v>
      </c>
      <c r="R501" s="2">
        <f t="shared" si="172"/>
        <v>4.1199999999999859</v>
      </c>
      <c r="S501" s="5">
        <f t="shared" si="173"/>
        <v>1.7998431189295125</v>
      </c>
    </row>
    <row r="502" spans="1:19" x14ac:dyDescent="0.25">
      <c r="D502" s="10">
        <v>1</v>
      </c>
      <c r="E502" s="2">
        <v>851</v>
      </c>
      <c r="F502" s="38">
        <f t="shared" si="162"/>
        <v>0.36874999999999997</v>
      </c>
      <c r="G502" s="2">
        <v>858</v>
      </c>
      <c r="H502" s="40">
        <f t="shared" si="139"/>
        <v>0.37361111111111112</v>
      </c>
      <c r="I502" s="4" t="str">
        <f t="shared" si="163"/>
        <v/>
      </c>
      <c r="J502" s="2">
        <f t="shared" si="164"/>
        <v>13.99999999999995</v>
      </c>
      <c r="K502" s="2">
        <f t="shared" si="165"/>
        <v>7.0000000000000551</v>
      </c>
      <c r="L502" s="2">
        <f t="shared" si="166"/>
        <v>2</v>
      </c>
      <c r="M502" s="2">
        <f t="shared" ca="1" si="167"/>
        <v>734</v>
      </c>
      <c r="N502" s="2" t="str">
        <f t="shared" si="168"/>
        <v/>
      </c>
      <c r="O502" s="2">
        <f t="shared" si="169"/>
        <v>7.0699999999999745</v>
      </c>
      <c r="P502" s="5">
        <f t="shared" si="170"/>
        <v>3.0097254581266477</v>
      </c>
      <c r="Q502" s="2">
        <f t="shared" si="171"/>
        <v>7.0000000000000551</v>
      </c>
      <c r="R502" s="2">
        <f t="shared" si="172"/>
        <v>14.070000000000029</v>
      </c>
      <c r="S502" s="5">
        <f t="shared" si="173"/>
        <v>10.009725458126702</v>
      </c>
    </row>
    <row r="503" spans="1:19" x14ac:dyDescent="0.25">
      <c r="D503" s="10">
        <v>0.01</v>
      </c>
      <c r="E503" s="2">
        <v>912</v>
      </c>
      <c r="F503" s="38">
        <f t="shared" si="162"/>
        <v>0.3833333333333333</v>
      </c>
      <c r="G503" s="2">
        <v>920</v>
      </c>
      <c r="H503" s="40">
        <f t="shared" si="139"/>
        <v>0.3888888888888889</v>
      </c>
      <c r="I503" s="4" t="str">
        <f t="shared" si="163"/>
        <v/>
      </c>
      <c r="J503" s="2">
        <f t="shared" si="164"/>
        <v>11.000000000000041</v>
      </c>
      <c r="K503" s="2">
        <f t="shared" si="165"/>
        <v>8.0000000000000515</v>
      </c>
      <c r="L503" s="2">
        <f t="shared" si="166"/>
        <v>3</v>
      </c>
      <c r="M503" s="2">
        <f t="shared" ca="1" si="167"/>
        <v>734</v>
      </c>
      <c r="N503" s="2" t="str">
        <f t="shared" si="168"/>
        <v/>
      </c>
      <c r="O503" s="2">
        <f t="shared" si="169"/>
        <v>8.8550000000000342</v>
      </c>
      <c r="P503" s="5">
        <f t="shared" si="170"/>
        <v>3.4462548655670138</v>
      </c>
      <c r="Q503" s="2">
        <f t="shared" si="171"/>
        <v>8.0000000000000515E-2</v>
      </c>
      <c r="R503" s="2">
        <f t="shared" si="172"/>
        <v>8.9350000000000342</v>
      </c>
      <c r="S503" s="5">
        <f t="shared" si="173"/>
        <v>3.5262548655670143</v>
      </c>
    </row>
    <row r="504" spans="1:19" x14ac:dyDescent="0.25">
      <c r="D504" s="10">
        <v>1.6</v>
      </c>
      <c r="E504" s="2">
        <v>931</v>
      </c>
      <c r="F504" s="38">
        <f t="shared" si="162"/>
        <v>0.39652777777777781</v>
      </c>
      <c r="G504" s="2">
        <v>937</v>
      </c>
      <c r="H504" s="40">
        <f t="shared" si="139"/>
        <v>0.40069444444444446</v>
      </c>
      <c r="I504" s="4" t="str">
        <f t="shared" si="163"/>
        <v/>
      </c>
      <c r="J504" s="2">
        <f t="shared" si="164"/>
        <v>19.000000000000014</v>
      </c>
      <c r="K504" s="2">
        <f t="shared" si="165"/>
        <v>5.9999999999999787</v>
      </c>
      <c r="L504" s="2">
        <f t="shared" si="166"/>
        <v>4</v>
      </c>
      <c r="M504" s="2">
        <f t="shared" ca="1" si="167"/>
        <v>734</v>
      </c>
      <c r="N504" s="2" t="str">
        <f t="shared" si="168"/>
        <v/>
      </c>
      <c r="O504" s="2">
        <f t="shared" si="169"/>
        <v>15.276000000000012</v>
      </c>
      <c r="P504" s="5">
        <f t="shared" si="170"/>
        <v>5.7091162975104197</v>
      </c>
      <c r="Q504" s="2">
        <f t="shared" si="171"/>
        <v>9.5999999999999659</v>
      </c>
      <c r="R504" s="2">
        <f t="shared" si="172"/>
        <v>24.875999999999976</v>
      </c>
      <c r="S504" s="5">
        <f t="shared" si="173"/>
        <v>15.309116297510386</v>
      </c>
    </row>
    <row r="505" spans="1:19" x14ac:dyDescent="0.25">
      <c r="D505" s="10">
        <v>8.0000000000000002E-3</v>
      </c>
      <c r="E505" s="2">
        <v>956</v>
      </c>
      <c r="F505" s="38">
        <f t="shared" si="162"/>
        <v>0.41388888888888892</v>
      </c>
      <c r="G505" s="2">
        <v>959</v>
      </c>
      <c r="H505" s="40">
        <f t="shared" si="139"/>
        <v>0.41597222222222219</v>
      </c>
      <c r="I505" s="4">
        <f t="shared" si="163"/>
        <v>0.4194444444444444</v>
      </c>
      <c r="J505" s="2" t="str">
        <f t="shared" si="164"/>
        <v/>
      </c>
      <c r="K505" s="2">
        <f t="shared" si="165"/>
        <v>2.9999999999999094</v>
      </c>
      <c r="L505" s="2">
        <f t="shared" si="166"/>
        <v>5</v>
      </c>
      <c r="M505" s="2">
        <f t="shared" ca="1" si="167"/>
        <v>734</v>
      </c>
      <c r="N505" s="2">
        <f t="shared" ca="1" si="168"/>
        <v>149.99999999999994</v>
      </c>
      <c r="O505" s="2">
        <f t="shared" si="169"/>
        <v>0.02</v>
      </c>
      <c r="P505" s="5">
        <f t="shared" si="170"/>
        <v>4.4502248902978277E-3</v>
      </c>
      <c r="Q505" s="2">
        <f t="shared" si="171"/>
        <v>2.3999999999999275E-2</v>
      </c>
      <c r="R505" s="2">
        <f t="shared" si="172"/>
        <v>4.3999999999999276E-2</v>
      </c>
      <c r="S505" s="5">
        <f t="shared" si="173"/>
        <v>2.8450224890297103E-2</v>
      </c>
    </row>
    <row r="506" spans="1:19" x14ac:dyDescent="0.25">
      <c r="A506" s="6">
        <v>38197</v>
      </c>
      <c r="B506" s="2">
        <v>1013</v>
      </c>
      <c r="D506" s="10">
        <v>0.01</v>
      </c>
      <c r="E506" s="2">
        <v>1142</v>
      </c>
      <c r="F506" s="38">
        <f t="shared" si="162"/>
        <v>0.48749999999999999</v>
      </c>
      <c r="G506" s="2">
        <v>1145</v>
      </c>
      <c r="H506" s="40">
        <f t="shared" si="139"/>
        <v>0.48958333333333331</v>
      </c>
      <c r="I506" s="4">
        <f t="shared" si="163"/>
        <v>0.49305555555555552</v>
      </c>
      <c r="J506" s="2" t="str">
        <f t="shared" si="164"/>
        <v/>
      </c>
      <c r="K506" s="2">
        <f t="shared" si="165"/>
        <v>2.9999999999999893</v>
      </c>
      <c r="L506" s="2">
        <f t="shared" si="166"/>
        <v>1</v>
      </c>
      <c r="M506" s="2">
        <f t="shared" ca="1" si="167"/>
        <v>1013</v>
      </c>
      <c r="N506" s="2">
        <f t="shared" ca="1" si="168"/>
        <v>96.999999999999972</v>
      </c>
      <c r="O506" s="2">
        <f t="shared" si="169"/>
        <v>2.5000000000000001E-2</v>
      </c>
      <c r="P506" s="5">
        <f t="shared" si="170"/>
        <v>5.4281443780592247E-3</v>
      </c>
      <c r="Q506" s="2">
        <f t="shared" si="171"/>
        <v>2.9999999999999895E-2</v>
      </c>
      <c r="R506" s="2">
        <f t="shared" si="172"/>
        <v>5.4999999999999896E-2</v>
      </c>
      <c r="S506" s="5">
        <f t="shared" si="173"/>
        <v>3.542814437805912E-2</v>
      </c>
    </row>
    <row r="507" spans="1:19" x14ac:dyDescent="0.25">
      <c r="A507" s="6">
        <v>38197</v>
      </c>
      <c r="B507" s="2">
        <v>1313</v>
      </c>
      <c r="D507" s="10">
        <v>0.1</v>
      </c>
      <c r="E507" s="2">
        <v>1402</v>
      </c>
      <c r="F507" s="38">
        <f t="shared" si="162"/>
        <v>0.58472222222222225</v>
      </c>
      <c r="G507" s="2">
        <v>1415</v>
      </c>
      <c r="H507" s="40">
        <f t="shared" si="139"/>
        <v>0.59375</v>
      </c>
      <c r="I507" s="4" t="str">
        <f t="shared" si="163"/>
        <v/>
      </c>
      <c r="J507" s="2">
        <f t="shared" si="164"/>
        <v>4.9999999999999822</v>
      </c>
      <c r="K507" s="2">
        <f t="shared" si="165"/>
        <v>12.999999999999954</v>
      </c>
      <c r="L507" s="2">
        <f t="shared" si="166"/>
        <v>1</v>
      </c>
      <c r="M507" s="2">
        <f t="shared" ca="1" si="167"/>
        <v>1313</v>
      </c>
      <c r="N507" s="2" t="str">
        <f t="shared" si="168"/>
        <v/>
      </c>
      <c r="O507" s="2">
        <f t="shared" si="169"/>
        <v>2.7499999999999902</v>
      </c>
      <c r="P507" s="5">
        <f t="shared" si="170"/>
        <v>1.9543328073261996</v>
      </c>
      <c r="Q507" s="2">
        <f t="shared" si="171"/>
        <v>1.2999999999999954</v>
      </c>
      <c r="R507" s="2">
        <f t="shared" si="172"/>
        <v>4.0499999999999856</v>
      </c>
      <c r="S507" s="5">
        <f t="shared" si="173"/>
        <v>3.254332807326195</v>
      </c>
    </row>
    <row r="508" spans="1:19" x14ac:dyDescent="0.25">
      <c r="D508" s="10">
        <v>1</v>
      </c>
      <c r="E508" s="2">
        <v>1420</v>
      </c>
      <c r="F508" s="38">
        <f t="shared" si="162"/>
        <v>0.59722222222222221</v>
      </c>
      <c r="G508" s="2">
        <v>1422</v>
      </c>
      <c r="H508" s="40">
        <f t="shared" si="139"/>
        <v>0.59861111111111109</v>
      </c>
      <c r="I508" s="4" t="str">
        <f t="shared" si="163"/>
        <v/>
      </c>
      <c r="J508" s="2">
        <f t="shared" si="164"/>
        <v>25.000000000000071</v>
      </c>
      <c r="K508" s="2">
        <f t="shared" si="165"/>
        <v>1.9999999999999929</v>
      </c>
      <c r="L508" s="2">
        <f t="shared" si="166"/>
        <v>2</v>
      </c>
      <c r="M508" s="2">
        <f t="shared" ca="1" si="167"/>
        <v>1313</v>
      </c>
      <c r="N508" s="2" t="str">
        <f t="shared" si="168"/>
        <v/>
      </c>
      <c r="O508" s="2">
        <f t="shared" si="169"/>
        <v>12.625000000000036</v>
      </c>
      <c r="P508" s="5">
        <f t="shared" si="170"/>
        <v>5.3745097466547627</v>
      </c>
      <c r="Q508" s="2">
        <f t="shared" si="171"/>
        <v>1.9999999999999929</v>
      </c>
      <c r="R508" s="2">
        <f t="shared" si="172"/>
        <v>14.625000000000028</v>
      </c>
      <c r="S508" s="5">
        <f t="shared" si="173"/>
        <v>7.3745097466547556</v>
      </c>
    </row>
    <row r="509" spans="1:19" x14ac:dyDescent="0.25">
      <c r="D509" s="10">
        <v>0.01</v>
      </c>
      <c r="E509" s="2">
        <v>1447</v>
      </c>
      <c r="F509" s="38">
        <f t="shared" si="162"/>
        <v>0.61597222222222225</v>
      </c>
      <c r="G509" s="2">
        <v>1453</v>
      </c>
      <c r="H509" s="40">
        <f t="shared" si="139"/>
        <v>0.62013888888888891</v>
      </c>
      <c r="I509" s="4" t="str">
        <f t="shared" si="163"/>
        <v/>
      </c>
      <c r="J509" s="2">
        <f t="shared" si="164"/>
        <v>13.99999999999995</v>
      </c>
      <c r="K509" s="2">
        <f t="shared" si="165"/>
        <v>5.9999999999999787</v>
      </c>
      <c r="L509" s="2">
        <f t="shared" si="166"/>
        <v>3</v>
      </c>
      <c r="M509" s="2">
        <f t="shared" ca="1" si="167"/>
        <v>1313</v>
      </c>
      <c r="N509" s="2" t="str">
        <f t="shared" si="168"/>
        <v/>
      </c>
      <c r="O509" s="2">
        <f t="shared" si="169"/>
        <v>7.6999999999999721E-2</v>
      </c>
      <c r="P509" s="5">
        <f t="shared" si="170"/>
        <v>5.4742489884565884E-2</v>
      </c>
      <c r="Q509" s="2">
        <f t="shared" si="171"/>
        <v>5.999999999999979E-2</v>
      </c>
      <c r="R509" s="2">
        <f t="shared" si="172"/>
        <v>0.13699999999999951</v>
      </c>
      <c r="S509" s="5">
        <f t="shared" si="173"/>
        <v>0.11474248988456567</v>
      </c>
    </row>
    <row r="510" spans="1:19" x14ac:dyDescent="0.25">
      <c r="D510" s="10">
        <v>1E-3</v>
      </c>
      <c r="E510" s="2">
        <v>1507</v>
      </c>
      <c r="F510" s="38">
        <f t="shared" si="162"/>
        <v>0.62986111111111109</v>
      </c>
      <c r="G510" s="2">
        <v>1515</v>
      </c>
      <c r="H510" s="40">
        <f t="shared" si="139"/>
        <v>0.63541666666666663</v>
      </c>
      <c r="I510" s="4" t="str">
        <f t="shared" ref="I510:I572" si="174">IF(OR(A511&lt;&gt;"",D511=""),H510+TIME(0,5,0),"")</f>
        <v/>
      </c>
      <c r="J510" s="2">
        <f t="shared" ref="J510:J572" si="175">IF(AND(OR(AND(A510&lt;&gt;"",A511=""),AND(A510="",A511="")),D511&lt;&gt;""),(F511-H510)*1440,"")</f>
        <v>9.9999999999999645</v>
      </c>
      <c r="K510" s="2">
        <f t="shared" ref="K510:K572" si="176">(H510-F510)*1440</f>
        <v>7.9999999999999716</v>
      </c>
      <c r="L510" s="2">
        <f t="shared" ref="L510:L572" si="177">IF(A510&lt;&gt;"",1,L509+1)</f>
        <v>4</v>
      </c>
      <c r="M510" s="2">
        <f t="shared" ref="M510:M572" ca="1" si="178">OFFSET(B510,-L510+1,0)</f>
        <v>1313</v>
      </c>
      <c r="N510" s="2" t="str">
        <f t="shared" ref="N510:N572" si="179">IF(I510&lt;&gt;"",(I510-VALUE(CONCATENATE(LEFT(M510,LEN(M510)-2),":",RIGHT(M510,2))))*1440,"")</f>
        <v/>
      </c>
      <c r="O510" s="2">
        <f t="shared" ref="O510:O572" si="180">IF(J510&lt;&gt;"",(D510+D511)*J510/2,D510*5/2)</f>
        <v>0.50499999999999823</v>
      </c>
      <c r="P510" s="5">
        <f t="shared" ref="P510:P572" si="181">IF(J510&lt;&gt;"",(D511-D510)*J510/LN((D511+0.000001)/(D510+0.000001)),-5*(D510-0.000001)/(LN(1/D510)-13.8155))</f>
        <v>0.21502196972747745</v>
      </c>
      <c r="Q510" s="2">
        <f t="shared" ref="Q510:Q572" si="182">(D510*K510)</f>
        <v>7.9999999999999724E-3</v>
      </c>
      <c r="R510" s="2">
        <f t="shared" ref="R510:R572" si="183">O510+Q510</f>
        <v>0.51299999999999824</v>
      </c>
      <c r="S510" s="5">
        <f t="shared" ref="S510:S572" si="184">P510+Q510</f>
        <v>0.22302196972747743</v>
      </c>
    </row>
    <row r="511" spans="1:19" x14ac:dyDescent="0.25">
      <c r="D511" s="10">
        <v>0.1</v>
      </c>
      <c r="E511" s="2">
        <v>1525</v>
      </c>
      <c r="F511" s="38">
        <f t="shared" si="162"/>
        <v>0.64236111111111105</v>
      </c>
      <c r="G511" s="2">
        <v>1537</v>
      </c>
      <c r="H511" s="40">
        <f t="shared" si="139"/>
        <v>0.65069444444444446</v>
      </c>
      <c r="I511" s="4" t="str">
        <f t="shared" si="174"/>
        <v/>
      </c>
      <c r="J511" s="2">
        <f t="shared" si="175"/>
        <v>10.999999999999961</v>
      </c>
      <c r="K511" s="2">
        <f t="shared" si="176"/>
        <v>12.000000000000117</v>
      </c>
      <c r="L511" s="2">
        <f t="shared" si="177"/>
        <v>5</v>
      </c>
      <c r="M511" s="2">
        <f t="shared" ca="1" si="178"/>
        <v>1313</v>
      </c>
      <c r="N511" s="2" t="str">
        <f t="shared" si="179"/>
        <v/>
      </c>
      <c r="O511" s="2">
        <f t="shared" si="180"/>
        <v>55.549999999999798</v>
      </c>
      <c r="P511" s="5">
        <f t="shared" si="181"/>
        <v>23.647385375523708</v>
      </c>
      <c r="Q511" s="2">
        <f t="shared" si="182"/>
        <v>1.2000000000000117</v>
      </c>
      <c r="R511" s="2">
        <f t="shared" si="183"/>
        <v>56.749999999999808</v>
      </c>
      <c r="S511" s="5">
        <f t="shared" si="184"/>
        <v>24.847385375523722</v>
      </c>
    </row>
    <row r="512" spans="1:19" x14ac:dyDescent="0.25">
      <c r="D512" s="10">
        <v>10</v>
      </c>
      <c r="E512" s="2">
        <v>1548</v>
      </c>
      <c r="F512" s="38">
        <f t="shared" si="162"/>
        <v>0.65833333333333333</v>
      </c>
      <c r="G512" s="2">
        <v>1556</v>
      </c>
      <c r="H512" s="40">
        <f t="shared" si="139"/>
        <v>0.66388888888888886</v>
      </c>
      <c r="I512" s="4" t="str">
        <f t="shared" si="174"/>
        <v/>
      </c>
      <c r="J512" s="2">
        <f t="shared" si="175"/>
        <v>12.999999999999954</v>
      </c>
      <c r="K512" s="2">
        <f t="shared" si="176"/>
        <v>7.9999999999999716</v>
      </c>
      <c r="L512" s="2">
        <f t="shared" si="177"/>
        <v>6</v>
      </c>
      <c r="M512" s="2">
        <f t="shared" ca="1" si="178"/>
        <v>1313</v>
      </c>
      <c r="N512" s="2" t="str">
        <f t="shared" si="179"/>
        <v/>
      </c>
      <c r="O512" s="2">
        <f t="shared" si="180"/>
        <v>68.249999999999758</v>
      </c>
      <c r="P512" s="5">
        <f t="shared" si="181"/>
        <v>41.225338932422964</v>
      </c>
      <c r="Q512" s="2">
        <f t="shared" si="182"/>
        <v>79.999999999999716</v>
      </c>
      <c r="R512" s="2">
        <f t="shared" si="183"/>
        <v>148.24999999999949</v>
      </c>
      <c r="S512" s="5">
        <f t="shared" si="184"/>
        <v>121.22533893242269</v>
      </c>
    </row>
    <row r="513" spans="1:19" x14ac:dyDescent="0.25">
      <c r="D513" s="10">
        <v>0.5</v>
      </c>
      <c r="E513" s="2">
        <v>1609</v>
      </c>
      <c r="F513" s="38">
        <f t="shared" si="162"/>
        <v>0.67291666666666661</v>
      </c>
      <c r="G513" s="2">
        <v>1614</v>
      </c>
      <c r="H513" s="40">
        <f t="shared" si="139"/>
        <v>0.67638888888888893</v>
      </c>
      <c r="I513" s="4" t="str">
        <f t="shared" si="174"/>
        <v/>
      </c>
      <c r="J513" s="2">
        <f t="shared" si="175"/>
        <v>30.99999999999989</v>
      </c>
      <c r="K513" s="2">
        <f t="shared" si="176"/>
        <v>5.0000000000001421</v>
      </c>
      <c r="L513" s="2">
        <f t="shared" si="177"/>
        <v>7</v>
      </c>
      <c r="M513" s="2">
        <f t="shared" ca="1" si="178"/>
        <v>1313</v>
      </c>
      <c r="N513" s="2" t="str">
        <f t="shared" si="179"/>
        <v/>
      </c>
      <c r="O513" s="2">
        <f t="shared" si="180"/>
        <v>7.7577499999999713</v>
      </c>
      <c r="P513" s="5">
        <f t="shared" si="181"/>
        <v>2.2422588712442271</v>
      </c>
      <c r="Q513" s="2">
        <f t="shared" si="182"/>
        <v>2.5000000000000711</v>
      </c>
      <c r="R513" s="2">
        <f t="shared" si="183"/>
        <v>10.257750000000042</v>
      </c>
      <c r="S513" s="5">
        <f t="shared" si="184"/>
        <v>4.7422588712442977</v>
      </c>
    </row>
    <row r="514" spans="1:19" x14ac:dyDescent="0.25">
      <c r="D514" s="10">
        <v>5.0000000000000001E-4</v>
      </c>
      <c r="E514" s="2">
        <v>1645</v>
      </c>
      <c r="F514" s="38">
        <f t="shared" si="162"/>
        <v>0.69791666666666663</v>
      </c>
      <c r="G514" s="2">
        <v>1702</v>
      </c>
      <c r="H514" s="40">
        <f t="shared" si="139"/>
        <v>0.70972222222222225</v>
      </c>
      <c r="I514" s="4">
        <f t="shared" si="174"/>
        <v>0.71319444444444446</v>
      </c>
      <c r="J514" s="2" t="str">
        <f t="shared" si="175"/>
        <v/>
      </c>
      <c r="K514" s="2">
        <f t="shared" si="176"/>
        <v>17.000000000000099</v>
      </c>
      <c r="L514" s="2">
        <f t="shared" si="177"/>
        <v>8</v>
      </c>
      <c r="M514" s="2">
        <f t="shared" ca="1" si="178"/>
        <v>1313</v>
      </c>
      <c r="N514" s="2">
        <f t="shared" ca="1" si="179"/>
        <v>233.99999999999997</v>
      </c>
      <c r="O514" s="2">
        <f t="shared" si="180"/>
        <v>1.25E-3</v>
      </c>
      <c r="P514" s="5">
        <f t="shared" si="181"/>
        <v>4.014741073347378E-4</v>
      </c>
      <c r="Q514" s="2">
        <f t="shared" si="182"/>
        <v>8.5000000000000492E-3</v>
      </c>
      <c r="R514" s="2">
        <f t="shared" si="183"/>
        <v>9.7500000000000486E-3</v>
      </c>
      <c r="S514" s="5">
        <f t="shared" si="184"/>
        <v>8.9014741073347864E-3</v>
      </c>
    </row>
    <row r="515" spans="1:19" x14ac:dyDescent="0.25">
      <c r="A515" s="6">
        <v>38198</v>
      </c>
      <c r="B515" s="2">
        <v>732</v>
      </c>
      <c r="D515" s="10">
        <v>0.01</v>
      </c>
      <c r="E515" s="2">
        <v>905</v>
      </c>
      <c r="F515" s="38">
        <f t="shared" si="162"/>
        <v>0.37847222222222227</v>
      </c>
      <c r="G515" s="2">
        <v>910</v>
      </c>
      <c r="H515" s="40">
        <f t="shared" si="139"/>
        <v>0.38194444444444442</v>
      </c>
      <c r="I515" s="4">
        <f t="shared" si="174"/>
        <v>0.38541666666666663</v>
      </c>
      <c r="J515" s="2" t="str">
        <f t="shared" si="175"/>
        <v/>
      </c>
      <c r="K515" s="2">
        <f t="shared" si="176"/>
        <v>4.9999999999999023</v>
      </c>
      <c r="L515" s="2">
        <f t="shared" si="177"/>
        <v>1</v>
      </c>
      <c r="M515" s="2">
        <f t="shared" ca="1" si="178"/>
        <v>732</v>
      </c>
      <c r="N515" s="2">
        <f t="shared" ca="1" si="179"/>
        <v>102.99999999999996</v>
      </c>
      <c r="O515" s="2">
        <f t="shared" si="180"/>
        <v>2.5000000000000001E-2</v>
      </c>
      <c r="P515" s="5">
        <f t="shared" si="181"/>
        <v>5.4281443780592247E-3</v>
      </c>
      <c r="Q515" s="2">
        <f t="shared" si="182"/>
        <v>4.9999999999999024E-2</v>
      </c>
      <c r="R515" s="2">
        <f t="shared" si="183"/>
        <v>7.4999999999999026E-2</v>
      </c>
      <c r="S515" s="5">
        <f t="shared" si="184"/>
        <v>5.542814437805825E-2</v>
      </c>
    </row>
    <row r="516" spans="1:19" x14ac:dyDescent="0.25">
      <c r="A516" s="6">
        <v>38198</v>
      </c>
      <c r="B516" s="2">
        <v>933</v>
      </c>
      <c r="D516" s="10">
        <v>0.5</v>
      </c>
      <c r="E516" s="2">
        <v>1003</v>
      </c>
      <c r="F516" s="38">
        <f t="shared" si="162"/>
        <v>0.41875000000000001</v>
      </c>
      <c r="G516" s="2">
        <v>1009</v>
      </c>
      <c r="H516" s="40">
        <f t="shared" si="139"/>
        <v>0.42291666666666666</v>
      </c>
      <c r="I516" s="4">
        <f t="shared" si="174"/>
        <v>0.42638888888888887</v>
      </c>
      <c r="J516" s="2" t="str">
        <f t="shared" si="175"/>
        <v/>
      </c>
      <c r="K516" s="2">
        <f t="shared" si="176"/>
        <v>5.9999999999999787</v>
      </c>
      <c r="L516" s="2">
        <f t="shared" si="177"/>
        <v>1</v>
      </c>
      <c r="M516" s="2">
        <f t="shared" ca="1" si="178"/>
        <v>933</v>
      </c>
      <c r="N516" s="2">
        <f t="shared" ca="1" si="179"/>
        <v>40.999999999999936</v>
      </c>
      <c r="O516" s="2">
        <f t="shared" si="180"/>
        <v>1.25</v>
      </c>
      <c r="P516" s="5">
        <f t="shared" si="181"/>
        <v>0.19051423432971509</v>
      </c>
      <c r="Q516" s="2">
        <f t="shared" si="182"/>
        <v>2.9999999999999893</v>
      </c>
      <c r="R516" s="2">
        <f t="shared" si="183"/>
        <v>4.2499999999999893</v>
      </c>
      <c r="S516" s="5">
        <f t="shared" si="184"/>
        <v>3.1905142343297044</v>
      </c>
    </row>
    <row r="517" spans="1:19" x14ac:dyDescent="0.25">
      <c r="A517" s="6">
        <v>38198</v>
      </c>
      <c r="B517" s="2">
        <v>1512</v>
      </c>
      <c r="D517" s="10">
        <v>1.2</v>
      </c>
      <c r="E517" s="2">
        <v>1535</v>
      </c>
      <c r="F517" s="38">
        <f t="shared" si="162"/>
        <v>0.64930555555555558</v>
      </c>
      <c r="G517" s="2">
        <v>1542</v>
      </c>
      <c r="H517" s="40">
        <f t="shared" si="139"/>
        <v>0.65416666666666667</v>
      </c>
      <c r="I517" s="4" t="str">
        <f t="shared" si="174"/>
        <v/>
      </c>
      <c r="J517" s="2">
        <f t="shared" si="175"/>
        <v>9.9999999999999645</v>
      </c>
      <c r="K517" s="2">
        <f t="shared" si="176"/>
        <v>6.9999999999999751</v>
      </c>
      <c r="L517" s="2">
        <f t="shared" si="177"/>
        <v>1</v>
      </c>
      <c r="M517" s="2">
        <f t="shared" ca="1" si="178"/>
        <v>1512</v>
      </c>
      <c r="N517" s="2" t="str">
        <f t="shared" si="179"/>
        <v/>
      </c>
      <c r="O517" s="2">
        <f t="shared" si="180"/>
        <v>105.99999999999962</v>
      </c>
      <c r="P517" s="5">
        <f t="shared" si="181"/>
        <v>66.822825129857364</v>
      </c>
      <c r="Q517" s="2">
        <f t="shared" si="182"/>
        <v>8.3999999999999702</v>
      </c>
      <c r="R517" s="2">
        <f t="shared" si="183"/>
        <v>114.39999999999958</v>
      </c>
      <c r="S517" s="5">
        <f t="shared" si="184"/>
        <v>75.222825129857341</v>
      </c>
    </row>
    <row r="518" spans="1:19" x14ac:dyDescent="0.25">
      <c r="D518" s="10">
        <v>20</v>
      </c>
      <c r="E518" s="2">
        <v>1552</v>
      </c>
      <c r="F518" s="38">
        <f t="shared" si="162"/>
        <v>0.66111111111111109</v>
      </c>
      <c r="G518" s="2">
        <v>1558</v>
      </c>
      <c r="H518" s="40">
        <f t="shared" si="139"/>
        <v>0.66527777777777775</v>
      </c>
      <c r="I518" s="4" t="str">
        <f t="shared" si="174"/>
        <v/>
      </c>
      <c r="J518" s="2">
        <f t="shared" si="175"/>
        <v>9.0000000000001279</v>
      </c>
      <c r="K518" s="2">
        <f t="shared" si="176"/>
        <v>5.9999999999999787</v>
      </c>
      <c r="L518" s="2">
        <f t="shared" si="177"/>
        <v>2</v>
      </c>
      <c r="M518" s="2">
        <f t="shared" ca="1" si="178"/>
        <v>1512</v>
      </c>
      <c r="N518" s="2" t="str">
        <f t="shared" si="179"/>
        <v/>
      </c>
      <c r="O518" s="2">
        <f t="shared" si="180"/>
        <v>720.00000000001023</v>
      </c>
      <c r="P518" s="5">
        <f t="shared" si="181"/>
        <v>555.01022198300268</v>
      </c>
      <c r="Q518" s="2">
        <f t="shared" si="182"/>
        <v>119.99999999999957</v>
      </c>
      <c r="R518" s="2">
        <f t="shared" si="183"/>
        <v>840.00000000000978</v>
      </c>
      <c r="S518" s="5">
        <f t="shared" si="184"/>
        <v>675.01022198300222</v>
      </c>
    </row>
    <row r="519" spans="1:19" x14ac:dyDescent="0.25">
      <c r="D519" s="10">
        <v>140</v>
      </c>
      <c r="E519" s="2">
        <v>1607</v>
      </c>
      <c r="F519" s="38">
        <f t="shared" si="162"/>
        <v>0.67152777777777783</v>
      </c>
      <c r="G519" s="2">
        <v>1616</v>
      </c>
      <c r="H519" s="40">
        <f t="shared" si="139"/>
        <v>0.6777777777777777</v>
      </c>
      <c r="I519" s="4" t="str">
        <f t="shared" si="174"/>
        <v/>
      </c>
      <c r="J519" s="2">
        <f t="shared" si="175"/>
        <v>11.000000000000121</v>
      </c>
      <c r="K519" s="2">
        <f t="shared" si="176"/>
        <v>8.9999999999998082</v>
      </c>
      <c r="L519" s="2">
        <f t="shared" si="177"/>
        <v>3</v>
      </c>
      <c r="M519" s="2">
        <f t="shared" ca="1" si="178"/>
        <v>1512</v>
      </c>
      <c r="N519" s="2" t="str">
        <f t="shared" si="179"/>
        <v/>
      </c>
      <c r="O519" s="2">
        <f t="shared" si="180"/>
        <v>797.50000000000875</v>
      </c>
      <c r="P519" s="5">
        <f t="shared" si="181"/>
        <v>445.65094411594066</v>
      </c>
      <c r="Q519" s="2">
        <f t="shared" si="182"/>
        <v>1259.9999999999732</v>
      </c>
      <c r="R519" s="2">
        <f t="shared" si="183"/>
        <v>2057.4999999999818</v>
      </c>
      <c r="S519" s="5">
        <f t="shared" si="184"/>
        <v>1705.6509441159137</v>
      </c>
    </row>
    <row r="520" spans="1:19" x14ac:dyDescent="0.25">
      <c r="D520" s="10">
        <v>5</v>
      </c>
      <c r="E520" s="2">
        <v>1627</v>
      </c>
      <c r="F520" s="38">
        <f t="shared" si="162"/>
        <v>0.68541666666666667</v>
      </c>
      <c r="G520" s="2">
        <v>1632</v>
      </c>
      <c r="H520" s="40">
        <f>VALUE(CONCATENATE(LEFT(G520,LEN(G520)-2),":",RIGHT(G520,2)))</f>
        <v>0.68888888888888899</v>
      </c>
      <c r="I520" s="4" t="str">
        <f t="shared" si="174"/>
        <v/>
      </c>
      <c r="J520" s="2">
        <f t="shared" si="175"/>
        <v>8.9999999999998082</v>
      </c>
      <c r="K520" s="8">
        <f>(H520-F520)*1440</f>
        <v>5.0000000000001421</v>
      </c>
      <c r="L520" s="2">
        <f t="shared" si="177"/>
        <v>4</v>
      </c>
      <c r="M520" s="2">
        <f t="shared" ca="1" si="178"/>
        <v>1512</v>
      </c>
      <c r="N520" s="2" t="str">
        <f t="shared" si="179"/>
        <v/>
      </c>
      <c r="O520" s="2">
        <f t="shared" si="180"/>
        <v>382.49999999999187</v>
      </c>
      <c r="P520" s="5">
        <f t="shared" si="181"/>
        <v>243.45480461396059</v>
      </c>
      <c r="Q520" s="2">
        <f t="shared" si="182"/>
        <v>25.000000000000711</v>
      </c>
      <c r="R520" s="2">
        <f t="shared" si="183"/>
        <v>407.49999999999261</v>
      </c>
      <c r="S520" s="5">
        <f t="shared" si="184"/>
        <v>268.4548046139613</v>
      </c>
    </row>
    <row r="521" spans="1:19" x14ac:dyDescent="0.25">
      <c r="D521" s="10">
        <v>80</v>
      </c>
      <c r="E521" s="2">
        <v>1641</v>
      </c>
      <c r="F521" s="38">
        <f t="shared" si="162"/>
        <v>0.69513888888888886</v>
      </c>
      <c r="G521" s="2">
        <v>1644</v>
      </c>
      <c r="H521" s="40">
        <f t="shared" si="139"/>
        <v>0.6972222222222223</v>
      </c>
      <c r="I521" s="4" t="str">
        <f t="shared" si="174"/>
        <v/>
      </c>
      <c r="J521" s="2">
        <f t="shared" si="175"/>
        <v>17.999999999999936</v>
      </c>
      <c r="K521" s="2">
        <f t="shared" si="176"/>
        <v>3.0000000000001492</v>
      </c>
      <c r="L521" s="2">
        <f t="shared" si="177"/>
        <v>5</v>
      </c>
      <c r="M521" s="2">
        <f t="shared" ca="1" si="178"/>
        <v>1512</v>
      </c>
      <c r="N521" s="2" t="str">
        <f t="shared" si="179"/>
        <v/>
      </c>
      <c r="O521" s="2">
        <f t="shared" si="180"/>
        <v>721.79999999999745</v>
      </c>
      <c r="P521" s="5">
        <f t="shared" si="181"/>
        <v>239.7412493077031</v>
      </c>
      <c r="Q521" s="2">
        <f t="shared" si="182"/>
        <v>240.00000000001194</v>
      </c>
      <c r="R521" s="2">
        <f t="shared" si="183"/>
        <v>961.80000000000939</v>
      </c>
      <c r="S521" s="5">
        <f t="shared" si="184"/>
        <v>479.74124930771507</v>
      </c>
    </row>
    <row r="522" spans="1:19" x14ac:dyDescent="0.25">
      <c r="D522" s="10">
        <v>0.2</v>
      </c>
      <c r="E522" s="2">
        <v>1702</v>
      </c>
      <c r="F522" s="38">
        <f t="shared" si="162"/>
        <v>0.70972222222222225</v>
      </c>
      <c r="G522" s="2">
        <v>1743</v>
      </c>
      <c r="H522" s="40">
        <f t="shared" si="139"/>
        <v>0.73819444444444438</v>
      </c>
      <c r="I522" s="4">
        <f t="shared" si="174"/>
        <v>0.74166666666666659</v>
      </c>
      <c r="J522" s="2" t="str">
        <f t="shared" si="175"/>
        <v/>
      </c>
      <c r="K522" s="2">
        <f t="shared" si="176"/>
        <v>40.999999999999858</v>
      </c>
      <c r="L522" s="2">
        <f t="shared" si="177"/>
        <v>6</v>
      </c>
      <c r="M522" s="2">
        <f t="shared" ca="1" si="178"/>
        <v>1512</v>
      </c>
      <c r="N522" s="2">
        <f t="shared" ca="1" si="179"/>
        <v>155.99999999999991</v>
      </c>
      <c r="O522" s="2">
        <f t="shared" si="180"/>
        <v>0.5</v>
      </c>
      <c r="P522" s="5">
        <f t="shared" si="181"/>
        <v>8.192609482288947E-2</v>
      </c>
      <c r="Q522" s="2">
        <f t="shared" si="182"/>
        <v>8.1999999999999726</v>
      </c>
      <c r="R522" s="2">
        <f t="shared" si="183"/>
        <v>8.6999999999999726</v>
      </c>
      <c r="S522" s="5">
        <f t="shared" si="184"/>
        <v>8.2819260948228628</v>
      </c>
    </row>
    <row r="523" spans="1:19" x14ac:dyDescent="0.25">
      <c r="A523" s="6">
        <v>38199</v>
      </c>
      <c r="B523" s="2">
        <v>740</v>
      </c>
      <c r="D523" s="10">
        <v>0.01</v>
      </c>
      <c r="E523" s="2">
        <v>854</v>
      </c>
      <c r="F523" s="38">
        <f t="shared" si="162"/>
        <v>0.37083333333333335</v>
      </c>
      <c r="G523" s="2">
        <v>901</v>
      </c>
      <c r="H523" s="40">
        <f t="shared" si="139"/>
        <v>0.3756944444444445</v>
      </c>
      <c r="I523" s="4" t="str">
        <f t="shared" si="174"/>
        <v/>
      </c>
      <c r="J523" s="2">
        <f t="shared" si="175"/>
        <v>6.9999999999998952</v>
      </c>
      <c r="K523" s="2">
        <f t="shared" si="176"/>
        <v>7.0000000000000551</v>
      </c>
      <c r="L523" s="2">
        <f t="shared" si="177"/>
        <v>1</v>
      </c>
      <c r="M523" s="2">
        <f t="shared" ca="1" si="178"/>
        <v>740</v>
      </c>
      <c r="N523" s="2" t="str">
        <f t="shared" si="179"/>
        <v/>
      </c>
      <c r="O523" s="2">
        <f t="shared" si="180"/>
        <v>0.38499999999999424</v>
      </c>
      <c r="P523" s="5">
        <f t="shared" si="181"/>
        <v>0.27361621771209166</v>
      </c>
      <c r="Q523" s="2">
        <f t="shared" si="182"/>
        <v>7.0000000000000548E-2</v>
      </c>
      <c r="R523" s="2">
        <f t="shared" si="183"/>
        <v>0.4549999999999948</v>
      </c>
      <c r="S523" s="5">
        <f t="shared" si="184"/>
        <v>0.34361621771209222</v>
      </c>
    </row>
    <row r="524" spans="1:19" x14ac:dyDescent="0.25">
      <c r="D524" s="10">
        <v>0.1</v>
      </c>
      <c r="E524" s="2">
        <v>908</v>
      </c>
      <c r="F524" s="38">
        <f t="shared" si="162"/>
        <v>0.38055555555555554</v>
      </c>
      <c r="G524" s="2">
        <v>911</v>
      </c>
      <c r="H524" s="40">
        <f t="shared" si="139"/>
        <v>0.38263888888888892</v>
      </c>
      <c r="I524" s="4" t="str">
        <f t="shared" si="174"/>
        <v/>
      </c>
      <c r="J524" s="2">
        <f t="shared" si="175"/>
        <v>8.999999999999968</v>
      </c>
      <c r="K524" s="2">
        <f t="shared" si="176"/>
        <v>3.0000000000000693</v>
      </c>
      <c r="L524" s="2">
        <f t="shared" si="177"/>
        <v>2</v>
      </c>
      <c r="M524" s="2">
        <f t="shared" ca="1" si="178"/>
        <v>740</v>
      </c>
      <c r="N524" s="2" t="str">
        <f t="shared" si="179"/>
        <v/>
      </c>
      <c r="O524" s="2">
        <f t="shared" si="180"/>
        <v>0.49499999999999822</v>
      </c>
      <c r="P524" s="5">
        <f t="shared" si="181"/>
        <v>0.35179227991555034</v>
      </c>
      <c r="Q524" s="2">
        <f t="shared" si="182"/>
        <v>0.30000000000000693</v>
      </c>
      <c r="R524" s="2">
        <f t="shared" si="183"/>
        <v>0.79500000000000515</v>
      </c>
      <c r="S524" s="5">
        <f t="shared" si="184"/>
        <v>0.65179227991555733</v>
      </c>
    </row>
    <row r="525" spans="1:19" x14ac:dyDescent="0.25">
      <c r="D525" s="10">
        <v>0.01</v>
      </c>
      <c r="E525" s="2">
        <v>920</v>
      </c>
      <c r="F525" s="38">
        <f t="shared" si="162"/>
        <v>0.3888888888888889</v>
      </c>
      <c r="G525" s="2">
        <v>929</v>
      </c>
      <c r="H525" s="40">
        <f t="shared" si="139"/>
        <v>0.39513888888888887</v>
      </c>
      <c r="I525" s="4" t="str">
        <f t="shared" si="174"/>
        <v/>
      </c>
      <c r="J525" s="2">
        <f t="shared" si="175"/>
        <v>2.0000000000000728</v>
      </c>
      <c r="K525" s="2">
        <f t="shared" si="176"/>
        <v>8.999999999999968</v>
      </c>
      <c r="L525" s="2">
        <f t="shared" si="177"/>
        <v>3</v>
      </c>
      <c r="M525" s="2">
        <f t="shared" ca="1" si="178"/>
        <v>740</v>
      </c>
      <c r="N525" s="2" t="str">
        <f t="shared" si="179"/>
        <v/>
      </c>
      <c r="O525" s="2">
        <f t="shared" si="180"/>
        <v>0.11000000000000401</v>
      </c>
      <c r="P525" s="5">
        <f t="shared" si="181"/>
        <v>7.8176062203458768E-2</v>
      </c>
      <c r="Q525" s="2">
        <f t="shared" si="182"/>
        <v>8.9999999999999677E-2</v>
      </c>
      <c r="R525" s="2">
        <f t="shared" si="183"/>
        <v>0.20000000000000367</v>
      </c>
      <c r="S525" s="5">
        <f t="shared" si="184"/>
        <v>0.16817606220345843</v>
      </c>
    </row>
    <row r="526" spans="1:19" x14ac:dyDescent="0.25">
      <c r="D526" s="10">
        <v>0.1</v>
      </c>
      <c r="E526" s="2">
        <v>931</v>
      </c>
      <c r="F526" s="38">
        <f t="shared" si="162"/>
        <v>0.39652777777777781</v>
      </c>
      <c r="G526" s="2">
        <v>937</v>
      </c>
      <c r="H526" s="40">
        <f t="shared" si="139"/>
        <v>0.40069444444444446</v>
      </c>
      <c r="I526" s="4" t="str">
        <f t="shared" si="174"/>
        <v/>
      </c>
      <c r="J526" s="2">
        <f t="shared" si="175"/>
        <v>5.9999999999999787</v>
      </c>
      <c r="K526" s="2">
        <f t="shared" si="176"/>
        <v>5.9999999999999787</v>
      </c>
      <c r="L526" s="2">
        <f t="shared" si="177"/>
        <v>4</v>
      </c>
      <c r="M526" s="2">
        <f t="shared" ca="1" si="178"/>
        <v>740</v>
      </c>
      <c r="N526" s="2" t="str">
        <f t="shared" si="179"/>
        <v/>
      </c>
      <c r="O526" s="2">
        <f t="shared" si="180"/>
        <v>3.2999999999999887</v>
      </c>
      <c r="P526" s="5">
        <f t="shared" si="181"/>
        <v>2.3451993687914396</v>
      </c>
      <c r="Q526" s="2">
        <f t="shared" si="182"/>
        <v>0.59999999999999787</v>
      </c>
      <c r="R526" s="2">
        <f t="shared" si="183"/>
        <v>3.8999999999999866</v>
      </c>
      <c r="S526" s="5">
        <f t="shared" si="184"/>
        <v>2.9451993687914375</v>
      </c>
    </row>
    <row r="527" spans="1:19" x14ac:dyDescent="0.25">
      <c r="D527" s="10">
        <v>1</v>
      </c>
      <c r="E527" s="2">
        <v>943</v>
      </c>
      <c r="F527" s="38">
        <f t="shared" si="162"/>
        <v>0.40486111111111112</v>
      </c>
      <c r="G527" s="2">
        <v>950</v>
      </c>
      <c r="H527" s="40">
        <f t="shared" si="139"/>
        <v>0.40972222222222227</v>
      </c>
      <c r="I527" s="4" t="str">
        <f t="shared" si="174"/>
        <v/>
      </c>
      <c r="J527" s="2">
        <f t="shared" si="175"/>
        <v>8.9999999999998881</v>
      </c>
      <c r="K527" s="2">
        <f t="shared" si="176"/>
        <v>7.0000000000000551</v>
      </c>
      <c r="L527" s="2">
        <f t="shared" si="177"/>
        <v>5</v>
      </c>
      <c r="M527" s="2">
        <f t="shared" ca="1" si="178"/>
        <v>740</v>
      </c>
      <c r="N527" s="2" t="str">
        <f t="shared" si="179"/>
        <v/>
      </c>
      <c r="O527" s="2">
        <f t="shared" si="180"/>
        <v>4.9499999999999389</v>
      </c>
      <c r="P527" s="5">
        <f t="shared" si="181"/>
        <v>3.5177990531871286</v>
      </c>
      <c r="Q527" s="2">
        <f t="shared" si="182"/>
        <v>7.0000000000000551</v>
      </c>
      <c r="R527" s="2">
        <f t="shared" si="183"/>
        <v>11.949999999999994</v>
      </c>
      <c r="S527" s="5">
        <f t="shared" si="184"/>
        <v>10.517799053187183</v>
      </c>
    </row>
    <row r="528" spans="1:19" x14ac:dyDescent="0.25">
      <c r="D528" s="10">
        <v>0.1</v>
      </c>
      <c r="E528" s="2">
        <v>959</v>
      </c>
      <c r="F528" s="38">
        <f t="shared" si="162"/>
        <v>0.41597222222222219</v>
      </c>
      <c r="G528" s="2">
        <v>1003</v>
      </c>
      <c r="H528" s="40">
        <f t="shared" si="139"/>
        <v>0.41875000000000001</v>
      </c>
      <c r="I528" s="4" t="str">
        <f t="shared" si="174"/>
        <v/>
      </c>
      <c r="J528" s="2">
        <f t="shared" si="175"/>
        <v>6.9999999999999751</v>
      </c>
      <c r="K528" s="2">
        <f t="shared" si="176"/>
        <v>4.0000000000000657</v>
      </c>
      <c r="L528" s="2">
        <f t="shared" si="177"/>
        <v>6</v>
      </c>
      <c r="M528" s="2">
        <f t="shared" ca="1" si="178"/>
        <v>740</v>
      </c>
      <c r="N528" s="2" t="str">
        <f t="shared" si="179"/>
        <v/>
      </c>
      <c r="O528" s="2">
        <f t="shared" si="180"/>
        <v>0.38499999999999862</v>
      </c>
      <c r="P528" s="5">
        <f t="shared" si="181"/>
        <v>0.27361621771209471</v>
      </c>
      <c r="Q528" s="2">
        <f t="shared" si="182"/>
        <v>0.40000000000000657</v>
      </c>
      <c r="R528" s="2">
        <f t="shared" si="183"/>
        <v>0.78500000000000525</v>
      </c>
      <c r="S528" s="5">
        <f t="shared" si="184"/>
        <v>0.67361621771210123</v>
      </c>
    </row>
    <row r="529" spans="1:19" x14ac:dyDescent="0.25">
      <c r="D529" s="10">
        <v>0.01</v>
      </c>
      <c r="E529" s="2">
        <v>1010</v>
      </c>
      <c r="F529" s="38">
        <f t="shared" si="162"/>
        <v>0.4236111111111111</v>
      </c>
      <c r="G529" s="2">
        <v>1027</v>
      </c>
      <c r="H529" s="40">
        <f t="shared" si="139"/>
        <v>0.43541666666666662</v>
      </c>
      <c r="I529" s="4" t="str">
        <f t="shared" si="174"/>
        <v/>
      </c>
      <c r="J529" s="2">
        <f t="shared" si="175"/>
        <v>5.0000000000000622</v>
      </c>
      <c r="K529" s="2">
        <f t="shared" si="176"/>
        <v>16.99999999999994</v>
      </c>
      <c r="L529" s="2">
        <f t="shared" si="177"/>
        <v>7</v>
      </c>
      <c r="M529" s="2">
        <f t="shared" ca="1" si="178"/>
        <v>740</v>
      </c>
      <c r="N529" s="2" t="str">
        <f t="shared" si="179"/>
        <v/>
      </c>
      <c r="O529" s="2">
        <f t="shared" si="180"/>
        <v>1.2750000000000159</v>
      </c>
      <c r="P529" s="5">
        <f t="shared" si="181"/>
        <v>0.62629012403623452</v>
      </c>
      <c r="Q529" s="2">
        <f t="shared" si="182"/>
        <v>0.1699999999999994</v>
      </c>
      <c r="R529" s="2">
        <f t="shared" si="183"/>
        <v>1.4450000000000154</v>
      </c>
      <c r="S529" s="5">
        <f t="shared" si="184"/>
        <v>0.79629012403623389</v>
      </c>
    </row>
    <row r="530" spans="1:19" x14ac:dyDescent="0.25">
      <c r="D530" s="10">
        <v>0.5</v>
      </c>
      <c r="E530" s="2">
        <v>1032</v>
      </c>
      <c r="F530" s="38">
        <f t="shared" si="162"/>
        <v>0.43888888888888888</v>
      </c>
      <c r="G530" s="2">
        <v>1138</v>
      </c>
      <c r="H530" s="40">
        <f t="shared" si="139"/>
        <v>0.48472222222222222</v>
      </c>
      <c r="I530" s="4" t="str">
        <f t="shared" si="174"/>
        <v/>
      </c>
      <c r="J530" s="2">
        <f t="shared" si="175"/>
        <v>2.9999999999999893</v>
      </c>
      <c r="K530" s="2">
        <f t="shared" si="176"/>
        <v>66</v>
      </c>
      <c r="L530" s="2">
        <f t="shared" si="177"/>
        <v>8</v>
      </c>
      <c r="M530" s="2">
        <f t="shared" ca="1" si="178"/>
        <v>740</v>
      </c>
      <c r="N530" s="2" t="str">
        <f t="shared" si="179"/>
        <v/>
      </c>
      <c r="O530" s="2">
        <f t="shared" si="180"/>
        <v>0.76499999999999735</v>
      </c>
      <c r="P530" s="5">
        <f t="shared" si="181"/>
        <v>0.37577407442173472</v>
      </c>
      <c r="Q530" s="2">
        <f t="shared" si="182"/>
        <v>33</v>
      </c>
      <c r="R530" s="2">
        <f t="shared" si="183"/>
        <v>33.765000000000001</v>
      </c>
      <c r="S530" s="5">
        <f t="shared" si="184"/>
        <v>33.375774074421734</v>
      </c>
    </row>
    <row r="531" spans="1:19" x14ac:dyDescent="0.25">
      <c r="D531" s="10">
        <v>0.01</v>
      </c>
      <c r="E531" s="2">
        <v>1141</v>
      </c>
      <c r="F531" s="38">
        <f t="shared" si="162"/>
        <v>0.48680555555555555</v>
      </c>
      <c r="G531" s="2">
        <v>1143</v>
      </c>
      <c r="H531" s="40">
        <f t="shared" si="139"/>
        <v>0.48819444444444443</v>
      </c>
      <c r="I531" s="4">
        <f t="shared" si="174"/>
        <v>0.49166666666666664</v>
      </c>
      <c r="J531" s="2" t="str">
        <f t="shared" si="175"/>
        <v/>
      </c>
      <c r="K531" s="2">
        <f t="shared" si="176"/>
        <v>1.9999999999999929</v>
      </c>
      <c r="L531" s="2">
        <f t="shared" si="177"/>
        <v>9</v>
      </c>
      <c r="M531" s="2">
        <f t="shared" ca="1" si="178"/>
        <v>740</v>
      </c>
      <c r="N531" s="2">
        <f t="shared" ca="1" si="179"/>
        <v>247.99999999999991</v>
      </c>
      <c r="O531" s="2">
        <f t="shared" si="180"/>
        <v>2.5000000000000001E-2</v>
      </c>
      <c r="P531" s="5">
        <f t="shared" si="181"/>
        <v>5.4281443780592247E-3</v>
      </c>
      <c r="Q531" s="2">
        <f t="shared" si="182"/>
        <v>1.9999999999999931E-2</v>
      </c>
      <c r="R531" s="2">
        <f t="shared" si="183"/>
        <v>4.4999999999999929E-2</v>
      </c>
      <c r="S531" s="5">
        <f t="shared" si="184"/>
        <v>2.5428144378059157E-2</v>
      </c>
    </row>
    <row r="532" spans="1:19" x14ac:dyDescent="0.25">
      <c r="A532" s="6">
        <v>38199</v>
      </c>
      <c r="B532" s="2">
        <v>1302</v>
      </c>
      <c r="D532" s="10">
        <v>0.01</v>
      </c>
      <c r="E532" s="2">
        <v>1320</v>
      </c>
      <c r="F532" s="38">
        <f t="shared" si="162"/>
        <v>0.55555555555555558</v>
      </c>
      <c r="G532" s="2">
        <v>1339</v>
      </c>
      <c r="H532" s="40">
        <f t="shared" si="139"/>
        <v>0.56874999999999998</v>
      </c>
      <c r="I532" s="4" t="str">
        <f t="shared" si="174"/>
        <v/>
      </c>
      <c r="J532" s="2">
        <f t="shared" si="175"/>
        <v>9.0000000000001279</v>
      </c>
      <c r="K532" s="2">
        <f t="shared" si="176"/>
        <v>18.999999999999932</v>
      </c>
      <c r="L532" s="2">
        <f t="shared" si="177"/>
        <v>1</v>
      </c>
      <c r="M532" s="2">
        <f t="shared" ca="1" si="178"/>
        <v>1302</v>
      </c>
      <c r="N532" s="2" t="str">
        <f t="shared" si="179"/>
        <v/>
      </c>
      <c r="O532" s="2">
        <f t="shared" si="180"/>
        <v>4.5450000000000648</v>
      </c>
      <c r="P532" s="5">
        <f t="shared" si="181"/>
        <v>1.9348235087957364</v>
      </c>
      <c r="Q532" s="2">
        <f t="shared" si="182"/>
        <v>0.18999999999999934</v>
      </c>
      <c r="R532" s="2">
        <f t="shared" si="183"/>
        <v>4.7350000000000643</v>
      </c>
      <c r="S532" s="5">
        <f t="shared" si="184"/>
        <v>2.1248235087957359</v>
      </c>
    </row>
    <row r="533" spans="1:19" x14ac:dyDescent="0.25">
      <c r="D533" s="10">
        <v>1</v>
      </c>
      <c r="E533" s="2">
        <v>1348</v>
      </c>
      <c r="F533" s="38">
        <f t="shared" si="162"/>
        <v>0.57500000000000007</v>
      </c>
      <c r="G533" s="2">
        <v>1405</v>
      </c>
      <c r="H533" s="40">
        <f t="shared" si="139"/>
        <v>0.58680555555555558</v>
      </c>
      <c r="I533" s="4" t="str">
        <f t="shared" si="174"/>
        <v/>
      </c>
      <c r="J533" s="2">
        <f t="shared" si="175"/>
        <v>9.9999999999999645</v>
      </c>
      <c r="K533" s="2">
        <f t="shared" si="176"/>
        <v>16.99999999999994</v>
      </c>
      <c r="L533" s="2">
        <f t="shared" si="177"/>
        <v>2</v>
      </c>
      <c r="M533" s="2">
        <f t="shared" ca="1" si="178"/>
        <v>1302</v>
      </c>
      <c r="N533" s="2" t="str">
        <f t="shared" si="179"/>
        <v/>
      </c>
      <c r="O533" s="2">
        <f t="shared" si="180"/>
        <v>54.999999999999801</v>
      </c>
      <c r="P533" s="5">
        <f t="shared" si="181"/>
        <v>39.086518648837554</v>
      </c>
      <c r="Q533" s="2">
        <f t="shared" si="182"/>
        <v>16.99999999999994</v>
      </c>
      <c r="R533" s="2">
        <f t="shared" si="183"/>
        <v>71.999999999999744</v>
      </c>
      <c r="S533" s="5">
        <f t="shared" si="184"/>
        <v>56.086518648837497</v>
      </c>
    </row>
    <row r="534" spans="1:19" x14ac:dyDescent="0.25">
      <c r="D534" s="10">
        <v>10</v>
      </c>
      <c r="E534" s="2">
        <v>1415</v>
      </c>
      <c r="F534" s="38">
        <f t="shared" si="162"/>
        <v>0.59375</v>
      </c>
      <c r="G534" s="2">
        <v>1434</v>
      </c>
      <c r="H534" s="40">
        <f t="shared" si="139"/>
        <v>0.6069444444444444</v>
      </c>
      <c r="I534" s="4" t="str">
        <f t="shared" si="174"/>
        <v/>
      </c>
      <c r="J534" s="2">
        <f t="shared" si="175"/>
        <v>7.000000000000135</v>
      </c>
      <c r="K534" s="2">
        <f t="shared" si="176"/>
        <v>18.999999999999932</v>
      </c>
      <c r="L534" s="2">
        <f t="shared" si="177"/>
        <v>3</v>
      </c>
      <c r="M534" s="2">
        <f t="shared" ca="1" si="178"/>
        <v>1302</v>
      </c>
      <c r="N534" s="2" t="str">
        <f t="shared" si="179"/>
        <v/>
      </c>
      <c r="O534" s="2">
        <f t="shared" si="180"/>
        <v>38.500000000000739</v>
      </c>
      <c r="P534" s="5">
        <f t="shared" si="181"/>
        <v>27.360563054186912</v>
      </c>
      <c r="Q534" s="2">
        <f t="shared" si="182"/>
        <v>189.99999999999932</v>
      </c>
      <c r="R534" s="2">
        <f t="shared" si="183"/>
        <v>228.50000000000006</v>
      </c>
      <c r="S534" s="5">
        <f t="shared" si="184"/>
        <v>217.36056305418623</v>
      </c>
    </row>
    <row r="535" spans="1:19" x14ac:dyDescent="0.25">
      <c r="D535" s="10">
        <v>1</v>
      </c>
      <c r="E535" s="2">
        <v>1441</v>
      </c>
      <c r="F535" s="38">
        <f t="shared" si="162"/>
        <v>0.6118055555555556</v>
      </c>
      <c r="G535" s="2">
        <v>1455</v>
      </c>
      <c r="H535" s="40">
        <f t="shared" si="139"/>
        <v>0.62152777777777779</v>
      </c>
      <c r="I535" s="4" t="str">
        <f t="shared" si="174"/>
        <v/>
      </c>
      <c r="J535" s="2">
        <f t="shared" si="175"/>
        <v>5.9999999999999787</v>
      </c>
      <c r="K535" s="2">
        <f t="shared" si="176"/>
        <v>13.99999999999995</v>
      </c>
      <c r="L535" s="2">
        <f t="shared" si="177"/>
        <v>4</v>
      </c>
      <c r="M535" s="2">
        <f t="shared" ca="1" si="178"/>
        <v>1302</v>
      </c>
      <c r="N535" s="2" t="str">
        <f t="shared" si="179"/>
        <v/>
      </c>
      <c r="O535" s="2">
        <f t="shared" si="180"/>
        <v>32.999999999999886</v>
      </c>
      <c r="P535" s="5">
        <f t="shared" si="181"/>
        <v>23.451911189302532</v>
      </c>
      <c r="Q535" s="2">
        <f t="shared" si="182"/>
        <v>13.99999999999995</v>
      </c>
      <c r="R535" s="2">
        <f t="shared" si="183"/>
        <v>46.999999999999837</v>
      </c>
      <c r="S535" s="5">
        <f t="shared" si="184"/>
        <v>37.451911189302479</v>
      </c>
    </row>
    <row r="536" spans="1:19" x14ac:dyDescent="0.25">
      <c r="D536" s="10">
        <v>10</v>
      </c>
      <c r="E536" s="2">
        <v>1501</v>
      </c>
      <c r="F536" s="38">
        <f t="shared" si="162"/>
        <v>0.62569444444444444</v>
      </c>
      <c r="G536" s="2">
        <v>1512</v>
      </c>
      <c r="H536" s="40">
        <f t="shared" si="139"/>
        <v>0.6333333333333333</v>
      </c>
      <c r="I536" s="4">
        <f t="shared" si="174"/>
        <v>0.63680555555555551</v>
      </c>
      <c r="J536" s="2" t="str">
        <f t="shared" si="175"/>
        <v/>
      </c>
      <c r="K536" s="2">
        <f t="shared" si="176"/>
        <v>10.999999999999961</v>
      </c>
      <c r="L536" s="2">
        <f t="shared" si="177"/>
        <v>5</v>
      </c>
      <c r="M536" s="2">
        <f t="shared" ca="1" si="178"/>
        <v>1302</v>
      </c>
      <c r="N536" s="2">
        <f t="shared" ca="1" si="179"/>
        <v>135</v>
      </c>
      <c r="O536" s="2">
        <f t="shared" si="180"/>
        <v>25</v>
      </c>
      <c r="P536" s="5">
        <f t="shared" si="181"/>
        <v>3.1021051639523365</v>
      </c>
      <c r="Q536" s="2">
        <f t="shared" si="182"/>
        <v>109.9999999999996</v>
      </c>
      <c r="R536" s="2">
        <f t="shared" si="183"/>
        <v>134.9999999999996</v>
      </c>
      <c r="S536" s="5">
        <f t="shared" si="184"/>
        <v>113.10210516395193</v>
      </c>
    </row>
    <row r="537" spans="1:19" x14ac:dyDescent="0.25">
      <c r="A537" s="6">
        <v>38201</v>
      </c>
      <c r="B537" s="2">
        <v>1256</v>
      </c>
      <c r="D537" s="10">
        <v>0.01</v>
      </c>
      <c r="E537" s="2">
        <v>1422</v>
      </c>
      <c r="F537" s="38">
        <f t="shared" si="162"/>
        <v>0.59861111111111109</v>
      </c>
      <c r="G537" s="2">
        <v>1430</v>
      </c>
      <c r="H537" s="40">
        <f t="shared" si="139"/>
        <v>0.60416666666666663</v>
      </c>
      <c r="I537" s="4" t="str">
        <f t="shared" si="174"/>
        <v/>
      </c>
      <c r="J537" s="2">
        <f t="shared" si="175"/>
        <v>16.000000000000103</v>
      </c>
      <c r="K537" s="2">
        <f t="shared" si="176"/>
        <v>7.9999999999999716</v>
      </c>
      <c r="L537" s="2">
        <f t="shared" si="177"/>
        <v>1</v>
      </c>
      <c r="M537" s="2">
        <f t="shared" ca="1" si="178"/>
        <v>1256</v>
      </c>
      <c r="N537" s="2" t="str">
        <f t="shared" si="179"/>
        <v/>
      </c>
      <c r="O537" s="2">
        <f t="shared" si="180"/>
        <v>80.08000000000051</v>
      </c>
      <c r="P537" s="5">
        <f t="shared" si="181"/>
        <v>23.139544623296484</v>
      </c>
      <c r="Q537" s="2">
        <f t="shared" si="182"/>
        <v>7.9999999999999724E-2</v>
      </c>
      <c r="R537" s="2">
        <f t="shared" si="183"/>
        <v>80.160000000000508</v>
      </c>
      <c r="S537" s="5">
        <f t="shared" si="184"/>
        <v>23.219544623296482</v>
      </c>
    </row>
    <row r="538" spans="1:19" x14ac:dyDescent="0.25">
      <c r="D538" s="10">
        <v>10</v>
      </c>
      <c r="E538" s="2">
        <v>1446</v>
      </c>
      <c r="F538" s="38">
        <f t="shared" si="162"/>
        <v>0.61527777777777781</v>
      </c>
      <c r="G538" s="2">
        <v>1451</v>
      </c>
      <c r="H538" s="40">
        <f t="shared" si="139"/>
        <v>0.61875000000000002</v>
      </c>
      <c r="I538" s="4" t="str">
        <f t="shared" si="174"/>
        <v/>
      </c>
      <c r="J538" s="2">
        <f t="shared" si="175"/>
        <v>8.999999999999968</v>
      </c>
      <c r="K538" s="2">
        <f t="shared" si="176"/>
        <v>4.9999999999999822</v>
      </c>
      <c r="L538" s="2">
        <f t="shared" si="177"/>
        <v>2</v>
      </c>
      <c r="M538" s="2">
        <f t="shared" ca="1" si="178"/>
        <v>1256</v>
      </c>
      <c r="N538" s="2" t="str">
        <f t="shared" si="179"/>
        <v/>
      </c>
      <c r="O538" s="2">
        <f t="shared" si="180"/>
        <v>494.99999999999824</v>
      </c>
      <c r="P538" s="5">
        <f t="shared" si="181"/>
        <v>351.7785440914252</v>
      </c>
      <c r="Q538" s="2">
        <f t="shared" si="182"/>
        <v>49.999999999999822</v>
      </c>
      <c r="R538" s="2">
        <f t="shared" si="183"/>
        <v>544.99999999999807</v>
      </c>
      <c r="S538" s="5">
        <f t="shared" si="184"/>
        <v>401.77854409142503</v>
      </c>
    </row>
    <row r="539" spans="1:19" x14ac:dyDescent="0.25">
      <c r="D539" s="10">
        <v>100</v>
      </c>
      <c r="E539" s="2">
        <v>1500</v>
      </c>
      <c r="F539" s="38">
        <f t="shared" si="162"/>
        <v>0.625</v>
      </c>
      <c r="G539" s="2">
        <v>1511</v>
      </c>
      <c r="H539" s="40">
        <f t="shared" si="139"/>
        <v>0.63263888888888886</v>
      </c>
      <c r="I539" s="4" t="str">
        <f t="shared" si="174"/>
        <v/>
      </c>
      <c r="J539" s="2">
        <f t="shared" si="175"/>
        <v>9.9999999999999645</v>
      </c>
      <c r="K539" s="2">
        <f t="shared" si="176"/>
        <v>10.999999999999961</v>
      </c>
      <c r="L539" s="2">
        <f t="shared" si="177"/>
        <v>3</v>
      </c>
      <c r="M539" s="2">
        <f t="shared" ca="1" si="178"/>
        <v>1256</v>
      </c>
      <c r="N539" s="2" t="str">
        <f t="shared" si="179"/>
        <v/>
      </c>
      <c r="O539" s="2">
        <f t="shared" si="180"/>
        <v>549.99999999999807</v>
      </c>
      <c r="P539" s="5">
        <f t="shared" si="181"/>
        <v>390.86504899047242</v>
      </c>
      <c r="Q539" s="2">
        <f t="shared" si="182"/>
        <v>1099.9999999999961</v>
      </c>
      <c r="R539" s="2">
        <f t="shared" si="183"/>
        <v>1649.9999999999941</v>
      </c>
      <c r="S539" s="5">
        <f t="shared" si="184"/>
        <v>1490.8650489904685</v>
      </c>
    </row>
    <row r="540" spans="1:19" x14ac:dyDescent="0.25">
      <c r="D540" s="10">
        <v>10</v>
      </c>
      <c r="E540" s="2">
        <v>1521</v>
      </c>
      <c r="F540" s="38">
        <f t="shared" si="162"/>
        <v>0.63958333333333328</v>
      </c>
      <c r="G540" s="2">
        <v>1528</v>
      </c>
      <c r="H540" s="40">
        <f t="shared" si="139"/>
        <v>0.64444444444444449</v>
      </c>
      <c r="I540" s="4" t="str">
        <f t="shared" si="174"/>
        <v/>
      </c>
      <c r="J540" s="2">
        <f t="shared" si="175"/>
        <v>6.9999999999999751</v>
      </c>
      <c r="K540" s="2">
        <f t="shared" si="176"/>
        <v>7.000000000000135</v>
      </c>
      <c r="L540" s="2">
        <f t="shared" si="177"/>
        <v>4</v>
      </c>
      <c r="M540" s="2">
        <f t="shared" ca="1" si="178"/>
        <v>1256</v>
      </c>
      <c r="N540" s="2" t="str">
        <f t="shared" si="179"/>
        <v/>
      </c>
      <c r="O540" s="2">
        <f t="shared" si="180"/>
        <v>209.99999999999926</v>
      </c>
      <c r="P540" s="5">
        <f t="shared" si="181"/>
        <v>173.97379032436965</v>
      </c>
      <c r="Q540" s="2">
        <f t="shared" si="182"/>
        <v>70.00000000000135</v>
      </c>
      <c r="R540" s="2">
        <f t="shared" si="183"/>
        <v>280.00000000000063</v>
      </c>
      <c r="S540" s="5">
        <f t="shared" si="184"/>
        <v>243.97379032437101</v>
      </c>
    </row>
    <row r="541" spans="1:19" x14ac:dyDescent="0.25">
      <c r="D541" s="10">
        <v>50</v>
      </c>
      <c r="E541" s="2">
        <v>1535</v>
      </c>
      <c r="F541" s="38">
        <f t="shared" si="162"/>
        <v>0.64930555555555558</v>
      </c>
      <c r="G541" s="2">
        <v>1536</v>
      </c>
      <c r="H541" s="40">
        <f t="shared" si="139"/>
        <v>0.65</v>
      </c>
      <c r="I541" s="4">
        <f t="shared" si="174"/>
        <v>0.65347222222222223</v>
      </c>
      <c r="J541" s="2" t="str">
        <f t="shared" si="175"/>
        <v/>
      </c>
      <c r="K541" s="2">
        <f t="shared" si="176"/>
        <v>0.99999999999999645</v>
      </c>
      <c r="L541" s="2">
        <f t="shared" si="177"/>
        <v>5</v>
      </c>
      <c r="M541" s="2">
        <f t="shared" ca="1" si="178"/>
        <v>1256</v>
      </c>
      <c r="N541" s="2">
        <f t="shared" ca="1" si="179"/>
        <v>165.00000000000006</v>
      </c>
      <c r="O541" s="2">
        <f t="shared" si="180"/>
        <v>125</v>
      </c>
      <c r="P541" s="5">
        <f t="shared" si="181"/>
        <v>14.102364719732718</v>
      </c>
      <c r="Q541" s="2">
        <f t="shared" si="182"/>
        <v>49.999999999999822</v>
      </c>
      <c r="R541" s="2">
        <f t="shared" si="183"/>
        <v>174.99999999999983</v>
      </c>
      <c r="S541" s="5">
        <f t="shared" si="184"/>
        <v>64.102364719732535</v>
      </c>
    </row>
    <row r="542" spans="1:19" x14ac:dyDescent="0.25">
      <c r="A542" s="6">
        <v>38219</v>
      </c>
      <c r="B542" s="2">
        <v>1454</v>
      </c>
      <c r="D542" s="10">
        <v>0.01</v>
      </c>
      <c r="E542" s="2">
        <v>1618</v>
      </c>
      <c r="F542" s="38">
        <f t="shared" si="162"/>
        <v>0.6791666666666667</v>
      </c>
      <c r="G542" s="2">
        <v>1627</v>
      </c>
      <c r="H542" s="40">
        <f t="shared" si="139"/>
        <v>0.68541666666666667</v>
      </c>
      <c r="I542" s="4">
        <f t="shared" si="174"/>
        <v>0.68888888888888888</v>
      </c>
      <c r="J542" s="2" t="str">
        <f t="shared" si="175"/>
        <v/>
      </c>
      <c r="K542" s="2">
        <f t="shared" si="176"/>
        <v>8.999999999999968</v>
      </c>
      <c r="L542" s="2">
        <f t="shared" si="177"/>
        <v>1</v>
      </c>
      <c r="M542" s="2">
        <f t="shared" ca="1" si="178"/>
        <v>1454</v>
      </c>
      <c r="N542" s="2">
        <f t="shared" ca="1" si="179"/>
        <v>97.999999999999972</v>
      </c>
      <c r="O542" s="2">
        <f t="shared" si="180"/>
        <v>2.5000000000000001E-2</v>
      </c>
      <c r="P542" s="5">
        <f t="shared" si="181"/>
        <v>5.4281443780592247E-3</v>
      </c>
      <c r="Q542" s="2">
        <f t="shared" si="182"/>
        <v>8.9999999999999677E-2</v>
      </c>
      <c r="R542" s="2">
        <f t="shared" si="183"/>
        <v>0.11499999999999969</v>
      </c>
      <c r="S542" s="5">
        <f t="shared" si="184"/>
        <v>9.5428144378058896E-2</v>
      </c>
    </row>
    <row r="543" spans="1:19" x14ac:dyDescent="0.25">
      <c r="A543" s="6">
        <v>38222</v>
      </c>
      <c r="B543" s="2">
        <v>930</v>
      </c>
      <c r="D543" s="10">
        <v>0.01</v>
      </c>
      <c r="E543" s="2">
        <v>1315</v>
      </c>
      <c r="F543" s="38">
        <f t="shared" ref="F543:F641" si="185">VALUE(CONCATENATE(LEFT(E543,LEN(E543)-2),":",RIGHT(E543,2)))</f>
        <v>0.55208333333333337</v>
      </c>
      <c r="G543" s="2">
        <v>1317</v>
      </c>
      <c r="H543" s="40">
        <f t="shared" si="139"/>
        <v>0.55347222222222225</v>
      </c>
      <c r="I543" s="4" t="str">
        <f t="shared" si="174"/>
        <v/>
      </c>
      <c r="J543" s="2">
        <f t="shared" si="175"/>
        <v>2.9999999999999893</v>
      </c>
      <c r="K543" s="2">
        <f t="shared" si="176"/>
        <v>1.9999999999999929</v>
      </c>
      <c r="L543" s="2">
        <f t="shared" si="177"/>
        <v>1</v>
      </c>
      <c r="M543" s="2">
        <f t="shared" ca="1" si="178"/>
        <v>930</v>
      </c>
      <c r="N543" s="2" t="str">
        <f t="shared" si="179"/>
        <v/>
      </c>
      <c r="O543" s="2">
        <f t="shared" si="180"/>
        <v>0.16499999999999942</v>
      </c>
      <c r="P543" s="5">
        <f t="shared" si="181"/>
        <v>0.11726409330518348</v>
      </c>
      <c r="Q543" s="2">
        <f t="shared" si="182"/>
        <v>1.9999999999999931E-2</v>
      </c>
      <c r="R543" s="2">
        <f t="shared" si="183"/>
        <v>0.18499999999999936</v>
      </c>
      <c r="S543" s="5">
        <f t="shared" si="184"/>
        <v>0.13726409330518341</v>
      </c>
    </row>
    <row r="544" spans="1:19" x14ac:dyDescent="0.25">
      <c r="D544" s="10">
        <v>0.1</v>
      </c>
      <c r="E544" s="2">
        <v>1320</v>
      </c>
      <c r="F544" s="38">
        <f t="shared" si="185"/>
        <v>0.55555555555555558</v>
      </c>
      <c r="G544" s="2">
        <v>1339</v>
      </c>
      <c r="H544" s="40">
        <f t="shared" si="139"/>
        <v>0.56874999999999998</v>
      </c>
      <c r="I544" s="4">
        <f t="shared" ref="I544" si="186">IF(OR(A545&lt;&gt;"",D545=""),H544+TIME(0,5,0),"")</f>
        <v>0.57222222222222219</v>
      </c>
      <c r="J544" s="2" t="str">
        <f t="shared" ref="J544" si="187">IF(AND(OR(AND(A544&lt;&gt;"",A545=""),AND(A544="",A545="")),D545&lt;&gt;""),(F545-H544)*1440,"")</f>
        <v/>
      </c>
      <c r="K544" s="2">
        <f t="shared" ref="K544" si="188">(H544-F544)*1440</f>
        <v>18.999999999999932</v>
      </c>
      <c r="L544" s="2">
        <f t="shared" ref="L544" si="189">IF(A544&lt;&gt;"",1,L543+1)</f>
        <v>2</v>
      </c>
      <c r="M544" s="2">
        <f t="shared" ref="M544" ca="1" si="190">OFFSET(B544,-L544+1,0)</f>
        <v>930</v>
      </c>
      <c r="N544" s="2">
        <f t="shared" ref="N544" ca="1" si="191">IF(I544&lt;&gt;"",(I544-VALUE(CONCATENATE(LEFT(M544,LEN(M544)-2),":",RIGHT(M544,2))))*1440,"")</f>
        <v>253.99999999999997</v>
      </c>
      <c r="O544" s="2">
        <f t="shared" ref="O544" si="192">IF(J544&lt;&gt;"",(D544+D545)*J544/2,D544*5/2)</f>
        <v>0.25</v>
      </c>
      <c r="P544" s="5">
        <f t="shared" ref="P544" si="193">IF(J544&lt;&gt;"",(D545-D544)*J544/LN((D545+0.000001)/(D544+0.000001)),-5*(D544-0.000001)/(LN(1/D544)-13.8155))</f>
        <v>4.342905372259271E-2</v>
      </c>
      <c r="Q544" s="2">
        <f t="shared" ref="Q544" si="194">(D544*K544)</f>
        <v>1.8999999999999932</v>
      </c>
      <c r="R544" s="2">
        <f t="shared" ref="R544" si="195">O544+Q544</f>
        <v>2.1499999999999932</v>
      </c>
      <c r="S544" s="5">
        <f t="shared" ref="S544" si="196">P544+Q544</f>
        <v>1.943429053722586</v>
      </c>
    </row>
    <row r="545" spans="1:19" x14ac:dyDescent="0.25">
      <c r="A545" s="6">
        <v>38222</v>
      </c>
      <c r="B545" s="2">
        <v>1345</v>
      </c>
      <c r="D545" s="10">
        <v>0.1</v>
      </c>
      <c r="E545" s="2">
        <v>1358</v>
      </c>
      <c r="F545" s="38">
        <f t="shared" si="185"/>
        <v>0.58194444444444449</v>
      </c>
      <c r="G545" s="2">
        <v>1426</v>
      </c>
      <c r="H545" s="40">
        <f t="shared" si="139"/>
        <v>0.60138888888888886</v>
      </c>
      <c r="I545" s="4" t="str">
        <f t="shared" si="174"/>
        <v/>
      </c>
      <c r="J545" s="2">
        <f t="shared" si="175"/>
        <v>5.0000000000001421</v>
      </c>
      <c r="K545" s="2">
        <f t="shared" si="176"/>
        <v>27.999999999999901</v>
      </c>
      <c r="L545" s="2">
        <f>IF(A545&lt;&gt;"",1,#REF!+1)</f>
        <v>1</v>
      </c>
      <c r="M545" s="2">
        <f t="shared" ca="1" si="178"/>
        <v>1345</v>
      </c>
      <c r="N545" s="2" t="str">
        <f t="shared" si="179"/>
        <v/>
      </c>
      <c r="O545" s="2">
        <f t="shared" si="180"/>
        <v>5.2500000000001492</v>
      </c>
      <c r="P545" s="5">
        <f t="shared" si="181"/>
        <v>3.1711879629541739</v>
      </c>
      <c r="Q545" s="2">
        <f t="shared" si="182"/>
        <v>2.7999999999999901</v>
      </c>
      <c r="R545" s="2">
        <f t="shared" si="183"/>
        <v>8.0500000000001393</v>
      </c>
      <c r="S545" s="5">
        <f t="shared" si="184"/>
        <v>5.971187962954164</v>
      </c>
    </row>
    <row r="546" spans="1:19" x14ac:dyDescent="0.25">
      <c r="D546" s="10">
        <v>2</v>
      </c>
      <c r="E546" s="2">
        <v>1431</v>
      </c>
      <c r="F546" s="38">
        <f t="shared" si="185"/>
        <v>0.60486111111111118</v>
      </c>
      <c r="G546" s="2">
        <v>1454</v>
      </c>
      <c r="H546" s="40">
        <f t="shared" si="139"/>
        <v>0.62083333333333335</v>
      </c>
      <c r="I546" s="4" t="str">
        <f t="shared" si="174"/>
        <v/>
      </c>
      <c r="J546" s="2">
        <f t="shared" si="175"/>
        <v>5.9999999999999787</v>
      </c>
      <c r="K546" s="2">
        <f t="shared" si="176"/>
        <v>22.999999999999918</v>
      </c>
      <c r="L546" s="2">
        <f t="shared" si="177"/>
        <v>2</v>
      </c>
      <c r="M546" s="2">
        <f t="shared" ca="1" si="178"/>
        <v>1345</v>
      </c>
      <c r="N546" s="2" t="str">
        <f t="shared" si="179"/>
        <v/>
      </c>
      <c r="O546" s="2">
        <f t="shared" si="180"/>
        <v>305.99999999999892</v>
      </c>
      <c r="P546" s="5">
        <f t="shared" si="181"/>
        <v>150.30588338411602</v>
      </c>
      <c r="Q546" s="2">
        <f t="shared" si="182"/>
        <v>45.999999999999837</v>
      </c>
      <c r="R546" s="2">
        <f t="shared" si="183"/>
        <v>351.99999999999875</v>
      </c>
      <c r="S546" s="5">
        <f t="shared" si="184"/>
        <v>196.30588338411584</v>
      </c>
    </row>
    <row r="547" spans="1:19" x14ac:dyDescent="0.25">
      <c r="D547" s="10">
        <v>100</v>
      </c>
      <c r="E547" s="2">
        <v>1500</v>
      </c>
      <c r="F547" s="38">
        <f t="shared" si="185"/>
        <v>0.625</v>
      </c>
      <c r="G547" s="2">
        <v>1529</v>
      </c>
      <c r="H547" s="40">
        <f t="shared" si="139"/>
        <v>0.64513888888888882</v>
      </c>
      <c r="I547" s="4">
        <f t="shared" si="174"/>
        <v>0.64861111111111103</v>
      </c>
      <c r="J547" s="2" t="str">
        <f t="shared" si="175"/>
        <v/>
      </c>
      <c r="K547" s="2">
        <f t="shared" si="176"/>
        <v>28.999999999999897</v>
      </c>
      <c r="L547" s="2">
        <f t="shared" si="177"/>
        <v>3</v>
      </c>
      <c r="M547" s="2">
        <f t="shared" ca="1" si="178"/>
        <v>1345</v>
      </c>
      <c r="N547" s="2">
        <f t="shared" ca="1" si="179"/>
        <v>108.99999999999993</v>
      </c>
      <c r="O547" s="2">
        <f t="shared" si="180"/>
        <v>250</v>
      </c>
      <c r="P547" s="5">
        <f t="shared" si="181"/>
        <v>27.143420404993254</v>
      </c>
      <c r="Q547" s="2">
        <f t="shared" si="182"/>
        <v>2899.9999999999895</v>
      </c>
      <c r="R547" s="2">
        <f t="shared" si="183"/>
        <v>3149.9999999999895</v>
      </c>
      <c r="S547" s="5">
        <f t="shared" si="184"/>
        <v>2927.1434204049829</v>
      </c>
    </row>
    <row r="548" spans="1:19" x14ac:dyDescent="0.25">
      <c r="A548" s="6">
        <v>38223</v>
      </c>
      <c r="B548" s="2">
        <v>849</v>
      </c>
      <c r="D548" s="10">
        <v>0.01</v>
      </c>
      <c r="E548" s="2">
        <v>1237</v>
      </c>
      <c r="F548" s="38">
        <f t="shared" si="185"/>
        <v>0.52569444444444446</v>
      </c>
      <c r="G548" s="2">
        <v>1253</v>
      </c>
      <c r="H548" s="40">
        <f t="shared" si="139"/>
        <v>0.53680555555555554</v>
      </c>
      <c r="I548" s="4">
        <f t="shared" si="174"/>
        <v>0.54027777777777775</v>
      </c>
      <c r="J548" s="2" t="str">
        <f t="shared" si="175"/>
        <v/>
      </c>
      <c r="K548" s="2">
        <f t="shared" si="176"/>
        <v>15.999999999999943</v>
      </c>
      <c r="L548" s="2">
        <f t="shared" si="177"/>
        <v>1</v>
      </c>
      <c r="M548" s="2">
        <f t="shared" ca="1" si="178"/>
        <v>849</v>
      </c>
      <c r="N548" s="2">
        <f t="shared" ca="1" si="179"/>
        <v>249</v>
      </c>
      <c r="O548" s="2">
        <f t="shared" si="180"/>
        <v>2.5000000000000001E-2</v>
      </c>
      <c r="P548" s="5">
        <f t="shared" si="181"/>
        <v>5.4281443780592247E-3</v>
      </c>
      <c r="Q548" s="2">
        <f t="shared" si="182"/>
        <v>0.15999999999999945</v>
      </c>
      <c r="R548" s="2">
        <f t="shared" si="183"/>
        <v>0.18499999999999944</v>
      </c>
      <c r="S548" s="5">
        <f t="shared" si="184"/>
        <v>0.16542814437805867</v>
      </c>
    </row>
    <row r="549" spans="1:19" x14ac:dyDescent="0.25">
      <c r="A549" s="6">
        <v>38223</v>
      </c>
      <c r="B549" s="2">
        <v>1306</v>
      </c>
      <c r="D549" s="10">
        <v>0.01</v>
      </c>
      <c r="E549" s="2">
        <v>1345</v>
      </c>
      <c r="F549" s="38">
        <f t="shared" si="185"/>
        <v>0.57291666666666663</v>
      </c>
      <c r="G549" s="2">
        <v>1355</v>
      </c>
      <c r="H549" s="40">
        <f t="shared" si="139"/>
        <v>0.57986111111111105</v>
      </c>
      <c r="I549" s="4" t="str">
        <f t="shared" si="174"/>
        <v/>
      </c>
      <c r="J549" s="2">
        <f t="shared" si="175"/>
        <v>7.000000000000135</v>
      </c>
      <c r="K549" s="2">
        <f t="shared" si="176"/>
        <v>9.9999999999999645</v>
      </c>
      <c r="L549" s="2">
        <f t="shared" si="177"/>
        <v>1</v>
      </c>
      <c r="M549" s="2">
        <f t="shared" ca="1" si="178"/>
        <v>1306</v>
      </c>
      <c r="N549" s="2" t="str">
        <f t="shared" si="179"/>
        <v/>
      </c>
      <c r="O549" s="2">
        <f t="shared" si="180"/>
        <v>0.38500000000000745</v>
      </c>
      <c r="P549" s="5">
        <f t="shared" si="181"/>
        <v>0.27361621771210098</v>
      </c>
      <c r="Q549" s="2">
        <f t="shared" si="182"/>
        <v>9.9999999999999645E-2</v>
      </c>
      <c r="R549" s="2">
        <f t="shared" si="183"/>
        <v>0.48500000000000709</v>
      </c>
      <c r="S549" s="5">
        <f t="shared" si="184"/>
        <v>0.37361621771210063</v>
      </c>
    </row>
    <row r="550" spans="1:19" x14ac:dyDescent="0.25">
      <c r="D550" s="10">
        <v>0.1</v>
      </c>
      <c r="E550" s="2">
        <v>1402</v>
      </c>
      <c r="F550" s="38">
        <f t="shared" si="185"/>
        <v>0.58472222222222225</v>
      </c>
      <c r="G550" s="2">
        <v>1406</v>
      </c>
      <c r="H550" s="40">
        <f t="shared" si="139"/>
        <v>0.58750000000000002</v>
      </c>
      <c r="I550" s="4" t="str">
        <f t="shared" si="174"/>
        <v/>
      </c>
      <c r="J550" s="2">
        <f t="shared" si="175"/>
        <v>7.9999999999999716</v>
      </c>
      <c r="K550" s="2">
        <f t="shared" si="176"/>
        <v>3.9999999999999858</v>
      </c>
      <c r="L550" s="2">
        <f t="shared" si="177"/>
        <v>2</v>
      </c>
      <c r="M550" s="2">
        <f t="shared" ca="1" si="178"/>
        <v>1306</v>
      </c>
      <c r="N550" s="2" t="str">
        <f t="shared" si="179"/>
        <v/>
      </c>
      <c r="O550" s="2">
        <f t="shared" si="180"/>
        <v>4.3999999999999844</v>
      </c>
      <c r="P550" s="5">
        <f t="shared" si="181"/>
        <v>3.1269324917219192</v>
      </c>
      <c r="Q550" s="2">
        <f t="shared" si="182"/>
        <v>0.39999999999999858</v>
      </c>
      <c r="R550" s="2">
        <f t="shared" si="183"/>
        <v>4.7999999999999829</v>
      </c>
      <c r="S550" s="5">
        <f t="shared" si="184"/>
        <v>3.5269324917219178</v>
      </c>
    </row>
    <row r="551" spans="1:19" x14ac:dyDescent="0.25">
      <c r="D551" s="10">
        <v>1</v>
      </c>
      <c r="E551" s="2">
        <v>1414</v>
      </c>
      <c r="F551" s="38">
        <f t="shared" si="185"/>
        <v>0.59305555555555556</v>
      </c>
      <c r="G551" s="2">
        <v>1417</v>
      </c>
      <c r="H551" s="40">
        <f t="shared" si="139"/>
        <v>0.59513888888888888</v>
      </c>
      <c r="I551" s="4">
        <f t="shared" si="174"/>
        <v>0.59861111111111109</v>
      </c>
      <c r="J551" s="2" t="str">
        <f t="shared" si="175"/>
        <v/>
      </c>
      <c r="K551" s="2">
        <f t="shared" si="176"/>
        <v>2.9999999999999893</v>
      </c>
      <c r="L551" s="2">
        <f t="shared" si="177"/>
        <v>3</v>
      </c>
      <c r="M551" s="2">
        <f t="shared" ca="1" si="178"/>
        <v>1306</v>
      </c>
      <c r="N551" s="2">
        <f t="shared" ca="1" si="179"/>
        <v>76.000000000000057</v>
      </c>
      <c r="O551" s="2">
        <f t="shared" si="180"/>
        <v>2.5</v>
      </c>
      <c r="P551" s="5">
        <f t="shared" si="181"/>
        <v>0.36191198291773735</v>
      </c>
      <c r="Q551" s="2">
        <f t="shared" si="182"/>
        <v>2.9999999999999893</v>
      </c>
      <c r="R551" s="2">
        <f t="shared" si="183"/>
        <v>5.4999999999999893</v>
      </c>
      <c r="S551" s="5">
        <f t="shared" si="184"/>
        <v>3.3619119829177269</v>
      </c>
    </row>
    <row r="552" spans="1:19" x14ac:dyDescent="0.25">
      <c r="A552" s="6">
        <v>38226</v>
      </c>
      <c r="B552" s="2">
        <v>857</v>
      </c>
      <c r="D552" s="10">
        <v>0.01</v>
      </c>
      <c r="E552" s="2">
        <v>943</v>
      </c>
      <c r="F552" s="38">
        <f t="shared" si="185"/>
        <v>0.40486111111111112</v>
      </c>
      <c r="G552" s="2">
        <v>945</v>
      </c>
      <c r="H552" s="40">
        <f t="shared" si="139"/>
        <v>0.40625</v>
      </c>
      <c r="I552" s="4" t="str">
        <f t="shared" si="174"/>
        <v/>
      </c>
      <c r="J552" s="2">
        <f t="shared" si="175"/>
        <v>13.000000000000034</v>
      </c>
      <c r="K552" s="2">
        <f t="shared" si="176"/>
        <v>1.9999999999999929</v>
      </c>
      <c r="L552" s="2">
        <f t="shared" si="177"/>
        <v>1</v>
      </c>
      <c r="M552" s="2">
        <f t="shared" ca="1" si="178"/>
        <v>857</v>
      </c>
      <c r="N552" s="2" t="str">
        <f t="shared" si="179"/>
        <v/>
      </c>
      <c r="O552" s="2">
        <f t="shared" si="180"/>
        <v>650.06500000000176</v>
      </c>
      <c r="P552" s="5">
        <f t="shared" si="181"/>
        <v>141.13312415147627</v>
      </c>
      <c r="Q552" s="2">
        <f t="shared" si="182"/>
        <v>1.9999999999999931E-2</v>
      </c>
      <c r="R552" s="2">
        <f t="shared" si="183"/>
        <v>650.08500000000174</v>
      </c>
      <c r="S552" s="5">
        <f t="shared" si="184"/>
        <v>141.15312415147628</v>
      </c>
    </row>
    <row r="553" spans="1:19" x14ac:dyDescent="0.25">
      <c r="D553" s="10">
        <v>100</v>
      </c>
      <c r="E553" s="2">
        <v>958</v>
      </c>
      <c r="F553" s="38">
        <f t="shared" si="185"/>
        <v>0.4152777777777778</v>
      </c>
      <c r="G553" s="2">
        <v>1001</v>
      </c>
      <c r="H553" s="40">
        <f t="shared" si="139"/>
        <v>0.41736111111111113</v>
      </c>
      <c r="I553" s="4" t="str">
        <f t="shared" si="174"/>
        <v/>
      </c>
      <c r="J553" s="2">
        <f t="shared" si="175"/>
        <v>2.9999999999999893</v>
      </c>
      <c r="K553" s="2">
        <f t="shared" si="176"/>
        <v>2.9999999999999893</v>
      </c>
      <c r="L553" s="2">
        <f t="shared" si="177"/>
        <v>2</v>
      </c>
      <c r="M553" s="2">
        <f t="shared" ca="1" si="178"/>
        <v>857</v>
      </c>
      <c r="N553" s="2" t="str">
        <f t="shared" si="179"/>
        <v/>
      </c>
      <c r="O553" s="2">
        <f t="shared" si="180"/>
        <v>419.99999999999852</v>
      </c>
      <c r="P553" s="5">
        <f t="shared" si="181"/>
        <v>408.31140981172558</v>
      </c>
      <c r="Q553" s="2">
        <f t="shared" si="182"/>
        <v>299.99999999999892</v>
      </c>
      <c r="R553" s="2">
        <f t="shared" si="183"/>
        <v>719.9999999999975</v>
      </c>
      <c r="S553" s="5">
        <f t="shared" si="184"/>
        <v>708.3114098117245</v>
      </c>
    </row>
    <row r="554" spans="1:19" x14ac:dyDescent="0.25">
      <c r="D554" s="10">
        <v>180</v>
      </c>
      <c r="E554" s="2">
        <v>1004</v>
      </c>
      <c r="F554" s="38">
        <f t="shared" si="185"/>
        <v>0.41944444444444445</v>
      </c>
      <c r="G554" s="2">
        <v>1234</v>
      </c>
      <c r="H554" s="40">
        <f t="shared" si="139"/>
        <v>0.52361111111111114</v>
      </c>
      <c r="I554" s="4">
        <f t="shared" si="174"/>
        <v>0.52708333333333335</v>
      </c>
      <c r="J554" s="2" t="str">
        <f t="shared" si="175"/>
        <v/>
      </c>
      <c r="K554" s="2">
        <f t="shared" si="176"/>
        <v>150.00000000000003</v>
      </c>
      <c r="L554" s="2">
        <f t="shared" si="177"/>
        <v>3</v>
      </c>
      <c r="M554" s="2">
        <f t="shared" ca="1" si="178"/>
        <v>857</v>
      </c>
      <c r="N554" s="2">
        <f t="shared" ca="1" si="179"/>
        <v>222.00000000000009</v>
      </c>
      <c r="O554" s="2">
        <f t="shared" si="180"/>
        <v>450</v>
      </c>
      <c r="P554" s="5">
        <f t="shared" si="181"/>
        <v>47.347346607878421</v>
      </c>
      <c r="Q554" s="2">
        <f t="shared" si="182"/>
        <v>27000.000000000004</v>
      </c>
      <c r="R554" s="2">
        <f t="shared" si="183"/>
        <v>27450.000000000004</v>
      </c>
      <c r="S554" s="5">
        <f t="shared" si="184"/>
        <v>27047.347346607883</v>
      </c>
    </row>
    <row r="555" spans="1:19" x14ac:dyDescent="0.25">
      <c r="A555" s="6">
        <v>38229</v>
      </c>
      <c r="B555" s="2">
        <v>805</v>
      </c>
      <c r="D555" s="10">
        <v>0.01</v>
      </c>
      <c r="E555" s="2">
        <v>903</v>
      </c>
      <c r="F555" s="38">
        <f t="shared" si="185"/>
        <v>0.37708333333333338</v>
      </c>
      <c r="G555" s="2">
        <v>908</v>
      </c>
      <c r="H555" s="40">
        <f t="shared" si="139"/>
        <v>0.38055555555555554</v>
      </c>
      <c r="I555" s="4" t="str">
        <f t="shared" si="174"/>
        <v/>
      </c>
      <c r="J555" s="2">
        <f t="shared" si="175"/>
        <v>5.0000000000000622</v>
      </c>
      <c r="K555" s="2">
        <f t="shared" si="176"/>
        <v>4.9999999999999023</v>
      </c>
      <c r="L555" s="2">
        <f t="shared" si="177"/>
        <v>1</v>
      </c>
      <c r="M555" s="2">
        <f t="shared" ca="1" si="178"/>
        <v>805</v>
      </c>
      <c r="N555" s="2" t="str">
        <f t="shared" si="179"/>
        <v/>
      </c>
      <c r="O555" s="2">
        <f t="shared" si="180"/>
        <v>0.27500000000000341</v>
      </c>
      <c r="P555" s="5">
        <f t="shared" si="181"/>
        <v>0.19544015550864224</v>
      </c>
      <c r="Q555" s="2">
        <f t="shared" si="182"/>
        <v>4.9999999999999024E-2</v>
      </c>
      <c r="R555" s="2">
        <f t="shared" si="183"/>
        <v>0.32500000000000245</v>
      </c>
      <c r="S555" s="5">
        <f t="shared" si="184"/>
        <v>0.24544015550864126</v>
      </c>
    </row>
    <row r="556" spans="1:19" x14ac:dyDescent="0.25">
      <c r="D556" s="10">
        <v>0.1</v>
      </c>
      <c r="E556" s="2">
        <v>913</v>
      </c>
      <c r="F556" s="38">
        <f t="shared" si="185"/>
        <v>0.3840277777777778</v>
      </c>
      <c r="G556" s="2">
        <v>915</v>
      </c>
      <c r="H556" s="40">
        <f t="shared" si="139"/>
        <v>0.38541666666666669</v>
      </c>
      <c r="I556" s="4" t="str">
        <f t="shared" si="174"/>
        <v/>
      </c>
      <c r="J556" s="2">
        <f t="shared" si="175"/>
        <v>4.9999999999999822</v>
      </c>
      <c r="K556" s="2">
        <f t="shared" si="176"/>
        <v>1.9999999999999929</v>
      </c>
      <c r="L556" s="2">
        <f t="shared" si="177"/>
        <v>2</v>
      </c>
      <c r="M556" s="2">
        <f t="shared" ca="1" si="178"/>
        <v>805</v>
      </c>
      <c r="N556" s="2" t="str">
        <f t="shared" si="179"/>
        <v/>
      </c>
      <c r="O556" s="2">
        <f t="shared" si="180"/>
        <v>2.7499999999999902</v>
      </c>
      <c r="P556" s="5">
        <f t="shared" si="181"/>
        <v>1.9543328073261996</v>
      </c>
      <c r="Q556" s="2">
        <f t="shared" si="182"/>
        <v>0.19999999999999929</v>
      </c>
      <c r="R556" s="2">
        <f t="shared" si="183"/>
        <v>2.9499999999999895</v>
      </c>
      <c r="S556" s="5">
        <f t="shared" si="184"/>
        <v>2.1543328073261989</v>
      </c>
    </row>
    <row r="557" spans="1:19" x14ac:dyDescent="0.25">
      <c r="D557" s="10">
        <v>1</v>
      </c>
      <c r="E557" s="2">
        <v>920</v>
      </c>
      <c r="F557" s="38">
        <f t="shared" si="185"/>
        <v>0.3888888888888889</v>
      </c>
      <c r="G557" s="2">
        <v>928</v>
      </c>
      <c r="H557" s="40">
        <f t="shared" si="139"/>
        <v>0.39444444444444443</v>
      </c>
      <c r="I557" s="4">
        <f t="shared" si="174"/>
        <v>0.39791666666666664</v>
      </c>
      <c r="J557" s="2" t="str">
        <f t="shared" si="175"/>
        <v/>
      </c>
      <c r="K557" s="2">
        <f t="shared" si="176"/>
        <v>7.9999999999999716</v>
      </c>
      <c r="L557" s="2">
        <f t="shared" si="177"/>
        <v>3</v>
      </c>
      <c r="M557" s="2">
        <f t="shared" ca="1" si="178"/>
        <v>805</v>
      </c>
      <c r="N557" s="2">
        <f t="shared" ca="1" si="179"/>
        <v>87.999999999999929</v>
      </c>
      <c r="O557" s="2">
        <f t="shared" si="180"/>
        <v>2.5</v>
      </c>
      <c r="P557" s="5">
        <f t="shared" si="181"/>
        <v>0.36191198291773735</v>
      </c>
      <c r="Q557" s="2">
        <f t="shared" si="182"/>
        <v>7.9999999999999716</v>
      </c>
      <c r="R557" s="2">
        <f t="shared" si="183"/>
        <v>10.499999999999972</v>
      </c>
      <c r="S557" s="5">
        <f t="shared" si="184"/>
        <v>8.3619119829177091</v>
      </c>
    </row>
    <row r="558" spans="1:19" x14ac:dyDescent="0.25">
      <c r="A558" s="6">
        <v>38229</v>
      </c>
      <c r="B558" s="2">
        <v>1312</v>
      </c>
      <c r="D558" s="10">
        <v>0.01</v>
      </c>
      <c r="E558" s="2">
        <v>1503</v>
      </c>
      <c r="F558" s="38">
        <f t="shared" si="185"/>
        <v>0.62708333333333333</v>
      </c>
      <c r="G558" s="2">
        <v>1510</v>
      </c>
      <c r="H558" s="40">
        <f t="shared" si="139"/>
        <v>0.63194444444444442</v>
      </c>
      <c r="I558" s="4" t="str">
        <f t="shared" si="174"/>
        <v/>
      </c>
      <c r="J558" s="2">
        <f t="shared" si="175"/>
        <v>6.0000000000001386</v>
      </c>
      <c r="K558" s="2">
        <f t="shared" si="176"/>
        <v>6.9999999999999751</v>
      </c>
      <c r="L558" s="2">
        <f t="shared" si="177"/>
        <v>1</v>
      </c>
      <c r="M558" s="2">
        <f t="shared" ca="1" si="178"/>
        <v>1312</v>
      </c>
      <c r="N558" s="2" t="str">
        <f t="shared" si="179"/>
        <v/>
      </c>
      <c r="O558" s="2">
        <f t="shared" si="180"/>
        <v>0.33000000000000762</v>
      </c>
      <c r="P558" s="5">
        <f t="shared" si="181"/>
        <v>0.2345281866103732</v>
      </c>
      <c r="Q558" s="2">
        <f t="shared" si="182"/>
        <v>6.9999999999999757E-2</v>
      </c>
      <c r="R558" s="2">
        <f t="shared" si="183"/>
        <v>0.40000000000000735</v>
      </c>
      <c r="S558" s="5">
        <f t="shared" si="184"/>
        <v>0.30452818661037295</v>
      </c>
    </row>
    <row r="559" spans="1:19" x14ac:dyDescent="0.25">
      <c r="D559" s="10">
        <v>0.1</v>
      </c>
      <c r="E559" s="2">
        <v>1516</v>
      </c>
      <c r="F559" s="38">
        <f t="shared" si="185"/>
        <v>0.63611111111111118</v>
      </c>
      <c r="G559" s="2">
        <v>1522</v>
      </c>
      <c r="H559" s="40">
        <f t="shared" si="139"/>
        <v>0.64027777777777783</v>
      </c>
      <c r="I559" s="4" t="str">
        <f t="shared" si="174"/>
        <v/>
      </c>
      <c r="J559" s="2">
        <f t="shared" si="175"/>
        <v>5.9999999999999787</v>
      </c>
      <c r="K559" s="2">
        <f t="shared" si="176"/>
        <v>5.9999999999999787</v>
      </c>
      <c r="L559" s="2">
        <f t="shared" si="177"/>
        <v>2</v>
      </c>
      <c r="M559" s="2">
        <f t="shared" ca="1" si="178"/>
        <v>1312</v>
      </c>
      <c r="N559" s="2" t="str">
        <f t="shared" si="179"/>
        <v/>
      </c>
      <c r="O559" s="2">
        <f t="shared" si="180"/>
        <v>1.7999999999999936</v>
      </c>
      <c r="P559" s="5">
        <f t="shared" si="181"/>
        <v>1.4912112552317707</v>
      </c>
      <c r="Q559" s="2">
        <f t="shared" si="182"/>
        <v>0.59999999999999787</v>
      </c>
      <c r="R559" s="2">
        <f t="shared" si="183"/>
        <v>2.3999999999999915</v>
      </c>
      <c r="S559" s="5">
        <f t="shared" si="184"/>
        <v>2.0912112552317685</v>
      </c>
    </row>
    <row r="560" spans="1:19" x14ac:dyDescent="0.25">
      <c r="D560" s="10">
        <v>0.5</v>
      </c>
      <c r="E560" s="2">
        <v>1528</v>
      </c>
      <c r="F560" s="38">
        <f t="shared" si="185"/>
        <v>0.64444444444444449</v>
      </c>
      <c r="G560" s="2">
        <v>1534</v>
      </c>
      <c r="H560" s="40">
        <f t="shared" si="139"/>
        <v>0.64861111111111114</v>
      </c>
      <c r="I560" s="4" t="str">
        <f t="shared" si="174"/>
        <v/>
      </c>
      <c r="J560" s="2">
        <f t="shared" si="175"/>
        <v>5.9999999999999787</v>
      </c>
      <c r="K560" s="2">
        <f t="shared" si="176"/>
        <v>5.9999999999999787</v>
      </c>
      <c r="L560" s="2">
        <f t="shared" si="177"/>
        <v>3</v>
      </c>
      <c r="M560" s="2">
        <f t="shared" ca="1" si="178"/>
        <v>1312</v>
      </c>
      <c r="N560" s="2" t="str">
        <f t="shared" si="179"/>
        <v/>
      </c>
      <c r="O560" s="2">
        <f t="shared" si="180"/>
        <v>16.499999999999943</v>
      </c>
      <c r="P560" s="5">
        <f t="shared" si="181"/>
        <v>11.725960177913317</v>
      </c>
      <c r="Q560" s="2">
        <f t="shared" si="182"/>
        <v>2.9999999999999893</v>
      </c>
      <c r="R560" s="2">
        <f t="shared" si="183"/>
        <v>19.499999999999932</v>
      </c>
      <c r="S560" s="5">
        <f t="shared" si="184"/>
        <v>14.725960177913306</v>
      </c>
    </row>
    <row r="561" spans="1:19" x14ac:dyDescent="0.25">
      <c r="D561" s="10">
        <v>5</v>
      </c>
      <c r="E561" s="2">
        <v>1540</v>
      </c>
      <c r="F561" s="38">
        <f t="shared" si="185"/>
        <v>0.65277777777777779</v>
      </c>
      <c r="G561" s="2">
        <v>1544</v>
      </c>
      <c r="H561" s="40">
        <f t="shared" si="139"/>
        <v>0.65555555555555556</v>
      </c>
      <c r="I561" s="4" t="str">
        <f t="shared" si="174"/>
        <v/>
      </c>
      <c r="J561" s="2">
        <f t="shared" si="175"/>
        <v>9.9999999999999645</v>
      </c>
      <c r="K561" s="2">
        <f t="shared" si="176"/>
        <v>3.9999999999999858</v>
      </c>
      <c r="L561" s="2">
        <f t="shared" si="177"/>
        <v>4</v>
      </c>
      <c r="M561" s="2">
        <f t="shared" ca="1" si="178"/>
        <v>1312</v>
      </c>
      <c r="N561" s="2" t="str">
        <f t="shared" si="179"/>
        <v/>
      </c>
      <c r="O561" s="2">
        <f t="shared" si="180"/>
        <v>25.499999999999908</v>
      </c>
      <c r="P561" s="5">
        <f t="shared" si="181"/>
        <v>12.525520090623278</v>
      </c>
      <c r="Q561" s="2">
        <f t="shared" si="182"/>
        <v>19.999999999999929</v>
      </c>
      <c r="R561" s="2">
        <f t="shared" si="183"/>
        <v>45.499999999999837</v>
      </c>
      <c r="S561" s="5">
        <f t="shared" si="184"/>
        <v>32.525520090623203</v>
      </c>
    </row>
    <row r="562" spans="1:19" x14ac:dyDescent="0.25">
      <c r="D562" s="10">
        <v>0.1</v>
      </c>
      <c r="E562" s="2">
        <v>1554</v>
      </c>
      <c r="F562" s="38">
        <f t="shared" si="185"/>
        <v>0.66249999999999998</v>
      </c>
      <c r="G562" s="2">
        <v>1559</v>
      </c>
      <c r="H562" s="40">
        <f t="shared" si="139"/>
        <v>0.66597222222222219</v>
      </c>
      <c r="I562" s="4" t="str">
        <f t="shared" si="174"/>
        <v/>
      </c>
      <c r="J562" s="2">
        <f t="shared" si="175"/>
        <v>15.000000000000107</v>
      </c>
      <c r="K562" s="2">
        <f t="shared" si="176"/>
        <v>4.9999999999999822</v>
      </c>
      <c r="L562" s="2">
        <f t="shared" si="177"/>
        <v>5</v>
      </c>
      <c r="M562" s="2">
        <f t="shared" ca="1" si="178"/>
        <v>1312</v>
      </c>
      <c r="N562" s="2" t="str">
        <f t="shared" si="179"/>
        <v/>
      </c>
      <c r="O562" s="2">
        <f t="shared" si="180"/>
        <v>750.75000000000534</v>
      </c>
      <c r="P562" s="5">
        <f t="shared" si="181"/>
        <v>216.93040743399641</v>
      </c>
      <c r="Q562" s="2">
        <f t="shared" si="182"/>
        <v>0.49999999999999822</v>
      </c>
      <c r="R562" s="2">
        <f t="shared" si="183"/>
        <v>751.25000000000534</v>
      </c>
      <c r="S562" s="5">
        <f t="shared" si="184"/>
        <v>217.43040743399641</v>
      </c>
    </row>
    <row r="563" spans="1:19" x14ac:dyDescent="0.25">
      <c r="D563" s="10">
        <v>100</v>
      </c>
      <c r="E563" s="2">
        <v>1614</v>
      </c>
      <c r="F563" s="38">
        <f t="shared" si="185"/>
        <v>0.67638888888888893</v>
      </c>
      <c r="G563" s="2">
        <v>1620</v>
      </c>
      <c r="H563" s="40">
        <f t="shared" si="139"/>
        <v>0.68055555555555547</v>
      </c>
      <c r="I563" s="4">
        <f t="shared" si="174"/>
        <v>0.68402777777777768</v>
      </c>
      <c r="J563" s="2" t="str">
        <f t="shared" si="175"/>
        <v/>
      </c>
      <c r="K563" s="2">
        <f t="shared" si="176"/>
        <v>5.9999999999998188</v>
      </c>
      <c r="L563" s="2">
        <f t="shared" si="177"/>
        <v>6</v>
      </c>
      <c r="M563" s="2">
        <f t="shared" ca="1" si="178"/>
        <v>1312</v>
      </c>
      <c r="N563" s="2">
        <f t="shared" ca="1" si="179"/>
        <v>192.99999999999994</v>
      </c>
      <c r="O563" s="2">
        <f t="shared" si="180"/>
        <v>250</v>
      </c>
      <c r="P563" s="5">
        <f t="shared" si="181"/>
        <v>27.143420404993254</v>
      </c>
      <c r="Q563" s="2">
        <f t="shared" si="182"/>
        <v>599.99999999998192</v>
      </c>
      <c r="R563" s="2">
        <f t="shared" si="183"/>
        <v>849.99999999998192</v>
      </c>
      <c r="S563" s="5">
        <f t="shared" si="184"/>
        <v>627.14342040497513</v>
      </c>
    </row>
    <row r="564" spans="1:19" x14ac:dyDescent="0.25">
      <c r="A564" s="6">
        <v>38229</v>
      </c>
      <c r="B564" s="2">
        <v>1712</v>
      </c>
      <c r="D564" s="10">
        <v>0.01</v>
      </c>
      <c r="E564" s="2">
        <v>1811</v>
      </c>
      <c r="F564" s="38">
        <f t="shared" si="185"/>
        <v>0.75763888888888886</v>
      </c>
      <c r="G564" s="2">
        <v>1817</v>
      </c>
      <c r="H564" s="40">
        <f t="shared" si="139"/>
        <v>0.76180555555555562</v>
      </c>
      <c r="I564" s="4" t="str">
        <f t="shared" si="174"/>
        <v/>
      </c>
      <c r="J564" s="2">
        <f t="shared" si="175"/>
        <v>6.9999999999998153</v>
      </c>
      <c r="K564" s="2">
        <f t="shared" si="176"/>
        <v>6.0000000000001386</v>
      </c>
      <c r="L564" s="2">
        <f t="shared" si="177"/>
        <v>1</v>
      </c>
      <c r="M564" s="2">
        <f t="shared" ca="1" si="178"/>
        <v>1712</v>
      </c>
      <c r="N564" s="2" t="str">
        <f t="shared" si="179"/>
        <v/>
      </c>
      <c r="O564" s="2">
        <f t="shared" si="180"/>
        <v>3.5349999999999069</v>
      </c>
      <c r="P564" s="5">
        <f t="shared" si="181"/>
        <v>1.5048627290632894</v>
      </c>
      <c r="Q564" s="2">
        <f t="shared" si="182"/>
        <v>6.0000000000001386E-2</v>
      </c>
      <c r="R564" s="2">
        <f t="shared" si="183"/>
        <v>3.5949999999999083</v>
      </c>
      <c r="S564" s="5">
        <f t="shared" si="184"/>
        <v>1.5648627290632908</v>
      </c>
    </row>
    <row r="565" spans="1:19" x14ac:dyDescent="0.25">
      <c r="D565" s="10">
        <v>1</v>
      </c>
      <c r="E565" s="2">
        <v>1824</v>
      </c>
      <c r="F565" s="38">
        <f t="shared" si="185"/>
        <v>0.76666666666666661</v>
      </c>
      <c r="G565" s="2">
        <v>1832</v>
      </c>
      <c r="H565" s="40">
        <f t="shared" si="139"/>
        <v>0.77222222222222225</v>
      </c>
      <c r="I565" s="4" t="str">
        <f t="shared" si="174"/>
        <v/>
      </c>
      <c r="J565" s="2">
        <f t="shared" si="175"/>
        <v>6.9999999999998153</v>
      </c>
      <c r="K565" s="2">
        <f t="shared" si="176"/>
        <v>8.0000000000001315</v>
      </c>
      <c r="L565" s="2">
        <f t="shared" si="177"/>
        <v>2</v>
      </c>
      <c r="M565" s="2">
        <f t="shared" ca="1" si="178"/>
        <v>1712</v>
      </c>
      <c r="N565" s="2" t="str">
        <f t="shared" si="179"/>
        <v/>
      </c>
      <c r="O565" s="2">
        <f t="shared" si="180"/>
        <v>20.999999999999446</v>
      </c>
      <c r="P565" s="5">
        <f t="shared" si="181"/>
        <v>17.397386815346842</v>
      </c>
      <c r="Q565" s="2">
        <f t="shared" si="182"/>
        <v>8.0000000000001315</v>
      </c>
      <c r="R565" s="2">
        <f t="shared" si="183"/>
        <v>28.999999999999577</v>
      </c>
      <c r="S565" s="5">
        <f t="shared" si="184"/>
        <v>25.397386815346973</v>
      </c>
    </row>
    <row r="566" spans="1:19" x14ac:dyDescent="0.25">
      <c r="D566" s="10">
        <v>5</v>
      </c>
      <c r="E566" s="2">
        <v>1839</v>
      </c>
      <c r="F566" s="38">
        <f t="shared" si="185"/>
        <v>0.77708333333333324</v>
      </c>
      <c r="G566" s="2">
        <v>1848</v>
      </c>
      <c r="H566" s="40">
        <f t="shared" si="139"/>
        <v>0.78333333333333333</v>
      </c>
      <c r="I566" s="4" t="str">
        <f t="shared" si="174"/>
        <v/>
      </c>
      <c r="J566" s="2">
        <f t="shared" si="175"/>
        <v>9.9999999999999645</v>
      </c>
      <c r="K566" s="2">
        <f t="shared" si="176"/>
        <v>9.0000000000001279</v>
      </c>
      <c r="L566" s="2">
        <f t="shared" si="177"/>
        <v>3</v>
      </c>
      <c r="M566" s="2">
        <f t="shared" ca="1" si="178"/>
        <v>1712</v>
      </c>
      <c r="N566" s="2" t="str">
        <f t="shared" si="179"/>
        <v/>
      </c>
      <c r="O566" s="2">
        <f t="shared" si="180"/>
        <v>25.099999999999909</v>
      </c>
      <c r="P566" s="5">
        <f t="shared" si="181"/>
        <v>9.0194334248393044</v>
      </c>
      <c r="Q566" s="2">
        <f t="shared" si="182"/>
        <v>45.000000000000639</v>
      </c>
      <c r="R566" s="2">
        <f t="shared" si="183"/>
        <v>70.100000000000549</v>
      </c>
      <c r="S566" s="5">
        <f t="shared" si="184"/>
        <v>54.019433424839946</v>
      </c>
    </row>
    <row r="567" spans="1:19" x14ac:dyDescent="0.25">
      <c r="D567" s="10">
        <v>0.02</v>
      </c>
      <c r="E567" s="2">
        <v>1858</v>
      </c>
      <c r="F567" s="38">
        <f t="shared" si="185"/>
        <v>0.79027777777777775</v>
      </c>
      <c r="G567" s="2">
        <v>1902</v>
      </c>
      <c r="H567" s="40">
        <f t="shared" si="139"/>
        <v>0.79305555555555562</v>
      </c>
      <c r="I567" s="4">
        <f t="shared" si="174"/>
        <v>0.79652777777777783</v>
      </c>
      <c r="J567" s="2" t="str">
        <f t="shared" si="175"/>
        <v/>
      </c>
      <c r="K567" s="2">
        <f t="shared" si="176"/>
        <v>4.0000000000001457</v>
      </c>
      <c r="L567" s="2">
        <f t="shared" si="177"/>
        <v>4</v>
      </c>
      <c r="M567" s="2">
        <f t="shared" ca="1" si="178"/>
        <v>1712</v>
      </c>
      <c r="N567" s="2">
        <f t="shared" ca="1" si="179"/>
        <v>115.00000000000007</v>
      </c>
      <c r="O567" s="2">
        <f t="shared" si="180"/>
        <v>0.05</v>
      </c>
      <c r="P567" s="5">
        <f t="shared" si="181"/>
        <v>1.0096958881694557E-2</v>
      </c>
      <c r="Q567" s="2">
        <f t="shared" si="182"/>
        <v>8.0000000000002916E-2</v>
      </c>
      <c r="R567" s="2">
        <f t="shared" si="183"/>
        <v>0.13000000000000292</v>
      </c>
      <c r="S567" s="5">
        <f t="shared" si="184"/>
        <v>9.009695888169747E-2</v>
      </c>
    </row>
    <row r="568" spans="1:19" x14ac:dyDescent="0.25">
      <c r="A568" s="6">
        <v>38230</v>
      </c>
      <c r="B568" s="2">
        <v>1119</v>
      </c>
      <c r="D568" s="10">
        <v>0.01</v>
      </c>
      <c r="E568" s="2">
        <v>1152</v>
      </c>
      <c r="F568" s="38">
        <f t="shared" si="185"/>
        <v>0.49444444444444446</v>
      </c>
      <c r="G568" s="2">
        <v>1200</v>
      </c>
      <c r="H568" s="40">
        <f t="shared" si="139"/>
        <v>0.5</v>
      </c>
      <c r="I568" s="4" t="str">
        <f t="shared" si="174"/>
        <v/>
      </c>
      <c r="J568" s="2">
        <f t="shared" si="175"/>
        <v>4.9999999999999822</v>
      </c>
      <c r="K568" s="2">
        <f t="shared" si="176"/>
        <v>7.9999999999999716</v>
      </c>
      <c r="L568" s="2">
        <f t="shared" si="177"/>
        <v>1</v>
      </c>
      <c r="M568" s="2">
        <f t="shared" ca="1" si="178"/>
        <v>1119</v>
      </c>
      <c r="N568" s="2" t="str">
        <f t="shared" si="179"/>
        <v/>
      </c>
      <c r="O568" s="2">
        <f t="shared" si="180"/>
        <v>0.27499999999999902</v>
      </c>
      <c r="P568" s="5">
        <f t="shared" si="181"/>
        <v>0.19544015550863911</v>
      </c>
      <c r="Q568" s="2">
        <f t="shared" si="182"/>
        <v>7.9999999999999724E-2</v>
      </c>
      <c r="R568" s="2">
        <f t="shared" si="183"/>
        <v>0.35499999999999876</v>
      </c>
      <c r="S568" s="5">
        <f t="shared" si="184"/>
        <v>0.27544015550863882</v>
      </c>
    </row>
    <row r="569" spans="1:19" x14ac:dyDescent="0.25">
      <c r="D569" s="10">
        <v>0.1</v>
      </c>
      <c r="E569" s="2">
        <v>1205</v>
      </c>
      <c r="F569" s="38">
        <f t="shared" si="185"/>
        <v>0.50347222222222221</v>
      </c>
      <c r="G569" s="2">
        <v>1210</v>
      </c>
      <c r="H569" s="40">
        <f t="shared" si="139"/>
        <v>0.50694444444444442</v>
      </c>
      <c r="I569" s="4" t="str">
        <f t="shared" si="174"/>
        <v/>
      </c>
      <c r="J569" s="2">
        <f t="shared" si="175"/>
        <v>10.999999999999961</v>
      </c>
      <c r="K569" s="2">
        <f t="shared" si="176"/>
        <v>4.9999999999999822</v>
      </c>
      <c r="L569" s="2">
        <f t="shared" si="177"/>
        <v>2</v>
      </c>
      <c r="M569" s="2">
        <f t="shared" ca="1" si="178"/>
        <v>1119</v>
      </c>
      <c r="N569" s="2" t="str">
        <f t="shared" si="179"/>
        <v/>
      </c>
      <c r="O569" s="2">
        <f t="shared" si="180"/>
        <v>6.0499999999999794</v>
      </c>
      <c r="P569" s="5">
        <f t="shared" si="181"/>
        <v>4.2995321761176388</v>
      </c>
      <c r="Q569" s="2">
        <f t="shared" si="182"/>
        <v>0.49999999999999822</v>
      </c>
      <c r="R569" s="2">
        <f t="shared" si="183"/>
        <v>6.5499999999999776</v>
      </c>
      <c r="S569" s="5">
        <f t="shared" si="184"/>
        <v>4.7995321761176371</v>
      </c>
    </row>
    <row r="570" spans="1:19" x14ac:dyDescent="0.25">
      <c r="D570" s="10">
        <v>1</v>
      </c>
      <c r="E570" s="2">
        <v>1221</v>
      </c>
      <c r="F570" s="38">
        <f t="shared" si="185"/>
        <v>0.51458333333333328</v>
      </c>
      <c r="G570" s="2">
        <v>1222</v>
      </c>
      <c r="H570" s="40">
        <f t="shared" si="139"/>
        <v>0.51527777777777783</v>
      </c>
      <c r="I570" s="4" t="str">
        <f t="shared" si="174"/>
        <v/>
      </c>
      <c r="J570" s="2">
        <f t="shared" si="175"/>
        <v>10.999999999999961</v>
      </c>
      <c r="K570" s="2">
        <f t="shared" si="176"/>
        <v>1.0000000000001563</v>
      </c>
      <c r="L570" s="2">
        <f t="shared" si="177"/>
        <v>3</v>
      </c>
      <c r="M570" s="2">
        <f t="shared" ca="1" si="178"/>
        <v>1119</v>
      </c>
      <c r="N570" s="2" t="str">
        <f t="shared" si="179"/>
        <v/>
      </c>
      <c r="O570" s="2">
        <f t="shared" si="180"/>
        <v>170.4999999999994</v>
      </c>
      <c r="P570" s="5">
        <f t="shared" si="181"/>
        <v>93.790525767202752</v>
      </c>
      <c r="Q570" s="2">
        <f t="shared" si="182"/>
        <v>1.0000000000001563</v>
      </c>
      <c r="R570" s="2">
        <f t="shared" si="183"/>
        <v>171.49999999999955</v>
      </c>
      <c r="S570" s="5">
        <f t="shared" si="184"/>
        <v>94.790525767202908</v>
      </c>
    </row>
    <row r="571" spans="1:19" x14ac:dyDescent="0.25">
      <c r="D571" s="10">
        <v>30</v>
      </c>
      <c r="E571" s="2">
        <v>1233</v>
      </c>
      <c r="F571" s="38">
        <f t="shared" si="185"/>
        <v>0.5229166666666667</v>
      </c>
      <c r="G571" s="2">
        <v>1240</v>
      </c>
      <c r="H571" s="40">
        <f t="shared" si="139"/>
        <v>0.52777777777777779</v>
      </c>
      <c r="I571" s="4" t="str">
        <f t="shared" si="174"/>
        <v/>
      </c>
      <c r="J571" s="2">
        <f t="shared" si="175"/>
        <v>14.999999999999947</v>
      </c>
      <c r="K571" s="2">
        <f t="shared" si="176"/>
        <v>6.9999999999999751</v>
      </c>
      <c r="L571" s="2">
        <f t="shared" si="177"/>
        <v>4</v>
      </c>
      <c r="M571" s="2">
        <f t="shared" ca="1" si="178"/>
        <v>1119</v>
      </c>
      <c r="N571" s="2" t="str">
        <f t="shared" si="179"/>
        <v/>
      </c>
      <c r="O571" s="2">
        <f t="shared" si="180"/>
        <v>225.7499999999992</v>
      </c>
      <c r="P571" s="5">
        <f t="shared" si="181"/>
        <v>78.63216833557658</v>
      </c>
      <c r="Q571" s="2">
        <f t="shared" si="182"/>
        <v>209.99999999999926</v>
      </c>
      <c r="R571" s="2">
        <f t="shared" si="183"/>
        <v>435.74999999999847</v>
      </c>
      <c r="S571" s="5">
        <f t="shared" si="184"/>
        <v>288.63216833557584</v>
      </c>
    </row>
    <row r="572" spans="1:19" x14ac:dyDescent="0.25">
      <c r="D572" s="10">
        <v>0.1</v>
      </c>
      <c r="E572" s="2">
        <v>1255</v>
      </c>
      <c r="F572" s="38">
        <f t="shared" si="185"/>
        <v>0.53819444444444442</v>
      </c>
      <c r="G572" s="2">
        <v>1300</v>
      </c>
      <c r="H572" s="40">
        <f t="shared" si="139"/>
        <v>0.54166666666666663</v>
      </c>
      <c r="I572" s="4" t="str">
        <f t="shared" si="174"/>
        <v/>
      </c>
      <c r="J572" s="2">
        <f t="shared" si="175"/>
        <v>13.99999999999995</v>
      </c>
      <c r="K572" s="2">
        <f t="shared" si="176"/>
        <v>4.9999999999999822</v>
      </c>
      <c r="L572" s="2">
        <f t="shared" si="177"/>
        <v>5</v>
      </c>
      <c r="M572" s="2">
        <f t="shared" ca="1" si="178"/>
        <v>1119</v>
      </c>
      <c r="N572" s="2" t="str">
        <f t="shared" si="179"/>
        <v/>
      </c>
      <c r="O572" s="2">
        <f t="shared" si="180"/>
        <v>0.76999999999999724</v>
      </c>
      <c r="P572" s="5">
        <f t="shared" si="181"/>
        <v>0.54723243542418942</v>
      </c>
      <c r="Q572" s="2">
        <f t="shared" si="182"/>
        <v>0.49999999999999822</v>
      </c>
      <c r="R572" s="2">
        <f t="shared" si="183"/>
        <v>1.2699999999999956</v>
      </c>
      <c r="S572" s="5">
        <f t="shared" si="184"/>
        <v>1.0472324354241875</v>
      </c>
    </row>
    <row r="573" spans="1:19" x14ac:dyDescent="0.25">
      <c r="D573" s="10">
        <v>0.01</v>
      </c>
      <c r="E573" s="2">
        <v>1314</v>
      </c>
      <c r="F573" s="38">
        <f t="shared" si="185"/>
        <v>0.55138888888888882</v>
      </c>
      <c r="G573" s="2">
        <v>1319</v>
      </c>
      <c r="H573" s="40">
        <f t="shared" si="139"/>
        <v>0.55486111111111114</v>
      </c>
      <c r="I573" s="4" t="str">
        <f t="shared" ref="I573:I634" si="197">IF(OR(A574&lt;&gt;"",D574=""),H573+TIME(0,5,0),"")</f>
        <v/>
      </c>
      <c r="J573" s="2">
        <f t="shared" ref="J573:J634" si="198">IF(AND(OR(AND(A573&lt;&gt;"",A574=""),AND(A573="",A574="")),D574&lt;&gt;""),(F574-H573)*1440,"")</f>
        <v>9.9999999999999645</v>
      </c>
      <c r="K573" s="2">
        <f t="shared" ref="K573:K634" si="199">(H573-F573)*1440</f>
        <v>5.0000000000001421</v>
      </c>
      <c r="L573" s="2">
        <f t="shared" ref="L573:L634" si="200">IF(A573&lt;&gt;"",1,L572+1)</f>
        <v>6</v>
      </c>
      <c r="M573" s="2">
        <f t="shared" ref="M573:M634" ca="1" si="201">OFFSET(B573,-L573+1,0)</f>
        <v>1119</v>
      </c>
      <c r="N573" s="2" t="str">
        <f t="shared" ref="N573:N634" si="202">IF(I573&lt;&gt;"",(I573-VALUE(CONCATENATE(LEFT(M573,LEN(M573)-2),":",RIGHT(M573,2))))*1440,"")</f>
        <v/>
      </c>
      <c r="O573" s="2">
        <f t="shared" ref="O573:O634" si="203">IF(J573&lt;&gt;"",(D573+D574)*J573/2,D573*5/2)</f>
        <v>5.0499999999999821</v>
      </c>
      <c r="P573" s="5">
        <f t="shared" ref="P573:P634" si="204">IF(J573&lt;&gt;"",(D574-D573)*J573/LN((D574+0.000001)/(D573+0.000001)),-5*(D573-0.000001)/(LN(1/D573)-13.8155))</f>
        <v>2.149803898661891</v>
      </c>
      <c r="Q573" s="2">
        <f t="shared" ref="Q573:Q634" si="205">(D573*K573)</f>
        <v>5.0000000000001425E-2</v>
      </c>
      <c r="R573" s="2">
        <f t="shared" ref="R573:R634" si="206">O573+Q573</f>
        <v>5.0999999999999837</v>
      </c>
      <c r="S573" s="5">
        <f t="shared" ref="S573:S634" si="207">P573+Q573</f>
        <v>2.1998038986618926</v>
      </c>
    </row>
    <row r="574" spans="1:19" x14ac:dyDescent="0.25">
      <c r="D574" s="10">
        <v>1</v>
      </c>
      <c r="E574" s="2">
        <v>1329</v>
      </c>
      <c r="F574" s="38">
        <f t="shared" si="185"/>
        <v>0.56180555555555556</v>
      </c>
      <c r="G574" s="2">
        <v>1333</v>
      </c>
      <c r="H574" s="40">
        <f t="shared" si="139"/>
        <v>0.56458333333333333</v>
      </c>
      <c r="I574" s="4" t="str">
        <f t="shared" si="197"/>
        <v/>
      </c>
      <c r="J574" s="2">
        <f t="shared" si="198"/>
        <v>6.9999999999999751</v>
      </c>
      <c r="K574" s="2">
        <f t="shared" si="199"/>
        <v>3.9999999999999858</v>
      </c>
      <c r="L574" s="2">
        <f t="shared" si="200"/>
        <v>7</v>
      </c>
      <c r="M574" s="2">
        <f t="shared" ca="1" si="201"/>
        <v>1119</v>
      </c>
      <c r="N574" s="2" t="str">
        <f t="shared" si="202"/>
        <v/>
      </c>
      <c r="O574" s="2">
        <f t="shared" si="203"/>
        <v>38.499999999999865</v>
      </c>
      <c r="P574" s="5">
        <f t="shared" si="204"/>
        <v>27.360563054186283</v>
      </c>
      <c r="Q574" s="2">
        <f t="shared" si="205"/>
        <v>3.9999999999999858</v>
      </c>
      <c r="R574" s="2">
        <f t="shared" si="206"/>
        <v>42.499999999999851</v>
      </c>
      <c r="S574" s="5">
        <f t="shared" si="207"/>
        <v>31.360563054186269</v>
      </c>
    </row>
    <row r="575" spans="1:19" x14ac:dyDescent="0.25">
      <c r="D575" s="10">
        <v>10</v>
      </c>
      <c r="E575" s="2">
        <v>1340</v>
      </c>
      <c r="F575" s="38">
        <f t="shared" si="185"/>
        <v>0.56944444444444442</v>
      </c>
      <c r="G575" s="2">
        <v>1358</v>
      </c>
      <c r="H575" s="40">
        <f t="shared" si="139"/>
        <v>0.58194444444444449</v>
      </c>
      <c r="I575" s="4">
        <f t="shared" si="197"/>
        <v>0.5854166666666667</v>
      </c>
      <c r="J575" s="2" t="str">
        <f t="shared" si="198"/>
        <v/>
      </c>
      <c r="K575" s="2">
        <f t="shared" si="199"/>
        <v>18.000000000000096</v>
      </c>
      <c r="L575" s="2">
        <f t="shared" si="200"/>
        <v>8</v>
      </c>
      <c r="M575" s="2">
        <f t="shared" ca="1" si="201"/>
        <v>1119</v>
      </c>
      <c r="N575" s="2">
        <f t="shared" ca="1" si="202"/>
        <v>164.00000000000006</v>
      </c>
      <c r="O575" s="2">
        <f t="shared" si="203"/>
        <v>25</v>
      </c>
      <c r="P575" s="5">
        <f t="shared" si="204"/>
        <v>3.1021051639523365</v>
      </c>
      <c r="Q575" s="2">
        <f t="shared" si="205"/>
        <v>180.00000000000097</v>
      </c>
      <c r="R575" s="2">
        <f t="shared" si="206"/>
        <v>205.00000000000097</v>
      </c>
      <c r="S575" s="5">
        <f t="shared" si="207"/>
        <v>183.1021051639533</v>
      </c>
    </row>
    <row r="576" spans="1:19" x14ac:dyDescent="0.25">
      <c r="A576" s="6">
        <v>38230</v>
      </c>
      <c r="B576" s="2">
        <v>1130</v>
      </c>
      <c r="D576" s="10">
        <v>0.01</v>
      </c>
      <c r="E576" s="2">
        <v>1257</v>
      </c>
      <c r="F576" s="38">
        <f t="shared" si="185"/>
        <v>0.5395833333333333</v>
      </c>
      <c r="G576" s="2">
        <v>1259</v>
      </c>
      <c r="H576" s="40">
        <f t="shared" si="139"/>
        <v>0.54097222222222219</v>
      </c>
      <c r="I576" s="4">
        <f t="shared" si="197"/>
        <v>0.5444444444444444</v>
      </c>
      <c r="J576" s="2" t="str">
        <f t="shared" si="198"/>
        <v/>
      </c>
      <c r="K576" s="2">
        <f t="shared" si="199"/>
        <v>1.9999999999999929</v>
      </c>
      <c r="L576" s="2">
        <f t="shared" si="200"/>
        <v>1</v>
      </c>
      <c r="M576" s="2">
        <f t="shared" ca="1" si="201"/>
        <v>1130</v>
      </c>
      <c r="N576" s="2">
        <f t="shared" ca="1" si="202"/>
        <v>93.999999999999901</v>
      </c>
      <c r="O576" s="2">
        <f t="shared" si="203"/>
        <v>2.5000000000000001E-2</v>
      </c>
      <c r="P576" s="5">
        <f t="shared" si="204"/>
        <v>5.4281443780592247E-3</v>
      </c>
      <c r="Q576" s="2">
        <f t="shared" si="205"/>
        <v>1.9999999999999931E-2</v>
      </c>
      <c r="R576" s="2">
        <f t="shared" si="206"/>
        <v>4.4999999999999929E-2</v>
      </c>
      <c r="S576" s="5">
        <f t="shared" si="207"/>
        <v>2.5428144378059157E-2</v>
      </c>
    </row>
    <row r="577" spans="1:19" x14ac:dyDescent="0.25">
      <c r="A577" s="6">
        <v>38231</v>
      </c>
      <c r="B577" s="2">
        <v>959</v>
      </c>
      <c r="D577" s="10">
        <v>0.01</v>
      </c>
      <c r="E577" s="2">
        <v>1120</v>
      </c>
      <c r="F577" s="38">
        <f t="shared" si="185"/>
        <v>0.47222222222222227</v>
      </c>
      <c r="G577" s="2">
        <v>1132</v>
      </c>
      <c r="H577" s="40">
        <f t="shared" si="139"/>
        <v>0.48055555555555557</v>
      </c>
      <c r="I577" s="4">
        <f t="shared" si="197"/>
        <v>0.48402777777777778</v>
      </c>
      <c r="J577" s="2" t="str">
        <f t="shared" si="198"/>
        <v/>
      </c>
      <c r="K577" s="2">
        <f t="shared" si="199"/>
        <v>11.999999999999957</v>
      </c>
      <c r="L577" s="2">
        <f t="shared" si="200"/>
        <v>1</v>
      </c>
      <c r="M577" s="2">
        <f t="shared" ca="1" si="201"/>
        <v>959</v>
      </c>
      <c r="N577" s="2">
        <f t="shared" ca="1" si="202"/>
        <v>98.000000000000057</v>
      </c>
      <c r="O577" s="2">
        <f t="shared" si="203"/>
        <v>2.5000000000000001E-2</v>
      </c>
      <c r="P577" s="5">
        <f t="shared" si="204"/>
        <v>5.4281443780592247E-3</v>
      </c>
      <c r="Q577" s="2">
        <f t="shared" si="205"/>
        <v>0.11999999999999958</v>
      </c>
      <c r="R577" s="2">
        <f t="shared" si="206"/>
        <v>0.14499999999999957</v>
      </c>
      <c r="S577" s="5">
        <f t="shared" si="207"/>
        <v>0.1254281443780588</v>
      </c>
    </row>
    <row r="578" spans="1:19" x14ac:dyDescent="0.25">
      <c r="A578" s="6">
        <v>38231</v>
      </c>
      <c r="B578" s="2">
        <v>1338</v>
      </c>
      <c r="D578" s="10">
        <v>80</v>
      </c>
      <c r="E578" s="2">
        <v>1405</v>
      </c>
      <c r="F578" s="38">
        <f t="shared" si="185"/>
        <v>0.58680555555555558</v>
      </c>
      <c r="G578" s="2">
        <v>1628</v>
      </c>
      <c r="H578" s="40">
        <f t="shared" si="139"/>
        <v>0.68611111111111101</v>
      </c>
      <c r="I578" s="4" t="str">
        <f t="shared" si="197"/>
        <v/>
      </c>
      <c r="J578" s="2">
        <f t="shared" si="198"/>
        <v>21.000000000000085</v>
      </c>
      <c r="K578" s="2">
        <f t="shared" si="199"/>
        <v>142.9999999999998</v>
      </c>
      <c r="L578" s="2">
        <f t="shared" si="200"/>
        <v>1</v>
      </c>
      <c r="M578" s="2">
        <f t="shared" ca="1" si="201"/>
        <v>1338</v>
      </c>
      <c r="N578" s="2" t="str">
        <f t="shared" si="202"/>
        <v/>
      </c>
      <c r="O578" s="2">
        <f t="shared" si="203"/>
        <v>841.05000000000337</v>
      </c>
      <c r="P578" s="5">
        <f t="shared" si="204"/>
        <v>251.00971833593562</v>
      </c>
      <c r="Q578" s="2">
        <f t="shared" si="205"/>
        <v>11439.999999999984</v>
      </c>
      <c r="R578" s="2">
        <f t="shared" si="206"/>
        <v>12281.049999999987</v>
      </c>
      <c r="S578" s="5">
        <f t="shared" si="207"/>
        <v>11691.009718335919</v>
      </c>
    </row>
    <row r="579" spans="1:19" x14ac:dyDescent="0.25">
      <c r="D579" s="10">
        <v>0.1</v>
      </c>
      <c r="E579" s="2">
        <v>1649</v>
      </c>
      <c r="F579" s="38">
        <f t="shared" si="185"/>
        <v>0.7006944444444444</v>
      </c>
      <c r="G579" s="2">
        <v>1702</v>
      </c>
      <c r="H579" s="40">
        <f t="shared" si="139"/>
        <v>0.70972222222222225</v>
      </c>
      <c r="I579" s="4" t="str">
        <f t="shared" si="197"/>
        <v/>
      </c>
      <c r="J579" s="2">
        <f t="shared" si="198"/>
        <v>4.9999999999999822</v>
      </c>
      <c r="K579" s="2">
        <f t="shared" si="199"/>
        <v>13.000000000000114</v>
      </c>
      <c r="L579" s="2">
        <f t="shared" si="200"/>
        <v>2</v>
      </c>
      <c r="M579" s="2">
        <f t="shared" ca="1" si="201"/>
        <v>1338</v>
      </c>
      <c r="N579" s="2" t="str">
        <f t="shared" si="202"/>
        <v/>
      </c>
      <c r="O579" s="2">
        <f t="shared" si="203"/>
        <v>25.249999999999908</v>
      </c>
      <c r="P579" s="5">
        <f t="shared" si="204"/>
        <v>10.74881153432896</v>
      </c>
      <c r="Q579" s="2">
        <f t="shared" si="205"/>
        <v>1.3000000000000114</v>
      </c>
      <c r="R579" s="2">
        <f t="shared" si="206"/>
        <v>26.549999999999919</v>
      </c>
      <c r="S579" s="5">
        <f t="shared" si="207"/>
        <v>12.048811534328971</v>
      </c>
    </row>
    <row r="580" spans="1:19" x14ac:dyDescent="0.25">
      <c r="D580" s="10">
        <v>10</v>
      </c>
      <c r="E580" s="2">
        <v>1707</v>
      </c>
      <c r="F580" s="38">
        <f t="shared" si="185"/>
        <v>0.71319444444444446</v>
      </c>
      <c r="G580" s="2">
        <v>1712</v>
      </c>
      <c r="H580" s="40">
        <f t="shared" si="139"/>
        <v>0.71666666666666667</v>
      </c>
      <c r="I580" s="4">
        <f t="shared" si="197"/>
        <v>0.72013888888888888</v>
      </c>
      <c r="J580" s="2" t="str">
        <f t="shared" si="198"/>
        <v/>
      </c>
      <c r="K580" s="2">
        <f t="shared" si="199"/>
        <v>4.9999999999999822</v>
      </c>
      <c r="L580" s="2">
        <f t="shared" si="200"/>
        <v>3</v>
      </c>
      <c r="M580" s="2">
        <f t="shared" ca="1" si="201"/>
        <v>1338</v>
      </c>
      <c r="N580" s="2">
        <f t="shared" ca="1" si="202"/>
        <v>219.00000000000003</v>
      </c>
      <c r="O580" s="2">
        <f t="shared" si="203"/>
        <v>25</v>
      </c>
      <c r="P580" s="5">
        <f t="shared" si="204"/>
        <v>3.1021051639523365</v>
      </c>
      <c r="Q580" s="2">
        <f t="shared" si="205"/>
        <v>49.999999999999822</v>
      </c>
      <c r="R580" s="2">
        <f t="shared" si="206"/>
        <v>74.999999999999829</v>
      </c>
      <c r="S580" s="5">
        <f t="shared" si="207"/>
        <v>53.10210516395216</v>
      </c>
    </row>
    <row r="581" spans="1:19" x14ac:dyDescent="0.25">
      <c r="A581" s="6">
        <v>38233</v>
      </c>
      <c r="B581" s="2">
        <v>910</v>
      </c>
      <c r="D581" s="10">
        <v>0.01</v>
      </c>
      <c r="E581" s="2">
        <v>940</v>
      </c>
      <c r="F581" s="38">
        <f t="shared" si="185"/>
        <v>0.40277777777777773</v>
      </c>
      <c r="G581" s="2">
        <v>944</v>
      </c>
      <c r="H581" s="40">
        <f t="shared" si="139"/>
        <v>0.4055555555555555</v>
      </c>
      <c r="I581" s="4" t="str">
        <f t="shared" si="197"/>
        <v/>
      </c>
      <c r="J581" s="2">
        <f t="shared" si="198"/>
        <v>13.000000000000034</v>
      </c>
      <c r="K581" s="2">
        <f t="shared" si="199"/>
        <v>3.9999999999999858</v>
      </c>
      <c r="L581" s="2">
        <f t="shared" si="200"/>
        <v>1</v>
      </c>
      <c r="M581" s="2">
        <f t="shared" ca="1" si="201"/>
        <v>910</v>
      </c>
      <c r="N581" s="2" t="str">
        <f t="shared" si="202"/>
        <v/>
      </c>
      <c r="O581" s="2">
        <f t="shared" si="203"/>
        <v>650.06500000000176</v>
      </c>
      <c r="P581" s="5">
        <f t="shared" si="204"/>
        <v>141.13312415147627</v>
      </c>
      <c r="Q581" s="2">
        <f t="shared" si="205"/>
        <v>3.9999999999999862E-2</v>
      </c>
      <c r="R581" s="2">
        <f t="shared" si="206"/>
        <v>650.10500000000172</v>
      </c>
      <c r="S581" s="5">
        <f t="shared" si="207"/>
        <v>141.17312415147626</v>
      </c>
    </row>
    <row r="582" spans="1:19" x14ac:dyDescent="0.25">
      <c r="D582" s="10">
        <v>100</v>
      </c>
      <c r="E582" s="2">
        <v>957</v>
      </c>
      <c r="F582" s="38">
        <f t="shared" si="185"/>
        <v>0.4145833333333333</v>
      </c>
      <c r="G582" s="2">
        <v>1000</v>
      </c>
      <c r="H582" s="40">
        <f t="shared" si="139"/>
        <v>0.41666666666666669</v>
      </c>
      <c r="I582" s="4" t="str">
        <f t="shared" si="197"/>
        <v/>
      </c>
      <c r="J582" s="2">
        <f t="shared" si="198"/>
        <v>4.9999999999999822</v>
      </c>
      <c r="K582" s="2">
        <f t="shared" si="199"/>
        <v>3.0000000000000693</v>
      </c>
      <c r="L582" s="2">
        <f t="shared" si="200"/>
        <v>2</v>
      </c>
      <c r="M582" s="2">
        <f t="shared" ca="1" si="201"/>
        <v>910</v>
      </c>
      <c r="N582" s="2" t="str">
        <f t="shared" si="202"/>
        <v/>
      </c>
      <c r="O582" s="2">
        <f t="shared" si="203"/>
        <v>699.9999999999975</v>
      </c>
      <c r="P582" s="5">
        <f t="shared" si="204"/>
        <v>680.51901635287595</v>
      </c>
      <c r="Q582" s="2">
        <f t="shared" si="205"/>
        <v>300.00000000000693</v>
      </c>
      <c r="R582" s="2">
        <f t="shared" si="206"/>
        <v>1000.0000000000044</v>
      </c>
      <c r="S582" s="5">
        <f t="shared" si="207"/>
        <v>980.51901635288289</v>
      </c>
    </row>
    <row r="583" spans="1:19" x14ac:dyDescent="0.25">
      <c r="D583" s="10">
        <v>180</v>
      </c>
      <c r="E583" s="2">
        <v>1005</v>
      </c>
      <c r="F583" s="38">
        <f t="shared" si="185"/>
        <v>0.4201388888888889</v>
      </c>
      <c r="G583" s="2">
        <v>1235</v>
      </c>
      <c r="H583" s="40">
        <f t="shared" si="139"/>
        <v>0.52430555555555558</v>
      </c>
      <c r="I583" s="4">
        <f t="shared" si="197"/>
        <v>0.52777777777777779</v>
      </c>
      <c r="J583" s="2" t="str">
        <f t="shared" si="198"/>
        <v/>
      </c>
      <c r="K583" s="2">
        <f t="shared" si="199"/>
        <v>150.00000000000003</v>
      </c>
      <c r="L583" s="2">
        <f t="shared" si="200"/>
        <v>3</v>
      </c>
      <c r="M583" s="2">
        <f t="shared" ca="1" si="201"/>
        <v>910</v>
      </c>
      <c r="N583" s="2">
        <f t="shared" ca="1" si="202"/>
        <v>210.00000000000006</v>
      </c>
      <c r="O583" s="2">
        <f t="shared" si="203"/>
        <v>450</v>
      </c>
      <c r="P583" s="5">
        <f t="shared" si="204"/>
        <v>47.347346607878421</v>
      </c>
      <c r="Q583" s="2">
        <f t="shared" si="205"/>
        <v>27000.000000000004</v>
      </c>
      <c r="R583" s="2">
        <f t="shared" si="206"/>
        <v>27450.000000000004</v>
      </c>
      <c r="S583" s="5">
        <f t="shared" si="207"/>
        <v>27047.347346607883</v>
      </c>
    </row>
    <row r="584" spans="1:19" x14ac:dyDescent="0.25">
      <c r="A584" s="6">
        <v>38235</v>
      </c>
      <c r="B584" s="2">
        <v>841</v>
      </c>
      <c r="D584" s="10">
        <v>0.01</v>
      </c>
      <c r="E584" s="2">
        <v>935</v>
      </c>
      <c r="F584" s="38">
        <f t="shared" si="185"/>
        <v>0.39930555555555558</v>
      </c>
      <c r="G584" s="2">
        <v>937</v>
      </c>
      <c r="H584" s="40">
        <f t="shared" si="139"/>
        <v>0.40069444444444446</v>
      </c>
      <c r="I584" s="4" t="str">
        <f t="shared" si="197"/>
        <v/>
      </c>
      <c r="J584" s="2">
        <f t="shared" si="198"/>
        <v>7.9999999999999716</v>
      </c>
      <c r="K584" s="2">
        <f t="shared" si="199"/>
        <v>1.9999999999999929</v>
      </c>
      <c r="L584" s="2">
        <f t="shared" si="200"/>
        <v>1</v>
      </c>
      <c r="M584" s="2">
        <f t="shared" ca="1" si="201"/>
        <v>841</v>
      </c>
      <c r="N584" s="2" t="str">
        <f t="shared" si="202"/>
        <v/>
      </c>
      <c r="O584" s="2">
        <f t="shared" si="203"/>
        <v>0.43999999999999845</v>
      </c>
      <c r="P584" s="5">
        <f t="shared" si="204"/>
        <v>0.31270424881382258</v>
      </c>
      <c r="Q584" s="2">
        <f t="shared" si="205"/>
        <v>1.9999999999999931E-2</v>
      </c>
      <c r="R584" s="2">
        <f t="shared" si="206"/>
        <v>0.45999999999999835</v>
      </c>
      <c r="S584" s="5">
        <f t="shared" si="207"/>
        <v>0.33270424881382249</v>
      </c>
    </row>
    <row r="585" spans="1:19" x14ac:dyDescent="0.25">
      <c r="D585" s="10">
        <v>0.1</v>
      </c>
      <c r="E585" s="2">
        <v>945</v>
      </c>
      <c r="F585" s="38">
        <f t="shared" si="185"/>
        <v>0.40625</v>
      </c>
      <c r="G585" s="2">
        <v>1118</v>
      </c>
      <c r="H585" s="40">
        <f t="shared" ref="H585:H641" si="208">VALUE(CONCATENATE(LEFT(G585,LEN(G585)-2),":",RIGHT(G585,2)))</f>
        <v>0.47083333333333338</v>
      </c>
      <c r="I585" s="4" t="str">
        <f t="shared" si="197"/>
        <v/>
      </c>
      <c r="J585" s="2">
        <f t="shared" si="198"/>
        <v>5.9999999999999787</v>
      </c>
      <c r="K585" s="2">
        <f t="shared" si="199"/>
        <v>93.000000000000071</v>
      </c>
      <c r="L585" s="2">
        <f t="shared" si="200"/>
        <v>2</v>
      </c>
      <c r="M585" s="2">
        <f t="shared" ca="1" si="201"/>
        <v>841</v>
      </c>
      <c r="N585" s="2" t="str">
        <f t="shared" si="202"/>
        <v/>
      </c>
      <c r="O585" s="2">
        <f t="shared" si="203"/>
        <v>60.299999999999791</v>
      </c>
      <c r="P585" s="5">
        <f t="shared" si="204"/>
        <v>22.535498719072915</v>
      </c>
      <c r="Q585" s="2">
        <f t="shared" si="205"/>
        <v>9.3000000000000078</v>
      </c>
      <c r="R585" s="2">
        <f t="shared" si="206"/>
        <v>69.599999999999795</v>
      </c>
      <c r="S585" s="5">
        <f t="shared" si="207"/>
        <v>31.835498719072923</v>
      </c>
    </row>
    <row r="586" spans="1:19" x14ac:dyDescent="0.25">
      <c r="D586" s="10">
        <v>20</v>
      </c>
      <c r="E586" s="2">
        <v>1124</v>
      </c>
      <c r="F586" s="38">
        <f t="shared" si="185"/>
        <v>0.47500000000000003</v>
      </c>
      <c r="G586" s="2">
        <v>1546</v>
      </c>
      <c r="H586" s="40">
        <f t="shared" si="208"/>
        <v>0.65694444444444444</v>
      </c>
      <c r="I586" s="4">
        <f t="shared" si="197"/>
        <v>0.66041666666666665</v>
      </c>
      <c r="J586" s="2" t="str">
        <f t="shared" si="198"/>
        <v/>
      </c>
      <c r="K586" s="2">
        <f t="shared" si="199"/>
        <v>261.99999999999994</v>
      </c>
      <c r="L586" s="2">
        <f t="shared" si="200"/>
        <v>3</v>
      </c>
      <c r="M586" s="2">
        <f t="shared" ca="1" si="201"/>
        <v>841</v>
      </c>
      <c r="N586" s="2">
        <f t="shared" ca="1" si="202"/>
        <v>430</v>
      </c>
      <c r="O586" s="2">
        <f t="shared" si="203"/>
        <v>50</v>
      </c>
      <c r="P586" s="5">
        <f t="shared" si="204"/>
        <v>5.9484036251947776</v>
      </c>
      <c r="Q586" s="2">
        <f t="shared" si="205"/>
        <v>5239.9999999999991</v>
      </c>
      <c r="R586" s="2">
        <f t="shared" si="206"/>
        <v>5289.9999999999991</v>
      </c>
      <c r="S586" s="5">
        <f t="shared" si="207"/>
        <v>5245.9484036251943</v>
      </c>
    </row>
    <row r="587" spans="1:19" x14ac:dyDescent="0.25">
      <c r="A587" s="6">
        <v>38237</v>
      </c>
      <c r="B587" s="2">
        <v>1315</v>
      </c>
      <c r="D587" s="10">
        <v>0.01</v>
      </c>
      <c r="E587" s="2">
        <v>1338</v>
      </c>
      <c r="F587" s="38">
        <f t="shared" si="185"/>
        <v>0.56805555555555554</v>
      </c>
      <c r="G587" s="2">
        <v>1344</v>
      </c>
      <c r="H587" s="40">
        <f t="shared" si="208"/>
        <v>0.57222222222222219</v>
      </c>
      <c r="I587" s="4" t="str">
        <f t="shared" si="197"/>
        <v/>
      </c>
      <c r="J587" s="2">
        <f t="shared" si="198"/>
        <v>12.999999999999954</v>
      </c>
      <c r="K587" s="2">
        <f t="shared" si="199"/>
        <v>5.9999999999999787</v>
      </c>
      <c r="L587" s="2">
        <f t="shared" si="200"/>
        <v>1</v>
      </c>
      <c r="M587" s="2">
        <f t="shared" ca="1" si="201"/>
        <v>1315</v>
      </c>
      <c r="N587" s="2" t="str">
        <f t="shared" si="202"/>
        <v/>
      </c>
      <c r="O587" s="2">
        <f t="shared" si="203"/>
        <v>6.5649999999999764E-2</v>
      </c>
      <c r="P587" s="5">
        <f t="shared" si="204"/>
        <v>2.8006755611627659E-2</v>
      </c>
      <c r="Q587" s="2">
        <f t="shared" si="205"/>
        <v>5.999999999999979E-2</v>
      </c>
      <c r="R587" s="2">
        <f t="shared" si="206"/>
        <v>0.12564999999999954</v>
      </c>
      <c r="S587" s="5">
        <f t="shared" si="207"/>
        <v>8.8006755611627449E-2</v>
      </c>
    </row>
    <row r="588" spans="1:19" x14ac:dyDescent="0.25">
      <c r="D588" s="10">
        <v>1E-4</v>
      </c>
      <c r="E588" s="2">
        <v>1357</v>
      </c>
      <c r="F588" s="38">
        <f t="shared" si="185"/>
        <v>0.58124999999999993</v>
      </c>
      <c r="G588" s="2">
        <v>1401</v>
      </c>
      <c r="H588" s="40">
        <f t="shared" si="208"/>
        <v>0.58402777777777781</v>
      </c>
      <c r="I588" s="4" t="str">
        <f t="shared" si="197"/>
        <v/>
      </c>
      <c r="J588" s="2">
        <f t="shared" si="198"/>
        <v>6.9999999999999751</v>
      </c>
      <c r="K588" s="2">
        <f t="shared" si="199"/>
        <v>4.0000000000001457</v>
      </c>
      <c r="L588" s="2">
        <f t="shared" si="200"/>
        <v>2</v>
      </c>
      <c r="M588" s="2">
        <f t="shared" ca="1" si="201"/>
        <v>1315</v>
      </c>
      <c r="N588" s="2" t="str">
        <f t="shared" si="202"/>
        <v/>
      </c>
      <c r="O588" s="2">
        <f t="shared" si="203"/>
        <v>3.8499999999999867E-3</v>
      </c>
      <c r="P588" s="5">
        <f t="shared" si="204"/>
        <v>2.7467325994706181E-3</v>
      </c>
      <c r="Q588" s="2">
        <f t="shared" si="205"/>
        <v>4.000000000000146E-4</v>
      </c>
      <c r="R588" s="2">
        <f t="shared" si="206"/>
        <v>4.2500000000000012E-3</v>
      </c>
      <c r="S588" s="5">
        <f t="shared" si="207"/>
        <v>3.1467325994706326E-3</v>
      </c>
    </row>
    <row r="589" spans="1:19" x14ac:dyDescent="0.25">
      <c r="D589" s="10">
        <v>1E-3</v>
      </c>
      <c r="E589" s="2">
        <v>1408</v>
      </c>
      <c r="F589" s="38">
        <f t="shared" si="185"/>
        <v>0.58888888888888891</v>
      </c>
      <c r="G589" s="2">
        <v>1422</v>
      </c>
      <c r="H589" s="40">
        <f t="shared" si="208"/>
        <v>0.59861111111111109</v>
      </c>
      <c r="I589" s="4">
        <f t="shared" si="197"/>
        <v>0.6020833333333333</v>
      </c>
      <c r="J589" s="2" t="str">
        <f t="shared" si="198"/>
        <v/>
      </c>
      <c r="K589" s="2">
        <f t="shared" si="199"/>
        <v>13.99999999999995</v>
      </c>
      <c r="L589" s="2">
        <f t="shared" si="200"/>
        <v>3</v>
      </c>
      <c r="M589" s="2">
        <f t="shared" ca="1" si="201"/>
        <v>1315</v>
      </c>
      <c r="N589" s="2">
        <f t="shared" ca="1" si="202"/>
        <v>71.999999999999901</v>
      </c>
      <c r="O589" s="2">
        <f t="shared" si="203"/>
        <v>2.5000000000000001E-3</v>
      </c>
      <c r="P589" s="5">
        <f t="shared" si="204"/>
        <v>7.2310141757293866E-4</v>
      </c>
      <c r="Q589" s="2">
        <f t="shared" si="205"/>
        <v>1.399999999999995E-2</v>
      </c>
      <c r="R589" s="2">
        <f t="shared" si="206"/>
        <v>1.6499999999999949E-2</v>
      </c>
      <c r="S589" s="5">
        <f t="shared" si="207"/>
        <v>1.4723101417572888E-2</v>
      </c>
    </row>
    <row r="590" spans="1:19" x14ac:dyDescent="0.25">
      <c r="A590" s="6">
        <v>38237</v>
      </c>
      <c r="B590" s="2">
        <v>1735</v>
      </c>
      <c r="D590" s="10">
        <v>1.4999999999999999E-2</v>
      </c>
      <c r="E590" s="2">
        <v>1852</v>
      </c>
      <c r="F590" s="38">
        <f t="shared" si="185"/>
        <v>0.78611111111111109</v>
      </c>
      <c r="G590" s="2">
        <v>1901</v>
      </c>
      <c r="H590" s="40">
        <f t="shared" si="208"/>
        <v>0.79236111111111107</v>
      </c>
      <c r="I590" s="4">
        <f t="shared" si="197"/>
        <v>0.79583333333333328</v>
      </c>
      <c r="J590" s="2" t="str">
        <f t="shared" si="198"/>
        <v/>
      </c>
      <c r="K590" s="2">
        <f t="shared" si="199"/>
        <v>8.999999999999968</v>
      </c>
      <c r="L590" s="2">
        <f t="shared" si="200"/>
        <v>1</v>
      </c>
      <c r="M590" s="2">
        <f t="shared" ca="1" si="201"/>
        <v>1735</v>
      </c>
      <c r="N590" s="2">
        <f t="shared" ca="1" si="202"/>
        <v>91</v>
      </c>
      <c r="O590" s="2">
        <f t="shared" si="203"/>
        <v>3.7499999999999999E-2</v>
      </c>
      <c r="P590" s="5">
        <f t="shared" si="204"/>
        <v>7.7991471955669829E-3</v>
      </c>
      <c r="Q590" s="2">
        <f t="shared" si="205"/>
        <v>0.13499999999999951</v>
      </c>
      <c r="R590" s="2">
        <f t="shared" si="206"/>
        <v>0.17249999999999951</v>
      </c>
      <c r="S590" s="5">
        <f t="shared" si="207"/>
        <v>0.14279914719556649</v>
      </c>
    </row>
    <row r="591" spans="1:19" x14ac:dyDescent="0.25">
      <c r="A591" s="6">
        <v>38238</v>
      </c>
      <c r="B591" s="2">
        <v>1138</v>
      </c>
      <c r="D591" s="10">
        <v>0.01</v>
      </c>
      <c r="E591" s="2">
        <v>1320</v>
      </c>
      <c r="F591" s="38">
        <f t="shared" si="185"/>
        <v>0.55555555555555558</v>
      </c>
      <c r="G591" s="2">
        <v>1328</v>
      </c>
      <c r="H591" s="40">
        <f t="shared" si="208"/>
        <v>0.56111111111111112</v>
      </c>
      <c r="I591" s="4">
        <f t="shared" si="197"/>
        <v>0.56458333333333333</v>
      </c>
      <c r="J591" s="2" t="str">
        <f t="shared" si="198"/>
        <v/>
      </c>
      <c r="K591" s="2">
        <f t="shared" si="199"/>
        <v>7.9999999999999716</v>
      </c>
      <c r="L591" s="2">
        <f t="shared" si="200"/>
        <v>1</v>
      </c>
      <c r="M591" s="2">
        <f t="shared" ca="1" si="201"/>
        <v>1138</v>
      </c>
      <c r="N591" s="2">
        <f t="shared" ca="1" si="202"/>
        <v>114.99999999999999</v>
      </c>
      <c r="O591" s="2">
        <f t="shared" si="203"/>
        <v>2.5000000000000001E-2</v>
      </c>
      <c r="P591" s="5">
        <f t="shared" si="204"/>
        <v>5.4281443780592247E-3</v>
      </c>
      <c r="Q591" s="2">
        <f t="shared" si="205"/>
        <v>7.9999999999999724E-2</v>
      </c>
      <c r="R591" s="2">
        <f t="shared" si="206"/>
        <v>0.10499999999999973</v>
      </c>
      <c r="S591" s="5">
        <f t="shared" si="207"/>
        <v>8.5428144378058943E-2</v>
      </c>
    </row>
    <row r="592" spans="1:19" x14ac:dyDescent="0.25">
      <c r="A592" s="6">
        <v>38238</v>
      </c>
      <c r="B592" s="2">
        <v>1503</v>
      </c>
      <c r="D592" s="10">
        <v>100</v>
      </c>
      <c r="E592" s="2">
        <v>1600</v>
      </c>
      <c r="F592" s="38">
        <f t="shared" si="185"/>
        <v>0.66666666666666663</v>
      </c>
      <c r="G592" s="2">
        <v>1612</v>
      </c>
      <c r="H592" s="40">
        <f t="shared" si="208"/>
        <v>0.67499999999999993</v>
      </c>
      <c r="I592" s="4">
        <f t="shared" si="197"/>
        <v>0.67847222222222214</v>
      </c>
      <c r="J592" s="2" t="str">
        <f t="shared" si="198"/>
        <v/>
      </c>
      <c r="K592" s="2">
        <f t="shared" si="199"/>
        <v>11.999999999999957</v>
      </c>
      <c r="L592" s="2">
        <f t="shared" si="200"/>
        <v>1</v>
      </c>
      <c r="M592" s="2">
        <f t="shared" ca="1" si="201"/>
        <v>1503</v>
      </c>
      <c r="N592" s="2">
        <f t="shared" ca="1" si="202"/>
        <v>73.999999999999901</v>
      </c>
      <c r="O592" s="2">
        <f t="shared" si="203"/>
        <v>250</v>
      </c>
      <c r="P592" s="5">
        <f t="shared" si="204"/>
        <v>27.143420404993254</v>
      </c>
      <c r="Q592" s="2">
        <f t="shared" si="205"/>
        <v>1199.9999999999957</v>
      </c>
      <c r="R592" s="2">
        <f t="shared" si="206"/>
        <v>1449.9999999999957</v>
      </c>
      <c r="S592" s="5">
        <f t="shared" si="207"/>
        <v>1227.143420404989</v>
      </c>
    </row>
    <row r="593" spans="1:19" x14ac:dyDescent="0.25">
      <c r="A593" s="6">
        <v>38239</v>
      </c>
      <c r="B593" s="2">
        <v>959</v>
      </c>
      <c r="D593" s="10">
        <v>0.01</v>
      </c>
      <c r="E593" s="2">
        <v>1129</v>
      </c>
      <c r="F593" s="38">
        <f t="shared" si="185"/>
        <v>0.47847222222222219</v>
      </c>
      <c r="G593" s="2">
        <v>1130</v>
      </c>
      <c r="H593" s="40">
        <f t="shared" si="208"/>
        <v>0.47916666666666669</v>
      </c>
      <c r="I593" s="4" t="str">
        <f t="shared" si="197"/>
        <v/>
      </c>
      <c r="J593" s="2">
        <f t="shared" si="198"/>
        <v>20.999999999999925</v>
      </c>
      <c r="K593" s="2">
        <f t="shared" si="199"/>
        <v>1.0000000000000764</v>
      </c>
      <c r="L593" s="2">
        <f t="shared" si="200"/>
        <v>1</v>
      </c>
      <c r="M593" s="2">
        <f t="shared" ca="1" si="201"/>
        <v>959</v>
      </c>
      <c r="N593" s="2" t="str">
        <f t="shared" si="202"/>
        <v/>
      </c>
      <c r="O593" s="2">
        <f t="shared" si="203"/>
        <v>1050.1049999999964</v>
      </c>
      <c r="P593" s="5">
        <f t="shared" si="204"/>
        <v>227.98427747546023</v>
      </c>
      <c r="Q593" s="2">
        <f t="shared" si="205"/>
        <v>1.0000000000000763E-2</v>
      </c>
      <c r="R593" s="2">
        <f t="shared" si="206"/>
        <v>1050.1149999999964</v>
      </c>
      <c r="S593" s="5">
        <f t="shared" si="207"/>
        <v>227.99427747546022</v>
      </c>
    </row>
    <row r="594" spans="1:19" x14ac:dyDescent="0.25">
      <c r="D594" s="10">
        <v>100</v>
      </c>
      <c r="E594" s="2">
        <v>1151</v>
      </c>
      <c r="F594" s="38">
        <f t="shared" si="185"/>
        <v>0.49374999999999997</v>
      </c>
      <c r="G594" s="2">
        <v>1206</v>
      </c>
      <c r="H594" s="40">
        <f t="shared" si="208"/>
        <v>0.50416666666666665</v>
      </c>
      <c r="I594" s="4">
        <f t="shared" si="197"/>
        <v>0.50763888888888886</v>
      </c>
      <c r="J594" s="2" t="str">
        <f t="shared" si="198"/>
        <v/>
      </c>
      <c r="K594" s="2">
        <f t="shared" si="199"/>
        <v>15.000000000000027</v>
      </c>
      <c r="L594" s="2">
        <f t="shared" si="200"/>
        <v>2</v>
      </c>
      <c r="M594" s="2">
        <f t="shared" ca="1" si="201"/>
        <v>959</v>
      </c>
      <c r="N594" s="2">
        <f t="shared" ca="1" si="202"/>
        <v>132</v>
      </c>
      <c r="O594" s="2">
        <f t="shared" si="203"/>
        <v>250</v>
      </c>
      <c r="P594" s="5">
        <f t="shared" si="204"/>
        <v>27.143420404993254</v>
      </c>
      <c r="Q594" s="2">
        <f t="shared" si="205"/>
        <v>1500.0000000000027</v>
      </c>
      <c r="R594" s="2">
        <f t="shared" si="206"/>
        <v>1750.0000000000027</v>
      </c>
      <c r="S594" s="5">
        <f t="shared" si="207"/>
        <v>1527.143420404996</v>
      </c>
    </row>
    <row r="595" spans="1:19" x14ac:dyDescent="0.25">
      <c r="A595" s="6">
        <v>38240</v>
      </c>
      <c r="B595" s="2">
        <v>917</v>
      </c>
      <c r="D595" s="10">
        <v>0.01</v>
      </c>
      <c r="E595" s="2">
        <v>1013</v>
      </c>
      <c r="F595" s="38">
        <f t="shared" si="185"/>
        <v>0.42569444444444443</v>
      </c>
      <c r="G595" s="2">
        <v>1016</v>
      </c>
      <c r="H595" s="40">
        <f t="shared" si="208"/>
        <v>0.42777777777777781</v>
      </c>
      <c r="I595" s="4" t="str">
        <f t="shared" si="197"/>
        <v/>
      </c>
      <c r="J595" s="2">
        <f t="shared" si="198"/>
        <v>9.9999999999999645</v>
      </c>
      <c r="K595" s="2">
        <f t="shared" si="199"/>
        <v>3.0000000000000693</v>
      </c>
      <c r="L595" s="2">
        <f t="shared" si="200"/>
        <v>1</v>
      </c>
      <c r="M595" s="2">
        <f t="shared" ca="1" si="201"/>
        <v>917</v>
      </c>
      <c r="N595" s="2" t="str">
        <f t="shared" si="202"/>
        <v/>
      </c>
      <c r="O595" s="2">
        <f t="shared" si="203"/>
        <v>500.04999999999825</v>
      </c>
      <c r="P595" s="5">
        <f t="shared" si="204"/>
        <v>108.56394165498108</v>
      </c>
      <c r="Q595" s="2">
        <f t="shared" si="205"/>
        <v>3.0000000000000693E-2</v>
      </c>
      <c r="R595" s="2">
        <f t="shared" si="206"/>
        <v>500.07999999999822</v>
      </c>
      <c r="S595" s="5">
        <f t="shared" si="207"/>
        <v>108.59394165498108</v>
      </c>
    </row>
    <row r="596" spans="1:19" x14ac:dyDescent="0.25">
      <c r="D596" s="10">
        <v>100</v>
      </c>
      <c r="E596" s="2">
        <v>1026</v>
      </c>
      <c r="F596" s="38">
        <f t="shared" si="185"/>
        <v>0.43472222222222223</v>
      </c>
      <c r="G596" s="2">
        <v>1029</v>
      </c>
      <c r="H596" s="40">
        <f t="shared" si="208"/>
        <v>0.4368055555555555</v>
      </c>
      <c r="I596" s="4" t="str">
        <f t="shared" si="197"/>
        <v/>
      </c>
      <c r="J596" s="2">
        <f t="shared" si="198"/>
        <v>4.0000000000001457</v>
      </c>
      <c r="K596" s="2">
        <f t="shared" si="199"/>
        <v>2.9999999999999094</v>
      </c>
      <c r="L596" s="2">
        <f t="shared" si="200"/>
        <v>2</v>
      </c>
      <c r="M596" s="2">
        <f t="shared" ca="1" si="201"/>
        <v>917</v>
      </c>
      <c r="N596" s="2" t="str">
        <f t="shared" si="202"/>
        <v/>
      </c>
      <c r="O596" s="2">
        <f t="shared" si="203"/>
        <v>560.00000000002035</v>
      </c>
      <c r="P596" s="5">
        <f t="shared" si="204"/>
        <v>544.41521308232245</v>
      </c>
      <c r="Q596" s="2">
        <f t="shared" si="205"/>
        <v>299.99999999999096</v>
      </c>
      <c r="R596" s="2">
        <f t="shared" si="206"/>
        <v>860.00000000001137</v>
      </c>
      <c r="S596" s="5">
        <f t="shared" si="207"/>
        <v>844.41521308231336</v>
      </c>
    </row>
    <row r="597" spans="1:19" x14ac:dyDescent="0.25">
      <c r="D597" s="10">
        <v>180</v>
      </c>
      <c r="E597" s="2">
        <v>1033</v>
      </c>
      <c r="F597" s="38">
        <f t="shared" si="185"/>
        <v>0.43958333333333338</v>
      </c>
      <c r="G597" s="2">
        <v>1415</v>
      </c>
      <c r="H597" s="40">
        <f t="shared" si="208"/>
        <v>0.59375</v>
      </c>
      <c r="I597" s="4">
        <f t="shared" si="197"/>
        <v>0.59722222222222221</v>
      </c>
      <c r="J597" s="2" t="str">
        <f t="shared" si="198"/>
        <v/>
      </c>
      <c r="K597" s="2">
        <f t="shared" si="199"/>
        <v>221.99999999999994</v>
      </c>
      <c r="L597" s="2">
        <f t="shared" si="200"/>
        <v>3</v>
      </c>
      <c r="M597" s="2">
        <f t="shared" ca="1" si="201"/>
        <v>917</v>
      </c>
      <c r="N597" s="2">
        <f t="shared" ca="1" si="202"/>
        <v>302.99999999999994</v>
      </c>
      <c r="O597" s="2">
        <f t="shared" si="203"/>
        <v>450</v>
      </c>
      <c r="P597" s="5">
        <f t="shared" si="204"/>
        <v>47.347346607878421</v>
      </c>
      <c r="Q597" s="2">
        <f t="shared" si="205"/>
        <v>39959.999999999993</v>
      </c>
      <c r="R597" s="2">
        <f t="shared" si="206"/>
        <v>40409.999999999993</v>
      </c>
      <c r="S597" s="5">
        <f t="shared" si="207"/>
        <v>40007.347346607872</v>
      </c>
    </row>
    <row r="598" spans="1:19" x14ac:dyDescent="0.25">
      <c r="A598" s="6">
        <v>38242</v>
      </c>
      <c r="B598" s="2">
        <v>851</v>
      </c>
      <c r="D598" s="10">
        <v>0.06</v>
      </c>
      <c r="E598" s="2">
        <v>955</v>
      </c>
      <c r="F598" s="38">
        <f t="shared" si="185"/>
        <v>0.41319444444444442</v>
      </c>
      <c r="G598" s="2">
        <v>1005</v>
      </c>
      <c r="H598" s="40">
        <f t="shared" si="208"/>
        <v>0.4201388888888889</v>
      </c>
      <c r="I598" s="4" t="str">
        <f t="shared" si="197"/>
        <v/>
      </c>
      <c r="J598" s="2">
        <f t="shared" si="198"/>
        <v>11.000000000000041</v>
      </c>
      <c r="K598" s="2">
        <f t="shared" si="199"/>
        <v>10.000000000000044</v>
      </c>
      <c r="L598" s="2">
        <f t="shared" si="200"/>
        <v>1</v>
      </c>
      <c r="M598" s="2">
        <f t="shared" ca="1" si="201"/>
        <v>851</v>
      </c>
      <c r="N598" s="2" t="str">
        <f t="shared" si="202"/>
        <v/>
      </c>
      <c r="O598" s="2">
        <f t="shared" si="203"/>
        <v>110.3300000000004</v>
      </c>
      <c r="P598" s="5">
        <f t="shared" si="204"/>
        <v>37.757828955103342</v>
      </c>
      <c r="Q598" s="2">
        <f t="shared" si="205"/>
        <v>0.60000000000000264</v>
      </c>
      <c r="R598" s="2">
        <f t="shared" si="206"/>
        <v>110.9300000000004</v>
      </c>
      <c r="S598" s="5">
        <f t="shared" si="207"/>
        <v>38.357828955103344</v>
      </c>
    </row>
    <row r="599" spans="1:19" x14ac:dyDescent="0.25">
      <c r="D599" s="10">
        <v>20</v>
      </c>
      <c r="E599" s="2">
        <v>1016</v>
      </c>
      <c r="F599" s="38">
        <f t="shared" si="185"/>
        <v>0.42777777777777781</v>
      </c>
      <c r="G599" s="2">
        <v>1314</v>
      </c>
      <c r="H599" s="40">
        <f t="shared" si="208"/>
        <v>0.55138888888888882</v>
      </c>
      <c r="I599" s="4">
        <f t="shared" si="197"/>
        <v>0.55486111111111103</v>
      </c>
      <c r="J599" s="2" t="str">
        <f t="shared" si="198"/>
        <v/>
      </c>
      <c r="K599" s="2">
        <f t="shared" si="199"/>
        <v>177.99999999999986</v>
      </c>
      <c r="L599" s="2">
        <f t="shared" si="200"/>
        <v>2</v>
      </c>
      <c r="M599" s="2">
        <f t="shared" ca="1" si="201"/>
        <v>851</v>
      </c>
      <c r="N599" s="2">
        <f t="shared" ca="1" si="202"/>
        <v>267.99999999999994</v>
      </c>
      <c r="O599" s="2">
        <f t="shared" si="203"/>
        <v>50</v>
      </c>
      <c r="P599" s="5">
        <f t="shared" si="204"/>
        <v>5.9484036251947776</v>
      </c>
      <c r="Q599" s="2">
        <f t="shared" si="205"/>
        <v>3559.9999999999973</v>
      </c>
      <c r="R599" s="2">
        <f t="shared" si="206"/>
        <v>3609.9999999999973</v>
      </c>
      <c r="S599" s="5">
        <f t="shared" si="207"/>
        <v>3565.948403625192</v>
      </c>
    </row>
    <row r="600" spans="1:19" x14ac:dyDescent="0.25">
      <c r="A600" s="6">
        <v>38243</v>
      </c>
      <c r="B600" s="2">
        <v>741</v>
      </c>
      <c r="D600" s="10">
        <v>0.02</v>
      </c>
      <c r="E600" s="2">
        <v>917</v>
      </c>
      <c r="F600" s="38">
        <f t="shared" si="185"/>
        <v>0.38680555555555557</v>
      </c>
      <c r="G600" s="2">
        <v>927</v>
      </c>
      <c r="H600" s="40">
        <f t="shared" si="208"/>
        <v>0.39374999999999999</v>
      </c>
      <c r="I600" s="4" t="str">
        <f t="shared" si="197"/>
        <v/>
      </c>
      <c r="J600" s="2">
        <f t="shared" si="198"/>
        <v>16.99999999999994</v>
      </c>
      <c r="K600" s="2">
        <f t="shared" si="199"/>
        <v>9.9999999999999645</v>
      </c>
      <c r="L600" s="2">
        <f t="shared" si="200"/>
        <v>1</v>
      </c>
      <c r="M600" s="2">
        <f t="shared" ca="1" si="201"/>
        <v>741</v>
      </c>
      <c r="N600" s="2" t="str">
        <f t="shared" si="202"/>
        <v/>
      </c>
      <c r="O600" s="2">
        <f t="shared" si="203"/>
        <v>850.16999999999689</v>
      </c>
      <c r="P600" s="5">
        <f t="shared" si="204"/>
        <v>199.55752293420809</v>
      </c>
      <c r="Q600" s="2">
        <f t="shared" si="205"/>
        <v>0.19999999999999929</v>
      </c>
      <c r="R600" s="2">
        <f t="shared" si="206"/>
        <v>850.36999999999694</v>
      </c>
      <c r="S600" s="5">
        <f t="shared" si="207"/>
        <v>199.75752293420808</v>
      </c>
    </row>
    <row r="601" spans="1:19" x14ac:dyDescent="0.25">
      <c r="D601" s="10">
        <v>100</v>
      </c>
      <c r="E601" s="2">
        <v>944</v>
      </c>
      <c r="F601" s="38">
        <f t="shared" si="185"/>
        <v>0.4055555555555555</v>
      </c>
      <c r="G601" s="2">
        <v>949</v>
      </c>
      <c r="H601" s="40">
        <f t="shared" si="208"/>
        <v>0.40902777777777777</v>
      </c>
      <c r="I601" s="4">
        <f t="shared" si="197"/>
        <v>0.41249999999999998</v>
      </c>
      <c r="J601" s="2" t="str">
        <f t="shared" si="198"/>
        <v/>
      </c>
      <c r="K601" s="2">
        <f t="shared" si="199"/>
        <v>5.0000000000000622</v>
      </c>
      <c r="L601" s="2">
        <f t="shared" si="200"/>
        <v>2</v>
      </c>
      <c r="M601" s="2">
        <f t="shared" ca="1" si="201"/>
        <v>741</v>
      </c>
      <c r="N601" s="2">
        <f t="shared" ca="1" si="202"/>
        <v>132.99999999999991</v>
      </c>
      <c r="O601" s="2">
        <f t="shared" si="203"/>
        <v>250</v>
      </c>
      <c r="P601" s="5">
        <f t="shared" si="204"/>
        <v>27.143420404993254</v>
      </c>
      <c r="Q601" s="2">
        <f t="shared" si="205"/>
        <v>500.0000000000062</v>
      </c>
      <c r="R601" s="2">
        <f t="shared" si="206"/>
        <v>750.00000000000614</v>
      </c>
      <c r="S601" s="5">
        <f t="shared" si="207"/>
        <v>527.14342040499946</v>
      </c>
    </row>
    <row r="602" spans="1:19" x14ac:dyDescent="0.25">
      <c r="A602" s="6">
        <v>38243</v>
      </c>
      <c r="B602" s="2">
        <v>1304</v>
      </c>
      <c r="D602" s="10">
        <v>0.01</v>
      </c>
      <c r="E602" s="2">
        <v>1450</v>
      </c>
      <c r="F602" s="38">
        <f t="shared" si="185"/>
        <v>0.61805555555555558</v>
      </c>
      <c r="G602" s="2">
        <v>1514</v>
      </c>
      <c r="H602" s="40">
        <f t="shared" si="208"/>
        <v>0.63472222222222219</v>
      </c>
      <c r="I602" s="4" t="str">
        <f t="shared" si="197"/>
        <v/>
      </c>
      <c r="J602" s="2">
        <f t="shared" si="198"/>
        <v>6.0000000000001386</v>
      </c>
      <c r="K602" s="2">
        <f t="shared" si="199"/>
        <v>23.999999999999915</v>
      </c>
      <c r="L602" s="2">
        <f t="shared" si="200"/>
        <v>1</v>
      </c>
      <c r="M602" s="2">
        <f t="shared" ca="1" si="201"/>
        <v>1304</v>
      </c>
      <c r="N602" s="2" t="str">
        <f t="shared" si="202"/>
        <v/>
      </c>
      <c r="O602" s="2">
        <f t="shared" si="203"/>
        <v>0.33000000000000762</v>
      </c>
      <c r="P602" s="5">
        <f t="shared" si="204"/>
        <v>0.2345281866103732</v>
      </c>
      <c r="Q602" s="2">
        <f t="shared" si="205"/>
        <v>0.23999999999999916</v>
      </c>
      <c r="R602" s="2">
        <f t="shared" si="206"/>
        <v>0.57000000000000672</v>
      </c>
      <c r="S602" s="5">
        <f t="shared" si="207"/>
        <v>0.47452818661037233</v>
      </c>
    </row>
    <row r="603" spans="1:19" x14ac:dyDescent="0.25">
      <c r="D603" s="10">
        <v>0.1</v>
      </c>
      <c r="E603" s="2">
        <v>1520</v>
      </c>
      <c r="F603" s="38">
        <f t="shared" si="185"/>
        <v>0.63888888888888895</v>
      </c>
      <c r="G603" s="2">
        <v>1532</v>
      </c>
      <c r="H603" s="40">
        <f t="shared" si="208"/>
        <v>0.64722222222222225</v>
      </c>
      <c r="I603" s="4" t="str">
        <f t="shared" si="197"/>
        <v/>
      </c>
      <c r="J603" s="2">
        <f t="shared" si="198"/>
        <v>6.9999999999999751</v>
      </c>
      <c r="K603" s="2">
        <f t="shared" si="199"/>
        <v>11.999999999999957</v>
      </c>
      <c r="L603" s="2">
        <f t="shared" si="200"/>
        <v>2</v>
      </c>
      <c r="M603" s="2">
        <f t="shared" ca="1" si="201"/>
        <v>1304</v>
      </c>
      <c r="N603" s="2" t="str">
        <f t="shared" si="202"/>
        <v/>
      </c>
      <c r="O603" s="2">
        <f t="shared" si="203"/>
        <v>3.8499999999999868</v>
      </c>
      <c r="P603" s="5">
        <f t="shared" si="204"/>
        <v>2.7360659302566797</v>
      </c>
      <c r="Q603" s="2">
        <f t="shared" si="205"/>
        <v>1.1999999999999957</v>
      </c>
      <c r="R603" s="2">
        <f t="shared" si="206"/>
        <v>5.0499999999999829</v>
      </c>
      <c r="S603" s="5">
        <f t="shared" si="207"/>
        <v>3.9360659302566754</v>
      </c>
    </row>
    <row r="604" spans="1:19" x14ac:dyDescent="0.25">
      <c r="D604" s="10">
        <v>1</v>
      </c>
      <c r="E604" s="2">
        <v>1539</v>
      </c>
      <c r="F604" s="38">
        <f t="shared" si="185"/>
        <v>0.65208333333333335</v>
      </c>
      <c r="G604" s="2">
        <v>1547</v>
      </c>
      <c r="H604" s="40">
        <f t="shared" si="208"/>
        <v>0.65763888888888888</v>
      </c>
      <c r="I604" s="4">
        <f t="shared" si="197"/>
        <v>0.66111111111111109</v>
      </c>
      <c r="J604" s="2" t="str">
        <f t="shared" si="198"/>
        <v/>
      </c>
      <c r="K604" s="2">
        <f t="shared" si="199"/>
        <v>7.9999999999999716</v>
      </c>
      <c r="L604" s="2">
        <f t="shared" si="200"/>
        <v>3</v>
      </c>
      <c r="M604" s="2">
        <f t="shared" ca="1" si="201"/>
        <v>1304</v>
      </c>
      <c r="N604" s="2">
        <f t="shared" ca="1" si="202"/>
        <v>168.00000000000006</v>
      </c>
      <c r="O604" s="2">
        <f t="shared" si="203"/>
        <v>2.5</v>
      </c>
      <c r="P604" s="5">
        <f t="shared" si="204"/>
        <v>0.36191198291773735</v>
      </c>
      <c r="Q604" s="2">
        <f t="shared" si="205"/>
        <v>7.9999999999999716</v>
      </c>
      <c r="R604" s="2">
        <f t="shared" si="206"/>
        <v>10.499999999999972</v>
      </c>
      <c r="S604" s="5">
        <f t="shared" si="207"/>
        <v>8.3619119829177091</v>
      </c>
    </row>
    <row r="605" spans="1:19" x14ac:dyDescent="0.25">
      <c r="A605" s="6">
        <v>38243</v>
      </c>
      <c r="B605" s="2">
        <v>1601</v>
      </c>
      <c r="D605" s="104">
        <v>100</v>
      </c>
      <c r="E605" s="2">
        <v>1649</v>
      </c>
      <c r="F605" s="38">
        <f t="shared" si="185"/>
        <v>0.7006944444444444</v>
      </c>
      <c r="G605" s="2">
        <v>1712</v>
      </c>
      <c r="H605" s="40">
        <f t="shared" si="208"/>
        <v>0.71666666666666667</v>
      </c>
      <c r="I605" s="4" t="str">
        <f t="shared" si="197"/>
        <v/>
      </c>
      <c r="J605" s="2">
        <f t="shared" si="198"/>
        <v>7.9999999999999716</v>
      </c>
      <c r="K605" s="2">
        <f t="shared" si="199"/>
        <v>23.000000000000078</v>
      </c>
      <c r="L605" s="2">
        <f t="shared" si="200"/>
        <v>1</v>
      </c>
      <c r="M605" s="2">
        <f t="shared" ca="1" si="201"/>
        <v>1601</v>
      </c>
      <c r="N605" s="2" t="str">
        <f t="shared" si="202"/>
        <v/>
      </c>
      <c r="O605" s="2">
        <f t="shared" si="203"/>
        <v>439.99999999999841</v>
      </c>
      <c r="P605" s="5">
        <f t="shared" si="204"/>
        <v>312.69203919237799</v>
      </c>
      <c r="Q605" s="2">
        <f t="shared" si="205"/>
        <v>2300.0000000000077</v>
      </c>
      <c r="R605" s="2">
        <f t="shared" si="206"/>
        <v>2740.0000000000064</v>
      </c>
      <c r="S605" s="5">
        <f t="shared" si="207"/>
        <v>2612.6920391923859</v>
      </c>
    </row>
    <row r="606" spans="1:19" x14ac:dyDescent="0.25">
      <c r="D606" s="10">
        <v>10</v>
      </c>
      <c r="E606" s="2">
        <v>1720</v>
      </c>
      <c r="F606" s="38">
        <f t="shared" si="185"/>
        <v>0.72222222222222221</v>
      </c>
      <c r="G606" s="2">
        <v>1724</v>
      </c>
      <c r="H606" s="40">
        <f t="shared" si="208"/>
        <v>0.72499999999999998</v>
      </c>
      <c r="I606" s="4" t="str">
        <f t="shared" si="197"/>
        <v/>
      </c>
      <c r="J606" s="2">
        <f t="shared" si="198"/>
        <v>5.9999999999999787</v>
      </c>
      <c r="K606" s="2">
        <f t="shared" si="199"/>
        <v>3.9999999999999858</v>
      </c>
      <c r="L606" s="2">
        <f t="shared" si="200"/>
        <v>2</v>
      </c>
      <c r="M606" s="2">
        <f t="shared" ca="1" si="201"/>
        <v>1601</v>
      </c>
      <c r="N606" s="2" t="str">
        <f t="shared" si="202"/>
        <v/>
      </c>
      <c r="O606" s="2">
        <f t="shared" si="203"/>
        <v>329.99999999999881</v>
      </c>
      <c r="P606" s="5">
        <f t="shared" si="204"/>
        <v>234.51902939428345</v>
      </c>
      <c r="Q606" s="2">
        <f t="shared" si="205"/>
        <v>39.999999999999858</v>
      </c>
      <c r="R606" s="2">
        <f t="shared" si="206"/>
        <v>369.99999999999864</v>
      </c>
      <c r="S606" s="5">
        <f t="shared" si="207"/>
        <v>274.51902939428328</v>
      </c>
    </row>
    <row r="607" spans="1:19" x14ac:dyDescent="0.25">
      <c r="D607" s="10">
        <v>100</v>
      </c>
      <c r="E607" s="2">
        <v>1730</v>
      </c>
      <c r="F607" s="38">
        <f t="shared" si="185"/>
        <v>0.72916666666666663</v>
      </c>
      <c r="G607" s="2">
        <v>1747</v>
      </c>
      <c r="H607" s="40">
        <f t="shared" si="208"/>
        <v>0.74097222222222225</v>
      </c>
      <c r="I607" s="4" t="str">
        <f t="shared" si="197"/>
        <v/>
      </c>
      <c r="J607" s="2">
        <f t="shared" si="198"/>
        <v>4.9999999999999822</v>
      </c>
      <c r="K607" s="2">
        <f t="shared" si="199"/>
        <v>17.000000000000099</v>
      </c>
      <c r="L607" s="2">
        <f t="shared" si="200"/>
        <v>3</v>
      </c>
      <c r="M607" s="2">
        <f t="shared" ca="1" si="201"/>
        <v>1601</v>
      </c>
      <c r="N607" s="2" t="str">
        <f t="shared" si="202"/>
        <v/>
      </c>
      <c r="O607" s="2">
        <f t="shared" si="203"/>
        <v>749.99999999999739</v>
      </c>
      <c r="P607" s="5">
        <f t="shared" si="204"/>
        <v>721.34752564790165</v>
      </c>
      <c r="Q607" s="2">
        <f t="shared" si="205"/>
        <v>1700.00000000001</v>
      </c>
      <c r="R607" s="2">
        <f t="shared" si="206"/>
        <v>2450.0000000000073</v>
      </c>
      <c r="S607" s="5">
        <f t="shared" si="207"/>
        <v>2421.3475256479114</v>
      </c>
    </row>
    <row r="608" spans="1:19" x14ac:dyDescent="0.25">
      <c r="D608" s="10">
        <v>200</v>
      </c>
      <c r="E608" s="2">
        <v>1752</v>
      </c>
      <c r="F608" s="38">
        <f t="shared" si="185"/>
        <v>0.74444444444444446</v>
      </c>
      <c r="G608" s="2">
        <v>1808</v>
      </c>
      <c r="H608" s="40">
        <f t="shared" si="208"/>
        <v>0.75555555555555554</v>
      </c>
      <c r="I608" s="4" t="str">
        <f t="shared" si="197"/>
        <v/>
      </c>
      <c r="J608" s="2">
        <f t="shared" si="198"/>
        <v>14.999999999999947</v>
      </c>
      <c r="K608" s="2">
        <f t="shared" si="199"/>
        <v>15.999999999999943</v>
      </c>
      <c r="L608" s="2">
        <f t="shared" si="200"/>
        <v>4</v>
      </c>
      <c r="M608" s="2">
        <f t="shared" ca="1" si="201"/>
        <v>1601</v>
      </c>
      <c r="N608" s="2" t="str">
        <f t="shared" si="202"/>
        <v/>
      </c>
      <c r="O608" s="2">
        <f t="shared" si="203"/>
        <v>2624.9999999999905</v>
      </c>
      <c r="P608" s="5">
        <f t="shared" si="204"/>
        <v>2607.0446376903833</v>
      </c>
      <c r="Q608" s="2">
        <f t="shared" si="205"/>
        <v>3199.9999999999886</v>
      </c>
      <c r="R608" s="2">
        <f t="shared" si="206"/>
        <v>5824.9999999999791</v>
      </c>
      <c r="S608" s="5">
        <f t="shared" si="207"/>
        <v>5807.0446376903719</v>
      </c>
    </row>
    <row r="609" spans="1:19" x14ac:dyDescent="0.25">
      <c r="D609" s="10">
        <v>150</v>
      </c>
      <c r="E609" s="2">
        <v>1823</v>
      </c>
      <c r="F609" s="38">
        <f t="shared" si="185"/>
        <v>0.76597222222222217</v>
      </c>
      <c r="G609" s="2">
        <v>1827</v>
      </c>
      <c r="H609" s="40">
        <f t="shared" si="208"/>
        <v>0.76874999999999993</v>
      </c>
      <c r="I609" s="4">
        <f t="shared" si="197"/>
        <v>0.77222222222222214</v>
      </c>
      <c r="J609" s="2" t="str">
        <f t="shared" si="198"/>
        <v/>
      </c>
      <c r="K609" s="2">
        <f t="shared" si="199"/>
        <v>3.9999999999999858</v>
      </c>
      <c r="L609" s="2">
        <f t="shared" si="200"/>
        <v>5</v>
      </c>
      <c r="M609" s="2">
        <f t="shared" ca="1" si="201"/>
        <v>1601</v>
      </c>
      <c r="N609" s="2">
        <f t="shared" ca="1" si="202"/>
        <v>150.99999999999994</v>
      </c>
      <c r="O609" s="2">
        <f t="shared" si="203"/>
        <v>375</v>
      </c>
      <c r="P609" s="5">
        <f t="shared" si="204"/>
        <v>39.838234628813851</v>
      </c>
      <c r="Q609" s="2">
        <f t="shared" si="205"/>
        <v>599.99999999999784</v>
      </c>
      <c r="R609" s="2">
        <f t="shared" si="206"/>
        <v>974.99999999999784</v>
      </c>
      <c r="S609" s="5">
        <f t="shared" si="207"/>
        <v>639.83823462881173</v>
      </c>
    </row>
    <row r="610" spans="1:19" x14ac:dyDescent="0.25">
      <c r="A610" s="6">
        <v>38244</v>
      </c>
      <c r="B610" s="2">
        <v>1302</v>
      </c>
      <c r="D610" s="10">
        <v>0.01</v>
      </c>
      <c r="E610" s="2">
        <v>1416</v>
      </c>
      <c r="F610" s="38">
        <f t="shared" si="185"/>
        <v>0.59444444444444444</v>
      </c>
      <c r="G610" s="2">
        <v>1422</v>
      </c>
      <c r="H610" s="40">
        <f t="shared" si="208"/>
        <v>0.59861111111111109</v>
      </c>
      <c r="I610" s="4">
        <f t="shared" si="197"/>
        <v>0.6020833333333333</v>
      </c>
      <c r="J610" s="2" t="str">
        <f t="shared" si="198"/>
        <v/>
      </c>
      <c r="K610" s="2">
        <f t="shared" si="199"/>
        <v>5.9999999999999787</v>
      </c>
      <c r="L610" s="2">
        <f t="shared" si="200"/>
        <v>1</v>
      </c>
      <c r="M610" s="2">
        <f t="shared" ca="1" si="201"/>
        <v>1302</v>
      </c>
      <c r="N610" s="2">
        <f t="shared" ca="1" si="202"/>
        <v>85.000000000000014</v>
      </c>
      <c r="O610" s="2">
        <f t="shared" si="203"/>
        <v>2.5000000000000001E-2</v>
      </c>
      <c r="P610" s="5">
        <f t="shared" si="204"/>
        <v>5.4281443780592247E-3</v>
      </c>
      <c r="Q610" s="2">
        <f t="shared" si="205"/>
        <v>5.999999999999979E-2</v>
      </c>
      <c r="R610" s="2">
        <f t="shared" si="206"/>
        <v>8.4999999999999798E-2</v>
      </c>
      <c r="S610" s="5">
        <f t="shared" si="207"/>
        <v>6.5428144378059008E-2</v>
      </c>
    </row>
    <row r="611" spans="1:19" x14ac:dyDescent="0.25">
      <c r="A611" s="6">
        <v>38244</v>
      </c>
      <c r="B611" s="2">
        <v>1559</v>
      </c>
      <c r="D611" s="10">
        <v>0.01</v>
      </c>
      <c r="E611" s="2">
        <v>1710</v>
      </c>
      <c r="F611" s="38">
        <f t="shared" si="185"/>
        <v>0.71527777777777779</v>
      </c>
      <c r="G611" s="2">
        <v>1718</v>
      </c>
      <c r="H611" s="40">
        <f t="shared" si="208"/>
        <v>0.72083333333333333</v>
      </c>
      <c r="I611" s="4" t="str">
        <f t="shared" si="197"/>
        <v/>
      </c>
      <c r="J611" s="2">
        <f t="shared" si="198"/>
        <v>8.999999999999968</v>
      </c>
      <c r="K611" s="2">
        <f t="shared" si="199"/>
        <v>7.9999999999999716</v>
      </c>
      <c r="L611" s="2">
        <f t="shared" si="200"/>
        <v>1</v>
      </c>
      <c r="M611" s="2">
        <f t="shared" ca="1" si="201"/>
        <v>1559</v>
      </c>
      <c r="N611" s="2" t="str">
        <f t="shared" si="202"/>
        <v/>
      </c>
      <c r="O611" s="2">
        <f t="shared" si="203"/>
        <v>0.31499999999999884</v>
      </c>
      <c r="P611" s="5">
        <f t="shared" si="204"/>
        <v>0.25116146259013394</v>
      </c>
      <c r="Q611" s="2">
        <f t="shared" si="205"/>
        <v>7.9999999999999724E-2</v>
      </c>
      <c r="R611" s="2">
        <f t="shared" si="206"/>
        <v>0.39499999999999857</v>
      </c>
      <c r="S611" s="5">
        <f t="shared" si="207"/>
        <v>0.33116146259013368</v>
      </c>
    </row>
    <row r="612" spans="1:19" x14ac:dyDescent="0.25">
      <c r="D612" s="10">
        <v>0.06</v>
      </c>
      <c r="E612" s="2">
        <v>1727</v>
      </c>
      <c r="F612" s="38">
        <f t="shared" si="185"/>
        <v>0.7270833333333333</v>
      </c>
      <c r="G612" s="2">
        <v>1738</v>
      </c>
      <c r="H612" s="40">
        <f t="shared" si="208"/>
        <v>0.73472222222222217</v>
      </c>
      <c r="I612" s="4" t="str">
        <f t="shared" si="197"/>
        <v/>
      </c>
      <c r="J612" s="2">
        <f t="shared" si="198"/>
        <v>13.000000000000114</v>
      </c>
      <c r="K612" s="2">
        <f t="shared" si="199"/>
        <v>10.999999999999961</v>
      </c>
      <c r="L612" s="2">
        <f t="shared" si="200"/>
        <v>2</v>
      </c>
      <c r="M612" s="2">
        <f t="shared" ca="1" si="201"/>
        <v>1559</v>
      </c>
      <c r="N612" s="2" t="str">
        <f t="shared" si="202"/>
        <v/>
      </c>
      <c r="O612" s="2">
        <f t="shared" si="203"/>
        <v>32.890000000000285</v>
      </c>
      <c r="P612" s="5">
        <f t="shared" si="204"/>
        <v>14.520107849013437</v>
      </c>
      <c r="Q612" s="2">
        <f t="shared" si="205"/>
        <v>0.65999999999999759</v>
      </c>
      <c r="R612" s="2">
        <f t="shared" si="206"/>
        <v>33.550000000000281</v>
      </c>
      <c r="S612" s="5">
        <f t="shared" si="207"/>
        <v>15.180107849013435</v>
      </c>
    </row>
    <row r="613" spans="1:19" x14ac:dyDescent="0.25">
      <c r="D613" s="10">
        <v>5</v>
      </c>
      <c r="E613" s="2">
        <v>1751</v>
      </c>
      <c r="F613" s="38">
        <f t="shared" si="185"/>
        <v>0.74375000000000002</v>
      </c>
      <c r="G613" s="2">
        <v>1800</v>
      </c>
      <c r="H613" s="40">
        <f t="shared" si="208"/>
        <v>0.75</v>
      </c>
      <c r="I613" s="4" t="str">
        <f t="shared" si="197"/>
        <v/>
      </c>
      <c r="J613" s="2">
        <f t="shared" si="198"/>
        <v>14.00000000000011</v>
      </c>
      <c r="K613" s="2">
        <f t="shared" si="199"/>
        <v>8.999999999999968</v>
      </c>
      <c r="L613" s="2">
        <f t="shared" si="200"/>
        <v>3</v>
      </c>
      <c r="M613" s="2">
        <f t="shared" ca="1" si="201"/>
        <v>1559</v>
      </c>
      <c r="N613" s="2" t="str">
        <f t="shared" si="202"/>
        <v/>
      </c>
      <c r="O613" s="2">
        <f t="shared" si="203"/>
        <v>35.105000000000274</v>
      </c>
      <c r="P613" s="5">
        <f t="shared" si="204"/>
        <v>12.013957758897805</v>
      </c>
      <c r="Q613" s="2">
        <f t="shared" si="205"/>
        <v>44.999999999999844</v>
      </c>
      <c r="R613" s="2">
        <f t="shared" si="206"/>
        <v>80.105000000000118</v>
      </c>
      <c r="S613" s="5">
        <f t="shared" si="207"/>
        <v>57.013957758897646</v>
      </c>
    </row>
    <row r="614" spans="1:19" x14ac:dyDescent="0.25">
      <c r="D614" s="10">
        <v>1.4999999999999999E-2</v>
      </c>
      <c r="E614" s="2">
        <v>1814</v>
      </c>
      <c r="F614" s="38">
        <f t="shared" si="185"/>
        <v>0.7597222222222223</v>
      </c>
      <c r="G614" s="2">
        <v>1818</v>
      </c>
      <c r="H614" s="40">
        <f t="shared" si="208"/>
        <v>0.76250000000000007</v>
      </c>
      <c r="I614" s="4">
        <f t="shared" si="197"/>
        <v>0.76597222222222228</v>
      </c>
      <c r="J614" s="2" t="str">
        <f t="shared" si="198"/>
        <v/>
      </c>
      <c r="K614" s="2">
        <f t="shared" si="199"/>
        <v>3.9999999999999858</v>
      </c>
      <c r="L614" s="2">
        <f t="shared" si="200"/>
        <v>4</v>
      </c>
      <c r="M614" s="2">
        <f t="shared" ca="1" si="201"/>
        <v>1559</v>
      </c>
      <c r="N614" s="2">
        <f t="shared" ca="1" si="202"/>
        <v>144.00000000000011</v>
      </c>
      <c r="O614" s="2">
        <f t="shared" si="203"/>
        <v>3.7499999999999999E-2</v>
      </c>
      <c r="P614" s="5">
        <f t="shared" si="204"/>
        <v>7.7991471955669829E-3</v>
      </c>
      <c r="Q614" s="2">
        <f t="shared" si="205"/>
        <v>5.9999999999999783E-2</v>
      </c>
      <c r="R614" s="2">
        <f t="shared" si="206"/>
        <v>9.7499999999999781E-2</v>
      </c>
      <c r="S614" s="5">
        <f t="shared" si="207"/>
        <v>6.7799147195566761E-2</v>
      </c>
    </row>
    <row r="615" spans="1:19" x14ac:dyDescent="0.25">
      <c r="A615" s="6">
        <v>38245</v>
      </c>
      <c r="B615" s="2">
        <v>1006</v>
      </c>
      <c r="D615" s="10">
        <v>0.01</v>
      </c>
      <c r="E615" s="2">
        <v>1133</v>
      </c>
      <c r="F615" s="38">
        <f t="shared" si="185"/>
        <v>0.48125000000000001</v>
      </c>
      <c r="G615" s="2">
        <v>1146</v>
      </c>
      <c r="H615" s="40">
        <f t="shared" si="208"/>
        <v>0.49027777777777781</v>
      </c>
      <c r="I615" s="4" t="str">
        <f t="shared" si="197"/>
        <v/>
      </c>
      <c r="J615" s="2">
        <f t="shared" si="198"/>
        <v>23.999999999999915</v>
      </c>
      <c r="K615" s="2">
        <f t="shared" si="199"/>
        <v>13.000000000000034</v>
      </c>
      <c r="L615" s="2">
        <f t="shared" si="200"/>
        <v>1</v>
      </c>
      <c r="M615" s="2">
        <f t="shared" ca="1" si="201"/>
        <v>1006</v>
      </c>
      <c r="N615" s="2" t="str">
        <f t="shared" si="202"/>
        <v/>
      </c>
      <c r="O615" s="2">
        <f t="shared" si="203"/>
        <v>120.11999999999956</v>
      </c>
      <c r="P615" s="5">
        <f t="shared" si="204"/>
        <v>34.709316934944383</v>
      </c>
      <c r="Q615" s="2">
        <f t="shared" si="205"/>
        <v>0.13000000000000034</v>
      </c>
      <c r="R615" s="2">
        <f t="shared" si="206"/>
        <v>120.24999999999956</v>
      </c>
      <c r="S615" s="5">
        <f t="shared" si="207"/>
        <v>34.839316934944385</v>
      </c>
    </row>
    <row r="616" spans="1:19" x14ac:dyDescent="0.25">
      <c r="D616" s="10">
        <v>10</v>
      </c>
      <c r="E616" s="2">
        <v>1210</v>
      </c>
      <c r="F616" s="38">
        <f t="shared" si="185"/>
        <v>0.50694444444444442</v>
      </c>
      <c r="G616" s="2">
        <v>1216</v>
      </c>
      <c r="H616" s="40">
        <f t="shared" si="208"/>
        <v>0.51111111111111118</v>
      </c>
      <c r="I616" s="4" t="str">
        <f t="shared" si="197"/>
        <v/>
      </c>
      <c r="J616" s="2">
        <f t="shared" si="198"/>
        <v>10.999999999999801</v>
      </c>
      <c r="K616" s="2">
        <f t="shared" si="199"/>
        <v>6.0000000000001386</v>
      </c>
      <c r="L616" s="2">
        <f t="shared" si="200"/>
        <v>2</v>
      </c>
      <c r="M616" s="2">
        <f t="shared" ca="1" si="201"/>
        <v>1006</v>
      </c>
      <c r="N616" s="2" t="str">
        <f t="shared" si="202"/>
        <v/>
      </c>
      <c r="O616" s="2">
        <f t="shared" si="203"/>
        <v>1154.9999999999791</v>
      </c>
      <c r="P616" s="5">
        <f t="shared" si="204"/>
        <v>697.65916157724769</v>
      </c>
      <c r="Q616" s="2">
        <f t="shared" si="205"/>
        <v>60.000000000001386</v>
      </c>
      <c r="R616" s="2">
        <f t="shared" si="206"/>
        <v>1214.9999999999804</v>
      </c>
      <c r="S616" s="5">
        <f t="shared" si="207"/>
        <v>757.65916157724905</v>
      </c>
    </row>
    <row r="617" spans="1:19" x14ac:dyDescent="0.25">
      <c r="D617" s="10">
        <v>200</v>
      </c>
      <c r="E617" s="2">
        <v>1227</v>
      </c>
      <c r="F617" s="38">
        <f t="shared" si="185"/>
        <v>0.51874999999999993</v>
      </c>
      <c r="G617" s="2">
        <v>1633</v>
      </c>
      <c r="H617" s="40">
        <f t="shared" si="208"/>
        <v>0.68958333333333333</v>
      </c>
      <c r="I617" s="4">
        <f t="shared" si="197"/>
        <v>0.69305555555555554</v>
      </c>
      <c r="J617" s="2" t="str">
        <f t="shared" si="198"/>
        <v/>
      </c>
      <c r="K617" s="2">
        <f t="shared" si="199"/>
        <v>246.00000000000009</v>
      </c>
      <c r="L617" s="2">
        <f t="shared" si="200"/>
        <v>3</v>
      </c>
      <c r="M617" s="2">
        <f t="shared" ca="1" si="201"/>
        <v>1006</v>
      </c>
      <c r="N617" s="2">
        <f t="shared" ca="1" si="202"/>
        <v>391.99999999999994</v>
      </c>
      <c r="O617" s="2">
        <f t="shared" si="203"/>
        <v>500</v>
      </c>
      <c r="P617" s="5">
        <f t="shared" si="204"/>
        <v>52.318172546220183</v>
      </c>
      <c r="Q617" s="2">
        <f t="shared" si="205"/>
        <v>49200.000000000015</v>
      </c>
      <c r="R617" s="2">
        <f t="shared" si="206"/>
        <v>49700.000000000015</v>
      </c>
      <c r="S617" s="5">
        <f t="shared" si="207"/>
        <v>49252.318172546235</v>
      </c>
    </row>
    <row r="618" spans="1:19" x14ac:dyDescent="0.25">
      <c r="A618" s="6">
        <v>38246</v>
      </c>
      <c r="B618" s="2">
        <v>957</v>
      </c>
      <c r="D618" s="10">
        <v>0.01</v>
      </c>
      <c r="E618" s="2">
        <v>1143</v>
      </c>
      <c r="F618" s="38">
        <f t="shared" si="185"/>
        <v>0.48819444444444443</v>
      </c>
      <c r="G618" s="2">
        <v>1144</v>
      </c>
      <c r="H618" s="40">
        <f t="shared" si="208"/>
        <v>0.48888888888888887</v>
      </c>
      <c r="I618" s="4">
        <f t="shared" ref="I618" si="209">IF(OR(A619&lt;&gt;"",D619=""),H618+TIME(0,5,0),"")</f>
        <v>0.49236111111111108</v>
      </c>
      <c r="J618" s="2" t="str">
        <f t="shared" ref="J618" si="210">IF(AND(OR(AND(A618&lt;&gt;"",A619=""),AND(A618="",A619="")),D619&lt;&gt;""),(F619-H618)*1440,"")</f>
        <v/>
      </c>
      <c r="K618" s="2">
        <f t="shared" ref="K618" si="211">(H618-F618)*1440</f>
        <v>0.99999999999999645</v>
      </c>
      <c r="L618" s="2">
        <f t="shared" ref="L618" si="212">IF(A618&lt;&gt;"",1,L617+1)</f>
        <v>1</v>
      </c>
      <c r="M618" s="2">
        <f t="shared" ref="M618" ca="1" si="213">OFFSET(B618,-L618+1,0)</f>
        <v>957</v>
      </c>
      <c r="N618" s="2">
        <f t="shared" ref="N618" ca="1" si="214">IF(I618&lt;&gt;"",(I618-VALUE(CONCATENATE(LEFT(M618,LEN(M618)-2),":",RIGHT(M618,2))))*1440,"")</f>
        <v>112</v>
      </c>
      <c r="O618" s="2">
        <f t="shared" ref="O618" si="215">IF(J618&lt;&gt;"",(D618+D619)*J618/2,D618*5/2)</f>
        <v>2.5000000000000001E-2</v>
      </c>
      <c r="P618" s="5">
        <f t="shared" ref="P618" si="216">IF(J618&lt;&gt;"",(D619-D618)*J618/LN((D619+0.000001)/(D618+0.000001)),-5*(D618-0.000001)/(LN(1/D618)-13.8155))</f>
        <v>5.4281443780592247E-3</v>
      </c>
      <c r="Q618" s="2">
        <f t="shared" ref="Q618" si="217">(D618*K618)</f>
        <v>9.9999999999999655E-3</v>
      </c>
      <c r="R618" s="2">
        <f t="shared" ref="R618" si="218">O618+Q618</f>
        <v>3.4999999999999969E-2</v>
      </c>
      <c r="S618" s="5">
        <f t="shared" ref="S618" si="219">P618+Q618</f>
        <v>1.5428144378059189E-2</v>
      </c>
    </row>
    <row r="619" spans="1:19" x14ac:dyDescent="0.25">
      <c r="A619" s="6">
        <v>38246</v>
      </c>
      <c r="B619" s="2">
        <v>1146</v>
      </c>
      <c r="D619" s="10">
        <v>10</v>
      </c>
      <c r="E619" s="2">
        <v>1153</v>
      </c>
      <c r="F619" s="38">
        <f t="shared" si="185"/>
        <v>0.49513888888888885</v>
      </c>
      <c r="G619" s="2">
        <v>1155</v>
      </c>
      <c r="H619" s="40">
        <f t="shared" si="208"/>
        <v>0.49652777777777773</v>
      </c>
      <c r="I619" s="4" t="str">
        <f t="shared" si="197"/>
        <v/>
      </c>
      <c r="J619" s="2">
        <f t="shared" si="198"/>
        <v>5.0000000000000622</v>
      </c>
      <c r="K619" s="2">
        <f t="shared" si="199"/>
        <v>1.9999999999999929</v>
      </c>
      <c r="L619" s="2">
        <f>IF(A619&lt;&gt;"",1,#REF!+1)</f>
        <v>1</v>
      </c>
      <c r="M619" s="2">
        <f t="shared" ca="1" si="201"/>
        <v>1146</v>
      </c>
      <c r="N619" s="2" t="str">
        <f t="shared" si="202"/>
        <v/>
      </c>
      <c r="O619" s="2">
        <f t="shared" si="203"/>
        <v>475.00000000000591</v>
      </c>
      <c r="P619" s="5">
        <f t="shared" si="204"/>
        <v>294.07982743123347</v>
      </c>
      <c r="Q619" s="2">
        <f t="shared" si="205"/>
        <v>19.999999999999929</v>
      </c>
      <c r="R619" s="2">
        <f t="shared" si="206"/>
        <v>495.00000000000585</v>
      </c>
      <c r="S619" s="5">
        <f t="shared" si="207"/>
        <v>314.07982743123341</v>
      </c>
    </row>
    <row r="620" spans="1:19" x14ac:dyDescent="0.25">
      <c r="D620" s="10">
        <v>180</v>
      </c>
      <c r="E620" s="2">
        <v>1200</v>
      </c>
      <c r="F620" s="38">
        <f t="shared" si="185"/>
        <v>0.5</v>
      </c>
      <c r="G620" s="2">
        <v>1600</v>
      </c>
      <c r="H620" s="40">
        <f t="shared" si="208"/>
        <v>0.66666666666666663</v>
      </c>
      <c r="I620" s="4">
        <f t="shared" si="197"/>
        <v>0.67013888888888884</v>
      </c>
      <c r="J620" s="2" t="str">
        <f t="shared" si="198"/>
        <v/>
      </c>
      <c r="K620" s="2">
        <f t="shared" si="199"/>
        <v>239.99999999999994</v>
      </c>
      <c r="L620" s="2">
        <f t="shared" si="200"/>
        <v>2</v>
      </c>
      <c r="M620" s="2">
        <f t="shared" ca="1" si="201"/>
        <v>1146</v>
      </c>
      <c r="N620" s="2">
        <f t="shared" ca="1" si="202"/>
        <v>258.99999999999989</v>
      </c>
      <c r="O620" s="2">
        <f t="shared" si="203"/>
        <v>450</v>
      </c>
      <c r="P620" s="5">
        <f t="shared" si="204"/>
        <v>47.347346607878421</v>
      </c>
      <c r="Q620" s="2">
        <f t="shared" si="205"/>
        <v>43199.999999999993</v>
      </c>
      <c r="R620" s="2">
        <f t="shared" si="206"/>
        <v>43649.999999999993</v>
      </c>
      <c r="S620" s="5">
        <f t="shared" si="207"/>
        <v>43247.347346607872</v>
      </c>
    </row>
    <row r="621" spans="1:19" x14ac:dyDescent="0.25">
      <c r="A621" s="6">
        <v>38247</v>
      </c>
      <c r="B621" s="2">
        <v>1011</v>
      </c>
      <c r="D621" s="10">
        <v>0.01</v>
      </c>
      <c r="E621" s="2">
        <v>1120</v>
      </c>
      <c r="F621" s="38">
        <f t="shared" si="185"/>
        <v>0.47222222222222227</v>
      </c>
      <c r="G621" s="2">
        <v>1128</v>
      </c>
      <c r="H621" s="40">
        <f t="shared" si="208"/>
        <v>0.4777777777777778</v>
      </c>
      <c r="I621" s="4" t="str">
        <f t="shared" si="197"/>
        <v/>
      </c>
      <c r="J621" s="2">
        <f t="shared" si="198"/>
        <v>15.999999999999943</v>
      </c>
      <c r="K621" s="2">
        <f t="shared" si="199"/>
        <v>7.9999999999999716</v>
      </c>
      <c r="L621" s="2">
        <f t="shared" si="200"/>
        <v>1</v>
      </c>
      <c r="M621" s="2">
        <f t="shared" ca="1" si="201"/>
        <v>1011</v>
      </c>
      <c r="N621" s="2" t="str">
        <f t="shared" si="202"/>
        <v/>
      </c>
      <c r="O621" s="2">
        <f t="shared" si="203"/>
        <v>80.079999999999714</v>
      </c>
      <c r="P621" s="5">
        <f t="shared" si="204"/>
        <v>23.139544623296253</v>
      </c>
      <c r="Q621" s="2">
        <f t="shared" si="205"/>
        <v>7.9999999999999724E-2</v>
      </c>
      <c r="R621" s="2">
        <f t="shared" si="206"/>
        <v>80.159999999999712</v>
      </c>
      <c r="S621" s="5">
        <f t="shared" si="207"/>
        <v>23.219544623296251</v>
      </c>
    </row>
    <row r="622" spans="1:19" x14ac:dyDescent="0.25">
      <c r="D622" s="10">
        <v>10</v>
      </c>
      <c r="E622" s="2">
        <v>1144</v>
      </c>
      <c r="F622" s="38">
        <f t="shared" si="185"/>
        <v>0.48888888888888887</v>
      </c>
      <c r="G622" s="2">
        <v>1148</v>
      </c>
      <c r="H622" s="40">
        <f t="shared" si="208"/>
        <v>0.4916666666666667</v>
      </c>
      <c r="I622" s="4" t="str">
        <f t="shared" si="197"/>
        <v/>
      </c>
      <c r="J622" s="2">
        <f t="shared" si="198"/>
        <v>8.9999999999998881</v>
      </c>
      <c r="K622" s="2">
        <f t="shared" si="199"/>
        <v>4.0000000000000657</v>
      </c>
      <c r="L622" s="2">
        <f t="shared" si="200"/>
        <v>2</v>
      </c>
      <c r="M622" s="2">
        <f t="shared" ca="1" si="201"/>
        <v>1011</v>
      </c>
      <c r="N622" s="2" t="str">
        <f t="shared" si="202"/>
        <v/>
      </c>
      <c r="O622" s="2">
        <f t="shared" si="203"/>
        <v>854.99999999998931</v>
      </c>
      <c r="P622" s="5">
        <f t="shared" si="204"/>
        <v>529.34368937620707</v>
      </c>
      <c r="Q622" s="2">
        <f t="shared" si="205"/>
        <v>40.000000000000654</v>
      </c>
      <c r="R622" s="2">
        <f t="shared" si="206"/>
        <v>894.99999999999</v>
      </c>
      <c r="S622" s="5">
        <f t="shared" si="207"/>
        <v>569.34368937620775</v>
      </c>
    </row>
    <row r="623" spans="1:19" x14ac:dyDescent="0.25">
      <c r="D623" s="10">
        <v>180</v>
      </c>
      <c r="E623" s="2">
        <v>1157</v>
      </c>
      <c r="F623" s="38">
        <f t="shared" si="185"/>
        <v>0.49791666666666662</v>
      </c>
      <c r="G623" s="2">
        <v>1427</v>
      </c>
      <c r="H623" s="40">
        <f t="shared" si="208"/>
        <v>0.6020833333333333</v>
      </c>
      <c r="I623" s="4">
        <f t="shared" si="197"/>
        <v>0.60555555555555551</v>
      </c>
      <c r="J623" s="2" t="str">
        <f t="shared" si="198"/>
        <v/>
      </c>
      <c r="K623" s="2">
        <f t="shared" si="199"/>
        <v>150.00000000000003</v>
      </c>
      <c r="L623" s="2">
        <f t="shared" si="200"/>
        <v>3</v>
      </c>
      <c r="M623" s="2">
        <f t="shared" ca="1" si="201"/>
        <v>1011</v>
      </c>
      <c r="N623" s="2">
        <f t="shared" ca="1" si="202"/>
        <v>260.99999999999994</v>
      </c>
      <c r="O623" s="2">
        <f t="shared" si="203"/>
        <v>450</v>
      </c>
      <c r="P623" s="5">
        <f t="shared" si="204"/>
        <v>47.347346607878421</v>
      </c>
      <c r="Q623" s="2">
        <f t="shared" si="205"/>
        <v>27000.000000000004</v>
      </c>
      <c r="R623" s="2">
        <f t="shared" si="206"/>
        <v>27450.000000000004</v>
      </c>
      <c r="S623" s="5">
        <f t="shared" si="207"/>
        <v>27047.347346607883</v>
      </c>
    </row>
    <row r="624" spans="1:19" x14ac:dyDescent="0.25">
      <c r="A624" s="6">
        <v>38248</v>
      </c>
      <c r="B624" s="2">
        <v>846</v>
      </c>
      <c r="D624" s="10">
        <v>0.01</v>
      </c>
      <c r="E624" s="2">
        <v>944</v>
      </c>
      <c r="F624" s="38">
        <f t="shared" si="185"/>
        <v>0.4055555555555555</v>
      </c>
      <c r="G624" s="2">
        <v>946</v>
      </c>
      <c r="H624" s="40">
        <f t="shared" si="208"/>
        <v>0.4069444444444445</v>
      </c>
      <c r="I624" s="4" t="str">
        <f t="shared" si="197"/>
        <v/>
      </c>
      <c r="J624" s="2">
        <f t="shared" si="198"/>
        <v>9.9999999999999645</v>
      </c>
      <c r="K624" s="2">
        <f t="shared" si="199"/>
        <v>2.0000000000001528</v>
      </c>
      <c r="L624" s="2">
        <f t="shared" si="200"/>
        <v>1</v>
      </c>
      <c r="M624" s="2">
        <f t="shared" ca="1" si="201"/>
        <v>846</v>
      </c>
      <c r="N624" s="2" t="str">
        <f t="shared" si="202"/>
        <v/>
      </c>
      <c r="O624" s="2">
        <f t="shared" si="203"/>
        <v>100.04999999999966</v>
      </c>
      <c r="P624" s="5">
        <f t="shared" si="204"/>
        <v>26.299854471623675</v>
      </c>
      <c r="Q624" s="2">
        <f t="shared" si="205"/>
        <v>2.0000000000001527E-2</v>
      </c>
      <c r="R624" s="2">
        <f t="shared" si="206"/>
        <v>100.06999999999965</v>
      </c>
      <c r="S624" s="5">
        <f t="shared" si="207"/>
        <v>26.319854471623678</v>
      </c>
    </row>
    <row r="625" spans="1:19" x14ac:dyDescent="0.25">
      <c r="D625" s="10">
        <v>20</v>
      </c>
      <c r="E625" s="2">
        <v>956</v>
      </c>
      <c r="F625" s="38">
        <f t="shared" si="185"/>
        <v>0.41388888888888892</v>
      </c>
      <c r="G625" s="2">
        <v>1315</v>
      </c>
      <c r="H625" s="40">
        <f t="shared" si="208"/>
        <v>0.55208333333333337</v>
      </c>
      <c r="I625" s="4">
        <f t="shared" si="197"/>
        <v>0.55555555555555558</v>
      </c>
      <c r="J625" s="2" t="str">
        <f t="shared" si="198"/>
        <v/>
      </c>
      <c r="K625" s="2">
        <f t="shared" si="199"/>
        <v>199</v>
      </c>
      <c r="L625" s="2">
        <f t="shared" si="200"/>
        <v>2</v>
      </c>
      <c r="M625" s="2">
        <f t="shared" ca="1" si="201"/>
        <v>846</v>
      </c>
      <c r="N625" s="2">
        <f t="shared" ca="1" si="202"/>
        <v>274</v>
      </c>
      <c r="O625" s="2">
        <f t="shared" si="203"/>
        <v>50</v>
      </c>
      <c r="P625" s="5">
        <f t="shared" si="204"/>
        <v>5.9484036251947776</v>
      </c>
      <c r="Q625" s="2">
        <f t="shared" si="205"/>
        <v>3980</v>
      </c>
      <c r="R625" s="2">
        <f t="shared" si="206"/>
        <v>4030</v>
      </c>
      <c r="S625" s="5">
        <f t="shared" si="207"/>
        <v>3985.9484036251947</v>
      </c>
    </row>
    <row r="626" spans="1:19" x14ac:dyDescent="0.25">
      <c r="A626" s="6">
        <v>38250</v>
      </c>
      <c r="B626" s="2">
        <v>756</v>
      </c>
      <c r="D626" s="10">
        <v>0.01</v>
      </c>
      <c r="E626" s="2">
        <v>853</v>
      </c>
      <c r="F626" s="38">
        <f t="shared" si="185"/>
        <v>0.37013888888888885</v>
      </c>
      <c r="G626" s="2">
        <v>901</v>
      </c>
      <c r="H626" s="40">
        <f t="shared" si="208"/>
        <v>0.3756944444444445</v>
      </c>
      <c r="I626" s="4">
        <f t="shared" ref="I626" si="220">IF(OR(A627&lt;&gt;"",D627=""),H626+TIME(0,5,0),"")</f>
        <v>0.37916666666666671</v>
      </c>
      <c r="J626" s="2" t="str">
        <f t="shared" ref="J626" si="221">IF(AND(OR(AND(A626&lt;&gt;"",A627=""),AND(A626="",A627="")),D627&lt;&gt;""),(F627-H626)*1440,"")</f>
        <v/>
      </c>
      <c r="K626" s="2">
        <f t="shared" ref="K626" si="222">(H626-F626)*1440</f>
        <v>8.0000000000001315</v>
      </c>
      <c r="L626" s="2">
        <f t="shared" ref="L626" si="223">IF(A626&lt;&gt;"",1,L625+1)</f>
        <v>1</v>
      </c>
      <c r="M626" s="2">
        <f t="shared" ref="M626" ca="1" si="224">OFFSET(B626,-L626+1,0)</f>
        <v>756</v>
      </c>
      <c r="N626" s="2">
        <f t="shared" ref="N626" ca="1" si="225">IF(I626&lt;&gt;"",(I626-VALUE(CONCATENATE(LEFT(M626,LEN(M626)-2),":",RIGHT(M626,2))))*1440,"")</f>
        <v>70.000000000000071</v>
      </c>
      <c r="O626" s="2">
        <f t="shared" ref="O626" si="226">IF(J626&lt;&gt;"",(D626+D627)*J626/2,D626*5/2)</f>
        <v>2.5000000000000001E-2</v>
      </c>
      <c r="P626" s="5">
        <f t="shared" ref="P626" si="227">IF(J626&lt;&gt;"",(D627-D626)*J626/LN((D627+0.000001)/(D626+0.000001)),-5*(D626-0.000001)/(LN(1/D626)-13.8155))</f>
        <v>5.4281443780592247E-3</v>
      </c>
      <c r="Q626" s="2">
        <f t="shared" ref="Q626" si="228">(D626*K626)</f>
        <v>8.000000000000132E-2</v>
      </c>
      <c r="R626" s="2">
        <f t="shared" ref="R626" si="229">O626+Q626</f>
        <v>0.10500000000000131</v>
      </c>
      <c r="S626" s="5">
        <f t="shared" ref="S626" si="230">P626+Q626</f>
        <v>8.5428144378060539E-2</v>
      </c>
    </row>
    <row r="627" spans="1:19" x14ac:dyDescent="0.25">
      <c r="A627" s="6">
        <v>38250</v>
      </c>
      <c r="B627" s="2">
        <v>909</v>
      </c>
      <c r="D627" s="10">
        <v>0.01</v>
      </c>
      <c r="E627" s="2">
        <v>931</v>
      </c>
      <c r="F627" s="38">
        <f t="shared" si="185"/>
        <v>0.39652777777777781</v>
      </c>
      <c r="G627" s="2">
        <v>936</v>
      </c>
      <c r="H627" s="40">
        <f t="shared" si="208"/>
        <v>0.39999999999999997</v>
      </c>
      <c r="I627" s="4" t="str">
        <f t="shared" si="197"/>
        <v/>
      </c>
      <c r="J627" s="2">
        <f t="shared" si="198"/>
        <v>12.000000000000117</v>
      </c>
      <c r="K627" s="2">
        <f t="shared" si="199"/>
        <v>4.9999999999999023</v>
      </c>
      <c r="L627" s="2">
        <f>IF(A627&lt;&gt;"",1,#REF!+1)</f>
        <v>1</v>
      </c>
      <c r="M627" s="2">
        <f t="shared" ca="1" si="201"/>
        <v>909</v>
      </c>
      <c r="N627" s="2" t="str">
        <f t="shared" si="202"/>
        <v/>
      </c>
      <c r="O627" s="2">
        <f t="shared" si="203"/>
        <v>600.06000000000586</v>
      </c>
      <c r="P627" s="5">
        <f t="shared" si="204"/>
        <v>130.27672998597902</v>
      </c>
      <c r="Q627" s="2">
        <f t="shared" si="205"/>
        <v>4.9999999999999024E-2</v>
      </c>
      <c r="R627" s="2">
        <f t="shared" si="206"/>
        <v>600.11000000000581</v>
      </c>
      <c r="S627" s="5">
        <f t="shared" si="207"/>
        <v>130.32672998597903</v>
      </c>
    </row>
    <row r="628" spans="1:19" x14ac:dyDescent="0.25">
      <c r="D628" s="10">
        <v>100</v>
      </c>
      <c r="E628" s="2">
        <v>948</v>
      </c>
      <c r="F628" s="38">
        <f t="shared" si="185"/>
        <v>0.40833333333333338</v>
      </c>
      <c r="G628" s="2">
        <v>952</v>
      </c>
      <c r="H628" s="40">
        <f t="shared" si="208"/>
        <v>0.41111111111111115</v>
      </c>
      <c r="I628" s="4">
        <f t="shared" si="197"/>
        <v>0.41458333333333336</v>
      </c>
      <c r="J628" s="2" t="str">
        <f t="shared" si="198"/>
        <v/>
      </c>
      <c r="K628" s="2">
        <f t="shared" si="199"/>
        <v>3.9999999999999858</v>
      </c>
      <c r="L628" s="2">
        <f t="shared" si="200"/>
        <v>2</v>
      </c>
      <c r="M628" s="2">
        <f t="shared" ca="1" si="201"/>
        <v>909</v>
      </c>
      <c r="N628" s="2">
        <f t="shared" ca="1" si="202"/>
        <v>47.999999999999986</v>
      </c>
      <c r="O628" s="2">
        <f t="shared" si="203"/>
        <v>250</v>
      </c>
      <c r="P628" s="5">
        <f t="shared" si="204"/>
        <v>27.143420404993254</v>
      </c>
      <c r="Q628" s="2">
        <f t="shared" si="205"/>
        <v>399.99999999999858</v>
      </c>
      <c r="R628" s="2">
        <f t="shared" si="206"/>
        <v>649.99999999999864</v>
      </c>
      <c r="S628" s="5">
        <f t="shared" si="207"/>
        <v>427.14342040499184</v>
      </c>
    </row>
    <row r="629" spans="1:19" x14ac:dyDescent="0.25">
      <c r="A629" s="6">
        <v>38250</v>
      </c>
      <c r="B629" s="2">
        <v>1135</v>
      </c>
      <c r="D629" s="10">
        <v>0.01</v>
      </c>
      <c r="E629" s="2">
        <v>1258</v>
      </c>
      <c r="F629" s="38">
        <f t="shared" si="185"/>
        <v>0.54027777777777775</v>
      </c>
      <c r="G629" s="2">
        <v>1305</v>
      </c>
      <c r="H629" s="40">
        <f t="shared" si="208"/>
        <v>0.54513888888888895</v>
      </c>
      <c r="I629" s="4">
        <f t="shared" si="197"/>
        <v>0.54861111111111116</v>
      </c>
      <c r="J629" s="2" t="str">
        <f t="shared" si="198"/>
        <v/>
      </c>
      <c r="K629" s="2">
        <f t="shared" si="199"/>
        <v>7.000000000000135</v>
      </c>
      <c r="L629" s="2">
        <f t="shared" si="200"/>
        <v>1</v>
      </c>
      <c r="M629" s="2">
        <f t="shared" ca="1" si="201"/>
        <v>1135</v>
      </c>
      <c r="N629" s="2">
        <f t="shared" ca="1" si="202"/>
        <v>95.000000000000057</v>
      </c>
      <c r="O629" s="2">
        <f t="shared" si="203"/>
        <v>2.5000000000000001E-2</v>
      </c>
      <c r="P629" s="5">
        <f t="shared" si="204"/>
        <v>5.4281443780592247E-3</v>
      </c>
      <c r="Q629" s="2">
        <f t="shared" si="205"/>
        <v>7.0000000000001353E-2</v>
      </c>
      <c r="R629" s="2">
        <f t="shared" si="206"/>
        <v>9.5000000000001361E-2</v>
      </c>
      <c r="S629" s="5">
        <f t="shared" si="207"/>
        <v>7.5428144378060571E-2</v>
      </c>
    </row>
    <row r="630" spans="1:19" x14ac:dyDescent="0.25">
      <c r="A630" s="6">
        <v>38250</v>
      </c>
      <c r="B630" s="2">
        <v>1620</v>
      </c>
      <c r="D630" s="10">
        <v>0.01</v>
      </c>
      <c r="E630" s="2">
        <v>1803</v>
      </c>
      <c r="F630" s="38">
        <f t="shared" si="185"/>
        <v>0.75208333333333333</v>
      </c>
      <c r="G630" s="2">
        <v>1825</v>
      </c>
      <c r="H630" s="40">
        <f t="shared" si="208"/>
        <v>0.76736111111111116</v>
      </c>
      <c r="I630" s="4" t="str">
        <f t="shared" si="197"/>
        <v/>
      </c>
      <c r="J630" s="2">
        <f t="shared" si="198"/>
        <v>16.99999999999994</v>
      </c>
      <c r="K630" s="2">
        <f t="shared" si="199"/>
        <v>22.000000000000082</v>
      </c>
      <c r="L630" s="2">
        <f t="shared" si="200"/>
        <v>1</v>
      </c>
      <c r="M630" s="2">
        <f t="shared" ca="1" si="201"/>
        <v>1620</v>
      </c>
      <c r="N630" s="2" t="str">
        <f t="shared" si="202"/>
        <v/>
      </c>
      <c r="O630" s="2">
        <f t="shared" si="203"/>
        <v>850.08499999999697</v>
      </c>
      <c r="P630" s="5">
        <f t="shared" si="204"/>
        <v>184.55870081346782</v>
      </c>
      <c r="Q630" s="2">
        <f t="shared" si="205"/>
        <v>0.22000000000000083</v>
      </c>
      <c r="R630" s="2">
        <f t="shared" si="206"/>
        <v>850.30499999999699</v>
      </c>
      <c r="S630" s="5">
        <f t="shared" si="207"/>
        <v>184.77870081346782</v>
      </c>
    </row>
    <row r="631" spans="1:19" x14ac:dyDescent="0.25">
      <c r="D631" s="10">
        <v>100</v>
      </c>
      <c r="E631" s="2">
        <v>1842</v>
      </c>
      <c r="F631" s="38">
        <f t="shared" si="185"/>
        <v>0.77916666666666667</v>
      </c>
      <c r="G631" s="2">
        <v>1849</v>
      </c>
      <c r="H631" s="40">
        <f t="shared" si="208"/>
        <v>0.78402777777777777</v>
      </c>
      <c r="I631" s="4" t="str">
        <f t="shared" si="197"/>
        <v/>
      </c>
      <c r="J631" s="2">
        <f t="shared" si="198"/>
        <v>6.9999999999999751</v>
      </c>
      <c r="K631" s="2">
        <f t="shared" si="199"/>
        <v>6.9999999999999751</v>
      </c>
      <c r="L631" s="2">
        <f t="shared" si="200"/>
        <v>2</v>
      </c>
      <c r="M631" s="2">
        <f t="shared" ca="1" si="201"/>
        <v>1620</v>
      </c>
      <c r="N631" s="2" t="str">
        <f t="shared" si="202"/>
        <v/>
      </c>
      <c r="O631" s="2">
        <f t="shared" si="203"/>
        <v>367.49999999999869</v>
      </c>
      <c r="P631" s="5">
        <f t="shared" si="204"/>
        <v>221.98246754131279</v>
      </c>
      <c r="Q631" s="2">
        <f t="shared" si="205"/>
        <v>699.9999999999975</v>
      </c>
      <c r="R631" s="2">
        <f t="shared" si="206"/>
        <v>1067.4999999999961</v>
      </c>
      <c r="S631" s="5">
        <f t="shared" si="207"/>
        <v>921.98246754131026</v>
      </c>
    </row>
    <row r="632" spans="1:19" x14ac:dyDescent="0.25">
      <c r="D632" s="10">
        <v>5</v>
      </c>
      <c r="E632" s="2">
        <v>1856</v>
      </c>
      <c r="F632" s="38">
        <f t="shared" si="185"/>
        <v>0.78888888888888886</v>
      </c>
      <c r="G632" s="2">
        <v>1903</v>
      </c>
      <c r="H632" s="40">
        <f t="shared" si="208"/>
        <v>0.79375000000000007</v>
      </c>
      <c r="I632" s="4">
        <f t="shared" si="197"/>
        <v>0.79722222222222228</v>
      </c>
      <c r="J632" s="2" t="str">
        <f t="shared" si="198"/>
        <v/>
      </c>
      <c r="K632" s="2">
        <f t="shared" si="199"/>
        <v>7.000000000000135</v>
      </c>
      <c r="L632" s="2">
        <f t="shared" si="200"/>
        <v>3</v>
      </c>
      <c r="M632" s="2">
        <f t="shared" ca="1" si="201"/>
        <v>1620</v>
      </c>
      <c r="N632" s="2">
        <f t="shared" ca="1" si="202"/>
        <v>168.0000000000002</v>
      </c>
      <c r="O632" s="2">
        <f t="shared" si="203"/>
        <v>12.5</v>
      </c>
      <c r="P632" s="5">
        <f t="shared" si="204"/>
        <v>1.6207517425303481</v>
      </c>
      <c r="Q632" s="2">
        <f t="shared" si="205"/>
        <v>35.000000000000675</v>
      </c>
      <c r="R632" s="2">
        <f t="shared" si="206"/>
        <v>47.500000000000675</v>
      </c>
      <c r="S632" s="5">
        <f t="shared" si="207"/>
        <v>36.62075174253102</v>
      </c>
    </row>
    <row r="633" spans="1:19" x14ac:dyDescent="0.25">
      <c r="A633" s="6">
        <v>38251</v>
      </c>
      <c r="B633" s="2">
        <v>913</v>
      </c>
      <c r="D633" s="10">
        <v>8.0000000000000002E-3</v>
      </c>
      <c r="E633" s="2">
        <v>1045</v>
      </c>
      <c r="F633" s="38">
        <f t="shared" si="185"/>
        <v>0.44791666666666669</v>
      </c>
      <c r="G633" s="2">
        <v>1100</v>
      </c>
      <c r="H633" s="40">
        <f t="shared" si="208"/>
        <v>0.45833333333333331</v>
      </c>
      <c r="I633" s="4">
        <f t="shared" si="197"/>
        <v>0.46180555555555552</v>
      </c>
      <c r="J633" s="2" t="str">
        <f t="shared" si="198"/>
        <v/>
      </c>
      <c r="K633" s="2">
        <f t="shared" si="199"/>
        <v>14.999999999999947</v>
      </c>
      <c r="L633" s="2">
        <f t="shared" si="200"/>
        <v>1</v>
      </c>
      <c r="M633" s="2">
        <f t="shared" ca="1" si="201"/>
        <v>913</v>
      </c>
      <c r="N633" s="2">
        <f t="shared" ca="1" si="202"/>
        <v>111.99999999999991</v>
      </c>
      <c r="O633" s="2">
        <f t="shared" si="203"/>
        <v>0.02</v>
      </c>
      <c r="P633" s="5">
        <f t="shared" si="204"/>
        <v>4.4502248902978277E-3</v>
      </c>
      <c r="Q633" s="2">
        <f t="shared" si="205"/>
        <v>0.11999999999999958</v>
      </c>
      <c r="R633" s="2">
        <f t="shared" si="206"/>
        <v>0.13999999999999957</v>
      </c>
      <c r="S633" s="5">
        <f t="shared" si="207"/>
        <v>0.1244502248902974</v>
      </c>
    </row>
    <row r="634" spans="1:19" x14ac:dyDescent="0.25">
      <c r="A634" s="6">
        <v>38251</v>
      </c>
      <c r="B634" s="2">
        <v>1558</v>
      </c>
      <c r="D634" s="10">
        <v>0.01</v>
      </c>
      <c r="E634" s="2">
        <v>1703</v>
      </c>
      <c r="F634" s="38">
        <f t="shared" si="185"/>
        <v>0.7104166666666667</v>
      </c>
      <c r="G634" s="2">
        <v>1716</v>
      </c>
      <c r="H634" s="40">
        <f t="shared" si="208"/>
        <v>0.71944444444444444</v>
      </c>
      <c r="I634" s="4">
        <f t="shared" si="197"/>
        <v>0.72291666666666665</v>
      </c>
      <c r="J634" s="2" t="str">
        <f t="shared" si="198"/>
        <v/>
      </c>
      <c r="K634" s="2">
        <f t="shared" si="199"/>
        <v>12.999999999999954</v>
      </c>
      <c r="L634" s="2">
        <f t="shared" si="200"/>
        <v>1</v>
      </c>
      <c r="M634" s="2">
        <f t="shared" ca="1" si="201"/>
        <v>1558</v>
      </c>
      <c r="N634" s="2">
        <f t="shared" ca="1" si="202"/>
        <v>83.000000000000028</v>
      </c>
      <c r="O634" s="2">
        <f t="shared" si="203"/>
        <v>2.5000000000000001E-2</v>
      </c>
      <c r="P634" s="5">
        <f t="shared" si="204"/>
        <v>5.4281443780592247E-3</v>
      </c>
      <c r="Q634" s="2">
        <f t="shared" si="205"/>
        <v>0.12999999999999953</v>
      </c>
      <c r="R634" s="2">
        <f t="shared" si="206"/>
        <v>0.15499999999999953</v>
      </c>
      <c r="S634" s="5">
        <f t="shared" si="207"/>
        <v>0.13542814437805875</v>
      </c>
    </row>
    <row r="635" spans="1:19" x14ac:dyDescent="0.25">
      <c r="A635" s="6">
        <v>38251</v>
      </c>
      <c r="B635" s="2">
        <v>1732</v>
      </c>
      <c r="D635" s="10">
        <v>1.4999999999999999E-2</v>
      </c>
      <c r="E635" s="2">
        <v>1905</v>
      </c>
      <c r="F635" s="38">
        <f t="shared" si="185"/>
        <v>0.79513888888888884</v>
      </c>
      <c r="G635" s="2">
        <v>1911</v>
      </c>
      <c r="H635" s="40">
        <f t="shared" si="208"/>
        <v>0.7993055555555556</v>
      </c>
      <c r="I635" s="4">
        <f t="shared" ref="I635:I698" si="231">IF(OR(A636&lt;&gt;"",D636=""),H635+TIME(0,5,0),"")</f>
        <v>0.80277777777777781</v>
      </c>
      <c r="J635" s="2" t="str">
        <f t="shared" ref="J635:J698" si="232">IF(AND(OR(AND(A635&lt;&gt;"",A636=""),AND(A635="",A636="")),D636&lt;&gt;""),(F636-H635)*1440,"")</f>
        <v/>
      </c>
      <c r="K635" s="2">
        <f t="shared" ref="K635:K698" si="233">(H635-F635)*1440</f>
        <v>6.0000000000001386</v>
      </c>
      <c r="L635" s="2">
        <f t="shared" ref="L635:L698" si="234">IF(A635&lt;&gt;"",1,L634+1)</f>
        <v>1</v>
      </c>
      <c r="M635" s="2">
        <f t="shared" ref="M635:M698" ca="1" si="235">OFFSET(B635,-L635+1,0)</f>
        <v>1732</v>
      </c>
      <c r="N635" s="2">
        <f t="shared" ref="N635:N698" ca="1" si="236">IF(I635&lt;&gt;"",(I635-VALUE(CONCATENATE(LEFT(M635,LEN(M635)-2),":",RIGHT(M635,2))))*1440,"")</f>
        <v>103.99999999999994</v>
      </c>
      <c r="O635" s="2">
        <f t="shared" ref="O635:O698" si="237">IF(J635&lt;&gt;"",(D635+D636)*J635/2,D635*5/2)</f>
        <v>3.7499999999999999E-2</v>
      </c>
      <c r="P635" s="5">
        <f t="shared" ref="P635:P698" si="238">IF(J635&lt;&gt;"",(D636-D635)*J635/LN((D636+0.000001)/(D635+0.000001)),-5*(D635-0.000001)/(LN(1/D635)-13.8155))</f>
        <v>7.7991471955669829E-3</v>
      </c>
      <c r="Q635" s="2">
        <f t="shared" ref="Q635:Q698" si="239">(D635*K635)</f>
        <v>9.0000000000002078E-2</v>
      </c>
      <c r="R635" s="2">
        <f t="shared" ref="R635:R698" si="240">O635+Q635</f>
        <v>0.12750000000000208</v>
      </c>
      <c r="S635" s="5">
        <f t="shared" ref="S635:S698" si="241">P635+Q635</f>
        <v>9.7799147195569064E-2</v>
      </c>
    </row>
    <row r="636" spans="1:19" x14ac:dyDescent="0.25">
      <c r="A636" s="6">
        <v>38252</v>
      </c>
      <c r="B636" s="2">
        <v>836</v>
      </c>
      <c r="D636" s="10">
        <v>0.01</v>
      </c>
      <c r="E636" s="2">
        <v>1000</v>
      </c>
      <c r="F636" s="38">
        <f t="shared" si="185"/>
        <v>0.41666666666666669</v>
      </c>
      <c r="G636" s="2">
        <v>1002</v>
      </c>
      <c r="H636" s="40">
        <f t="shared" si="208"/>
        <v>0.41805555555555557</v>
      </c>
      <c r="I636" s="4">
        <f t="shared" si="231"/>
        <v>0.42152777777777778</v>
      </c>
      <c r="J636" s="2" t="str">
        <f t="shared" si="232"/>
        <v/>
      </c>
      <c r="K636" s="2">
        <f t="shared" si="233"/>
        <v>1.9999999999999929</v>
      </c>
      <c r="L636" s="2">
        <f t="shared" si="234"/>
        <v>1</v>
      </c>
      <c r="M636" s="2">
        <f t="shared" ca="1" si="235"/>
        <v>836</v>
      </c>
      <c r="N636" s="2">
        <f t="shared" ca="1" si="236"/>
        <v>91</v>
      </c>
      <c r="O636" s="2">
        <f t="shared" si="237"/>
        <v>2.5000000000000001E-2</v>
      </c>
      <c r="P636" s="5">
        <f t="shared" si="238"/>
        <v>5.4281443780592247E-3</v>
      </c>
      <c r="Q636" s="2">
        <f t="shared" si="239"/>
        <v>1.9999999999999931E-2</v>
      </c>
      <c r="R636" s="2">
        <f t="shared" si="240"/>
        <v>4.4999999999999929E-2</v>
      </c>
      <c r="S636" s="5">
        <f t="shared" si="241"/>
        <v>2.5428144378059157E-2</v>
      </c>
    </row>
    <row r="637" spans="1:19" x14ac:dyDescent="0.25">
      <c r="A637" s="6">
        <v>38252</v>
      </c>
      <c r="B637" s="2">
        <v>1142</v>
      </c>
      <c r="D637" s="10">
        <v>5.0000000000000001E-3</v>
      </c>
      <c r="E637" s="2">
        <v>1427</v>
      </c>
      <c r="F637" s="38">
        <f t="shared" si="185"/>
        <v>0.6020833333333333</v>
      </c>
      <c r="G637" s="2">
        <v>1821</v>
      </c>
      <c r="H637" s="40">
        <f t="shared" si="208"/>
        <v>0.76458333333333339</v>
      </c>
      <c r="I637" s="4">
        <f t="shared" si="231"/>
        <v>0.7680555555555556</v>
      </c>
      <c r="J637" s="2" t="str">
        <f t="shared" si="232"/>
        <v/>
      </c>
      <c r="K637" s="2">
        <f t="shared" si="233"/>
        <v>234.00000000000011</v>
      </c>
      <c r="L637" s="2">
        <f t="shared" si="234"/>
        <v>1</v>
      </c>
      <c r="M637" s="2">
        <f t="shared" ca="1" si="235"/>
        <v>1142</v>
      </c>
      <c r="N637" s="2">
        <f t="shared" ca="1" si="236"/>
        <v>404.00000000000006</v>
      </c>
      <c r="O637" s="2">
        <f t="shared" si="237"/>
        <v>1.2500000000000001E-2</v>
      </c>
      <c r="P637" s="5">
        <f t="shared" si="238"/>
        <v>2.9346558686941856E-3</v>
      </c>
      <c r="Q637" s="2">
        <f t="shared" si="239"/>
        <v>1.1700000000000006</v>
      </c>
      <c r="R637" s="2">
        <f t="shared" si="240"/>
        <v>1.1825000000000006</v>
      </c>
      <c r="S637" s="5">
        <f t="shared" si="241"/>
        <v>1.1729346558686948</v>
      </c>
    </row>
    <row r="638" spans="1:19" x14ac:dyDescent="0.25">
      <c r="A638" s="6">
        <v>38253</v>
      </c>
      <c r="B638" s="2">
        <v>927</v>
      </c>
      <c r="D638" s="10">
        <v>0.01</v>
      </c>
      <c r="E638" s="2">
        <v>1123</v>
      </c>
      <c r="F638" s="38">
        <f t="shared" si="185"/>
        <v>0.47430555555555554</v>
      </c>
      <c r="G638" s="2">
        <v>1130</v>
      </c>
      <c r="H638" s="40">
        <f t="shared" si="208"/>
        <v>0.47916666666666669</v>
      </c>
      <c r="I638" s="4">
        <f t="shared" si="231"/>
        <v>0.4826388888888889</v>
      </c>
      <c r="J638" s="2" t="str">
        <f t="shared" si="232"/>
        <v/>
      </c>
      <c r="K638" s="2">
        <f t="shared" si="233"/>
        <v>7.0000000000000551</v>
      </c>
      <c r="L638" s="2">
        <f t="shared" si="234"/>
        <v>1</v>
      </c>
      <c r="M638" s="2">
        <f t="shared" ca="1" si="235"/>
        <v>927</v>
      </c>
      <c r="N638" s="2">
        <f t="shared" ca="1" si="236"/>
        <v>128.00000000000003</v>
      </c>
      <c r="O638" s="2">
        <f t="shared" si="237"/>
        <v>2.5000000000000001E-2</v>
      </c>
      <c r="P638" s="5">
        <f t="shared" si="238"/>
        <v>5.4281443780592247E-3</v>
      </c>
      <c r="Q638" s="2">
        <f t="shared" si="239"/>
        <v>7.0000000000000548E-2</v>
      </c>
      <c r="R638" s="2">
        <f t="shared" si="240"/>
        <v>9.5000000000000556E-2</v>
      </c>
      <c r="S638" s="5">
        <f t="shared" si="241"/>
        <v>7.5428144378059767E-2</v>
      </c>
    </row>
    <row r="639" spans="1:19" x14ac:dyDescent="0.25">
      <c r="A639" s="6">
        <v>38253</v>
      </c>
      <c r="B639" s="2">
        <v>1227</v>
      </c>
      <c r="D639" s="10">
        <v>5.0000000000000001E-3</v>
      </c>
      <c r="E639" s="2">
        <v>1339</v>
      </c>
      <c r="F639" s="38">
        <f t="shared" si="185"/>
        <v>0.56874999999999998</v>
      </c>
      <c r="G639" s="2">
        <v>1531</v>
      </c>
      <c r="H639" s="40">
        <f t="shared" si="208"/>
        <v>0.64652777777777781</v>
      </c>
      <c r="I639" s="4">
        <f t="shared" si="231"/>
        <v>0.65</v>
      </c>
      <c r="J639" s="2" t="str">
        <f t="shared" si="232"/>
        <v/>
      </c>
      <c r="K639" s="2">
        <f t="shared" si="233"/>
        <v>112.00000000000009</v>
      </c>
      <c r="L639" s="2">
        <f t="shared" si="234"/>
        <v>1</v>
      </c>
      <c r="M639" s="2">
        <f t="shared" ca="1" si="235"/>
        <v>1227</v>
      </c>
      <c r="N639" s="2">
        <f t="shared" ca="1" si="236"/>
        <v>189.00000000000011</v>
      </c>
      <c r="O639" s="2">
        <f t="shared" si="237"/>
        <v>1.2500000000000001E-2</v>
      </c>
      <c r="P639" s="5">
        <f t="shared" si="238"/>
        <v>2.9346558686941856E-3</v>
      </c>
      <c r="Q639" s="2">
        <f t="shared" si="239"/>
        <v>0.56000000000000039</v>
      </c>
      <c r="R639" s="2">
        <f t="shared" si="240"/>
        <v>0.57250000000000034</v>
      </c>
      <c r="S639" s="5">
        <f t="shared" si="241"/>
        <v>0.56293465586869462</v>
      </c>
    </row>
    <row r="640" spans="1:19" x14ac:dyDescent="0.25">
      <c r="A640" s="6">
        <v>38254</v>
      </c>
      <c r="B640" s="2">
        <v>1016</v>
      </c>
      <c r="D640" s="10">
        <v>0.01</v>
      </c>
      <c r="E640" s="2">
        <v>1043</v>
      </c>
      <c r="F640" s="38">
        <f t="shared" si="185"/>
        <v>0.4465277777777778</v>
      </c>
      <c r="G640" s="2">
        <v>1047</v>
      </c>
      <c r="H640" s="40">
        <f t="shared" si="208"/>
        <v>0.44930555555555557</v>
      </c>
      <c r="I640" s="4">
        <f t="shared" si="231"/>
        <v>0.45277777777777778</v>
      </c>
      <c r="J640" s="2" t="str">
        <f t="shared" si="232"/>
        <v/>
      </c>
      <c r="K640" s="2">
        <f t="shared" si="233"/>
        <v>3.9999999999999858</v>
      </c>
      <c r="L640" s="2">
        <f t="shared" si="234"/>
        <v>1</v>
      </c>
      <c r="M640" s="2">
        <f t="shared" ca="1" si="235"/>
        <v>1016</v>
      </c>
      <c r="N640" s="2">
        <f t="shared" ca="1" si="236"/>
        <v>35.99999999999995</v>
      </c>
      <c r="O640" s="2">
        <f t="shared" si="237"/>
        <v>2.5000000000000001E-2</v>
      </c>
      <c r="P640" s="5">
        <f t="shared" si="238"/>
        <v>5.4281443780592247E-3</v>
      </c>
      <c r="Q640" s="2">
        <f t="shared" si="239"/>
        <v>3.9999999999999862E-2</v>
      </c>
      <c r="R640" s="2">
        <f t="shared" si="240"/>
        <v>6.4999999999999863E-2</v>
      </c>
      <c r="S640" s="5">
        <f t="shared" si="241"/>
        <v>4.5428144378059088E-2</v>
      </c>
    </row>
    <row r="641" spans="1:19" x14ac:dyDescent="0.25">
      <c r="A641" s="6">
        <v>38254</v>
      </c>
      <c r="B641" s="2">
        <v>1115</v>
      </c>
      <c r="D641" s="10">
        <v>100</v>
      </c>
      <c r="E641" s="2">
        <v>1145</v>
      </c>
      <c r="F641" s="38">
        <f t="shared" si="185"/>
        <v>0.48958333333333331</v>
      </c>
      <c r="G641" s="2">
        <v>1147</v>
      </c>
      <c r="H641" s="40">
        <f t="shared" si="208"/>
        <v>0.4909722222222222</v>
      </c>
      <c r="I641" s="4" t="str">
        <f t="shared" si="231"/>
        <v/>
      </c>
      <c r="J641" s="2">
        <f t="shared" si="232"/>
        <v>3.0000000000000693</v>
      </c>
      <c r="K641" s="2">
        <f t="shared" si="233"/>
        <v>1.9999999999999929</v>
      </c>
      <c r="L641" s="2">
        <f t="shared" si="234"/>
        <v>1</v>
      </c>
      <c r="M641" s="2">
        <f t="shared" ca="1" si="235"/>
        <v>1115</v>
      </c>
      <c r="N641" s="2" t="str">
        <f t="shared" si="236"/>
        <v/>
      </c>
      <c r="O641" s="2">
        <f t="shared" si="237"/>
        <v>420.00000000000972</v>
      </c>
      <c r="P641" s="5">
        <f t="shared" si="238"/>
        <v>408.31140981173644</v>
      </c>
      <c r="Q641" s="2">
        <f t="shared" si="239"/>
        <v>199.99999999999929</v>
      </c>
      <c r="R641" s="2">
        <f t="shared" si="240"/>
        <v>620.00000000000898</v>
      </c>
      <c r="S641" s="5">
        <f t="shared" si="241"/>
        <v>608.31140981173576</v>
      </c>
    </row>
    <row r="642" spans="1:19" x14ac:dyDescent="0.25">
      <c r="D642" s="10">
        <v>180</v>
      </c>
      <c r="E642" s="2">
        <v>1150</v>
      </c>
      <c r="F642" s="38">
        <f t="shared" ref="F642:F688" si="242">VALUE(CONCATENATE(LEFT(E642,LEN(E642)-2),":",RIGHT(E642,2)))</f>
        <v>0.49305555555555558</v>
      </c>
      <c r="G642" s="2">
        <v>1420</v>
      </c>
      <c r="H642" s="40">
        <f t="shared" ref="H642:H705" si="243">VALUE(CONCATENATE(LEFT(G642,LEN(G642)-2),":",RIGHT(G642,2)))</f>
        <v>0.59722222222222221</v>
      </c>
      <c r="I642" s="4">
        <f t="shared" si="231"/>
        <v>0.60069444444444442</v>
      </c>
      <c r="J642" s="2" t="str">
        <f t="shared" si="232"/>
        <v/>
      </c>
      <c r="K642" s="2">
        <f t="shared" si="233"/>
        <v>149.99999999999994</v>
      </c>
      <c r="L642" s="2">
        <f t="shared" si="234"/>
        <v>2</v>
      </c>
      <c r="M642" s="2">
        <f t="shared" ca="1" si="235"/>
        <v>1115</v>
      </c>
      <c r="N642" s="2">
        <f t="shared" ca="1" si="236"/>
        <v>189.99999999999997</v>
      </c>
      <c r="O642" s="2">
        <f t="shared" si="237"/>
        <v>450</v>
      </c>
      <c r="P642" s="5">
        <f t="shared" si="238"/>
        <v>47.347346607878421</v>
      </c>
      <c r="Q642" s="2">
        <f t="shared" si="239"/>
        <v>26999.999999999989</v>
      </c>
      <c r="R642" s="2">
        <f t="shared" si="240"/>
        <v>27449.999999999989</v>
      </c>
      <c r="S642" s="5">
        <f t="shared" si="241"/>
        <v>27047.347346607869</v>
      </c>
    </row>
    <row r="643" spans="1:19" x14ac:dyDescent="0.25">
      <c r="A643" s="6">
        <v>38257</v>
      </c>
      <c r="B643" s="2">
        <v>1131</v>
      </c>
      <c r="D643" s="10">
        <v>0.01</v>
      </c>
      <c r="E643" s="2">
        <v>1252</v>
      </c>
      <c r="F643" s="38">
        <f t="shared" si="242"/>
        <v>0.53611111111111109</v>
      </c>
      <c r="G643" s="2">
        <v>1258</v>
      </c>
      <c r="H643" s="40">
        <f t="shared" si="243"/>
        <v>0.54027777777777775</v>
      </c>
      <c r="I643" s="4">
        <f t="shared" si="231"/>
        <v>0.54374999999999996</v>
      </c>
      <c r="J643" s="2" t="str">
        <f t="shared" si="232"/>
        <v/>
      </c>
      <c r="K643" s="2">
        <f t="shared" si="233"/>
        <v>5.9999999999999787</v>
      </c>
      <c r="L643" s="2">
        <f t="shared" si="234"/>
        <v>1</v>
      </c>
      <c r="M643" s="2">
        <f t="shared" ca="1" si="235"/>
        <v>1131</v>
      </c>
      <c r="N643" s="2">
        <f t="shared" ca="1" si="236"/>
        <v>91.999999999999915</v>
      </c>
      <c r="O643" s="2">
        <f t="shared" si="237"/>
        <v>2.5000000000000001E-2</v>
      </c>
      <c r="P643" s="5">
        <f t="shared" si="238"/>
        <v>5.4281443780592247E-3</v>
      </c>
      <c r="Q643" s="2">
        <f t="shared" si="239"/>
        <v>5.999999999999979E-2</v>
      </c>
      <c r="R643" s="2">
        <f t="shared" si="240"/>
        <v>8.4999999999999798E-2</v>
      </c>
      <c r="S643" s="5">
        <f t="shared" si="241"/>
        <v>6.5428144378059008E-2</v>
      </c>
    </row>
    <row r="644" spans="1:19" x14ac:dyDescent="0.25">
      <c r="A644" s="6">
        <v>38258</v>
      </c>
      <c r="B644" s="2">
        <v>1600</v>
      </c>
      <c r="D644" s="10">
        <v>0.01</v>
      </c>
      <c r="E644" s="2">
        <v>1703</v>
      </c>
      <c r="F644" s="38">
        <f t="shared" si="242"/>
        <v>0.7104166666666667</v>
      </c>
      <c r="G644" s="2">
        <v>1712</v>
      </c>
      <c r="H644" s="40">
        <f t="shared" si="243"/>
        <v>0.71666666666666667</v>
      </c>
      <c r="I644" s="4">
        <f t="shared" si="231"/>
        <v>0.72013888888888888</v>
      </c>
      <c r="J644" s="2" t="str">
        <f t="shared" si="232"/>
        <v/>
      </c>
      <c r="K644" s="2">
        <f t="shared" si="233"/>
        <v>8.999999999999968</v>
      </c>
      <c r="L644" s="2">
        <f t="shared" si="234"/>
        <v>1</v>
      </c>
      <c r="M644" s="2">
        <f t="shared" ca="1" si="235"/>
        <v>1600</v>
      </c>
      <c r="N644" s="2">
        <f t="shared" ca="1" si="236"/>
        <v>77.000000000000043</v>
      </c>
      <c r="O644" s="2">
        <f t="shared" si="237"/>
        <v>2.5000000000000001E-2</v>
      </c>
      <c r="P644" s="5">
        <f t="shared" si="238"/>
        <v>5.4281443780592247E-3</v>
      </c>
      <c r="Q644" s="2">
        <f t="shared" si="239"/>
        <v>8.9999999999999677E-2</v>
      </c>
      <c r="R644" s="2">
        <f t="shared" si="240"/>
        <v>0.11499999999999969</v>
      </c>
      <c r="S644" s="5">
        <f t="shared" si="241"/>
        <v>9.5428144378058896E-2</v>
      </c>
    </row>
    <row r="645" spans="1:19" x14ac:dyDescent="0.25">
      <c r="A645" s="6">
        <v>38258</v>
      </c>
      <c r="B645" s="2">
        <v>1812</v>
      </c>
      <c r="D645" s="10">
        <v>1.7000000000000001E-2</v>
      </c>
      <c r="E645" s="2">
        <v>1853</v>
      </c>
      <c r="F645" s="38">
        <f t="shared" si="242"/>
        <v>0.78680555555555554</v>
      </c>
      <c r="G645" s="2">
        <v>1906</v>
      </c>
      <c r="H645" s="40">
        <f t="shared" si="243"/>
        <v>0.79583333333333339</v>
      </c>
      <c r="I645" s="4">
        <f t="shared" si="231"/>
        <v>0.7993055555555556</v>
      </c>
      <c r="J645" s="2" t="str">
        <f t="shared" si="232"/>
        <v/>
      </c>
      <c r="K645" s="2">
        <f t="shared" si="233"/>
        <v>13.000000000000114</v>
      </c>
      <c r="L645" s="2">
        <f t="shared" si="234"/>
        <v>1</v>
      </c>
      <c r="M645" s="2">
        <f t="shared" ca="1" si="235"/>
        <v>1812</v>
      </c>
      <c r="N645" s="2">
        <f t="shared" ca="1" si="236"/>
        <v>59.000000000000114</v>
      </c>
      <c r="O645" s="2">
        <f t="shared" si="237"/>
        <v>4.2500000000000003E-2</v>
      </c>
      <c r="P645" s="5">
        <f t="shared" si="238"/>
        <v>8.7255277594046003E-3</v>
      </c>
      <c r="Q645" s="2">
        <f t="shared" si="239"/>
        <v>0.22100000000000194</v>
      </c>
      <c r="R645" s="2">
        <f t="shared" si="240"/>
        <v>0.26350000000000195</v>
      </c>
      <c r="S645" s="5">
        <f t="shared" si="241"/>
        <v>0.22972552775940655</v>
      </c>
    </row>
    <row r="646" spans="1:19" x14ac:dyDescent="0.25">
      <c r="A646" s="6">
        <v>38259</v>
      </c>
      <c r="B646" s="2">
        <v>1004</v>
      </c>
      <c r="D646" s="10">
        <v>0.01</v>
      </c>
      <c r="E646" s="2">
        <v>1124</v>
      </c>
      <c r="F646" s="38">
        <f t="shared" si="242"/>
        <v>0.47500000000000003</v>
      </c>
      <c r="G646" s="2">
        <v>1130</v>
      </c>
      <c r="H646" s="40">
        <f t="shared" si="243"/>
        <v>0.47916666666666669</v>
      </c>
      <c r="I646" s="4">
        <f t="shared" si="231"/>
        <v>0.4826388888888889</v>
      </c>
      <c r="J646" s="2" t="str">
        <f t="shared" si="232"/>
        <v/>
      </c>
      <c r="K646" s="2">
        <f t="shared" si="233"/>
        <v>5.9999999999999787</v>
      </c>
      <c r="L646" s="2">
        <f t="shared" si="234"/>
        <v>1</v>
      </c>
      <c r="M646" s="2">
        <f t="shared" ca="1" si="235"/>
        <v>1004</v>
      </c>
      <c r="N646" s="2">
        <f t="shared" ca="1" si="236"/>
        <v>91</v>
      </c>
      <c r="O646" s="2">
        <f t="shared" si="237"/>
        <v>2.5000000000000001E-2</v>
      </c>
      <c r="P646" s="5">
        <f t="shared" si="238"/>
        <v>5.4281443780592247E-3</v>
      </c>
      <c r="Q646" s="2">
        <f t="shared" si="239"/>
        <v>5.999999999999979E-2</v>
      </c>
      <c r="R646" s="2">
        <f t="shared" si="240"/>
        <v>8.4999999999999798E-2</v>
      </c>
      <c r="S646" s="5">
        <f t="shared" si="241"/>
        <v>6.5428144378059008E-2</v>
      </c>
    </row>
    <row r="647" spans="1:19" x14ac:dyDescent="0.25">
      <c r="A647" s="6">
        <v>38259</v>
      </c>
      <c r="B647" s="2">
        <v>1141</v>
      </c>
      <c r="D647" s="10">
        <v>0.01</v>
      </c>
      <c r="E647" s="2">
        <v>1312</v>
      </c>
      <c r="F647" s="38">
        <f t="shared" si="242"/>
        <v>0.54999999999999993</v>
      </c>
      <c r="G647" s="2">
        <v>1316</v>
      </c>
      <c r="H647" s="40">
        <f t="shared" si="243"/>
        <v>0.55277777777777781</v>
      </c>
      <c r="I647" s="4" t="str">
        <f t="shared" si="231"/>
        <v/>
      </c>
      <c r="J647" s="2">
        <f t="shared" si="232"/>
        <v>3.9999999999999858</v>
      </c>
      <c r="K647" s="2">
        <f t="shared" si="233"/>
        <v>4.0000000000001457</v>
      </c>
      <c r="L647" s="2">
        <f t="shared" si="234"/>
        <v>1</v>
      </c>
      <c r="M647" s="2">
        <f t="shared" ca="1" si="235"/>
        <v>1141</v>
      </c>
      <c r="N647" s="2" t="str">
        <f t="shared" si="236"/>
        <v/>
      </c>
      <c r="O647" s="2">
        <f t="shared" si="237"/>
        <v>0.91999999999999682</v>
      </c>
      <c r="P647" s="5">
        <f t="shared" si="238"/>
        <v>0.46235914291556174</v>
      </c>
      <c r="Q647" s="2">
        <f t="shared" si="239"/>
        <v>4.0000000000001458E-2</v>
      </c>
      <c r="R647" s="2">
        <f t="shared" si="240"/>
        <v>0.9599999999999983</v>
      </c>
      <c r="S647" s="5">
        <f t="shared" si="241"/>
        <v>0.50235914291556316</v>
      </c>
    </row>
    <row r="648" spans="1:19" x14ac:dyDescent="0.25">
      <c r="D648" s="10">
        <v>0.45</v>
      </c>
      <c r="E648" s="2">
        <v>1320</v>
      </c>
      <c r="F648" s="38">
        <f t="shared" si="242"/>
        <v>0.55555555555555558</v>
      </c>
      <c r="G648" s="2">
        <v>1518</v>
      </c>
      <c r="H648" s="40">
        <f t="shared" si="243"/>
        <v>0.63750000000000007</v>
      </c>
      <c r="I648" s="4">
        <f t="shared" si="231"/>
        <v>0.64097222222222228</v>
      </c>
      <c r="J648" s="2" t="str">
        <f t="shared" si="232"/>
        <v/>
      </c>
      <c r="K648" s="2">
        <f t="shared" si="233"/>
        <v>118.00000000000006</v>
      </c>
      <c r="L648" s="2">
        <f t="shared" si="234"/>
        <v>2</v>
      </c>
      <c r="M648" s="2">
        <f t="shared" ca="1" si="235"/>
        <v>1141</v>
      </c>
      <c r="N648" s="2">
        <f t="shared" ca="1" si="236"/>
        <v>222.00000000000009</v>
      </c>
      <c r="O648" s="2">
        <f t="shared" si="237"/>
        <v>1.125</v>
      </c>
      <c r="P648" s="5">
        <f t="shared" si="238"/>
        <v>0.17285060538495053</v>
      </c>
      <c r="Q648" s="2">
        <f t="shared" si="239"/>
        <v>53.10000000000003</v>
      </c>
      <c r="R648" s="2">
        <f t="shared" si="240"/>
        <v>54.22500000000003</v>
      </c>
      <c r="S648" s="5">
        <f t="shared" si="241"/>
        <v>53.272850605384981</v>
      </c>
    </row>
    <row r="649" spans="1:19" x14ac:dyDescent="0.25">
      <c r="A649" s="6">
        <v>38259</v>
      </c>
      <c r="B649" s="2">
        <v>1609</v>
      </c>
      <c r="D649" s="10">
        <v>5.0000000000000001E-3</v>
      </c>
      <c r="E649" s="2">
        <v>1622</v>
      </c>
      <c r="F649" s="38">
        <f t="shared" si="242"/>
        <v>0.68194444444444446</v>
      </c>
      <c r="G649" s="2">
        <v>1707</v>
      </c>
      <c r="H649" s="40">
        <f t="shared" si="243"/>
        <v>0.71319444444444446</v>
      </c>
      <c r="I649" s="4">
        <f t="shared" si="231"/>
        <v>0.71666666666666667</v>
      </c>
      <c r="J649" s="2" t="str">
        <f t="shared" si="232"/>
        <v/>
      </c>
      <c r="K649" s="2">
        <f t="shared" si="233"/>
        <v>45</v>
      </c>
      <c r="L649" s="2">
        <f t="shared" si="234"/>
        <v>1</v>
      </c>
      <c r="M649" s="2">
        <f t="shared" ca="1" si="235"/>
        <v>1609</v>
      </c>
      <c r="N649" s="2">
        <f t="shared" ca="1" si="236"/>
        <v>63.000000000000099</v>
      </c>
      <c r="O649" s="2">
        <f t="shared" si="237"/>
        <v>1.2500000000000001E-2</v>
      </c>
      <c r="P649" s="5">
        <f t="shared" si="238"/>
        <v>2.9346558686941856E-3</v>
      </c>
      <c r="Q649" s="2">
        <f t="shared" si="239"/>
        <v>0.22500000000000001</v>
      </c>
      <c r="R649" s="2">
        <f t="shared" si="240"/>
        <v>0.23750000000000002</v>
      </c>
      <c r="S649" s="5">
        <f t="shared" si="241"/>
        <v>0.22793465586869419</v>
      </c>
    </row>
    <row r="650" spans="1:19" x14ac:dyDescent="0.25">
      <c r="A650" s="6">
        <v>38260</v>
      </c>
      <c r="B650" s="2">
        <v>1012</v>
      </c>
      <c r="D650" s="10">
        <v>0.08</v>
      </c>
      <c r="E650" s="2">
        <v>1139</v>
      </c>
      <c r="F650" s="38">
        <f t="shared" si="242"/>
        <v>0.48541666666666666</v>
      </c>
      <c r="G650" s="2">
        <v>1146</v>
      </c>
      <c r="H650" s="40">
        <f t="shared" si="243"/>
        <v>0.49027777777777781</v>
      </c>
      <c r="I650" s="4">
        <f t="shared" si="231"/>
        <v>0.49375000000000002</v>
      </c>
      <c r="J650" s="2" t="str">
        <f t="shared" si="232"/>
        <v/>
      </c>
      <c r="K650" s="2">
        <f t="shared" si="233"/>
        <v>7.0000000000000551</v>
      </c>
      <c r="L650" s="2">
        <f t="shared" si="234"/>
        <v>1</v>
      </c>
      <c r="M650" s="2">
        <f t="shared" ca="1" si="235"/>
        <v>1012</v>
      </c>
      <c r="N650" s="2">
        <f t="shared" ca="1" si="236"/>
        <v>99.000000000000043</v>
      </c>
      <c r="O650" s="2">
        <f t="shared" si="237"/>
        <v>0.2</v>
      </c>
      <c r="P650" s="5">
        <f t="shared" si="238"/>
        <v>3.5429858355664777E-2</v>
      </c>
      <c r="Q650" s="2">
        <f t="shared" si="239"/>
        <v>0.56000000000000438</v>
      </c>
      <c r="R650" s="2">
        <f t="shared" si="240"/>
        <v>0.76000000000000445</v>
      </c>
      <c r="S650" s="5">
        <f t="shared" si="241"/>
        <v>0.59542985835566919</v>
      </c>
    </row>
    <row r="651" spans="1:19" x14ac:dyDescent="0.25">
      <c r="A651" s="6">
        <v>38260</v>
      </c>
      <c r="B651" s="2">
        <v>1226</v>
      </c>
      <c r="D651" s="10">
        <v>0.01</v>
      </c>
      <c r="E651" s="2">
        <v>1237</v>
      </c>
      <c r="F651" s="38">
        <f t="shared" si="242"/>
        <v>0.52569444444444446</v>
      </c>
      <c r="G651" s="2">
        <v>1239</v>
      </c>
      <c r="H651" s="40">
        <f t="shared" si="243"/>
        <v>0.52708333333333335</v>
      </c>
      <c r="I651" s="4" t="str">
        <f t="shared" si="231"/>
        <v/>
      </c>
      <c r="J651" s="2">
        <f t="shared" si="232"/>
        <v>4.9999999999999822</v>
      </c>
      <c r="K651" s="2">
        <f t="shared" si="233"/>
        <v>1.9999999999999929</v>
      </c>
      <c r="L651" s="2">
        <f t="shared" si="234"/>
        <v>1</v>
      </c>
      <c r="M651" s="2">
        <f t="shared" ca="1" si="235"/>
        <v>1226</v>
      </c>
      <c r="N651" s="2" t="str">
        <f t="shared" si="236"/>
        <v/>
      </c>
      <c r="O651" s="2">
        <f t="shared" si="237"/>
        <v>1.1499999999999959</v>
      </c>
      <c r="P651" s="5">
        <f t="shared" si="238"/>
        <v>0.57794892864445213</v>
      </c>
      <c r="Q651" s="2">
        <f t="shared" si="239"/>
        <v>1.9999999999999931E-2</v>
      </c>
      <c r="R651" s="2">
        <f t="shared" si="240"/>
        <v>1.1699999999999959</v>
      </c>
      <c r="S651" s="5">
        <f t="shared" si="241"/>
        <v>0.59794892864445204</v>
      </c>
    </row>
    <row r="652" spans="1:19" x14ac:dyDescent="0.25">
      <c r="D652" s="10">
        <v>0.45</v>
      </c>
      <c r="E652" s="2">
        <v>1244</v>
      </c>
      <c r="F652" s="38">
        <f t="shared" si="242"/>
        <v>0.53055555555555556</v>
      </c>
      <c r="G652" s="2">
        <v>1426</v>
      </c>
      <c r="H652" s="40">
        <f t="shared" si="243"/>
        <v>0.60138888888888886</v>
      </c>
      <c r="I652" s="4">
        <f t="shared" si="231"/>
        <v>0.60486111111111107</v>
      </c>
      <c r="J652" s="2" t="str">
        <f t="shared" si="232"/>
        <v/>
      </c>
      <c r="K652" s="2">
        <f t="shared" si="233"/>
        <v>101.99999999999996</v>
      </c>
      <c r="L652" s="2">
        <f t="shared" si="234"/>
        <v>2</v>
      </c>
      <c r="M652" s="2">
        <f t="shared" ca="1" si="235"/>
        <v>1226</v>
      </c>
      <c r="N652" s="2">
        <f t="shared" ca="1" si="236"/>
        <v>124.99999999999987</v>
      </c>
      <c r="O652" s="2">
        <f t="shared" si="237"/>
        <v>1.125</v>
      </c>
      <c r="P652" s="5">
        <f t="shared" si="238"/>
        <v>0.17285060538495053</v>
      </c>
      <c r="Q652" s="2">
        <f t="shared" si="239"/>
        <v>45.899999999999984</v>
      </c>
      <c r="R652" s="2">
        <f t="shared" si="240"/>
        <v>47.024999999999984</v>
      </c>
      <c r="S652" s="5">
        <f t="shared" si="241"/>
        <v>46.072850605384936</v>
      </c>
    </row>
    <row r="653" spans="1:19" x14ac:dyDescent="0.25">
      <c r="A653" s="6">
        <v>38261</v>
      </c>
      <c r="B653" s="2">
        <v>918</v>
      </c>
      <c r="D653" s="10">
        <v>0.01</v>
      </c>
      <c r="E653" s="2">
        <v>1022</v>
      </c>
      <c r="F653" s="38">
        <f t="shared" si="242"/>
        <v>0.43194444444444446</v>
      </c>
      <c r="G653" s="2">
        <v>1024</v>
      </c>
      <c r="H653" s="40">
        <f t="shared" si="243"/>
        <v>0.43333333333333335</v>
      </c>
      <c r="I653" s="4" t="str">
        <f t="shared" si="231"/>
        <v/>
      </c>
      <c r="J653" s="2">
        <f t="shared" si="232"/>
        <v>7.9999999999999716</v>
      </c>
      <c r="K653" s="2">
        <f t="shared" si="233"/>
        <v>1.9999999999999929</v>
      </c>
      <c r="L653" s="2">
        <f t="shared" si="234"/>
        <v>1</v>
      </c>
      <c r="M653" s="2">
        <f t="shared" ca="1" si="235"/>
        <v>918</v>
      </c>
      <c r="N653" s="2" t="str">
        <f t="shared" si="236"/>
        <v/>
      </c>
      <c r="O653" s="2">
        <f t="shared" si="237"/>
        <v>40.039999999999857</v>
      </c>
      <c r="P653" s="5">
        <f t="shared" si="238"/>
        <v>11.569772311648126</v>
      </c>
      <c r="Q653" s="2">
        <f t="shared" si="239"/>
        <v>1.9999999999999931E-2</v>
      </c>
      <c r="R653" s="2">
        <f t="shared" si="240"/>
        <v>40.05999999999986</v>
      </c>
      <c r="S653" s="5">
        <f t="shared" si="241"/>
        <v>11.589772311648126</v>
      </c>
    </row>
    <row r="654" spans="1:19" x14ac:dyDescent="0.25">
      <c r="D654" s="10">
        <v>10</v>
      </c>
      <c r="E654" s="2">
        <v>1032</v>
      </c>
      <c r="F654" s="38">
        <f t="shared" si="242"/>
        <v>0.43888888888888888</v>
      </c>
      <c r="G654" s="2">
        <v>1034</v>
      </c>
      <c r="H654" s="40">
        <f t="shared" si="243"/>
        <v>0.44027777777777777</v>
      </c>
      <c r="I654" s="4" t="str">
        <f t="shared" si="231"/>
        <v/>
      </c>
      <c r="J654" s="2">
        <f t="shared" si="232"/>
        <v>3.9999999999999858</v>
      </c>
      <c r="K654" s="2">
        <f t="shared" si="233"/>
        <v>1.9999999999999929</v>
      </c>
      <c r="L654" s="2">
        <f t="shared" si="234"/>
        <v>2</v>
      </c>
      <c r="M654" s="2">
        <f t="shared" ca="1" si="235"/>
        <v>918</v>
      </c>
      <c r="N654" s="2" t="str">
        <f t="shared" si="236"/>
        <v/>
      </c>
      <c r="O654" s="2">
        <f t="shared" si="237"/>
        <v>379.99999999999864</v>
      </c>
      <c r="P654" s="5">
        <f t="shared" si="238"/>
        <v>235.26386194498303</v>
      </c>
      <c r="Q654" s="2">
        <f t="shared" si="239"/>
        <v>19.999999999999929</v>
      </c>
      <c r="R654" s="2">
        <f t="shared" si="240"/>
        <v>399.99999999999858</v>
      </c>
      <c r="S654" s="5">
        <f t="shared" si="241"/>
        <v>255.26386194498298</v>
      </c>
    </row>
    <row r="655" spans="1:19" x14ac:dyDescent="0.25">
      <c r="D655" s="10">
        <v>180</v>
      </c>
      <c r="E655" s="2">
        <v>1038</v>
      </c>
      <c r="F655" s="38">
        <f t="shared" si="242"/>
        <v>0.44305555555555554</v>
      </c>
      <c r="G655" s="2">
        <v>1308</v>
      </c>
      <c r="H655" s="40">
        <f t="shared" si="243"/>
        <v>0.54722222222222217</v>
      </c>
      <c r="I655" s="4">
        <f t="shared" si="231"/>
        <v>0.55069444444444438</v>
      </c>
      <c r="J655" s="2" t="str">
        <f t="shared" si="232"/>
        <v/>
      </c>
      <c r="K655" s="2">
        <f t="shared" si="233"/>
        <v>149.99999999999994</v>
      </c>
      <c r="L655" s="2">
        <f t="shared" si="234"/>
        <v>3</v>
      </c>
      <c r="M655" s="2">
        <f t="shared" ca="1" si="235"/>
        <v>918</v>
      </c>
      <c r="N655" s="2">
        <f t="shared" ca="1" si="236"/>
        <v>234.99999999999989</v>
      </c>
      <c r="O655" s="2">
        <f t="shared" si="237"/>
        <v>450</v>
      </c>
      <c r="P655" s="5">
        <f t="shared" si="238"/>
        <v>47.347346607878421</v>
      </c>
      <c r="Q655" s="2">
        <f t="shared" si="239"/>
        <v>26999.999999999989</v>
      </c>
      <c r="R655" s="2">
        <f t="shared" si="240"/>
        <v>27449.999999999989</v>
      </c>
      <c r="S655" s="5">
        <f t="shared" si="241"/>
        <v>27047.347346607869</v>
      </c>
    </row>
    <row r="656" spans="1:19" x14ac:dyDescent="0.25">
      <c r="A656" s="6">
        <v>38263</v>
      </c>
      <c r="B656" s="2">
        <v>852</v>
      </c>
      <c r="D656" s="10">
        <v>0.02</v>
      </c>
      <c r="E656" s="2">
        <v>949</v>
      </c>
      <c r="F656" s="38">
        <f t="shared" si="242"/>
        <v>0.40902777777777777</v>
      </c>
      <c r="G656" s="2">
        <v>952</v>
      </c>
      <c r="H656" s="40">
        <f t="shared" si="243"/>
        <v>0.41111111111111115</v>
      </c>
      <c r="I656" s="4" t="str">
        <f t="shared" si="231"/>
        <v/>
      </c>
      <c r="J656" s="2">
        <f t="shared" si="232"/>
        <v>8.999999999999968</v>
      </c>
      <c r="K656" s="2">
        <f t="shared" si="233"/>
        <v>3.0000000000000693</v>
      </c>
      <c r="L656" s="2">
        <f t="shared" si="234"/>
        <v>1</v>
      </c>
      <c r="M656" s="2">
        <f t="shared" ca="1" si="235"/>
        <v>852</v>
      </c>
      <c r="N656" s="2" t="str">
        <f t="shared" si="236"/>
        <v/>
      </c>
      <c r="O656" s="2">
        <f t="shared" si="237"/>
        <v>90.089999999999677</v>
      </c>
      <c r="P656" s="5">
        <f t="shared" si="238"/>
        <v>26.031799476593704</v>
      </c>
      <c r="Q656" s="2">
        <f t="shared" si="239"/>
        <v>6.0000000000001386E-2</v>
      </c>
      <c r="R656" s="2">
        <f t="shared" si="240"/>
        <v>90.149999999999679</v>
      </c>
      <c r="S656" s="5">
        <f t="shared" si="241"/>
        <v>26.091799476593707</v>
      </c>
    </row>
    <row r="657" spans="1:19" x14ac:dyDescent="0.25">
      <c r="D657" s="10">
        <v>20</v>
      </c>
      <c r="E657" s="2">
        <v>1001</v>
      </c>
      <c r="F657" s="38">
        <f t="shared" si="242"/>
        <v>0.41736111111111113</v>
      </c>
      <c r="G657" s="2">
        <v>1328</v>
      </c>
      <c r="H657" s="40">
        <f t="shared" si="243"/>
        <v>0.56111111111111112</v>
      </c>
      <c r="I657" s="4">
        <f t="shared" si="231"/>
        <v>0.56458333333333333</v>
      </c>
      <c r="J657" s="2" t="str">
        <f t="shared" si="232"/>
        <v/>
      </c>
      <c r="K657" s="2">
        <f t="shared" si="233"/>
        <v>206.99999999999997</v>
      </c>
      <c r="L657" s="2">
        <f t="shared" si="234"/>
        <v>2</v>
      </c>
      <c r="M657" s="2">
        <f t="shared" ca="1" si="235"/>
        <v>852</v>
      </c>
      <c r="N657" s="2">
        <f t="shared" ca="1" si="236"/>
        <v>280.99999999999994</v>
      </c>
      <c r="O657" s="2">
        <f t="shared" si="237"/>
        <v>50</v>
      </c>
      <c r="P657" s="5">
        <f t="shared" si="238"/>
        <v>5.9484036251947776</v>
      </c>
      <c r="Q657" s="2">
        <f t="shared" si="239"/>
        <v>4139.9999999999991</v>
      </c>
      <c r="R657" s="2">
        <f t="shared" si="240"/>
        <v>4189.9999999999991</v>
      </c>
      <c r="S657" s="5">
        <f t="shared" si="241"/>
        <v>4145.9484036251943</v>
      </c>
    </row>
    <row r="658" spans="1:19" x14ac:dyDescent="0.25">
      <c r="A658" s="6">
        <v>38264</v>
      </c>
      <c r="B658" s="2">
        <v>1134</v>
      </c>
      <c r="D658" s="10">
        <v>0.01</v>
      </c>
      <c r="E658" s="2">
        <v>1254</v>
      </c>
      <c r="F658" s="38">
        <f t="shared" si="242"/>
        <v>0.53749999999999998</v>
      </c>
      <c r="G658" s="2">
        <v>1312</v>
      </c>
      <c r="H658" s="40">
        <f t="shared" si="243"/>
        <v>0.54999999999999993</v>
      </c>
      <c r="I658" s="4" t="str">
        <f t="shared" si="231"/>
        <v/>
      </c>
      <c r="J658" s="2">
        <f t="shared" si="232"/>
        <v>23.000000000000078</v>
      </c>
      <c r="K658" s="2">
        <f t="shared" si="233"/>
        <v>17.999999999999936</v>
      </c>
      <c r="L658" s="2">
        <f t="shared" si="234"/>
        <v>1</v>
      </c>
      <c r="M658" s="2">
        <f t="shared" ca="1" si="235"/>
        <v>1134</v>
      </c>
      <c r="N658" s="2" t="str">
        <f t="shared" si="236"/>
        <v/>
      </c>
      <c r="O658" s="2">
        <f t="shared" si="237"/>
        <v>1.2650000000000043</v>
      </c>
      <c r="P658" s="5">
        <f t="shared" si="238"/>
        <v>0.89902471533974626</v>
      </c>
      <c r="Q658" s="2">
        <f t="shared" si="239"/>
        <v>0.17999999999999935</v>
      </c>
      <c r="R658" s="2">
        <f t="shared" si="240"/>
        <v>1.4450000000000036</v>
      </c>
      <c r="S658" s="5">
        <f t="shared" si="241"/>
        <v>1.0790247153397456</v>
      </c>
    </row>
    <row r="659" spans="1:19" x14ac:dyDescent="0.25">
      <c r="D659" s="10">
        <v>0.1</v>
      </c>
      <c r="E659" s="2">
        <v>1335</v>
      </c>
      <c r="F659" s="38">
        <f t="shared" si="242"/>
        <v>0.56597222222222221</v>
      </c>
      <c r="G659" s="2">
        <v>1415</v>
      </c>
      <c r="H659" s="40">
        <f t="shared" si="243"/>
        <v>0.59375</v>
      </c>
      <c r="I659" s="4" t="str">
        <f t="shared" si="231"/>
        <v/>
      </c>
      <c r="J659" s="2">
        <f t="shared" si="232"/>
        <v>5.9999999999999787</v>
      </c>
      <c r="K659" s="2">
        <f t="shared" si="233"/>
        <v>40.000000000000014</v>
      </c>
      <c r="L659" s="2">
        <f t="shared" si="234"/>
        <v>2</v>
      </c>
      <c r="M659" s="2">
        <f t="shared" ca="1" si="235"/>
        <v>1134</v>
      </c>
      <c r="N659" s="2" t="str">
        <f t="shared" si="236"/>
        <v/>
      </c>
      <c r="O659" s="2">
        <f t="shared" si="237"/>
        <v>0.89999999999999691</v>
      </c>
      <c r="P659" s="5">
        <f t="shared" si="238"/>
        <v>0.8656232686385289</v>
      </c>
      <c r="Q659" s="2">
        <f t="shared" si="239"/>
        <v>4.0000000000000018</v>
      </c>
      <c r="R659" s="2">
        <f t="shared" si="240"/>
        <v>4.8999999999999986</v>
      </c>
      <c r="S659" s="5">
        <f t="shared" si="241"/>
        <v>4.8656232686385303</v>
      </c>
    </row>
    <row r="660" spans="1:19" x14ac:dyDescent="0.25">
      <c r="D660" s="10">
        <v>0.2</v>
      </c>
      <c r="E660" s="2">
        <v>1421</v>
      </c>
      <c r="F660" s="38">
        <f t="shared" si="242"/>
        <v>0.59791666666666665</v>
      </c>
      <c r="G660" s="2">
        <v>1603</v>
      </c>
      <c r="H660" s="40">
        <f t="shared" si="243"/>
        <v>0.66875000000000007</v>
      </c>
      <c r="I660" s="4" t="str">
        <f t="shared" si="231"/>
        <v/>
      </c>
      <c r="J660" s="2">
        <f t="shared" si="232"/>
        <v>4.9999999999998224</v>
      </c>
      <c r="K660" s="2">
        <f t="shared" si="233"/>
        <v>102.00000000000011</v>
      </c>
      <c r="L660" s="2">
        <f t="shared" si="234"/>
        <v>3</v>
      </c>
      <c r="M660" s="2">
        <f t="shared" ca="1" si="235"/>
        <v>1134</v>
      </c>
      <c r="N660" s="2" t="str">
        <f t="shared" si="236"/>
        <v/>
      </c>
      <c r="O660" s="2">
        <f t="shared" si="237"/>
        <v>0.49999999999998224</v>
      </c>
      <c r="P660" s="5">
        <f t="shared" si="238"/>
        <v>8.192640003131435E-2</v>
      </c>
      <c r="Q660" s="2">
        <f t="shared" si="239"/>
        <v>20.400000000000023</v>
      </c>
      <c r="R660" s="2">
        <f t="shared" si="240"/>
        <v>20.900000000000006</v>
      </c>
      <c r="S660" s="5">
        <f t="shared" si="241"/>
        <v>20.481926400031337</v>
      </c>
    </row>
    <row r="661" spans="1:19" x14ac:dyDescent="0.25">
      <c r="D661" s="10">
        <v>0</v>
      </c>
      <c r="E661" s="2">
        <v>1608</v>
      </c>
      <c r="F661" s="38">
        <f t="shared" si="242"/>
        <v>0.67222222222222217</v>
      </c>
      <c r="G661" s="2">
        <v>1615</v>
      </c>
      <c r="H661" s="40">
        <f t="shared" si="243"/>
        <v>0.67708333333333337</v>
      </c>
      <c r="I661" s="4" t="str">
        <f t="shared" si="231"/>
        <v/>
      </c>
      <c r="J661" s="2">
        <f t="shared" si="232"/>
        <v>50.999999999999979</v>
      </c>
      <c r="K661" s="2">
        <f t="shared" si="233"/>
        <v>7.000000000000135</v>
      </c>
      <c r="L661" s="2">
        <f t="shared" si="234"/>
        <v>4</v>
      </c>
      <c r="M661" s="2">
        <f t="shared" ca="1" si="235"/>
        <v>1134</v>
      </c>
      <c r="N661" s="2" t="str">
        <f t="shared" si="236"/>
        <v/>
      </c>
      <c r="O661" s="2">
        <f t="shared" si="237"/>
        <v>0.25499999999999989</v>
      </c>
      <c r="P661" s="5">
        <f t="shared" si="238"/>
        <v>5.5371945279465061E-2</v>
      </c>
      <c r="Q661" s="2">
        <f t="shared" si="239"/>
        <v>0</v>
      </c>
      <c r="R661" s="2">
        <f t="shared" si="240"/>
        <v>0.25499999999999989</v>
      </c>
      <c r="S661" s="5">
        <f t="shared" si="241"/>
        <v>5.5371945279465061E-2</v>
      </c>
    </row>
    <row r="662" spans="1:19" x14ac:dyDescent="0.25">
      <c r="D662" s="10">
        <v>0.01</v>
      </c>
      <c r="E662" s="2">
        <v>1706</v>
      </c>
      <c r="F662" s="38">
        <f t="shared" si="242"/>
        <v>0.71250000000000002</v>
      </c>
      <c r="G662" s="2">
        <v>1713</v>
      </c>
      <c r="H662" s="40">
        <f t="shared" si="243"/>
        <v>0.71736111111111101</v>
      </c>
      <c r="I662" s="4">
        <f t="shared" si="231"/>
        <v>0.72083333333333321</v>
      </c>
      <c r="J662" s="2" t="str">
        <f t="shared" si="232"/>
        <v/>
      </c>
      <c r="K662" s="2">
        <f t="shared" si="233"/>
        <v>6.9999999999998153</v>
      </c>
      <c r="L662" s="2">
        <f t="shared" si="234"/>
        <v>5</v>
      </c>
      <c r="M662" s="2">
        <f t="shared" ca="1" si="235"/>
        <v>1134</v>
      </c>
      <c r="N662" s="2">
        <f t="shared" ca="1" si="236"/>
        <v>343.99999999999983</v>
      </c>
      <c r="O662" s="2">
        <f t="shared" si="237"/>
        <v>2.5000000000000001E-2</v>
      </c>
      <c r="P662" s="5">
        <f t="shared" si="238"/>
        <v>5.4281443780592247E-3</v>
      </c>
      <c r="Q662" s="2">
        <f t="shared" si="239"/>
        <v>6.9999999999998161E-2</v>
      </c>
      <c r="R662" s="2">
        <f t="shared" si="240"/>
        <v>9.4999999999998169E-2</v>
      </c>
      <c r="S662" s="5">
        <f t="shared" si="241"/>
        <v>7.542814437805738E-2</v>
      </c>
    </row>
    <row r="663" spans="1:19" x14ac:dyDescent="0.25">
      <c r="A663" s="6">
        <v>38265</v>
      </c>
      <c r="B663" s="2">
        <v>800</v>
      </c>
      <c r="D663" s="10">
        <v>0.01</v>
      </c>
      <c r="E663" s="2">
        <v>841</v>
      </c>
      <c r="F663" s="38">
        <f t="shared" si="242"/>
        <v>0.36180555555555555</v>
      </c>
      <c r="G663" s="2">
        <v>843</v>
      </c>
      <c r="H663" s="40">
        <f t="shared" si="243"/>
        <v>0.36319444444444443</v>
      </c>
      <c r="I663" s="4" t="str">
        <f t="shared" si="231"/>
        <v/>
      </c>
      <c r="J663" s="2">
        <f t="shared" si="232"/>
        <v>5.0000000000000622</v>
      </c>
      <c r="K663" s="2">
        <f t="shared" si="233"/>
        <v>1.9999999999999929</v>
      </c>
      <c r="L663" s="2">
        <f t="shared" si="234"/>
        <v>1</v>
      </c>
      <c r="M663" s="2">
        <f t="shared" ca="1" si="235"/>
        <v>800</v>
      </c>
      <c r="N663" s="2" t="str">
        <f t="shared" si="236"/>
        <v/>
      </c>
      <c r="O663" s="2">
        <f t="shared" si="237"/>
        <v>0.27500000000000341</v>
      </c>
      <c r="P663" s="5">
        <f t="shared" si="238"/>
        <v>0.19544015550864224</v>
      </c>
      <c r="Q663" s="2">
        <f t="shared" si="239"/>
        <v>1.9999999999999931E-2</v>
      </c>
      <c r="R663" s="2">
        <f t="shared" si="240"/>
        <v>0.29500000000000332</v>
      </c>
      <c r="S663" s="5">
        <f t="shared" si="241"/>
        <v>0.21544015550864218</v>
      </c>
    </row>
    <row r="664" spans="1:19" x14ac:dyDescent="0.25">
      <c r="D664" s="10">
        <v>0.1</v>
      </c>
      <c r="E664" s="2">
        <v>848</v>
      </c>
      <c r="F664" s="38">
        <f t="shared" si="242"/>
        <v>0.3666666666666667</v>
      </c>
      <c r="G664" s="2">
        <v>1054</v>
      </c>
      <c r="H664" s="40">
        <f t="shared" si="243"/>
        <v>0.45416666666666666</v>
      </c>
      <c r="I664" s="4">
        <f t="shared" si="231"/>
        <v>0.45763888888888887</v>
      </c>
      <c r="J664" s="2" t="str">
        <f t="shared" si="232"/>
        <v/>
      </c>
      <c r="K664" s="2">
        <f t="shared" si="233"/>
        <v>125.99999999999996</v>
      </c>
      <c r="L664" s="2">
        <f t="shared" si="234"/>
        <v>2</v>
      </c>
      <c r="M664" s="2">
        <f t="shared" ca="1" si="235"/>
        <v>800</v>
      </c>
      <c r="N664" s="2">
        <f t="shared" ca="1" si="236"/>
        <v>179</v>
      </c>
      <c r="O664" s="2">
        <f t="shared" si="237"/>
        <v>0.25</v>
      </c>
      <c r="P664" s="5">
        <f t="shared" si="238"/>
        <v>4.342905372259271E-2</v>
      </c>
      <c r="Q664" s="2">
        <f t="shared" si="239"/>
        <v>12.599999999999996</v>
      </c>
      <c r="R664" s="2">
        <f t="shared" si="240"/>
        <v>12.849999999999996</v>
      </c>
      <c r="S664" s="5">
        <f t="shared" si="241"/>
        <v>12.643429053722588</v>
      </c>
    </row>
    <row r="665" spans="1:19" x14ac:dyDescent="0.25">
      <c r="A665" s="6">
        <v>38265</v>
      </c>
      <c r="B665" s="2">
        <v>1148</v>
      </c>
      <c r="D665" s="10">
        <v>0.1</v>
      </c>
      <c r="E665" s="2">
        <v>1206</v>
      </c>
      <c r="F665" s="38">
        <f t="shared" si="242"/>
        <v>0.50416666666666665</v>
      </c>
      <c r="G665" s="2">
        <v>1437</v>
      </c>
      <c r="H665" s="40">
        <f t="shared" si="243"/>
        <v>0.60902777777777783</v>
      </c>
      <c r="I665" s="4" t="str">
        <f t="shared" si="231"/>
        <v/>
      </c>
      <c r="J665" s="2">
        <f t="shared" si="232"/>
        <v>4.9999999999998224</v>
      </c>
      <c r="K665" s="2">
        <f t="shared" si="233"/>
        <v>151.00000000000011</v>
      </c>
      <c r="L665" s="2">
        <f t="shared" si="234"/>
        <v>1</v>
      </c>
      <c r="M665" s="2">
        <f t="shared" ca="1" si="235"/>
        <v>1148</v>
      </c>
      <c r="N665" s="2" t="str">
        <f t="shared" si="236"/>
        <v/>
      </c>
      <c r="O665" s="2">
        <f t="shared" si="237"/>
        <v>0.74999999999997347</v>
      </c>
      <c r="P665" s="5">
        <f t="shared" si="238"/>
        <v>0.72135272386541771</v>
      </c>
      <c r="Q665" s="2">
        <f t="shared" si="239"/>
        <v>15.100000000000012</v>
      </c>
      <c r="R665" s="2">
        <f t="shared" si="240"/>
        <v>15.849999999999985</v>
      </c>
      <c r="S665" s="5">
        <f t="shared" si="241"/>
        <v>15.821352723865429</v>
      </c>
    </row>
    <row r="666" spans="1:19" x14ac:dyDescent="0.25">
      <c r="D666" s="10">
        <v>0.2</v>
      </c>
      <c r="E666" s="2">
        <v>1442</v>
      </c>
      <c r="F666" s="38">
        <f t="shared" si="242"/>
        <v>0.61249999999999993</v>
      </c>
      <c r="G666" s="2">
        <v>1454</v>
      </c>
      <c r="H666" s="40">
        <f t="shared" si="243"/>
        <v>0.62083333333333335</v>
      </c>
      <c r="I666" s="4" t="str">
        <f t="shared" si="231"/>
        <v/>
      </c>
      <c r="J666" s="2">
        <f t="shared" si="232"/>
        <v>3.9999999999999858</v>
      </c>
      <c r="K666" s="2">
        <f t="shared" si="233"/>
        <v>12.000000000000117</v>
      </c>
      <c r="L666" s="2">
        <f t="shared" si="234"/>
        <v>2</v>
      </c>
      <c r="M666" s="2">
        <f t="shared" ca="1" si="235"/>
        <v>1148</v>
      </c>
      <c r="N666" s="2" t="str">
        <f t="shared" si="236"/>
        <v/>
      </c>
      <c r="O666" s="2">
        <f t="shared" si="237"/>
        <v>0.59999999999999798</v>
      </c>
      <c r="P666" s="5">
        <f t="shared" si="238"/>
        <v>0.57708217909235249</v>
      </c>
      <c r="Q666" s="2">
        <f t="shared" si="239"/>
        <v>2.4000000000000234</v>
      </c>
      <c r="R666" s="2">
        <f t="shared" si="240"/>
        <v>3.0000000000000213</v>
      </c>
      <c r="S666" s="5">
        <f t="shared" si="241"/>
        <v>2.9770821790923758</v>
      </c>
    </row>
    <row r="667" spans="1:19" x14ac:dyDescent="0.25">
      <c r="D667" s="10">
        <v>0.1</v>
      </c>
      <c r="E667" s="2">
        <v>1458</v>
      </c>
      <c r="F667" s="38">
        <f t="shared" si="242"/>
        <v>0.62361111111111112</v>
      </c>
      <c r="G667" s="2">
        <v>1513</v>
      </c>
      <c r="H667" s="40">
        <f t="shared" si="243"/>
        <v>0.63402777777777775</v>
      </c>
      <c r="I667" s="4" t="str">
        <f t="shared" si="231"/>
        <v/>
      </c>
      <c r="J667" s="2">
        <f t="shared" si="232"/>
        <v>5.9999999999999787</v>
      </c>
      <c r="K667" s="2">
        <f t="shared" si="233"/>
        <v>14.999999999999947</v>
      </c>
      <c r="L667" s="2">
        <f t="shared" si="234"/>
        <v>3</v>
      </c>
      <c r="M667" s="2">
        <f t="shared" ca="1" si="235"/>
        <v>1148</v>
      </c>
      <c r="N667" s="2" t="str">
        <f t="shared" si="236"/>
        <v/>
      </c>
      <c r="O667" s="2">
        <f t="shared" si="237"/>
        <v>0.89999999999999691</v>
      </c>
      <c r="P667" s="5">
        <f t="shared" si="238"/>
        <v>0.8656232686385289</v>
      </c>
      <c r="Q667" s="2">
        <f t="shared" si="239"/>
        <v>1.4999999999999947</v>
      </c>
      <c r="R667" s="2">
        <f t="shared" si="240"/>
        <v>2.3999999999999915</v>
      </c>
      <c r="S667" s="5">
        <f t="shared" si="241"/>
        <v>2.3656232686385237</v>
      </c>
    </row>
    <row r="668" spans="1:19" x14ac:dyDescent="0.25">
      <c r="D668" s="10">
        <v>0.2</v>
      </c>
      <c r="E668" s="2">
        <v>1519</v>
      </c>
      <c r="F668" s="38">
        <f t="shared" si="242"/>
        <v>0.6381944444444444</v>
      </c>
      <c r="G668" s="2">
        <v>1548</v>
      </c>
      <c r="H668" s="40">
        <f t="shared" si="243"/>
        <v>0.65833333333333333</v>
      </c>
      <c r="I668" s="4" t="str">
        <f t="shared" si="231"/>
        <v/>
      </c>
      <c r="J668" s="2">
        <f t="shared" si="232"/>
        <v>3.9999999999999858</v>
      </c>
      <c r="K668" s="2">
        <f t="shared" si="233"/>
        <v>29.000000000000057</v>
      </c>
      <c r="L668" s="2">
        <f t="shared" si="234"/>
        <v>4</v>
      </c>
      <c r="M668" s="2">
        <f t="shared" ca="1" si="235"/>
        <v>1148</v>
      </c>
      <c r="N668" s="2" t="str">
        <f t="shared" si="236"/>
        <v/>
      </c>
      <c r="O668" s="2">
        <f t="shared" si="237"/>
        <v>0.59999999999999798</v>
      </c>
      <c r="P668" s="5">
        <f t="shared" si="238"/>
        <v>0.57708217909235249</v>
      </c>
      <c r="Q668" s="2">
        <f t="shared" si="239"/>
        <v>5.8000000000000114</v>
      </c>
      <c r="R668" s="2">
        <f t="shared" si="240"/>
        <v>6.4000000000000092</v>
      </c>
      <c r="S668" s="5">
        <f t="shared" si="241"/>
        <v>6.3770821790923637</v>
      </c>
    </row>
    <row r="669" spans="1:19" x14ac:dyDescent="0.25">
      <c r="D669" s="10">
        <v>0.1</v>
      </c>
      <c r="E669" s="2">
        <v>1552</v>
      </c>
      <c r="F669" s="38">
        <f t="shared" si="242"/>
        <v>0.66111111111111109</v>
      </c>
      <c r="G669" s="2">
        <v>1614</v>
      </c>
      <c r="H669" s="40">
        <f t="shared" si="243"/>
        <v>0.67638888888888893</v>
      </c>
      <c r="I669" s="4" t="str">
        <f t="shared" si="231"/>
        <v/>
      </c>
      <c r="J669" s="2">
        <f t="shared" si="232"/>
        <v>8.999999999999968</v>
      </c>
      <c r="K669" s="2">
        <f t="shared" si="233"/>
        <v>22.000000000000082</v>
      </c>
      <c r="L669" s="2">
        <f t="shared" si="234"/>
        <v>5</v>
      </c>
      <c r="M669" s="2">
        <f t="shared" ca="1" si="235"/>
        <v>1148</v>
      </c>
      <c r="N669" s="2" t="str">
        <f t="shared" si="236"/>
        <v/>
      </c>
      <c r="O669" s="2">
        <f t="shared" si="237"/>
        <v>1.3499999999999954</v>
      </c>
      <c r="P669" s="5">
        <f t="shared" si="238"/>
        <v>1.2984349029577933</v>
      </c>
      <c r="Q669" s="2">
        <f t="shared" si="239"/>
        <v>2.2000000000000082</v>
      </c>
      <c r="R669" s="2">
        <f t="shared" si="240"/>
        <v>3.5500000000000034</v>
      </c>
      <c r="S669" s="5">
        <f t="shared" si="241"/>
        <v>3.4984349029578015</v>
      </c>
    </row>
    <row r="670" spans="1:19" x14ac:dyDescent="0.25">
      <c r="D670" s="10">
        <v>0.2</v>
      </c>
      <c r="E670" s="2">
        <v>1623</v>
      </c>
      <c r="F670" s="38">
        <f t="shared" si="242"/>
        <v>0.68263888888888891</v>
      </c>
      <c r="G670" s="2">
        <v>1647</v>
      </c>
      <c r="H670" s="40">
        <f t="shared" si="243"/>
        <v>0.69930555555555562</v>
      </c>
      <c r="I670" s="4" t="str">
        <f t="shared" si="231"/>
        <v/>
      </c>
      <c r="J670" s="2">
        <f t="shared" si="232"/>
        <v>5.9999999999998188</v>
      </c>
      <c r="K670" s="2">
        <f t="shared" si="233"/>
        <v>24.000000000000075</v>
      </c>
      <c r="L670" s="2">
        <f t="shared" si="234"/>
        <v>6</v>
      </c>
      <c r="M670" s="2">
        <f t="shared" ca="1" si="235"/>
        <v>1148</v>
      </c>
      <c r="N670" s="2" t="str">
        <f t="shared" si="236"/>
        <v/>
      </c>
      <c r="O670" s="2">
        <f t="shared" si="237"/>
        <v>0.89999999999997293</v>
      </c>
      <c r="P670" s="5">
        <f t="shared" si="238"/>
        <v>0.86562326863850569</v>
      </c>
      <c r="Q670" s="2">
        <f t="shared" si="239"/>
        <v>4.8000000000000149</v>
      </c>
      <c r="R670" s="2">
        <f t="shared" si="240"/>
        <v>5.6999999999999877</v>
      </c>
      <c r="S670" s="5">
        <f t="shared" si="241"/>
        <v>5.6656232686385204</v>
      </c>
    </row>
    <row r="671" spans="1:19" x14ac:dyDescent="0.25">
      <c r="D671" s="10">
        <v>0.1</v>
      </c>
      <c r="E671" s="2">
        <v>1653</v>
      </c>
      <c r="F671" s="38">
        <f t="shared" si="242"/>
        <v>0.70347222222222217</v>
      </c>
      <c r="G671" s="2">
        <v>1659</v>
      </c>
      <c r="H671" s="40">
        <f t="shared" si="243"/>
        <v>0.70763888888888893</v>
      </c>
      <c r="I671" s="4" t="str">
        <f t="shared" si="231"/>
        <v/>
      </c>
      <c r="J671" s="2">
        <f t="shared" si="232"/>
        <v>12.999999999999954</v>
      </c>
      <c r="K671" s="2">
        <f t="shared" si="233"/>
        <v>6.0000000000001386</v>
      </c>
      <c r="L671" s="2">
        <f t="shared" si="234"/>
        <v>7</v>
      </c>
      <c r="M671" s="2">
        <f t="shared" ca="1" si="235"/>
        <v>1148</v>
      </c>
      <c r="N671" s="2" t="str">
        <f t="shared" si="236"/>
        <v/>
      </c>
      <c r="O671" s="2">
        <f t="shared" si="237"/>
        <v>130.64999999999955</v>
      </c>
      <c r="P671" s="5">
        <f t="shared" si="238"/>
        <v>48.826913891324658</v>
      </c>
      <c r="Q671" s="2">
        <f t="shared" si="239"/>
        <v>0.60000000000001386</v>
      </c>
      <c r="R671" s="2">
        <f t="shared" si="240"/>
        <v>131.24999999999957</v>
      </c>
      <c r="S671" s="5">
        <f t="shared" si="241"/>
        <v>49.426913891324674</v>
      </c>
    </row>
    <row r="672" spans="1:19" x14ac:dyDescent="0.25">
      <c r="D672" s="10">
        <v>20</v>
      </c>
      <c r="E672" s="2">
        <v>1712</v>
      </c>
      <c r="F672" s="38">
        <f t="shared" si="242"/>
        <v>0.71666666666666667</v>
      </c>
      <c r="G672" s="2">
        <v>1718</v>
      </c>
      <c r="H672" s="40">
        <f t="shared" si="243"/>
        <v>0.72083333333333333</v>
      </c>
      <c r="I672" s="4">
        <f t="shared" si="231"/>
        <v>0.72430555555555554</v>
      </c>
      <c r="J672" s="2" t="str">
        <f t="shared" si="232"/>
        <v/>
      </c>
      <c r="K672" s="2">
        <f t="shared" si="233"/>
        <v>5.9999999999999787</v>
      </c>
      <c r="L672" s="2">
        <f t="shared" si="234"/>
        <v>8</v>
      </c>
      <c r="M672" s="2">
        <f t="shared" ca="1" si="235"/>
        <v>1148</v>
      </c>
      <c r="N672" s="2">
        <f t="shared" ca="1" si="236"/>
        <v>334.99999999999994</v>
      </c>
      <c r="O672" s="2">
        <f t="shared" si="237"/>
        <v>50</v>
      </c>
      <c r="P672" s="5">
        <f t="shared" si="238"/>
        <v>5.9484036251947776</v>
      </c>
      <c r="Q672" s="2">
        <f t="shared" si="239"/>
        <v>119.99999999999957</v>
      </c>
      <c r="R672" s="2">
        <f t="shared" si="240"/>
        <v>169.99999999999957</v>
      </c>
      <c r="S672" s="5">
        <f t="shared" si="241"/>
        <v>125.94840362519435</v>
      </c>
    </row>
    <row r="673" spans="1:19" x14ac:dyDescent="0.25">
      <c r="A673" s="6">
        <v>38265</v>
      </c>
      <c r="B673" s="2">
        <v>1131</v>
      </c>
      <c r="D673" s="10">
        <v>6.0000000000000001E-3</v>
      </c>
      <c r="E673" s="2">
        <v>1850</v>
      </c>
      <c r="F673" s="38">
        <f t="shared" si="242"/>
        <v>0.78472222222222221</v>
      </c>
      <c r="G673" s="2">
        <v>1857</v>
      </c>
      <c r="H673" s="40">
        <f t="shared" si="243"/>
        <v>0.7895833333333333</v>
      </c>
      <c r="I673" s="4">
        <f t="shared" si="231"/>
        <v>0.79305555555555551</v>
      </c>
      <c r="J673" s="2" t="str">
        <f t="shared" si="232"/>
        <v/>
      </c>
      <c r="K673" s="2">
        <f t="shared" si="233"/>
        <v>6.9999999999999751</v>
      </c>
      <c r="L673" s="2">
        <f t="shared" si="234"/>
        <v>1</v>
      </c>
      <c r="M673" s="2">
        <f t="shared" ca="1" si="235"/>
        <v>1131</v>
      </c>
      <c r="N673" s="2">
        <f t="shared" ca="1" si="236"/>
        <v>450.99999999999994</v>
      </c>
      <c r="O673" s="2">
        <f t="shared" si="237"/>
        <v>1.4999999999999999E-2</v>
      </c>
      <c r="P673" s="5">
        <f t="shared" si="238"/>
        <v>3.4478976438256192E-3</v>
      </c>
      <c r="Q673" s="2">
        <f t="shared" si="239"/>
        <v>4.199999999999985E-2</v>
      </c>
      <c r="R673" s="2">
        <f t="shared" si="240"/>
        <v>5.6999999999999849E-2</v>
      </c>
      <c r="S673" s="5">
        <f t="shared" si="241"/>
        <v>4.5447897643825466E-2</v>
      </c>
    </row>
    <row r="674" spans="1:19" x14ac:dyDescent="0.25">
      <c r="A674" s="6">
        <v>38266</v>
      </c>
      <c r="B674" s="2">
        <v>841</v>
      </c>
      <c r="D674" s="10">
        <v>1.4E-2</v>
      </c>
      <c r="E674" s="2">
        <v>955</v>
      </c>
      <c r="F674" s="38">
        <f t="shared" si="242"/>
        <v>0.41319444444444442</v>
      </c>
      <c r="G674" s="2">
        <v>1001</v>
      </c>
      <c r="H674" s="40">
        <f t="shared" si="243"/>
        <v>0.41736111111111113</v>
      </c>
      <c r="I674" s="4">
        <f t="shared" si="231"/>
        <v>0.42083333333333334</v>
      </c>
      <c r="J674" s="2" t="str">
        <f t="shared" si="232"/>
        <v/>
      </c>
      <c r="K674" s="2">
        <f t="shared" si="233"/>
        <v>6.0000000000000586</v>
      </c>
      <c r="L674" s="2">
        <f t="shared" si="234"/>
        <v>1</v>
      </c>
      <c r="M674" s="2">
        <f t="shared" ca="1" si="235"/>
        <v>841</v>
      </c>
      <c r="N674" s="2">
        <f t="shared" ca="1" si="236"/>
        <v>85.000000000000014</v>
      </c>
      <c r="O674" s="2">
        <f t="shared" si="237"/>
        <v>3.5000000000000003E-2</v>
      </c>
      <c r="P674" s="5">
        <f t="shared" si="238"/>
        <v>7.3317745176624972E-3</v>
      </c>
      <c r="Q674" s="2">
        <f t="shared" si="239"/>
        <v>8.4000000000000824E-2</v>
      </c>
      <c r="R674" s="2">
        <f t="shared" si="240"/>
        <v>0.11900000000000083</v>
      </c>
      <c r="S674" s="5">
        <f t="shared" si="241"/>
        <v>9.1331774517663319E-2</v>
      </c>
    </row>
    <row r="675" spans="1:19" x14ac:dyDescent="0.25">
      <c r="A675" s="6">
        <v>38266</v>
      </c>
      <c r="B675" s="2">
        <v>1332</v>
      </c>
      <c r="D675" s="10">
        <v>0.1</v>
      </c>
      <c r="E675" s="2">
        <v>1352</v>
      </c>
      <c r="F675" s="38">
        <f t="shared" si="242"/>
        <v>0.57777777777777783</v>
      </c>
      <c r="G675" s="2">
        <v>1555</v>
      </c>
      <c r="H675" s="40">
        <f t="shared" si="243"/>
        <v>0.66319444444444442</v>
      </c>
      <c r="I675" s="4" t="str">
        <f t="shared" si="231"/>
        <v/>
      </c>
      <c r="J675" s="2">
        <f t="shared" si="232"/>
        <v>5.9999999999999787</v>
      </c>
      <c r="K675" s="2">
        <f t="shared" si="233"/>
        <v>122.99999999999989</v>
      </c>
      <c r="L675" s="2">
        <f t="shared" si="234"/>
        <v>1</v>
      </c>
      <c r="M675" s="2">
        <f t="shared" ca="1" si="235"/>
        <v>1332</v>
      </c>
      <c r="N675" s="2" t="str">
        <f t="shared" si="236"/>
        <v/>
      </c>
      <c r="O675" s="2">
        <f t="shared" si="237"/>
        <v>0.31499999999999889</v>
      </c>
      <c r="P675" s="5">
        <f t="shared" si="238"/>
        <v>0.19028274153784563</v>
      </c>
      <c r="Q675" s="2">
        <f t="shared" si="239"/>
        <v>12.29999999999999</v>
      </c>
      <c r="R675" s="2">
        <f t="shared" si="240"/>
        <v>12.61499999999999</v>
      </c>
      <c r="S675" s="5">
        <f t="shared" si="241"/>
        <v>12.490282741537836</v>
      </c>
    </row>
    <row r="676" spans="1:19" x14ac:dyDescent="0.25">
      <c r="D676" s="10">
        <v>5.0000000000000001E-3</v>
      </c>
      <c r="E676" s="2">
        <v>1601</v>
      </c>
      <c r="F676" s="38">
        <f t="shared" si="242"/>
        <v>0.66736111111111107</v>
      </c>
      <c r="G676" s="2">
        <v>1723</v>
      </c>
      <c r="H676" s="40">
        <f t="shared" si="243"/>
        <v>0.72430555555555554</v>
      </c>
      <c r="I676" s="4">
        <f t="shared" si="231"/>
        <v>0.72777777777777775</v>
      </c>
      <c r="J676" s="2" t="str">
        <f t="shared" si="232"/>
        <v/>
      </c>
      <c r="K676" s="2">
        <f t="shared" si="233"/>
        <v>82.000000000000028</v>
      </c>
      <c r="L676" s="2">
        <f t="shared" si="234"/>
        <v>2</v>
      </c>
      <c r="M676" s="2">
        <f t="shared" ca="1" si="235"/>
        <v>1332</v>
      </c>
      <c r="N676" s="2">
        <f t="shared" ca="1" si="236"/>
        <v>235.99999999999997</v>
      </c>
      <c r="O676" s="2">
        <f t="shared" si="237"/>
        <v>1.2500000000000001E-2</v>
      </c>
      <c r="P676" s="5">
        <f t="shared" si="238"/>
        <v>2.9346558686941856E-3</v>
      </c>
      <c r="Q676" s="2">
        <f t="shared" si="239"/>
        <v>0.41000000000000014</v>
      </c>
      <c r="R676" s="2">
        <f t="shared" si="240"/>
        <v>0.42250000000000015</v>
      </c>
      <c r="S676" s="5">
        <f t="shared" si="241"/>
        <v>0.41293465586869432</v>
      </c>
    </row>
    <row r="677" spans="1:19" x14ac:dyDescent="0.25">
      <c r="A677" s="6">
        <v>38267</v>
      </c>
      <c r="B677" s="2">
        <v>801</v>
      </c>
      <c r="D677" s="10">
        <v>0.01</v>
      </c>
      <c r="E677" s="2">
        <v>834</v>
      </c>
      <c r="F677" s="38">
        <f t="shared" si="242"/>
        <v>0.35694444444444445</v>
      </c>
      <c r="G677" s="2">
        <v>838</v>
      </c>
      <c r="H677" s="40">
        <f t="shared" si="243"/>
        <v>0.35972222222222222</v>
      </c>
      <c r="I677" s="4" t="str">
        <f t="shared" si="231"/>
        <v/>
      </c>
      <c r="J677" s="2">
        <f t="shared" si="232"/>
        <v>23.000000000000078</v>
      </c>
      <c r="K677" s="2">
        <f t="shared" si="233"/>
        <v>3.9999999999999858</v>
      </c>
      <c r="L677" s="2">
        <f t="shared" si="234"/>
        <v>1</v>
      </c>
      <c r="M677" s="2">
        <f t="shared" ca="1" si="235"/>
        <v>801</v>
      </c>
      <c r="N677" s="2" t="str">
        <f t="shared" si="236"/>
        <v/>
      </c>
      <c r="O677" s="2">
        <f t="shared" si="237"/>
        <v>1.2650000000000043</v>
      </c>
      <c r="P677" s="5">
        <f t="shared" si="238"/>
        <v>0.89902471533974626</v>
      </c>
      <c r="Q677" s="2">
        <f t="shared" si="239"/>
        <v>3.9999999999999862E-2</v>
      </c>
      <c r="R677" s="2">
        <f t="shared" si="240"/>
        <v>1.3050000000000042</v>
      </c>
      <c r="S677" s="5">
        <f t="shared" si="241"/>
        <v>0.93902471533974607</v>
      </c>
    </row>
    <row r="678" spans="1:19" x14ac:dyDescent="0.25">
      <c r="D678" s="10">
        <v>0.1</v>
      </c>
      <c r="E678" s="2">
        <v>901</v>
      </c>
      <c r="F678" s="38">
        <f t="shared" si="242"/>
        <v>0.3756944444444445</v>
      </c>
      <c r="G678" s="2">
        <v>916</v>
      </c>
      <c r="H678" s="40">
        <f t="shared" si="243"/>
        <v>0.38611111111111113</v>
      </c>
      <c r="I678" s="4" t="str">
        <f t="shared" si="231"/>
        <v/>
      </c>
      <c r="J678" s="2">
        <f t="shared" si="232"/>
        <v>4.9999999999999822</v>
      </c>
      <c r="K678" s="2">
        <f t="shared" si="233"/>
        <v>14.999999999999947</v>
      </c>
      <c r="L678" s="2">
        <f t="shared" si="234"/>
        <v>2</v>
      </c>
      <c r="M678" s="2">
        <f t="shared" ca="1" si="235"/>
        <v>801</v>
      </c>
      <c r="N678" s="2" t="str">
        <f t="shared" si="236"/>
        <v/>
      </c>
      <c r="O678" s="2">
        <f t="shared" si="237"/>
        <v>0.24999999999999911</v>
      </c>
      <c r="P678" s="5">
        <f t="shared" si="238"/>
        <v>4.3429410468207003E-2</v>
      </c>
      <c r="Q678" s="2">
        <f t="shared" si="239"/>
        <v>1.4999999999999947</v>
      </c>
      <c r="R678" s="2">
        <f t="shared" si="240"/>
        <v>1.7499999999999938</v>
      </c>
      <c r="S678" s="5">
        <f t="shared" si="241"/>
        <v>1.5434294104682016</v>
      </c>
    </row>
    <row r="679" spans="1:19" x14ac:dyDescent="0.25">
      <c r="D679" s="10">
        <v>0</v>
      </c>
      <c r="E679" s="2">
        <v>921</v>
      </c>
      <c r="F679" s="38">
        <f t="shared" si="242"/>
        <v>0.38958333333333334</v>
      </c>
      <c r="G679" s="2">
        <v>922</v>
      </c>
      <c r="H679" s="40">
        <f t="shared" si="243"/>
        <v>0.39027777777777778</v>
      </c>
      <c r="I679" s="4" t="str">
        <f t="shared" si="231"/>
        <v/>
      </c>
      <c r="J679" s="2">
        <f t="shared" si="232"/>
        <v>15.999999999999943</v>
      </c>
      <c r="K679" s="2">
        <f t="shared" si="233"/>
        <v>0.99999999999999645</v>
      </c>
      <c r="L679" s="2">
        <f t="shared" si="234"/>
        <v>3</v>
      </c>
      <c r="M679" s="2">
        <f t="shared" ca="1" si="235"/>
        <v>801</v>
      </c>
      <c r="N679" s="2" t="str">
        <f t="shared" si="236"/>
        <v/>
      </c>
      <c r="O679" s="2">
        <f t="shared" si="237"/>
        <v>0.79999999999999716</v>
      </c>
      <c r="P679" s="5">
        <f t="shared" si="238"/>
        <v>0.13897411349826241</v>
      </c>
      <c r="Q679" s="2">
        <f t="shared" si="239"/>
        <v>0</v>
      </c>
      <c r="R679" s="2">
        <f t="shared" si="240"/>
        <v>0.79999999999999716</v>
      </c>
      <c r="S679" s="5">
        <f t="shared" si="241"/>
        <v>0.13897411349826241</v>
      </c>
    </row>
    <row r="680" spans="1:19" x14ac:dyDescent="0.25">
      <c r="D680" s="10">
        <v>0.1</v>
      </c>
      <c r="E680" s="2">
        <v>938</v>
      </c>
      <c r="F680" s="38">
        <f t="shared" si="242"/>
        <v>0.40138888888888885</v>
      </c>
      <c r="G680" s="2">
        <v>943</v>
      </c>
      <c r="H680" s="40">
        <f t="shared" si="243"/>
        <v>0.40486111111111112</v>
      </c>
      <c r="I680" s="4" t="str">
        <f t="shared" si="231"/>
        <v/>
      </c>
      <c r="J680" s="2">
        <f t="shared" si="232"/>
        <v>5.9999999999999787</v>
      </c>
      <c r="K680" s="2">
        <f t="shared" si="233"/>
        <v>5.0000000000000622</v>
      </c>
      <c r="L680" s="2">
        <f t="shared" si="234"/>
        <v>4</v>
      </c>
      <c r="M680" s="2">
        <f t="shared" ca="1" si="235"/>
        <v>801</v>
      </c>
      <c r="N680" s="2" t="str">
        <f t="shared" si="236"/>
        <v/>
      </c>
      <c r="O680" s="2">
        <f t="shared" si="237"/>
        <v>0.89999999999999691</v>
      </c>
      <c r="P680" s="5">
        <f t="shared" si="238"/>
        <v>0.8656232686385289</v>
      </c>
      <c r="Q680" s="2">
        <f t="shared" si="239"/>
        <v>0.50000000000000622</v>
      </c>
      <c r="R680" s="2">
        <f t="shared" si="240"/>
        <v>1.400000000000003</v>
      </c>
      <c r="S680" s="5">
        <f t="shared" si="241"/>
        <v>1.3656232686385352</v>
      </c>
    </row>
    <row r="681" spans="1:19" x14ac:dyDescent="0.25">
      <c r="D681" s="10">
        <v>0.2</v>
      </c>
      <c r="E681" s="2">
        <v>949</v>
      </c>
      <c r="F681" s="38">
        <f t="shared" si="242"/>
        <v>0.40902777777777777</v>
      </c>
      <c r="G681" s="2">
        <v>1013</v>
      </c>
      <c r="H681" s="40">
        <f t="shared" si="243"/>
        <v>0.42569444444444443</v>
      </c>
      <c r="I681" s="4" t="str">
        <f t="shared" si="231"/>
        <v/>
      </c>
      <c r="J681" s="2">
        <f t="shared" si="232"/>
        <v>7.0000000000000551</v>
      </c>
      <c r="K681" s="2">
        <f t="shared" si="233"/>
        <v>23.999999999999993</v>
      </c>
      <c r="L681" s="2">
        <f t="shared" si="234"/>
        <v>5</v>
      </c>
      <c r="M681" s="2">
        <f t="shared" ca="1" si="235"/>
        <v>801</v>
      </c>
      <c r="N681" s="2" t="str">
        <f t="shared" si="236"/>
        <v/>
      </c>
      <c r="O681" s="2">
        <f t="shared" si="237"/>
        <v>1.0500000000000085</v>
      </c>
      <c r="P681" s="5">
        <f t="shared" si="238"/>
        <v>1.0098938134116284</v>
      </c>
      <c r="Q681" s="2">
        <f t="shared" si="239"/>
        <v>4.7999999999999989</v>
      </c>
      <c r="R681" s="2">
        <f t="shared" si="240"/>
        <v>5.8500000000000076</v>
      </c>
      <c r="S681" s="5">
        <f t="shared" si="241"/>
        <v>5.8098938134116276</v>
      </c>
    </row>
    <row r="682" spans="1:19" x14ac:dyDescent="0.25">
      <c r="D682" s="10">
        <v>0.1</v>
      </c>
      <c r="E682" s="2">
        <v>1020</v>
      </c>
      <c r="F682" s="38">
        <f t="shared" si="242"/>
        <v>0.43055555555555558</v>
      </c>
      <c r="G682" s="2">
        <v>1026</v>
      </c>
      <c r="H682" s="40">
        <f t="shared" si="243"/>
        <v>0.43472222222222223</v>
      </c>
      <c r="I682" s="4" t="str">
        <f t="shared" si="231"/>
        <v/>
      </c>
      <c r="J682" s="2">
        <f t="shared" si="232"/>
        <v>5.0000000000000622</v>
      </c>
      <c r="K682" s="2">
        <f t="shared" si="233"/>
        <v>5.9999999999999787</v>
      </c>
      <c r="L682" s="2">
        <f t="shared" si="234"/>
        <v>6</v>
      </c>
      <c r="M682" s="2">
        <f t="shared" ca="1" si="235"/>
        <v>801</v>
      </c>
      <c r="N682" s="2" t="str">
        <f t="shared" si="236"/>
        <v/>
      </c>
      <c r="O682" s="2">
        <f t="shared" si="237"/>
        <v>0.75000000000000944</v>
      </c>
      <c r="P682" s="5">
        <f t="shared" si="238"/>
        <v>0.72135272386545224</v>
      </c>
      <c r="Q682" s="2">
        <f t="shared" si="239"/>
        <v>0.59999999999999787</v>
      </c>
      <c r="R682" s="2">
        <f t="shared" si="240"/>
        <v>1.3500000000000072</v>
      </c>
      <c r="S682" s="5">
        <f t="shared" si="241"/>
        <v>1.3213527238654501</v>
      </c>
    </row>
    <row r="683" spans="1:19" x14ac:dyDescent="0.25">
      <c r="D683" s="10">
        <v>0.2</v>
      </c>
      <c r="E683" s="2">
        <v>1031</v>
      </c>
      <c r="F683" s="38">
        <f t="shared" si="242"/>
        <v>0.4381944444444445</v>
      </c>
      <c r="G683" s="2">
        <v>1044</v>
      </c>
      <c r="H683" s="40">
        <f t="shared" si="243"/>
        <v>0.44722222222222219</v>
      </c>
      <c r="I683" s="4" t="str">
        <f t="shared" si="231"/>
        <v/>
      </c>
      <c r="J683" s="2">
        <f t="shared" si="232"/>
        <v>6.0000000000000586</v>
      </c>
      <c r="K683" s="2">
        <f t="shared" si="233"/>
        <v>12.999999999999874</v>
      </c>
      <c r="L683" s="2">
        <f t="shared" si="234"/>
        <v>7</v>
      </c>
      <c r="M683" s="2">
        <f t="shared" ca="1" si="235"/>
        <v>801</v>
      </c>
      <c r="N683" s="2" t="str">
        <f t="shared" si="236"/>
        <v/>
      </c>
      <c r="O683" s="2">
        <f t="shared" si="237"/>
        <v>0.9000000000000089</v>
      </c>
      <c r="P683" s="5">
        <f t="shared" si="238"/>
        <v>0.86562326863854033</v>
      </c>
      <c r="Q683" s="2">
        <f t="shared" si="239"/>
        <v>2.5999999999999748</v>
      </c>
      <c r="R683" s="2">
        <f t="shared" si="240"/>
        <v>3.4999999999999836</v>
      </c>
      <c r="S683" s="5">
        <f t="shared" si="241"/>
        <v>3.4656232686385149</v>
      </c>
    </row>
    <row r="684" spans="1:19" x14ac:dyDescent="0.25">
      <c r="D684" s="10">
        <v>0.1</v>
      </c>
      <c r="E684" s="2">
        <v>1050</v>
      </c>
      <c r="F684" s="38">
        <f t="shared" si="242"/>
        <v>0.4513888888888889</v>
      </c>
      <c r="G684" s="2">
        <v>1056</v>
      </c>
      <c r="H684" s="40">
        <f t="shared" si="243"/>
        <v>0.45555555555555555</v>
      </c>
      <c r="I684" s="4" t="str">
        <f t="shared" si="231"/>
        <v/>
      </c>
      <c r="J684" s="2">
        <f t="shared" si="232"/>
        <v>23</v>
      </c>
      <c r="K684" s="2">
        <f t="shared" si="233"/>
        <v>5.9999999999999787</v>
      </c>
      <c r="L684" s="2">
        <f t="shared" si="234"/>
        <v>8</v>
      </c>
      <c r="M684" s="2">
        <f t="shared" ca="1" si="235"/>
        <v>801</v>
      </c>
      <c r="N684" s="2" t="str">
        <f t="shared" si="236"/>
        <v/>
      </c>
      <c r="O684" s="2">
        <f t="shared" si="237"/>
        <v>3.4500000000000006</v>
      </c>
      <c r="P684" s="5">
        <f t="shared" si="238"/>
        <v>3.3182225297810395</v>
      </c>
      <c r="Q684" s="2">
        <f t="shared" si="239"/>
        <v>0.59999999999999787</v>
      </c>
      <c r="R684" s="2">
        <f t="shared" si="240"/>
        <v>4.0499999999999989</v>
      </c>
      <c r="S684" s="5">
        <f t="shared" si="241"/>
        <v>3.9182225297810374</v>
      </c>
    </row>
    <row r="685" spans="1:19" x14ac:dyDescent="0.25">
      <c r="D685" s="10">
        <v>0.2</v>
      </c>
      <c r="E685" s="2">
        <v>1119</v>
      </c>
      <c r="F685" s="38">
        <f t="shared" si="242"/>
        <v>0.47152777777777777</v>
      </c>
      <c r="G685" s="2">
        <v>1602</v>
      </c>
      <c r="H685" s="40">
        <f t="shared" si="243"/>
        <v>0.66805555555555562</v>
      </c>
      <c r="I685" s="4">
        <f t="shared" si="231"/>
        <v>0.67152777777777783</v>
      </c>
      <c r="J685" s="2" t="str">
        <f t="shared" si="232"/>
        <v/>
      </c>
      <c r="K685" s="2">
        <f t="shared" si="233"/>
        <v>283.00000000000011</v>
      </c>
      <c r="L685" s="2">
        <f t="shared" si="234"/>
        <v>9</v>
      </c>
      <c r="M685" s="2">
        <f t="shared" ca="1" si="235"/>
        <v>801</v>
      </c>
      <c r="N685" s="2">
        <f t="shared" ca="1" si="236"/>
        <v>486.00000000000006</v>
      </c>
      <c r="O685" s="2">
        <f t="shared" si="237"/>
        <v>0.5</v>
      </c>
      <c r="P685" s="5">
        <f t="shared" si="238"/>
        <v>8.192609482288947E-2</v>
      </c>
      <c r="Q685" s="2">
        <f t="shared" si="239"/>
        <v>56.600000000000023</v>
      </c>
      <c r="R685" s="2">
        <f t="shared" si="240"/>
        <v>57.100000000000023</v>
      </c>
      <c r="S685" s="5">
        <f t="shared" si="241"/>
        <v>56.681926094822913</v>
      </c>
    </row>
    <row r="686" spans="1:19" x14ac:dyDescent="0.25">
      <c r="A686" s="6">
        <v>38268</v>
      </c>
      <c r="B686" s="2">
        <v>821</v>
      </c>
      <c r="D686" s="10">
        <v>0.01</v>
      </c>
      <c r="E686" s="2">
        <v>911</v>
      </c>
      <c r="F686" s="38">
        <f t="shared" si="242"/>
        <v>0.38263888888888892</v>
      </c>
      <c r="G686" s="2">
        <v>920</v>
      </c>
      <c r="H686" s="40">
        <f t="shared" si="243"/>
        <v>0.3888888888888889</v>
      </c>
      <c r="I686" s="4" t="str">
        <f t="shared" si="231"/>
        <v/>
      </c>
      <c r="J686" s="2">
        <f t="shared" si="232"/>
        <v>13.99999999999995</v>
      </c>
      <c r="K686" s="2">
        <f t="shared" si="233"/>
        <v>8.999999999999968</v>
      </c>
      <c r="L686" s="2">
        <f t="shared" si="234"/>
        <v>1</v>
      </c>
      <c r="M686" s="2">
        <f t="shared" ca="1" si="235"/>
        <v>821</v>
      </c>
      <c r="N686" s="2" t="str">
        <f t="shared" si="236"/>
        <v/>
      </c>
      <c r="O686" s="2">
        <f t="shared" si="237"/>
        <v>700.06999999999755</v>
      </c>
      <c r="P686" s="5">
        <f t="shared" si="238"/>
        <v>151.98951831697349</v>
      </c>
      <c r="Q686" s="2">
        <f t="shared" si="239"/>
        <v>8.9999999999999677E-2</v>
      </c>
      <c r="R686" s="2">
        <f t="shared" si="240"/>
        <v>700.15999999999758</v>
      </c>
      <c r="S686" s="5">
        <f t="shared" si="241"/>
        <v>152.07951831697349</v>
      </c>
    </row>
    <row r="687" spans="1:19" x14ac:dyDescent="0.25">
      <c r="D687" s="10">
        <v>100</v>
      </c>
      <c r="E687" s="2">
        <v>934</v>
      </c>
      <c r="F687" s="38">
        <f t="shared" si="242"/>
        <v>0.39861111111111108</v>
      </c>
      <c r="G687" s="2">
        <v>937</v>
      </c>
      <c r="H687" s="40">
        <f t="shared" si="243"/>
        <v>0.40069444444444446</v>
      </c>
      <c r="I687" s="4" t="str">
        <f t="shared" si="231"/>
        <v/>
      </c>
      <c r="J687" s="2">
        <f t="shared" si="232"/>
        <v>4.9999999999999023</v>
      </c>
      <c r="K687" s="2">
        <f t="shared" si="233"/>
        <v>3.0000000000000693</v>
      </c>
      <c r="L687" s="2">
        <f t="shared" si="234"/>
        <v>2</v>
      </c>
      <c r="M687" s="2">
        <f t="shared" ca="1" si="235"/>
        <v>821</v>
      </c>
      <c r="N687" s="2" t="str">
        <f t="shared" si="236"/>
        <v/>
      </c>
      <c r="O687" s="2">
        <f t="shared" si="237"/>
        <v>699.99999999998636</v>
      </c>
      <c r="P687" s="5">
        <f t="shared" si="238"/>
        <v>680.51901635286504</v>
      </c>
      <c r="Q687" s="2">
        <f t="shared" si="239"/>
        <v>300.00000000000693</v>
      </c>
      <c r="R687" s="2">
        <f t="shared" si="240"/>
        <v>999.99999999999329</v>
      </c>
      <c r="S687" s="5">
        <f t="shared" si="241"/>
        <v>980.51901635287197</v>
      </c>
    </row>
    <row r="688" spans="1:19" x14ac:dyDescent="0.25">
      <c r="D688" s="10">
        <v>180</v>
      </c>
      <c r="E688" s="2">
        <v>942</v>
      </c>
      <c r="F688" s="38">
        <f t="shared" si="242"/>
        <v>0.40416666666666662</v>
      </c>
      <c r="G688" s="2">
        <v>1212</v>
      </c>
      <c r="H688" s="40">
        <f t="shared" si="243"/>
        <v>0.5083333333333333</v>
      </c>
      <c r="I688" s="4">
        <f t="shared" si="231"/>
        <v>0.51180555555555551</v>
      </c>
      <c r="J688" s="2" t="str">
        <f t="shared" si="232"/>
        <v/>
      </c>
      <c r="K688" s="2">
        <f t="shared" si="233"/>
        <v>150.00000000000003</v>
      </c>
      <c r="L688" s="2">
        <f t="shared" si="234"/>
        <v>3</v>
      </c>
      <c r="M688" s="2">
        <f t="shared" ca="1" si="235"/>
        <v>821</v>
      </c>
      <c r="N688" s="2">
        <f t="shared" ca="1" si="236"/>
        <v>235.99999999999997</v>
      </c>
      <c r="O688" s="2">
        <f t="shared" si="237"/>
        <v>450</v>
      </c>
      <c r="P688" s="5">
        <f t="shared" si="238"/>
        <v>47.347346607878421</v>
      </c>
      <c r="Q688" s="2">
        <f t="shared" si="239"/>
        <v>27000.000000000004</v>
      </c>
      <c r="R688" s="2">
        <f t="shared" si="240"/>
        <v>27450.000000000004</v>
      </c>
      <c r="S688" s="5">
        <f t="shared" si="241"/>
        <v>27047.347346607883</v>
      </c>
    </row>
    <row r="689" spans="1:19" x14ac:dyDescent="0.25">
      <c r="A689" s="6">
        <v>38269</v>
      </c>
      <c r="B689" s="2">
        <v>1057</v>
      </c>
      <c r="D689" s="10">
        <v>0.01</v>
      </c>
      <c r="E689" s="2">
        <v>1137</v>
      </c>
      <c r="F689" s="38">
        <f t="shared" ref="F689:F752" si="244">VALUE(CONCATENATE(LEFT(E689,LEN(E689)-2),":",RIGHT(E689,2)))</f>
        <v>0.48402777777777778</v>
      </c>
      <c r="G689" s="2">
        <v>1145</v>
      </c>
      <c r="H689" s="40">
        <f t="shared" si="243"/>
        <v>0.48958333333333331</v>
      </c>
      <c r="I689" s="4" t="str">
        <f t="shared" si="231"/>
        <v/>
      </c>
      <c r="J689" s="2">
        <f t="shared" si="232"/>
        <v>7.0000000000000551</v>
      </c>
      <c r="K689" s="2">
        <f t="shared" si="233"/>
        <v>7.9999999999999716</v>
      </c>
      <c r="L689" s="2">
        <f t="shared" si="234"/>
        <v>1</v>
      </c>
      <c r="M689" s="2">
        <f t="shared" ca="1" si="235"/>
        <v>1057</v>
      </c>
      <c r="N689" s="2" t="str">
        <f t="shared" si="236"/>
        <v/>
      </c>
      <c r="O689" s="2">
        <f t="shared" si="237"/>
        <v>70.035000000000551</v>
      </c>
      <c r="P689" s="5">
        <f t="shared" si="238"/>
        <v>18.409898130136785</v>
      </c>
      <c r="Q689" s="2">
        <f t="shared" si="239"/>
        <v>7.9999999999999724E-2</v>
      </c>
      <c r="R689" s="2">
        <f t="shared" si="240"/>
        <v>70.115000000000549</v>
      </c>
      <c r="S689" s="5">
        <f t="shared" si="241"/>
        <v>18.489898130136783</v>
      </c>
    </row>
    <row r="690" spans="1:19" x14ac:dyDescent="0.25">
      <c r="D690" s="10">
        <v>20</v>
      </c>
      <c r="E690" s="2">
        <v>1152</v>
      </c>
      <c r="F690" s="38">
        <f t="shared" si="244"/>
        <v>0.49444444444444446</v>
      </c>
      <c r="G690" s="2">
        <v>1453</v>
      </c>
      <c r="H690" s="40">
        <f t="shared" si="243"/>
        <v>0.62013888888888891</v>
      </c>
      <c r="I690" s="4">
        <f t="shared" si="231"/>
        <v>0.62361111111111112</v>
      </c>
      <c r="J690" s="2" t="str">
        <f t="shared" si="232"/>
        <v/>
      </c>
      <c r="K690" s="2">
        <f t="shared" si="233"/>
        <v>181</v>
      </c>
      <c r="L690" s="2">
        <f t="shared" si="234"/>
        <v>2</v>
      </c>
      <c r="M690" s="2">
        <f t="shared" ca="1" si="235"/>
        <v>1057</v>
      </c>
      <c r="N690" s="2">
        <f t="shared" ca="1" si="236"/>
        <v>241.00000000000003</v>
      </c>
      <c r="O690" s="2">
        <f t="shared" si="237"/>
        <v>50</v>
      </c>
      <c r="P690" s="5">
        <f t="shared" si="238"/>
        <v>5.9484036251947776</v>
      </c>
      <c r="Q690" s="2">
        <f t="shared" si="239"/>
        <v>3620</v>
      </c>
      <c r="R690" s="2">
        <f t="shared" si="240"/>
        <v>3670</v>
      </c>
      <c r="S690" s="5">
        <f t="shared" si="241"/>
        <v>3625.9484036251947</v>
      </c>
    </row>
    <row r="691" spans="1:19" x14ac:dyDescent="0.25">
      <c r="A691" s="6">
        <v>38271</v>
      </c>
      <c r="B691" s="2">
        <v>1132</v>
      </c>
      <c r="D691" s="10">
        <v>0.01</v>
      </c>
      <c r="E691" s="2">
        <v>1256</v>
      </c>
      <c r="F691" s="38">
        <f t="shared" si="244"/>
        <v>0.53888888888888886</v>
      </c>
      <c r="G691" s="2">
        <v>1303</v>
      </c>
      <c r="H691" s="40">
        <f t="shared" si="243"/>
        <v>0.54375000000000007</v>
      </c>
      <c r="I691" s="4">
        <f t="shared" si="231"/>
        <v>0.54722222222222228</v>
      </c>
      <c r="J691" s="2" t="str">
        <f t="shared" si="232"/>
        <v/>
      </c>
      <c r="K691" s="2">
        <f t="shared" si="233"/>
        <v>7.000000000000135</v>
      </c>
      <c r="L691" s="2">
        <f t="shared" si="234"/>
        <v>1</v>
      </c>
      <c r="M691" s="2">
        <f t="shared" ca="1" si="235"/>
        <v>1132</v>
      </c>
      <c r="N691" s="2">
        <f t="shared" ca="1" si="236"/>
        <v>96.000000000000057</v>
      </c>
      <c r="O691" s="2">
        <f t="shared" si="237"/>
        <v>2.5000000000000001E-2</v>
      </c>
      <c r="P691" s="5">
        <f t="shared" si="238"/>
        <v>5.4281443780592247E-3</v>
      </c>
      <c r="Q691" s="2">
        <f t="shared" si="239"/>
        <v>7.0000000000001353E-2</v>
      </c>
      <c r="R691" s="2">
        <f t="shared" si="240"/>
        <v>9.5000000000001361E-2</v>
      </c>
      <c r="S691" s="5">
        <f t="shared" si="241"/>
        <v>7.5428144378060571E-2</v>
      </c>
    </row>
    <row r="692" spans="1:19" x14ac:dyDescent="0.25">
      <c r="A692" s="6">
        <v>38271</v>
      </c>
      <c r="B692" s="2">
        <v>1309</v>
      </c>
      <c r="D692" s="10">
        <v>8.0000000000000002E-3</v>
      </c>
      <c r="E692" s="2">
        <v>1445</v>
      </c>
      <c r="F692" s="38">
        <f t="shared" si="244"/>
        <v>0.61458333333333337</v>
      </c>
      <c r="G692" s="2">
        <v>1459</v>
      </c>
      <c r="H692" s="40">
        <f t="shared" si="243"/>
        <v>0.62430555555555556</v>
      </c>
      <c r="I692" s="4">
        <f t="shared" si="231"/>
        <v>0.62777777777777777</v>
      </c>
      <c r="J692" s="2" t="str">
        <f t="shared" si="232"/>
        <v/>
      </c>
      <c r="K692" s="2">
        <f t="shared" si="233"/>
        <v>13.99999999999995</v>
      </c>
      <c r="L692" s="2">
        <f t="shared" si="234"/>
        <v>1</v>
      </c>
      <c r="M692" s="2">
        <f t="shared" ca="1" si="235"/>
        <v>1309</v>
      </c>
      <c r="N692" s="2">
        <f t="shared" ca="1" si="236"/>
        <v>114.99999999999991</v>
      </c>
      <c r="O692" s="2">
        <f t="shared" si="237"/>
        <v>0.02</v>
      </c>
      <c r="P692" s="5">
        <f t="shared" si="238"/>
        <v>4.4502248902978277E-3</v>
      </c>
      <c r="Q692" s="2">
        <f t="shared" si="239"/>
        <v>0.1119999999999996</v>
      </c>
      <c r="R692" s="2">
        <f t="shared" si="240"/>
        <v>0.13199999999999959</v>
      </c>
      <c r="S692" s="5">
        <f t="shared" si="241"/>
        <v>0.11645022489029742</v>
      </c>
    </row>
    <row r="693" spans="1:19" x14ac:dyDescent="0.25">
      <c r="A693" s="6">
        <v>38272</v>
      </c>
      <c r="B693" s="2">
        <v>731</v>
      </c>
      <c r="D693" s="10">
        <v>0.01</v>
      </c>
      <c r="E693" s="2">
        <v>821</v>
      </c>
      <c r="F693" s="38">
        <f t="shared" si="244"/>
        <v>0.34791666666666665</v>
      </c>
      <c r="G693" s="2">
        <v>824</v>
      </c>
      <c r="H693" s="40">
        <f t="shared" si="243"/>
        <v>0.35000000000000003</v>
      </c>
      <c r="I693" s="4">
        <f t="shared" si="231"/>
        <v>0.35347222222222224</v>
      </c>
      <c r="J693" s="2" t="str">
        <f t="shared" si="232"/>
        <v/>
      </c>
      <c r="K693" s="2">
        <f t="shared" si="233"/>
        <v>3.0000000000000693</v>
      </c>
      <c r="L693" s="2">
        <f t="shared" si="234"/>
        <v>1</v>
      </c>
      <c r="M693" s="2">
        <f t="shared" ca="1" si="235"/>
        <v>731</v>
      </c>
      <c r="N693" s="2">
        <f t="shared" ca="1" si="236"/>
        <v>58.000000000000036</v>
      </c>
      <c r="O693" s="2">
        <f t="shared" si="237"/>
        <v>2.5000000000000001E-2</v>
      </c>
      <c r="P693" s="5">
        <f t="shared" si="238"/>
        <v>5.4281443780592247E-3</v>
      </c>
      <c r="Q693" s="2">
        <f t="shared" si="239"/>
        <v>3.0000000000000693E-2</v>
      </c>
      <c r="R693" s="2">
        <f t="shared" si="240"/>
        <v>5.5000000000000694E-2</v>
      </c>
      <c r="S693" s="5">
        <f t="shared" si="241"/>
        <v>3.5428144378059918E-2</v>
      </c>
    </row>
    <row r="694" spans="1:19" x14ac:dyDescent="0.25">
      <c r="A694" s="6">
        <v>38273</v>
      </c>
      <c r="B694" s="2">
        <v>1215</v>
      </c>
      <c r="D694" s="10">
        <v>0.01</v>
      </c>
      <c r="E694" s="2">
        <v>1348</v>
      </c>
      <c r="F694" s="38">
        <f t="shared" si="244"/>
        <v>0.57500000000000007</v>
      </c>
      <c r="G694" s="2">
        <v>1351</v>
      </c>
      <c r="H694" s="40">
        <f t="shared" si="243"/>
        <v>0.57708333333333328</v>
      </c>
      <c r="I694" s="4" t="str">
        <f t="shared" si="231"/>
        <v/>
      </c>
      <c r="J694" s="2">
        <f t="shared" si="232"/>
        <v>7.9999999999999716</v>
      </c>
      <c r="K694" s="2">
        <f t="shared" si="233"/>
        <v>2.9999999999998295</v>
      </c>
      <c r="L694" s="2">
        <f t="shared" si="234"/>
        <v>1</v>
      </c>
      <c r="M694" s="2">
        <f t="shared" ca="1" si="235"/>
        <v>1215</v>
      </c>
      <c r="N694" s="2" t="str">
        <f t="shared" si="236"/>
        <v/>
      </c>
      <c r="O694" s="2">
        <f t="shared" si="237"/>
        <v>2.4399999999999911</v>
      </c>
      <c r="P694" s="5">
        <f t="shared" si="238"/>
        <v>1.1528373552459379</v>
      </c>
      <c r="Q694" s="2">
        <f t="shared" si="239"/>
        <v>2.9999999999998295E-2</v>
      </c>
      <c r="R694" s="2">
        <f t="shared" si="240"/>
        <v>2.4699999999999895</v>
      </c>
      <c r="S694" s="5">
        <f t="shared" si="241"/>
        <v>1.1828373552459361</v>
      </c>
    </row>
    <row r="695" spans="1:19" x14ac:dyDescent="0.25">
      <c r="D695" s="10">
        <v>0.6</v>
      </c>
      <c r="E695" s="2">
        <v>1359</v>
      </c>
      <c r="F695" s="38">
        <f t="shared" si="244"/>
        <v>0.58263888888888882</v>
      </c>
      <c r="G695" s="2">
        <v>1552</v>
      </c>
      <c r="H695" s="40">
        <f t="shared" si="243"/>
        <v>0.66111111111111109</v>
      </c>
      <c r="I695" s="4">
        <f t="shared" si="231"/>
        <v>0.6645833333333333</v>
      </c>
      <c r="J695" s="2" t="str">
        <f t="shared" si="232"/>
        <v/>
      </c>
      <c r="K695" s="2">
        <f t="shared" si="233"/>
        <v>113.00000000000009</v>
      </c>
      <c r="L695" s="2">
        <f t="shared" si="234"/>
        <v>2</v>
      </c>
      <c r="M695" s="2">
        <f t="shared" ca="1" si="235"/>
        <v>1215</v>
      </c>
      <c r="N695" s="2">
        <f t="shared" ca="1" si="236"/>
        <v>222</v>
      </c>
      <c r="O695" s="2">
        <f t="shared" si="237"/>
        <v>1.5</v>
      </c>
      <c r="P695" s="5">
        <f t="shared" si="238"/>
        <v>0.22548428583557498</v>
      </c>
      <c r="Q695" s="2">
        <f t="shared" si="239"/>
        <v>67.800000000000054</v>
      </c>
      <c r="R695" s="2">
        <f t="shared" si="240"/>
        <v>69.300000000000054</v>
      </c>
      <c r="S695" s="5">
        <f t="shared" si="241"/>
        <v>68.025484285835631</v>
      </c>
    </row>
    <row r="696" spans="1:19" x14ac:dyDescent="0.25">
      <c r="A696" s="6">
        <v>38274</v>
      </c>
      <c r="B696" s="2">
        <v>1209</v>
      </c>
      <c r="D696" s="10">
        <v>0.01</v>
      </c>
      <c r="E696" s="2">
        <v>1224</v>
      </c>
      <c r="F696" s="38">
        <f t="shared" si="244"/>
        <v>0.51666666666666672</v>
      </c>
      <c r="G696" s="2">
        <v>1226</v>
      </c>
      <c r="H696" s="40">
        <f t="shared" si="243"/>
        <v>0.5180555555555556</v>
      </c>
      <c r="I696" s="4" t="str">
        <f t="shared" si="231"/>
        <v/>
      </c>
      <c r="J696" s="2">
        <f t="shared" si="232"/>
        <v>9.9999999999999645</v>
      </c>
      <c r="K696" s="2">
        <f t="shared" si="233"/>
        <v>1.9999999999999929</v>
      </c>
      <c r="L696" s="2">
        <f t="shared" si="234"/>
        <v>1</v>
      </c>
      <c r="M696" s="2">
        <f t="shared" ca="1" si="235"/>
        <v>1209</v>
      </c>
      <c r="N696" s="2" t="str">
        <f t="shared" si="236"/>
        <v/>
      </c>
      <c r="O696" s="2">
        <f t="shared" si="237"/>
        <v>1.5499999999999945</v>
      </c>
      <c r="P696" s="5">
        <f t="shared" si="238"/>
        <v>0.85266513365968688</v>
      </c>
      <c r="Q696" s="2">
        <f t="shared" si="239"/>
        <v>1.9999999999999931E-2</v>
      </c>
      <c r="R696" s="2">
        <f t="shared" si="240"/>
        <v>1.5699999999999945</v>
      </c>
      <c r="S696" s="5">
        <f t="shared" si="241"/>
        <v>0.87266513365968679</v>
      </c>
    </row>
    <row r="697" spans="1:19" x14ac:dyDescent="0.25">
      <c r="D697" s="10">
        <v>0.3</v>
      </c>
      <c r="E697" s="2">
        <v>1236</v>
      </c>
      <c r="F697" s="38">
        <f t="shared" si="244"/>
        <v>0.52500000000000002</v>
      </c>
      <c r="G697" s="2">
        <v>1432</v>
      </c>
      <c r="H697" s="40">
        <f t="shared" si="243"/>
        <v>0.60555555555555551</v>
      </c>
      <c r="I697" s="4">
        <f t="shared" si="231"/>
        <v>0.60902777777777772</v>
      </c>
      <c r="J697" s="2" t="str">
        <f t="shared" si="232"/>
        <v/>
      </c>
      <c r="K697" s="2">
        <f t="shared" si="233"/>
        <v>115.99999999999991</v>
      </c>
      <c r="L697" s="2">
        <f t="shared" si="234"/>
        <v>2</v>
      </c>
      <c r="M697" s="2">
        <f t="shared" ca="1" si="235"/>
        <v>1209</v>
      </c>
      <c r="N697" s="2">
        <f t="shared" ca="1" si="236"/>
        <v>147.99999999999994</v>
      </c>
      <c r="O697" s="2">
        <f t="shared" si="237"/>
        <v>0.75</v>
      </c>
      <c r="P697" s="5">
        <f t="shared" si="238"/>
        <v>0.11893841060855184</v>
      </c>
      <c r="Q697" s="2">
        <f t="shared" si="239"/>
        <v>34.799999999999976</v>
      </c>
      <c r="R697" s="2">
        <f t="shared" si="240"/>
        <v>35.549999999999976</v>
      </c>
      <c r="S697" s="5">
        <f t="shared" si="241"/>
        <v>34.918938410608526</v>
      </c>
    </row>
    <row r="698" spans="1:19" x14ac:dyDescent="0.25">
      <c r="A698" s="6">
        <v>38275</v>
      </c>
      <c r="B698" s="2">
        <v>940</v>
      </c>
      <c r="D698" s="10">
        <v>0.01</v>
      </c>
      <c r="E698" s="2">
        <v>1031</v>
      </c>
      <c r="F698" s="38">
        <f t="shared" si="244"/>
        <v>0.4381944444444445</v>
      </c>
      <c r="G698" s="2">
        <v>1035</v>
      </c>
      <c r="H698" s="40">
        <f t="shared" si="243"/>
        <v>0.44097222222222227</v>
      </c>
      <c r="I698" s="4" t="str">
        <f t="shared" si="231"/>
        <v/>
      </c>
      <c r="J698" s="2">
        <f t="shared" si="232"/>
        <v>7.9999999999999716</v>
      </c>
      <c r="K698" s="2">
        <f t="shared" si="233"/>
        <v>3.9999999999999858</v>
      </c>
      <c r="L698" s="2">
        <f t="shared" si="234"/>
        <v>1</v>
      </c>
      <c r="M698" s="2">
        <f t="shared" ca="1" si="235"/>
        <v>940</v>
      </c>
      <c r="N698" s="2" t="str">
        <f t="shared" si="236"/>
        <v/>
      </c>
      <c r="O698" s="2">
        <f t="shared" si="237"/>
        <v>40.039999999999857</v>
      </c>
      <c r="P698" s="5">
        <f t="shared" si="238"/>
        <v>11.569772311648126</v>
      </c>
      <c r="Q698" s="2">
        <f t="shared" si="239"/>
        <v>3.9999999999999862E-2</v>
      </c>
      <c r="R698" s="2">
        <f t="shared" si="240"/>
        <v>40.079999999999856</v>
      </c>
      <c r="S698" s="5">
        <f t="shared" si="241"/>
        <v>11.609772311648126</v>
      </c>
    </row>
    <row r="699" spans="1:19" x14ac:dyDescent="0.25">
      <c r="D699" s="10">
        <v>10</v>
      </c>
      <c r="E699" s="2">
        <v>1043</v>
      </c>
      <c r="F699" s="38">
        <f t="shared" si="244"/>
        <v>0.4465277777777778</v>
      </c>
      <c r="G699" s="2">
        <v>1046</v>
      </c>
      <c r="H699" s="40">
        <f t="shared" si="243"/>
        <v>0.44861111111111113</v>
      </c>
      <c r="I699" s="4" t="str">
        <f t="shared" ref="I699:I760" si="245">IF(OR(A700&lt;&gt;"",D700=""),H699+TIME(0,5,0),"")</f>
        <v/>
      </c>
      <c r="J699" s="2">
        <f t="shared" ref="J699:J760" si="246">IF(AND(OR(AND(A699&lt;&gt;"",A700=""),AND(A699="",A700="")),D700&lt;&gt;""),(F700-H699)*1440,"")</f>
        <v>5.9999999999999787</v>
      </c>
      <c r="K699" s="2">
        <f t="shared" ref="K699:K760" si="247">(H699-F699)*1440</f>
        <v>2.9999999999999893</v>
      </c>
      <c r="L699" s="2">
        <f t="shared" ref="L699:L760" si="248">IF(A699&lt;&gt;"",1,L698+1)</f>
        <v>2</v>
      </c>
      <c r="M699" s="2">
        <f t="shared" ref="M699:M760" ca="1" si="249">OFFSET(B699,-L699+1,0)</f>
        <v>940</v>
      </c>
      <c r="N699" s="2" t="str">
        <f t="shared" ref="N699:N760" si="250">IF(I699&lt;&gt;"",(I699-VALUE(CONCATENATE(LEFT(M699,LEN(M699)-2),":",RIGHT(M699,2))))*1440,"")</f>
        <v/>
      </c>
      <c r="O699" s="2">
        <f t="shared" ref="O699:O760" si="251">IF(J699&lt;&gt;"",(D699+D700)*J699/2,D699*5/2)</f>
        <v>569.99999999999795</v>
      </c>
      <c r="P699" s="5">
        <f t="shared" ref="P699:P760" si="252">IF(J699&lt;&gt;"",(D700-D699)*J699/LN((D700+0.000001)/(D699+0.000001)),-5*(D699-0.000001)/(LN(1/D699)-13.8155))</f>
        <v>352.89579291747452</v>
      </c>
      <c r="Q699" s="2">
        <f t="shared" ref="Q699:Q760" si="253">(D699*K699)</f>
        <v>29.999999999999893</v>
      </c>
      <c r="R699" s="2">
        <f t="shared" ref="R699:R760" si="254">O699+Q699</f>
        <v>599.99999999999784</v>
      </c>
      <c r="S699" s="5">
        <f t="shared" ref="S699:S760" si="255">P699+Q699</f>
        <v>382.89579291747441</v>
      </c>
    </row>
    <row r="700" spans="1:19" x14ac:dyDescent="0.25">
      <c r="D700" s="10">
        <v>180</v>
      </c>
      <c r="E700" s="2">
        <v>1052</v>
      </c>
      <c r="F700" s="38">
        <f t="shared" si="244"/>
        <v>0.45277777777777778</v>
      </c>
      <c r="G700" s="2">
        <v>1322</v>
      </c>
      <c r="H700" s="40">
        <f t="shared" si="243"/>
        <v>0.55694444444444446</v>
      </c>
      <c r="I700" s="4">
        <f t="shared" si="245"/>
        <v>0.56041666666666667</v>
      </c>
      <c r="J700" s="2" t="str">
        <f t="shared" si="246"/>
        <v/>
      </c>
      <c r="K700" s="2">
        <f t="shared" si="247"/>
        <v>150.00000000000003</v>
      </c>
      <c r="L700" s="2">
        <f t="shared" si="248"/>
        <v>3</v>
      </c>
      <c r="M700" s="2">
        <f t="shared" ca="1" si="249"/>
        <v>940</v>
      </c>
      <c r="N700" s="2">
        <f t="shared" ca="1" si="250"/>
        <v>227.00000000000009</v>
      </c>
      <c r="O700" s="2">
        <f t="shared" si="251"/>
        <v>450</v>
      </c>
      <c r="P700" s="5">
        <f t="shared" si="252"/>
        <v>47.347346607878421</v>
      </c>
      <c r="Q700" s="2">
        <f t="shared" si="253"/>
        <v>27000.000000000004</v>
      </c>
      <c r="R700" s="2">
        <f t="shared" si="254"/>
        <v>27450.000000000004</v>
      </c>
      <c r="S700" s="5">
        <f t="shared" si="255"/>
        <v>27047.347346607883</v>
      </c>
    </row>
    <row r="701" spans="1:19" x14ac:dyDescent="0.25">
      <c r="A701" s="6">
        <v>38281</v>
      </c>
      <c r="B701" s="2">
        <v>905</v>
      </c>
      <c r="D701" s="10">
        <v>0.01</v>
      </c>
      <c r="E701" s="2">
        <v>1014</v>
      </c>
      <c r="F701" s="38">
        <f t="shared" si="244"/>
        <v>0.42638888888888887</v>
      </c>
      <c r="G701" s="2">
        <v>1018</v>
      </c>
      <c r="H701" s="40">
        <f t="shared" si="243"/>
        <v>0.4291666666666667</v>
      </c>
      <c r="I701" s="4" t="str">
        <f t="shared" si="245"/>
        <v/>
      </c>
      <c r="J701" s="2">
        <f t="shared" si="246"/>
        <v>3.9999999999999858</v>
      </c>
      <c r="K701" s="2">
        <f t="shared" si="247"/>
        <v>4.0000000000000657</v>
      </c>
      <c r="L701" s="2">
        <f t="shared" si="248"/>
        <v>1</v>
      </c>
      <c r="M701" s="2">
        <f t="shared" ca="1" si="249"/>
        <v>905</v>
      </c>
      <c r="N701" s="2" t="str">
        <f t="shared" si="250"/>
        <v/>
      </c>
      <c r="O701" s="2">
        <f t="shared" si="251"/>
        <v>0.21999999999999922</v>
      </c>
      <c r="P701" s="5">
        <f t="shared" si="252"/>
        <v>0.15635212440691129</v>
      </c>
      <c r="Q701" s="2">
        <f t="shared" si="253"/>
        <v>4.000000000000066E-2</v>
      </c>
      <c r="R701" s="2">
        <f t="shared" si="254"/>
        <v>0.2599999999999999</v>
      </c>
      <c r="S701" s="5">
        <f t="shared" si="255"/>
        <v>0.19635212440691197</v>
      </c>
    </row>
    <row r="702" spans="1:19" x14ac:dyDescent="0.25">
      <c r="D702" s="10">
        <v>0.1</v>
      </c>
      <c r="E702" s="2">
        <v>1022</v>
      </c>
      <c r="F702" s="38">
        <f t="shared" si="244"/>
        <v>0.43194444444444446</v>
      </c>
      <c r="G702" s="2">
        <v>1054</v>
      </c>
      <c r="H702" s="40">
        <f t="shared" si="243"/>
        <v>0.45416666666666666</v>
      </c>
      <c r="I702" s="4" t="str">
        <f t="shared" si="245"/>
        <v/>
      </c>
      <c r="J702" s="2">
        <f t="shared" si="246"/>
        <v>4.9999999999999822</v>
      </c>
      <c r="K702" s="2">
        <f t="shared" si="247"/>
        <v>31.999999999999964</v>
      </c>
      <c r="L702" s="2">
        <f t="shared" si="248"/>
        <v>2</v>
      </c>
      <c r="M702" s="2">
        <f t="shared" ca="1" si="249"/>
        <v>905</v>
      </c>
      <c r="N702" s="2" t="str">
        <f t="shared" si="250"/>
        <v/>
      </c>
      <c r="O702" s="2">
        <f t="shared" si="251"/>
        <v>2.7499999999999902</v>
      </c>
      <c r="P702" s="5">
        <f t="shared" si="252"/>
        <v>1.9543328073261996</v>
      </c>
      <c r="Q702" s="2">
        <f t="shared" si="253"/>
        <v>3.1999999999999966</v>
      </c>
      <c r="R702" s="2">
        <f t="shared" si="254"/>
        <v>5.9499999999999869</v>
      </c>
      <c r="S702" s="5">
        <f t="shared" si="255"/>
        <v>5.1543328073261963</v>
      </c>
    </row>
    <row r="703" spans="1:19" x14ac:dyDescent="0.25">
      <c r="D703" s="10">
        <v>1</v>
      </c>
      <c r="E703" s="2">
        <v>1059</v>
      </c>
      <c r="F703" s="38">
        <f t="shared" si="244"/>
        <v>0.45763888888888887</v>
      </c>
      <c r="G703" s="2">
        <v>1111</v>
      </c>
      <c r="H703" s="40">
        <f t="shared" si="243"/>
        <v>0.46597222222222223</v>
      </c>
      <c r="I703" s="4" t="str">
        <f t="shared" si="245"/>
        <v/>
      </c>
      <c r="J703" s="2">
        <f t="shared" si="246"/>
        <v>7.0000000000000551</v>
      </c>
      <c r="K703" s="2">
        <f t="shared" si="247"/>
        <v>12.000000000000037</v>
      </c>
      <c r="L703" s="2">
        <f t="shared" si="248"/>
        <v>3</v>
      </c>
      <c r="M703" s="2">
        <f t="shared" ca="1" si="249"/>
        <v>905</v>
      </c>
      <c r="N703" s="2" t="str">
        <f t="shared" si="250"/>
        <v/>
      </c>
      <c r="O703" s="2">
        <f t="shared" si="251"/>
        <v>353.50000000000279</v>
      </c>
      <c r="P703" s="5">
        <f t="shared" si="252"/>
        <v>150.48307032967529</v>
      </c>
      <c r="Q703" s="2">
        <f t="shared" si="253"/>
        <v>12.000000000000037</v>
      </c>
      <c r="R703" s="2">
        <f t="shared" si="254"/>
        <v>365.50000000000284</v>
      </c>
      <c r="S703" s="5">
        <f t="shared" si="255"/>
        <v>162.48307032967531</v>
      </c>
    </row>
    <row r="704" spans="1:19" x14ac:dyDescent="0.25">
      <c r="D704" s="10">
        <v>100</v>
      </c>
      <c r="E704" s="2">
        <v>1118</v>
      </c>
      <c r="F704" s="38">
        <f t="shared" si="244"/>
        <v>0.47083333333333338</v>
      </c>
      <c r="G704" s="2">
        <v>1134</v>
      </c>
      <c r="H704" s="40">
        <f t="shared" si="243"/>
        <v>0.48194444444444445</v>
      </c>
      <c r="I704" s="4">
        <f t="shared" si="245"/>
        <v>0.48541666666666666</v>
      </c>
      <c r="J704" s="2" t="str">
        <f t="shared" si="246"/>
        <v/>
      </c>
      <c r="K704" s="2">
        <f t="shared" si="247"/>
        <v>15.999999999999943</v>
      </c>
      <c r="L704" s="2">
        <f t="shared" si="248"/>
        <v>4</v>
      </c>
      <c r="M704" s="2">
        <f t="shared" ca="1" si="249"/>
        <v>905</v>
      </c>
      <c r="N704" s="2">
        <f t="shared" ca="1" si="250"/>
        <v>153.99999999999994</v>
      </c>
      <c r="O704" s="2">
        <f t="shared" si="251"/>
        <v>250</v>
      </c>
      <c r="P704" s="5">
        <f t="shared" si="252"/>
        <v>27.143420404993254</v>
      </c>
      <c r="Q704" s="2">
        <f t="shared" si="253"/>
        <v>1599.9999999999943</v>
      </c>
      <c r="R704" s="2">
        <f t="shared" si="254"/>
        <v>1849.9999999999943</v>
      </c>
      <c r="S704" s="5">
        <f t="shared" si="255"/>
        <v>1627.1434204049876</v>
      </c>
    </row>
    <row r="705" spans="1:19" x14ac:dyDescent="0.25">
      <c r="A705" s="6">
        <v>38282</v>
      </c>
      <c r="B705" s="2">
        <v>931</v>
      </c>
      <c r="D705" s="10">
        <v>0.01</v>
      </c>
      <c r="E705" s="2">
        <v>954</v>
      </c>
      <c r="F705" s="38">
        <f t="shared" si="244"/>
        <v>0.41250000000000003</v>
      </c>
      <c r="G705" s="2">
        <v>956</v>
      </c>
      <c r="H705" s="40">
        <f t="shared" si="243"/>
        <v>0.41388888888888892</v>
      </c>
      <c r="I705" s="4" t="str">
        <f t="shared" si="245"/>
        <v/>
      </c>
      <c r="J705" s="2">
        <f t="shared" si="246"/>
        <v>7.9999999999999716</v>
      </c>
      <c r="K705" s="2">
        <f t="shared" si="247"/>
        <v>1.9999999999999929</v>
      </c>
      <c r="L705" s="2">
        <f t="shared" si="248"/>
        <v>1</v>
      </c>
      <c r="M705" s="2">
        <f t="shared" ca="1" si="249"/>
        <v>931</v>
      </c>
      <c r="N705" s="2" t="str">
        <f t="shared" si="250"/>
        <v/>
      </c>
      <c r="O705" s="2">
        <f t="shared" si="251"/>
        <v>40.039999999999857</v>
      </c>
      <c r="P705" s="5">
        <f t="shared" si="252"/>
        <v>11.569772311648126</v>
      </c>
      <c r="Q705" s="2">
        <f t="shared" si="253"/>
        <v>1.9999999999999931E-2</v>
      </c>
      <c r="R705" s="2">
        <f t="shared" si="254"/>
        <v>40.05999999999986</v>
      </c>
      <c r="S705" s="5">
        <f t="shared" si="255"/>
        <v>11.589772311648126</v>
      </c>
    </row>
    <row r="706" spans="1:19" x14ac:dyDescent="0.25">
      <c r="D706" s="10">
        <v>10</v>
      </c>
      <c r="E706" s="2">
        <v>1004</v>
      </c>
      <c r="F706" s="38">
        <f t="shared" si="244"/>
        <v>0.41944444444444445</v>
      </c>
      <c r="G706" s="2">
        <v>1006</v>
      </c>
      <c r="H706" s="40">
        <f t="shared" ref="H706:H766" si="256">VALUE(CONCATENATE(LEFT(G706,LEN(G706)-2),":",RIGHT(G706,2)))</f>
        <v>0.42083333333333334</v>
      </c>
      <c r="I706" s="4" t="str">
        <f t="shared" si="245"/>
        <v/>
      </c>
      <c r="J706" s="2">
        <f t="shared" si="246"/>
        <v>5.9999999999999787</v>
      </c>
      <c r="K706" s="2">
        <f t="shared" si="247"/>
        <v>1.9999999999999929</v>
      </c>
      <c r="L706" s="2">
        <f t="shared" si="248"/>
        <v>2</v>
      </c>
      <c r="M706" s="2">
        <f t="shared" ca="1" si="249"/>
        <v>931</v>
      </c>
      <c r="N706" s="2" t="str">
        <f t="shared" si="250"/>
        <v/>
      </c>
      <c r="O706" s="2">
        <f t="shared" si="251"/>
        <v>569.99999999999795</v>
      </c>
      <c r="P706" s="5">
        <f t="shared" si="252"/>
        <v>352.89579291747452</v>
      </c>
      <c r="Q706" s="2">
        <f t="shared" si="253"/>
        <v>19.999999999999929</v>
      </c>
      <c r="R706" s="2">
        <f t="shared" si="254"/>
        <v>589.99999999999784</v>
      </c>
      <c r="S706" s="5">
        <f t="shared" si="255"/>
        <v>372.89579291747447</v>
      </c>
    </row>
    <row r="707" spans="1:19" x14ac:dyDescent="0.25">
      <c r="D707" s="10">
        <v>180</v>
      </c>
      <c r="E707" s="2">
        <v>1012</v>
      </c>
      <c r="F707" s="38">
        <f t="shared" si="244"/>
        <v>0.42499999999999999</v>
      </c>
      <c r="G707" s="2">
        <v>1245</v>
      </c>
      <c r="H707" s="40">
        <f t="shared" si="256"/>
        <v>0.53125</v>
      </c>
      <c r="I707" s="4">
        <f t="shared" si="245"/>
        <v>0.53472222222222221</v>
      </c>
      <c r="J707" s="2" t="str">
        <f t="shared" si="246"/>
        <v/>
      </c>
      <c r="K707" s="2">
        <f t="shared" si="247"/>
        <v>153.00000000000003</v>
      </c>
      <c r="L707" s="2">
        <f t="shared" si="248"/>
        <v>3</v>
      </c>
      <c r="M707" s="2">
        <f t="shared" ca="1" si="249"/>
        <v>931</v>
      </c>
      <c r="N707" s="2">
        <f t="shared" ca="1" si="250"/>
        <v>198.99999999999994</v>
      </c>
      <c r="O707" s="2">
        <f t="shared" si="251"/>
        <v>450</v>
      </c>
      <c r="P707" s="5">
        <f t="shared" si="252"/>
        <v>47.347346607878421</v>
      </c>
      <c r="Q707" s="2">
        <f t="shared" si="253"/>
        <v>27540.000000000004</v>
      </c>
      <c r="R707" s="2">
        <f t="shared" si="254"/>
        <v>27990.000000000004</v>
      </c>
      <c r="S707" s="5">
        <f t="shared" si="255"/>
        <v>27587.347346607883</v>
      </c>
    </row>
    <row r="708" spans="1:19" x14ac:dyDescent="0.25">
      <c r="A708" s="6">
        <v>38285</v>
      </c>
      <c r="B708" s="2">
        <v>937</v>
      </c>
      <c r="D708" s="10">
        <v>0.01</v>
      </c>
      <c r="E708" s="2">
        <v>1044</v>
      </c>
      <c r="F708" s="38">
        <f t="shared" si="244"/>
        <v>0.44722222222222219</v>
      </c>
      <c r="G708" s="2">
        <v>1056</v>
      </c>
      <c r="H708" s="40">
        <f t="shared" si="256"/>
        <v>0.45555555555555555</v>
      </c>
      <c r="I708" s="4" t="str">
        <f t="shared" si="245"/>
        <v/>
      </c>
      <c r="J708" s="2">
        <f t="shared" si="246"/>
        <v>7.9999999999999716</v>
      </c>
      <c r="K708" s="2">
        <f t="shared" si="247"/>
        <v>12.000000000000037</v>
      </c>
      <c r="L708" s="2">
        <f t="shared" si="248"/>
        <v>1</v>
      </c>
      <c r="M708" s="2">
        <f t="shared" ca="1" si="249"/>
        <v>937</v>
      </c>
      <c r="N708" s="2" t="str">
        <f t="shared" si="250"/>
        <v/>
      </c>
      <c r="O708" s="2">
        <f t="shared" si="251"/>
        <v>0.43999999999999845</v>
      </c>
      <c r="P708" s="5">
        <f t="shared" si="252"/>
        <v>0.31270424881382258</v>
      </c>
      <c r="Q708" s="2">
        <f t="shared" si="253"/>
        <v>0.12000000000000037</v>
      </c>
      <c r="R708" s="2">
        <f t="shared" si="254"/>
        <v>0.55999999999999883</v>
      </c>
      <c r="S708" s="5">
        <f t="shared" si="255"/>
        <v>0.43270424881382297</v>
      </c>
    </row>
    <row r="709" spans="1:19" x14ac:dyDescent="0.25">
      <c r="D709" s="10">
        <v>0.1</v>
      </c>
      <c r="E709" s="2">
        <v>1104</v>
      </c>
      <c r="F709" s="38">
        <f t="shared" si="244"/>
        <v>0.46111111111111108</v>
      </c>
      <c r="G709" s="2">
        <v>1117</v>
      </c>
      <c r="H709" s="40">
        <f t="shared" si="256"/>
        <v>0.47013888888888888</v>
      </c>
      <c r="I709" s="4" t="str">
        <f t="shared" si="245"/>
        <v/>
      </c>
      <c r="J709" s="2">
        <f t="shared" si="246"/>
        <v>5.0000000000000622</v>
      </c>
      <c r="K709" s="2">
        <f t="shared" si="247"/>
        <v>13.000000000000034</v>
      </c>
      <c r="L709" s="2">
        <f t="shared" si="248"/>
        <v>2</v>
      </c>
      <c r="M709" s="2">
        <f t="shared" ca="1" si="249"/>
        <v>937</v>
      </c>
      <c r="N709" s="2" t="str">
        <f t="shared" si="250"/>
        <v/>
      </c>
      <c r="O709" s="2">
        <f t="shared" si="251"/>
        <v>0.25000000000000311</v>
      </c>
      <c r="P709" s="5">
        <f t="shared" si="252"/>
        <v>4.3429410468207696E-2</v>
      </c>
      <c r="Q709" s="2">
        <f t="shared" si="253"/>
        <v>1.3000000000000034</v>
      </c>
      <c r="R709" s="2">
        <f t="shared" si="254"/>
        <v>1.5500000000000065</v>
      </c>
      <c r="S709" s="5">
        <f t="shared" si="255"/>
        <v>1.343429410468211</v>
      </c>
    </row>
    <row r="710" spans="1:19" x14ac:dyDescent="0.25">
      <c r="D710" s="10">
        <v>0</v>
      </c>
      <c r="E710" s="2">
        <v>1122</v>
      </c>
      <c r="F710" s="38">
        <f t="shared" si="244"/>
        <v>0.47361111111111115</v>
      </c>
      <c r="G710" s="2">
        <v>1135</v>
      </c>
      <c r="H710" s="40">
        <f t="shared" si="256"/>
        <v>0.4826388888888889</v>
      </c>
      <c r="I710" s="4" t="str">
        <f t="shared" si="245"/>
        <v/>
      </c>
      <c r="J710" s="2">
        <f t="shared" si="246"/>
        <v>24.999999999999993</v>
      </c>
      <c r="K710" s="2">
        <f t="shared" si="247"/>
        <v>12.999999999999954</v>
      </c>
      <c r="L710" s="2">
        <f t="shared" si="248"/>
        <v>3</v>
      </c>
      <c r="M710" s="2">
        <f t="shared" ca="1" si="249"/>
        <v>937</v>
      </c>
      <c r="N710" s="2" t="str">
        <f t="shared" si="250"/>
        <v/>
      </c>
      <c r="O710" s="2">
        <f t="shared" si="251"/>
        <v>0.12499999999999997</v>
      </c>
      <c r="P710" s="5">
        <f t="shared" si="252"/>
        <v>2.714311043111033E-2</v>
      </c>
      <c r="Q710" s="2">
        <f t="shared" si="253"/>
        <v>0</v>
      </c>
      <c r="R710" s="2">
        <f t="shared" si="254"/>
        <v>0.12499999999999997</v>
      </c>
      <c r="S710" s="5">
        <f t="shared" si="255"/>
        <v>2.714311043111033E-2</v>
      </c>
    </row>
    <row r="711" spans="1:19" x14ac:dyDescent="0.25">
      <c r="D711" s="10">
        <v>0.01</v>
      </c>
      <c r="E711" s="2">
        <v>1200</v>
      </c>
      <c r="F711" s="38">
        <f t="shared" si="244"/>
        <v>0.5</v>
      </c>
      <c r="G711" s="2">
        <v>1215</v>
      </c>
      <c r="H711" s="40">
        <f t="shared" si="256"/>
        <v>0.51041666666666663</v>
      </c>
      <c r="I711" s="4" t="str">
        <f t="shared" si="245"/>
        <v/>
      </c>
      <c r="J711" s="2">
        <f t="shared" si="246"/>
        <v>13.000000000000114</v>
      </c>
      <c r="K711" s="2">
        <f t="shared" si="247"/>
        <v>14.999999999999947</v>
      </c>
      <c r="L711" s="2">
        <f t="shared" si="248"/>
        <v>4</v>
      </c>
      <c r="M711" s="2">
        <f t="shared" ca="1" si="249"/>
        <v>937</v>
      </c>
      <c r="N711" s="2" t="str">
        <f t="shared" si="250"/>
        <v/>
      </c>
      <c r="O711" s="2">
        <f t="shared" si="251"/>
        <v>4.4850000000000394</v>
      </c>
      <c r="P711" s="5">
        <f t="shared" si="252"/>
        <v>2.0642700498711024</v>
      </c>
      <c r="Q711" s="2">
        <f t="shared" si="253"/>
        <v>0.14999999999999947</v>
      </c>
      <c r="R711" s="2">
        <f t="shared" si="254"/>
        <v>4.6350000000000389</v>
      </c>
      <c r="S711" s="5">
        <f t="shared" si="255"/>
        <v>2.2142700498711019</v>
      </c>
    </row>
    <row r="712" spans="1:19" x14ac:dyDescent="0.25">
      <c r="D712" s="10">
        <v>0.68</v>
      </c>
      <c r="E712" s="2">
        <v>1228</v>
      </c>
      <c r="F712" s="38">
        <f t="shared" si="244"/>
        <v>0.51944444444444449</v>
      </c>
      <c r="G712" s="2">
        <v>1240</v>
      </c>
      <c r="H712" s="40">
        <f t="shared" si="256"/>
        <v>0.52777777777777779</v>
      </c>
      <c r="I712" s="4" t="str">
        <f t="shared" si="245"/>
        <v/>
      </c>
      <c r="J712" s="2">
        <f t="shared" si="246"/>
        <v>11.999999999999957</v>
      </c>
      <c r="K712" s="2">
        <f t="shared" si="247"/>
        <v>11.999999999999957</v>
      </c>
      <c r="L712" s="2">
        <f t="shared" si="248"/>
        <v>5</v>
      </c>
      <c r="M712" s="2">
        <f t="shared" ca="1" si="249"/>
        <v>937</v>
      </c>
      <c r="N712" s="2" t="str">
        <f t="shared" si="250"/>
        <v/>
      </c>
      <c r="O712" s="2">
        <f t="shared" si="251"/>
        <v>4.0859999999999861</v>
      </c>
      <c r="P712" s="5">
        <f t="shared" si="252"/>
        <v>1.249483451682589</v>
      </c>
      <c r="Q712" s="2">
        <f t="shared" si="253"/>
        <v>8.1599999999999717</v>
      </c>
      <c r="R712" s="2">
        <f t="shared" si="254"/>
        <v>12.245999999999958</v>
      </c>
      <c r="S712" s="5">
        <f t="shared" si="255"/>
        <v>9.4094834516825614</v>
      </c>
    </row>
    <row r="713" spans="1:19" x14ac:dyDescent="0.25">
      <c r="D713" s="10">
        <v>1E-3</v>
      </c>
      <c r="E713" s="2">
        <v>1252</v>
      </c>
      <c r="F713" s="38">
        <f t="shared" si="244"/>
        <v>0.53611111111111109</v>
      </c>
      <c r="G713" s="2">
        <v>1255</v>
      </c>
      <c r="H713" s="40">
        <f t="shared" si="256"/>
        <v>0.53819444444444442</v>
      </c>
      <c r="I713" s="4">
        <f t="shared" si="245"/>
        <v>0.54166666666666663</v>
      </c>
      <c r="J713" s="2" t="str">
        <f t="shared" si="246"/>
        <v/>
      </c>
      <c r="K713" s="2">
        <f t="shared" si="247"/>
        <v>2.9999999999999893</v>
      </c>
      <c r="L713" s="2">
        <f t="shared" si="248"/>
        <v>6</v>
      </c>
      <c r="M713" s="2">
        <f t="shared" ca="1" si="249"/>
        <v>937</v>
      </c>
      <c r="N713" s="2">
        <f t="shared" ca="1" si="250"/>
        <v>202.99999999999991</v>
      </c>
      <c r="O713" s="2">
        <f t="shared" si="251"/>
        <v>2.5000000000000001E-3</v>
      </c>
      <c r="P713" s="5">
        <f t="shared" si="252"/>
        <v>7.2310141757293866E-4</v>
      </c>
      <c r="Q713" s="2">
        <f t="shared" si="253"/>
        <v>2.9999999999999892E-3</v>
      </c>
      <c r="R713" s="2">
        <f t="shared" si="254"/>
        <v>5.4999999999999893E-3</v>
      </c>
      <c r="S713" s="5">
        <f t="shared" si="255"/>
        <v>3.723101417572928E-3</v>
      </c>
    </row>
    <row r="714" spans="1:19" x14ac:dyDescent="0.25">
      <c r="A714" s="6">
        <v>38285</v>
      </c>
      <c r="B714" s="2">
        <v>1320</v>
      </c>
      <c r="D714" s="10">
        <v>1.2999999999999999E-2</v>
      </c>
      <c r="E714" s="2">
        <v>1352</v>
      </c>
      <c r="F714" s="38">
        <f t="shared" si="244"/>
        <v>0.57777777777777783</v>
      </c>
      <c r="G714" s="2">
        <v>1403</v>
      </c>
      <c r="H714" s="40">
        <f t="shared" si="256"/>
        <v>0.5854166666666667</v>
      </c>
      <c r="I714" s="4" t="str">
        <f t="shared" si="245"/>
        <v/>
      </c>
      <c r="J714" s="2">
        <f t="shared" si="246"/>
        <v>12.999999999999954</v>
      </c>
      <c r="K714" s="2">
        <f t="shared" si="247"/>
        <v>10.999999999999961</v>
      </c>
      <c r="L714" s="2">
        <f t="shared" si="248"/>
        <v>1</v>
      </c>
      <c r="M714" s="2">
        <f t="shared" ca="1" si="249"/>
        <v>1320</v>
      </c>
      <c r="N714" s="2" t="str">
        <f t="shared" si="250"/>
        <v/>
      </c>
      <c r="O714" s="2">
        <f t="shared" si="251"/>
        <v>2.0344999999999929</v>
      </c>
      <c r="P714" s="5">
        <f t="shared" si="252"/>
        <v>1.1886861557437693</v>
      </c>
      <c r="Q714" s="2">
        <f t="shared" si="253"/>
        <v>0.14299999999999949</v>
      </c>
      <c r="R714" s="2">
        <f t="shared" si="254"/>
        <v>2.1774999999999922</v>
      </c>
      <c r="S714" s="5">
        <f t="shared" si="255"/>
        <v>1.3316861557437689</v>
      </c>
    </row>
    <row r="715" spans="1:19" x14ac:dyDescent="0.25">
      <c r="D715" s="10">
        <v>0.3</v>
      </c>
      <c r="E715" s="2">
        <v>1416</v>
      </c>
      <c r="F715" s="38">
        <f t="shared" si="244"/>
        <v>0.59444444444444444</v>
      </c>
      <c r="G715" s="2">
        <v>1423</v>
      </c>
      <c r="H715" s="40">
        <f t="shared" si="256"/>
        <v>0.59930555555555554</v>
      </c>
      <c r="I715" s="4">
        <f t="shared" si="245"/>
        <v>0.60277777777777775</v>
      </c>
      <c r="J715" s="2" t="str">
        <f t="shared" si="246"/>
        <v/>
      </c>
      <c r="K715" s="2">
        <f t="shared" si="247"/>
        <v>6.9999999999999751</v>
      </c>
      <c r="L715" s="2">
        <f t="shared" si="248"/>
        <v>2</v>
      </c>
      <c r="M715" s="2">
        <f t="shared" ca="1" si="249"/>
        <v>1320</v>
      </c>
      <c r="N715" s="2">
        <f t="shared" ca="1" si="250"/>
        <v>67.999999999999915</v>
      </c>
      <c r="O715" s="2">
        <f t="shared" si="251"/>
        <v>0.75</v>
      </c>
      <c r="P715" s="5">
        <f t="shared" si="252"/>
        <v>0.11893841060855184</v>
      </c>
      <c r="Q715" s="2">
        <f t="shared" si="253"/>
        <v>2.0999999999999925</v>
      </c>
      <c r="R715" s="2">
        <f t="shared" si="254"/>
        <v>2.8499999999999925</v>
      </c>
      <c r="S715" s="5">
        <f t="shared" si="255"/>
        <v>2.2189384106085446</v>
      </c>
    </row>
    <row r="716" spans="1:19" x14ac:dyDescent="0.25">
      <c r="A716" s="6">
        <v>38286</v>
      </c>
      <c r="B716" s="2">
        <v>1409</v>
      </c>
      <c r="D716" s="10">
        <v>7.0000000000000001E-3</v>
      </c>
      <c r="E716" s="2">
        <v>1506</v>
      </c>
      <c r="F716" s="38">
        <f t="shared" si="244"/>
        <v>0.62916666666666665</v>
      </c>
      <c r="G716" s="2">
        <v>1517</v>
      </c>
      <c r="H716" s="40">
        <f t="shared" si="256"/>
        <v>0.63680555555555551</v>
      </c>
      <c r="I716" s="4" t="str">
        <f t="shared" si="245"/>
        <v/>
      </c>
      <c r="J716" s="2">
        <f t="shared" si="246"/>
        <v>7.9999999999999716</v>
      </c>
      <c r="K716" s="2">
        <f t="shared" si="247"/>
        <v>10.999999999999961</v>
      </c>
      <c r="L716" s="2">
        <f t="shared" si="248"/>
        <v>1</v>
      </c>
      <c r="M716" s="2">
        <f t="shared" ca="1" si="249"/>
        <v>1409</v>
      </c>
      <c r="N716" s="2" t="str">
        <f t="shared" si="250"/>
        <v/>
      </c>
      <c r="O716" s="2">
        <f t="shared" si="251"/>
        <v>0.42399999999999854</v>
      </c>
      <c r="P716" s="5">
        <f t="shared" si="252"/>
        <v>0.27783262339111575</v>
      </c>
      <c r="Q716" s="2">
        <f t="shared" si="253"/>
        <v>7.6999999999999721E-2</v>
      </c>
      <c r="R716" s="2">
        <f t="shared" si="254"/>
        <v>0.50099999999999822</v>
      </c>
      <c r="S716" s="5">
        <f t="shared" si="255"/>
        <v>0.35483262339111549</v>
      </c>
    </row>
    <row r="717" spans="1:19" x14ac:dyDescent="0.25">
      <c r="D717" s="10">
        <v>9.9000000000000005E-2</v>
      </c>
      <c r="E717" s="2">
        <v>1525</v>
      </c>
      <c r="F717" s="38">
        <f t="shared" si="244"/>
        <v>0.64236111111111105</v>
      </c>
      <c r="G717" s="2">
        <v>1531</v>
      </c>
      <c r="H717" s="40">
        <f t="shared" si="256"/>
        <v>0.64652777777777781</v>
      </c>
      <c r="I717" s="4" t="str">
        <f t="shared" si="245"/>
        <v/>
      </c>
      <c r="J717" s="2">
        <f t="shared" si="246"/>
        <v>11.999999999999957</v>
      </c>
      <c r="K717" s="2">
        <f t="shared" si="247"/>
        <v>6.0000000000001386</v>
      </c>
      <c r="L717" s="2">
        <f t="shared" si="248"/>
        <v>2</v>
      </c>
      <c r="M717" s="2">
        <f t="shared" ca="1" si="249"/>
        <v>1409</v>
      </c>
      <c r="N717" s="2" t="str">
        <f t="shared" si="250"/>
        <v/>
      </c>
      <c r="O717" s="2">
        <f t="shared" si="251"/>
        <v>0.59519999999999795</v>
      </c>
      <c r="P717" s="5">
        <f t="shared" si="252"/>
        <v>0.19123875140217836</v>
      </c>
      <c r="Q717" s="2">
        <f t="shared" si="253"/>
        <v>0.59400000000001374</v>
      </c>
      <c r="R717" s="2">
        <f t="shared" si="254"/>
        <v>1.1892000000000116</v>
      </c>
      <c r="S717" s="5">
        <f t="shared" si="255"/>
        <v>0.78523875140219213</v>
      </c>
    </row>
    <row r="718" spans="1:19" x14ac:dyDescent="0.25">
      <c r="D718" s="10">
        <v>2.0000000000000001E-4</v>
      </c>
      <c r="E718" s="2">
        <v>1543</v>
      </c>
      <c r="F718" s="38">
        <f t="shared" si="244"/>
        <v>0.65486111111111112</v>
      </c>
      <c r="G718" s="2">
        <v>1551</v>
      </c>
      <c r="H718" s="40">
        <f t="shared" si="256"/>
        <v>0.66041666666666665</v>
      </c>
      <c r="I718" s="4" t="str">
        <f t="shared" si="245"/>
        <v/>
      </c>
      <c r="J718" s="2">
        <f t="shared" si="246"/>
        <v>4.9999999999999822</v>
      </c>
      <c r="K718" s="2">
        <f t="shared" si="247"/>
        <v>7.9999999999999716</v>
      </c>
      <c r="L718" s="2">
        <f t="shared" si="248"/>
        <v>3</v>
      </c>
      <c r="M718" s="2">
        <f t="shared" ca="1" si="249"/>
        <v>1409</v>
      </c>
      <c r="N718" s="2" t="str">
        <f t="shared" si="250"/>
        <v/>
      </c>
      <c r="O718" s="2">
        <f t="shared" si="251"/>
        <v>4.9999999999999828E-4</v>
      </c>
      <c r="P718" s="5">
        <f t="shared" si="252"/>
        <v>1.8856166434638971E-4</v>
      </c>
      <c r="Q718" s="2">
        <f t="shared" si="253"/>
        <v>1.5999999999999944E-3</v>
      </c>
      <c r="R718" s="2">
        <f t="shared" si="254"/>
        <v>2.0999999999999925E-3</v>
      </c>
      <c r="S718" s="5">
        <f t="shared" si="255"/>
        <v>1.788561664346384E-3</v>
      </c>
    </row>
    <row r="719" spans="1:19" x14ac:dyDescent="0.25">
      <c r="D719" s="10">
        <v>0</v>
      </c>
      <c r="E719" s="2">
        <v>1556</v>
      </c>
      <c r="F719" s="38">
        <f t="shared" si="244"/>
        <v>0.66388888888888886</v>
      </c>
      <c r="G719" s="2">
        <v>1614</v>
      </c>
      <c r="H719" s="40">
        <f t="shared" si="256"/>
        <v>0.67638888888888893</v>
      </c>
      <c r="I719" s="4" t="str">
        <f t="shared" si="245"/>
        <v/>
      </c>
      <c r="J719" s="2">
        <f t="shared" si="246"/>
        <v>30.000000000000053</v>
      </c>
      <c r="K719" s="2">
        <f t="shared" si="247"/>
        <v>18.000000000000096</v>
      </c>
      <c r="L719" s="2">
        <f t="shared" si="248"/>
        <v>4</v>
      </c>
      <c r="M719" s="2">
        <f t="shared" ca="1" si="249"/>
        <v>1409</v>
      </c>
      <c r="N719" s="2" t="str">
        <f t="shared" si="250"/>
        <v/>
      </c>
      <c r="O719" s="2">
        <f t="shared" si="251"/>
        <v>0.15000000000000027</v>
      </c>
      <c r="P719" s="5">
        <f t="shared" si="252"/>
        <v>3.2571732517332461E-2</v>
      </c>
      <c r="Q719" s="2">
        <f t="shared" si="253"/>
        <v>0</v>
      </c>
      <c r="R719" s="2">
        <f t="shared" si="254"/>
        <v>0.15000000000000027</v>
      </c>
      <c r="S719" s="5">
        <f t="shared" si="255"/>
        <v>3.2571732517332461E-2</v>
      </c>
    </row>
    <row r="720" spans="1:19" x14ac:dyDescent="0.25">
      <c r="D720" s="10">
        <v>0.01</v>
      </c>
      <c r="E720" s="2">
        <v>1644</v>
      </c>
      <c r="F720" s="38">
        <f t="shared" si="244"/>
        <v>0.6972222222222223</v>
      </c>
      <c r="G720" s="2">
        <v>1654</v>
      </c>
      <c r="H720" s="40">
        <f t="shared" si="256"/>
        <v>0.70416666666666661</v>
      </c>
      <c r="I720" s="4" t="str">
        <f t="shared" si="245"/>
        <v/>
      </c>
      <c r="J720" s="2">
        <f t="shared" si="246"/>
        <v>9.0000000000001279</v>
      </c>
      <c r="K720" s="2">
        <f t="shared" si="247"/>
        <v>9.9999999999998046</v>
      </c>
      <c r="L720" s="2">
        <f t="shared" si="248"/>
        <v>5</v>
      </c>
      <c r="M720" s="2">
        <f t="shared" ca="1" si="249"/>
        <v>1409</v>
      </c>
      <c r="N720" s="2" t="str">
        <f t="shared" si="250"/>
        <v/>
      </c>
      <c r="O720" s="2">
        <f t="shared" si="251"/>
        <v>0.7200000000000103</v>
      </c>
      <c r="P720" s="5">
        <f t="shared" si="252"/>
        <v>0.46529544568491116</v>
      </c>
      <c r="Q720" s="2">
        <f t="shared" si="253"/>
        <v>9.9999999999998049E-2</v>
      </c>
      <c r="R720" s="2">
        <f t="shared" si="254"/>
        <v>0.82000000000000839</v>
      </c>
      <c r="S720" s="5">
        <f t="shared" si="255"/>
        <v>0.56529544568490919</v>
      </c>
    </row>
    <row r="721" spans="1:19" x14ac:dyDescent="0.25">
      <c r="D721" s="10">
        <v>0.15</v>
      </c>
      <c r="E721" s="2">
        <v>1703</v>
      </c>
      <c r="F721" s="38">
        <f t="shared" si="244"/>
        <v>0.7104166666666667</v>
      </c>
      <c r="G721" s="2">
        <v>1709</v>
      </c>
      <c r="H721" s="40">
        <f t="shared" si="256"/>
        <v>0.71458333333333324</v>
      </c>
      <c r="I721" s="4" t="str">
        <f t="shared" si="245"/>
        <v/>
      </c>
      <c r="J721" s="2">
        <f t="shared" si="246"/>
        <v>9.0000000000001279</v>
      </c>
      <c r="K721" s="2">
        <f t="shared" si="247"/>
        <v>5.9999999999998188</v>
      </c>
      <c r="L721" s="2">
        <f t="shared" si="248"/>
        <v>6</v>
      </c>
      <c r="M721" s="2">
        <f t="shared" ca="1" si="249"/>
        <v>1409</v>
      </c>
      <c r="N721" s="2" t="str">
        <f t="shared" si="250"/>
        <v/>
      </c>
      <c r="O721" s="2">
        <f t="shared" si="251"/>
        <v>0.68400000000000971</v>
      </c>
      <c r="P721" s="5">
        <f t="shared" si="252"/>
        <v>0.30854796664558465</v>
      </c>
      <c r="Q721" s="2">
        <f t="shared" si="253"/>
        <v>0.89999999999997282</v>
      </c>
      <c r="R721" s="2">
        <f t="shared" si="254"/>
        <v>1.5839999999999825</v>
      </c>
      <c r="S721" s="5">
        <f t="shared" si="255"/>
        <v>1.2085479666455574</v>
      </c>
    </row>
    <row r="722" spans="1:19" x14ac:dyDescent="0.25">
      <c r="D722" s="10">
        <v>2E-3</v>
      </c>
      <c r="E722" s="2">
        <v>1718</v>
      </c>
      <c r="F722" s="38">
        <f t="shared" si="244"/>
        <v>0.72083333333333333</v>
      </c>
      <c r="G722" s="2">
        <v>1722</v>
      </c>
      <c r="H722" s="40">
        <f t="shared" si="256"/>
        <v>0.72361111111111109</v>
      </c>
      <c r="I722" s="4" t="str">
        <f t="shared" si="245"/>
        <v/>
      </c>
      <c r="J722" s="2">
        <f t="shared" si="246"/>
        <v>4.9999999999999822</v>
      </c>
      <c r="K722" s="2">
        <f t="shared" si="247"/>
        <v>3.9999999999999858</v>
      </c>
      <c r="L722" s="2">
        <f t="shared" si="248"/>
        <v>7</v>
      </c>
      <c r="M722" s="2">
        <f t="shared" ca="1" si="249"/>
        <v>1409</v>
      </c>
      <c r="N722" s="2" t="str">
        <f t="shared" si="250"/>
        <v/>
      </c>
      <c r="O722" s="2">
        <f t="shared" si="251"/>
        <v>4.9999999999999828E-3</v>
      </c>
      <c r="P722" s="5">
        <f t="shared" si="252"/>
        <v>1.3155467320159397E-3</v>
      </c>
      <c r="Q722" s="2">
        <f t="shared" si="253"/>
        <v>7.9999999999999724E-3</v>
      </c>
      <c r="R722" s="2">
        <f t="shared" si="254"/>
        <v>1.2999999999999956E-2</v>
      </c>
      <c r="S722" s="5">
        <f t="shared" si="255"/>
        <v>9.3155467320159124E-3</v>
      </c>
    </row>
    <row r="723" spans="1:19" x14ac:dyDescent="0.25">
      <c r="D723" s="10">
        <v>0</v>
      </c>
      <c r="E723" s="2">
        <v>1727</v>
      </c>
      <c r="F723" s="38">
        <f t="shared" si="244"/>
        <v>0.7270833333333333</v>
      </c>
      <c r="G723" s="2">
        <v>1732</v>
      </c>
      <c r="H723" s="40">
        <f t="shared" si="256"/>
        <v>0.73055555555555562</v>
      </c>
      <c r="I723" s="4" t="str">
        <f t="shared" si="245"/>
        <v/>
      </c>
      <c r="J723" s="2">
        <f t="shared" si="246"/>
        <v>20.999999999999925</v>
      </c>
      <c r="K723" s="2">
        <f t="shared" si="247"/>
        <v>5.0000000000001421</v>
      </c>
      <c r="L723" s="2">
        <f t="shared" si="248"/>
        <v>8</v>
      </c>
      <c r="M723" s="2">
        <f t="shared" ca="1" si="249"/>
        <v>1409</v>
      </c>
      <c r="N723" s="2" t="str">
        <f t="shared" si="250"/>
        <v/>
      </c>
      <c r="O723" s="2">
        <f t="shared" si="251"/>
        <v>0.15749999999999945</v>
      </c>
      <c r="P723" s="5">
        <f t="shared" si="252"/>
        <v>3.2758339052919229E-2</v>
      </c>
      <c r="Q723" s="2">
        <f t="shared" si="253"/>
        <v>0</v>
      </c>
      <c r="R723" s="2">
        <f t="shared" si="254"/>
        <v>0.15749999999999945</v>
      </c>
      <c r="S723" s="5">
        <f t="shared" si="255"/>
        <v>3.2758339052919229E-2</v>
      </c>
    </row>
    <row r="724" spans="1:19" x14ac:dyDescent="0.25">
      <c r="D724" s="10">
        <v>1.4999999999999999E-2</v>
      </c>
      <c r="E724" s="2">
        <v>1753</v>
      </c>
      <c r="F724" s="38">
        <f t="shared" si="244"/>
        <v>0.74513888888888891</v>
      </c>
      <c r="G724" s="2">
        <v>1802</v>
      </c>
      <c r="H724" s="40">
        <f t="shared" si="256"/>
        <v>0.75138888888888899</v>
      </c>
      <c r="I724" s="4" t="str">
        <f t="shared" si="245"/>
        <v/>
      </c>
      <c r="J724" s="2">
        <f t="shared" si="246"/>
        <v>11.999999999999957</v>
      </c>
      <c r="K724" s="2">
        <f t="shared" si="247"/>
        <v>9.0000000000001279</v>
      </c>
      <c r="L724" s="2">
        <f t="shared" si="248"/>
        <v>9</v>
      </c>
      <c r="M724" s="2">
        <f t="shared" ca="1" si="249"/>
        <v>1409</v>
      </c>
      <c r="N724" s="2" t="str">
        <f t="shared" si="250"/>
        <v/>
      </c>
      <c r="O724" s="2">
        <f t="shared" si="251"/>
        <v>9.5999999999999655E-2</v>
      </c>
      <c r="P724" s="5">
        <f t="shared" si="252"/>
        <v>6.2058631871226358E-2</v>
      </c>
      <c r="Q724" s="2">
        <f t="shared" si="253"/>
        <v>0.13500000000000192</v>
      </c>
      <c r="R724" s="2">
        <f t="shared" si="254"/>
        <v>0.23100000000000159</v>
      </c>
      <c r="S724" s="5">
        <f t="shared" si="255"/>
        <v>0.1970586318712283</v>
      </c>
    </row>
    <row r="725" spans="1:19" x14ac:dyDescent="0.25">
      <c r="D725" s="10">
        <v>1E-3</v>
      </c>
      <c r="E725" s="2">
        <v>1814</v>
      </c>
      <c r="F725" s="38">
        <f t="shared" si="244"/>
        <v>0.7597222222222223</v>
      </c>
      <c r="G725" s="2">
        <v>1821</v>
      </c>
      <c r="H725" s="40">
        <f t="shared" si="256"/>
        <v>0.76458333333333339</v>
      </c>
      <c r="I725" s="4" t="str">
        <f t="shared" si="245"/>
        <v/>
      </c>
      <c r="J725" s="2">
        <f t="shared" si="246"/>
        <v>13.99999999999979</v>
      </c>
      <c r="K725" s="2">
        <f t="shared" si="247"/>
        <v>6.9999999999999751</v>
      </c>
      <c r="L725" s="2">
        <f t="shared" si="248"/>
        <v>10</v>
      </c>
      <c r="M725" s="2">
        <f t="shared" ca="1" si="249"/>
        <v>1409</v>
      </c>
      <c r="N725" s="2" t="str">
        <f t="shared" si="250"/>
        <v/>
      </c>
      <c r="O725" s="2">
        <f t="shared" si="251"/>
        <v>2.1069999999999682</v>
      </c>
      <c r="P725" s="5">
        <f t="shared" si="252"/>
        <v>0.73402715342568103</v>
      </c>
      <c r="Q725" s="2">
        <f t="shared" si="253"/>
        <v>6.999999999999975E-3</v>
      </c>
      <c r="R725" s="2">
        <f t="shared" si="254"/>
        <v>2.1139999999999683</v>
      </c>
      <c r="S725" s="5">
        <f t="shared" si="255"/>
        <v>0.74102715342568104</v>
      </c>
    </row>
    <row r="726" spans="1:19" x14ac:dyDescent="0.25">
      <c r="D726" s="10">
        <v>0.3</v>
      </c>
      <c r="E726" s="2">
        <v>1835</v>
      </c>
      <c r="F726" s="38">
        <f t="shared" si="244"/>
        <v>0.77430555555555547</v>
      </c>
      <c r="G726" s="2">
        <v>1839</v>
      </c>
      <c r="H726" s="40">
        <f t="shared" si="256"/>
        <v>0.77708333333333324</v>
      </c>
      <c r="I726" s="4" t="str">
        <f t="shared" si="245"/>
        <v/>
      </c>
      <c r="J726" s="2">
        <f t="shared" si="246"/>
        <v>9.0000000000001279</v>
      </c>
      <c r="K726" s="2">
        <f t="shared" si="247"/>
        <v>3.9999999999999858</v>
      </c>
      <c r="L726" s="2">
        <f t="shared" si="248"/>
        <v>11</v>
      </c>
      <c r="M726" s="2">
        <f t="shared" ca="1" si="249"/>
        <v>1409</v>
      </c>
      <c r="N726" s="2" t="str">
        <f t="shared" si="250"/>
        <v/>
      </c>
      <c r="O726" s="2">
        <f t="shared" si="251"/>
        <v>1.4040000000000199</v>
      </c>
      <c r="P726" s="5">
        <f t="shared" si="252"/>
        <v>0.80527008801955402</v>
      </c>
      <c r="Q726" s="2">
        <f t="shared" si="253"/>
        <v>1.1999999999999957</v>
      </c>
      <c r="R726" s="2">
        <f t="shared" si="254"/>
        <v>2.6040000000000156</v>
      </c>
      <c r="S726" s="5">
        <f t="shared" si="255"/>
        <v>2.0052700880195498</v>
      </c>
    </row>
    <row r="727" spans="1:19" x14ac:dyDescent="0.25">
      <c r="D727" s="10">
        <v>1.2E-2</v>
      </c>
      <c r="E727" s="2">
        <v>1848</v>
      </c>
      <c r="F727" s="38">
        <f t="shared" si="244"/>
        <v>0.78333333333333333</v>
      </c>
      <c r="G727" s="2">
        <v>1856</v>
      </c>
      <c r="H727" s="40">
        <f t="shared" si="256"/>
        <v>0.78888888888888886</v>
      </c>
      <c r="I727" s="4">
        <f t="shared" si="245"/>
        <v>0.79236111111111107</v>
      </c>
      <c r="J727" s="2" t="str">
        <f t="shared" si="246"/>
        <v/>
      </c>
      <c r="K727" s="2">
        <f t="shared" si="247"/>
        <v>7.9999999999999716</v>
      </c>
      <c r="L727" s="2">
        <f t="shared" si="248"/>
        <v>12</v>
      </c>
      <c r="M727" s="2">
        <f t="shared" ca="1" si="249"/>
        <v>1409</v>
      </c>
      <c r="N727" s="2">
        <f t="shared" ca="1" si="250"/>
        <v>291.99999999999994</v>
      </c>
      <c r="O727" s="2">
        <f t="shared" si="251"/>
        <v>0.03</v>
      </c>
      <c r="P727" s="5">
        <f t="shared" si="252"/>
        <v>6.3874403117394323E-3</v>
      </c>
      <c r="Q727" s="2">
        <f t="shared" si="253"/>
        <v>9.5999999999999655E-2</v>
      </c>
      <c r="R727" s="2">
        <f t="shared" si="254"/>
        <v>0.12599999999999967</v>
      </c>
      <c r="S727" s="5">
        <f t="shared" si="255"/>
        <v>0.10238744031173909</v>
      </c>
    </row>
    <row r="728" spans="1:19" x14ac:dyDescent="0.25">
      <c r="A728" s="6">
        <v>38287</v>
      </c>
      <c r="B728" s="2">
        <v>808</v>
      </c>
      <c r="D728" s="10">
        <v>8.9999999999999993E-3</v>
      </c>
      <c r="E728" s="2">
        <v>915</v>
      </c>
      <c r="F728" s="38">
        <f t="shared" si="244"/>
        <v>0.38541666666666669</v>
      </c>
      <c r="G728" s="2">
        <v>930</v>
      </c>
      <c r="H728" s="40">
        <f t="shared" si="256"/>
        <v>0.39583333333333331</v>
      </c>
      <c r="I728" s="4" t="str">
        <f t="shared" si="245"/>
        <v/>
      </c>
      <c r="J728" s="2">
        <f t="shared" si="246"/>
        <v>11.000000000000041</v>
      </c>
      <c r="K728" s="2">
        <f t="shared" si="247"/>
        <v>14.999999999999947</v>
      </c>
      <c r="L728" s="2">
        <f t="shared" si="248"/>
        <v>1</v>
      </c>
      <c r="M728" s="2">
        <f t="shared" ca="1" si="249"/>
        <v>808</v>
      </c>
      <c r="N728" s="2" t="str">
        <f t="shared" si="250"/>
        <v/>
      </c>
      <c r="O728" s="2">
        <f t="shared" si="251"/>
        <v>0.54450000000000198</v>
      </c>
      <c r="P728" s="5">
        <f t="shared" si="252"/>
        <v>0.38697318838087608</v>
      </c>
      <c r="Q728" s="2">
        <f t="shared" si="253"/>
        <v>0.13499999999999951</v>
      </c>
      <c r="R728" s="2">
        <f t="shared" si="254"/>
        <v>0.67950000000000155</v>
      </c>
      <c r="S728" s="5">
        <f t="shared" si="255"/>
        <v>0.52197318838087559</v>
      </c>
    </row>
    <row r="729" spans="1:19" x14ac:dyDescent="0.25">
      <c r="D729" s="10">
        <v>0.09</v>
      </c>
      <c r="E729" s="2">
        <v>941</v>
      </c>
      <c r="F729" s="38">
        <f t="shared" si="244"/>
        <v>0.40347222222222223</v>
      </c>
      <c r="G729" s="2">
        <v>947</v>
      </c>
      <c r="H729" s="40">
        <f t="shared" si="256"/>
        <v>0.40763888888888888</v>
      </c>
      <c r="I729" s="4">
        <f t="shared" si="245"/>
        <v>0.41111111111111109</v>
      </c>
      <c r="J729" s="2" t="str">
        <f t="shared" si="246"/>
        <v/>
      </c>
      <c r="K729" s="2">
        <f t="shared" si="247"/>
        <v>5.9999999999999787</v>
      </c>
      <c r="L729" s="2">
        <f t="shared" si="248"/>
        <v>2</v>
      </c>
      <c r="M729" s="2">
        <f t="shared" ca="1" si="249"/>
        <v>808</v>
      </c>
      <c r="N729" s="2">
        <f t="shared" ca="1" si="250"/>
        <v>104.00000000000003</v>
      </c>
      <c r="O729" s="2">
        <f t="shared" si="251"/>
        <v>0.22499999999999998</v>
      </c>
      <c r="P729" s="5">
        <f t="shared" si="252"/>
        <v>3.9447105362152929E-2</v>
      </c>
      <c r="Q729" s="2">
        <f t="shared" si="253"/>
        <v>0.53999999999999804</v>
      </c>
      <c r="R729" s="2">
        <f t="shared" si="254"/>
        <v>0.76499999999999801</v>
      </c>
      <c r="S729" s="5">
        <f t="shared" si="255"/>
        <v>0.57944710536215094</v>
      </c>
    </row>
    <row r="730" spans="1:19" x14ac:dyDescent="0.25">
      <c r="A730" s="6">
        <v>38287</v>
      </c>
      <c r="B730" s="2">
        <v>1037</v>
      </c>
      <c r="D730" s="10">
        <v>0.09</v>
      </c>
      <c r="E730" s="2">
        <v>1057</v>
      </c>
      <c r="F730" s="38">
        <f t="shared" si="244"/>
        <v>0.45624999999999999</v>
      </c>
      <c r="G730" s="2">
        <v>1104</v>
      </c>
      <c r="H730" s="40">
        <f t="shared" si="256"/>
        <v>0.46111111111111108</v>
      </c>
      <c r="I730" s="4" t="str">
        <f t="shared" si="245"/>
        <v/>
      </c>
      <c r="J730" s="2">
        <f t="shared" si="246"/>
        <v>7.9999999999999716</v>
      </c>
      <c r="K730" s="2">
        <f t="shared" si="247"/>
        <v>6.9999999999999751</v>
      </c>
      <c r="L730" s="2">
        <f t="shared" si="248"/>
        <v>1</v>
      </c>
      <c r="M730" s="2">
        <f t="shared" ca="1" si="249"/>
        <v>1037</v>
      </c>
      <c r="N730" s="2" t="str">
        <f t="shared" si="250"/>
        <v/>
      </c>
      <c r="O730" s="2">
        <f t="shared" si="251"/>
        <v>0.38399999999999862</v>
      </c>
      <c r="P730" s="5">
        <f t="shared" si="252"/>
        <v>0.24816327240579455</v>
      </c>
      <c r="Q730" s="2">
        <f t="shared" si="253"/>
        <v>0.62999999999999778</v>
      </c>
      <c r="R730" s="2">
        <f t="shared" si="254"/>
        <v>1.0139999999999965</v>
      </c>
      <c r="S730" s="5">
        <f t="shared" si="255"/>
        <v>0.87816327240579239</v>
      </c>
    </row>
    <row r="731" spans="1:19" x14ac:dyDescent="0.25">
      <c r="D731" s="10">
        <v>6.0000000000000001E-3</v>
      </c>
      <c r="E731" s="2">
        <v>1112</v>
      </c>
      <c r="F731" s="38">
        <f t="shared" si="244"/>
        <v>0.46666666666666662</v>
      </c>
      <c r="G731" s="2">
        <v>1115</v>
      </c>
      <c r="H731" s="40">
        <f t="shared" si="256"/>
        <v>0.46875</v>
      </c>
      <c r="I731" s="4" t="str">
        <f t="shared" si="245"/>
        <v/>
      </c>
      <c r="J731" s="2">
        <f t="shared" si="246"/>
        <v>7.9999999999999716</v>
      </c>
      <c r="K731" s="2">
        <f t="shared" si="247"/>
        <v>3.0000000000000693</v>
      </c>
      <c r="L731" s="2">
        <f t="shared" si="248"/>
        <v>2</v>
      </c>
      <c r="M731" s="2">
        <f t="shared" ca="1" si="249"/>
        <v>1037</v>
      </c>
      <c r="N731" s="2" t="str">
        <f t="shared" si="250"/>
        <v/>
      </c>
      <c r="O731" s="2">
        <f t="shared" si="251"/>
        <v>0.26399999999999907</v>
      </c>
      <c r="P731" s="5">
        <f t="shared" si="252"/>
        <v>0.18762743789604305</v>
      </c>
      <c r="Q731" s="2">
        <f t="shared" si="253"/>
        <v>1.8000000000000415E-2</v>
      </c>
      <c r="R731" s="2">
        <f t="shared" si="254"/>
        <v>0.28199999999999947</v>
      </c>
      <c r="S731" s="5">
        <f t="shared" si="255"/>
        <v>0.20562743789604346</v>
      </c>
    </row>
    <row r="732" spans="1:19" x14ac:dyDescent="0.25">
      <c r="D732" s="10">
        <v>0.06</v>
      </c>
      <c r="E732" s="2">
        <v>1123</v>
      </c>
      <c r="F732" s="38">
        <f t="shared" si="244"/>
        <v>0.47430555555555554</v>
      </c>
      <c r="G732" s="2">
        <v>1126</v>
      </c>
      <c r="H732" s="40">
        <f t="shared" si="256"/>
        <v>0.47638888888888892</v>
      </c>
      <c r="I732" s="4">
        <f t="shared" si="245"/>
        <v>0.47986111111111113</v>
      </c>
      <c r="J732" s="2" t="str">
        <f t="shared" si="246"/>
        <v/>
      </c>
      <c r="K732" s="2">
        <f t="shared" si="247"/>
        <v>3.0000000000000693</v>
      </c>
      <c r="L732" s="2">
        <f t="shared" si="248"/>
        <v>3</v>
      </c>
      <c r="M732" s="2">
        <f t="shared" ca="1" si="249"/>
        <v>1037</v>
      </c>
      <c r="N732" s="2">
        <f t="shared" ca="1" si="250"/>
        <v>53.999999999999972</v>
      </c>
      <c r="O732" s="2">
        <f t="shared" si="251"/>
        <v>0.15</v>
      </c>
      <c r="P732" s="5">
        <f t="shared" si="252"/>
        <v>2.726709375618297E-2</v>
      </c>
      <c r="Q732" s="2">
        <f t="shared" si="253"/>
        <v>0.18000000000000416</v>
      </c>
      <c r="R732" s="2">
        <f t="shared" si="254"/>
        <v>0.33000000000000418</v>
      </c>
      <c r="S732" s="5">
        <f t="shared" si="255"/>
        <v>0.20726709375618713</v>
      </c>
    </row>
    <row r="733" spans="1:19" x14ac:dyDescent="0.25">
      <c r="A733" s="6">
        <v>38287</v>
      </c>
      <c r="B733" s="2">
        <v>1145</v>
      </c>
      <c r="D733" s="10">
        <v>8.9999999999999993E-3</v>
      </c>
      <c r="E733" s="2">
        <v>1212</v>
      </c>
      <c r="F733" s="38">
        <f t="shared" si="244"/>
        <v>0.5083333333333333</v>
      </c>
      <c r="G733" s="2">
        <v>1221</v>
      </c>
      <c r="H733" s="40">
        <f t="shared" si="256"/>
        <v>0.51458333333333328</v>
      </c>
      <c r="I733" s="4" t="str">
        <f t="shared" si="245"/>
        <v/>
      </c>
      <c r="J733" s="2">
        <f t="shared" si="246"/>
        <v>11.000000000000121</v>
      </c>
      <c r="K733" s="2">
        <f t="shared" si="247"/>
        <v>8.999999999999968</v>
      </c>
      <c r="L733" s="2">
        <f t="shared" si="248"/>
        <v>1</v>
      </c>
      <c r="M733" s="2">
        <f t="shared" ca="1" si="249"/>
        <v>1145</v>
      </c>
      <c r="N733" s="2" t="str">
        <f t="shared" si="250"/>
        <v/>
      </c>
      <c r="O733" s="2">
        <f t="shared" si="251"/>
        <v>0.54450000000000598</v>
      </c>
      <c r="P733" s="5">
        <f t="shared" si="252"/>
        <v>0.38697318838087891</v>
      </c>
      <c r="Q733" s="2">
        <f t="shared" si="253"/>
        <v>8.0999999999999711E-2</v>
      </c>
      <c r="R733" s="2">
        <f t="shared" si="254"/>
        <v>0.62550000000000572</v>
      </c>
      <c r="S733" s="5">
        <f t="shared" si="255"/>
        <v>0.46797318838087865</v>
      </c>
    </row>
    <row r="734" spans="1:19" x14ac:dyDescent="0.25">
      <c r="D734" s="10">
        <v>0.09</v>
      </c>
      <c r="E734" s="2">
        <v>1232</v>
      </c>
      <c r="F734" s="38">
        <f t="shared" si="244"/>
        <v>0.52222222222222225</v>
      </c>
      <c r="G734" s="2">
        <v>1240</v>
      </c>
      <c r="H734" s="40">
        <f t="shared" si="256"/>
        <v>0.52777777777777779</v>
      </c>
      <c r="I734" s="4" t="str">
        <f t="shared" si="245"/>
        <v/>
      </c>
      <c r="J734" s="2">
        <f t="shared" si="246"/>
        <v>9.9999999999999645</v>
      </c>
      <c r="K734" s="2">
        <f t="shared" si="247"/>
        <v>7.9999999999999716</v>
      </c>
      <c r="L734" s="2">
        <f t="shared" si="248"/>
        <v>2</v>
      </c>
      <c r="M734" s="2">
        <f t="shared" ca="1" si="249"/>
        <v>1145</v>
      </c>
      <c r="N734" s="2" t="str">
        <f t="shared" si="250"/>
        <v/>
      </c>
      <c r="O734" s="2">
        <f t="shared" si="251"/>
        <v>0.49999999999999817</v>
      </c>
      <c r="P734" s="5">
        <f t="shared" si="252"/>
        <v>0.36411041994742954</v>
      </c>
      <c r="Q734" s="2">
        <f t="shared" si="253"/>
        <v>0.71999999999999742</v>
      </c>
      <c r="R734" s="2">
        <f t="shared" si="254"/>
        <v>1.2199999999999955</v>
      </c>
      <c r="S734" s="5">
        <f t="shared" si="255"/>
        <v>1.084110419947427</v>
      </c>
    </row>
    <row r="735" spans="1:19" x14ac:dyDescent="0.25">
      <c r="D735" s="10">
        <v>0.01</v>
      </c>
      <c r="E735" s="2">
        <v>1250</v>
      </c>
      <c r="F735" s="38">
        <f t="shared" si="244"/>
        <v>0.53472222222222221</v>
      </c>
      <c r="G735" s="2">
        <v>1359</v>
      </c>
      <c r="H735" s="40">
        <f t="shared" si="256"/>
        <v>0.58263888888888882</v>
      </c>
      <c r="I735" s="4" t="str">
        <f t="shared" si="245"/>
        <v/>
      </c>
      <c r="J735" s="2">
        <f t="shared" si="246"/>
        <v>5.0000000000001421</v>
      </c>
      <c r="K735" s="2">
        <f t="shared" si="247"/>
        <v>68.999999999999915</v>
      </c>
      <c r="L735" s="2">
        <f t="shared" si="248"/>
        <v>3</v>
      </c>
      <c r="M735" s="2">
        <f t="shared" ca="1" si="249"/>
        <v>1145</v>
      </c>
      <c r="N735" s="2" t="str">
        <f t="shared" si="250"/>
        <v/>
      </c>
      <c r="O735" s="2">
        <f t="shared" si="251"/>
        <v>3.7500000000001067E-2</v>
      </c>
      <c r="P735" s="5">
        <f t="shared" si="252"/>
        <v>3.6072579414863942E-2</v>
      </c>
      <c r="Q735" s="2">
        <f t="shared" si="253"/>
        <v>0.68999999999999917</v>
      </c>
      <c r="R735" s="2">
        <f t="shared" si="254"/>
        <v>0.72750000000000026</v>
      </c>
      <c r="S735" s="5">
        <f t="shared" si="255"/>
        <v>0.72607257941486314</v>
      </c>
    </row>
    <row r="736" spans="1:19" x14ac:dyDescent="0.25">
      <c r="D736" s="10">
        <v>5.0000000000000001E-3</v>
      </c>
      <c r="E736" s="2">
        <v>1404</v>
      </c>
      <c r="F736" s="38">
        <f t="shared" si="244"/>
        <v>0.58611111111111114</v>
      </c>
      <c r="G736" s="2">
        <v>1755</v>
      </c>
      <c r="H736" s="40">
        <f t="shared" si="256"/>
        <v>0.74652777777777779</v>
      </c>
      <c r="I736" s="4">
        <f t="shared" si="245"/>
        <v>0.75</v>
      </c>
      <c r="J736" s="2" t="str">
        <f t="shared" si="246"/>
        <v/>
      </c>
      <c r="K736" s="2">
        <f t="shared" si="247"/>
        <v>230.99999999999997</v>
      </c>
      <c r="L736" s="2">
        <f t="shared" si="248"/>
        <v>4</v>
      </c>
      <c r="M736" s="2">
        <f t="shared" ca="1" si="249"/>
        <v>1145</v>
      </c>
      <c r="N736" s="2">
        <f t="shared" ca="1" si="250"/>
        <v>375</v>
      </c>
      <c r="O736" s="2">
        <f t="shared" si="251"/>
        <v>1.2500000000000001E-2</v>
      </c>
      <c r="P736" s="5">
        <f t="shared" si="252"/>
        <v>2.9346558686941856E-3</v>
      </c>
      <c r="Q736" s="2">
        <f t="shared" si="253"/>
        <v>1.1549999999999998</v>
      </c>
      <c r="R736" s="2">
        <f t="shared" si="254"/>
        <v>1.1674999999999998</v>
      </c>
      <c r="S736" s="5">
        <f t="shared" si="255"/>
        <v>1.157934655868694</v>
      </c>
    </row>
    <row r="737" spans="1:19" x14ac:dyDescent="0.25">
      <c r="A737" s="6">
        <v>38288</v>
      </c>
      <c r="B737" s="2">
        <v>807</v>
      </c>
      <c r="D737" s="10">
        <v>6.0000000000000001E-3</v>
      </c>
      <c r="E737" s="2">
        <v>908</v>
      </c>
      <c r="F737" s="38">
        <f t="shared" si="244"/>
        <v>0.38055555555555554</v>
      </c>
      <c r="G737" s="2">
        <v>921</v>
      </c>
      <c r="H737" s="40">
        <f t="shared" si="256"/>
        <v>0.38958333333333334</v>
      </c>
      <c r="I737" s="4" t="str">
        <f t="shared" si="245"/>
        <v/>
      </c>
      <c r="J737" s="2">
        <f t="shared" si="246"/>
        <v>8.999999999999968</v>
      </c>
      <c r="K737" s="2">
        <f t="shared" si="247"/>
        <v>13.000000000000034</v>
      </c>
      <c r="L737" s="2">
        <f t="shared" si="248"/>
        <v>1</v>
      </c>
      <c r="M737" s="2">
        <f t="shared" ca="1" si="249"/>
        <v>807</v>
      </c>
      <c r="N737" s="2" t="str">
        <f t="shared" si="250"/>
        <v/>
      </c>
      <c r="O737" s="2">
        <f t="shared" si="251"/>
        <v>0.83699999999999697</v>
      </c>
      <c r="P737" s="5">
        <f t="shared" si="252"/>
        <v>0.46044789559359023</v>
      </c>
      <c r="Q737" s="2">
        <f t="shared" si="253"/>
        <v>7.8000000000000208E-2</v>
      </c>
      <c r="R737" s="2">
        <f t="shared" si="254"/>
        <v>0.91499999999999715</v>
      </c>
      <c r="S737" s="5">
        <f t="shared" si="255"/>
        <v>0.53844789559359041</v>
      </c>
    </row>
    <row r="738" spans="1:19" x14ac:dyDescent="0.25">
      <c r="D738" s="10">
        <v>0.18</v>
      </c>
      <c r="E738" s="2">
        <v>930</v>
      </c>
      <c r="F738" s="38">
        <f t="shared" si="244"/>
        <v>0.39583333333333331</v>
      </c>
      <c r="G738" s="2">
        <v>936</v>
      </c>
      <c r="H738" s="40">
        <f t="shared" si="256"/>
        <v>0.39999999999999997</v>
      </c>
      <c r="I738" s="4" t="str">
        <f t="shared" si="245"/>
        <v/>
      </c>
      <c r="J738" s="2">
        <f t="shared" si="246"/>
        <v>3.9999999999999858</v>
      </c>
      <c r="K738" s="2">
        <f t="shared" si="247"/>
        <v>5.9999999999999787</v>
      </c>
      <c r="L738" s="2">
        <f t="shared" si="248"/>
        <v>2</v>
      </c>
      <c r="M738" s="2">
        <f t="shared" ca="1" si="249"/>
        <v>807</v>
      </c>
      <c r="N738" s="2" t="str">
        <f t="shared" si="250"/>
        <v/>
      </c>
      <c r="O738" s="2">
        <f t="shared" si="251"/>
        <v>0.55999999999999805</v>
      </c>
      <c r="P738" s="5">
        <f t="shared" si="252"/>
        <v>0.54441932546379623</v>
      </c>
      <c r="Q738" s="2">
        <f t="shared" si="253"/>
        <v>1.0799999999999961</v>
      </c>
      <c r="R738" s="2">
        <f t="shared" si="254"/>
        <v>1.6399999999999941</v>
      </c>
      <c r="S738" s="5">
        <f t="shared" si="255"/>
        <v>1.6244193254637924</v>
      </c>
    </row>
    <row r="739" spans="1:19" x14ac:dyDescent="0.25">
      <c r="D739" s="10">
        <v>0.1</v>
      </c>
      <c r="E739" s="2">
        <v>940</v>
      </c>
      <c r="F739" s="38">
        <f t="shared" si="244"/>
        <v>0.40277777777777773</v>
      </c>
      <c r="G739" s="2">
        <v>945</v>
      </c>
      <c r="H739" s="40">
        <f t="shared" si="256"/>
        <v>0.40625</v>
      </c>
      <c r="I739" s="4">
        <f t="shared" si="245"/>
        <v>0.40972222222222221</v>
      </c>
      <c r="J739" s="2" t="str">
        <f t="shared" si="246"/>
        <v/>
      </c>
      <c r="K739" s="2">
        <f t="shared" si="247"/>
        <v>5.0000000000000622</v>
      </c>
      <c r="L739" s="2">
        <f t="shared" si="248"/>
        <v>3</v>
      </c>
      <c r="M739" s="2">
        <f t="shared" ca="1" si="249"/>
        <v>807</v>
      </c>
      <c r="N739" s="2">
        <f t="shared" ca="1" si="250"/>
        <v>102.99999999999996</v>
      </c>
      <c r="O739" s="2">
        <f t="shared" si="251"/>
        <v>0.25</v>
      </c>
      <c r="P739" s="5">
        <f t="shared" si="252"/>
        <v>4.342905372259271E-2</v>
      </c>
      <c r="Q739" s="2">
        <f t="shared" si="253"/>
        <v>0.50000000000000622</v>
      </c>
      <c r="R739" s="2">
        <f t="shared" si="254"/>
        <v>0.75000000000000622</v>
      </c>
      <c r="S739" s="5">
        <f t="shared" si="255"/>
        <v>0.54342905372259898</v>
      </c>
    </row>
    <row r="740" spans="1:19" x14ac:dyDescent="0.25">
      <c r="A740" s="6">
        <v>38288</v>
      </c>
      <c r="B740" s="2">
        <v>1005</v>
      </c>
      <c r="D740" s="10">
        <v>0.1</v>
      </c>
      <c r="E740" s="2">
        <v>1017</v>
      </c>
      <c r="F740" s="38">
        <f t="shared" si="244"/>
        <v>0.4284722222222222</v>
      </c>
      <c r="G740" s="2">
        <v>1022</v>
      </c>
      <c r="H740" s="40">
        <f t="shared" si="256"/>
        <v>0.43194444444444446</v>
      </c>
      <c r="I740" s="4" t="str">
        <f t="shared" si="245"/>
        <v/>
      </c>
      <c r="J740" s="2">
        <f t="shared" si="246"/>
        <v>11.999999999999957</v>
      </c>
      <c r="K740" s="2">
        <f t="shared" si="247"/>
        <v>5.0000000000000622</v>
      </c>
      <c r="L740" s="2">
        <f t="shared" si="248"/>
        <v>1</v>
      </c>
      <c r="M740" s="2">
        <f t="shared" ca="1" si="249"/>
        <v>1005</v>
      </c>
      <c r="N740" s="2" t="str">
        <f t="shared" si="250"/>
        <v/>
      </c>
      <c r="O740" s="2">
        <f t="shared" si="251"/>
        <v>0.70799999999999752</v>
      </c>
      <c r="P740" s="5">
        <f t="shared" si="252"/>
        <v>0.57384362196033512</v>
      </c>
      <c r="Q740" s="2">
        <f t="shared" si="253"/>
        <v>0.50000000000000622</v>
      </c>
      <c r="R740" s="2">
        <f t="shared" si="254"/>
        <v>1.2080000000000037</v>
      </c>
      <c r="S740" s="5">
        <f t="shared" si="255"/>
        <v>1.0738436219603413</v>
      </c>
    </row>
    <row r="741" spans="1:19" x14ac:dyDescent="0.25">
      <c r="D741" s="10">
        <v>1.7999999999999999E-2</v>
      </c>
      <c r="E741" s="2">
        <v>1034</v>
      </c>
      <c r="F741" s="38">
        <f t="shared" si="244"/>
        <v>0.44027777777777777</v>
      </c>
      <c r="G741" s="2">
        <v>1039</v>
      </c>
      <c r="H741" s="40">
        <f t="shared" si="256"/>
        <v>0.44375000000000003</v>
      </c>
      <c r="I741" s="4" t="str">
        <f t="shared" si="245"/>
        <v/>
      </c>
      <c r="J741" s="2">
        <f t="shared" si="246"/>
        <v>5.9999999999999787</v>
      </c>
      <c r="K741" s="2">
        <f t="shared" si="247"/>
        <v>5.0000000000000622</v>
      </c>
      <c r="L741" s="2">
        <f t="shared" si="248"/>
        <v>2</v>
      </c>
      <c r="M741" s="2">
        <f t="shared" ca="1" si="249"/>
        <v>1005</v>
      </c>
      <c r="N741" s="2" t="str">
        <f t="shared" si="250"/>
        <v/>
      </c>
      <c r="O741" s="2">
        <f t="shared" si="251"/>
        <v>0.32399999999999884</v>
      </c>
      <c r="P741" s="5">
        <f t="shared" si="252"/>
        <v>0.26842410398370331</v>
      </c>
      <c r="Q741" s="2">
        <f t="shared" si="253"/>
        <v>9.0000000000001107E-2</v>
      </c>
      <c r="R741" s="2">
        <f t="shared" si="254"/>
        <v>0.41399999999999992</v>
      </c>
      <c r="S741" s="5">
        <f t="shared" si="255"/>
        <v>0.35842410398370439</v>
      </c>
    </row>
    <row r="742" spans="1:19" x14ac:dyDescent="0.25">
      <c r="D742" s="10">
        <v>0.09</v>
      </c>
      <c r="E742" s="2">
        <v>1045</v>
      </c>
      <c r="F742" s="38">
        <f t="shared" si="244"/>
        <v>0.44791666666666669</v>
      </c>
      <c r="G742" s="2">
        <v>1049</v>
      </c>
      <c r="H742" s="40">
        <f t="shared" si="256"/>
        <v>0.45069444444444445</v>
      </c>
      <c r="I742" s="4" t="str">
        <f t="shared" si="245"/>
        <v/>
      </c>
      <c r="J742" s="2">
        <f t="shared" si="246"/>
        <v>6.9999999999999751</v>
      </c>
      <c r="K742" s="2">
        <f t="shared" si="247"/>
        <v>3.9999999999999858</v>
      </c>
      <c r="L742" s="2">
        <f t="shared" si="248"/>
        <v>3</v>
      </c>
      <c r="M742" s="2">
        <f t="shared" ca="1" si="249"/>
        <v>1005</v>
      </c>
      <c r="N742" s="2" t="str">
        <f t="shared" si="250"/>
        <v/>
      </c>
      <c r="O742" s="2">
        <f t="shared" si="251"/>
        <v>0.3499999999999987</v>
      </c>
      <c r="P742" s="5">
        <f t="shared" si="252"/>
        <v>0.25487729396320069</v>
      </c>
      <c r="Q742" s="2">
        <f t="shared" si="253"/>
        <v>0.35999999999999871</v>
      </c>
      <c r="R742" s="2">
        <f t="shared" si="254"/>
        <v>0.70999999999999741</v>
      </c>
      <c r="S742" s="5">
        <f t="shared" si="255"/>
        <v>0.61487729396319946</v>
      </c>
    </row>
    <row r="743" spans="1:19" x14ac:dyDescent="0.25">
      <c r="D743" s="10">
        <v>0.01</v>
      </c>
      <c r="E743" s="2">
        <v>1056</v>
      </c>
      <c r="F743" s="38">
        <f t="shared" si="244"/>
        <v>0.45555555555555555</v>
      </c>
      <c r="G743" s="2">
        <v>1059</v>
      </c>
      <c r="H743" s="40">
        <f t="shared" si="256"/>
        <v>0.45763888888888887</v>
      </c>
      <c r="I743" s="4">
        <f t="shared" si="245"/>
        <v>0.46111111111111108</v>
      </c>
      <c r="J743" s="2" t="str">
        <f t="shared" si="246"/>
        <v/>
      </c>
      <c r="K743" s="2">
        <f t="shared" si="247"/>
        <v>2.9999999999999893</v>
      </c>
      <c r="L743" s="2">
        <f t="shared" si="248"/>
        <v>4</v>
      </c>
      <c r="M743" s="2">
        <f t="shared" ca="1" si="249"/>
        <v>1005</v>
      </c>
      <c r="N743" s="2">
        <f t="shared" ca="1" si="250"/>
        <v>58.99999999999995</v>
      </c>
      <c r="O743" s="2">
        <f t="shared" si="251"/>
        <v>2.5000000000000001E-2</v>
      </c>
      <c r="P743" s="5">
        <f t="shared" si="252"/>
        <v>5.4281443780592247E-3</v>
      </c>
      <c r="Q743" s="2">
        <f t="shared" si="253"/>
        <v>2.9999999999999895E-2</v>
      </c>
      <c r="R743" s="2">
        <f t="shared" si="254"/>
        <v>5.4999999999999896E-2</v>
      </c>
      <c r="S743" s="5">
        <f t="shared" si="255"/>
        <v>3.542814437805912E-2</v>
      </c>
    </row>
    <row r="744" spans="1:19" x14ac:dyDescent="0.25">
      <c r="A744" s="6">
        <v>38288</v>
      </c>
      <c r="B744" s="2">
        <v>1228</v>
      </c>
      <c r="D744" s="10">
        <v>0.01</v>
      </c>
      <c r="E744" s="2">
        <v>1248</v>
      </c>
      <c r="F744" s="38">
        <f t="shared" si="244"/>
        <v>0.53333333333333333</v>
      </c>
      <c r="G744" s="2">
        <v>1413</v>
      </c>
      <c r="H744" s="40">
        <f t="shared" si="256"/>
        <v>0.59236111111111112</v>
      </c>
      <c r="I744" s="4" t="str">
        <f t="shared" si="245"/>
        <v/>
      </c>
      <c r="J744" s="2">
        <f t="shared" si="246"/>
        <v>6.9999999999999751</v>
      </c>
      <c r="K744" s="2">
        <f t="shared" si="247"/>
        <v>85.000000000000014</v>
      </c>
      <c r="L744" s="2">
        <f t="shared" si="248"/>
        <v>1</v>
      </c>
      <c r="M744" s="2">
        <f t="shared" ca="1" si="249"/>
        <v>1228</v>
      </c>
      <c r="N744" s="2" t="str">
        <f t="shared" si="250"/>
        <v/>
      </c>
      <c r="O744" s="2">
        <f t="shared" si="251"/>
        <v>35.034999999999876</v>
      </c>
      <c r="P744" s="5">
        <f t="shared" si="252"/>
        <v>10.123550772692111</v>
      </c>
      <c r="Q744" s="2">
        <f t="shared" si="253"/>
        <v>0.8500000000000002</v>
      </c>
      <c r="R744" s="2">
        <f t="shared" si="254"/>
        <v>35.884999999999877</v>
      </c>
      <c r="S744" s="5">
        <f t="shared" si="255"/>
        <v>10.973550772692111</v>
      </c>
    </row>
    <row r="745" spans="1:19" x14ac:dyDescent="0.25">
      <c r="D745" s="10">
        <v>10</v>
      </c>
      <c r="E745" s="2">
        <v>1420</v>
      </c>
      <c r="F745" s="38">
        <f t="shared" si="244"/>
        <v>0.59722222222222221</v>
      </c>
      <c r="G745" s="2">
        <v>1422</v>
      </c>
      <c r="H745" s="40">
        <f t="shared" si="256"/>
        <v>0.59861111111111109</v>
      </c>
      <c r="I745" s="4" t="str">
        <f t="shared" si="245"/>
        <v/>
      </c>
      <c r="J745" s="2">
        <f t="shared" si="246"/>
        <v>3.9999999999999858</v>
      </c>
      <c r="K745" s="2">
        <f t="shared" si="247"/>
        <v>1.9999999999999929</v>
      </c>
      <c r="L745" s="2">
        <f t="shared" si="248"/>
        <v>2</v>
      </c>
      <c r="M745" s="2">
        <f t="shared" ca="1" si="249"/>
        <v>1228</v>
      </c>
      <c r="N745" s="2" t="str">
        <f t="shared" si="250"/>
        <v/>
      </c>
      <c r="O745" s="2">
        <f t="shared" si="251"/>
        <v>379.99999999999864</v>
      </c>
      <c r="P745" s="5">
        <f t="shared" si="252"/>
        <v>235.26386194498303</v>
      </c>
      <c r="Q745" s="2">
        <f t="shared" si="253"/>
        <v>19.999999999999929</v>
      </c>
      <c r="R745" s="2">
        <f t="shared" si="254"/>
        <v>399.99999999999858</v>
      </c>
      <c r="S745" s="5">
        <f t="shared" si="255"/>
        <v>255.26386194498298</v>
      </c>
    </row>
    <row r="746" spans="1:19" x14ac:dyDescent="0.25">
      <c r="D746" s="10">
        <v>180</v>
      </c>
      <c r="E746" s="2">
        <v>1426</v>
      </c>
      <c r="F746" s="38">
        <f t="shared" si="244"/>
        <v>0.60138888888888886</v>
      </c>
      <c r="G746" s="2">
        <v>1526</v>
      </c>
      <c r="H746" s="40">
        <f t="shared" si="256"/>
        <v>0.6430555555555556</v>
      </c>
      <c r="I746" s="4">
        <f t="shared" si="245"/>
        <v>0.64652777777777781</v>
      </c>
      <c r="J746" s="2" t="str">
        <f t="shared" si="246"/>
        <v/>
      </c>
      <c r="K746" s="2">
        <f t="shared" si="247"/>
        <v>60.000000000000107</v>
      </c>
      <c r="L746" s="2">
        <f t="shared" si="248"/>
        <v>3</v>
      </c>
      <c r="M746" s="2">
        <f t="shared" ca="1" si="249"/>
        <v>1228</v>
      </c>
      <c r="N746" s="2">
        <f t="shared" ca="1" si="250"/>
        <v>183</v>
      </c>
      <c r="O746" s="2">
        <f t="shared" si="251"/>
        <v>450</v>
      </c>
      <c r="P746" s="5">
        <f t="shared" si="252"/>
        <v>47.347346607878421</v>
      </c>
      <c r="Q746" s="2">
        <f t="shared" si="253"/>
        <v>10800.00000000002</v>
      </c>
      <c r="R746" s="2">
        <f t="shared" si="254"/>
        <v>11250.00000000002</v>
      </c>
      <c r="S746" s="5">
        <f t="shared" si="255"/>
        <v>10847.347346607898</v>
      </c>
    </row>
    <row r="747" spans="1:19" x14ac:dyDescent="0.25">
      <c r="A747" s="6">
        <v>38289</v>
      </c>
      <c r="B747" s="2">
        <v>933</v>
      </c>
      <c r="D747" s="10">
        <v>0.01</v>
      </c>
      <c r="E747" s="2">
        <v>1005</v>
      </c>
      <c r="F747" s="38">
        <f t="shared" si="244"/>
        <v>0.4201388888888889</v>
      </c>
      <c r="G747" s="2">
        <v>1007</v>
      </c>
      <c r="H747" s="40">
        <f t="shared" si="256"/>
        <v>0.42152777777777778</v>
      </c>
      <c r="I747" s="4" t="str">
        <f t="shared" si="245"/>
        <v/>
      </c>
      <c r="J747" s="2">
        <f t="shared" si="246"/>
        <v>7.9999999999999716</v>
      </c>
      <c r="K747" s="2">
        <f t="shared" si="247"/>
        <v>1.9999999999999929</v>
      </c>
      <c r="L747" s="2">
        <f t="shared" si="248"/>
        <v>1</v>
      </c>
      <c r="M747" s="2">
        <f t="shared" ca="1" si="249"/>
        <v>933</v>
      </c>
      <c r="N747" s="2" t="str">
        <f t="shared" si="250"/>
        <v/>
      </c>
      <c r="O747" s="2">
        <f t="shared" si="251"/>
        <v>40.039999999999857</v>
      </c>
      <c r="P747" s="5">
        <f t="shared" si="252"/>
        <v>11.569772311648126</v>
      </c>
      <c r="Q747" s="2">
        <f t="shared" si="253"/>
        <v>1.9999999999999931E-2</v>
      </c>
      <c r="R747" s="2">
        <f t="shared" si="254"/>
        <v>40.05999999999986</v>
      </c>
      <c r="S747" s="5">
        <f t="shared" si="255"/>
        <v>11.589772311648126</v>
      </c>
    </row>
    <row r="748" spans="1:19" x14ac:dyDescent="0.25">
      <c r="D748" s="10">
        <v>10</v>
      </c>
      <c r="E748" s="2">
        <v>1015</v>
      </c>
      <c r="F748" s="38">
        <f t="shared" si="244"/>
        <v>0.42708333333333331</v>
      </c>
      <c r="G748" s="2">
        <v>1018</v>
      </c>
      <c r="H748" s="40">
        <f t="shared" si="256"/>
        <v>0.4291666666666667</v>
      </c>
      <c r="I748" s="4" t="str">
        <f t="shared" si="245"/>
        <v/>
      </c>
      <c r="J748" s="2">
        <f t="shared" si="246"/>
        <v>3.9999999999999858</v>
      </c>
      <c r="K748" s="2">
        <f t="shared" si="247"/>
        <v>3.0000000000000693</v>
      </c>
      <c r="L748" s="2">
        <f t="shared" si="248"/>
        <v>2</v>
      </c>
      <c r="M748" s="2">
        <f t="shared" ca="1" si="249"/>
        <v>933</v>
      </c>
      <c r="N748" s="2" t="str">
        <f t="shared" si="250"/>
        <v/>
      </c>
      <c r="O748" s="2">
        <f t="shared" si="251"/>
        <v>379.99999999999864</v>
      </c>
      <c r="P748" s="5">
        <f t="shared" si="252"/>
        <v>235.26386194498303</v>
      </c>
      <c r="Q748" s="2">
        <f t="shared" si="253"/>
        <v>30.000000000000693</v>
      </c>
      <c r="R748" s="2">
        <f t="shared" si="254"/>
        <v>409.99999999999932</v>
      </c>
      <c r="S748" s="5">
        <f t="shared" si="255"/>
        <v>265.26386194498372</v>
      </c>
    </row>
    <row r="749" spans="1:19" x14ac:dyDescent="0.25">
      <c r="D749" s="10">
        <v>180</v>
      </c>
      <c r="E749" s="2">
        <v>1022</v>
      </c>
      <c r="F749" s="38">
        <f t="shared" si="244"/>
        <v>0.43194444444444446</v>
      </c>
      <c r="G749" s="2">
        <v>1105</v>
      </c>
      <c r="H749" s="40">
        <f t="shared" si="256"/>
        <v>0.46180555555555558</v>
      </c>
      <c r="I749" s="4">
        <f t="shared" si="245"/>
        <v>0.46527777777777779</v>
      </c>
      <c r="J749" s="2" t="str">
        <f t="shared" si="246"/>
        <v/>
      </c>
      <c r="K749" s="2">
        <f t="shared" si="247"/>
        <v>43.000000000000007</v>
      </c>
      <c r="L749" s="2">
        <f t="shared" si="248"/>
        <v>3</v>
      </c>
      <c r="M749" s="2">
        <f t="shared" ca="1" si="249"/>
        <v>933</v>
      </c>
      <c r="N749" s="2">
        <f t="shared" ca="1" si="250"/>
        <v>96.999999999999972</v>
      </c>
      <c r="O749" s="2">
        <f t="shared" si="251"/>
        <v>450</v>
      </c>
      <c r="P749" s="5">
        <f t="shared" si="252"/>
        <v>47.347346607878421</v>
      </c>
      <c r="Q749" s="2">
        <f t="shared" si="253"/>
        <v>7740.0000000000009</v>
      </c>
      <c r="R749" s="2">
        <f t="shared" si="254"/>
        <v>8190.0000000000009</v>
      </c>
      <c r="S749" s="5">
        <f t="shared" si="255"/>
        <v>7787.3473466078794</v>
      </c>
    </row>
    <row r="750" spans="1:19" x14ac:dyDescent="0.25">
      <c r="A750" s="6">
        <v>38292</v>
      </c>
      <c r="B750" s="2">
        <v>929</v>
      </c>
      <c r="D750" s="10">
        <v>0.01</v>
      </c>
      <c r="E750" s="2">
        <v>1032</v>
      </c>
      <c r="F750" s="38">
        <f t="shared" si="244"/>
        <v>0.43888888888888888</v>
      </c>
      <c r="G750" s="2">
        <v>1042</v>
      </c>
      <c r="H750" s="40">
        <f t="shared" si="256"/>
        <v>0.4458333333333333</v>
      </c>
      <c r="I750" s="4" t="str">
        <f t="shared" si="245"/>
        <v/>
      </c>
      <c r="J750" s="2">
        <f t="shared" si="246"/>
        <v>12.000000000000037</v>
      </c>
      <c r="K750" s="2">
        <f t="shared" si="247"/>
        <v>9.9999999999999645</v>
      </c>
      <c r="L750" s="2">
        <f t="shared" si="248"/>
        <v>1</v>
      </c>
      <c r="M750" s="2">
        <f t="shared" ca="1" si="249"/>
        <v>929</v>
      </c>
      <c r="N750" s="2" t="str">
        <f t="shared" si="250"/>
        <v/>
      </c>
      <c r="O750" s="2">
        <f t="shared" si="251"/>
        <v>6.0600000000000191</v>
      </c>
      <c r="P750" s="5">
        <f t="shared" si="252"/>
        <v>2.5797646783942865</v>
      </c>
      <c r="Q750" s="2">
        <f t="shared" si="253"/>
        <v>9.9999999999999645E-2</v>
      </c>
      <c r="R750" s="2">
        <f t="shared" si="254"/>
        <v>6.1600000000000188</v>
      </c>
      <c r="S750" s="5">
        <f t="shared" si="255"/>
        <v>2.6797646783942861</v>
      </c>
    </row>
    <row r="751" spans="1:19" x14ac:dyDescent="0.25">
      <c r="D751" s="10">
        <v>1</v>
      </c>
      <c r="E751" s="2">
        <v>1054</v>
      </c>
      <c r="F751" s="38">
        <f t="shared" si="244"/>
        <v>0.45416666666666666</v>
      </c>
      <c r="G751" s="2">
        <v>1107</v>
      </c>
      <c r="H751" s="40">
        <f t="shared" si="256"/>
        <v>0.46319444444444446</v>
      </c>
      <c r="I751" s="4" t="str">
        <f t="shared" si="245"/>
        <v/>
      </c>
      <c r="J751" s="2">
        <f t="shared" si="246"/>
        <v>9.9999999999999645</v>
      </c>
      <c r="K751" s="2">
        <f t="shared" si="247"/>
        <v>13.000000000000034</v>
      </c>
      <c r="L751" s="2">
        <f t="shared" si="248"/>
        <v>2</v>
      </c>
      <c r="M751" s="2">
        <f t="shared" ca="1" si="249"/>
        <v>929</v>
      </c>
      <c r="N751" s="2" t="str">
        <f t="shared" si="250"/>
        <v/>
      </c>
      <c r="O751" s="2">
        <f t="shared" si="251"/>
        <v>5.4999999999999805</v>
      </c>
      <c r="P751" s="5">
        <f t="shared" si="252"/>
        <v>3.9086656146523993</v>
      </c>
      <c r="Q751" s="2">
        <f t="shared" si="253"/>
        <v>13.000000000000034</v>
      </c>
      <c r="R751" s="2">
        <f t="shared" si="254"/>
        <v>18.500000000000014</v>
      </c>
      <c r="S751" s="5">
        <f t="shared" si="255"/>
        <v>16.908665614652435</v>
      </c>
    </row>
    <row r="752" spans="1:19" x14ac:dyDescent="0.25">
      <c r="D752" s="10">
        <v>0.1</v>
      </c>
      <c r="E752" s="2">
        <v>1117</v>
      </c>
      <c r="F752" s="38">
        <f t="shared" si="244"/>
        <v>0.47013888888888888</v>
      </c>
      <c r="G752" s="2">
        <v>1121</v>
      </c>
      <c r="H752" s="40">
        <f t="shared" si="256"/>
        <v>0.47291666666666665</v>
      </c>
      <c r="I752" s="4">
        <f t="shared" ref="I752" si="257">IF(OR(A753&lt;&gt;"",D753=""),H752+TIME(0,5,0),"")</f>
        <v>0.47638888888888886</v>
      </c>
      <c r="J752" s="2" t="str">
        <f t="shared" ref="J752" si="258">IF(AND(OR(AND(A752&lt;&gt;"",A753=""),AND(A752="",A753="")),D753&lt;&gt;""),(F753-H752)*1440,"")</f>
        <v/>
      </c>
      <c r="K752" s="2">
        <f t="shared" ref="K752" si="259">(H752-F752)*1440</f>
        <v>3.9999999999999858</v>
      </c>
      <c r="L752" s="2">
        <f t="shared" ref="L752" si="260">IF(A752&lt;&gt;"",1,L751+1)</f>
        <v>3</v>
      </c>
      <c r="M752" s="2">
        <f t="shared" ref="M752" ca="1" si="261">OFFSET(B752,-L752+1,0)</f>
        <v>929</v>
      </c>
      <c r="N752" s="2">
        <f t="shared" ref="N752" ca="1" si="262">IF(I752&lt;&gt;"",(I752-VALUE(CONCATENATE(LEFT(M752,LEN(M752)-2),":",RIGHT(M752,2))))*1440,"")</f>
        <v>116.99999999999999</v>
      </c>
      <c r="O752" s="2">
        <f t="shared" ref="O752" si="263">IF(J752&lt;&gt;"",(D752+D753)*J752/2,D752*5/2)</f>
        <v>0.25</v>
      </c>
      <c r="P752" s="5">
        <f t="shared" ref="P752" si="264">IF(J752&lt;&gt;"",(D753-D752)*J752/LN((D753+0.000001)/(D752+0.000001)),-5*(D752-0.000001)/(LN(1/D752)-13.8155))</f>
        <v>4.342905372259271E-2</v>
      </c>
      <c r="Q752" s="2">
        <f t="shared" ref="Q752" si="265">(D752*K752)</f>
        <v>0.39999999999999858</v>
      </c>
      <c r="R752" s="2">
        <f t="shared" ref="R752" si="266">O752+Q752</f>
        <v>0.64999999999999858</v>
      </c>
      <c r="S752" s="5">
        <f t="shared" ref="S752" si="267">P752+Q752</f>
        <v>0.44342905372259128</v>
      </c>
    </row>
    <row r="753" spans="1:19" x14ac:dyDescent="0.25">
      <c r="A753" s="6">
        <v>38292</v>
      </c>
      <c r="B753" s="2">
        <v>1142</v>
      </c>
      <c r="D753" s="10">
        <v>0.01</v>
      </c>
      <c r="E753" s="2">
        <v>1204</v>
      </c>
      <c r="F753" s="38">
        <f t="shared" ref="F753:F810" si="268">VALUE(CONCATENATE(LEFT(E753,LEN(E753)-2),":",RIGHT(E753,2)))</f>
        <v>0.50277777777777777</v>
      </c>
      <c r="G753" s="2">
        <v>1220</v>
      </c>
      <c r="H753" s="40">
        <f t="shared" si="256"/>
        <v>0.51388888888888895</v>
      </c>
      <c r="I753" s="4" t="str">
        <f t="shared" si="245"/>
        <v/>
      </c>
      <c r="J753" s="2">
        <f t="shared" si="246"/>
        <v>29.999999999999893</v>
      </c>
      <c r="K753" s="2">
        <f t="shared" ref="K753:K755" si="269">(H753-F753)*1440</f>
        <v>16.000000000000103</v>
      </c>
      <c r="L753" s="2">
        <f t="shared" ref="L753:L755" si="270">IF(A753&lt;&gt;"",1,L752+1)</f>
        <v>1</v>
      </c>
      <c r="M753" s="2">
        <f t="shared" ref="M753:M755" ca="1" si="271">OFFSET(B753,-L753+1,0)</f>
        <v>1142</v>
      </c>
      <c r="N753" s="2" t="str">
        <f t="shared" ref="N753:N755" si="272">IF(I753&lt;&gt;"",(I753-VALUE(CONCATENATE(LEFT(M753,LEN(M753)-2),":",RIGHT(M753,2))))*1440,"")</f>
        <v/>
      </c>
      <c r="O753" s="2">
        <f t="shared" ref="O753:O755" si="273">IF(J753&lt;&gt;"",(D753+D754)*J753/2,D753*5/2)</f>
        <v>1.8899999999999932</v>
      </c>
      <c r="P753" s="5">
        <f t="shared" ref="P753:P755" si="274">IF(J753&lt;&gt;"",(D754-D753)*J753/LN((D754+0.000001)/(D753+0.000001)),-5*(D753-0.000001)/(LN(1/D753)-13.8155))</f>
        <v>1.2974752922414852</v>
      </c>
      <c r="Q753" s="2">
        <f t="shared" ref="Q753:Q755" si="275">(D753*K753)</f>
        <v>0.16000000000000103</v>
      </c>
      <c r="R753" s="2">
        <f t="shared" ref="R753:R755" si="276">O753+Q753</f>
        <v>2.0499999999999945</v>
      </c>
      <c r="S753" s="5">
        <f t="shared" ref="S753:S755" si="277">P753+Q753</f>
        <v>1.4574752922414862</v>
      </c>
    </row>
    <row r="754" spans="1:19" x14ac:dyDescent="0.25">
      <c r="D754" s="10">
        <v>0.11600000000000001</v>
      </c>
      <c r="E754" s="2">
        <v>1250</v>
      </c>
      <c r="F754" s="38">
        <f t="shared" si="268"/>
        <v>0.53472222222222221</v>
      </c>
      <c r="G754" s="2">
        <v>1258</v>
      </c>
      <c r="H754" s="40">
        <f t="shared" si="256"/>
        <v>0.54027777777777775</v>
      </c>
      <c r="I754" s="4">
        <f t="shared" ref="I754" si="278">IF(OR(A755&lt;&gt;"",D755=""),H754+TIME(0,5,0),"")</f>
        <v>0.54374999999999996</v>
      </c>
      <c r="J754" s="2" t="str">
        <f t="shared" ref="J754" si="279">IF(AND(OR(AND(A754&lt;&gt;"",A755=""),AND(A754="",A755="")),D755&lt;&gt;""),(F755-H754)*1440,"")</f>
        <v/>
      </c>
      <c r="K754" s="2">
        <f t="shared" si="269"/>
        <v>7.9999999999999716</v>
      </c>
      <c r="L754" s="2">
        <f t="shared" si="270"/>
        <v>2</v>
      </c>
      <c r="M754" s="2">
        <f t="shared" ca="1" si="271"/>
        <v>1142</v>
      </c>
      <c r="N754" s="2">
        <f t="shared" ca="1" si="272"/>
        <v>80.999999999999957</v>
      </c>
      <c r="O754" s="2">
        <f t="shared" si="273"/>
        <v>0.29000000000000004</v>
      </c>
      <c r="P754" s="5">
        <f t="shared" si="274"/>
        <v>4.9736587137805488E-2</v>
      </c>
      <c r="Q754" s="2">
        <f t="shared" si="275"/>
        <v>0.92799999999999672</v>
      </c>
      <c r="R754" s="2">
        <f t="shared" si="276"/>
        <v>1.2179999999999969</v>
      </c>
      <c r="S754" s="5">
        <f t="shared" si="277"/>
        <v>0.9777365871378022</v>
      </c>
    </row>
    <row r="755" spans="1:19" x14ac:dyDescent="0.25">
      <c r="A755" s="6">
        <v>38292</v>
      </c>
      <c r="B755" s="2">
        <v>1316</v>
      </c>
      <c r="D755" s="10">
        <v>8.9999999999999993E-3</v>
      </c>
      <c r="E755" s="2">
        <v>1347</v>
      </c>
      <c r="F755" s="38">
        <f t="shared" si="268"/>
        <v>0.57430555555555551</v>
      </c>
      <c r="G755" s="2">
        <v>1359</v>
      </c>
      <c r="H755" s="40">
        <f t="shared" si="256"/>
        <v>0.58263888888888882</v>
      </c>
      <c r="I755" s="4" t="str">
        <f t="shared" si="245"/>
        <v/>
      </c>
      <c r="J755" s="2">
        <f t="shared" si="246"/>
        <v>11.000000000000121</v>
      </c>
      <c r="K755" s="2">
        <f t="shared" si="269"/>
        <v>11.999999999999957</v>
      </c>
      <c r="L755" s="2">
        <f t="shared" si="270"/>
        <v>1</v>
      </c>
      <c r="M755" s="2">
        <f t="shared" ca="1" si="271"/>
        <v>1316</v>
      </c>
      <c r="N755" s="2" t="str">
        <f t="shared" si="272"/>
        <v/>
      </c>
      <c r="O755" s="2">
        <f t="shared" si="273"/>
        <v>5.5495000000000605</v>
      </c>
      <c r="P755" s="5">
        <f t="shared" si="274"/>
        <v>2.3142307095934491</v>
      </c>
      <c r="Q755" s="2">
        <f t="shared" si="275"/>
        <v>0.10799999999999961</v>
      </c>
      <c r="R755" s="2">
        <f t="shared" si="276"/>
        <v>5.6575000000000601</v>
      </c>
      <c r="S755" s="5">
        <f t="shared" si="277"/>
        <v>2.4222307095934488</v>
      </c>
    </row>
    <row r="756" spans="1:19" x14ac:dyDescent="0.25">
      <c r="D756" s="10">
        <v>1</v>
      </c>
      <c r="E756" s="2">
        <v>1410</v>
      </c>
      <c r="F756" s="38">
        <f t="shared" si="268"/>
        <v>0.59027777777777779</v>
      </c>
      <c r="G756" s="2">
        <v>1420</v>
      </c>
      <c r="H756" s="40">
        <f t="shared" si="256"/>
        <v>0.59722222222222221</v>
      </c>
      <c r="I756" s="4">
        <f t="shared" si="245"/>
        <v>0.60069444444444442</v>
      </c>
      <c r="J756" s="2" t="str">
        <f t="shared" si="246"/>
        <v/>
      </c>
      <c r="K756" s="2">
        <f t="shared" si="247"/>
        <v>9.9999999999999645</v>
      </c>
      <c r="L756" s="2">
        <f t="shared" si="248"/>
        <v>2</v>
      </c>
      <c r="M756" s="2">
        <f t="shared" ca="1" si="249"/>
        <v>1316</v>
      </c>
      <c r="N756" s="2">
        <f t="shared" ca="1" si="250"/>
        <v>68.999999999999915</v>
      </c>
      <c r="O756" s="2">
        <f t="shared" si="251"/>
        <v>2.5</v>
      </c>
      <c r="P756" s="5">
        <f t="shared" si="252"/>
        <v>0.36191198291773735</v>
      </c>
      <c r="Q756" s="2">
        <f t="shared" si="253"/>
        <v>9.9999999999999645</v>
      </c>
      <c r="R756" s="2">
        <f t="shared" si="254"/>
        <v>12.499999999999964</v>
      </c>
      <c r="S756" s="5">
        <f t="shared" si="255"/>
        <v>10.361911982917702</v>
      </c>
    </row>
    <row r="757" spans="1:19" x14ac:dyDescent="0.25">
      <c r="A757" s="6">
        <v>38293</v>
      </c>
      <c r="B757" s="2">
        <v>912</v>
      </c>
      <c r="D757" s="10">
        <v>0.01</v>
      </c>
      <c r="E757" s="2">
        <v>1507</v>
      </c>
      <c r="F757" s="38">
        <f t="shared" si="268"/>
        <v>0.62986111111111109</v>
      </c>
      <c r="G757" s="2">
        <v>1518</v>
      </c>
      <c r="H757" s="40">
        <f t="shared" si="256"/>
        <v>0.63750000000000007</v>
      </c>
      <c r="I757" s="4" t="str">
        <f t="shared" si="245"/>
        <v/>
      </c>
      <c r="J757" s="2">
        <f t="shared" si="246"/>
        <v>13.99999999999995</v>
      </c>
      <c r="K757" s="2">
        <f t="shared" si="247"/>
        <v>11.000000000000121</v>
      </c>
      <c r="L757" s="2">
        <f t="shared" si="248"/>
        <v>1</v>
      </c>
      <c r="M757" s="2">
        <f t="shared" ca="1" si="249"/>
        <v>912</v>
      </c>
      <c r="N757" s="2" t="str">
        <f t="shared" si="250"/>
        <v/>
      </c>
      <c r="O757" s="2">
        <f t="shared" si="251"/>
        <v>2.1699999999999924</v>
      </c>
      <c r="P757" s="5">
        <f t="shared" si="252"/>
        <v>1.1937311871235616</v>
      </c>
      <c r="Q757" s="2">
        <f t="shared" si="253"/>
        <v>0.11000000000000121</v>
      </c>
      <c r="R757" s="2">
        <f t="shared" si="254"/>
        <v>2.2799999999999936</v>
      </c>
      <c r="S757" s="5">
        <f t="shared" si="255"/>
        <v>1.3037311871235628</v>
      </c>
    </row>
    <row r="758" spans="1:19" x14ac:dyDescent="0.25">
      <c r="D758" s="10">
        <v>0.3</v>
      </c>
      <c r="E758" s="2">
        <v>1532</v>
      </c>
      <c r="F758" s="38">
        <f t="shared" si="268"/>
        <v>0.64722222222222225</v>
      </c>
      <c r="G758" s="2">
        <v>1539</v>
      </c>
      <c r="H758" s="40">
        <f t="shared" si="256"/>
        <v>0.65208333333333335</v>
      </c>
      <c r="I758" s="4" t="str">
        <f t="shared" si="245"/>
        <v/>
      </c>
      <c r="J758" s="2">
        <f t="shared" si="246"/>
        <v>4.9999999999999822</v>
      </c>
      <c r="K758" s="2">
        <f t="shared" si="247"/>
        <v>6.9999999999999751</v>
      </c>
      <c r="L758" s="2">
        <f t="shared" si="248"/>
        <v>2</v>
      </c>
      <c r="M758" s="2">
        <f t="shared" ca="1" si="249"/>
        <v>912</v>
      </c>
      <c r="N758" s="2" t="str">
        <f t="shared" si="250"/>
        <v/>
      </c>
      <c r="O758" s="2">
        <f t="shared" si="251"/>
        <v>0.99999999999999645</v>
      </c>
      <c r="P758" s="5">
        <f t="shared" si="252"/>
        <v>0.91024475019319362</v>
      </c>
      <c r="Q758" s="2">
        <f t="shared" si="253"/>
        <v>2.0999999999999925</v>
      </c>
      <c r="R758" s="2">
        <f t="shared" si="254"/>
        <v>3.099999999999989</v>
      </c>
      <c r="S758" s="5">
        <f t="shared" si="255"/>
        <v>3.0102447501931859</v>
      </c>
    </row>
    <row r="759" spans="1:19" x14ac:dyDescent="0.25">
      <c r="D759" s="10">
        <v>0.1</v>
      </c>
      <c r="E759" s="2">
        <v>1544</v>
      </c>
      <c r="F759" s="38">
        <f t="shared" si="268"/>
        <v>0.65555555555555556</v>
      </c>
      <c r="G759" s="2">
        <v>1622</v>
      </c>
      <c r="H759" s="40">
        <f t="shared" si="256"/>
        <v>0.68194444444444446</v>
      </c>
      <c r="I759" s="4" t="str">
        <f t="shared" si="245"/>
        <v/>
      </c>
      <c r="J759" s="2">
        <f t="shared" si="246"/>
        <v>4.9999999999999822</v>
      </c>
      <c r="K759" s="2">
        <f t="shared" si="247"/>
        <v>38.000000000000028</v>
      </c>
      <c r="L759" s="2">
        <f t="shared" si="248"/>
        <v>3</v>
      </c>
      <c r="M759" s="2">
        <f t="shared" ca="1" si="249"/>
        <v>912</v>
      </c>
      <c r="N759" s="2" t="str">
        <f t="shared" si="250"/>
        <v/>
      </c>
      <c r="O759" s="2">
        <f t="shared" si="251"/>
        <v>0.74999999999999745</v>
      </c>
      <c r="P759" s="5">
        <f t="shared" si="252"/>
        <v>0.72135272386544069</v>
      </c>
      <c r="Q759" s="2">
        <f t="shared" si="253"/>
        <v>3.8000000000000029</v>
      </c>
      <c r="R759" s="2">
        <f t="shared" si="254"/>
        <v>4.5500000000000007</v>
      </c>
      <c r="S759" s="5">
        <f t="shared" si="255"/>
        <v>4.5213527238654434</v>
      </c>
    </row>
    <row r="760" spans="1:19" x14ac:dyDescent="0.25">
      <c r="D760" s="10">
        <v>0.2</v>
      </c>
      <c r="E760" s="2">
        <v>1627</v>
      </c>
      <c r="F760" s="38">
        <f t="shared" si="268"/>
        <v>0.68541666666666667</v>
      </c>
      <c r="G760" s="2">
        <v>1632</v>
      </c>
      <c r="H760" s="40">
        <f t="shared" si="256"/>
        <v>0.68888888888888899</v>
      </c>
      <c r="I760" s="4" t="str">
        <f t="shared" si="245"/>
        <v/>
      </c>
      <c r="J760" s="2">
        <f t="shared" si="246"/>
        <v>7.9999999999999716</v>
      </c>
      <c r="K760" s="2">
        <f t="shared" si="247"/>
        <v>5.0000000000001421</v>
      </c>
      <c r="L760" s="2">
        <f t="shared" si="248"/>
        <v>4</v>
      </c>
      <c r="M760" s="2">
        <f t="shared" ca="1" si="249"/>
        <v>912</v>
      </c>
      <c r="N760" s="2" t="str">
        <f t="shared" si="250"/>
        <v/>
      </c>
      <c r="O760" s="2">
        <f t="shared" si="251"/>
        <v>0.85999999999999699</v>
      </c>
      <c r="P760" s="5">
        <f t="shared" si="252"/>
        <v>0.57138323559077475</v>
      </c>
      <c r="Q760" s="2">
        <f t="shared" si="253"/>
        <v>1.0000000000000284</v>
      </c>
      <c r="R760" s="2">
        <f t="shared" si="254"/>
        <v>1.8600000000000254</v>
      </c>
      <c r="S760" s="5">
        <f t="shared" si="255"/>
        <v>1.5713832355908033</v>
      </c>
    </row>
    <row r="761" spans="1:19" x14ac:dyDescent="0.25">
      <c r="D761" s="10">
        <v>1.4999999999999999E-2</v>
      </c>
      <c r="E761" s="2">
        <v>1640</v>
      </c>
      <c r="F761" s="38">
        <f t="shared" si="268"/>
        <v>0.69444444444444453</v>
      </c>
      <c r="G761" s="2">
        <v>1646</v>
      </c>
      <c r="H761" s="40">
        <f t="shared" si="256"/>
        <v>0.69861111111111107</v>
      </c>
      <c r="I761" s="4" t="str">
        <f t="shared" ref="I761:I820" si="280">IF(OR(A762&lt;&gt;"",D762=""),H761+TIME(0,5,0),"")</f>
        <v/>
      </c>
      <c r="J761" s="2">
        <f t="shared" ref="J761:J820" si="281">IF(AND(OR(AND(A761&lt;&gt;"",A762=""),AND(A761="",A762="")),D762&lt;&gt;""),(F762-H761)*1440,"")</f>
        <v>10.999999999999961</v>
      </c>
      <c r="K761" s="2">
        <f t="shared" ref="K761:K820" si="282">(H761-F761)*1440</f>
        <v>5.9999999999998188</v>
      </c>
      <c r="L761" s="2">
        <f t="shared" ref="L761:L820" si="283">IF(A761&lt;&gt;"",1,L760+1)</f>
        <v>5</v>
      </c>
      <c r="M761" s="2">
        <f t="shared" ref="M761:M820" ca="1" si="284">OFFSET(B761,-L761+1,0)</f>
        <v>912</v>
      </c>
      <c r="N761" s="2" t="str">
        <f t="shared" ref="N761:N820" si="285">IF(I761&lt;&gt;"",(I761-VALUE(CONCATENATE(LEFT(M761,LEN(M761)-2),":",RIGHT(M761,2))))*1440,"")</f>
        <v/>
      </c>
      <c r="O761" s="2">
        <f t="shared" ref="O761:O820" si="286">IF(J761&lt;&gt;"",(D761+D762)*J761/2,D761*5/2)</f>
        <v>0.74249999999999738</v>
      </c>
      <c r="P761" s="5">
        <f t="shared" ref="P761:P820" si="287">IF(J761&lt;&gt;"",(D762-D761)*J761/LN((D762+0.000001)/(D761+0.000001)),-5*(D761-0.000001)/(LN(1/D761)-13.8155))</f>
        <v>0.55545317195450328</v>
      </c>
      <c r="Q761" s="2">
        <f t="shared" ref="Q761:Q820" si="288">(D761*K761)</f>
        <v>8.9999999999997277E-2</v>
      </c>
      <c r="R761" s="2">
        <f t="shared" ref="R761:R820" si="289">O761+Q761</f>
        <v>0.83249999999999469</v>
      </c>
      <c r="S761" s="5">
        <f t="shared" ref="S761:S820" si="290">P761+Q761</f>
        <v>0.64545317195450058</v>
      </c>
    </row>
    <row r="762" spans="1:19" x14ac:dyDescent="0.25">
      <c r="D762" s="10">
        <v>0.12</v>
      </c>
      <c r="E762" s="2">
        <v>1657</v>
      </c>
      <c r="F762" s="38">
        <f t="shared" si="268"/>
        <v>0.70624999999999993</v>
      </c>
      <c r="G762" s="2">
        <v>1703</v>
      </c>
      <c r="H762" s="40">
        <f t="shared" si="256"/>
        <v>0.7104166666666667</v>
      </c>
      <c r="I762" s="4" t="str">
        <f t="shared" si="280"/>
        <v/>
      </c>
      <c r="J762" s="2">
        <f t="shared" si="281"/>
        <v>8.999999999999968</v>
      </c>
      <c r="K762" s="2">
        <f t="shared" si="282"/>
        <v>6.0000000000001386</v>
      </c>
      <c r="L762" s="2">
        <f t="shared" si="283"/>
        <v>6</v>
      </c>
      <c r="M762" s="2">
        <f t="shared" ca="1" si="284"/>
        <v>912</v>
      </c>
      <c r="N762" s="2" t="str">
        <f t="shared" si="285"/>
        <v/>
      </c>
      <c r="O762" s="2">
        <f t="shared" si="286"/>
        <v>0.71999999999999742</v>
      </c>
      <c r="P762" s="5">
        <f t="shared" si="287"/>
        <v>0.65538218558184302</v>
      </c>
      <c r="Q762" s="2">
        <f t="shared" si="288"/>
        <v>0.72000000000001663</v>
      </c>
      <c r="R762" s="2">
        <f t="shared" si="289"/>
        <v>1.4400000000000142</v>
      </c>
      <c r="S762" s="5">
        <f t="shared" si="290"/>
        <v>1.3753821855818598</v>
      </c>
    </row>
    <row r="763" spans="1:19" x14ac:dyDescent="0.25">
      <c r="D763" s="10">
        <v>0.04</v>
      </c>
      <c r="E763" s="2">
        <v>1712</v>
      </c>
      <c r="F763" s="38">
        <f t="shared" si="268"/>
        <v>0.71666666666666667</v>
      </c>
      <c r="G763" s="2">
        <v>1718</v>
      </c>
      <c r="H763" s="40">
        <f t="shared" si="256"/>
        <v>0.72083333333333333</v>
      </c>
      <c r="I763" s="4">
        <f t="shared" ref="I763" si="291">IF(OR(A764&lt;&gt;"",D764=""),H763+TIME(0,5,0),"")</f>
        <v>0.72430555555555554</v>
      </c>
      <c r="J763" s="2" t="str">
        <f t="shared" ref="J763" si="292">IF(AND(OR(AND(A763&lt;&gt;"",A764=""),AND(A763="",A764="")),D764&lt;&gt;""),(F764-H763)*1440,"")</f>
        <v/>
      </c>
      <c r="K763" s="2">
        <f t="shared" ref="K763" si="293">(H763-F763)*1440</f>
        <v>5.9999999999999787</v>
      </c>
      <c r="L763" s="2">
        <f t="shared" ref="L763" si="294">IF(A763&lt;&gt;"",1,L762+1)</f>
        <v>7</v>
      </c>
      <c r="M763" s="2">
        <f t="shared" ref="M763" ca="1" si="295">OFFSET(B763,-L763+1,0)</f>
        <v>912</v>
      </c>
      <c r="N763" s="2">
        <f t="shared" ref="N763" ca="1" si="296">IF(I763&lt;&gt;"",(I763-VALUE(CONCATENATE(LEFT(M763,LEN(M763)-2),":",RIGHT(M763,2))))*1440,"")</f>
        <v>491</v>
      </c>
      <c r="O763" s="2">
        <f t="shared" ref="O763" si="297">IF(J763&lt;&gt;"",(D763+D764)*J763/2,D763*5/2)</f>
        <v>0.1</v>
      </c>
      <c r="P763" s="5">
        <f t="shared" ref="P763" si="298">IF(J763&lt;&gt;"",(D764-D763)*J763/LN((D764+0.000001)/(D763+0.000001)),-5*(D763-0.000001)/(LN(1/D763)-13.8155))</f>
        <v>1.8873463538449264E-2</v>
      </c>
      <c r="Q763" s="2">
        <f t="shared" ref="Q763" si="299">(D763*K763)</f>
        <v>0.23999999999999916</v>
      </c>
      <c r="R763" s="2">
        <f t="shared" ref="R763" si="300">O763+Q763</f>
        <v>0.33999999999999919</v>
      </c>
      <c r="S763" s="5">
        <f t="shared" ref="S763" si="301">P763+Q763</f>
        <v>0.25887346353844842</v>
      </c>
    </row>
    <row r="764" spans="1:19" x14ac:dyDescent="0.25">
      <c r="A764" s="6">
        <v>38293</v>
      </c>
      <c r="B764" s="2">
        <v>1730</v>
      </c>
      <c r="D764" s="10">
        <v>0.05</v>
      </c>
      <c r="E764" s="2">
        <v>1752</v>
      </c>
      <c r="F764" s="38">
        <f t="shared" si="268"/>
        <v>0.74444444444444446</v>
      </c>
      <c r="G764" s="2">
        <v>1813</v>
      </c>
      <c r="H764" s="40">
        <f t="shared" si="256"/>
        <v>0.75902777777777775</v>
      </c>
      <c r="I764" s="4" t="str">
        <f t="shared" si="280"/>
        <v/>
      </c>
      <c r="J764" s="2">
        <f t="shared" si="281"/>
        <v>16.000000000000103</v>
      </c>
      <c r="K764" s="2">
        <f t="shared" si="282"/>
        <v>20.999999999999925</v>
      </c>
      <c r="L764" s="2">
        <f>IF(A764&lt;&gt;"",1,#REF!+1)</f>
        <v>1</v>
      </c>
      <c r="M764" s="2">
        <f t="shared" ca="1" si="284"/>
        <v>1730</v>
      </c>
      <c r="N764" s="2" t="str">
        <f t="shared" si="285"/>
        <v/>
      </c>
      <c r="O764" s="2">
        <f t="shared" si="286"/>
        <v>800.40000000000509</v>
      </c>
      <c r="P764" s="5">
        <f t="shared" si="287"/>
        <v>210.3966225456287</v>
      </c>
      <c r="Q764" s="2">
        <f t="shared" si="288"/>
        <v>1.0499999999999963</v>
      </c>
      <c r="R764" s="2">
        <f t="shared" si="289"/>
        <v>801.45000000000505</v>
      </c>
      <c r="S764" s="5">
        <f t="shared" si="290"/>
        <v>211.44662254562868</v>
      </c>
    </row>
    <row r="765" spans="1:19" x14ac:dyDescent="0.25">
      <c r="D765" s="10">
        <v>100</v>
      </c>
      <c r="E765" s="2">
        <v>1829</v>
      </c>
      <c r="F765" s="38">
        <f t="shared" si="268"/>
        <v>0.77013888888888893</v>
      </c>
      <c r="G765" s="2">
        <v>1834</v>
      </c>
      <c r="H765" s="40">
        <f t="shared" si="256"/>
        <v>0.77361111111111114</v>
      </c>
      <c r="I765" s="4" t="str">
        <f t="shared" si="280"/>
        <v/>
      </c>
      <c r="J765" s="2">
        <f t="shared" si="281"/>
        <v>4.9999999999998224</v>
      </c>
      <c r="K765" s="2">
        <f t="shared" si="282"/>
        <v>4.9999999999999822</v>
      </c>
      <c r="L765" s="2">
        <f t="shared" si="283"/>
        <v>2</v>
      </c>
      <c r="M765" s="2">
        <f t="shared" ca="1" si="284"/>
        <v>1730</v>
      </c>
      <c r="N765" s="2" t="str">
        <f t="shared" si="285"/>
        <v/>
      </c>
      <c r="O765" s="2">
        <f t="shared" si="286"/>
        <v>749.9999999999734</v>
      </c>
      <c r="P765" s="5">
        <f t="shared" si="287"/>
        <v>721.34752564787857</v>
      </c>
      <c r="Q765" s="2">
        <f t="shared" si="288"/>
        <v>499.99999999999824</v>
      </c>
      <c r="R765" s="2">
        <f t="shared" si="289"/>
        <v>1249.9999999999716</v>
      </c>
      <c r="S765" s="5">
        <f t="shared" si="290"/>
        <v>1221.3475256478769</v>
      </c>
    </row>
    <row r="766" spans="1:19" x14ac:dyDescent="0.25">
      <c r="D766" s="10">
        <v>200</v>
      </c>
      <c r="E766" s="2">
        <v>1839</v>
      </c>
      <c r="F766" s="38">
        <f t="shared" si="268"/>
        <v>0.77708333333333324</v>
      </c>
      <c r="G766" s="2">
        <v>1857</v>
      </c>
      <c r="H766" s="40">
        <f t="shared" si="256"/>
        <v>0.7895833333333333</v>
      </c>
      <c r="I766" s="4">
        <f t="shared" si="280"/>
        <v>0.79305555555555551</v>
      </c>
      <c r="J766" s="2" t="str">
        <f t="shared" si="281"/>
        <v/>
      </c>
      <c r="K766" s="2">
        <f t="shared" si="282"/>
        <v>18.000000000000096</v>
      </c>
      <c r="L766" s="2">
        <f t="shared" si="283"/>
        <v>3</v>
      </c>
      <c r="M766" s="2">
        <f t="shared" ca="1" si="284"/>
        <v>1730</v>
      </c>
      <c r="N766" s="2">
        <f t="shared" ca="1" si="285"/>
        <v>92</v>
      </c>
      <c r="O766" s="2">
        <f t="shared" si="286"/>
        <v>500</v>
      </c>
      <c r="P766" s="5">
        <f t="shared" si="287"/>
        <v>52.318172546220183</v>
      </c>
      <c r="Q766" s="2">
        <f t="shared" si="288"/>
        <v>3600.0000000000191</v>
      </c>
      <c r="R766" s="2">
        <f t="shared" si="289"/>
        <v>4100.0000000000191</v>
      </c>
      <c r="S766" s="5">
        <f t="shared" si="290"/>
        <v>3652.3181725462391</v>
      </c>
    </row>
    <row r="767" spans="1:19" x14ac:dyDescent="0.25">
      <c r="A767" s="6">
        <v>38294</v>
      </c>
      <c r="B767" s="2">
        <v>811</v>
      </c>
      <c r="D767" s="10">
        <v>3.0000000000000001E-3</v>
      </c>
      <c r="E767" s="2">
        <v>908</v>
      </c>
      <c r="F767" s="38">
        <f t="shared" si="268"/>
        <v>0.38055555555555554</v>
      </c>
      <c r="G767" s="2">
        <v>924</v>
      </c>
      <c r="H767" s="40">
        <f t="shared" ref="H767:H827" si="302">VALUE(CONCATENATE(LEFT(G767,LEN(G767)-2),":",RIGHT(G767,2)))</f>
        <v>0.39166666666666666</v>
      </c>
      <c r="I767" s="4" t="str">
        <f t="shared" si="280"/>
        <v/>
      </c>
      <c r="J767" s="2">
        <f t="shared" si="281"/>
        <v>24.999999999999993</v>
      </c>
      <c r="K767" s="2">
        <f t="shared" si="282"/>
        <v>16.000000000000021</v>
      </c>
      <c r="L767" s="2">
        <f t="shared" si="283"/>
        <v>1</v>
      </c>
      <c r="M767" s="2">
        <f t="shared" ca="1" si="284"/>
        <v>811</v>
      </c>
      <c r="N767" s="2" t="str">
        <f t="shared" si="285"/>
        <v/>
      </c>
      <c r="O767" s="2">
        <f t="shared" si="286"/>
        <v>6.2874999999999979</v>
      </c>
      <c r="P767" s="5">
        <f t="shared" si="287"/>
        <v>2.4288144623968839</v>
      </c>
      <c r="Q767" s="2">
        <f t="shared" si="288"/>
        <v>4.8000000000000063E-2</v>
      </c>
      <c r="R767" s="2">
        <f t="shared" si="289"/>
        <v>6.3354999999999979</v>
      </c>
      <c r="S767" s="5">
        <f t="shared" si="290"/>
        <v>2.476814462396884</v>
      </c>
    </row>
    <row r="768" spans="1:19" x14ac:dyDescent="0.25">
      <c r="D768" s="10">
        <v>0.5</v>
      </c>
      <c r="E768" s="2">
        <v>949</v>
      </c>
      <c r="F768" s="38">
        <f t="shared" si="268"/>
        <v>0.40902777777777777</v>
      </c>
      <c r="G768" s="2">
        <v>954</v>
      </c>
      <c r="H768" s="40">
        <f t="shared" si="302"/>
        <v>0.41250000000000003</v>
      </c>
      <c r="I768" s="4">
        <f t="shared" si="280"/>
        <v>0.41597222222222224</v>
      </c>
      <c r="J768" s="2" t="str">
        <f t="shared" si="281"/>
        <v/>
      </c>
      <c r="K768" s="2">
        <f t="shared" si="282"/>
        <v>5.0000000000000622</v>
      </c>
      <c r="L768" s="2">
        <f t="shared" si="283"/>
        <v>2</v>
      </c>
      <c r="M768" s="2">
        <f t="shared" ca="1" si="284"/>
        <v>811</v>
      </c>
      <c r="N768" s="2">
        <f t="shared" ca="1" si="285"/>
        <v>108.00000000000001</v>
      </c>
      <c r="O768" s="2">
        <f t="shared" si="286"/>
        <v>1.25</v>
      </c>
      <c r="P768" s="5">
        <f t="shared" si="287"/>
        <v>0.19051423432971509</v>
      </c>
      <c r="Q768" s="2">
        <f t="shared" si="288"/>
        <v>2.5000000000000311</v>
      </c>
      <c r="R768" s="2">
        <f t="shared" si="289"/>
        <v>3.7500000000000311</v>
      </c>
      <c r="S768" s="5">
        <f t="shared" si="290"/>
        <v>2.6905142343297461</v>
      </c>
    </row>
    <row r="769" spans="1:19" x14ac:dyDescent="0.25">
      <c r="A769" s="6">
        <v>38294</v>
      </c>
      <c r="B769" s="2">
        <v>1000</v>
      </c>
      <c r="D769" s="10">
        <v>3.0000000000000001E-3</v>
      </c>
      <c r="E769" s="2">
        <v>1039</v>
      </c>
      <c r="F769" s="38">
        <f t="shared" si="268"/>
        <v>0.44375000000000003</v>
      </c>
      <c r="G769" s="2">
        <v>1049</v>
      </c>
      <c r="H769" s="40">
        <f t="shared" si="302"/>
        <v>0.45069444444444445</v>
      </c>
      <c r="I769" s="4" t="str">
        <f t="shared" si="280"/>
        <v/>
      </c>
      <c r="J769" s="2">
        <f t="shared" si="281"/>
        <v>16.000000000000021</v>
      </c>
      <c r="K769" s="2">
        <f t="shared" si="282"/>
        <v>9.9999999999999645</v>
      </c>
      <c r="L769" s="2">
        <f t="shared" si="283"/>
        <v>1</v>
      </c>
      <c r="M769" s="2">
        <f t="shared" ca="1" si="284"/>
        <v>1000</v>
      </c>
      <c r="N769" s="2" t="str">
        <f t="shared" si="285"/>
        <v/>
      </c>
      <c r="O769" s="2">
        <f t="shared" si="286"/>
        <v>4.0240000000000054</v>
      </c>
      <c r="P769" s="5">
        <f t="shared" si="287"/>
        <v>1.5544412559340079</v>
      </c>
      <c r="Q769" s="2">
        <f t="shared" si="288"/>
        <v>2.9999999999999895E-2</v>
      </c>
      <c r="R769" s="2">
        <f t="shared" si="289"/>
        <v>4.0540000000000056</v>
      </c>
      <c r="S769" s="5">
        <f t="shared" si="290"/>
        <v>1.5844412559340078</v>
      </c>
    </row>
    <row r="770" spans="1:19" x14ac:dyDescent="0.25">
      <c r="D770" s="10">
        <v>0.5</v>
      </c>
      <c r="E770" s="2">
        <v>1105</v>
      </c>
      <c r="F770" s="38">
        <f t="shared" si="268"/>
        <v>0.46180555555555558</v>
      </c>
      <c r="G770" s="2">
        <v>1113</v>
      </c>
      <c r="H770" s="40">
        <f t="shared" si="302"/>
        <v>0.46736111111111112</v>
      </c>
      <c r="I770" s="4">
        <f t="shared" si="280"/>
        <v>0.47083333333333333</v>
      </c>
      <c r="J770" s="2" t="str">
        <f t="shared" si="281"/>
        <v/>
      </c>
      <c r="K770" s="2">
        <f t="shared" si="282"/>
        <v>7.9999999999999716</v>
      </c>
      <c r="L770" s="2">
        <f t="shared" si="283"/>
        <v>2</v>
      </c>
      <c r="M770" s="2">
        <f t="shared" ca="1" si="284"/>
        <v>1000</v>
      </c>
      <c r="N770" s="2">
        <f t="shared" ca="1" si="285"/>
        <v>77.999999999999957</v>
      </c>
      <c r="O770" s="2">
        <f t="shared" si="286"/>
        <v>1.25</v>
      </c>
      <c r="P770" s="5">
        <f t="shared" si="287"/>
        <v>0.19051423432971509</v>
      </c>
      <c r="Q770" s="2">
        <f t="shared" si="288"/>
        <v>3.9999999999999858</v>
      </c>
      <c r="R770" s="2">
        <f t="shared" si="289"/>
        <v>5.2499999999999858</v>
      </c>
      <c r="S770" s="5">
        <f t="shared" si="290"/>
        <v>4.1905142343297008</v>
      </c>
    </row>
    <row r="771" spans="1:19" x14ac:dyDescent="0.25">
      <c r="A771" s="6">
        <v>38294</v>
      </c>
      <c r="B771" s="2">
        <v>1136</v>
      </c>
      <c r="D771" s="10">
        <v>3.0000000000000001E-3</v>
      </c>
      <c r="E771" s="2">
        <v>1155</v>
      </c>
      <c r="F771" s="38">
        <f t="shared" si="268"/>
        <v>0.49652777777777773</v>
      </c>
      <c r="G771" s="2">
        <v>1204</v>
      </c>
      <c r="H771" s="40">
        <f t="shared" si="302"/>
        <v>0.50277777777777777</v>
      </c>
      <c r="I771" s="4" t="str">
        <f t="shared" si="280"/>
        <v/>
      </c>
      <c r="J771" s="2">
        <f t="shared" si="281"/>
        <v>20.000000000000089</v>
      </c>
      <c r="K771" s="2">
        <f t="shared" si="282"/>
        <v>9.000000000000048</v>
      </c>
      <c r="L771" s="2">
        <f t="shared" si="283"/>
        <v>1</v>
      </c>
      <c r="M771" s="2">
        <f t="shared" ca="1" si="284"/>
        <v>1136</v>
      </c>
      <c r="N771" s="2" t="str">
        <f t="shared" si="285"/>
        <v/>
      </c>
      <c r="O771" s="2">
        <f t="shared" si="286"/>
        <v>100.03000000000044</v>
      </c>
      <c r="P771" s="5">
        <f t="shared" si="287"/>
        <v>24.64927454881866</v>
      </c>
      <c r="Q771" s="2">
        <f t="shared" si="288"/>
        <v>2.7000000000000145E-2</v>
      </c>
      <c r="R771" s="2">
        <f t="shared" si="289"/>
        <v>100.05700000000044</v>
      </c>
      <c r="S771" s="5">
        <f t="shared" si="290"/>
        <v>24.676274548818661</v>
      </c>
    </row>
    <row r="772" spans="1:19" x14ac:dyDescent="0.25">
      <c r="D772" s="10">
        <v>10</v>
      </c>
      <c r="E772" s="2">
        <v>1224</v>
      </c>
      <c r="F772" s="38">
        <f t="shared" si="268"/>
        <v>0.51666666666666672</v>
      </c>
      <c r="G772" s="2">
        <v>1231</v>
      </c>
      <c r="H772" s="40">
        <f t="shared" si="302"/>
        <v>0.52152777777777781</v>
      </c>
      <c r="I772" s="4">
        <f t="shared" si="280"/>
        <v>0.52500000000000002</v>
      </c>
      <c r="J772" s="2" t="str">
        <f t="shared" si="281"/>
        <v/>
      </c>
      <c r="K772" s="2">
        <f t="shared" si="282"/>
        <v>6.9999999999999751</v>
      </c>
      <c r="L772" s="2">
        <f t="shared" si="283"/>
        <v>2</v>
      </c>
      <c r="M772" s="2">
        <f t="shared" ca="1" si="284"/>
        <v>1136</v>
      </c>
      <c r="N772" s="2">
        <f t="shared" ca="1" si="285"/>
        <v>60.000000000000028</v>
      </c>
      <c r="O772" s="2">
        <f t="shared" si="286"/>
        <v>25</v>
      </c>
      <c r="P772" s="5">
        <f t="shared" si="287"/>
        <v>3.1021051639523365</v>
      </c>
      <c r="Q772" s="2">
        <f t="shared" si="288"/>
        <v>69.999999999999744</v>
      </c>
      <c r="R772" s="2">
        <f t="shared" si="289"/>
        <v>94.999999999999744</v>
      </c>
      <c r="S772" s="5">
        <f t="shared" si="290"/>
        <v>73.102105163952075</v>
      </c>
    </row>
    <row r="773" spans="1:19" x14ac:dyDescent="0.25">
      <c r="A773" s="6">
        <v>38295</v>
      </c>
      <c r="B773" s="2">
        <v>802</v>
      </c>
      <c r="D773" s="10">
        <v>3.0000000000000001E-3</v>
      </c>
      <c r="E773" s="2">
        <v>903</v>
      </c>
      <c r="F773" s="38">
        <f t="shared" si="268"/>
        <v>0.37708333333333338</v>
      </c>
      <c r="G773" s="2">
        <v>912</v>
      </c>
      <c r="H773" s="40">
        <f t="shared" si="302"/>
        <v>0.3833333333333333</v>
      </c>
      <c r="I773" s="4" t="str">
        <f t="shared" si="280"/>
        <v/>
      </c>
      <c r="J773" s="2">
        <f t="shared" si="281"/>
        <v>8.0000000000000515</v>
      </c>
      <c r="K773" s="2">
        <f t="shared" si="282"/>
        <v>8.9999999999998881</v>
      </c>
      <c r="L773" s="2">
        <f t="shared" si="283"/>
        <v>1</v>
      </c>
      <c r="M773" s="2">
        <f t="shared" ca="1" si="284"/>
        <v>802</v>
      </c>
      <c r="N773" s="2" t="str">
        <f t="shared" si="285"/>
        <v/>
      </c>
      <c r="O773" s="2">
        <f t="shared" si="286"/>
        <v>2.0120000000000129</v>
      </c>
      <c r="P773" s="5">
        <f t="shared" si="287"/>
        <v>0.77722062796700797</v>
      </c>
      <c r="Q773" s="2">
        <f t="shared" si="288"/>
        <v>2.6999999999999663E-2</v>
      </c>
      <c r="R773" s="2">
        <f t="shared" si="289"/>
        <v>2.0390000000000126</v>
      </c>
      <c r="S773" s="5">
        <f t="shared" si="290"/>
        <v>0.80422062796700766</v>
      </c>
    </row>
    <row r="774" spans="1:19" x14ac:dyDescent="0.25">
      <c r="D774" s="10">
        <v>0.5</v>
      </c>
      <c r="E774" s="2">
        <v>920</v>
      </c>
      <c r="F774" s="38">
        <f t="shared" si="268"/>
        <v>0.3888888888888889</v>
      </c>
      <c r="G774" s="2">
        <v>935</v>
      </c>
      <c r="H774" s="40">
        <f t="shared" si="302"/>
        <v>0.39930555555555558</v>
      </c>
      <c r="I774" s="4" t="str">
        <f t="shared" si="280"/>
        <v/>
      </c>
      <c r="J774" s="2">
        <f t="shared" si="281"/>
        <v>11.999999999999957</v>
      </c>
      <c r="K774" s="2">
        <f t="shared" si="282"/>
        <v>15.000000000000027</v>
      </c>
      <c r="L774" s="2">
        <f t="shared" si="283"/>
        <v>2</v>
      </c>
      <c r="M774" s="2">
        <f t="shared" ca="1" si="284"/>
        <v>802</v>
      </c>
      <c r="N774" s="2" t="str">
        <f t="shared" si="285"/>
        <v/>
      </c>
      <c r="O774" s="2">
        <f t="shared" si="286"/>
        <v>122.99999999999956</v>
      </c>
      <c r="P774" s="5">
        <f t="shared" si="287"/>
        <v>63.433930711689193</v>
      </c>
      <c r="Q774" s="2">
        <f t="shared" si="288"/>
        <v>7.5000000000000133</v>
      </c>
      <c r="R774" s="2">
        <f t="shared" si="289"/>
        <v>130.49999999999957</v>
      </c>
      <c r="S774" s="5">
        <f t="shared" si="290"/>
        <v>70.9339307116892</v>
      </c>
    </row>
    <row r="775" spans="1:19" x14ac:dyDescent="0.25">
      <c r="D775" s="10">
        <v>20</v>
      </c>
      <c r="E775" s="2">
        <v>947</v>
      </c>
      <c r="F775" s="38">
        <f t="shared" si="268"/>
        <v>0.40763888888888888</v>
      </c>
      <c r="G775" s="2">
        <v>958</v>
      </c>
      <c r="H775" s="40">
        <f t="shared" si="302"/>
        <v>0.4152777777777778</v>
      </c>
      <c r="I775" s="4" t="str">
        <f t="shared" si="280"/>
        <v/>
      </c>
      <c r="J775" s="2">
        <f t="shared" si="281"/>
        <v>9.9999999999999645</v>
      </c>
      <c r="K775" s="2">
        <f t="shared" si="282"/>
        <v>11.000000000000041</v>
      </c>
      <c r="L775" s="2">
        <f t="shared" si="283"/>
        <v>3</v>
      </c>
      <c r="M775" s="2">
        <f t="shared" ca="1" si="284"/>
        <v>802</v>
      </c>
      <c r="N775" s="2" t="str">
        <f t="shared" si="285"/>
        <v/>
      </c>
      <c r="O775" s="2">
        <f t="shared" si="286"/>
        <v>999.99999999999648</v>
      </c>
      <c r="P775" s="5">
        <f t="shared" si="287"/>
        <v>728.19139603098631</v>
      </c>
      <c r="Q775" s="2">
        <f t="shared" si="288"/>
        <v>220.00000000000082</v>
      </c>
      <c r="R775" s="2">
        <f t="shared" si="289"/>
        <v>1219.9999999999973</v>
      </c>
      <c r="S775" s="5">
        <f t="shared" si="290"/>
        <v>948.19139603098711</v>
      </c>
    </row>
    <row r="776" spans="1:19" x14ac:dyDescent="0.25">
      <c r="D776" s="10">
        <v>180</v>
      </c>
      <c r="E776" s="2">
        <v>1008</v>
      </c>
      <c r="F776" s="38">
        <f t="shared" si="268"/>
        <v>0.42222222222222222</v>
      </c>
      <c r="G776" s="2">
        <v>1027</v>
      </c>
      <c r="H776" s="40">
        <f t="shared" si="302"/>
        <v>0.43541666666666662</v>
      </c>
      <c r="I776" s="4" t="str">
        <f t="shared" si="280"/>
        <v/>
      </c>
      <c r="J776" s="2">
        <f t="shared" si="281"/>
        <v>6.0000000000001386</v>
      </c>
      <c r="K776" s="2">
        <f t="shared" si="282"/>
        <v>18.999999999999932</v>
      </c>
      <c r="L776" s="2">
        <f t="shared" si="283"/>
        <v>4</v>
      </c>
      <c r="M776" s="2">
        <f t="shared" ca="1" si="284"/>
        <v>802</v>
      </c>
      <c r="N776" s="2" t="str">
        <f t="shared" si="285"/>
        <v/>
      </c>
      <c r="O776" s="2">
        <f t="shared" si="286"/>
        <v>840.00000000001944</v>
      </c>
      <c r="P776" s="5">
        <f t="shared" si="287"/>
        <v>816.62281962347288</v>
      </c>
      <c r="Q776" s="2">
        <f t="shared" si="288"/>
        <v>3419.9999999999877</v>
      </c>
      <c r="R776" s="2">
        <f t="shared" si="289"/>
        <v>4260.0000000000073</v>
      </c>
      <c r="S776" s="5">
        <f t="shared" si="290"/>
        <v>4236.6228196234606</v>
      </c>
    </row>
    <row r="777" spans="1:19" x14ac:dyDescent="0.25">
      <c r="D777" s="10">
        <v>100</v>
      </c>
      <c r="E777" s="2">
        <v>1033</v>
      </c>
      <c r="F777" s="38">
        <f t="shared" si="268"/>
        <v>0.43958333333333338</v>
      </c>
      <c r="G777" s="2">
        <v>1038</v>
      </c>
      <c r="H777" s="40">
        <f t="shared" si="302"/>
        <v>0.44305555555555554</v>
      </c>
      <c r="I777" s="4" t="str">
        <f t="shared" si="280"/>
        <v/>
      </c>
      <c r="J777" s="2">
        <f t="shared" si="281"/>
        <v>21.000000000000007</v>
      </c>
      <c r="K777" s="2">
        <f t="shared" si="282"/>
        <v>4.9999999999999023</v>
      </c>
      <c r="L777" s="2">
        <f t="shared" si="283"/>
        <v>5</v>
      </c>
      <c r="M777" s="2">
        <f t="shared" ca="1" si="284"/>
        <v>802</v>
      </c>
      <c r="N777" s="2" t="str">
        <f t="shared" si="285"/>
        <v/>
      </c>
      <c r="O777" s="2">
        <f t="shared" si="286"/>
        <v>1470.0000000000005</v>
      </c>
      <c r="P777" s="5">
        <f t="shared" si="287"/>
        <v>1375.1094241120097</v>
      </c>
      <c r="Q777" s="2">
        <f t="shared" si="288"/>
        <v>499.99999999999022</v>
      </c>
      <c r="R777" s="2">
        <f t="shared" si="289"/>
        <v>1969.9999999999907</v>
      </c>
      <c r="S777" s="5">
        <f t="shared" si="290"/>
        <v>1875.1094241119999</v>
      </c>
    </row>
    <row r="778" spans="1:19" x14ac:dyDescent="0.25">
      <c r="D778" s="10">
        <v>40</v>
      </c>
      <c r="E778" s="2">
        <v>1059</v>
      </c>
      <c r="F778" s="38">
        <f t="shared" si="268"/>
        <v>0.45763888888888887</v>
      </c>
      <c r="G778" s="2">
        <v>1103</v>
      </c>
      <c r="H778" s="40">
        <f t="shared" si="302"/>
        <v>0.4604166666666667</v>
      </c>
      <c r="I778" s="4" t="str">
        <f t="shared" si="280"/>
        <v/>
      </c>
      <c r="J778" s="2">
        <f t="shared" si="281"/>
        <v>8.9999999999998881</v>
      </c>
      <c r="K778" s="2">
        <f t="shared" si="282"/>
        <v>4.0000000000000657</v>
      </c>
      <c r="L778" s="2">
        <f t="shared" si="283"/>
        <v>6</v>
      </c>
      <c r="M778" s="2">
        <f t="shared" ca="1" si="284"/>
        <v>802</v>
      </c>
      <c r="N778" s="2" t="str">
        <f t="shared" si="285"/>
        <v/>
      </c>
      <c r="O778" s="2">
        <f t="shared" si="286"/>
        <v>184.4999999999977</v>
      </c>
      <c r="P778" s="5">
        <f t="shared" si="287"/>
        <v>95.150870918430968</v>
      </c>
      <c r="Q778" s="2">
        <f t="shared" si="288"/>
        <v>160.00000000000261</v>
      </c>
      <c r="R778" s="2">
        <f t="shared" si="289"/>
        <v>344.50000000000034</v>
      </c>
      <c r="S778" s="5">
        <f t="shared" si="290"/>
        <v>255.15087091843358</v>
      </c>
    </row>
    <row r="779" spans="1:19" x14ac:dyDescent="0.25">
      <c r="D779" s="10">
        <v>1</v>
      </c>
      <c r="E779" s="2">
        <v>1112</v>
      </c>
      <c r="F779" s="38">
        <f t="shared" si="268"/>
        <v>0.46666666666666662</v>
      </c>
      <c r="G779" s="2">
        <v>1115</v>
      </c>
      <c r="H779" s="40">
        <f t="shared" si="302"/>
        <v>0.46875</v>
      </c>
      <c r="I779" s="4" t="str">
        <f t="shared" si="280"/>
        <v/>
      </c>
      <c r="J779" s="2">
        <f t="shared" si="281"/>
        <v>9.000000000000048</v>
      </c>
      <c r="K779" s="2">
        <f t="shared" si="282"/>
        <v>3.0000000000000693</v>
      </c>
      <c r="L779" s="2">
        <f t="shared" si="283"/>
        <v>7</v>
      </c>
      <c r="M779" s="2">
        <f t="shared" ca="1" si="284"/>
        <v>802</v>
      </c>
      <c r="N779" s="2" t="str">
        <f t="shared" si="285"/>
        <v/>
      </c>
      <c r="O779" s="2">
        <f t="shared" si="286"/>
        <v>4.9500000000000268</v>
      </c>
      <c r="P779" s="5">
        <f t="shared" si="287"/>
        <v>3.5177990531871908</v>
      </c>
      <c r="Q779" s="2">
        <f t="shared" si="288"/>
        <v>3.0000000000000693</v>
      </c>
      <c r="R779" s="2">
        <f t="shared" si="289"/>
        <v>7.9500000000000961</v>
      </c>
      <c r="S779" s="5">
        <f t="shared" si="290"/>
        <v>6.51779905318726</v>
      </c>
    </row>
    <row r="780" spans="1:19" x14ac:dyDescent="0.25">
      <c r="D780" s="10">
        <v>0.1</v>
      </c>
      <c r="E780" s="2">
        <v>1124</v>
      </c>
      <c r="F780" s="38">
        <f t="shared" si="268"/>
        <v>0.47500000000000003</v>
      </c>
      <c r="G780" s="2">
        <v>1128</v>
      </c>
      <c r="H780" s="40">
        <f t="shared" si="302"/>
        <v>0.4777777777777778</v>
      </c>
      <c r="I780" s="4" t="str">
        <f t="shared" si="280"/>
        <v/>
      </c>
      <c r="J780" s="2">
        <f t="shared" si="281"/>
        <v>7.9999999999999716</v>
      </c>
      <c r="K780" s="2">
        <f t="shared" si="282"/>
        <v>3.9999999999999858</v>
      </c>
      <c r="L780" s="2">
        <f t="shared" si="283"/>
        <v>8</v>
      </c>
      <c r="M780" s="2">
        <f t="shared" ca="1" si="284"/>
        <v>802</v>
      </c>
      <c r="N780" s="2" t="str">
        <f t="shared" si="285"/>
        <v/>
      </c>
      <c r="O780" s="2">
        <f t="shared" si="286"/>
        <v>720.39999999999736</v>
      </c>
      <c r="P780" s="5">
        <f t="shared" si="287"/>
        <v>192.00772002552205</v>
      </c>
      <c r="Q780" s="2">
        <f t="shared" si="288"/>
        <v>0.39999999999999858</v>
      </c>
      <c r="R780" s="2">
        <f t="shared" si="289"/>
        <v>720.79999999999734</v>
      </c>
      <c r="S780" s="5">
        <f t="shared" si="290"/>
        <v>192.40772002552205</v>
      </c>
    </row>
    <row r="781" spans="1:19" x14ac:dyDescent="0.25">
      <c r="D781" s="10">
        <v>180</v>
      </c>
      <c r="E781" s="2">
        <v>1136</v>
      </c>
      <c r="F781" s="38">
        <f t="shared" si="268"/>
        <v>0.48333333333333334</v>
      </c>
      <c r="G781" s="2">
        <v>1211</v>
      </c>
      <c r="H781" s="40">
        <f t="shared" si="302"/>
        <v>0.50763888888888886</v>
      </c>
      <c r="I781" s="4">
        <f t="shared" si="280"/>
        <v>0.51111111111111107</v>
      </c>
      <c r="J781" s="2" t="str">
        <f t="shared" si="281"/>
        <v/>
      </c>
      <c r="K781" s="2">
        <f t="shared" si="282"/>
        <v>34.999999999999957</v>
      </c>
      <c r="L781" s="2">
        <f t="shared" si="283"/>
        <v>9</v>
      </c>
      <c r="M781" s="2">
        <f t="shared" ca="1" si="284"/>
        <v>802</v>
      </c>
      <c r="N781" s="2">
        <f t="shared" ca="1" si="285"/>
        <v>253.99999999999997</v>
      </c>
      <c r="O781" s="2">
        <f t="shared" si="286"/>
        <v>450</v>
      </c>
      <c r="P781" s="5">
        <f t="shared" si="287"/>
        <v>47.347346607878421</v>
      </c>
      <c r="Q781" s="2">
        <f t="shared" si="288"/>
        <v>6299.9999999999927</v>
      </c>
      <c r="R781" s="2">
        <f t="shared" si="289"/>
        <v>6749.9999999999927</v>
      </c>
      <c r="S781" s="5">
        <f t="shared" si="290"/>
        <v>6347.3473466078713</v>
      </c>
    </row>
    <row r="782" spans="1:19" x14ac:dyDescent="0.25">
      <c r="A782" s="6">
        <v>38296</v>
      </c>
      <c r="B782" s="2">
        <v>838</v>
      </c>
      <c r="D782" s="10">
        <v>0.01</v>
      </c>
      <c r="E782" s="2">
        <v>932</v>
      </c>
      <c r="F782" s="38">
        <f t="shared" si="268"/>
        <v>0.3972222222222222</v>
      </c>
      <c r="G782" s="2">
        <v>935</v>
      </c>
      <c r="H782" s="40">
        <f t="shared" si="302"/>
        <v>0.39930555555555558</v>
      </c>
      <c r="I782" s="4" t="str">
        <f t="shared" si="280"/>
        <v/>
      </c>
      <c r="J782" s="2">
        <f t="shared" si="281"/>
        <v>13.99999999999995</v>
      </c>
      <c r="K782" s="2">
        <f t="shared" si="282"/>
        <v>3.0000000000000693</v>
      </c>
      <c r="L782" s="2">
        <f t="shared" si="283"/>
        <v>1</v>
      </c>
      <c r="M782" s="2">
        <f t="shared" ca="1" si="284"/>
        <v>838</v>
      </c>
      <c r="N782" s="2" t="str">
        <f t="shared" si="285"/>
        <v/>
      </c>
      <c r="O782" s="2">
        <f t="shared" si="286"/>
        <v>700.06999999999755</v>
      </c>
      <c r="P782" s="5">
        <f t="shared" si="287"/>
        <v>151.98951831697349</v>
      </c>
      <c r="Q782" s="2">
        <f t="shared" si="288"/>
        <v>3.0000000000000693E-2</v>
      </c>
      <c r="R782" s="2">
        <f t="shared" si="289"/>
        <v>700.09999999999752</v>
      </c>
      <c r="S782" s="5">
        <f t="shared" si="290"/>
        <v>152.01951831697349</v>
      </c>
    </row>
    <row r="783" spans="1:19" x14ac:dyDescent="0.25">
      <c r="D783" s="10">
        <v>100</v>
      </c>
      <c r="E783" s="2">
        <v>949</v>
      </c>
      <c r="F783" s="38">
        <f t="shared" si="268"/>
        <v>0.40902777777777777</v>
      </c>
      <c r="G783" s="2">
        <v>1147</v>
      </c>
      <c r="H783" s="40">
        <f t="shared" si="302"/>
        <v>0.4909722222222222</v>
      </c>
      <c r="I783" s="4">
        <f t="shared" ref="I783:I795" si="303">IF(OR(A784&lt;&gt;"",D784=""),H783+TIME(0,5,0),"")</f>
        <v>0.49444444444444441</v>
      </c>
      <c r="J783" s="2" t="str">
        <f t="shared" ref="J783:J795" si="304">IF(AND(OR(AND(A783&lt;&gt;"",A784=""),AND(A783="",A784="")),D784&lt;&gt;""),(F784-H783)*1440,"")</f>
        <v/>
      </c>
      <c r="K783" s="2">
        <f t="shared" ref="K783:K795" si="305">(H783-F783)*1440</f>
        <v>117.99999999999999</v>
      </c>
      <c r="L783" s="2">
        <f t="shared" ref="L783:L795" si="306">IF(A783&lt;&gt;"",1,L782+1)</f>
        <v>2</v>
      </c>
      <c r="M783" s="2">
        <f t="shared" ref="M783:M795" ca="1" si="307">OFFSET(B783,-L783+1,0)</f>
        <v>838</v>
      </c>
      <c r="N783" s="2">
        <f t="shared" ref="N783:N795" ca="1" si="308">IF(I783&lt;&gt;"",(I783-VALUE(CONCATENATE(LEFT(M783,LEN(M783)-2),":",RIGHT(M783,2))))*1440,"")</f>
        <v>193.99999999999994</v>
      </c>
      <c r="O783" s="2">
        <f t="shared" ref="O783:O795" si="309">IF(J783&lt;&gt;"",(D783+D784)*J783/2,D783*5/2)</f>
        <v>250</v>
      </c>
      <c r="P783" s="5">
        <f t="shared" ref="P783:P795" si="310">IF(J783&lt;&gt;"",(D784-D783)*J783/LN((D784+0.000001)/(D783+0.000001)),-5*(D783-0.000001)/(LN(1/D783)-13.8155))</f>
        <v>27.143420404993254</v>
      </c>
      <c r="Q783" s="2">
        <f t="shared" ref="Q783:Q795" si="311">(D783*K783)</f>
        <v>11799.999999999998</v>
      </c>
      <c r="R783" s="2">
        <f t="shared" ref="R783:R795" si="312">O783+Q783</f>
        <v>12049.999999999998</v>
      </c>
      <c r="S783" s="5">
        <f t="shared" ref="S783:S795" si="313">P783+Q783</f>
        <v>11827.143420404991</v>
      </c>
    </row>
    <row r="784" spans="1:19" x14ac:dyDescent="0.25">
      <c r="A784" s="6">
        <v>38296</v>
      </c>
      <c r="B784" s="2">
        <v>1252</v>
      </c>
      <c r="D784" s="10">
        <v>100</v>
      </c>
      <c r="E784" s="2">
        <v>1325</v>
      </c>
      <c r="F784" s="38">
        <f t="shared" si="268"/>
        <v>0.55902777777777779</v>
      </c>
      <c r="G784" s="2">
        <v>1336</v>
      </c>
      <c r="H784" s="40">
        <f t="shared" si="302"/>
        <v>0.56666666666666665</v>
      </c>
      <c r="I784" s="4">
        <f t="shared" si="303"/>
        <v>0.57013888888888886</v>
      </c>
      <c r="J784" s="2" t="str">
        <f t="shared" si="304"/>
        <v/>
      </c>
      <c r="K784" s="2">
        <f t="shared" si="305"/>
        <v>10.999999999999961</v>
      </c>
      <c r="L784" s="2">
        <f t="shared" si="306"/>
        <v>1</v>
      </c>
      <c r="M784" s="2">
        <f t="shared" ca="1" si="307"/>
        <v>1252</v>
      </c>
      <c r="N784" s="2">
        <f t="shared" ca="1" si="308"/>
        <v>48.999999999999986</v>
      </c>
      <c r="O784" s="2">
        <f t="shared" si="309"/>
        <v>250</v>
      </c>
      <c r="P784" s="5">
        <f t="shared" si="310"/>
        <v>27.143420404993254</v>
      </c>
      <c r="Q784" s="2">
        <f t="shared" si="311"/>
        <v>1099.9999999999961</v>
      </c>
      <c r="R784" s="2">
        <f t="shared" si="312"/>
        <v>1349.9999999999961</v>
      </c>
      <c r="S784" s="5">
        <f t="shared" si="313"/>
        <v>1127.1434204049895</v>
      </c>
    </row>
    <row r="785" spans="1:19" x14ac:dyDescent="0.25">
      <c r="A785" s="6">
        <v>38297</v>
      </c>
      <c r="B785" s="2">
        <v>743</v>
      </c>
      <c r="D785" s="10">
        <v>0.01</v>
      </c>
      <c r="E785" s="2">
        <v>940</v>
      </c>
      <c r="F785" s="38">
        <f t="shared" si="268"/>
        <v>0.40277777777777773</v>
      </c>
      <c r="G785" s="2">
        <v>946</v>
      </c>
      <c r="H785" s="40">
        <f t="shared" si="302"/>
        <v>0.4069444444444445</v>
      </c>
      <c r="I785" s="4">
        <f t="shared" si="303"/>
        <v>0.41041666666666671</v>
      </c>
      <c r="J785" s="2" t="str">
        <f t="shared" si="304"/>
        <v/>
      </c>
      <c r="K785" s="2">
        <f t="shared" si="305"/>
        <v>6.0000000000001386</v>
      </c>
      <c r="L785" s="2">
        <f t="shared" si="306"/>
        <v>1</v>
      </c>
      <c r="M785" s="2">
        <f t="shared" ca="1" si="307"/>
        <v>743</v>
      </c>
      <c r="N785" s="2">
        <f t="shared" ca="1" si="308"/>
        <v>128.00000000000003</v>
      </c>
      <c r="O785" s="2">
        <f t="shared" si="309"/>
        <v>2.5000000000000001E-2</v>
      </c>
      <c r="P785" s="5">
        <f t="shared" si="310"/>
        <v>5.4281443780592247E-3</v>
      </c>
      <c r="Q785" s="2">
        <f t="shared" si="311"/>
        <v>6.0000000000001386E-2</v>
      </c>
      <c r="R785" s="2">
        <f t="shared" si="312"/>
        <v>8.500000000000138E-2</v>
      </c>
      <c r="S785" s="5">
        <f t="shared" si="313"/>
        <v>6.5428144378060604E-2</v>
      </c>
    </row>
    <row r="786" spans="1:19" x14ac:dyDescent="0.25">
      <c r="A786" s="6">
        <v>38297</v>
      </c>
      <c r="B786" s="2">
        <v>1021</v>
      </c>
      <c r="D786" s="10">
        <v>0.01</v>
      </c>
      <c r="E786" s="2">
        <v>1036</v>
      </c>
      <c r="F786" s="38">
        <f t="shared" si="268"/>
        <v>0.44166666666666665</v>
      </c>
      <c r="G786" s="2">
        <v>1051</v>
      </c>
      <c r="H786" s="40">
        <f t="shared" si="302"/>
        <v>0.45208333333333334</v>
      </c>
      <c r="I786" s="4" t="str">
        <f t="shared" si="303"/>
        <v/>
      </c>
      <c r="J786" s="2">
        <f t="shared" si="304"/>
        <v>10.999999999999961</v>
      </c>
      <c r="K786" s="2">
        <f t="shared" si="305"/>
        <v>15.000000000000027</v>
      </c>
      <c r="L786" s="2">
        <f t="shared" si="306"/>
        <v>1</v>
      </c>
      <c r="M786" s="2">
        <f t="shared" ca="1" si="307"/>
        <v>1021</v>
      </c>
      <c r="N786" s="2" t="str">
        <f t="shared" si="308"/>
        <v/>
      </c>
      <c r="O786" s="2">
        <f t="shared" si="309"/>
        <v>0.60499999999999787</v>
      </c>
      <c r="P786" s="5">
        <f t="shared" si="310"/>
        <v>0.42996834211900603</v>
      </c>
      <c r="Q786" s="2">
        <f t="shared" si="311"/>
        <v>0.15000000000000027</v>
      </c>
      <c r="R786" s="2">
        <f t="shared" si="312"/>
        <v>0.75499999999999812</v>
      </c>
      <c r="S786" s="5">
        <f t="shared" si="313"/>
        <v>0.57996834211900627</v>
      </c>
    </row>
    <row r="787" spans="1:19" x14ac:dyDescent="0.25">
      <c r="D787" s="10">
        <v>0.1</v>
      </c>
      <c r="E787" s="2">
        <v>1102</v>
      </c>
      <c r="F787" s="38">
        <f t="shared" si="268"/>
        <v>0.4597222222222222</v>
      </c>
      <c r="G787" s="2">
        <v>1123</v>
      </c>
      <c r="H787" s="40">
        <f t="shared" si="302"/>
        <v>0.47430555555555554</v>
      </c>
      <c r="I787" s="4">
        <f t="shared" si="303"/>
        <v>0.47777777777777775</v>
      </c>
      <c r="J787" s="2" t="str">
        <f t="shared" si="304"/>
        <v/>
      </c>
      <c r="K787" s="2">
        <f t="shared" si="305"/>
        <v>21.000000000000007</v>
      </c>
      <c r="L787" s="2">
        <f t="shared" si="306"/>
        <v>2</v>
      </c>
      <c r="M787" s="2">
        <f t="shared" ca="1" si="307"/>
        <v>1021</v>
      </c>
      <c r="N787" s="2">
        <f t="shared" ca="1" si="308"/>
        <v>67</v>
      </c>
      <c r="O787" s="2">
        <f t="shared" si="309"/>
        <v>0.25</v>
      </c>
      <c r="P787" s="5">
        <f t="shared" si="310"/>
        <v>4.342905372259271E-2</v>
      </c>
      <c r="Q787" s="2">
        <f t="shared" si="311"/>
        <v>2.100000000000001</v>
      </c>
      <c r="R787" s="2">
        <f t="shared" si="312"/>
        <v>2.350000000000001</v>
      </c>
      <c r="S787" s="5">
        <f t="shared" si="313"/>
        <v>2.1434290537225937</v>
      </c>
    </row>
    <row r="788" spans="1:19" x14ac:dyDescent="0.25">
      <c r="A788" s="6">
        <v>38297</v>
      </c>
      <c r="B788" s="2">
        <v>1147</v>
      </c>
      <c r="D788" s="10">
        <v>0.01</v>
      </c>
      <c r="E788" s="2">
        <v>1212</v>
      </c>
      <c r="F788" s="38">
        <f t="shared" si="268"/>
        <v>0.5083333333333333</v>
      </c>
      <c r="G788" s="2">
        <v>1226</v>
      </c>
      <c r="H788" s="40">
        <f t="shared" si="302"/>
        <v>0.5180555555555556</v>
      </c>
      <c r="I788" s="4" t="str">
        <f t="shared" si="303"/>
        <v/>
      </c>
      <c r="J788" s="2">
        <f t="shared" si="304"/>
        <v>20.999999999999925</v>
      </c>
      <c r="K788" s="2">
        <f t="shared" si="305"/>
        <v>14.00000000000011</v>
      </c>
      <c r="L788" s="2">
        <f t="shared" si="306"/>
        <v>1</v>
      </c>
      <c r="M788" s="2">
        <f t="shared" ca="1" si="307"/>
        <v>1147</v>
      </c>
      <c r="N788" s="2" t="str">
        <f t="shared" si="308"/>
        <v/>
      </c>
      <c r="O788" s="2">
        <f t="shared" si="309"/>
        <v>0.21104999999999924</v>
      </c>
      <c r="P788" s="5">
        <f>IF(J788&lt;&gt;"",(D789-D788)*J788/LN((D789+0.000001)/(D788+0.000001)),-5*(D788-0.000001)/(LN(1/D788)-13.8155))</f>
        <v>0.21106925886822372</v>
      </c>
      <c r="Q788" s="2">
        <f t="shared" si="311"/>
        <v>0.1400000000000011</v>
      </c>
      <c r="R788" s="2">
        <f t="shared" si="312"/>
        <v>0.35105000000000031</v>
      </c>
      <c r="S788" s="5">
        <f t="shared" si="313"/>
        <v>0.35106925886822482</v>
      </c>
    </row>
    <row r="789" spans="1:19" x14ac:dyDescent="0.25">
      <c r="D789" s="10">
        <v>1.01E-2</v>
      </c>
      <c r="E789" s="2">
        <v>1247</v>
      </c>
      <c r="F789" s="38">
        <f t="shared" si="268"/>
        <v>0.53263888888888888</v>
      </c>
      <c r="G789" s="2">
        <v>1251</v>
      </c>
      <c r="H789" s="40">
        <f t="shared" si="302"/>
        <v>0.53541666666666665</v>
      </c>
      <c r="I789" s="4">
        <f t="shared" si="303"/>
        <v>0.53888888888888886</v>
      </c>
      <c r="J789" s="2" t="str">
        <f t="shared" si="304"/>
        <v/>
      </c>
      <c r="K789" s="2">
        <f t="shared" si="305"/>
        <v>3.9999999999999858</v>
      </c>
      <c r="L789" s="2">
        <f t="shared" si="306"/>
        <v>2</v>
      </c>
      <c r="M789" s="2">
        <f t="shared" ca="1" si="307"/>
        <v>1147</v>
      </c>
      <c r="N789" s="2">
        <f t="shared" ca="1" si="308"/>
        <v>69</v>
      </c>
      <c r="O789" s="2">
        <f t="shared" si="309"/>
        <v>2.5249999999999998E-2</v>
      </c>
      <c r="P789" s="5">
        <f t="shared" si="310"/>
        <v>5.4765147269545253E-3</v>
      </c>
      <c r="Q789" s="2">
        <f t="shared" si="311"/>
        <v>4.0399999999999853E-2</v>
      </c>
      <c r="R789" s="2">
        <f t="shared" si="312"/>
        <v>6.5649999999999847E-2</v>
      </c>
      <c r="S789" s="5">
        <f t="shared" si="313"/>
        <v>4.5876514726954379E-2</v>
      </c>
    </row>
    <row r="790" spans="1:19" x14ac:dyDescent="0.25">
      <c r="A790" s="6">
        <v>38297</v>
      </c>
      <c r="B790" s="2">
        <v>1313</v>
      </c>
      <c r="D790" s="10">
        <v>1.4999999999999999E-2</v>
      </c>
      <c r="E790" s="2">
        <v>1345</v>
      </c>
      <c r="F790" s="38">
        <f t="shared" si="268"/>
        <v>0.57291666666666663</v>
      </c>
      <c r="G790" s="2">
        <v>1400</v>
      </c>
      <c r="H790" s="40">
        <f t="shared" si="302"/>
        <v>0.58333333333333337</v>
      </c>
      <c r="I790" s="4" t="str">
        <f t="shared" si="303"/>
        <v/>
      </c>
      <c r="J790" s="2">
        <f t="shared" si="304"/>
        <v>8.999999999999968</v>
      </c>
      <c r="K790" s="2">
        <f t="shared" si="305"/>
        <v>15.000000000000107</v>
      </c>
      <c r="L790" s="2">
        <f t="shared" si="306"/>
        <v>1</v>
      </c>
      <c r="M790" s="2">
        <f t="shared" ca="1" si="307"/>
        <v>1313</v>
      </c>
      <c r="N790" s="2" t="str">
        <f t="shared" si="308"/>
        <v/>
      </c>
      <c r="O790" s="2">
        <f t="shared" si="309"/>
        <v>3.4424999999999879</v>
      </c>
      <c r="P790" s="5">
        <f t="shared" si="310"/>
        <v>1.69096921560035</v>
      </c>
      <c r="Q790" s="2">
        <f t="shared" si="311"/>
        <v>0.22500000000000159</v>
      </c>
      <c r="R790" s="2">
        <f t="shared" si="312"/>
        <v>3.6674999999999893</v>
      </c>
      <c r="S790" s="5">
        <f t="shared" si="313"/>
        <v>1.9159692156003516</v>
      </c>
    </row>
    <row r="791" spans="1:19" x14ac:dyDescent="0.25">
      <c r="D791" s="10">
        <v>0.75</v>
      </c>
      <c r="E791" s="2">
        <v>1409</v>
      </c>
      <c r="F791" s="38">
        <f t="shared" si="268"/>
        <v>0.58958333333333335</v>
      </c>
      <c r="G791" s="2">
        <v>1427</v>
      </c>
      <c r="H791" s="40">
        <f t="shared" si="302"/>
        <v>0.6020833333333333</v>
      </c>
      <c r="I791" s="4">
        <f t="shared" si="303"/>
        <v>0.60555555555555551</v>
      </c>
      <c r="J791" s="2" t="str">
        <f t="shared" si="304"/>
        <v/>
      </c>
      <c r="K791" s="2">
        <f t="shared" si="305"/>
        <v>17.999999999999936</v>
      </c>
      <c r="L791" s="2">
        <f t="shared" si="306"/>
        <v>2</v>
      </c>
      <c r="M791" s="2">
        <f t="shared" ca="1" si="307"/>
        <v>1313</v>
      </c>
      <c r="N791" s="2">
        <f t="shared" ca="1" si="308"/>
        <v>78.999999999999886</v>
      </c>
      <c r="O791" s="2">
        <f t="shared" si="309"/>
        <v>1.875</v>
      </c>
      <c r="P791" s="5">
        <f t="shared" si="310"/>
        <v>0.27720619985307926</v>
      </c>
      <c r="Q791" s="2">
        <f t="shared" si="311"/>
        <v>13.499999999999952</v>
      </c>
      <c r="R791" s="2">
        <f t="shared" si="312"/>
        <v>15.374999999999952</v>
      </c>
      <c r="S791" s="5">
        <f t="shared" si="313"/>
        <v>13.777206199853032</v>
      </c>
    </row>
    <row r="792" spans="1:19" x14ac:dyDescent="0.25">
      <c r="A792" s="6">
        <v>38297</v>
      </c>
      <c r="B792" s="2">
        <v>1457</v>
      </c>
      <c r="D792" s="10">
        <v>0.01</v>
      </c>
      <c r="E792" s="2">
        <v>1537</v>
      </c>
      <c r="F792" s="38">
        <f t="shared" si="268"/>
        <v>0.65069444444444446</v>
      </c>
      <c r="G792" s="2">
        <v>1555</v>
      </c>
      <c r="H792" s="40">
        <f t="shared" si="302"/>
        <v>0.66319444444444442</v>
      </c>
      <c r="I792" s="4">
        <f t="shared" si="303"/>
        <v>0.66666666666666663</v>
      </c>
      <c r="J792" s="2" t="str">
        <f t="shared" si="304"/>
        <v/>
      </c>
      <c r="K792" s="2">
        <f t="shared" si="305"/>
        <v>17.999999999999936</v>
      </c>
      <c r="L792" s="2">
        <f t="shared" si="306"/>
        <v>1</v>
      </c>
      <c r="M792" s="2">
        <f t="shared" ca="1" si="307"/>
        <v>1457</v>
      </c>
      <c r="N792" s="2">
        <f t="shared" ca="1" si="308"/>
        <v>62.999999999999936</v>
      </c>
      <c r="O792" s="2">
        <f t="shared" si="309"/>
        <v>2.5000000000000001E-2</v>
      </c>
      <c r="P792" s="5">
        <f t="shared" si="310"/>
        <v>5.4281443780592247E-3</v>
      </c>
      <c r="Q792" s="2">
        <f t="shared" si="311"/>
        <v>0.17999999999999935</v>
      </c>
      <c r="R792" s="2">
        <f t="shared" si="312"/>
        <v>0.20499999999999935</v>
      </c>
      <c r="S792" s="5">
        <f t="shared" si="313"/>
        <v>0.18542814437805857</v>
      </c>
    </row>
    <row r="793" spans="1:19" x14ac:dyDescent="0.25">
      <c r="A793" s="6">
        <v>38300</v>
      </c>
      <c r="B793" s="2">
        <v>850</v>
      </c>
      <c r="D793" s="10">
        <v>0.01</v>
      </c>
      <c r="E793" s="2">
        <v>932</v>
      </c>
      <c r="F793" s="38">
        <f t="shared" si="268"/>
        <v>0.3972222222222222</v>
      </c>
      <c r="G793" s="2">
        <v>934</v>
      </c>
      <c r="H793" s="40">
        <f t="shared" si="302"/>
        <v>0.39861111111111108</v>
      </c>
      <c r="I793" s="4" t="str">
        <f t="shared" si="303"/>
        <v/>
      </c>
      <c r="J793" s="2">
        <f t="shared" si="304"/>
        <v>9.000000000000048</v>
      </c>
      <c r="K793" s="2">
        <f t="shared" si="305"/>
        <v>1.9999999999999929</v>
      </c>
      <c r="L793" s="2">
        <f t="shared" si="306"/>
        <v>1</v>
      </c>
      <c r="M793" s="2">
        <f t="shared" ca="1" si="307"/>
        <v>850</v>
      </c>
      <c r="N793" s="2" t="str">
        <f t="shared" si="308"/>
        <v/>
      </c>
      <c r="O793" s="2">
        <f t="shared" si="309"/>
        <v>90.045000000000485</v>
      </c>
      <c r="P793" s="5">
        <f t="shared" si="310"/>
        <v>23.669869024461519</v>
      </c>
      <c r="Q793" s="2">
        <f t="shared" si="311"/>
        <v>1.9999999999999931E-2</v>
      </c>
      <c r="R793" s="2">
        <f t="shared" si="312"/>
        <v>90.065000000000481</v>
      </c>
      <c r="S793" s="5">
        <f t="shared" si="313"/>
        <v>23.689869024461519</v>
      </c>
    </row>
    <row r="794" spans="1:19" x14ac:dyDescent="0.25">
      <c r="D794" s="10">
        <v>20</v>
      </c>
      <c r="E794" s="2">
        <v>943</v>
      </c>
      <c r="F794" s="38">
        <f t="shared" si="268"/>
        <v>0.40486111111111112</v>
      </c>
      <c r="G794" s="2">
        <v>1054</v>
      </c>
      <c r="H794" s="40">
        <f t="shared" si="302"/>
        <v>0.45416666666666666</v>
      </c>
      <c r="I794" s="4">
        <f t="shared" si="303"/>
        <v>0.45763888888888887</v>
      </c>
      <c r="J794" s="2" t="str">
        <f t="shared" si="304"/>
        <v/>
      </c>
      <c r="K794" s="2">
        <f t="shared" si="305"/>
        <v>70.999999999999986</v>
      </c>
      <c r="L794" s="2">
        <f t="shared" si="306"/>
        <v>2</v>
      </c>
      <c r="M794" s="2">
        <f t="shared" ca="1" si="307"/>
        <v>850</v>
      </c>
      <c r="N794" s="2">
        <f t="shared" ca="1" si="308"/>
        <v>128.99999999999994</v>
      </c>
      <c r="O794" s="2">
        <f t="shared" si="309"/>
        <v>50</v>
      </c>
      <c r="P794" s="5">
        <f t="shared" si="310"/>
        <v>5.9484036251947776</v>
      </c>
      <c r="Q794" s="2">
        <f t="shared" si="311"/>
        <v>1419.9999999999998</v>
      </c>
      <c r="R794" s="2">
        <f t="shared" si="312"/>
        <v>1469.9999999999998</v>
      </c>
      <c r="S794" s="5">
        <f t="shared" si="313"/>
        <v>1425.9484036251945</v>
      </c>
    </row>
    <row r="795" spans="1:19" x14ac:dyDescent="0.25">
      <c r="A795" s="6">
        <v>38300</v>
      </c>
      <c r="B795" s="2">
        <v>1126</v>
      </c>
      <c r="D795" s="10">
        <v>0.01</v>
      </c>
      <c r="E795" s="2">
        <v>1206</v>
      </c>
      <c r="F795" s="38">
        <f t="shared" si="268"/>
        <v>0.50416666666666665</v>
      </c>
      <c r="G795" s="2">
        <v>1208</v>
      </c>
      <c r="H795" s="40">
        <f t="shared" si="302"/>
        <v>0.50555555555555554</v>
      </c>
      <c r="I795" s="4">
        <f t="shared" si="303"/>
        <v>0.50902777777777775</v>
      </c>
      <c r="J795" s="2" t="str">
        <f t="shared" si="304"/>
        <v/>
      </c>
      <c r="K795" s="2">
        <f t="shared" si="305"/>
        <v>1.9999999999999929</v>
      </c>
      <c r="L795" s="2">
        <f t="shared" si="306"/>
        <v>1</v>
      </c>
      <c r="M795" s="2">
        <f t="shared" ca="1" si="307"/>
        <v>1126</v>
      </c>
      <c r="N795" s="2">
        <f t="shared" ca="1" si="308"/>
        <v>46.999999999999915</v>
      </c>
      <c r="O795" s="2">
        <f t="shared" si="309"/>
        <v>2.5000000000000001E-2</v>
      </c>
      <c r="P795" s="5">
        <f t="shared" si="310"/>
        <v>5.4281443780592247E-3</v>
      </c>
      <c r="Q795" s="2">
        <f t="shared" si="311"/>
        <v>1.9999999999999931E-2</v>
      </c>
      <c r="R795" s="2">
        <f t="shared" si="312"/>
        <v>4.4999999999999929E-2</v>
      </c>
      <c r="S795" s="5">
        <f t="shared" si="313"/>
        <v>2.5428144378059157E-2</v>
      </c>
    </row>
    <row r="796" spans="1:19" x14ac:dyDescent="0.25">
      <c r="A796" s="6">
        <v>38300</v>
      </c>
      <c r="B796" s="2">
        <v>1310</v>
      </c>
      <c r="D796" s="10">
        <v>0.01</v>
      </c>
      <c r="E796" s="2">
        <v>1351</v>
      </c>
      <c r="F796" s="38">
        <f t="shared" si="268"/>
        <v>0.57708333333333328</v>
      </c>
      <c r="G796" s="2">
        <v>1353</v>
      </c>
      <c r="H796" s="40">
        <f t="shared" si="302"/>
        <v>0.57847222222222217</v>
      </c>
      <c r="I796" s="4">
        <f t="shared" si="280"/>
        <v>0.58194444444444438</v>
      </c>
      <c r="J796" s="2" t="str">
        <f t="shared" si="281"/>
        <v/>
      </c>
      <c r="K796" s="2">
        <f t="shared" si="282"/>
        <v>1.9999999999999929</v>
      </c>
      <c r="L796" s="2">
        <f t="shared" si="283"/>
        <v>1</v>
      </c>
      <c r="M796" s="2">
        <f t="shared" ca="1" si="284"/>
        <v>1310</v>
      </c>
      <c r="N796" s="2">
        <f t="shared" ca="1" si="285"/>
        <v>47.999999999999986</v>
      </c>
      <c r="O796" s="2">
        <f t="shared" si="286"/>
        <v>2.5000000000000001E-2</v>
      </c>
      <c r="P796" s="5">
        <f t="shared" si="287"/>
        <v>5.4281443780592247E-3</v>
      </c>
      <c r="Q796" s="2">
        <f t="shared" si="288"/>
        <v>1.9999999999999931E-2</v>
      </c>
      <c r="R796" s="2">
        <f t="shared" si="289"/>
        <v>4.4999999999999929E-2</v>
      </c>
      <c r="S796" s="5">
        <f t="shared" si="290"/>
        <v>2.5428144378059157E-2</v>
      </c>
    </row>
    <row r="797" spans="1:19" x14ac:dyDescent="0.25">
      <c r="A797" s="6">
        <v>38300</v>
      </c>
      <c r="B797" s="2">
        <v>1420</v>
      </c>
      <c r="D797" s="10">
        <v>0.01</v>
      </c>
      <c r="E797" s="2">
        <v>1447</v>
      </c>
      <c r="F797" s="38">
        <f t="shared" si="268"/>
        <v>0.61597222222222225</v>
      </c>
      <c r="G797" s="2">
        <v>1457</v>
      </c>
      <c r="H797" s="40">
        <f t="shared" si="302"/>
        <v>0.62291666666666667</v>
      </c>
      <c r="I797" s="4" t="str">
        <f t="shared" si="280"/>
        <v/>
      </c>
      <c r="J797" s="2">
        <f t="shared" si="281"/>
        <v>6.9999999999999751</v>
      </c>
      <c r="K797" s="2">
        <f t="shared" si="282"/>
        <v>9.9999999999999645</v>
      </c>
      <c r="L797" s="2">
        <f t="shared" si="283"/>
        <v>1</v>
      </c>
      <c r="M797" s="2">
        <f t="shared" ca="1" si="284"/>
        <v>1420</v>
      </c>
      <c r="N797" s="2" t="str">
        <f t="shared" si="285"/>
        <v/>
      </c>
      <c r="O797" s="2">
        <f t="shared" si="286"/>
        <v>0.38499999999999862</v>
      </c>
      <c r="P797" s="5">
        <f t="shared" si="287"/>
        <v>0.27361621771209477</v>
      </c>
      <c r="Q797" s="2">
        <f t="shared" si="288"/>
        <v>9.9999999999999645E-2</v>
      </c>
      <c r="R797" s="2">
        <f t="shared" si="289"/>
        <v>0.48499999999999827</v>
      </c>
      <c r="S797" s="5">
        <f t="shared" si="290"/>
        <v>0.37361621771209441</v>
      </c>
    </row>
    <row r="798" spans="1:19" x14ac:dyDescent="0.25">
      <c r="D798" s="10">
        <v>0.1</v>
      </c>
      <c r="E798" s="2">
        <v>1504</v>
      </c>
      <c r="F798" s="38">
        <f t="shared" si="268"/>
        <v>0.62777777777777777</v>
      </c>
      <c r="G798" s="2">
        <v>1520</v>
      </c>
      <c r="H798" s="40">
        <f t="shared" si="302"/>
        <v>0.63888888888888895</v>
      </c>
      <c r="I798" s="4" t="str">
        <f t="shared" si="280"/>
        <v/>
      </c>
      <c r="J798" s="2">
        <f t="shared" si="281"/>
        <v>7.9999999999999716</v>
      </c>
      <c r="K798" s="2">
        <f t="shared" si="282"/>
        <v>16.000000000000103</v>
      </c>
      <c r="L798" s="2">
        <f t="shared" si="283"/>
        <v>2</v>
      </c>
      <c r="M798" s="2">
        <f t="shared" ca="1" si="284"/>
        <v>1420</v>
      </c>
      <c r="N798" s="2" t="str">
        <f t="shared" si="285"/>
        <v/>
      </c>
      <c r="O798" s="2">
        <f t="shared" si="286"/>
        <v>0.40799999999999859</v>
      </c>
      <c r="P798" s="5">
        <f t="shared" si="287"/>
        <v>0.20043291821295464</v>
      </c>
      <c r="Q798" s="2">
        <f t="shared" si="288"/>
        <v>1.6000000000000103</v>
      </c>
      <c r="R798" s="2">
        <f t="shared" si="289"/>
        <v>2.0080000000000089</v>
      </c>
      <c r="S798" s="5">
        <f t="shared" si="290"/>
        <v>1.800432918212965</v>
      </c>
    </row>
    <row r="799" spans="1:19" x14ac:dyDescent="0.25">
      <c r="D799" s="10">
        <v>2E-3</v>
      </c>
      <c r="E799" s="2">
        <v>1528</v>
      </c>
      <c r="F799" s="38">
        <f t="shared" si="268"/>
        <v>0.64444444444444449</v>
      </c>
      <c r="G799" s="2">
        <v>1530</v>
      </c>
      <c r="H799" s="40">
        <f t="shared" si="302"/>
        <v>0.64583333333333337</v>
      </c>
      <c r="I799" s="4" t="str">
        <f t="shared" si="280"/>
        <v/>
      </c>
      <c r="J799" s="2">
        <f t="shared" si="281"/>
        <v>4.9999999999999822</v>
      </c>
      <c r="K799" s="2">
        <f t="shared" si="282"/>
        <v>1.9999999999999929</v>
      </c>
      <c r="L799" s="2">
        <f t="shared" si="283"/>
        <v>3</v>
      </c>
      <c r="M799" s="2">
        <f t="shared" ca="1" si="284"/>
        <v>1420</v>
      </c>
      <c r="N799" s="2" t="str">
        <f t="shared" si="285"/>
        <v/>
      </c>
      <c r="O799" s="2">
        <f t="shared" si="286"/>
        <v>4.9999999999999828E-3</v>
      </c>
      <c r="P799" s="5">
        <f t="shared" si="287"/>
        <v>1.3155467320159397E-3</v>
      </c>
      <c r="Q799" s="2">
        <f t="shared" si="288"/>
        <v>3.9999999999999862E-3</v>
      </c>
      <c r="R799" s="2">
        <f t="shared" si="289"/>
        <v>8.9999999999999698E-3</v>
      </c>
      <c r="S799" s="5">
        <f t="shared" si="290"/>
        <v>5.3155467320159262E-3</v>
      </c>
    </row>
    <row r="800" spans="1:19" x14ac:dyDescent="0.25">
      <c r="D800" s="10">
        <v>0</v>
      </c>
      <c r="E800" s="2">
        <v>1535</v>
      </c>
      <c r="F800" s="38">
        <f t="shared" si="268"/>
        <v>0.64930555555555558</v>
      </c>
      <c r="G800" s="2">
        <v>1605</v>
      </c>
      <c r="H800" s="40">
        <f t="shared" si="302"/>
        <v>0.67013888888888884</v>
      </c>
      <c r="I800" s="4" t="str">
        <f t="shared" si="280"/>
        <v/>
      </c>
      <c r="J800" s="2">
        <f t="shared" si="281"/>
        <v>22.999999999999918</v>
      </c>
      <c r="K800" s="2">
        <f t="shared" si="282"/>
        <v>29.999999999999893</v>
      </c>
      <c r="L800" s="2">
        <f t="shared" si="283"/>
        <v>4</v>
      </c>
      <c r="M800" s="2">
        <f t="shared" ca="1" si="284"/>
        <v>1420</v>
      </c>
      <c r="N800" s="2" t="str">
        <f t="shared" si="285"/>
        <v/>
      </c>
      <c r="O800" s="2">
        <f t="shared" si="286"/>
        <v>0.11499999999999959</v>
      </c>
      <c r="P800" s="5">
        <f t="shared" si="287"/>
        <v>2.4971661596621418E-2</v>
      </c>
      <c r="Q800" s="2">
        <f t="shared" si="288"/>
        <v>0</v>
      </c>
      <c r="R800" s="2">
        <f t="shared" si="289"/>
        <v>0.11499999999999959</v>
      </c>
      <c r="S800" s="5">
        <f t="shared" si="290"/>
        <v>2.4971661596621418E-2</v>
      </c>
    </row>
    <row r="801" spans="1:19" x14ac:dyDescent="0.25">
      <c r="D801" s="10">
        <v>0.01</v>
      </c>
      <c r="E801" s="2">
        <v>1628</v>
      </c>
      <c r="F801" s="38">
        <f t="shared" si="268"/>
        <v>0.68611111111111101</v>
      </c>
      <c r="G801" s="2">
        <v>1632</v>
      </c>
      <c r="H801" s="40">
        <f t="shared" si="302"/>
        <v>0.68888888888888899</v>
      </c>
      <c r="I801" s="4" t="str">
        <f t="shared" si="280"/>
        <v/>
      </c>
      <c r="J801" s="2">
        <f t="shared" si="281"/>
        <v>4.9999999999998224</v>
      </c>
      <c r="K801" s="2">
        <f t="shared" si="282"/>
        <v>4.0000000000003055</v>
      </c>
      <c r="L801" s="2">
        <f t="shared" si="283"/>
        <v>5</v>
      </c>
      <c r="M801" s="2">
        <f t="shared" ca="1" si="284"/>
        <v>1420</v>
      </c>
      <c r="N801" s="2" t="str">
        <f t="shared" si="285"/>
        <v/>
      </c>
      <c r="O801" s="2">
        <f t="shared" si="286"/>
        <v>7.4999999999997333E-2</v>
      </c>
      <c r="P801" s="5">
        <f t="shared" si="287"/>
        <v>7.2139955451990145E-2</v>
      </c>
      <c r="Q801" s="2">
        <f t="shared" si="288"/>
        <v>4.0000000000003054E-2</v>
      </c>
      <c r="R801" s="2">
        <f t="shared" si="289"/>
        <v>0.11500000000000038</v>
      </c>
      <c r="S801" s="5">
        <f t="shared" si="290"/>
        <v>0.11213995545199321</v>
      </c>
    </row>
    <row r="802" spans="1:19" x14ac:dyDescent="0.25">
      <c r="D802" s="10">
        <v>0.02</v>
      </c>
      <c r="E802" s="2">
        <v>1637</v>
      </c>
      <c r="F802" s="38">
        <f t="shared" si="268"/>
        <v>0.69236111111111109</v>
      </c>
      <c r="G802" s="2">
        <v>1641</v>
      </c>
      <c r="H802" s="40">
        <f t="shared" si="302"/>
        <v>0.69513888888888886</v>
      </c>
      <c r="I802" s="4" t="str">
        <f t="shared" si="280"/>
        <v/>
      </c>
      <c r="J802" s="2">
        <f t="shared" si="281"/>
        <v>4.9999999999999822</v>
      </c>
      <c r="K802" s="2">
        <f t="shared" si="282"/>
        <v>3.9999999999999858</v>
      </c>
      <c r="L802" s="2">
        <f t="shared" si="283"/>
        <v>6</v>
      </c>
      <c r="M802" s="2">
        <f t="shared" ca="1" si="284"/>
        <v>1420</v>
      </c>
      <c r="N802" s="2" t="str">
        <f t="shared" si="285"/>
        <v/>
      </c>
      <c r="O802" s="2">
        <f t="shared" si="286"/>
        <v>7.4999999999999734E-2</v>
      </c>
      <c r="P802" s="5">
        <f t="shared" si="287"/>
        <v>7.2139955451992449E-2</v>
      </c>
      <c r="Q802" s="2">
        <f t="shared" si="288"/>
        <v>7.9999999999999724E-2</v>
      </c>
      <c r="R802" s="2">
        <f t="shared" si="289"/>
        <v>0.15499999999999947</v>
      </c>
      <c r="S802" s="5">
        <f t="shared" si="290"/>
        <v>0.15213995545199216</v>
      </c>
    </row>
    <row r="803" spans="1:19" x14ac:dyDescent="0.25">
      <c r="D803" s="10">
        <v>0.01</v>
      </c>
      <c r="E803" s="2">
        <v>1646</v>
      </c>
      <c r="F803" s="38">
        <f t="shared" si="268"/>
        <v>0.69861111111111107</v>
      </c>
      <c r="G803" s="2">
        <v>1649</v>
      </c>
      <c r="H803" s="40">
        <f t="shared" si="302"/>
        <v>0.7006944444444444</v>
      </c>
      <c r="I803" s="4">
        <f t="shared" si="280"/>
        <v>0.70416666666666661</v>
      </c>
      <c r="J803" s="2" t="str">
        <f t="shared" si="281"/>
        <v/>
      </c>
      <c r="K803" s="2">
        <f t="shared" si="282"/>
        <v>2.9999999999999893</v>
      </c>
      <c r="L803" s="2">
        <f t="shared" si="283"/>
        <v>7</v>
      </c>
      <c r="M803" s="2">
        <f t="shared" ca="1" si="284"/>
        <v>1420</v>
      </c>
      <c r="N803" s="2">
        <f t="shared" ca="1" si="285"/>
        <v>153.99999999999994</v>
      </c>
      <c r="O803" s="2">
        <f t="shared" si="286"/>
        <v>2.5000000000000001E-2</v>
      </c>
      <c r="P803" s="5">
        <f t="shared" si="287"/>
        <v>5.4281443780592247E-3</v>
      </c>
      <c r="Q803" s="2">
        <f t="shared" si="288"/>
        <v>2.9999999999999895E-2</v>
      </c>
      <c r="R803" s="2">
        <f t="shared" si="289"/>
        <v>5.4999999999999896E-2</v>
      </c>
      <c r="S803" s="5">
        <f t="shared" si="290"/>
        <v>3.542814437805912E-2</v>
      </c>
    </row>
    <row r="804" spans="1:19" x14ac:dyDescent="0.25">
      <c r="A804" s="6">
        <v>38300</v>
      </c>
      <c r="B804" s="2">
        <v>1732</v>
      </c>
      <c r="D804" s="10">
        <v>0.01</v>
      </c>
      <c r="E804" s="2">
        <v>1812</v>
      </c>
      <c r="F804" s="38">
        <f t="shared" si="268"/>
        <v>0.7583333333333333</v>
      </c>
      <c r="G804" s="2">
        <v>1822</v>
      </c>
      <c r="H804" s="40">
        <f t="shared" si="302"/>
        <v>0.76527777777777783</v>
      </c>
      <c r="I804" s="4" t="str">
        <f t="shared" si="280"/>
        <v/>
      </c>
      <c r="J804" s="2">
        <f t="shared" si="281"/>
        <v>8.9999999999998082</v>
      </c>
      <c r="K804" s="2">
        <f t="shared" si="282"/>
        <v>10.000000000000124</v>
      </c>
      <c r="L804" s="2">
        <f t="shared" si="283"/>
        <v>1</v>
      </c>
      <c r="M804" s="2">
        <f t="shared" ca="1" si="284"/>
        <v>1732</v>
      </c>
      <c r="N804" s="2" t="str">
        <f t="shared" si="285"/>
        <v/>
      </c>
      <c r="O804" s="2">
        <f t="shared" si="286"/>
        <v>4.5449999999999031</v>
      </c>
      <c r="P804" s="5">
        <f t="shared" si="287"/>
        <v>1.9348235087956676</v>
      </c>
      <c r="Q804" s="2">
        <f t="shared" si="288"/>
        <v>0.10000000000000124</v>
      </c>
      <c r="R804" s="2">
        <f t="shared" si="289"/>
        <v>4.6449999999999045</v>
      </c>
      <c r="S804" s="5">
        <f t="shared" si="290"/>
        <v>2.034823508795669</v>
      </c>
    </row>
    <row r="805" spans="1:19" x14ac:dyDescent="0.25">
      <c r="D805" s="10">
        <v>1</v>
      </c>
      <c r="E805" s="2">
        <v>1831</v>
      </c>
      <c r="F805" s="38">
        <f t="shared" si="268"/>
        <v>0.7715277777777777</v>
      </c>
      <c r="G805" s="2">
        <v>1839</v>
      </c>
      <c r="H805" s="40">
        <f t="shared" si="302"/>
        <v>0.77708333333333324</v>
      </c>
      <c r="I805" s="4" t="str">
        <f t="shared" si="280"/>
        <v/>
      </c>
      <c r="J805" s="2">
        <f t="shared" si="281"/>
        <v>12.000000000000277</v>
      </c>
      <c r="K805" s="2">
        <f t="shared" si="282"/>
        <v>7.9999999999999716</v>
      </c>
      <c r="L805" s="2">
        <f t="shared" si="283"/>
        <v>2</v>
      </c>
      <c r="M805" s="2">
        <f t="shared" ca="1" si="284"/>
        <v>1732</v>
      </c>
      <c r="N805" s="2" t="str">
        <f t="shared" si="285"/>
        <v/>
      </c>
      <c r="O805" s="2">
        <f t="shared" si="286"/>
        <v>9.0000000000002078</v>
      </c>
      <c r="P805" s="5">
        <f t="shared" si="287"/>
        <v>8.6561827335471513</v>
      </c>
      <c r="Q805" s="2">
        <f t="shared" si="288"/>
        <v>7.9999999999999716</v>
      </c>
      <c r="R805" s="2">
        <f t="shared" si="289"/>
        <v>17.000000000000178</v>
      </c>
      <c r="S805" s="5">
        <f t="shared" si="290"/>
        <v>16.656182733547123</v>
      </c>
    </row>
    <row r="806" spans="1:19" x14ac:dyDescent="0.25">
      <c r="D806" s="10">
        <v>0.5</v>
      </c>
      <c r="E806" s="2">
        <v>1851</v>
      </c>
      <c r="F806" s="38">
        <f t="shared" si="268"/>
        <v>0.78541666666666676</v>
      </c>
      <c r="G806" s="2">
        <v>1904</v>
      </c>
      <c r="H806" s="40">
        <f t="shared" si="302"/>
        <v>0.7944444444444444</v>
      </c>
      <c r="I806" s="4">
        <f t="shared" si="280"/>
        <v>0.79791666666666661</v>
      </c>
      <c r="J806" s="2" t="str">
        <f t="shared" si="281"/>
        <v/>
      </c>
      <c r="K806" s="2">
        <f t="shared" si="282"/>
        <v>12.999999999999794</v>
      </c>
      <c r="L806" s="2">
        <f t="shared" si="283"/>
        <v>3</v>
      </c>
      <c r="M806" s="2">
        <f t="shared" ca="1" si="284"/>
        <v>1732</v>
      </c>
      <c r="N806" s="2">
        <f t="shared" ca="1" si="285"/>
        <v>96.999999999999815</v>
      </c>
      <c r="O806" s="2">
        <f t="shared" si="286"/>
        <v>1.25</v>
      </c>
      <c r="P806" s="5">
        <f t="shared" si="287"/>
        <v>0.19051423432971509</v>
      </c>
      <c r="Q806" s="2">
        <f t="shared" si="288"/>
        <v>6.499999999999897</v>
      </c>
      <c r="R806" s="2">
        <f t="shared" si="289"/>
        <v>7.749999999999897</v>
      </c>
      <c r="S806" s="5">
        <f t="shared" si="290"/>
        <v>6.690514234329612</v>
      </c>
    </row>
    <row r="807" spans="1:19" x14ac:dyDescent="0.25">
      <c r="A807" s="6">
        <v>38301</v>
      </c>
      <c r="B807" s="2">
        <v>804</v>
      </c>
      <c r="D807" s="10">
        <v>0.01</v>
      </c>
      <c r="E807" s="2">
        <v>929</v>
      </c>
      <c r="F807" s="38">
        <f t="shared" si="268"/>
        <v>0.39513888888888887</v>
      </c>
      <c r="G807" s="2">
        <v>935</v>
      </c>
      <c r="H807" s="40">
        <f t="shared" si="302"/>
        <v>0.39930555555555558</v>
      </c>
      <c r="I807" s="4" t="str">
        <f t="shared" si="280"/>
        <v/>
      </c>
      <c r="J807" s="2">
        <f t="shared" si="281"/>
        <v>11.000000000000041</v>
      </c>
      <c r="K807" s="2">
        <f t="shared" si="282"/>
        <v>6.0000000000000586</v>
      </c>
      <c r="L807" s="2">
        <f t="shared" si="283"/>
        <v>1</v>
      </c>
      <c r="M807" s="2">
        <f t="shared" ca="1" si="284"/>
        <v>804</v>
      </c>
      <c r="N807" s="2" t="str">
        <f t="shared" si="285"/>
        <v/>
      </c>
      <c r="O807" s="2">
        <f t="shared" si="286"/>
        <v>2.8050000000000104</v>
      </c>
      <c r="P807" s="5">
        <f t="shared" si="287"/>
        <v>1.3778382728797041</v>
      </c>
      <c r="Q807" s="2">
        <f t="shared" si="288"/>
        <v>6.0000000000000588E-2</v>
      </c>
      <c r="R807" s="2">
        <f t="shared" si="289"/>
        <v>2.8650000000000109</v>
      </c>
      <c r="S807" s="5">
        <f t="shared" si="290"/>
        <v>1.4378382728797046</v>
      </c>
    </row>
    <row r="808" spans="1:19" x14ac:dyDescent="0.25">
      <c r="D808" s="10">
        <v>0.5</v>
      </c>
      <c r="E808" s="2">
        <v>946</v>
      </c>
      <c r="F808" s="38">
        <f t="shared" si="268"/>
        <v>0.4069444444444445</v>
      </c>
      <c r="G808" s="2">
        <v>950</v>
      </c>
      <c r="H808" s="40">
        <f t="shared" si="302"/>
        <v>0.40972222222222227</v>
      </c>
      <c r="I808" s="4" t="str">
        <f t="shared" si="280"/>
        <v/>
      </c>
      <c r="J808" s="2">
        <f t="shared" si="281"/>
        <v>4.9999999999999023</v>
      </c>
      <c r="K808" s="2">
        <f t="shared" si="282"/>
        <v>3.9999999999999858</v>
      </c>
      <c r="L808" s="2">
        <f t="shared" si="283"/>
        <v>2</v>
      </c>
      <c r="M808" s="2">
        <f t="shared" ca="1" si="284"/>
        <v>804</v>
      </c>
      <c r="N808" s="2" t="str">
        <f t="shared" si="285"/>
        <v/>
      </c>
      <c r="O808" s="2">
        <f t="shared" si="286"/>
        <v>1.2499999999999756</v>
      </c>
      <c r="P808" s="5">
        <f t="shared" si="287"/>
        <v>0.19051443303850796</v>
      </c>
      <c r="Q808" s="2">
        <f t="shared" si="288"/>
        <v>1.9999999999999929</v>
      </c>
      <c r="R808" s="2">
        <f t="shared" si="289"/>
        <v>3.2499999999999685</v>
      </c>
      <c r="S808" s="5">
        <f t="shared" si="290"/>
        <v>2.1905144330385009</v>
      </c>
    </row>
    <row r="809" spans="1:19" x14ac:dyDescent="0.25">
      <c r="D809" s="10">
        <v>0</v>
      </c>
      <c r="E809" s="2">
        <v>955</v>
      </c>
      <c r="F809" s="38">
        <f t="shared" si="268"/>
        <v>0.41319444444444442</v>
      </c>
      <c r="G809" s="2">
        <v>959</v>
      </c>
      <c r="H809" s="40">
        <f t="shared" si="302"/>
        <v>0.41597222222222219</v>
      </c>
      <c r="I809" s="4" t="str">
        <f t="shared" si="280"/>
        <v/>
      </c>
      <c r="J809" s="2">
        <f t="shared" si="281"/>
        <v>23.999999999999993</v>
      </c>
      <c r="K809" s="2">
        <f t="shared" si="282"/>
        <v>3.9999999999999858</v>
      </c>
      <c r="L809" s="2">
        <f t="shared" si="283"/>
        <v>3</v>
      </c>
      <c r="M809" s="2">
        <f t="shared" ca="1" si="284"/>
        <v>804</v>
      </c>
      <c r="N809" s="2" t="str">
        <f t="shared" si="285"/>
        <v/>
      </c>
      <c r="O809" s="2">
        <f t="shared" si="286"/>
        <v>0.11999999999999997</v>
      </c>
      <c r="P809" s="5">
        <f t="shared" si="287"/>
        <v>2.6057386013865914E-2</v>
      </c>
      <c r="Q809" s="2">
        <f t="shared" si="288"/>
        <v>0</v>
      </c>
      <c r="R809" s="2">
        <f t="shared" si="289"/>
        <v>0.11999999999999997</v>
      </c>
      <c r="S809" s="5">
        <f t="shared" si="290"/>
        <v>2.6057386013865914E-2</v>
      </c>
    </row>
    <row r="810" spans="1:19" x14ac:dyDescent="0.25">
      <c r="D810" s="10">
        <v>0.01</v>
      </c>
      <c r="E810" s="2">
        <v>1023</v>
      </c>
      <c r="F810" s="38">
        <f t="shared" si="268"/>
        <v>0.43263888888888885</v>
      </c>
      <c r="G810" s="2">
        <v>1030</v>
      </c>
      <c r="H810" s="40">
        <f t="shared" si="302"/>
        <v>0.4375</v>
      </c>
      <c r="I810" s="4" t="str">
        <f t="shared" si="280"/>
        <v/>
      </c>
      <c r="J810" s="2">
        <f t="shared" si="281"/>
        <v>9.9999999999999645</v>
      </c>
      <c r="K810" s="2">
        <f t="shared" si="282"/>
        <v>7.0000000000000551</v>
      </c>
      <c r="L810" s="2">
        <f t="shared" si="283"/>
        <v>4</v>
      </c>
      <c r="M810" s="2">
        <f t="shared" ca="1" si="284"/>
        <v>804</v>
      </c>
      <c r="N810" s="2" t="str">
        <f t="shared" si="285"/>
        <v/>
      </c>
      <c r="O810" s="2">
        <f t="shared" si="286"/>
        <v>2.5499999999999909</v>
      </c>
      <c r="P810" s="5">
        <f t="shared" si="287"/>
        <v>1.2525802480724491</v>
      </c>
      <c r="Q810" s="2">
        <f t="shared" si="288"/>
        <v>7.0000000000000548E-2</v>
      </c>
      <c r="R810" s="2">
        <f t="shared" si="289"/>
        <v>2.6199999999999917</v>
      </c>
      <c r="S810" s="5">
        <f t="shared" si="290"/>
        <v>1.3225802480724496</v>
      </c>
    </row>
    <row r="811" spans="1:19" x14ac:dyDescent="0.25">
      <c r="D811" s="10">
        <v>0.5</v>
      </c>
      <c r="E811" s="2">
        <v>1040</v>
      </c>
      <c r="F811" s="38">
        <f t="shared" ref="F811:F1065" si="314">VALUE(CONCATENATE(LEFT(E811,LEN(E811)-2),":",RIGHT(E811,2)))</f>
        <v>0.44444444444444442</v>
      </c>
      <c r="G811" s="2">
        <v>1046</v>
      </c>
      <c r="H811" s="40">
        <f t="shared" si="302"/>
        <v>0.44861111111111113</v>
      </c>
      <c r="I811" s="4" t="str">
        <f t="shared" si="280"/>
        <v/>
      </c>
      <c r="J811" s="2">
        <f t="shared" si="281"/>
        <v>10.999999999999961</v>
      </c>
      <c r="K811" s="2">
        <f t="shared" si="282"/>
        <v>6.0000000000000586</v>
      </c>
      <c r="L811" s="2">
        <f t="shared" si="283"/>
        <v>5</v>
      </c>
      <c r="M811" s="2">
        <f t="shared" ca="1" si="284"/>
        <v>804</v>
      </c>
      <c r="N811" s="2" t="str">
        <f t="shared" si="285"/>
        <v/>
      </c>
      <c r="O811" s="2">
        <f t="shared" si="286"/>
        <v>2.8269999999999902</v>
      </c>
      <c r="P811" s="5">
        <f t="shared" si="287"/>
        <v>1.4951833019038459</v>
      </c>
      <c r="Q811" s="2">
        <f t="shared" si="288"/>
        <v>3.0000000000000293</v>
      </c>
      <c r="R811" s="2">
        <f t="shared" si="289"/>
        <v>5.8270000000000195</v>
      </c>
      <c r="S811" s="5">
        <f t="shared" si="290"/>
        <v>4.4951833019038752</v>
      </c>
    </row>
    <row r="812" spans="1:19" x14ac:dyDescent="0.25">
      <c r="D812" s="10">
        <v>1.4E-2</v>
      </c>
      <c r="E812" s="2">
        <v>1057</v>
      </c>
      <c r="F812" s="38">
        <f t="shared" si="314"/>
        <v>0.45624999999999999</v>
      </c>
      <c r="G812" s="2">
        <v>1100</v>
      </c>
      <c r="H812" s="40">
        <f t="shared" si="302"/>
        <v>0.45833333333333331</v>
      </c>
      <c r="I812" s="4" t="str">
        <f t="shared" si="280"/>
        <v/>
      </c>
      <c r="J812" s="2">
        <f t="shared" si="281"/>
        <v>11.000000000000041</v>
      </c>
      <c r="K812" s="2">
        <f t="shared" si="282"/>
        <v>2.9999999999999893</v>
      </c>
      <c r="L812" s="2">
        <f t="shared" si="283"/>
        <v>6</v>
      </c>
      <c r="M812" s="2">
        <f t="shared" ca="1" si="284"/>
        <v>804</v>
      </c>
      <c r="N812" s="2" t="str">
        <f t="shared" si="285"/>
        <v/>
      </c>
      <c r="O812" s="2">
        <f t="shared" si="286"/>
        <v>3.9270000000000143</v>
      </c>
      <c r="P812" s="5">
        <f t="shared" si="287"/>
        <v>1.9289597765133526</v>
      </c>
      <c r="Q812" s="2">
        <f t="shared" si="288"/>
        <v>4.199999999999985E-2</v>
      </c>
      <c r="R812" s="2">
        <f t="shared" si="289"/>
        <v>3.9690000000000141</v>
      </c>
      <c r="S812" s="5">
        <f t="shared" si="290"/>
        <v>1.9709597765133524</v>
      </c>
    </row>
    <row r="813" spans="1:19" x14ac:dyDescent="0.25">
      <c r="D813" s="10">
        <v>0.7</v>
      </c>
      <c r="E813" s="2">
        <v>1111</v>
      </c>
      <c r="F813" s="38">
        <f t="shared" si="314"/>
        <v>0.46597222222222223</v>
      </c>
      <c r="G813" s="2">
        <v>1116</v>
      </c>
      <c r="H813" s="40">
        <f t="shared" si="302"/>
        <v>0.4694444444444445</v>
      </c>
      <c r="I813" s="4">
        <f t="shared" si="280"/>
        <v>0.47291666666666671</v>
      </c>
      <c r="J813" s="2" t="str">
        <f t="shared" si="281"/>
        <v/>
      </c>
      <c r="K813" s="2">
        <f t="shared" si="282"/>
        <v>5.0000000000000622</v>
      </c>
      <c r="L813" s="2">
        <f t="shared" si="283"/>
        <v>7</v>
      </c>
      <c r="M813" s="2">
        <f t="shared" ca="1" si="284"/>
        <v>804</v>
      </c>
      <c r="N813" s="2">
        <f t="shared" ca="1" si="285"/>
        <v>197.00000000000011</v>
      </c>
      <c r="O813" s="2">
        <f t="shared" si="286"/>
        <v>1.75</v>
      </c>
      <c r="P813" s="5">
        <f t="shared" si="287"/>
        <v>0.26005204655095465</v>
      </c>
      <c r="Q813" s="2">
        <f t="shared" si="288"/>
        <v>3.5000000000000435</v>
      </c>
      <c r="R813" s="2">
        <f t="shared" si="289"/>
        <v>5.2500000000000435</v>
      </c>
      <c r="S813" s="5">
        <f t="shared" si="290"/>
        <v>3.7600520465509981</v>
      </c>
    </row>
    <row r="814" spans="1:19" x14ac:dyDescent="0.25">
      <c r="A814" s="6">
        <v>38301</v>
      </c>
      <c r="B814" s="2">
        <v>1134</v>
      </c>
      <c r="D814" s="10">
        <v>0.01</v>
      </c>
      <c r="E814" s="2">
        <v>1152</v>
      </c>
      <c r="F814" s="38">
        <f t="shared" si="314"/>
        <v>0.49444444444444446</v>
      </c>
      <c r="G814" s="2">
        <v>1156</v>
      </c>
      <c r="H814" s="40">
        <f t="shared" si="302"/>
        <v>0.49722222222222223</v>
      </c>
      <c r="I814" s="4" t="str">
        <f t="shared" si="280"/>
        <v/>
      </c>
      <c r="J814" s="2">
        <f t="shared" si="281"/>
        <v>11.999999999999957</v>
      </c>
      <c r="K814" s="2">
        <f t="shared" si="282"/>
        <v>3.9999999999999858</v>
      </c>
      <c r="L814" s="2">
        <f t="shared" si="283"/>
        <v>1</v>
      </c>
      <c r="M814" s="2">
        <f t="shared" ca="1" si="284"/>
        <v>1134</v>
      </c>
      <c r="N814" s="2" t="str">
        <f t="shared" si="285"/>
        <v/>
      </c>
      <c r="O814" s="2">
        <f t="shared" si="286"/>
        <v>3.0599999999999894</v>
      </c>
      <c r="P814" s="5">
        <f t="shared" si="287"/>
        <v>1.5030962976869389</v>
      </c>
      <c r="Q814" s="2">
        <f t="shared" si="288"/>
        <v>3.9999999999999862E-2</v>
      </c>
      <c r="R814" s="2">
        <f t="shared" si="289"/>
        <v>3.0999999999999894</v>
      </c>
      <c r="S814" s="5">
        <f t="shared" si="290"/>
        <v>1.5430962976869387</v>
      </c>
    </row>
    <row r="815" spans="1:19" x14ac:dyDescent="0.25">
      <c r="D815" s="10">
        <v>0.5</v>
      </c>
      <c r="E815" s="2">
        <v>1208</v>
      </c>
      <c r="F815" s="38">
        <f t="shared" si="314"/>
        <v>0.50555555555555554</v>
      </c>
      <c r="G815" s="2">
        <v>1210</v>
      </c>
      <c r="H815" s="40">
        <f t="shared" si="302"/>
        <v>0.50694444444444442</v>
      </c>
      <c r="I815" s="4" t="str">
        <f t="shared" si="280"/>
        <v/>
      </c>
      <c r="J815" s="2">
        <f t="shared" si="281"/>
        <v>18.000000000000096</v>
      </c>
      <c r="K815" s="2">
        <f t="shared" si="282"/>
        <v>1.9999999999999929</v>
      </c>
      <c r="L815" s="2">
        <f t="shared" si="283"/>
        <v>2</v>
      </c>
      <c r="M815" s="2">
        <f t="shared" ca="1" si="284"/>
        <v>1134</v>
      </c>
      <c r="N815" s="2" t="str">
        <f t="shared" si="285"/>
        <v/>
      </c>
      <c r="O815" s="2">
        <f t="shared" si="286"/>
        <v>4.6260000000000252</v>
      </c>
      <c r="P815" s="5">
        <f t="shared" si="287"/>
        <v>2.4466635849335874</v>
      </c>
      <c r="Q815" s="2">
        <f t="shared" si="288"/>
        <v>0.99999999999999645</v>
      </c>
      <c r="R815" s="2">
        <f t="shared" si="289"/>
        <v>5.6260000000000217</v>
      </c>
      <c r="S815" s="5">
        <f t="shared" si="290"/>
        <v>3.4466635849335838</v>
      </c>
    </row>
    <row r="816" spans="1:19" x14ac:dyDescent="0.25">
      <c r="D816" s="10">
        <v>1.4E-2</v>
      </c>
      <c r="E816" s="2">
        <v>1228</v>
      </c>
      <c r="F816" s="38">
        <f t="shared" si="314"/>
        <v>0.51944444444444449</v>
      </c>
      <c r="G816" s="2">
        <v>1231</v>
      </c>
      <c r="H816" s="40">
        <f t="shared" si="302"/>
        <v>0.52152777777777781</v>
      </c>
      <c r="I816" s="4" t="str">
        <f t="shared" si="280"/>
        <v/>
      </c>
      <c r="J816" s="2">
        <f t="shared" si="281"/>
        <v>8.999999999999968</v>
      </c>
      <c r="K816" s="2">
        <f t="shared" si="282"/>
        <v>2.9999999999999893</v>
      </c>
      <c r="L816" s="2">
        <f t="shared" si="283"/>
        <v>3</v>
      </c>
      <c r="M816" s="2">
        <f t="shared" ca="1" si="284"/>
        <v>1134</v>
      </c>
      <c r="N816" s="2" t="str">
        <f t="shared" si="285"/>
        <v/>
      </c>
      <c r="O816" s="2">
        <f t="shared" si="286"/>
        <v>3.2129999999999885</v>
      </c>
      <c r="P816" s="5">
        <f t="shared" si="287"/>
        <v>1.5782398171472769</v>
      </c>
      <c r="Q816" s="2">
        <f t="shared" si="288"/>
        <v>4.199999999999985E-2</v>
      </c>
      <c r="R816" s="2">
        <f t="shared" si="289"/>
        <v>3.2549999999999883</v>
      </c>
      <c r="S816" s="5">
        <f t="shared" si="290"/>
        <v>1.6202398171472767</v>
      </c>
    </row>
    <row r="817" spans="1:19" x14ac:dyDescent="0.25">
      <c r="D817" s="10">
        <v>0.7</v>
      </c>
      <c r="E817" s="2">
        <v>1240</v>
      </c>
      <c r="F817" s="38">
        <f t="shared" si="314"/>
        <v>0.52777777777777779</v>
      </c>
      <c r="G817" s="2">
        <v>1244</v>
      </c>
      <c r="H817" s="40">
        <f t="shared" si="302"/>
        <v>0.53055555555555556</v>
      </c>
      <c r="I817" s="4">
        <f t="shared" si="280"/>
        <v>0.53402777777777777</v>
      </c>
      <c r="J817" s="2" t="str">
        <f t="shared" si="281"/>
        <v/>
      </c>
      <c r="K817" s="2">
        <f t="shared" si="282"/>
        <v>3.9999999999999858</v>
      </c>
      <c r="L817" s="2">
        <f t="shared" si="283"/>
        <v>4</v>
      </c>
      <c r="M817" s="2">
        <f t="shared" ca="1" si="284"/>
        <v>1134</v>
      </c>
      <c r="N817" s="2">
        <f t="shared" ca="1" si="285"/>
        <v>74.999999999999972</v>
      </c>
      <c r="O817" s="2">
        <f t="shared" si="286"/>
        <v>1.75</v>
      </c>
      <c r="P817" s="5">
        <f t="shared" si="287"/>
        <v>0.26005204655095465</v>
      </c>
      <c r="Q817" s="2">
        <f t="shared" si="288"/>
        <v>2.7999999999999901</v>
      </c>
      <c r="R817" s="2">
        <f t="shared" si="289"/>
        <v>4.5499999999999901</v>
      </c>
      <c r="S817" s="5">
        <f t="shared" si="290"/>
        <v>3.0600520465509446</v>
      </c>
    </row>
    <row r="818" spans="1:19" x14ac:dyDescent="0.25">
      <c r="A818" s="6">
        <v>38301</v>
      </c>
      <c r="B818" s="2">
        <v>1301</v>
      </c>
      <c r="D818" s="10">
        <v>0.01</v>
      </c>
      <c r="E818" s="2">
        <v>1317</v>
      </c>
      <c r="F818" s="38">
        <f t="shared" si="314"/>
        <v>0.55347222222222225</v>
      </c>
      <c r="G818" s="2">
        <v>1320</v>
      </c>
      <c r="H818" s="40">
        <f t="shared" si="302"/>
        <v>0.55555555555555558</v>
      </c>
      <c r="I818" s="4" t="str">
        <f t="shared" si="280"/>
        <v/>
      </c>
      <c r="J818" s="2">
        <f t="shared" si="281"/>
        <v>4.9999999999999822</v>
      </c>
      <c r="K818" s="2">
        <f t="shared" si="282"/>
        <v>2.9999999999999893</v>
      </c>
      <c r="L818" s="2">
        <f t="shared" si="283"/>
        <v>1</v>
      </c>
      <c r="M818" s="2">
        <f t="shared" ca="1" si="284"/>
        <v>1301</v>
      </c>
      <c r="N818" s="2" t="str">
        <f t="shared" si="285"/>
        <v/>
      </c>
      <c r="O818" s="2">
        <f t="shared" si="286"/>
        <v>1.1499999999999959</v>
      </c>
      <c r="P818" s="5">
        <f t="shared" si="287"/>
        <v>0.57794892864445213</v>
      </c>
      <c r="Q818" s="2">
        <f t="shared" si="288"/>
        <v>2.9999999999999895E-2</v>
      </c>
      <c r="R818" s="2">
        <f t="shared" si="289"/>
        <v>1.1799999999999957</v>
      </c>
      <c r="S818" s="5">
        <f t="shared" si="290"/>
        <v>0.60794892864445205</v>
      </c>
    </row>
    <row r="819" spans="1:19" x14ac:dyDescent="0.25">
      <c r="D819" s="10">
        <v>0.45</v>
      </c>
      <c r="E819" s="2">
        <v>1325</v>
      </c>
      <c r="F819" s="38">
        <f t="shared" si="314"/>
        <v>0.55902777777777779</v>
      </c>
      <c r="G819" s="2">
        <v>1437</v>
      </c>
      <c r="H819" s="40">
        <f t="shared" si="302"/>
        <v>0.60902777777777783</v>
      </c>
      <c r="I819" s="4" t="str">
        <f t="shared" si="280"/>
        <v/>
      </c>
      <c r="J819" s="2">
        <f t="shared" si="281"/>
        <v>4.9999999999998224</v>
      </c>
      <c r="K819" s="2">
        <f t="shared" si="282"/>
        <v>72.000000000000057</v>
      </c>
      <c r="L819" s="2">
        <f t="shared" si="283"/>
        <v>2</v>
      </c>
      <c r="M819" s="2">
        <f t="shared" ca="1" si="284"/>
        <v>1301</v>
      </c>
      <c r="N819" s="2" t="str">
        <f t="shared" si="285"/>
        <v/>
      </c>
      <c r="O819" s="2">
        <f t="shared" si="286"/>
        <v>1.12499999999996</v>
      </c>
      <c r="P819" s="5">
        <f t="shared" si="287"/>
        <v>0.17285081979197855</v>
      </c>
      <c r="Q819" s="2">
        <f t="shared" si="288"/>
        <v>32.400000000000027</v>
      </c>
      <c r="R819" s="2">
        <f t="shared" si="289"/>
        <v>33.524999999999984</v>
      </c>
      <c r="S819" s="5">
        <f t="shared" si="290"/>
        <v>32.572850819792002</v>
      </c>
    </row>
    <row r="820" spans="1:19" x14ac:dyDescent="0.25">
      <c r="D820" s="10">
        <v>0</v>
      </c>
      <c r="E820" s="2">
        <v>1442</v>
      </c>
      <c r="F820" s="38">
        <f t="shared" si="314"/>
        <v>0.61249999999999993</v>
      </c>
      <c r="G820" s="2">
        <v>1443</v>
      </c>
      <c r="H820" s="40">
        <f t="shared" si="302"/>
        <v>0.61319444444444449</v>
      </c>
      <c r="I820" s="4" t="str">
        <f t="shared" si="280"/>
        <v/>
      </c>
      <c r="J820" s="2">
        <f t="shared" si="281"/>
        <v>13.99999999999995</v>
      </c>
      <c r="K820" s="2">
        <f t="shared" si="282"/>
        <v>1.0000000000001563</v>
      </c>
      <c r="L820" s="2">
        <f t="shared" si="283"/>
        <v>3</v>
      </c>
      <c r="M820" s="2">
        <f t="shared" ca="1" si="284"/>
        <v>1301</v>
      </c>
      <c r="N820" s="2" t="str">
        <f t="shared" si="285"/>
        <v/>
      </c>
      <c r="O820" s="2">
        <f t="shared" si="286"/>
        <v>6.9999999999999757E-2</v>
      </c>
      <c r="P820" s="5">
        <f t="shared" si="287"/>
        <v>1.5200141841421735E-2</v>
      </c>
      <c r="Q820" s="2">
        <f t="shared" si="288"/>
        <v>0</v>
      </c>
      <c r="R820" s="2">
        <f t="shared" si="289"/>
        <v>6.9999999999999757E-2</v>
      </c>
      <c r="S820" s="5">
        <f t="shared" si="290"/>
        <v>1.5200141841421735E-2</v>
      </c>
    </row>
    <row r="821" spans="1:19" x14ac:dyDescent="0.25">
      <c r="D821" s="10">
        <v>0.01</v>
      </c>
      <c r="E821" s="2">
        <v>1457</v>
      </c>
      <c r="F821" s="38">
        <f t="shared" si="314"/>
        <v>0.62291666666666667</v>
      </c>
      <c r="G821" s="2">
        <v>1541</v>
      </c>
      <c r="H821" s="40">
        <f t="shared" si="302"/>
        <v>0.65347222222222223</v>
      </c>
      <c r="I821" s="4" t="str">
        <f t="shared" ref="I821:I884" si="315">IF(OR(A822&lt;&gt;"",D822=""),H821+TIME(0,5,0),"")</f>
        <v/>
      </c>
      <c r="J821" s="2">
        <f t="shared" ref="J821:J884" si="316">IF(AND(OR(AND(A821&lt;&gt;"",A822=""),AND(A821="",A822="")),D822&lt;&gt;""),(F822-H821)*1440,"")</f>
        <v>3.9999999999999858</v>
      </c>
      <c r="K821" s="2">
        <f t="shared" ref="K821:K884" si="317">(H821-F821)*1440</f>
        <v>44</v>
      </c>
      <c r="L821" s="2">
        <f t="shared" ref="L821:L884" si="318">IF(A821&lt;&gt;"",1,L820+1)</f>
        <v>4</v>
      </c>
      <c r="M821" s="2">
        <f t="shared" ref="M821:M884" ca="1" si="319">OFFSET(B821,-L821+1,0)</f>
        <v>1301</v>
      </c>
      <c r="N821" s="2" t="str">
        <f t="shared" ref="N821:N884" si="320">IF(I821&lt;&gt;"",(I821-VALUE(CONCATENATE(LEFT(M821,LEN(M821)-2),":",RIGHT(M821,2))))*1440,"")</f>
        <v/>
      </c>
      <c r="O821" s="2">
        <f t="shared" ref="O821:O884" si="321">IF(J821&lt;&gt;"",(D821+D822)*J821/2,D821*5/2)</f>
        <v>0.21999999999999922</v>
      </c>
      <c r="P821" s="5">
        <f t="shared" ref="P821:P884" si="322">IF(J821&lt;&gt;"",(D822-D821)*J821/LN((D822+0.000001)/(D821+0.000001)),-5*(D821-0.000001)/(LN(1/D821)-13.8155))</f>
        <v>0.15635212440691129</v>
      </c>
      <c r="Q821" s="2">
        <f t="shared" ref="Q821:Q884" si="323">(D821*K821)</f>
        <v>0.44</v>
      </c>
      <c r="R821" s="2">
        <f t="shared" ref="R821:R884" si="324">O821+Q821</f>
        <v>0.65999999999999925</v>
      </c>
      <c r="S821" s="5">
        <f t="shared" ref="S821:S884" si="325">P821+Q821</f>
        <v>0.59635212440691132</v>
      </c>
    </row>
    <row r="822" spans="1:19" x14ac:dyDescent="0.25">
      <c r="D822" s="10">
        <v>0.1</v>
      </c>
      <c r="E822" s="2">
        <v>1545</v>
      </c>
      <c r="F822" s="38">
        <f t="shared" si="314"/>
        <v>0.65625</v>
      </c>
      <c r="G822" s="2">
        <v>1735</v>
      </c>
      <c r="H822" s="40">
        <f t="shared" si="302"/>
        <v>0.73263888888888884</v>
      </c>
      <c r="I822" s="4">
        <f t="shared" si="315"/>
        <v>0.73611111111111105</v>
      </c>
      <c r="J822" s="2" t="str">
        <f t="shared" si="316"/>
        <v/>
      </c>
      <c r="K822" s="2">
        <f t="shared" si="317"/>
        <v>109.99999999999993</v>
      </c>
      <c r="L822" s="2">
        <f t="shared" si="318"/>
        <v>5</v>
      </c>
      <c r="M822" s="2">
        <f t="shared" ca="1" si="319"/>
        <v>1301</v>
      </c>
      <c r="N822" s="2">
        <f t="shared" ca="1" si="320"/>
        <v>278.99999999999983</v>
      </c>
      <c r="O822" s="2">
        <f t="shared" si="321"/>
        <v>0.25</v>
      </c>
      <c r="P822" s="5">
        <f t="shared" si="322"/>
        <v>4.342905372259271E-2</v>
      </c>
      <c r="Q822" s="2">
        <f t="shared" si="323"/>
        <v>10.999999999999993</v>
      </c>
      <c r="R822" s="2">
        <f t="shared" si="324"/>
        <v>11.249999999999993</v>
      </c>
      <c r="S822" s="5">
        <f t="shared" si="325"/>
        <v>11.043429053722585</v>
      </c>
    </row>
    <row r="823" spans="1:19" x14ac:dyDescent="0.25">
      <c r="A823" s="6">
        <v>38302</v>
      </c>
      <c r="B823" s="2">
        <v>810</v>
      </c>
      <c r="D823" s="10">
        <v>1.2E-2</v>
      </c>
      <c r="E823" s="2">
        <v>903</v>
      </c>
      <c r="F823" s="38">
        <f t="shared" si="314"/>
        <v>0.37708333333333338</v>
      </c>
      <c r="G823" s="2">
        <v>925</v>
      </c>
      <c r="H823" s="40">
        <f t="shared" si="302"/>
        <v>0.3923611111111111</v>
      </c>
      <c r="I823" s="4" t="str">
        <f t="shared" si="315"/>
        <v/>
      </c>
      <c r="J823" s="2">
        <f t="shared" si="316"/>
        <v>10.000000000000044</v>
      </c>
      <c r="K823" s="2">
        <f t="shared" si="317"/>
        <v>21.999999999999922</v>
      </c>
      <c r="L823" s="2">
        <f t="shared" si="318"/>
        <v>1</v>
      </c>
      <c r="M823" s="2">
        <f t="shared" ca="1" si="319"/>
        <v>810</v>
      </c>
      <c r="N823" s="2" t="str">
        <f t="shared" si="320"/>
        <v/>
      </c>
      <c r="O823" s="2">
        <f t="shared" si="321"/>
        <v>2.5600000000000116</v>
      </c>
      <c r="P823" s="5">
        <f t="shared" si="322"/>
        <v>1.3084442502439757</v>
      </c>
      <c r="Q823" s="2">
        <f t="shared" si="323"/>
        <v>0.26399999999999907</v>
      </c>
      <c r="R823" s="2">
        <f t="shared" si="324"/>
        <v>2.8240000000000105</v>
      </c>
      <c r="S823" s="5">
        <f t="shared" si="325"/>
        <v>1.5724442502439748</v>
      </c>
    </row>
    <row r="824" spans="1:19" x14ac:dyDescent="0.25">
      <c r="D824" s="10">
        <v>0.5</v>
      </c>
      <c r="E824" s="2">
        <v>935</v>
      </c>
      <c r="F824" s="38">
        <f t="shared" si="314"/>
        <v>0.39930555555555558</v>
      </c>
      <c r="G824" s="2">
        <v>941</v>
      </c>
      <c r="H824" s="40">
        <f t="shared" si="302"/>
        <v>0.40347222222222223</v>
      </c>
      <c r="I824" s="4" t="str">
        <f t="shared" si="315"/>
        <v/>
      </c>
      <c r="J824" s="2">
        <f t="shared" si="316"/>
        <v>5.0000000000000622</v>
      </c>
      <c r="K824" s="2">
        <f t="shared" si="317"/>
        <v>5.9999999999999787</v>
      </c>
      <c r="L824" s="2">
        <f t="shared" si="318"/>
        <v>2</v>
      </c>
      <c r="M824" s="2">
        <f t="shared" ca="1" si="319"/>
        <v>810</v>
      </c>
      <c r="N824" s="2" t="str">
        <f t="shared" si="320"/>
        <v/>
      </c>
      <c r="O824" s="2">
        <f t="shared" si="321"/>
        <v>1.2500000000000155</v>
      </c>
      <c r="P824" s="5">
        <f t="shared" si="322"/>
        <v>0.19051443303851406</v>
      </c>
      <c r="Q824" s="2">
        <f t="shared" si="323"/>
        <v>2.9999999999999893</v>
      </c>
      <c r="R824" s="2">
        <f t="shared" si="324"/>
        <v>4.2500000000000053</v>
      </c>
      <c r="S824" s="5">
        <f t="shared" si="325"/>
        <v>3.1905144330385036</v>
      </c>
    </row>
    <row r="825" spans="1:19" x14ac:dyDescent="0.25">
      <c r="D825" s="10">
        <v>0</v>
      </c>
      <c r="E825" s="2">
        <v>946</v>
      </c>
      <c r="F825" s="38">
        <f t="shared" si="314"/>
        <v>0.4069444444444445</v>
      </c>
      <c r="G825" s="2">
        <v>959</v>
      </c>
      <c r="H825" s="40">
        <f t="shared" si="302"/>
        <v>0.41597222222222219</v>
      </c>
      <c r="I825" s="4" t="str">
        <f t="shared" si="315"/>
        <v/>
      </c>
      <c r="J825" s="2">
        <f t="shared" si="316"/>
        <v>23.999999999999993</v>
      </c>
      <c r="K825" s="2">
        <f t="shared" si="317"/>
        <v>12.999999999999874</v>
      </c>
      <c r="L825" s="2">
        <f t="shared" si="318"/>
        <v>3</v>
      </c>
      <c r="M825" s="2">
        <f t="shared" ca="1" si="319"/>
        <v>810</v>
      </c>
      <c r="N825" s="2" t="str">
        <f t="shared" si="320"/>
        <v/>
      </c>
      <c r="O825" s="2">
        <f t="shared" si="321"/>
        <v>5.9999999999999982</v>
      </c>
      <c r="P825" s="5">
        <f t="shared" si="322"/>
        <v>0.91446927858485583</v>
      </c>
      <c r="Q825" s="2">
        <f t="shared" si="323"/>
        <v>0</v>
      </c>
      <c r="R825" s="2">
        <f t="shared" si="324"/>
        <v>5.9999999999999982</v>
      </c>
      <c r="S825" s="5">
        <f t="shared" si="325"/>
        <v>0.91446927858485583</v>
      </c>
    </row>
    <row r="826" spans="1:19" x14ac:dyDescent="0.25">
      <c r="D826" s="10">
        <v>0.5</v>
      </c>
      <c r="E826" s="2">
        <v>1023</v>
      </c>
      <c r="F826" s="38">
        <f t="shared" si="314"/>
        <v>0.43263888888888885</v>
      </c>
      <c r="G826" s="2">
        <v>1027</v>
      </c>
      <c r="H826" s="40">
        <f t="shared" si="302"/>
        <v>0.43541666666666662</v>
      </c>
      <c r="I826" s="4" t="str">
        <f t="shared" si="315"/>
        <v/>
      </c>
      <c r="J826" s="2">
        <f t="shared" si="316"/>
        <v>10.000000000000124</v>
      </c>
      <c r="K826" s="2">
        <f t="shared" si="317"/>
        <v>3.9999999999999858</v>
      </c>
      <c r="L826" s="2">
        <f t="shared" si="318"/>
        <v>4</v>
      </c>
      <c r="M826" s="2">
        <f t="shared" ca="1" si="319"/>
        <v>810</v>
      </c>
      <c r="N826" s="2" t="str">
        <f t="shared" si="320"/>
        <v/>
      </c>
      <c r="O826" s="2">
        <f t="shared" si="321"/>
        <v>3.0000000000000373</v>
      </c>
      <c r="P826" s="5">
        <f t="shared" si="322"/>
        <v>2.4853520920529912</v>
      </c>
      <c r="Q826" s="2">
        <f t="shared" si="323"/>
        <v>1.9999999999999929</v>
      </c>
      <c r="R826" s="2">
        <f t="shared" si="324"/>
        <v>5.0000000000000302</v>
      </c>
      <c r="S826" s="5">
        <f t="shared" si="325"/>
        <v>4.4853520920529846</v>
      </c>
    </row>
    <row r="827" spans="1:19" x14ac:dyDescent="0.25">
      <c r="D827" s="10">
        <v>0.1</v>
      </c>
      <c r="E827" s="2">
        <v>1037</v>
      </c>
      <c r="F827" s="38">
        <f t="shared" si="314"/>
        <v>0.44236111111111115</v>
      </c>
      <c r="G827" s="2">
        <v>1040</v>
      </c>
      <c r="H827" s="40">
        <f t="shared" si="302"/>
        <v>0.44444444444444442</v>
      </c>
      <c r="I827" s="4" t="str">
        <f t="shared" si="315"/>
        <v/>
      </c>
      <c r="J827" s="2">
        <f t="shared" si="316"/>
        <v>10.000000000000044</v>
      </c>
      <c r="K827" s="2">
        <f t="shared" si="317"/>
        <v>2.9999999999999094</v>
      </c>
      <c r="L827" s="2">
        <f t="shared" si="318"/>
        <v>5</v>
      </c>
      <c r="M827" s="2">
        <f t="shared" ca="1" si="319"/>
        <v>810</v>
      </c>
      <c r="N827" s="2" t="str">
        <f t="shared" si="320"/>
        <v/>
      </c>
      <c r="O827" s="2">
        <f t="shared" si="321"/>
        <v>0.55000000000000249</v>
      </c>
      <c r="P827" s="5">
        <f t="shared" si="322"/>
        <v>0.39088031101728127</v>
      </c>
      <c r="Q827" s="2">
        <f t="shared" si="323"/>
        <v>0.29999999999999094</v>
      </c>
      <c r="R827" s="2">
        <f t="shared" si="324"/>
        <v>0.84999999999999343</v>
      </c>
      <c r="S827" s="5">
        <f t="shared" si="325"/>
        <v>0.69088031101727221</v>
      </c>
    </row>
    <row r="828" spans="1:19" x14ac:dyDescent="0.25">
      <c r="D828" s="10">
        <v>0.01</v>
      </c>
      <c r="E828" s="2">
        <v>1050</v>
      </c>
      <c r="F828" s="38">
        <f t="shared" si="314"/>
        <v>0.4513888888888889</v>
      </c>
      <c r="G828" s="2">
        <v>1055</v>
      </c>
      <c r="H828" s="40">
        <f t="shared" ref="H828:H1082" si="326">VALUE(CONCATENATE(LEFT(G828,LEN(G828)-2),":",RIGHT(G828,2)))</f>
        <v>0.4548611111111111</v>
      </c>
      <c r="I828" s="4" t="str">
        <f t="shared" si="315"/>
        <v/>
      </c>
      <c r="J828" s="2">
        <f t="shared" si="316"/>
        <v>8.999999999999968</v>
      </c>
      <c r="K828" s="2">
        <f t="shared" si="317"/>
        <v>4.9999999999999822</v>
      </c>
      <c r="L828" s="2">
        <f t="shared" si="318"/>
        <v>6</v>
      </c>
      <c r="M828" s="2">
        <f t="shared" ca="1" si="319"/>
        <v>810</v>
      </c>
      <c r="N828" s="2" t="str">
        <f t="shared" si="320"/>
        <v/>
      </c>
      <c r="O828" s="2">
        <f t="shared" si="321"/>
        <v>1.8449999999999935</v>
      </c>
      <c r="P828" s="5">
        <f t="shared" si="322"/>
        <v>0.95153360618972382</v>
      </c>
      <c r="Q828" s="2">
        <f t="shared" si="323"/>
        <v>4.9999999999999822E-2</v>
      </c>
      <c r="R828" s="2">
        <f t="shared" si="324"/>
        <v>1.8949999999999934</v>
      </c>
      <c r="S828" s="5">
        <f t="shared" si="325"/>
        <v>1.0015336061897235</v>
      </c>
    </row>
    <row r="829" spans="1:19" x14ac:dyDescent="0.25">
      <c r="D829" s="10">
        <v>0.4</v>
      </c>
      <c r="E829" s="2">
        <v>1104</v>
      </c>
      <c r="F829" s="38">
        <f t="shared" si="314"/>
        <v>0.46111111111111108</v>
      </c>
      <c r="G829" s="2">
        <v>1107</v>
      </c>
      <c r="H829" s="40">
        <f t="shared" si="326"/>
        <v>0.46319444444444446</v>
      </c>
      <c r="I829" s="4" t="str">
        <f t="shared" si="315"/>
        <v/>
      </c>
      <c r="J829" s="2">
        <f t="shared" si="316"/>
        <v>11.000000000000041</v>
      </c>
      <c r="K829" s="2">
        <f t="shared" si="317"/>
        <v>3.0000000000000693</v>
      </c>
      <c r="L829" s="2">
        <f t="shared" si="318"/>
        <v>7</v>
      </c>
      <c r="M829" s="2">
        <f t="shared" ca="1" si="319"/>
        <v>810</v>
      </c>
      <c r="N829" s="2" t="str">
        <f t="shared" si="320"/>
        <v/>
      </c>
      <c r="O829" s="2">
        <f t="shared" si="321"/>
        <v>2.2550000000000083</v>
      </c>
      <c r="P829" s="5">
        <f t="shared" si="322"/>
        <v>1.1629855186763376</v>
      </c>
      <c r="Q829" s="2">
        <f t="shared" si="323"/>
        <v>1.2000000000000277</v>
      </c>
      <c r="R829" s="2">
        <f t="shared" si="324"/>
        <v>3.455000000000036</v>
      </c>
      <c r="S829" s="5">
        <f t="shared" si="325"/>
        <v>2.3629855186763651</v>
      </c>
    </row>
    <row r="830" spans="1:19" x14ac:dyDescent="0.25">
      <c r="D830" s="10">
        <v>0.01</v>
      </c>
      <c r="E830" s="2">
        <v>1118</v>
      </c>
      <c r="F830" s="38">
        <f t="shared" si="314"/>
        <v>0.47083333333333338</v>
      </c>
      <c r="G830" s="2">
        <v>1121</v>
      </c>
      <c r="H830" s="40">
        <f t="shared" si="326"/>
        <v>0.47291666666666665</v>
      </c>
      <c r="I830" s="4">
        <f t="shared" si="315"/>
        <v>0.47638888888888886</v>
      </c>
      <c r="J830" s="2" t="str">
        <f t="shared" si="316"/>
        <v/>
      </c>
      <c r="K830" s="2">
        <f t="shared" si="317"/>
        <v>2.9999999999999094</v>
      </c>
      <c r="L830" s="2">
        <f t="shared" si="318"/>
        <v>8</v>
      </c>
      <c r="M830" s="2">
        <f t="shared" ca="1" si="319"/>
        <v>810</v>
      </c>
      <c r="N830" s="2">
        <f t="shared" ca="1" si="320"/>
        <v>196.00000000000003</v>
      </c>
      <c r="O830" s="2">
        <f t="shared" si="321"/>
        <v>2.5000000000000001E-2</v>
      </c>
      <c r="P830" s="5">
        <f t="shared" si="322"/>
        <v>5.4281443780592247E-3</v>
      </c>
      <c r="Q830" s="2">
        <f t="shared" si="323"/>
        <v>2.9999999999999093E-2</v>
      </c>
      <c r="R830" s="2">
        <f t="shared" si="324"/>
        <v>5.4999999999999091E-2</v>
      </c>
      <c r="S830" s="5">
        <f t="shared" si="325"/>
        <v>3.5428144378058316E-2</v>
      </c>
    </row>
    <row r="831" spans="1:19" x14ac:dyDescent="0.25">
      <c r="A831" s="6">
        <v>38302</v>
      </c>
      <c r="B831" s="2">
        <v>1156</v>
      </c>
      <c r="D831" s="10">
        <v>0.01</v>
      </c>
      <c r="E831" s="2">
        <v>1214</v>
      </c>
      <c r="F831" s="38">
        <f t="shared" si="314"/>
        <v>0.50972222222222219</v>
      </c>
      <c r="G831" s="2">
        <v>1231</v>
      </c>
      <c r="H831" s="40">
        <f t="shared" si="326"/>
        <v>0.52152777777777781</v>
      </c>
      <c r="I831" s="4" t="str">
        <f t="shared" si="315"/>
        <v/>
      </c>
      <c r="J831" s="2">
        <f t="shared" si="316"/>
        <v>4.9999999999999822</v>
      </c>
      <c r="K831" s="2">
        <f t="shared" si="317"/>
        <v>17.000000000000099</v>
      </c>
      <c r="L831" s="2">
        <f t="shared" si="318"/>
        <v>1</v>
      </c>
      <c r="M831" s="2">
        <f t="shared" ca="1" si="319"/>
        <v>1156</v>
      </c>
      <c r="N831" s="2" t="str">
        <f t="shared" si="320"/>
        <v/>
      </c>
      <c r="O831" s="2">
        <f t="shared" si="321"/>
        <v>1.1499999999999959</v>
      </c>
      <c r="P831" s="5">
        <f t="shared" si="322"/>
        <v>0.57794892864445213</v>
      </c>
      <c r="Q831" s="2">
        <f t="shared" si="323"/>
        <v>0.17000000000000101</v>
      </c>
      <c r="R831" s="2">
        <f t="shared" si="324"/>
        <v>1.319999999999997</v>
      </c>
      <c r="S831" s="5">
        <f t="shared" si="325"/>
        <v>0.74794892864445317</v>
      </c>
    </row>
    <row r="832" spans="1:19" x14ac:dyDescent="0.25">
      <c r="D832" s="10">
        <v>0.45</v>
      </c>
      <c r="E832" s="2">
        <v>1236</v>
      </c>
      <c r="F832" s="38">
        <f t="shared" si="314"/>
        <v>0.52500000000000002</v>
      </c>
      <c r="G832" s="2">
        <v>1325</v>
      </c>
      <c r="H832" s="40">
        <f t="shared" si="326"/>
        <v>0.55902777777777779</v>
      </c>
      <c r="I832" s="4" t="str">
        <f t="shared" si="315"/>
        <v/>
      </c>
      <c r="J832" s="2">
        <f t="shared" si="316"/>
        <v>4.9999999999999822</v>
      </c>
      <c r="K832" s="2">
        <f t="shared" si="317"/>
        <v>48.999999999999986</v>
      </c>
      <c r="L832" s="2">
        <f t="shared" si="318"/>
        <v>2</v>
      </c>
      <c r="M832" s="2">
        <f t="shared" ca="1" si="319"/>
        <v>1156</v>
      </c>
      <c r="N832" s="2" t="str">
        <f t="shared" si="320"/>
        <v/>
      </c>
      <c r="O832" s="2">
        <f t="shared" si="321"/>
        <v>1.124999999999996</v>
      </c>
      <c r="P832" s="5">
        <f t="shared" si="322"/>
        <v>0.17285081979198411</v>
      </c>
      <c r="Q832" s="2">
        <f t="shared" si="323"/>
        <v>22.049999999999994</v>
      </c>
      <c r="R832" s="2">
        <f t="shared" si="324"/>
        <v>23.17499999999999</v>
      </c>
      <c r="S832" s="5">
        <f t="shared" si="325"/>
        <v>22.222850819791979</v>
      </c>
    </row>
    <row r="833" spans="1:19" x14ac:dyDescent="0.25">
      <c r="D833" s="10">
        <v>0</v>
      </c>
      <c r="E833" s="2">
        <v>1330</v>
      </c>
      <c r="F833" s="38">
        <f t="shared" si="314"/>
        <v>0.5625</v>
      </c>
      <c r="G833" s="2">
        <v>1335</v>
      </c>
      <c r="H833" s="40">
        <f t="shared" si="326"/>
        <v>0.56597222222222221</v>
      </c>
      <c r="I833" s="4" t="str">
        <f t="shared" si="315"/>
        <v/>
      </c>
      <c r="J833" s="2">
        <f t="shared" si="316"/>
        <v>13.99999999999995</v>
      </c>
      <c r="K833" s="2">
        <f t="shared" si="317"/>
        <v>4.9999999999999822</v>
      </c>
      <c r="L833" s="2">
        <f t="shared" si="318"/>
        <v>3</v>
      </c>
      <c r="M833" s="2">
        <f t="shared" ca="1" si="319"/>
        <v>1156</v>
      </c>
      <c r="N833" s="2" t="str">
        <f t="shared" si="320"/>
        <v/>
      </c>
      <c r="O833" s="2">
        <f t="shared" si="321"/>
        <v>6.9999999999999757E-2</v>
      </c>
      <c r="P833" s="5">
        <f t="shared" si="322"/>
        <v>1.5200141841421735E-2</v>
      </c>
      <c r="Q833" s="2">
        <f t="shared" si="323"/>
        <v>0</v>
      </c>
      <c r="R833" s="2">
        <f t="shared" si="324"/>
        <v>6.9999999999999757E-2</v>
      </c>
      <c r="S833" s="5">
        <f t="shared" si="325"/>
        <v>1.5200141841421735E-2</v>
      </c>
    </row>
    <row r="834" spans="1:19" x14ac:dyDescent="0.25">
      <c r="D834" s="10">
        <v>0.01</v>
      </c>
      <c r="E834" s="2">
        <v>1349</v>
      </c>
      <c r="F834" s="38">
        <f t="shared" si="314"/>
        <v>0.5756944444444444</v>
      </c>
      <c r="G834" s="2">
        <v>1433</v>
      </c>
      <c r="H834" s="40">
        <f t="shared" si="326"/>
        <v>0.60625000000000007</v>
      </c>
      <c r="I834" s="4" t="str">
        <f t="shared" si="315"/>
        <v/>
      </c>
      <c r="J834" s="2">
        <f t="shared" si="316"/>
        <v>10.999999999999801</v>
      </c>
      <c r="K834" s="2">
        <f t="shared" si="317"/>
        <v>44.000000000000163</v>
      </c>
      <c r="L834" s="2">
        <f t="shared" si="318"/>
        <v>4</v>
      </c>
      <c r="M834" s="2">
        <f t="shared" ca="1" si="319"/>
        <v>1156</v>
      </c>
      <c r="N834" s="2" t="str">
        <f t="shared" si="320"/>
        <v/>
      </c>
      <c r="O834" s="2">
        <f t="shared" si="321"/>
        <v>55.054999999999005</v>
      </c>
      <c r="P834" s="5">
        <f t="shared" si="322"/>
        <v>15.908436928515941</v>
      </c>
      <c r="Q834" s="2">
        <f t="shared" si="323"/>
        <v>0.44000000000000167</v>
      </c>
      <c r="R834" s="2">
        <f t="shared" si="324"/>
        <v>55.49499999999901</v>
      </c>
      <c r="S834" s="5">
        <f t="shared" si="325"/>
        <v>16.348436928515945</v>
      </c>
    </row>
    <row r="835" spans="1:19" x14ac:dyDescent="0.25">
      <c r="D835" s="10">
        <v>10</v>
      </c>
      <c r="E835" s="2">
        <v>1444</v>
      </c>
      <c r="F835" s="38">
        <f t="shared" si="314"/>
        <v>0.61388888888888882</v>
      </c>
      <c r="G835" s="2">
        <v>1447</v>
      </c>
      <c r="H835" s="40">
        <f t="shared" si="326"/>
        <v>0.61597222222222225</v>
      </c>
      <c r="I835" s="4" t="str">
        <f t="shared" si="315"/>
        <v/>
      </c>
      <c r="J835" s="2">
        <f t="shared" si="316"/>
        <v>7.9999999999999716</v>
      </c>
      <c r="K835" s="2">
        <f t="shared" si="317"/>
        <v>3.0000000000001492</v>
      </c>
      <c r="L835" s="2">
        <f t="shared" si="318"/>
        <v>5</v>
      </c>
      <c r="M835" s="2">
        <f t="shared" ca="1" si="319"/>
        <v>1156</v>
      </c>
      <c r="N835" s="2" t="str">
        <f t="shared" si="320"/>
        <v/>
      </c>
      <c r="O835" s="2">
        <f t="shared" si="321"/>
        <v>759.99999999999727</v>
      </c>
      <c r="P835" s="5">
        <f t="shared" si="322"/>
        <v>470.52772388996607</v>
      </c>
      <c r="Q835" s="2">
        <f t="shared" si="323"/>
        <v>30.000000000001492</v>
      </c>
      <c r="R835" s="2">
        <f t="shared" si="324"/>
        <v>789.99999999999875</v>
      </c>
      <c r="S835" s="5">
        <f t="shared" si="325"/>
        <v>500.52772388996755</v>
      </c>
    </row>
    <row r="836" spans="1:19" x14ac:dyDescent="0.25">
      <c r="D836" s="10">
        <v>180</v>
      </c>
      <c r="E836" s="2">
        <v>1455</v>
      </c>
      <c r="F836" s="38">
        <f t="shared" si="314"/>
        <v>0.62152777777777779</v>
      </c>
      <c r="G836" s="2">
        <v>1555</v>
      </c>
      <c r="H836" s="40">
        <f t="shared" si="326"/>
        <v>0.66319444444444442</v>
      </c>
      <c r="I836" s="4">
        <f t="shared" si="315"/>
        <v>0.66666666666666663</v>
      </c>
      <c r="J836" s="2" t="str">
        <f t="shared" si="316"/>
        <v/>
      </c>
      <c r="K836" s="2">
        <f t="shared" si="317"/>
        <v>59.999999999999943</v>
      </c>
      <c r="L836" s="2">
        <f t="shared" si="318"/>
        <v>6</v>
      </c>
      <c r="M836" s="2">
        <f t="shared" ca="1" si="319"/>
        <v>1156</v>
      </c>
      <c r="N836" s="2">
        <f t="shared" ca="1" si="320"/>
        <v>243.99999999999994</v>
      </c>
      <c r="O836" s="2">
        <f t="shared" si="321"/>
        <v>450</v>
      </c>
      <c r="P836" s="5">
        <f t="shared" si="322"/>
        <v>47.347346607878421</v>
      </c>
      <c r="Q836" s="2">
        <f t="shared" si="323"/>
        <v>10799.999999999989</v>
      </c>
      <c r="R836" s="2">
        <f t="shared" si="324"/>
        <v>11249.999999999989</v>
      </c>
      <c r="S836" s="5">
        <f t="shared" si="325"/>
        <v>10847.347346607867</v>
      </c>
    </row>
    <row r="837" spans="1:19" x14ac:dyDescent="0.25">
      <c r="A837" s="6">
        <v>38303</v>
      </c>
      <c r="B837" s="2">
        <v>1035</v>
      </c>
      <c r="D837" s="10">
        <v>0.01</v>
      </c>
      <c r="E837" s="2">
        <v>1330</v>
      </c>
      <c r="F837" s="38">
        <f t="shared" si="314"/>
        <v>0.5625</v>
      </c>
      <c r="G837" s="2">
        <v>1336</v>
      </c>
      <c r="H837" s="40">
        <f t="shared" si="326"/>
        <v>0.56666666666666665</v>
      </c>
      <c r="I837" s="4" t="str">
        <f t="shared" si="315"/>
        <v/>
      </c>
      <c r="J837" s="2">
        <f t="shared" si="316"/>
        <v>18.999999999999932</v>
      </c>
      <c r="K837" s="2">
        <f t="shared" si="317"/>
        <v>5.9999999999999787</v>
      </c>
      <c r="L837" s="2">
        <f t="shared" si="318"/>
        <v>1</v>
      </c>
      <c r="M837" s="2">
        <f t="shared" ca="1" si="319"/>
        <v>1035</v>
      </c>
      <c r="N837" s="2" t="str">
        <f t="shared" si="320"/>
        <v/>
      </c>
      <c r="O837" s="2">
        <f t="shared" si="321"/>
        <v>950.09499999999662</v>
      </c>
      <c r="P837" s="5">
        <f t="shared" si="322"/>
        <v>206.27148914446403</v>
      </c>
      <c r="Q837" s="2">
        <f t="shared" si="323"/>
        <v>5.999999999999979E-2</v>
      </c>
      <c r="R837" s="2">
        <f t="shared" si="324"/>
        <v>950.15499999999656</v>
      </c>
      <c r="S837" s="5">
        <f t="shared" si="325"/>
        <v>206.33148914446403</v>
      </c>
    </row>
    <row r="838" spans="1:19" x14ac:dyDescent="0.25">
      <c r="D838" s="10">
        <v>100</v>
      </c>
      <c r="E838" s="2">
        <v>1355</v>
      </c>
      <c r="F838" s="38">
        <f t="shared" si="314"/>
        <v>0.57986111111111105</v>
      </c>
      <c r="G838" s="2">
        <v>1402</v>
      </c>
      <c r="H838" s="40">
        <f t="shared" si="326"/>
        <v>0.58472222222222225</v>
      </c>
      <c r="I838" s="4" t="str">
        <f t="shared" si="315"/>
        <v/>
      </c>
      <c r="J838" s="2">
        <f t="shared" si="316"/>
        <v>6.9999999999999751</v>
      </c>
      <c r="K838" s="2">
        <f t="shared" si="317"/>
        <v>7.000000000000135</v>
      </c>
      <c r="L838" s="2">
        <f t="shared" si="318"/>
        <v>2</v>
      </c>
      <c r="M838" s="2">
        <f t="shared" ca="1" si="319"/>
        <v>1035</v>
      </c>
      <c r="N838" s="2" t="str">
        <f t="shared" si="320"/>
        <v/>
      </c>
      <c r="O838" s="2">
        <f t="shared" si="321"/>
        <v>874.99999999999693</v>
      </c>
      <c r="P838" s="5">
        <f t="shared" si="322"/>
        <v>863.20621892817633</v>
      </c>
      <c r="Q838" s="2">
        <f t="shared" si="323"/>
        <v>700.00000000001353</v>
      </c>
      <c r="R838" s="2">
        <f t="shared" si="324"/>
        <v>1575.0000000000105</v>
      </c>
      <c r="S838" s="5">
        <f t="shared" si="325"/>
        <v>1563.2062189281899</v>
      </c>
    </row>
    <row r="839" spans="1:19" x14ac:dyDescent="0.25">
      <c r="D839" s="10">
        <v>150</v>
      </c>
      <c r="E839" s="2">
        <v>1409</v>
      </c>
      <c r="F839" s="38">
        <f t="shared" si="314"/>
        <v>0.58958333333333335</v>
      </c>
      <c r="G839" s="2">
        <v>1509</v>
      </c>
      <c r="H839" s="40">
        <f t="shared" si="326"/>
        <v>0.63124999999999998</v>
      </c>
      <c r="I839" s="4">
        <f t="shared" si="315"/>
        <v>0.63472222222222219</v>
      </c>
      <c r="J839" s="2" t="str">
        <f t="shared" si="316"/>
        <v/>
      </c>
      <c r="K839" s="2">
        <f t="shared" si="317"/>
        <v>59.999999999999943</v>
      </c>
      <c r="L839" s="2">
        <f t="shared" si="318"/>
        <v>3</v>
      </c>
      <c r="M839" s="2">
        <f t="shared" ca="1" si="319"/>
        <v>1035</v>
      </c>
      <c r="N839" s="2">
        <f t="shared" ca="1" si="320"/>
        <v>278.99999999999989</v>
      </c>
      <c r="O839" s="2">
        <f t="shared" si="321"/>
        <v>375</v>
      </c>
      <c r="P839" s="5">
        <f t="shared" si="322"/>
        <v>39.838234628813851</v>
      </c>
      <c r="Q839" s="2">
        <f t="shared" si="323"/>
        <v>8999.9999999999909</v>
      </c>
      <c r="R839" s="2">
        <f t="shared" si="324"/>
        <v>9374.9999999999909</v>
      </c>
      <c r="S839" s="5">
        <f t="shared" si="325"/>
        <v>9039.8382346288054</v>
      </c>
    </row>
    <row r="840" spans="1:19" x14ac:dyDescent="0.25">
      <c r="A840" s="6">
        <v>38304</v>
      </c>
      <c r="B840" s="2">
        <v>1231</v>
      </c>
      <c r="D840" s="10">
        <v>0.01</v>
      </c>
      <c r="E840" s="2">
        <v>1314</v>
      </c>
      <c r="F840" s="38">
        <f t="shared" si="314"/>
        <v>0.55138888888888882</v>
      </c>
      <c r="G840" s="2">
        <v>1316</v>
      </c>
      <c r="H840" s="40">
        <f t="shared" si="326"/>
        <v>0.55277777777777781</v>
      </c>
      <c r="I840" s="4" t="str">
        <f t="shared" si="315"/>
        <v/>
      </c>
      <c r="J840" s="2">
        <f t="shared" si="316"/>
        <v>9.9999999999999645</v>
      </c>
      <c r="K840" s="2">
        <f t="shared" si="317"/>
        <v>2.0000000000001528</v>
      </c>
      <c r="L840" s="2">
        <f t="shared" si="318"/>
        <v>1</v>
      </c>
      <c r="M840" s="2">
        <f t="shared" ca="1" si="319"/>
        <v>1231</v>
      </c>
      <c r="N840" s="2" t="str">
        <f t="shared" si="320"/>
        <v/>
      </c>
      <c r="O840" s="2">
        <f t="shared" si="321"/>
        <v>250.0499999999991</v>
      </c>
      <c r="P840" s="5">
        <f t="shared" si="322"/>
        <v>58.693733565870517</v>
      </c>
      <c r="Q840" s="2">
        <f t="shared" si="323"/>
        <v>2.0000000000001527E-2</v>
      </c>
      <c r="R840" s="2">
        <f t="shared" si="324"/>
        <v>250.06999999999911</v>
      </c>
      <c r="S840" s="5">
        <f t="shared" si="325"/>
        <v>58.71373356587052</v>
      </c>
    </row>
    <row r="841" spans="1:19" x14ac:dyDescent="0.25">
      <c r="D841" s="10">
        <v>50</v>
      </c>
      <c r="E841" s="2">
        <v>1326</v>
      </c>
      <c r="F841" s="38">
        <f t="shared" si="314"/>
        <v>0.55972222222222223</v>
      </c>
      <c r="G841" s="2">
        <v>1529</v>
      </c>
      <c r="H841" s="40">
        <f t="shared" si="326"/>
        <v>0.64513888888888882</v>
      </c>
      <c r="I841" s="4">
        <f t="shared" si="315"/>
        <v>0.64861111111111103</v>
      </c>
      <c r="J841" s="2" t="str">
        <f t="shared" si="316"/>
        <v/>
      </c>
      <c r="K841" s="2">
        <f t="shared" si="317"/>
        <v>122.99999999999989</v>
      </c>
      <c r="L841" s="2">
        <f t="shared" si="318"/>
        <v>2</v>
      </c>
      <c r="M841" s="2">
        <f t="shared" ca="1" si="319"/>
        <v>1231</v>
      </c>
      <c r="N841" s="2">
        <f t="shared" ca="1" si="320"/>
        <v>182.99999999999983</v>
      </c>
      <c r="O841" s="2">
        <f t="shared" si="321"/>
        <v>125</v>
      </c>
      <c r="P841" s="5">
        <f t="shared" si="322"/>
        <v>14.102364719732718</v>
      </c>
      <c r="Q841" s="2">
        <f t="shared" si="323"/>
        <v>6149.9999999999945</v>
      </c>
      <c r="R841" s="2">
        <f t="shared" si="324"/>
        <v>6274.9999999999945</v>
      </c>
      <c r="S841" s="5">
        <f t="shared" si="325"/>
        <v>6164.1023647197271</v>
      </c>
    </row>
    <row r="842" spans="1:19" x14ac:dyDescent="0.25">
      <c r="A842" s="6">
        <v>38306</v>
      </c>
      <c r="B842" s="2">
        <v>959</v>
      </c>
      <c r="D842" s="10">
        <v>0.01</v>
      </c>
      <c r="E842" s="2">
        <v>1024</v>
      </c>
      <c r="F842" s="38">
        <f t="shared" si="314"/>
        <v>0.43333333333333335</v>
      </c>
      <c r="G842" s="2">
        <v>1030</v>
      </c>
      <c r="H842" s="40">
        <f t="shared" si="326"/>
        <v>0.4375</v>
      </c>
      <c r="I842" s="4" t="str">
        <f t="shared" si="315"/>
        <v/>
      </c>
      <c r="J842" s="2">
        <f t="shared" si="316"/>
        <v>7.0000000000000551</v>
      </c>
      <c r="K842" s="2">
        <f t="shared" si="317"/>
        <v>5.9999999999999787</v>
      </c>
      <c r="L842" s="2">
        <f t="shared" si="318"/>
        <v>1</v>
      </c>
      <c r="M842" s="2">
        <f t="shared" ca="1" si="319"/>
        <v>959</v>
      </c>
      <c r="N842" s="2" t="str">
        <f t="shared" si="320"/>
        <v/>
      </c>
      <c r="O842" s="2">
        <f t="shared" si="321"/>
        <v>0.12250000000000097</v>
      </c>
      <c r="P842" s="5">
        <f t="shared" si="322"/>
        <v>0.11459995377358569</v>
      </c>
      <c r="Q842" s="2">
        <f t="shared" si="323"/>
        <v>5.999999999999979E-2</v>
      </c>
      <c r="R842" s="2">
        <f t="shared" si="324"/>
        <v>0.18250000000000077</v>
      </c>
      <c r="S842" s="5">
        <f t="shared" si="325"/>
        <v>0.17459995377358548</v>
      </c>
    </row>
    <row r="843" spans="1:19" x14ac:dyDescent="0.25">
      <c r="D843" s="10">
        <v>2.5000000000000001E-2</v>
      </c>
      <c r="E843" s="2">
        <v>1037</v>
      </c>
      <c r="F843" s="38">
        <f t="shared" si="314"/>
        <v>0.44236111111111115</v>
      </c>
      <c r="G843" s="2">
        <v>1042</v>
      </c>
      <c r="H843" s="40">
        <f t="shared" si="326"/>
        <v>0.4458333333333333</v>
      </c>
      <c r="I843" s="4" t="str">
        <f t="shared" si="315"/>
        <v/>
      </c>
      <c r="J843" s="2">
        <f t="shared" si="316"/>
        <v>5.0000000000000622</v>
      </c>
      <c r="K843" s="2">
        <f t="shared" si="317"/>
        <v>4.9999999999999023</v>
      </c>
      <c r="L843" s="2">
        <f t="shared" si="318"/>
        <v>2</v>
      </c>
      <c r="M843" s="2">
        <f t="shared" ca="1" si="319"/>
        <v>959</v>
      </c>
      <c r="N843" s="2" t="str">
        <f t="shared" si="320"/>
        <v/>
      </c>
      <c r="O843" s="2">
        <f t="shared" si="321"/>
        <v>0.36250000000000449</v>
      </c>
      <c r="P843" s="5">
        <f t="shared" si="322"/>
        <v>0.30282083948668909</v>
      </c>
      <c r="Q843" s="2">
        <f t="shared" si="323"/>
        <v>0.12499999999999756</v>
      </c>
      <c r="R843" s="2">
        <f t="shared" si="324"/>
        <v>0.48750000000000204</v>
      </c>
      <c r="S843" s="5">
        <f t="shared" si="325"/>
        <v>0.42782083948668664</v>
      </c>
    </row>
    <row r="844" spans="1:19" x14ac:dyDescent="0.25">
      <c r="D844" s="10">
        <v>0.12</v>
      </c>
      <c r="E844" s="2">
        <v>1047</v>
      </c>
      <c r="F844" s="38">
        <f t="shared" si="314"/>
        <v>0.44930555555555557</v>
      </c>
      <c r="G844" s="2">
        <v>1056</v>
      </c>
      <c r="H844" s="40">
        <f t="shared" si="326"/>
        <v>0.45555555555555555</v>
      </c>
      <c r="I844" s="4" t="str">
        <f t="shared" si="315"/>
        <v/>
      </c>
      <c r="J844" s="2">
        <f t="shared" si="316"/>
        <v>5.9999999999999787</v>
      </c>
      <c r="K844" s="2">
        <f t="shared" si="317"/>
        <v>8.999999999999968</v>
      </c>
      <c r="L844" s="2">
        <f t="shared" si="318"/>
        <v>3</v>
      </c>
      <c r="M844" s="2">
        <f t="shared" ca="1" si="319"/>
        <v>959</v>
      </c>
      <c r="N844" s="2" t="str">
        <f t="shared" si="320"/>
        <v/>
      </c>
      <c r="O844" s="2">
        <f t="shared" si="321"/>
        <v>0.39599999999999863</v>
      </c>
      <c r="P844" s="5">
        <f t="shared" si="322"/>
        <v>0.28143199068022728</v>
      </c>
      <c r="Q844" s="2">
        <f t="shared" si="323"/>
        <v>1.0799999999999961</v>
      </c>
      <c r="R844" s="2">
        <f t="shared" si="324"/>
        <v>1.4759999999999946</v>
      </c>
      <c r="S844" s="5">
        <f t="shared" si="325"/>
        <v>1.3614319906802232</v>
      </c>
    </row>
    <row r="845" spans="1:19" x14ac:dyDescent="0.25">
      <c r="D845" s="10">
        <v>1.2E-2</v>
      </c>
      <c r="E845" s="2">
        <v>1102</v>
      </c>
      <c r="F845" s="38">
        <f t="shared" si="314"/>
        <v>0.4597222222222222</v>
      </c>
      <c r="G845" s="2">
        <v>1107</v>
      </c>
      <c r="H845" s="40">
        <f t="shared" si="326"/>
        <v>0.46319444444444446</v>
      </c>
      <c r="I845" s="4" t="str">
        <f t="shared" si="315"/>
        <v/>
      </c>
      <c r="J845" s="2">
        <f t="shared" si="316"/>
        <v>13.000000000000034</v>
      </c>
      <c r="K845" s="2">
        <f t="shared" si="317"/>
        <v>5.0000000000000622</v>
      </c>
      <c r="L845" s="2">
        <f t="shared" si="318"/>
        <v>4</v>
      </c>
      <c r="M845" s="2">
        <f t="shared" ca="1" si="319"/>
        <v>959</v>
      </c>
      <c r="N845" s="2" t="str">
        <f t="shared" si="320"/>
        <v/>
      </c>
      <c r="O845" s="2">
        <f t="shared" si="321"/>
        <v>1.3715000000000037</v>
      </c>
      <c r="P845" s="5">
        <f t="shared" si="322"/>
        <v>0.865642132082732</v>
      </c>
      <c r="Q845" s="2">
        <f t="shared" si="323"/>
        <v>6.0000000000000747E-2</v>
      </c>
      <c r="R845" s="2">
        <f t="shared" si="324"/>
        <v>1.4315000000000044</v>
      </c>
      <c r="S845" s="5">
        <f t="shared" si="325"/>
        <v>0.92564213208273272</v>
      </c>
    </row>
    <row r="846" spans="1:19" x14ac:dyDescent="0.25">
      <c r="D846" s="10">
        <v>0.19900000000000001</v>
      </c>
      <c r="E846" s="2">
        <v>1120</v>
      </c>
      <c r="F846" s="38">
        <f t="shared" si="314"/>
        <v>0.47222222222222227</v>
      </c>
      <c r="G846" s="2">
        <v>1127</v>
      </c>
      <c r="H846" s="40">
        <f t="shared" si="326"/>
        <v>0.4770833333333333</v>
      </c>
      <c r="I846" s="4">
        <f t="shared" si="315"/>
        <v>0.48055555555555551</v>
      </c>
      <c r="J846" s="2" t="str">
        <f t="shared" si="316"/>
        <v/>
      </c>
      <c r="K846" s="2">
        <f t="shared" si="317"/>
        <v>6.9999999999998952</v>
      </c>
      <c r="L846" s="2">
        <f t="shared" si="318"/>
        <v>5</v>
      </c>
      <c r="M846" s="2">
        <f t="shared" ca="1" si="319"/>
        <v>959</v>
      </c>
      <c r="N846" s="2">
        <f t="shared" ca="1" si="320"/>
        <v>92.999999999999986</v>
      </c>
      <c r="O846" s="2">
        <f t="shared" si="321"/>
        <v>0.49750000000000005</v>
      </c>
      <c r="P846" s="5">
        <f t="shared" si="322"/>
        <v>8.1549951606188734E-2</v>
      </c>
      <c r="Q846" s="2">
        <f t="shared" si="323"/>
        <v>1.3929999999999791</v>
      </c>
      <c r="R846" s="2">
        <f t="shared" si="324"/>
        <v>1.8904999999999792</v>
      </c>
      <c r="S846" s="5">
        <f t="shared" si="325"/>
        <v>1.474549951606168</v>
      </c>
    </row>
    <row r="847" spans="1:19" x14ac:dyDescent="0.25">
      <c r="A847" s="6">
        <v>38306</v>
      </c>
      <c r="B847" s="2">
        <v>1130</v>
      </c>
      <c r="D847" s="10">
        <v>0.01</v>
      </c>
      <c r="E847" s="2">
        <v>1156</v>
      </c>
      <c r="F847" s="38">
        <f t="shared" si="314"/>
        <v>0.49722222222222223</v>
      </c>
      <c r="G847" s="2">
        <v>1232</v>
      </c>
      <c r="H847" s="40">
        <f t="shared" si="326"/>
        <v>0.52222222222222225</v>
      </c>
      <c r="I847" s="4" t="str">
        <f t="shared" si="315"/>
        <v/>
      </c>
      <c r="J847" s="2">
        <f t="shared" si="316"/>
        <v>6.9999999999999751</v>
      </c>
      <c r="K847" s="2">
        <f t="shared" si="317"/>
        <v>36.000000000000028</v>
      </c>
      <c r="L847" s="2">
        <f t="shared" si="318"/>
        <v>1</v>
      </c>
      <c r="M847" s="2">
        <f t="shared" ca="1" si="319"/>
        <v>1130</v>
      </c>
      <c r="N847" s="2" t="str">
        <f t="shared" si="320"/>
        <v/>
      </c>
      <c r="O847" s="2">
        <f t="shared" si="321"/>
        <v>0.10499999999999962</v>
      </c>
      <c r="P847" s="5">
        <f t="shared" si="322"/>
        <v>0.10099593763278944</v>
      </c>
      <c r="Q847" s="2">
        <f t="shared" si="323"/>
        <v>0.36000000000000026</v>
      </c>
      <c r="R847" s="2">
        <f t="shared" si="324"/>
        <v>0.46499999999999986</v>
      </c>
      <c r="S847" s="5">
        <f t="shared" si="325"/>
        <v>0.46099593763278968</v>
      </c>
    </row>
    <row r="848" spans="1:19" x14ac:dyDescent="0.25">
      <c r="D848" s="10">
        <v>0.02</v>
      </c>
      <c r="E848" s="2">
        <v>1239</v>
      </c>
      <c r="F848" s="38">
        <f t="shared" si="314"/>
        <v>0.52708333333333335</v>
      </c>
      <c r="G848" s="2">
        <v>1243</v>
      </c>
      <c r="H848" s="40">
        <f t="shared" si="326"/>
        <v>0.52986111111111112</v>
      </c>
      <c r="I848" s="4" t="str">
        <f t="shared" si="315"/>
        <v/>
      </c>
      <c r="J848" s="2">
        <f t="shared" si="316"/>
        <v>5.9999999999999787</v>
      </c>
      <c r="K848" s="2">
        <f t="shared" si="317"/>
        <v>3.9999999999999858</v>
      </c>
      <c r="L848" s="2">
        <f t="shared" si="318"/>
        <v>2</v>
      </c>
      <c r="M848" s="2">
        <f t="shared" ca="1" si="319"/>
        <v>1130</v>
      </c>
      <c r="N848" s="2" t="str">
        <f t="shared" si="320"/>
        <v/>
      </c>
      <c r="O848" s="2">
        <f t="shared" si="321"/>
        <v>8.9999999999999677E-2</v>
      </c>
      <c r="P848" s="5">
        <f t="shared" si="322"/>
        <v>8.6567946542390944E-2</v>
      </c>
      <c r="Q848" s="2">
        <f t="shared" si="323"/>
        <v>7.9999999999999724E-2</v>
      </c>
      <c r="R848" s="2">
        <f t="shared" si="324"/>
        <v>0.1699999999999994</v>
      </c>
      <c r="S848" s="5">
        <f t="shared" si="325"/>
        <v>0.16656794654239065</v>
      </c>
    </row>
    <row r="849" spans="1:19" x14ac:dyDescent="0.25">
      <c r="D849" s="10">
        <v>0.01</v>
      </c>
      <c r="E849" s="2">
        <v>1249</v>
      </c>
      <c r="F849" s="38">
        <f t="shared" si="314"/>
        <v>0.53402777777777777</v>
      </c>
      <c r="G849" s="2">
        <v>1257</v>
      </c>
      <c r="H849" s="40">
        <f t="shared" si="326"/>
        <v>0.5395833333333333</v>
      </c>
      <c r="I849" s="4" t="str">
        <f t="shared" si="315"/>
        <v/>
      </c>
      <c r="J849" s="2">
        <f t="shared" si="316"/>
        <v>8.0000000000001315</v>
      </c>
      <c r="K849" s="2">
        <f t="shared" si="317"/>
        <v>7.9999999999999716</v>
      </c>
      <c r="L849" s="2">
        <f t="shared" si="318"/>
        <v>3</v>
      </c>
      <c r="M849" s="2">
        <f t="shared" ca="1" si="319"/>
        <v>1130</v>
      </c>
      <c r="N849" s="2" t="str">
        <f t="shared" si="320"/>
        <v/>
      </c>
      <c r="O849" s="2">
        <f t="shared" si="321"/>
        <v>4.000000000000066E-2</v>
      </c>
      <c r="P849" s="5">
        <f t="shared" si="322"/>
        <v>8.6857953379554514E-3</v>
      </c>
      <c r="Q849" s="2">
        <f t="shared" si="323"/>
        <v>7.9999999999999724E-2</v>
      </c>
      <c r="R849" s="2">
        <f t="shared" si="324"/>
        <v>0.12000000000000038</v>
      </c>
      <c r="S849" s="5">
        <f t="shared" si="325"/>
        <v>8.8685795337955176E-2</v>
      </c>
    </row>
    <row r="850" spans="1:19" x14ac:dyDescent="0.25">
      <c r="D850" s="10">
        <v>0</v>
      </c>
      <c r="E850" s="2">
        <v>1305</v>
      </c>
      <c r="F850" s="38">
        <f t="shared" si="314"/>
        <v>0.54513888888888895</v>
      </c>
      <c r="G850" s="2">
        <v>1325</v>
      </c>
      <c r="H850" s="40">
        <f t="shared" si="326"/>
        <v>0.55902777777777779</v>
      </c>
      <c r="I850" s="4" t="str">
        <f t="shared" si="315"/>
        <v/>
      </c>
      <c r="J850" s="2">
        <f t="shared" si="316"/>
        <v>29.000000000000057</v>
      </c>
      <c r="K850" s="2">
        <f t="shared" si="317"/>
        <v>19.999999999999929</v>
      </c>
      <c r="L850" s="2">
        <f t="shared" si="318"/>
        <v>4</v>
      </c>
      <c r="M850" s="2">
        <f t="shared" ca="1" si="319"/>
        <v>1130</v>
      </c>
      <c r="N850" s="2" t="str">
        <f t="shared" si="320"/>
        <v/>
      </c>
      <c r="O850" s="2">
        <f t="shared" si="321"/>
        <v>0.72500000000000142</v>
      </c>
      <c r="P850" s="5">
        <f t="shared" si="322"/>
        <v>0.13401358897014182</v>
      </c>
      <c r="Q850" s="2">
        <f t="shared" si="323"/>
        <v>0</v>
      </c>
      <c r="R850" s="2">
        <f t="shared" si="324"/>
        <v>0.72500000000000142</v>
      </c>
      <c r="S850" s="5">
        <f t="shared" si="325"/>
        <v>0.13401358897014182</v>
      </c>
    </row>
    <row r="851" spans="1:19" x14ac:dyDescent="0.25">
      <c r="D851" s="10">
        <v>0.05</v>
      </c>
      <c r="E851" s="2">
        <v>1354</v>
      </c>
      <c r="F851" s="38">
        <f t="shared" si="314"/>
        <v>0.57916666666666672</v>
      </c>
      <c r="G851" s="2">
        <v>1403</v>
      </c>
      <c r="H851" s="40">
        <f t="shared" si="326"/>
        <v>0.5854166666666667</v>
      </c>
      <c r="I851" s="4">
        <f t="shared" si="315"/>
        <v>0.58888888888888891</v>
      </c>
      <c r="J851" s="2" t="str">
        <f t="shared" si="316"/>
        <v/>
      </c>
      <c r="K851" s="2">
        <f t="shared" si="317"/>
        <v>8.999999999999968</v>
      </c>
      <c r="L851" s="2">
        <f t="shared" si="318"/>
        <v>5</v>
      </c>
      <c r="M851" s="2">
        <f t="shared" ca="1" si="319"/>
        <v>1130</v>
      </c>
      <c r="N851" s="2">
        <f t="shared" ca="1" si="320"/>
        <v>158</v>
      </c>
      <c r="O851" s="2">
        <f t="shared" si="321"/>
        <v>0.125</v>
      </c>
      <c r="P851" s="5">
        <f t="shared" si="322"/>
        <v>2.3105394341225508E-2</v>
      </c>
      <c r="Q851" s="2">
        <f t="shared" si="323"/>
        <v>0.4499999999999984</v>
      </c>
      <c r="R851" s="2">
        <f t="shared" si="324"/>
        <v>0.5749999999999984</v>
      </c>
      <c r="S851" s="5">
        <f t="shared" si="325"/>
        <v>0.47310539434122389</v>
      </c>
    </row>
    <row r="852" spans="1:19" x14ac:dyDescent="0.25">
      <c r="A852" s="6">
        <v>38306</v>
      </c>
      <c r="B852" s="2">
        <v>1435</v>
      </c>
      <c r="D852" s="10">
        <v>0.01</v>
      </c>
      <c r="E852" s="2">
        <v>1545</v>
      </c>
      <c r="F852" s="38">
        <f t="shared" si="314"/>
        <v>0.65625</v>
      </c>
      <c r="G852" s="2">
        <v>1546</v>
      </c>
      <c r="H852" s="40">
        <f t="shared" si="326"/>
        <v>0.65694444444444444</v>
      </c>
      <c r="I852" s="4">
        <f t="shared" si="315"/>
        <v>0.66041666666666665</v>
      </c>
      <c r="J852" s="2" t="str">
        <f t="shared" si="316"/>
        <v/>
      </c>
      <c r="K852" s="2">
        <f t="shared" si="317"/>
        <v>0.99999999999999645</v>
      </c>
      <c r="L852" s="2">
        <f t="shared" si="318"/>
        <v>1</v>
      </c>
      <c r="M852" s="2">
        <f t="shared" ca="1" si="319"/>
        <v>1435</v>
      </c>
      <c r="N852" s="2">
        <f t="shared" ca="1" si="320"/>
        <v>75.999999999999886</v>
      </c>
      <c r="O852" s="2">
        <f t="shared" si="321"/>
        <v>2.5000000000000001E-2</v>
      </c>
      <c r="P852" s="5">
        <f t="shared" si="322"/>
        <v>5.4281443780592247E-3</v>
      </c>
      <c r="Q852" s="2">
        <f t="shared" si="323"/>
        <v>9.9999999999999655E-3</v>
      </c>
      <c r="R852" s="2">
        <f t="shared" si="324"/>
        <v>3.4999999999999969E-2</v>
      </c>
      <c r="S852" s="5">
        <f t="shared" si="325"/>
        <v>1.5428144378059189E-2</v>
      </c>
    </row>
    <row r="853" spans="1:19" x14ac:dyDescent="0.25">
      <c r="A853" s="6">
        <v>38307</v>
      </c>
      <c r="B853" s="2">
        <v>821</v>
      </c>
      <c r="D853" s="10">
        <v>0.01</v>
      </c>
      <c r="E853" s="2">
        <v>919</v>
      </c>
      <c r="F853" s="38">
        <f t="shared" si="314"/>
        <v>0.38819444444444445</v>
      </c>
      <c r="G853" s="2">
        <v>921</v>
      </c>
      <c r="H853" s="40">
        <f t="shared" si="326"/>
        <v>0.38958333333333334</v>
      </c>
      <c r="I853" s="4" t="str">
        <f t="shared" si="315"/>
        <v/>
      </c>
      <c r="J853" s="2">
        <f t="shared" si="316"/>
        <v>8.999999999999968</v>
      </c>
      <c r="K853" s="2">
        <f t="shared" si="317"/>
        <v>1.9999999999999929</v>
      </c>
      <c r="L853" s="2">
        <f t="shared" si="318"/>
        <v>1</v>
      </c>
      <c r="M853" s="2">
        <f t="shared" ca="1" si="319"/>
        <v>821</v>
      </c>
      <c r="N853" s="2" t="str">
        <f t="shared" si="320"/>
        <v/>
      </c>
      <c r="O853" s="2">
        <f t="shared" si="321"/>
        <v>90.044999999999689</v>
      </c>
      <c r="P853" s="5">
        <f t="shared" si="322"/>
        <v>23.66986902446131</v>
      </c>
      <c r="Q853" s="2">
        <f t="shared" si="323"/>
        <v>1.9999999999999931E-2</v>
      </c>
      <c r="R853" s="2">
        <f t="shared" si="324"/>
        <v>90.064999999999685</v>
      </c>
      <c r="S853" s="5">
        <f t="shared" si="325"/>
        <v>23.689869024461309</v>
      </c>
    </row>
    <row r="854" spans="1:19" x14ac:dyDescent="0.25">
      <c r="D854" s="10">
        <v>20</v>
      </c>
      <c r="E854" s="2">
        <v>930</v>
      </c>
      <c r="F854" s="38">
        <f t="shared" si="314"/>
        <v>0.39583333333333331</v>
      </c>
      <c r="G854" s="2">
        <v>954</v>
      </c>
      <c r="H854" s="40">
        <f t="shared" si="326"/>
        <v>0.41250000000000003</v>
      </c>
      <c r="I854" s="4">
        <f t="shared" si="315"/>
        <v>0.41597222222222224</v>
      </c>
      <c r="J854" s="2" t="str">
        <f t="shared" si="316"/>
        <v/>
      </c>
      <c r="K854" s="2">
        <f t="shared" si="317"/>
        <v>24.000000000000075</v>
      </c>
      <c r="L854" s="2">
        <f t="shared" si="318"/>
        <v>2</v>
      </c>
      <c r="M854" s="2">
        <f t="shared" ca="1" si="319"/>
        <v>821</v>
      </c>
      <c r="N854" s="2">
        <f t="shared" ca="1" si="320"/>
        <v>98.000000000000057</v>
      </c>
      <c r="O854" s="2">
        <f t="shared" si="321"/>
        <v>50</v>
      </c>
      <c r="P854" s="5">
        <f t="shared" si="322"/>
        <v>5.9484036251947776</v>
      </c>
      <c r="Q854" s="2">
        <f t="shared" si="323"/>
        <v>480.00000000000148</v>
      </c>
      <c r="R854" s="2">
        <f t="shared" si="324"/>
        <v>530.00000000000148</v>
      </c>
      <c r="S854" s="5">
        <f t="shared" si="325"/>
        <v>485.94840362519625</v>
      </c>
    </row>
    <row r="855" spans="1:19" x14ac:dyDescent="0.25">
      <c r="A855" s="6">
        <v>38307</v>
      </c>
      <c r="B855" s="2">
        <v>1019</v>
      </c>
      <c r="D855" s="10">
        <v>20</v>
      </c>
      <c r="E855" s="2">
        <v>1043</v>
      </c>
      <c r="F855" s="38">
        <f t="shared" si="314"/>
        <v>0.4465277777777778</v>
      </c>
      <c r="G855" s="2">
        <v>1047</v>
      </c>
      <c r="H855" s="40">
        <f t="shared" si="326"/>
        <v>0.44930555555555557</v>
      </c>
      <c r="I855" s="4">
        <f t="shared" si="315"/>
        <v>0.45277777777777778</v>
      </c>
      <c r="J855" s="2" t="str">
        <f t="shared" si="316"/>
        <v/>
      </c>
      <c r="K855" s="2">
        <f t="shared" si="317"/>
        <v>3.9999999999999858</v>
      </c>
      <c r="L855" s="2">
        <f t="shared" si="318"/>
        <v>1</v>
      </c>
      <c r="M855" s="2">
        <f t="shared" ca="1" si="319"/>
        <v>1019</v>
      </c>
      <c r="N855" s="2">
        <f t="shared" ca="1" si="320"/>
        <v>33.000000000000043</v>
      </c>
      <c r="O855" s="2">
        <f t="shared" si="321"/>
        <v>50</v>
      </c>
      <c r="P855" s="5">
        <f t="shared" si="322"/>
        <v>5.9484036251947776</v>
      </c>
      <c r="Q855" s="2">
        <f t="shared" si="323"/>
        <v>79.999999999999716</v>
      </c>
      <c r="R855" s="2">
        <f t="shared" si="324"/>
        <v>129.99999999999972</v>
      </c>
      <c r="S855" s="5">
        <f t="shared" si="325"/>
        <v>85.948403625194487</v>
      </c>
    </row>
    <row r="856" spans="1:19" x14ac:dyDescent="0.25">
      <c r="A856" s="6">
        <v>38307</v>
      </c>
      <c r="B856" s="2">
        <v>1430</v>
      </c>
      <c r="D856" s="10">
        <v>0.01</v>
      </c>
      <c r="E856" s="2">
        <v>1509</v>
      </c>
      <c r="F856" s="38">
        <f t="shared" si="314"/>
        <v>0.63124999999999998</v>
      </c>
      <c r="G856" s="2">
        <v>1513</v>
      </c>
      <c r="H856" s="40">
        <f t="shared" si="326"/>
        <v>0.63402777777777775</v>
      </c>
      <c r="I856" s="4" t="str">
        <f t="shared" si="315"/>
        <v/>
      </c>
      <c r="J856" s="2">
        <f t="shared" si="316"/>
        <v>7.000000000000135</v>
      </c>
      <c r="K856" s="2">
        <f t="shared" si="317"/>
        <v>3.9999999999999858</v>
      </c>
      <c r="L856" s="2">
        <f t="shared" si="318"/>
        <v>1</v>
      </c>
      <c r="M856" s="2">
        <f t="shared" ca="1" si="319"/>
        <v>1430</v>
      </c>
      <c r="N856" s="2" t="str">
        <f t="shared" si="320"/>
        <v/>
      </c>
      <c r="O856" s="2">
        <f t="shared" si="321"/>
        <v>0.38500000000000745</v>
      </c>
      <c r="P856" s="5">
        <f t="shared" si="322"/>
        <v>0.27361621771210098</v>
      </c>
      <c r="Q856" s="2">
        <f t="shared" si="323"/>
        <v>3.9999999999999862E-2</v>
      </c>
      <c r="R856" s="2">
        <f t="shared" si="324"/>
        <v>0.42500000000000732</v>
      </c>
      <c r="S856" s="5">
        <f t="shared" si="325"/>
        <v>0.31361621771210085</v>
      </c>
    </row>
    <row r="857" spans="1:19" x14ac:dyDescent="0.25">
      <c r="D857" s="10">
        <v>0.1</v>
      </c>
      <c r="E857" s="2">
        <v>1520</v>
      </c>
      <c r="F857" s="38">
        <f t="shared" si="314"/>
        <v>0.63888888888888895</v>
      </c>
      <c r="G857" s="2">
        <v>1523</v>
      </c>
      <c r="H857" s="40">
        <f t="shared" si="326"/>
        <v>0.64097222222222217</v>
      </c>
      <c r="I857" s="4" t="str">
        <f t="shared" si="315"/>
        <v/>
      </c>
      <c r="J857" s="2">
        <f t="shared" si="316"/>
        <v>8.0000000000001315</v>
      </c>
      <c r="K857" s="2">
        <f t="shared" si="317"/>
        <v>2.9999999999998295</v>
      </c>
      <c r="L857" s="2">
        <f t="shared" si="318"/>
        <v>2</v>
      </c>
      <c r="M857" s="2">
        <f t="shared" ca="1" si="319"/>
        <v>1430</v>
      </c>
      <c r="N857" s="2" t="str">
        <f t="shared" si="320"/>
        <v/>
      </c>
      <c r="O857" s="2">
        <f t="shared" si="321"/>
        <v>2.0000000000000329</v>
      </c>
      <c r="P857" s="5">
        <f t="shared" si="322"/>
        <v>1.731243415219333</v>
      </c>
      <c r="Q857" s="2">
        <f t="shared" si="323"/>
        <v>0.29999999999998295</v>
      </c>
      <c r="R857" s="2">
        <f t="shared" si="324"/>
        <v>2.3000000000000158</v>
      </c>
      <c r="S857" s="5">
        <f t="shared" si="325"/>
        <v>2.0312434152193157</v>
      </c>
    </row>
    <row r="858" spans="1:19" x14ac:dyDescent="0.25">
      <c r="D858" s="10">
        <v>0.4</v>
      </c>
      <c r="E858" s="2">
        <v>1531</v>
      </c>
      <c r="F858" s="38">
        <f t="shared" si="314"/>
        <v>0.64652777777777781</v>
      </c>
      <c r="G858" s="2">
        <v>1535</v>
      </c>
      <c r="H858" s="40">
        <f t="shared" si="326"/>
        <v>0.64930555555555558</v>
      </c>
      <c r="I858" s="4" t="str">
        <f t="shared" si="315"/>
        <v/>
      </c>
      <c r="J858" s="2">
        <f t="shared" si="316"/>
        <v>12.999999999999954</v>
      </c>
      <c r="K858" s="2">
        <f t="shared" si="317"/>
        <v>3.9999999999999858</v>
      </c>
      <c r="L858" s="2">
        <f t="shared" si="318"/>
        <v>3</v>
      </c>
      <c r="M858" s="2">
        <f t="shared" ca="1" si="319"/>
        <v>1430</v>
      </c>
      <c r="N858" s="2" t="str">
        <f t="shared" si="320"/>
        <v/>
      </c>
      <c r="O858" s="2">
        <f t="shared" si="321"/>
        <v>2.625999999999991</v>
      </c>
      <c r="P858" s="5">
        <f t="shared" si="322"/>
        <v>1.1179340710188788</v>
      </c>
      <c r="Q858" s="2">
        <f t="shared" si="323"/>
        <v>1.5999999999999943</v>
      </c>
      <c r="R858" s="2">
        <f t="shared" si="324"/>
        <v>4.2259999999999849</v>
      </c>
      <c r="S858" s="5">
        <f t="shared" si="325"/>
        <v>2.7179340710188731</v>
      </c>
    </row>
    <row r="859" spans="1:19" x14ac:dyDescent="0.25">
      <c r="D859" s="10">
        <v>4.0000000000000001E-3</v>
      </c>
      <c r="E859" s="2">
        <v>1548</v>
      </c>
      <c r="F859" s="40">
        <f t="shared" si="314"/>
        <v>0.65833333333333333</v>
      </c>
      <c r="G859" s="2">
        <v>1550</v>
      </c>
      <c r="H859" s="40">
        <f t="shared" si="326"/>
        <v>0.65972222222222221</v>
      </c>
      <c r="I859" s="4" t="str">
        <f t="shared" si="315"/>
        <v/>
      </c>
      <c r="J859" s="2">
        <f t="shared" si="316"/>
        <v>4.9999999999999822</v>
      </c>
      <c r="K859" s="2">
        <f t="shared" si="317"/>
        <v>1.9999999999999929</v>
      </c>
      <c r="L859" s="2">
        <f t="shared" si="318"/>
        <v>4</v>
      </c>
      <c r="M859" s="2">
        <f t="shared" ca="1" si="319"/>
        <v>1430</v>
      </c>
      <c r="N859" s="2" t="str">
        <f t="shared" si="320"/>
        <v/>
      </c>
      <c r="O859" s="2">
        <f t="shared" si="321"/>
        <v>9.9999999999999655E-3</v>
      </c>
      <c r="P859" s="5">
        <f t="shared" si="322"/>
        <v>2.4112946171660505E-3</v>
      </c>
      <c r="Q859" s="2">
        <f t="shared" si="323"/>
        <v>7.9999999999999724E-3</v>
      </c>
      <c r="R859" s="2">
        <f t="shared" si="324"/>
        <v>1.799999999999994E-2</v>
      </c>
      <c r="S859" s="5">
        <f t="shared" si="325"/>
        <v>1.0411294617166023E-2</v>
      </c>
    </row>
    <row r="860" spans="1:19" x14ac:dyDescent="0.25">
      <c r="D860" s="10">
        <v>0</v>
      </c>
      <c r="E860" s="2">
        <v>1555</v>
      </c>
      <c r="F860" s="40">
        <f t="shared" si="314"/>
        <v>0.66319444444444442</v>
      </c>
      <c r="G860" s="2">
        <v>1557</v>
      </c>
      <c r="H860" s="40">
        <f t="shared" si="326"/>
        <v>0.6645833333333333</v>
      </c>
      <c r="I860" s="4" t="str">
        <f t="shared" si="315"/>
        <v/>
      </c>
      <c r="J860" s="2">
        <f t="shared" si="316"/>
        <v>22.000000000000082</v>
      </c>
      <c r="K860" s="2">
        <f t="shared" si="317"/>
        <v>1.9999999999999929</v>
      </c>
      <c r="L860" s="2">
        <f t="shared" si="318"/>
        <v>5</v>
      </c>
      <c r="M860" s="2">
        <f t="shared" ca="1" si="319"/>
        <v>1430</v>
      </c>
      <c r="N860" s="2" t="str">
        <f t="shared" si="320"/>
        <v/>
      </c>
      <c r="O860" s="2">
        <f t="shared" si="321"/>
        <v>0.16500000000000062</v>
      </c>
      <c r="P860" s="5">
        <f t="shared" si="322"/>
        <v>3.4318259960201346E-2</v>
      </c>
      <c r="Q860" s="2">
        <f t="shared" si="323"/>
        <v>0</v>
      </c>
      <c r="R860" s="2">
        <f t="shared" si="324"/>
        <v>0.16500000000000062</v>
      </c>
      <c r="S860" s="5">
        <f t="shared" si="325"/>
        <v>3.4318259960201346E-2</v>
      </c>
    </row>
    <row r="861" spans="1:19" x14ac:dyDescent="0.25">
      <c r="D861" s="10">
        <v>1.4999999999999999E-2</v>
      </c>
      <c r="E861" s="2">
        <v>1619</v>
      </c>
      <c r="F861" s="40">
        <f t="shared" si="314"/>
        <v>0.67986111111111114</v>
      </c>
      <c r="G861" s="2">
        <v>1624</v>
      </c>
      <c r="H861" s="40">
        <f t="shared" si="326"/>
        <v>0.68333333333333324</v>
      </c>
      <c r="I861" s="4" t="str">
        <f t="shared" si="315"/>
        <v/>
      </c>
      <c r="J861" s="2">
        <f t="shared" si="316"/>
        <v>9.0000000000001279</v>
      </c>
      <c r="K861" s="2">
        <f t="shared" si="317"/>
        <v>4.9999999999998224</v>
      </c>
      <c r="L861" s="2">
        <f t="shared" si="318"/>
        <v>6</v>
      </c>
      <c r="M861" s="2">
        <f t="shared" ca="1" si="319"/>
        <v>1430</v>
      </c>
      <c r="N861" s="2" t="str">
        <f t="shared" si="320"/>
        <v/>
      </c>
      <c r="O861" s="2">
        <f t="shared" si="321"/>
        <v>1.4175000000000202</v>
      </c>
      <c r="P861" s="5">
        <f t="shared" si="322"/>
        <v>0.8562361359974564</v>
      </c>
      <c r="Q861" s="2">
        <f t="shared" si="323"/>
        <v>7.4999999999997333E-2</v>
      </c>
      <c r="R861" s="2">
        <f t="shared" si="324"/>
        <v>1.4925000000000175</v>
      </c>
      <c r="S861" s="5">
        <f t="shared" si="325"/>
        <v>0.9312361359974537</v>
      </c>
    </row>
    <row r="862" spans="1:19" x14ac:dyDescent="0.25">
      <c r="D862" s="10">
        <v>0.3</v>
      </c>
      <c r="E862" s="2">
        <v>1633</v>
      </c>
      <c r="F862" s="40">
        <f t="shared" si="314"/>
        <v>0.68958333333333333</v>
      </c>
      <c r="G862" s="2">
        <v>1640</v>
      </c>
      <c r="H862" s="40">
        <f t="shared" si="326"/>
        <v>0.69444444444444453</v>
      </c>
      <c r="I862" s="4" t="str">
        <f t="shared" si="315"/>
        <v/>
      </c>
      <c r="J862" s="2">
        <f t="shared" si="316"/>
        <v>10.999999999999961</v>
      </c>
      <c r="K862" s="2">
        <f t="shared" si="317"/>
        <v>7.000000000000135</v>
      </c>
      <c r="L862" s="2">
        <f t="shared" si="318"/>
        <v>7</v>
      </c>
      <c r="M862" s="2">
        <f t="shared" ca="1" si="319"/>
        <v>1430</v>
      </c>
      <c r="N862" s="2" t="str">
        <f t="shared" si="320"/>
        <v/>
      </c>
      <c r="O862" s="2">
        <f t="shared" si="321"/>
        <v>1.7324999999999939</v>
      </c>
      <c r="P862" s="5">
        <f t="shared" si="322"/>
        <v>1.0465108328857613</v>
      </c>
      <c r="Q862" s="2">
        <f t="shared" si="323"/>
        <v>2.1000000000000405</v>
      </c>
      <c r="R862" s="2">
        <f t="shared" si="324"/>
        <v>3.8325000000000342</v>
      </c>
      <c r="S862" s="5">
        <f t="shared" si="325"/>
        <v>3.1465108328858018</v>
      </c>
    </row>
    <row r="863" spans="1:19" x14ac:dyDescent="0.25">
      <c r="D863" s="10">
        <v>1.4999999999999999E-2</v>
      </c>
      <c r="E863" s="2">
        <v>1651</v>
      </c>
      <c r="F863" s="40">
        <f t="shared" si="314"/>
        <v>0.70208333333333339</v>
      </c>
      <c r="G863" s="2">
        <v>1701</v>
      </c>
      <c r="H863" s="40">
        <f t="shared" si="326"/>
        <v>0.7090277777777777</v>
      </c>
      <c r="I863" s="4" t="str">
        <f t="shared" si="315"/>
        <v/>
      </c>
      <c r="J863" s="2">
        <f t="shared" si="316"/>
        <v>11.000000000000121</v>
      </c>
      <c r="K863" s="2">
        <f t="shared" si="317"/>
        <v>9.9999999999998046</v>
      </c>
      <c r="L863" s="2">
        <f t="shared" si="318"/>
        <v>8</v>
      </c>
      <c r="M863" s="2">
        <f t="shared" ca="1" si="319"/>
        <v>1430</v>
      </c>
      <c r="N863" s="2" t="str">
        <f t="shared" si="320"/>
        <v/>
      </c>
      <c r="O863" s="2">
        <f t="shared" si="321"/>
        <v>8.5250000000000936E-2</v>
      </c>
      <c r="P863" s="5">
        <f t="shared" si="322"/>
        <v>4.6921893715150806E-2</v>
      </c>
      <c r="Q863" s="2">
        <f t="shared" si="323"/>
        <v>0.14999999999999705</v>
      </c>
      <c r="R863" s="2">
        <f t="shared" si="324"/>
        <v>0.23524999999999799</v>
      </c>
      <c r="S863" s="5">
        <f t="shared" si="325"/>
        <v>0.19692189371514784</v>
      </c>
    </row>
    <row r="864" spans="1:19" x14ac:dyDescent="0.25">
      <c r="D864" s="10">
        <v>5.0000000000000001E-4</v>
      </c>
      <c r="E864" s="2">
        <v>1712</v>
      </c>
      <c r="F864" s="40">
        <f t="shared" si="314"/>
        <v>0.71666666666666667</v>
      </c>
      <c r="G864" s="2">
        <v>1714</v>
      </c>
      <c r="H864" s="40">
        <f t="shared" si="326"/>
        <v>0.71805555555555556</v>
      </c>
      <c r="I864" s="4">
        <f t="shared" si="315"/>
        <v>0.72152777777777777</v>
      </c>
      <c r="J864" s="2" t="str">
        <f t="shared" si="316"/>
        <v/>
      </c>
      <c r="K864" s="2">
        <f t="shared" si="317"/>
        <v>1.9999999999999929</v>
      </c>
      <c r="L864" s="2">
        <f t="shared" si="318"/>
        <v>9</v>
      </c>
      <c r="M864" s="2">
        <f t="shared" ca="1" si="319"/>
        <v>1430</v>
      </c>
      <c r="N864" s="2">
        <f t="shared" ca="1" si="320"/>
        <v>169.00000000000003</v>
      </c>
      <c r="O864" s="2">
        <f t="shared" si="321"/>
        <v>1.25E-3</v>
      </c>
      <c r="P864" s="5">
        <f t="shared" si="322"/>
        <v>4.014741073347378E-4</v>
      </c>
      <c r="Q864" s="2">
        <f t="shared" si="323"/>
        <v>9.9999999999999655E-4</v>
      </c>
      <c r="R864" s="2">
        <f t="shared" si="324"/>
        <v>2.2499999999999968E-3</v>
      </c>
      <c r="S864" s="5">
        <f t="shared" si="325"/>
        <v>1.4014741073347344E-3</v>
      </c>
    </row>
    <row r="865" spans="1:19" x14ac:dyDescent="0.25">
      <c r="A865" s="6">
        <v>38307</v>
      </c>
      <c r="B865" s="2">
        <v>1729</v>
      </c>
      <c r="D865" s="10">
        <v>1.2999999999999999E-2</v>
      </c>
      <c r="E865" s="2">
        <v>1754</v>
      </c>
      <c r="F865" s="40">
        <f t="shared" si="314"/>
        <v>0.74583333333333324</v>
      </c>
      <c r="G865" s="2">
        <v>1759</v>
      </c>
      <c r="H865" s="40">
        <f t="shared" si="326"/>
        <v>0.74930555555555556</v>
      </c>
      <c r="I865" s="4" t="str">
        <f t="shared" si="315"/>
        <v/>
      </c>
      <c r="J865" s="2">
        <f t="shared" si="316"/>
        <v>8.999999999999968</v>
      </c>
      <c r="K865" s="2">
        <f t="shared" si="317"/>
        <v>5.0000000000001421</v>
      </c>
      <c r="L865" s="2">
        <f t="shared" si="318"/>
        <v>1</v>
      </c>
      <c r="M865" s="2">
        <f t="shared" ca="1" si="319"/>
        <v>1729</v>
      </c>
      <c r="N865" s="2" t="str">
        <f t="shared" si="320"/>
        <v/>
      </c>
      <c r="O865" s="2">
        <f t="shared" si="321"/>
        <v>3.2084999999999884</v>
      </c>
      <c r="P865" s="5">
        <f t="shared" si="322"/>
        <v>1.5511575344758204</v>
      </c>
      <c r="Q865" s="2">
        <f t="shared" si="323"/>
        <v>6.5000000000001848E-2</v>
      </c>
      <c r="R865" s="2">
        <f t="shared" si="324"/>
        <v>3.2734999999999901</v>
      </c>
      <c r="S865" s="5">
        <f t="shared" si="325"/>
        <v>1.6161575344758223</v>
      </c>
    </row>
    <row r="866" spans="1:19" x14ac:dyDescent="0.25">
      <c r="D866" s="10">
        <v>0.7</v>
      </c>
      <c r="E866" s="2">
        <v>1808</v>
      </c>
      <c r="F866" s="40">
        <f t="shared" si="314"/>
        <v>0.75555555555555554</v>
      </c>
      <c r="G866" s="2">
        <v>1811</v>
      </c>
      <c r="H866" s="40">
        <f t="shared" si="326"/>
        <v>0.75763888888888886</v>
      </c>
      <c r="I866" s="4" t="str">
        <f t="shared" si="315"/>
        <v/>
      </c>
      <c r="J866" s="2">
        <f t="shared" si="316"/>
        <v>10.000000000000124</v>
      </c>
      <c r="K866" s="2">
        <f t="shared" si="317"/>
        <v>2.9999999999999893</v>
      </c>
      <c r="L866" s="2">
        <f t="shared" si="318"/>
        <v>2</v>
      </c>
      <c r="M866" s="2">
        <f t="shared" ca="1" si="319"/>
        <v>1729</v>
      </c>
      <c r="N866" s="2" t="str">
        <f t="shared" si="320"/>
        <v/>
      </c>
      <c r="O866" s="2">
        <f t="shared" si="321"/>
        <v>3.5200000000000435</v>
      </c>
      <c r="P866" s="5">
        <f t="shared" si="322"/>
        <v>1.3476521545825255</v>
      </c>
      <c r="Q866" s="2">
        <f t="shared" si="323"/>
        <v>2.0999999999999925</v>
      </c>
      <c r="R866" s="2">
        <f t="shared" si="324"/>
        <v>5.6200000000000365</v>
      </c>
      <c r="S866" s="5">
        <f t="shared" si="325"/>
        <v>3.4476521545825181</v>
      </c>
    </row>
    <row r="867" spans="1:19" x14ac:dyDescent="0.25">
      <c r="D867" s="10">
        <v>4.0000000000000001E-3</v>
      </c>
      <c r="E867" s="2">
        <v>1821</v>
      </c>
      <c r="F867" s="40">
        <f t="shared" si="314"/>
        <v>0.76458333333333339</v>
      </c>
      <c r="G867" s="2">
        <v>1831</v>
      </c>
      <c r="H867" s="40">
        <f t="shared" si="326"/>
        <v>0.7715277777777777</v>
      </c>
      <c r="I867" s="4">
        <f t="shared" si="315"/>
        <v>0.77499999999999991</v>
      </c>
      <c r="J867" s="2" t="str">
        <f t="shared" si="316"/>
        <v/>
      </c>
      <c r="K867" s="2">
        <f t="shared" si="317"/>
        <v>9.9999999999998046</v>
      </c>
      <c r="L867" s="2">
        <f t="shared" si="318"/>
        <v>3</v>
      </c>
      <c r="M867" s="2">
        <f t="shared" ca="1" si="319"/>
        <v>1729</v>
      </c>
      <c r="N867" s="2">
        <f t="shared" ca="1" si="320"/>
        <v>66.999999999999758</v>
      </c>
      <c r="O867" s="2">
        <f t="shared" si="321"/>
        <v>0.01</v>
      </c>
      <c r="P867" s="5">
        <f t="shared" si="322"/>
        <v>2.4107675165242134E-3</v>
      </c>
      <c r="Q867" s="2">
        <f t="shared" si="323"/>
        <v>3.9999999999999217E-2</v>
      </c>
      <c r="R867" s="2">
        <f t="shared" si="324"/>
        <v>4.9999999999999219E-2</v>
      </c>
      <c r="S867" s="5">
        <f t="shared" si="325"/>
        <v>4.241076751652343E-2</v>
      </c>
    </row>
    <row r="868" spans="1:19" x14ac:dyDescent="0.25">
      <c r="A868" s="6">
        <v>38308</v>
      </c>
      <c r="B868" s="2">
        <v>816</v>
      </c>
      <c r="D868" s="10">
        <v>0.01</v>
      </c>
      <c r="E868" s="2">
        <v>922</v>
      </c>
      <c r="F868" s="40">
        <f t="shared" si="314"/>
        <v>0.39027777777777778</v>
      </c>
      <c r="G868" s="2">
        <v>939</v>
      </c>
      <c r="H868" s="40">
        <f t="shared" si="326"/>
        <v>0.40208333333333335</v>
      </c>
      <c r="I868" s="4" t="str">
        <f t="shared" si="315"/>
        <v/>
      </c>
      <c r="J868" s="2">
        <f t="shared" si="316"/>
        <v>15.999999999999943</v>
      </c>
      <c r="K868" s="2">
        <f t="shared" si="317"/>
        <v>17.000000000000021</v>
      </c>
      <c r="L868" s="2">
        <f t="shared" si="318"/>
        <v>1</v>
      </c>
      <c r="M868" s="2">
        <f t="shared" ca="1" si="319"/>
        <v>816</v>
      </c>
      <c r="N868" s="2" t="str">
        <f t="shared" si="320"/>
        <v/>
      </c>
      <c r="O868" s="2">
        <f t="shared" si="321"/>
        <v>8.7999999999999676E-2</v>
      </c>
      <c r="P868" s="5">
        <f t="shared" si="322"/>
        <v>6.2562845582361026E-2</v>
      </c>
      <c r="Q868" s="2">
        <f t="shared" si="323"/>
        <v>0.17000000000000021</v>
      </c>
      <c r="R868" s="2">
        <f t="shared" si="324"/>
        <v>0.2579999999999999</v>
      </c>
      <c r="S868" s="5">
        <f t="shared" si="325"/>
        <v>0.23256284558236123</v>
      </c>
    </row>
    <row r="869" spans="1:19" x14ac:dyDescent="0.25">
      <c r="D869" s="10">
        <v>1E-3</v>
      </c>
      <c r="E869" s="2">
        <v>955</v>
      </c>
      <c r="F869" s="40">
        <f t="shared" si="314"/>
        <v>0.41319444444444442</v>
      </c>
      <c r="G869" s="2">
        <v>958</v>
      </c>
      <c r="H869" s="40">
        <f t="shared" si="326"/>
        <v>0.4152777777777778</v>
      </c>
      <c r="I869" s="4" t="str">
        <f t="shared" si="315"/>
        <v/>
      </c>
      <c r="J869" s="2">
        <f t="shared" si="316"/>
        <v>4.9999999999999822</v>
      </c>
      <c r="K869" s="2">
        <f t="shared" si="317"/>
        <v>3.0000000000000693</v>
      </c>
      <c r="L869" s="2">
        <f t="shared" si="318"/>
        <v>2</v>
      </c>
      <c r="M869" s="2">
        <f t="shared" ca="1" si="319"/>
        <v>816</v>
      </c>
      <c r="N869" s="2" t="str">
        <f t="shared" si="320"/>
        <v/>
      </c>
      <c r="O869" s="2">
        <f t="shared" si="321"/>
        <v>2.4999999999999914E-3</v>
      </c>
      <c r="P869" s="5">
        <f t="shared" si="322"/>
        <v>7.237194197382659E-4</v>
      </c>
      <c r="Q869" s="2">
        <f t="shared" si="323"/>
        <v>3.0000000000000695E-3</v>
      </c>
      <c r="R869" s="2">
        <f t="shared" si="324"/>
        <v>5.5000000000000604E-3</v>
      </c>
      <c r="S869" s="5">
        <f t="shared" si="325"/>
        <v>3.7237194197383356E-3</v>
      </c>
    </row>
    <row r="870" spans="1:19" x14ac:dyDescent="0.25">
      <c r="D870" s="10">
        <v>0</v>
      </c>
      <c r="E870" s="2">
        <v>1003</v>
      </c>
      <c r="F870" s="40">
        <f t="shared" si="314"/>
        <v>0.41875000000000001</v>
      </c>
      <c r="G870" s="2">
        <v>1008</v>
      </c>
      <c r="H870" s="40">
        <f t="shared" si="326"/>
        <v>0.42222222222222222</v>
      </c>
      <c r="I870" s="4" t="str">
        <f t="shared" si="315"/>
        <v/>
      </c>
      <c r="J870" s="2">
        <f t="shared" si="316"/>
        <v>25.999999999999986</v>
      </c>
      <c r="K870" s="2">
        <f t="shared" si="317"/>
        <v>4.9999999999999822</v>
      </c>
      <c r="L870" s="2">
        <f t="shared" si="318"/>
        <v>3</v>
      </c>
      <c r="M870" s="2">
        <f t="shared" ca="1" si="319"/>
        <v>816</v>
      </c>
      <c r="N870" s="2" t="str">
        <f t="shared" si="320"/>
        <v/>
      </c>
      <c r="O870" s="2">
        <f t="shared" si="321"/>
        <v>0.12999999999999992</v>
      </c>
      <c r="P870" s="5">
        <f t="shared" si="322"/>
        <v>2.8228834848354731E-2</v>
      </c>
      <c r="Q870" s="2">
        <f t="shared" si="323"/>
        <v>0</v>
      </c>
      <c r="R870" s="2">
        <f t="shared" si="324"/>
        <v>0.12999999999999992</v>
      </c>
      <c r="S870" s="5">
        <f t="shared" si="325"/>
        <v>2.8228834848354731E-2</v>
      </c>
    </row>
    <row r="871" spans="1:19" x14ac:dyDescent="0.25">
      <c r="D871" s="10">
        <v>0.01</v>
      </c>
      <c r="E871" s="2">
        <v>1034</v>
      </c>
      <c r="F871" s="40">
        <f t="shared" si="314"/>
        <v>0.44027777777777777</v>
      </c>
      <c r="G871" s="2">
        <v>1038</v>
      </c>
      <c r="H871" s="40">
        <f t="shared" si="326"/>
        <v>0.44305555555555554</v>
      </c>
      <c r="I871" s="4" t="str">
        <f t="shared" si="315"/>
        <v/>
      </c>
      <c r="J871" s="2">
        <f t="shared" si="316"/>
        <v>16.000000000000021</v>
      </c>
      <c r="K871" s="2">
        <f t="shared" si="317"/>
        <v>3.9999999999999858</v>
      </c>
      <c r="L871" s="2">
        <f t="shared" si="318"/>
        <v>4</v>
      </c>
      <c r="M871" s="2">
        <f t="shared" ca="1" si="319"/>
        <v>816</v>
      </c>
      <c r="N871" s="2" t="str">
        <f t="shared" si="320"/>
        <v/>
      </c>
      <c r="O871" s="2">
        <f t="shared" si="321"/>
        <v>80.080000000000112</v>
      </c>
      <c r="P871" s="5">
        <f t="shared" si="322"/>
        <v>23.139544623296363</v>
      </c>
      <c r="Q871" s="2">
        <f t="shared" si="323"/>
        <v>3.9999999999999862E-2</v>
      </c>
      <c r="R871" s="2">
        <f t="shared" si="324"/>
        <v>80.120000000000118</v>
      </c>
      <c r="S871" s="5">
        <f t="shared" si="325"/>
        <v>23.179544623296362</v>
      </c>
    </row>
    <row r="872" spans="1:19" x14ac:dyDescent="0.25">
      <c r="D872" s="10">
        <v>10</v>
      </c>
      <c r="E872" s="2">
        <v>1054</v>
      </c>
      <c r="F872" s="40">
        <f t="shared" si="314"/>
        <v>0.45416666666666666</v>
      </c>
      <c r="G872" s="2">
        <v>1101</v>
      </c>
      <c r="H872" s="40">
        <f t="shared" si="326"/>
        <v>0.45902777777777781</v>
      </c>
      <c r="I872" s="4" t="str">
        <f t="shared" si="315"/>
        <v/>
      </c>
      <c r="J872" s="2">
        <f t="shared" si="316"/>
        <v>23</v>
      </c>
      <c r="K872" s="2">
        <f t="shared" si="317"/>
        <v>7.0000000000000551</v>
      </c>
      <c r="L872" s="2">
        <f t="shared" si="318"/>
        <v>5</v>
      </c>
      <c r="M872" s="2">
        <f t="shared" ca="1" si="319"/>
        <v>816</v>
      </c>
      <c r="N872" s="2" t="str">
        <f t="shared" si="320"/>
        <v/>
      </c>
      <c r="O872" s="2">
        <f t="shared" si="321"/>
        <v>115.0115</v>
      </c>
      <c r="P872" s="5">
        <f t="shared" si="322"/>
        <v>24.972145206495533</v>
      </c>
      <c r="Q872" s="2">
        <f t="shared" si="323"/>
        <v>70.000000000000554</v>
      </c>
      <c r="R872" s="2">
        <f t="shared" si="324"/>
        <v>185.01150000000055</v>
      </c>
      <c r="S872" s="5">
        <f t="shared" si="325"/>
        <v>94.972145206496094</v>
      </c>
    </row>
    <row r="873" spans="1:19" x14ac:dyDescent="0.25">
      <c r="D873" s="10">
        <v>1E-3</v>
      </c>
      <c r="E873" s="2">
        <v>1124</v>
      </c>
      <c r="F873" s="40">
        <f t="shared" si="314"/>
        <v>0.47500000000000003</v>
      </c>
      <c r="G873" s="2">
        <v>1131</v>
      </c>
      <c r="H873" s="40">
        <f t="shared" si="326"/>
        <v>0.47986111111111113</v>
      </c>
      <c r="I873" s="4">
        <f t="shared" si="315"/>
        <v>0.48333333333333334</v>
      </c>
      <c r="J873" s="2" t="str">
        <f t="shared" si="316"/>
        <v/>
      </c>
      <c r="K873" s="2">
        <f t="shared" si="317"/>
        <v>6.9999999999999751</v>
      </c>
      <c r="L873" s="2">
        <f t="shared" si="318"/>
        <v>6</v>
      </c>
      <c r="M873" s="2">
        <f t="shared" ca="1" si="319"/>
        <v>816</v>
      </c>
      <c r="N873" s="2">
        <f t="shared" ca="1" si="320"/>
        <v>199.99999999999994</v>
      </c>
      <c r="O873" s="2">
        <f t="shared" si="321"/>
        <v>2.5000000000000001E-3</v>
      </c>
      <c r="P873" s="5">
        <f t="shared" si="322"/>
        <v>7.2310141757293866E-4</v>
      </c>
      <c r="Q873" s="2">
        <f t="shared" si="323"/>
        <v>6.999999999999975E-3</v>
      </c>
      <c r="R873" s="2">
        <f t="shared" si="324"/>
        <v>9.4999999999999755E-3</v>
      </c>
      <c r="S873" s="5">
        <f t="shared" si="325"/>
        <v>7.7231014175729133E-3</v>
      </c>
    </row>
    <row r="874" spans="1:19" x14ac:dyDescent="0.25">
      <c r="A874" s="6">
        <v>38308</v>
      </c>
      <c r="B874" s="2">
        <v>1143</v>
      </c>
      <c r="D874" s="10">
        <v>0.01</v>
      </c>
      <c r="E874" s="2">
        <v>1206</v>
      </c>
      <c r="F874" s="40">
        <f t="shared" si="314"/>
        <v>0.50416666666666665</v>
      </c>
      <c r="G874" s="2">
        <v>1217</v>
      </c>
      <c r="H874" s="40">
        <f t="shared" si="326"/>
        <v>0.51180555555555551</v>
      </c>
      <c r="I874" s="4" t="str">
        <f t="shared" si="315"/>
        <v/>
      </c>
      <c r="J874" s="2">
        <f t="shared" si="316"/>
        <v>11.000000000000121</v>
      </c>
      <c r="K874" s="2">
        <f t="shared" si="317"/>
        <v>10.999999999999961</v>
      </c>
      <c r="L874" s="2">
        <f t="shared" si="318"/>
        <v>1</v>
      </c>
      <c r="M874" s="2">
        <f t="shared" ca="1" si="319"/>
        <v>1143</v>
      </c>
      <c r="N874" s="2" t="str">
        <f t="shared" si="320"/>
        <v/>
      </c>
      <c r="O874" s="2">
        <f t="shared" si="321"/>
        <v>7.2050000000000791</v>
      </c>
      <c r="P874" s="5">
        <f t="shared" si="322"/>
        <v>2.9152930331838913</v>
      </c>
      <c r="Q874" s="2">
        <f t="shared" si="323"/>
        <v>0.10999999999999961</v>
      </c>
      <c r="R874" s="2">
        <f t="shared" si="324"/>
        <v>7.3150000000000786</v>
      </c>
      <c r="S874" s="5">
        <f t="shared" si="325"/>
        <v>3.0252930331838908</v>
      </c>
    </row>
    <row r="875" spans="1:19" x14ac:dyDescent="0.25">
      <c r="D875" s="10">
        <v>1.3</v>
      </c>
      <c r="E875" s="2">
        <v>1228</v>
      </c>
      <c r="F875" s="40">
        <f t="shared" si="314"/>
        <v>0.51944444444444449</v>
      </c>
      <c r="G875" s="2">
        <v>1232</v>
      </c>
      <c r="H875" s="40">
        <f t="shared" si="326"/>
        <v>0.52222222222222225</v>
      </c>
      <c r="I875" s="4" t="str">
        <f t="shared" si="315"/>
        <v/>
      </c>
      <c r="J875" s="2">
        <f t="shared" si="316"/>
        <v>6.9999999999999751</v>
      </c>
      <c r="K875" s="2">
        <f t="shared" si="317"/>
        <v>3.9999999999999858</v>
      </c>
      <c r="L875" s="2">
        <f t="shared" si="318"/>
        <v>2</v>
      </c>
      <c r="M875" s="2">
        <f t="shared" ca="1" si="319"/>
        <v>1143</v>
      </c>
      <c r="N875" s="2" t="str">
        <f t="shared" si="320"/>
        <v/>
      </c>
      <c r="O875" s="2">
        <f t="shared" si="321"/>
        <v>50.049999999999827</v>
      </c>
      <c r="P875" s="5">
        <f t="shared" si="322"/>
        <v>35.568728762158109</v>
      </c>
      <c r="Q875" s="2">
        <f t="shared" si="323"/>
        <v>5.1999999999999815</v>
      </c>
      <c r="R875" s="2">
        <f t="shared" si="324"/>
        <v>55.249999999999808</v>
      </c>
      <c r="S875" s="5">
        <f t="shared" si="325"/>
        <v>40.768728762158091</v>
      </c>
    </row>
    <row r="876" spans="1:19" x14ac:dyDescent="0.25">
      <c r="D876" s="10">
        <v>13</v>
      </c>
      <c r="E876" s="2">
        <v>1239</v>
      </c>
      <c r="F876" s="40">
        <f t="shared" si="314"/>
        <v>0.52708333333333335</v>
      </c>
      <c r="G876" s="2">
        <v>1242</v>
      </c>
      <c r="H876" s="40">
        <f t="shared" si="326"/>
        <v>0.52916666666666667</v>
      </c>
      <c r="I876" s="4">
        <f t="shared" si="315"/>
        <v>0.53263888888888888</v>
      </c>
      <c r="J876" s="2" t="str">
        <f t="shared" si="316"/>
        <v/>
      </c>
      <c r="K876" s="2">
        <f t="shared" si="317"/>
        <v>2.9999999999999893</v>
      </c>
      <c r="L876" s="2">
        <f t="shared" si="318"/>
        <v>3</v>
      </c>
      <c r="M876" s="2">
        <f t="shared" ca="1" si="319"/>
        <v>1143</v>
      </c>
      <c r="N876" s="2">
        <f t="shared" ca="1" si="320"/>
        <v>64.000000000000014</v>
      </c>
      <c r="O876" s="2">
        <f t="shared" si="321"/>
        <v>32.5</v>
      </c>
      <c r="P876" s="5">
        <f t="shared" si="322"/>
        <v>3.9681448036949938</v>
      </c>
      <c r="Q876" s="2">
        <f t="shared" si="323"/>
        <v>38.999999999999858</v>
      </c>
      <c r="R876" s="2">
        <f t="shared" si="324"/>
        <v>71.499999999999858</v>
      </c>
      <c r="S876" s="5">
        <f t="shared" si="325"/>
        <v>42.968144803694855</v>
      </c>
    </row>
    <row r="877" spans="1:19" x14ac:dyDescent="0.25">
      <c r="A877" s="6">
        <v>38308</v>
      </c>
      <c r="B877" s="2">
        <v>1437</v>
      </c>
      <c r="D877" s="10">
        <v>1</v>
      </c>
      <c r="E877" s="2">
        <v>1512</v>
      </c>
      <c r="F877" s="40">
        <f t="shared" si="314"/>
        <v>0.6333333333333333</v>
      </c>
      <c r="G877" s="2">
        <v>1532</v>
      </c>
      <c r="H877" s="40">
        <f t="shared" si="326"/>
        <v>0.64722222222222225</v>
      </c>
      <c r="I877" s="4">
        <f t="shared" si="315"/>
        <v>0.65069444444444446</v>
      </c>
      <c r="J877" s="2" t="str">
        <f t="shared" si="316"/>
        <v/>
      </c>
      <c r="K877" s="2">
        <f t="shared" si="317"/>
        <v>20.000000000000089</v>
      </c>
      <c r="L877" s="2">
        <f t="shared" si="318"/>
        <v>1</v>
      </c>
      <c r="M877" s="2">
        <f t="shared" ca="1" si="319"/>
        <v>1437</v>
      </c>
      <c r="N877" s="2">
        <f t="shared" ca="1" si="320"/>
        <v>59.999999999999943</v>
      </c>
      <c r="O877" s="2">
        <f t="shared" si="321"/>
        <v>2.5</v>
      </c>
      <c r="P877" s="5">
        <f t="shared" si="322"/>
        <v>0.36191198291773735</v>
      </c>
      <c r="Q877" s="2">
        <f t="shared" si="323"/>
        <v>20.000000000000089</v>
      </c>
      <c r="R877" s="2">
        <f t="shared" si="324"/>
        <v>22.500000000000089</v>
      </c>
      <c r="S877" s="5">
        <f t="shared" si="325"/>
        <v>20.361911982917825</v>
      </c>
    </row>
    <row r="878" spans="1:19" x14ac:dyDescent="0.25">
      <c r="A878" s="6">
        <v>38309</v>
      </c>
      <c r="B878" s="2">
        <v>809</v>
      </c>
      <c r="D878" s="10">
        <v>0.01</v>
      </c>
      <c r="E878" s="2">
        <v>859</v>
      </c>
      <c r="F878" s="40">
        <f t="shared" si="314"/>
        <v>0.3743055555555555</v>
      </c>
      <c r="G878" s="2">
        <v>900</v>
      </c>
      <c r="H878" s="40">
        <f t="shared" si="326"/>
        <v>0.375</v>
      </c>
      <c r="I878" s="4" t="str">
        <f t="shared" si="315"/>
        <v/>
      </c>
      <c r="J878" s="2">
        <f t="shared" si="316"/>
        <v>11.999999999999957</v>
      </c>
      <c r="K878" s="2">
        <f t="shared" si="317"/>
        <v>1.0000000000000764</v>
      </c>
      <c r="L878" s="2">
        <f t="shared" si="318"/>
        <v>1</v>
      </c>
      <c r="M878" s="2">
        <f t="shared" ca="1" si="319"/>
        <v>809</v>
      </c>
      <c r="N878" s="2" t="str">
        <f t="shared" si="320"/>
        <v/>
      </c>
      <c r="O878" s="2">
        <f t="shared" si="321"/>
        <v>6.0599999999999783</v>
      </c>
      <c r="P878" s="5">
        <f t="shared" si="322"/>
        <v>2.5797646783942696</v>
      </c>
      <c r="Q878" s="2">
        <f t="shared" si="323"/>
        <v>1.0000000000000763E-2</v>
      </c>
      <c r="R878" s="2">
        <f t="shared" si="324"/>
        <v>6.069999999999979</v>
      </c>
      <c r="S878" s="5">
        <f t="shared" si="325"/>
        <v>2.5897646783942703</v>
      </c>
    </row>
    <row r="879" spans="1:19" x14ac:dyDescent="0.25">
      <c r="D879" s="10">
        <v>1</v>
      </c>
      <c r="E879" s="2">
        <v>912</v>
      </c>
      <c r="F879" s="40">
        <f t="shared" si="314"/>
        <v>0.3833333333333333</v>
      </c>
      <c r="G879" s="2">
        <v>916</v>
      </c>
      <c r="H879" s="40">
        <f t="shared" si="326"/>
        <v>0.38611111111111113</v>
      </c>
      <c r="I879" s="4" t="str">
        <f t="shared" si="315"/>
        <v/>
      </c>
      <c r="J879" s="2">
        <f t="shared" si="316"/>
        <v>4.9999999999999822</v>
      </c>
      <c r="K879" s="2">
        <f t="shared" si="317"/>
        <v>4.0000000000000657</v>
      </c>
      <c r="L879" s="2">
        <f t="shared" si="318"/>
        <v>2</v>
      </c>
      <c r="M879" s="2">
        <f t="shared" ca="1" si="319"/>
        <v>809</v>
      </c>
      <c r="N879" s="2" t="str">
        <f t="shared" si="320"/>
        <v/>
      </c>
      <c r="O879" s="2">
        <f t="shared" si="321"/>
        <v>27.499999999999901</v>
      </c>
      <c r="P879" s="5">
        <f t="shared" si="322"/>
        <v>19.543259324418777</v>
      </c>
      <c r="Q879" s="2">
        <f t="shared" si="323"/>
        <v>4.0000000000000657</v>
      </c>
      <c r="R879" s="2">
        <f t="shared" si="324"/>
        <v>31.499999999999964</v>
      </c>
      <c r="S879" s="5">
        <f t="shared" si="325"/>
        <v>23.543259324418841</v>
      </c>
    </row>
    <row r="880" spans="1:19" x14ac:dyDescent="0.25">
      <c r="D880" s="10">
        <v>10</v>
      </c>
      <c r="E880" s="2">
        <v>921</v>
      </c>
      <c r="F880" s="40">
        <f t="shared" si="314"/>
        <v>0.38958333333333334</v>
      </c>
      <c r="G880" s="2">
        <v>925</v>
      </c>
      <c r="H880" s="40">
        <f t="shared" si="326"/>
        <v>0.3923611111111111</v>
      </c>
      <c r="I880" s="4" t="str">
        <f t="shared" si="315"/>
        <v/>
      </c>
      <c r="J880" s="2">
        <f t="shared" si="316"/>
        <v>10.999999999999961</v>
      </c>
      <c r="K880" s="2">
        <f t="shared" si="317"/>
        <v>3.9999999999999858</v>
      </c>
      <c r="L880" s="2">
        <f t="shared" si="318"/>
        <v>3</v>
      </c>
      <c r="M880" s="2">
        <f t="shared" ca="1" si="319"/>
        <v>809</v>
      </c>
      <c r="N880" s="2" t="str">
        <f t="shared" si="320"/>
        <v/>
      </c>
      <c r="O880" s="2">
        <f t="shared" si="321"/>
        <v>55.549999999999798</v>
      </c>
      <c r="P880" s="5">
        <f t="shared" si="322"/>
        <v>23.647385375523708</v>
      </c>
      <c r="Q880" s="2">
        <f t="shared" si="323"/>
        <v>39.999999999999858</v>
      </c>
      <c r="R880" s="2">
        <f t="shared" si="324"/>
        <v>95.549999999999656</v>
      </c>
      <c r="S880" s="5">
        <f t="shared" si="325"/>
        <v>63.647385375523569</v>
      </c>
    </row>
    <row r="881" spans="1:19" x14ac:dyDescent="0.25">
      <c r="D881" s="10">
        <v>0.1</v>
      </c>
      <c r="E881" s="2">
        <v>936</v>
      </c>
      <c r="F881" s="40">
        <f t="shared" si="314"/>
        <v>0.39999999999999997</v>
      </c>
      <c r="G881" s="2">
        <v>940</v>
      </c>
      <c r="H881" s="40">
        <f t="shared" si="326"/>
        <v>0.40277777777777773</v>
      </c>
      <c r="I881" s="4">
        <f t="shared" si="315"/>
        <v>0.40624999999999994</v>
      </c>
      <c r="J881" s="2" t="str">
        <f t="shared" si="316"/>
        <v/>
      </c>
      <c r="K881" s="2">
        <f t="shared" si="317"/>
        <v>3.9999999999999858</v>
      </c>
      <c r="L881" s="2">
        <f t="shared" si="318"/>
        <v>4</v>
      </c>
      <c r="M881" s="2">
        <f t="shared" ca="1" si="319"/>
        <v>809</v>
      </c>
      <c r="N881" s="2">
        <f t="shared" ca="1" si="320"/>
        <v>95.999999999999901</v>
      </c>
      <c r="O881" s="2">
        <f t="shared" si="321"/>
        <v>0.25</v>
      </c>
      <c r="P881" s="5">
        <f t="shared" si="322"/>
        <v>4.342905372259271E-2</v>
      </c>
      <c r="Q881" s="2">
        <f t="shared" si="323"/>
        <v>0.39999999999999858</v>
      </c>
      <c r="R881" s="2">
        <f t="shared" si="324"/>
        <v>0.64999999999999858</v>
      </c>
      <c r="S881" s="5">
        <f t="shared" si="325"/>
        <v>0.44342905372259128</v>
      </c>
    </row>
    <row r="882" spans="1:19" x14ac:dyDescent="0.25">
      <c r="A882" s="6">
        <v>38309</v>
      </c>
      <c r="B882" s="2">
        <v>1000</v>
      </c>
      <c r="D882" s="10">
        <v>0.01</v>
      </c>
      <c r="E882" s="2">
        <v>1016</v>
      </c>
      <c r="F882" s="40">
        <f t="shared" si="314"/>
        <v>0.42777777777777781</v>
      </c>
      <c r="G882" s="2">
        <v>1019</v>
      </c>
      <c r="H882" s="40">
        <f t="shared" si="326"/>
        <v>0.42986111111111108</v>
      </c>
      <c r="I882" s="4" t="str">
        <f t="shared" si="315"/>
        <v/>
      </c>
      <c r="J882" s="2">
        <f t="shared" si="316"/>
        <v>9.9999999999999645</v>
      </c>
      <c r="K882" s="2">
        <f t="shared" si="317"/>
        <v>2.9999999999999094</v>
      </c>
      <c r="L882" s="2">
        <f t="shared" si="318"/>
        <v>1</v>
      </c>
      <c r="M882" s="2">
        <f t="shared" ca="1" si="319"/>
        <v>1000</v>
      </c>
      <c r="N882" s="2" t="str">
        <f t="shared" si="320"/>
        <v/>
      </c>
      <c r="O882" s="2">
        <f t="shared" si="321"/>
        <v>5.0499999999999821</v>
      </c>
      <c r="P882" s="5">
        <f t="shared" si="322"/>
        <v>2.149803898661891</v>
      </c>
      <c r="Q882" s="2">
        <f t="shared" si="323"/>
        <v>2.9999999999999093E-2</v>
      </c>
      <c r="R882" s="2">
        <f t="shared" si="324"/>
        <v>5.0799999999999814</v>
      </c>
      <c r="S882" s="5">
        <f t="shared" si="325"/>
        <v>2.1798038986618899</v>
      </c>
    </row>
    <row r="883" spans="1:19" x14ac:dyDescent="0.25">
      <c r="D883" s="10">
        <v>1</v>
      </c>
      <c r="E883" s="2">
        <v>1029</v>
      </c>
      <c r="F883" s="40">
        <f t="shared" si="314"/>
        <v>0.4368055555555555</v>
      </c>
      <c r="G883" s="2">
        <v>1032</v>
      </c>
      <c r="H883" s="40">
        <f t="shared" si="326"/>
        <v>0.43888888888888888</v>
      </c>
      <c r="I883" s="4" t="str">
        <f t="shared" si="315"/>
        <v/>
      </c>
      <c r="J883" s="2">
        <f t="shared" si="316"/>
        <v>5.9999999999999787</v>
      </c>
      <c r="K883" s="2">
        <f t="shared" si="317"/>
        <v>3.0000000000000693</v>
      </c>
      <c r="L883" s="2">
        <f t="shared" si="318"/>
        <v>2</v>
      </c>
      <c r="M883" s="2">
        <f t="shared" ca="1" si="319"/>
        <v>1000</v>
      </c>
      <c r="N883" s="2" t="str">
        <f t="shared" si="320"/>
        <v/>
      </c>
      <c r="O883" s="2">
        <f t="shared" si="321"/>
        <v>3.2999999999999887</v>
      </c>
      <c r="P883" s="5">
        <f t="shared" si="322"/>
        <v>2.3451993687914396</v>
      </c>
      <c r="Q883" s="2">
        <f t="shared" si="323"/>
        <v>3.0000000000000693</v>
      </c>
      <c r="R883" s="2">
        <f t="shared" si="324"/>
        <v>6.3000000000000576</v>
      </c>
      <c r="S883" s="5">
        <f t="shared" si="325"/>
        <v>5.3451993687915085</v>
      </c>
    </row>
    <row r="884" spans="1:19" x14ac:dyDescent="0.25">
      <c r="D884" s="10">
        <v>0.1</v>
      </c>
      <c r="E884" s="2">
        <v>1038</v>
      </c>
      <c r="F884" s="40">
        <f t="shared" si="314"/>
        <v>0.44305555555555554</v>
      </c>
      <c r="G884" s="2">
        <v>1106</v>
      </c>
      <c r="H884" s="40">
        <f t="shared" si="326"/>
        <v>0.46249999999999997</v>
      </c>
      <c r="I884" s="4" t="str">
        <f t="shared" si="315"/>
        <v/>
      </c>
      <c r="J884" s="2">
        <f t="shared" si="316"/>
        <v>16.000000000000103</v>
      </c>
      <c r="K884" s="2">
        <f t="shared" si="317"/>
        <v>27.999999999999979</v>
      </c>
      <c r="L884" s="2">
        <f t="shared" si="318"/>
        <v>3</v>
      </c>
      <c r="M884" s="2">
        <f t="shared" ca="1" si="319"/>
        <v>1000</v>
      </c>
      <c r="N884" s="2" t="str">
        <f t="shared" si="320"/>
        <v/>
      </c>
      <c r="O884" s="2">
        <f t="shared" si="321"/>
        <v>1440.8000000000093</v>
      </c>
      <c r="P884" s="5">
        <f t="shared" si="322"/>
        <v>384.0154400510479</v>
      </c>
      <c r="Q884" s="2">
        <f t="shared" si="323"/>
        <v>2.799999999999998</v>
      </c>
      <c r="R884" s="2">
        <f t="shared" si="324"/>
        <v>1443.6000000000092</v>
      </c>
      <c r="S884" s="5">
        <f t="shared" si="325"/>
        <v>386.81544005104791</v>
      </c>
    </row>
    <row r="885" spans="1:19" x14ac:dyDescent="0.25">
      <c r="D885" s="10">
        <v>180</v>
      </c>
      <c r="E885" s="2">
        <v>1122</v>
      </c>
      <c r="F885" s="40">
        <f t="shared" si="314"/>
        <v>0.47361111111111115</v>
      </c>
      <c r="G885" s="2">
        <v>1222</v>
      </c>
      <c r="H885" s="40">
        <f t="shared" si="326"/>
        <v>0.51527777777777783</v>
      </c>
      <c r="I885" s="4">
        <f t="shared" ref="I885:I948" si="327">IF(OR(A886&lt;&gt;"",D886=""),H885+TIME(0,5,0),"")</f>
        <v>0.51875000000000004</v>
      </c>
      <c r="J885" s="2" t="str">
        <f t="shared" ref="J885:J948" si="328">IF(AND(OR(AND(A885&lt;&gt;"",A886=""),AND(A885="",A886="")),D886&lt;&gt;""),(F886-H885)*1440,"")</f>
        <v/>
      </c>
      <c r="K885" s="2">
        <f t="shared" ref="K885:K948" si="329">(H885-F885)*1440</f>
        <v>60.000000000000028</v>
      </c>
      <c r="L885" s="2">
        <f t="shared" ref="L885:L948" si="330">IF(A885&lt;&gt;"",1,L884+1)</f>
        <v>4</v>
      </c>
      <c r="M885" s="2">
        <f t="shared" ref="M885:M948" ca="1" si="331">OFFSET(B885,-L885+1,0)</f>
        <v>1000</v>
      </c>
      <c r="N885" s="2">
        <f t="shared" ref="N885:N948" ca="1" si="332">IF(I885&lt;&gt;"",(I885-VALUE(CONCATENATE(LEFT(M885,LEN(M885)-2),":",RIGHT(M885,2))))*1440,"")</f>
        <v>147.00000000000003</v>
      </c>
      <c r="O885" s="2">
        <f t="shared" ref="O885:O948" si="333">IF(J885&lt;&gt;"",(D885+D886)*J885/2,D885*5/2)</f>
        <v>450</v>
      </c>
      <c r="P885" s="5">
        <f t="shared" ref="P885:P948" si="334">IF(J885&lt;&gt;"",(D886-D885)*J885/LN((D886+0.000001)/(D885+0.000001)),-5*(D885-0.000001)/(LN(1/D885)-13.8155))</f>
        <v>47.347346607878421</v>
      </c>
      <c r="Q885" s="2">
        <f t="shared" ref="Q885:Q948" si="335">(D885*K885)</f>
        <v>10800.000000000005</v>
      </c>
      <c r="R885" s="2">
        <f t="shared" ref="R885:R948" si="336">O885+Q885</f>
        <v>11250.000000000005</v>
      </c>
      <c r="S885" s="5">
        <f t="shared" ref="S885:S948" si="337">P885+Q885</f>
        <v>10847.347346607883</v>
      </c>
    </row>
    <row r="886" spans="1:19" x14ac:dyDescent="0.25">
      <c r="A886" s="6">
        <v>38310</v>
      </c>
      <c r="B886" s="2">
        <v>913</v>
      </c>
      <c r="D886" s="10">
        <v>0.01</v>
      </c>
      <c r="E886" s="2">
        <v>943</v>
      </c>
      <c r="F886" s="40">
        <f t="shared" si="314"/>
        <v>0.40486111111111112</v>
      </c>
      <c r="G886" s="2">
        <v>945</v>
      </c>
      <c r="H886" s="40">
        <f t="shared" si="326"/>
        <v>0.40625</v>
      </c>
      <c r="I886" s="4" t="str">
        <f t="shared" si="327"/>
        <v/>
      </c>
      <c r="J886" s="2">
        <f t="shared" si="328"/>
        <v>9.9999999999999645</v>
      </c>
      <c r="K886" s="2">
        <f t="shared" si="329"/>
        <v>1.9999999999999929</v>
      </c>
      <c r="L886" s="2">
        <f t="shared" si="330"/>
        <v>1</v>
      </c>
      <c r="M886" s="2">
        <f t="shared" ca="1" si="331"/>
        <v>913</v>
      </c>
      <c r="N886" s="2" t="str">
        <f t="shared" si="332"/>
        <v/>
      </c>
      <c r="O886" s="2">
        <f t="shared" si="333"/>
        <v>50.04999999999982</v>
      </c>
      <c r="P886" s="5">
        <f t="shared" si="334"/>
        <v>14.462215389560159</v>
      </c>
      <c r="Q886" s="2">
        <f t="shared" si="335"/>
        <v>1.9999999999999931E-2</v>
      </c>
      <c r="R886" s="2">
        <f t="shared" si="336"/>
        <v>50.069999999999823</v>
      </c>
      <c r="S886" s="5">
        <f t="shared" si="337"/>
        <v>14.482215389560158</v>
      </c>
    </row>
    <row r="887" spans="1:19" x14ac:dyDescent="0.25">
      <c r="D887" s="10">
        <v>10</v>
      </c>
      <c r="E887" s="2">
        <v>955</v>
      </c>
      <c r="F887" s="40">
        <f t="shared" si="314"/>
        <v>0.41319444444444442</v>
      </c>
      <c r="G887" s="2">
        <v>958</v>
      </c>
      <c r="H887" s="40">
        <f t="shared" si="326"/>
        <v>0.4152777777777778</v>
      </c>
      <c r="I887" s="4" t="str">
        <f t="shared" si="327"/>
        <v/>
      </c>
      <c r="J887" s="2">
        <f t="shared" si="328"/>
        <v>6.9999999999999751</v>
      </c>
      <c r="K887" s="2">
        <f t="shared" si="329"/>
        <v>3.0000000000000693</v>
      </c>
      <c r="L887" s="2">
        <f t="shared" si="330"/>
        <v>2</v>
      </c>
      <c r="M887" s="2">
        <f t="shared" ca="1" si="331"/>
        <v>913</v>
      </c>
      <c r="N887" s="2" t="str">
        <f t="shared" si="332"/>
        <v/>
      </c>
      <c r="O887" s="2">
        <f t="shared" si="333"/>
        <v>664.99999999999761</v>
      </c>
      <c r="P887" s="5">
        <f t="shared" si="334"/>
        <v>411.71175840372024</v>
      </c>
      <c r="Q887" s="2">
        <f t="shared" si="335"/>
        <v>30.000000000000693</v>
      </c>
      <c r="R887" s="2">
        <f t="shared" si="336"/>
        <v>694.99999999999829</v>
      </c>
      <c r="S887" s="5">
        <f t="shared" si="337"/>
        <v>441.71175840372092</v>
      </c>
    </row>
    <row r="888" spans="1:19" x14ac:dyDescent="0.25">
      <c r="D888" s="10">
        <v>180</v>
      </c>
      <c r="E888" s="2">
        <v>1005</v>
      </c>
      <c r="F888" s="40">
        <f t="shared" si="314"/>
        <v>0.4201388888888889</v>
      </c>
      <c r="G888" s="2">
        <v>1105</v>
      </c>
      <c r="H888" s="40">
        <f t="shared" si="326"/>
        <v>0.46180555555555558</v>
      </c>
      <c r="I888" s="4">
        <f t="shared" si="327"/>
        <v>0.46527777777777779</v>
      </c>
      <c r="J888" s="2" t="str">
        <f t="shared" si="328"/>
        <v/>
      </c>
      <c r="K888" s="2">
        <f t="shared" si="329"/>
        <v>60.000000000000028</v>
      </c>
      <c r="L888" s="2">
        <f t="shared" si="330"/>
        <v>3</v>
      </c>
      <c r="M888" s="2">
        <f t="shared" ca="1" si="331"/>
        <v>913</v>
      </c>
      <c r="N888" s="2">
        <f t="shared" ca="1" si="332"/>
        <v>116.99999999999999</v>
      </c>
      <c r="O888" s="2">
        <f t="shared" si="333"/>
        <v>450</v>
      </c>
      <c r="P888" s="5">
        <f t="shared" si="334"/>
        <v>47.347346607878421</v>
      </c>
      <c r="Q888" s="2">
        <f t="shared" si="335"/>
        <v>10800.000000000005</v>
      </c>
      <c r="R888" s="2">
        <f t="shared" si="336"/>
        <v>11250.000000000005</v>
      </c>
      <c r="S888" s="5">
        <f t="shared" si="337"/>
        <v>10847.347346607883</v>
      </c>
    </row>
    <row r="889" spans="1:19" x14ac:dyDescent="0.25">
      <c r="A889" s="6">
        <v>38313</v>
      </c>
      <c r="B889" s="2">
        <v>808</v>
      </c>
      <c r="D889" s="10">
        <v>0.01</v>
      </c>
      <c r="E889" s="2">
        <v>854</v>
      </c>
      <c r="F889" s="40">
        <f t="shared" si="314"/>
        <v>0.37083333333333335</v>
      </c>
      <c r="G889" s="2">
        <v>856</v>
      </c>
      <c r="H889" s="40">
        <f t="shared" si="326"/>
        <v>0.37222222222222223</v>
      </c>
      <c r="I889" s="4" t="str">
        <f t="shared" si="327"/>
        <v/>
      </c>
      <c r="J889" s="2">
        <f t="shared" si="328"/>
        <v>7.9999999999999716</v>
      </c>
      <c r="K889" s="2">
        <f t="shared" si="329"/>
        <v>1.9999999999999929</v>
      </c>
      <c r="L889" s="2">
        <f t="shared" si="330"/>
        <v>1</v>
      </c>
      <c r="M889" s="2">
        <f t="shared" ca="1" si="331"/>
        <v>808</v>
      </c>
      <c r="N889" s="2" t="str">
        <f t="shared" si="332"/>
        <v/>
      </c>
      <c r="O889" s="2">
        <f t="shared" si="333"/>
        <v>160.03999999999942</v>
      </c>
      <c r="P889" s="5">
        <f t="shared" si="334"/>
        <v>38.57269608872322</v>
      </c>
      <c r="Q889" s="2">
        <f t="shared" si="335"/>
        <v>1.9999999999999931E-2</v>
      </c>
      <c r="R889" s="2">
        <f t="shared" si="336"/>
        <v>160.05999999999943</v>
      </c>
      <c r="S889" s="5">
        <f t="shared" si="337"/>
        <v>38.592696088723223</v>
      </c>
    </row>
    <row r="890" spans="1:19" x14ac:dyDescent="0.25">
      <c r="D890" s="10">
        <v>40</v>
      </c>
      <c r="E890" s="2">
        <v>904</v>
      </c>
      <c r="F890" s="40">
        <f t="shared" si="314"/>
        <v>0.37777777777777777</v>
      </c>
      <c r="G890" s="2">
        <v>914</v>
      </c>
      <c r="H890" s="40">
        <f t="shared" si="326"/>
        <v>0.38472222222222219</v>
      </c>
      <c r="I890" s="4">
        <f t="shared" si="327"/>
        <v>0.3881944444444444</v>
      </c>
      <c r="J890" s="2" t="str">
        <f t="shared" si="328"/>
        <v/>
      </c>
      <c r="K890" s="2">
        <f t="shared" si="329"/>
        <v>9.9999999999999645</v>
      </c>
      <c r="L890" s="2">
        <f t="shared" si="330"/>
        <v>2</v>
      </c>
      <c r="M890" s="2">
        <f t="shared" ca="1" si="331"/>
        <v>808</v>
      </c>
      <c r="N890" s="2">
        <f t="shared" ca="1" si="332"/>
        <v>70.999999999999986</v>
      </c>
      <c r="O890" s="2">
        <f t="shared" si="333"/>
        <v>100</v>
      </c>
      <c r="P890" s="5">
        <f t="shared" si="334"/>
        <v>11.425711806824168</v>
      </c>
      <c r="Q890" s="2">
        <f t="shared" si="335"/>
        <v>399.99999999999858</v>
      </c>
      <c r="R890" s="2">
        <f t="shared" si="336"/>
        <v>499.99999999999858</v>
      </c>
      <c r="S890" s="5">
        <f t="shared" si="337"/>
        <v>411.42571180682273</v>
      </c>
    </row>
    <row r="891" spans="1:19" x14ac:dyDescent="0.25">
      <c r="A891" s="6">
        <v>38313</v>
      </c>
      <c r="B891" s="2">
        <v>922</v>
      </c>
      <c r="D891" s="10">
        <v>0.01</v>
      </c>
      <c r="E891" s="2">
        <v>1000</v>
      </c>
      <c r="F891" s="40">
        <f t="shared" si="314"/>
        <v>0.41666666666666669</v>
      </c>
      <c r="G891" s="2">
        <v>1005</v>
      </c>
      <c r="H891" s="40">
        <f t="shared" si="326"/>
        <v>0.4201388888888889</v>
      </c>
      <c r="I891" s="4" t="str">
        <f t="shared" si="327"/>
        <v/>
      </c>
      <c r="J891" s="2">
        <f t="shared" si="328"/>
        <v>8.999999999999968</v>
      </c>
      <c r="K891" s="2">
        <f t="shared" si="329"/>
        <v>4.9999999999999822</v>
      </c>
      <c r="L891" s="2">
        <f t="shared" si="330"/>
        <v>1</v>
      </c>
      <c r="M891" s="2">
        <f t="shared" ca="1" si="331"/>
        <v>922</v>
      </c>
      <c r="N891" s="2" t="str">
        <f t="shared" si="332"/>
        <v/>
      </c>
      <c r="O891" s="2">
        <f t="shared" si="333"/>
        <v>4.5449999999999839</v>
      </c>
      <c r="P891" s="5">
        <f t="shared" si="334"/>
        <v>1.934823508795702</v>
      </c>
      <c r="Q891" s="2">
        <f t="shared" si="335"/>
        <v>4.9999999999999822E-2</v>
      </c>
      <c r="R891" s="2">
        <f t="shared" si="336"/>
        <v>4.5949999999999838</v>
      </c>
      <c r="S891" s="5">
        <f t="shared" si="337"/>
        <v>1.9848235087957018</v>
      </c>
    </row>
    <row r="892" spans="1:19" x14ac:dyDescent="0.25">
      <c r="D892" s="10">
        <v>1</v>
      </c>
      <c r="E892" s="2">
        <v>1014</v>
      </c>
      <c r="F892" s="40">
        <f t="shared" si="314"/>
        <v>0.42638888888888887</v>
      </c>
      <c r="G892" s="2">
        <v>1021</v>
      </c>
      <c r="H892" s="40">
        <f t="shared" si="326"/>
        <v>0.43124999999999997</v>
      </c>
      <c r="I892" s="4">
        <f t="shared" si="327"/>
        <v>0.43472222222222218</v>
      </c>
      <c r="J892" s="2" t="str">
        <f t="shared" si="328"/>
        <v/>
      </c>
      <c r="K892" s="2">
        <f t="shared" si="329"/>
        <v>6.9999999999999751</v>
      </c>
      <c r="L892" s="2">
        <f t="shared" si="330"/>
        <v>2</v>
      </c>
      <c r="M892" s="2">
        <f t="shared" ca="1" si="331"/>
        <v>922</v>
      </c>
      <c r="N892" s="2">
        <f t="shared" ca="1" si="332"/>
        <v>63.999999999999929</v>
      </c>
      <c r="O892" s="2">
        <f t="shared" si="333"/>
        <v>2.5</v>
      </c>
      <c r="P892" s="5">
        <f t="shared" si="334"/>
        <v>0.36191198291773735</v>
      </c>
      <c r="Q892" s="2">
        <f t="shared" si="335"/>
        <v>6.9999999999999751</v>
      </c>
      <c r="R892" s="2">
        <f t="shared" si="336"/>
        <v>9.4999999999999751</v>
      </c>
      <c r="S892" s="5">
        <f t="shared" si="337"/>
        <v>7.3619119829177126</v>
      </c>
    </row>
    <row r="893" spans="1:19" x14ac:dyDescent="0.25">
      <c r="A893" s="6">
        <v>38313</v>
      </c>
      <c r="B893" s="2">
        <v>1342</v>
      </c>
      <c r="D893" s="10">
        <v>0.1</v>
      </c>
      <c r="E893" s="2">
        <v>1401</v>
      </c>
      <c r="F893" s="40">
        <f t="shared" si="314"/>
        <v>0.58402777777777781</v>
      </c>
      <c r="G893" s="2">
        <v>1407</v>
      </c>
      <c r="H893" s="40">
        <f t="shared" si="326"/>
        <v>0.58819444444444446</v>
      </c>
      <c r="I893" s="4" t="str">
        <f t="shared" si="327"/>
        <v/>
      </c>
      <c r="J893" s="2">
        <f t="shared" si="328"/>
        <v>14.999999999999947</v>
      </c>
      <c r="K893" s="2">
        <f t="shared" si="329"/>
        <v>5.9999999999999787</v>
      </c>
      <c r="L893" s="2">
        <f t="shared" si="330"/>
        <v>1</v>
      </c>
      <c r="M893" s="2">
        <f t="shared" ca="1" si="331"/>
        <v>1342</v>
      </c>
      <c r="N893" s="2" t="str">
        <f t="shared" si="332"/>
        <v/>
      </c>
      <c r="O893" s="2">
        <f t="shared" si="333"/>
        <v>300.74999999999892</v>
      </c>
      <c r="P893" s="5">
        <f t="shared" si="334"/>
        <v>99.892270364729171</v>
      </c>
      <c r="Q893" s="2">
        <f t="shared" si="335"/>
        <v>0.59999999999999787</v>
      </c>
      <c r="R893" s="2">
        <f t="shared" si="336"/>
        <v>301.34999999999894</v>
      </c>
      <c r="S893" s="5">
        <f t="shared" si="337"/>
        <v>100.49227036472917</v>
      </c>
    </row>
    <row r="894" spans="1:19" x14ac:dyDescent="0.25">
      <c r="D894" s="10">
        <v>40</v>
      </c>
      <c r="E894" s="2">
        <v>1422</v>
      </c>
      <c r="F894" s="40">
        <f t="shared" si="314"/>
        <v>0.59861111111111109</v>
      </c>
      <c r="G894" s="2">
        <v>1434</v>
      </c>
      <c r="H894" s="40">
        <f t="shared" si="326"/>
        <v>0.6069444444444444</v>
      </c>
      <c r="I894" s="4">
        <f t="shared" si="327"/>
        <v>0.61041666666666661</v>
      </c>
      <c r="J894" s="2" t="str">
        <f t="shared" si="328"/>
        <v/>
      </c>
      <c r="K894" s="2">
        <f t="shared" si="329"/>
        <v>11.999999999999957</v>
      </c>
      <c r="L894" s="2">
        <f t="shared" si="330"/>
        <v>2</v>
      </c>
      <c r="M894" s="2">
        <f t="shared" ca="1" si="331"/>
        <v>1342</v>
      </c>
      <c r="N894" s="2">
        <f t="shared" ca="1" si="332"/>
        <v>56.999999999999957</v>
      </c>
      <c r="O894" s="2">
        <f t="shared" si="333"/>
        <v>100</v>
      </c>
      <c r="P894" s="5">
        <f t="shared" si="334"/>
        <v>11.425711806824168</v>
      </c>
      <c r="Q894" s="2">
        <f t="shared" si="335"/>
        <v>479.99999999999829</v>
      </c>
      <c r="R894" s="2">
        <f t="shared" si="336"/>
        <v>579.99999999999829</v>
      </c>
      <c r="S894" s="5">
        <f t="shared" si="337"/>
        <v>491.42571180682245</v>
      </c>
    </row>
    <row r="895" spans="1:19" x14ac:dyDescent="0.25">
      <c r="A895" s="6">
        <v>38313</v>
      </c>
      <c r="B895" s="2">
        <v>1446</v>
      </c>
      <c r="D895" s="10">
        <v>0.01</v>
      </c>
      <c r="E895" s="2">
        <v>1524</v>
      </c>
      <c r="F895" s="40">
        <f t="shared" si="314"/>
        <v>0.64166666666666672</v>
      </c>
      <c r="G895" s="2">
        <v>1533</v>
      </c>
      <c r="H895" s="40">
        <f t="shared" si="326"/>
        <v>0.6479166666666667</v>
      </c>
      <c r="I895" s="4" t="str">
        <f t="shared" si="327"/>
        <v/>
      </c>
      <c r="J895" s="2">
        <f t="shared" si="328"/>
        <v>6.9999999999999751</v>
      </c>
      <c r="K895" s="2">
        <f t="shared" si="329"/>
        <v>8.999999999999968</v>
      </c>
      <c r="L895" s="2">
        <f t="shared" si="330"/>
        <v>1</v>
      </c>
      <c r="M895" s="2">
        <f t="shared" ca="1" si="331"/>
        <v>1446</v>
      </c>
      <c r="N895" s="2" t="str">
        <f t="shared" si="332"/>
        <v/>
      </c>
      <c r="O895" s="2">
        <f t="shared" si="333"/>
        <v>3.5349999999999873</v>
      </c>
      <c r="P895" s="5">
        <f t="shared" si="334"/>
        <v>1.5048627290633239</v>
      </c>
      <c r="Q895" s="2">
        <f t="shared" si="335"/>
        <v>8.9999999999999677E-2</v>
      </c>
      <c r="R895" s="2">
        <f t="shared" si="336"/>
        <v>3.6249999999999871</v>
      </c>
      <c r="S895" s="5">
        <f t="shared" si="337"/>
        <v>1.5948627290633235</v>
      </c>
    </row>
    <row r="896" spans="1:19" x14ac:dyDescent="0.25">
      <c r="D896" s="10">
        <v>1</v>
      </c>
      <c r="E896" s="2">
        <v>1540</v>
      </c>
      <c r="F896" s="40">
        <f t="shared" si="314"/>
        <v>0.65277777777777779</v>
      </c>
      <c r="G896" s="2">
        <v>1553</v>
      </c>
      <c r="H896" s="40">
        <f t="shared" si="326"/>
        <v>0.66180555555555554</v>
      </c>
      <c r="I896" s="4">
        <f t="shared" si="327"/>
        <v>0.66527777777777775</v>
      </c>
      <c r="J896" s="2" t="str">
        <f t="shared" si="328"/>
        <v/>
      </c>
      <c r="K896" s="2">
        <f t="shared" si="329"/>
        <v>12.999999999999954</v>
      </c>
      <c r="L896" s="2">
        <f t="shared" si="330"/>
        <v>2</v>
      </c>
      <c r="M896" s="2">
        <f t="shared" ca="1" si="331"/>
        <v>1446</v>
      </c>
      <c r="N896" s="2">
        <f t="shared" ca="1" si="332"/>
        <v>71.999999999999901</v>
      </c>
      <c r="O896" s="2">
        <f t="shared" si="333"/>
        <v>2.5</v>
      </c>
      <c r="P896" s="5">
        <f t="shared" si="334"/>
        <v>0.36191198291773735</v>
      </c>
      <c r="Q896" s="2">
        <f t="shared" si="335"/>
        <v>12.999999999999954</v>
      </c>
      <c r="R896" s="2">
        <f t="shared" si="336"/>
        <v>15.499999999999954</v>
      </c>
      <c r="S896" s="5">
        <f t="shared" si="337"/>
        <v>13.361911982917691</v>
      </c>
    </row>
    <row r="897" spans="1:19" x14ac:dyDescent="0.25">
      <c r="A897" s="6">
        <v>38314</v>
      </c>
      <c r="B897" s="2">
        <v>751</v>
      </c>
      <c r="D897" s="10">
        <v>0.01</v>
      </c>
      <c r="E897" s="2">
        <v>827</v>
      </c>
      <c r="F897" s="40">
        <f t="shared" si="314"/>
        <v>0.3520833333333333</v>
      </c>
      <c r="G897" s="2">
        <v>831</v>
      </c>
      <c r="H897" s="40">
        <f t="shared" si="326"/>
        <v>0.35486111111111113</v>
      </c>
      <c r="I897" s="4" t="str">
        <f t="shared" si="327"/>
        <v/>
      </c>
      <c r="J897" s="2">
        <f t="shared" si="328"/>
        <v>12.999999999999954</v>
      </c>
      <c r="K897" s="2">
        <f t="shared" si="329"/>
        <v>4.0000000000000657</v>
      </c>
      <c r="L897" s="2">
        <f t="shared" si="330"/>
        <v>1</v>
      </c>
      <c r="M897" s="2">
        <f t="shared" ca="1" si="331"/>
        <v>751</v>
      </c>
      <c r="N897" s="2" t="str">
        <f t="shared" si="332"/>
        <v/>
      </c>
      <c r="O897" s="2">
        <f t="shared" si="333"/>
        <v>6.5649999999999764</v>
      </c>
      <c r="P897" s="5">
        <f t="shared" si="334"/>
        <v>2.7947450682604584</v>
      </c>
      <c r="Q897" s="2">
        <f t="shared" si="335"/>
        <v>4.000000000000066E-2</v>
      </c>
      <c r="R897" s="2">
        <f t="shared" si="336"/>
        <v>6.6049999999999773</v>
      </c>
      <c r="S897" s="5">
        <f t="shared" si="337"/>
        <v>2.8347450682604589</v>
      </c>
    </row>
    <row r="898" spans="1:19" x14ac:dyDescent="0.25">
      <c r="D898" s="10">
        <v>1</v>
      </c>
      <c r="E898" s="2">
        <v>844</v>
      </c>
      <c r="F898" s="40">
        <f t="shared" si="314"/>
        <v>0.36388888888888887</v>
      </c>
      <c r="G898" s="2">
        <v>850</v>
      </c>
      <c r="H898" s="40">
        <f t="shared" si="326"/>
        <v>0.36805555555555558</v>
      </c>
      <c r="I898" s="4" t="str">
        <f t="shared" si="327"/>
        <v/>
      </c>
      <c r="J898" s="2">
        <f t="shared" si="328"/>
        <v>15.000000000000027</v>
      </c>
      <c r="K898" s="2">
        <f t="shared" si="329"/>
        <v>6.0000000000000586</v>
      </c>
      <c r="L898" s="2">
        <f t="shared" si="330"/>
        <v>2</v>
      </c>
      <c r="M898" s="2">
        <f t="shared" ca="1" si="331"/>
        <v>751</v>
      </c>
      <c r="N898" s="2" t="str">
        <f t="shared" si="332"/>
        <v/>
      </c>
      <c r="O898" s="2">
        <f t="shared" si="333"/>
        <v>7.5750000000000135</v>
      </c>
      <c r="P898" s="5">
        <f t="shared" si="334"/>
        <v>3.2247058479928539</v>
      </c>
      <c r="Q898" s="2">
        <f t="shared" si="335"/>
        <v>6.0000000000000586</v>
      </c>
      <c r="R898" s="2">
        <f t="shared" si="336"/>
        <v>13.575000000000072</v>
      </c>
      <c r="S898" s="5">
        <f t="shared" si="337"/>
        <v>9.2247058479929116</v>
      </c>
    </row>
    <row r="899" spans="1:19" x14ac:dyDescent="0.25">
      <c r="D899" s="10">
        <v>0.01</v>
      </c>
      <c r="E899" s="2">
        <v>905</v>
      </c>
      <c r="F899" s="40">
        <f t="shared" si="314"/>
        <v>0.37847222222222227</v>
      </c>
      <c r="G899" s="2">
        <v>908</v>
      </c>
      <c r="H899" s="40">
        <f t="shared" si="326"/>
        <v>0.38055555555555554</v>
      </c>
      <c r="I899" s="4" t="str">
        <f t="shared" si="327"/>
        <v/>
      </c>
      <c r="J899" s="2">
        <f t="shared" si="328"/>
        <v>11.000000000000041</v>
      </c>
      <c r="K899" s="2">
        <f t="shared" si="329"/>
        <v>2.9999999999999094</v>
      </c>
      <c r="L899" s="2">
        <f t="shared" si="330"/>
        <v>3</v>
      </c>
      <c r="M899" s="2">
        <f t="shared" ca="1" si="331"/>
        <v>751</v>
      </c>
      <c r="N899" s="2" t="str">
        <f t="shared" si="332"/>
        <v/>
      </c>
      <c r="O899" s="2">
        <f t="shared" si="333"/>
        <v>5.555000000000021</v>
      </c>
      <c r="P899" s="5">
        <f t="shared" si="334"/>
        <v>2.3647842885280972</v>
      </c>
      <c r="Q899" s="2">
        <f t="shared" si="335"/>
        <v>2.9999999999999093E-2</v>
      </c>
      <c r="R899" s="2">
        <f t="shared" si="336"/>
        <v>5.5850000000000204</v>
      </c>
      <c r="S899" s="5">
        <f t="shared" si="337"/>
        <v>2.3947842885280961</v>
      </c>
    </row>
    <row r="900" spans="1:19" x14ac:dyDescent="0.25">
      <c r="D900" s="10">
        <v>1</v>
      </c>
      <c r="E900" s="2">
        <v>919</v>
      </c>
      <c r="F900" s="40">
        <f t="shared" si="314"/>
        <v>0.38819444444444445</v>
      </c>
      <c r="G900" s="2">
        <v>921</v>
      </c>
      <c r="H900" s="40">
        <f t="shared" si="326"/>
        <v>0.38958333333333334</v>
      </c>
      <c r="I900" s="4" t="str">
        <f t="shared" si="327"/>
        <v/>
      </c>
      <c r="J900" s="2">
        <f t="shared" si="328"/>
        <v>14.999999999999947</v>
      </c>
      <c r="K900" s="2">
        <f t="shared" si="329"/>
        <v>1.9999999999999929</v>
      </c>
      <c r="L900" s="2">
        <f t="shared" si="330"/>
        <v>4</v>
      </c>
      <c r="M900" s="2">
        <f t="shared" ca="1" si="331"/>
        <v>751</v>
      </c>
      <c r="N900" s="2" t="str">
        <f t="shared" si="332"/>
        <v/>
      </c>
      <c r="O900" s="2">
        <f t="shared" si="333"/>
        <v>7.5749999999999735</v>
      </c>
      <c r="P900" s="5">
        <f t="shared" si="334"/>
        <v>3.2247058479928365</v>
      </c>
      <c r="Q900" s="2">
        <f t="shared" si="335"/>
        <v>1.9999999999999929</v>
      </c>
      <c r="R900" s="2">
        <f t="shared" si="336"/>
        <v>9.5749999999999673</v>
      </c>
      <c r="S900" s="5">
        <f t="shared" si="337"/>
        <v>5.2247058479928299</v>
      </c>
    </row>
    <row r="901" spans="1:19" x14ac:dyDescent="0.25">
      <c r="D901" s="10">
        <v>0.01</v>
      </c>
      <c r="E901" s="2">
        <v>936</v>
      </c>
      <c r="F901" s="40">
        <f t="shared" si="314"/>
        <v>0.39999999999999997</v>
      </c>
      <c r="G901" s="2">
        <v>939</v>
      </c>
      <c r="H901" s="40">
        <f t="shared" si="326"/>
        <v>0.40208333333333335</v>
      </c>
      <c r="I901" s="4" t="str">
        <f t="shared" si="327"/>
        <v/>
      </c>
      <c r="J901" s="2">
        <f t="shared" si="328"/>
        <v>11.999999999999957</v>
      </c>
      <c r="K901" s="2">
        <f t="shared" si="329"/>
        <v>3.0000000000000693</v>
      </c>
      <c r="L901" s="2">
        <f t="shared" si="330"/>
        <v>5</v>
      </c>
      <c r="M901" s="2">
        <f t="shared" ca="1" si="331"/>
        <v>751</v>
      </c>
      <c r="N901" s="2" t="str">
        <f t="shared" si="332"/>
        <v/>
      </c>
      <c r="O901" s="2">
        <f t="shared" si="333"/>
        <v>6.0599999999999783</v>
      </c>
      <c r="P901" s="5">
        <f t="shared" si="334"/>
        <v>2.5797646783942696</v>
      </c>
      <c r="Q901" s="2">
        <f t="shared" si="335"/>
        <v>3.0000000000000693E-2</v>
      </c>
      <c r="R901" s="2">
        <f t="shared" si="336"/>
        <v>6.0899999999999785</v>
      </c>
      <c r="S901" s="5">
        <f t="shared" si="337"/>
        <v>2.6097646783942703</v>
      </c>
    </row>
    <row r="902" spans="1:19" x14ac:dyDescent="0.25">
      <c r="D902" s="10">
        <v>1</v>
      </c>
      <c r="E902" s="2">
        <v>951</v>
      </c>
      <c r="F902" s="40">
        <f t="shared" si="314"/>
        <v>0.41041666666666665</v>
      </c>
      <c r="G902" s="2">
        <v>1016</v>
      </c>
      <c r="H902" s="40">
        <f t="shared" si="326"/>
        <v>0.42777777777777781</v>
      </c>
      <c r="I902" s="4" t="str">
        <f t="shared" si="327"/>
        <v/>
      </c>
      <c r="J902" s="2">
        <f t="shared" si="328"/>
        <v>15.999999999999943</v>
      </c>
      <c r="K902" s="2">
        <f t="shared" si="329"/>
        <v>25.000000000000071</v>
      </c>
      <c r="L902" s="2">
        <f t="shared" si="330"/>
        <v>6</v>
      </c>
      <c r="M902" s="2">
        <f t="shared" ca="1" si="331"/>
        <v>751</v>
      </c>
      <c r="N902" s="2" t="str">
        <f t="shared" si="332"/>
        <v/>
      </c>
      <c r="O902" s="2">
        <f t="shared" si="333"/>
        <v>8.0799999999999716</v>
      </c>
      <c r="P902" s="5">
        <f t="shared" si="334"/>
        <v>3.4396862378590258</v>
      </c>
      <c r="Q902" s="2">
        <f t="shared" si="335"/>
        <v>25.000000000000071</v>
      </c>
      <c r="R902" s="2">
        <f t="shared" si="336"/>
        <v>33.080000000000041</v>
      </c>
      <c r="S902" s="5">
        <f t="shared" si="337"/>
        <v>28.439686237859096</v>
      </c>
    </row>
    <row r="903" spans="1:19" x14ac:dyDescent="0.25">
      <c r="D903" s="10">
        <v>0.01</v>
      </c>
      <c r="E903" s="2">
        <v>1032</v>
      </c>
      <c r="F903" s="40">
        <f t="shared" si="314"/>
        <v>0.43888888888888888</v>
      </c>
      <c r="G903" s="2">
        <v>1034</v>
      </c>
      <c r="H903" s="40">
        <f t="shared" si="326"/>
        <v>0.44027777777777777</v>
      </c>
      <c r="I903" s="4" t="str">
        <f t="shared" si="327"/>
        <v/>
      </c>
      <c r="J903" s="2">
        <f t="shared" si="328"/>
        <v>12.000000000000037</v>
      </c>
      <c r="K903" s="2">
        <f t="shared" si="329"/>
        <v>1.9999999999999929</v>
      </c>
      <c r="L903" s="2">
        <f t="shared" si="330"/>
        <v>7</v>
      </c>
      <c r="M903" s="2">
        <f t="shared" ca="1" si="331"/>
        <v>751</v>
      </c>
      <c r="N903" s="2" t="str">
        <f t="shared" si="332"/>
        <v/>
      </c>
      <c r="O903" s="2">
        <f t="shared" si="333"/>
        <v>6.0600000000000191</v>
      </c>
      <c r="P903" s="5">
        <f t="shared" si="334"/>
        <v>2.5797646783942865</v>
      </c>
      <c r="Q903" s="2">
        <f t="shared" si="335"/>
        <v>1.9999999999999931E-2</v>
      </c>
      <c r="R903" s="2">
        <f t="shared" si="336"/>
        <v>6.0800000000000187</v>
      </c>
      <c r="S903" s="5">
        <f t="shared" si="337"/>
        <v>2.5997646783942865</v>
      </c>
    </row>
    <row r="904" spans="1:19" x14ac:dyDescent="0.25">
      <c r="D904" s="10">
        <v>1</v>
      </c>
      <c r="E904" s="2">
        <v>1046</v>
      </c>
      <c r="F904" s="40">
        <f t="shared" si="314"/>
        <v>0.44861111111111113</v>
      </c>
      <c r="G904" s="2">
        <v>1048</v>
      </c>
      <c r="H904" s="40">
        <f t="shared" si="326"/>
        <v>0.45</v>
      </c>
      <c r="I904" s="4" t="str">
        <f t="shared" si="327"/>
        <v/>
      </c>
      <c r="J904" s="2">
        <f t="shared" si="328"/>
        <v>15.000000000000027</v>
      </c>
      <c r="K904" s="2">
        <f t="shared" si="329"/>
        <v>1.9999999999999929</v>
      </c>
      <c r="L904" s="2">
        <f t="shared" si="330"/>
        <v>8</v>
      </c>
      <c r="M904" s="2">
        <f t="shared" ca="1" si="331"/>
        <v>751</v>
      </c>
      <c r="N904" s="2" t="str">
        <f t="shared" si="332"/>
        <v/>
      </c>
      <c r="O904" s="2">
        <f t="shared" si="333"/>
        <v>7.5750000000000135</v>
      </c>
      <c r="P904" s="5">
        <f t="shared" si="334"/>
        <v>3.2247058479928539</v>
      </c>
      <c r="Q904" s="2">
        <f t="shared" si="335"/>
        <v>1.9999999999999929</v>
      </c>
      <c r="R904" s="2">
        <f t="shared" si="336"/>
        <v>9.5750000000000064</v>
      </c>
      <c r="S904" s="5">
        <f t="shared" si="337"/>
        <v>5.2247058479928468</v>
      </c>
    </row>
    <row r="905" spans="1:19" x14ac:dyDescent="0.25">
      <c r="D905" s="10">
        <v>0.01</v>
      </c>
      <c r="E905" s="2">
        <v>1103</v>
      </c>
      <c r="F905" s="40">
        <f t="shared" si="314"/>
        <v>0.4604166666666667</v>
      </c>
      <c r="G905" s="2">
        <v>1107</v>
      </c>
      <c r="H905" s="40">
        <f t="shared" si="326"/>
        <v>0.46319444444444446</v>
      </c>
      <c r="I905" s="4" t="str">
        <f t="shared" si="327"/>
        <v/>
      </c>
      <c r="J905" s="2">
        <f t="shared" si="328"/>
        <v>13.000000000000034</v>
      </c>
      <c r="K905" s="2">
        <f t="shared" si="329"/>
        <v>3.9999999999999858</v>
      </c>
      <c r="L905" s="2">
        <f t="shared" si="330"/>
        <v>9</v>
      </c>
      <c r="M905" s="2">
        <f t="shared" ca="1" si="331"/>
        <v>751</v>
      </c>
      <c r="N905" s="2" t="str">
        <f t="shared" si="332"/>
        <v/>
      </c>
      <c r="O905" s="2">
        <f t="shared" si="333"/>
        <v>6.5650000000000173</v>
      </c>
      <c r="P905" s="5">
        <f t="shared" si="334"/>
        <v>2.7947450682604758</v>
      </c>
      <c r="Q905" s="2">
        <f t="shared" si="335"/>
        <v>3.9999999999999862E-2</v>
      </c>
      <c r="R905" s="2">
        <f t="shared" si="336"/>
        <v>6.6050000000000173</v>
      </c>
      <c r="S905" s="5">
        <f t="shared" si="337"/>
        <v>2.8347450682604758</v>
      </c>
    </row>
    <row r="906" spans="1:19" x14ac:dyDescent="0.25">
      <c r="D906" s="10">
        <v>1</v>
      </c>
      <c r="E906" s="2">
        <v>1120</v>
      </c>
      <c r="F906" s="40">
        <f t="shared" si="314"/>
        <v>0.47222222222222227</v>
      </c>
      <c r="G906" s="2">
        <v>1123</v>
      </c>
      <c r="H906" s="40">
        <f t="shared" si="326"/>
        <v>0.47430555555555554</v>
      </c>
      <c r="I906" s="4">
        <f t="shared" si="327"/>
        <v>0.47777777777777775</v>
      </c>
      <c r="J906" s="2" t="str">
        <f t="shared" si="328"/>
        <v/>
      </c>
      <c r="K906" s="2">
        <f t="shared" si="329"/>
        <v>2.9999999999999094</v>
      </c>
      <c r="L906" s="2">
        <f t="shared" si="330"/>
        <v>10</v>
      </c>
      <c r="M906" s="2">
        <f t="shared" ca="1" si="331"/>
        <v>751</v>
      </c>
      <c r="N906" s="2">
        <f t="shared" ca="1" si="332"/>
        <v>216.99999999999994</v>
      </c>
      <c r="O906" s="2">
        <f t="shared" si="333"/>
        <v>2.5</v>
      </c>
      <c r="P906" s="5">
        <f t="shared" si="334"/>
        <v>0.36191198291773735</v>
      </c>
      <c r="Q906" s="2">
        <f t="shared" si="335"/>
        <v>2.9999999999999094</v>
      </c>
      <c r="R906" s="2">
        <f t="shared" si="336"/>
        <v>5.4999999999999094</v>
      </c>
      <c r="S906" s="5">
        <f t="shared" si="337"/>
        <v>3.3619119829176469</v>
      </c>
    </row>
    <row r="907" spans="1:19" x14ac:dyDescent="0.25">
      <c r="A907" s="6">
        <v>38314</v>
      </c>
      <c r="B907" s="2">
        <v>1510</v>
      </c>
      <c r="D907" s="10">
        <v>1</v>
      </c>
      <c r="E907" s="2">
        <v>1530</v>
      </c>
      <c r="F907" s="40">
        <f t="shared" si="314"/>
        <v>0.64583333333333337</v>
      </c>
      <c r="G907" s="2">
        <v>1601</v>
      </c>
      <c r="H907" s="40">
        <f t="shared" si="326"/>
        <v>0.66736111111111107</v>
      </c>
      <c r="I907" s="4" t="str">
        <f t="shared" si="327"/>
        <v/>
      </c>
      <c r="J907" s="2">
        <f t="shared" si="328"/>
        <v>3.9999999999999858</v>
      </c>
      <c r="K907" s="2">
        <f t="shared" si="329"/>
        <v>30.99999999999989</v>
      </c>
      <c r="L907" s="2">
        <f t="shared" si="330"/>
        <v>1</v>
      </c>
      <c r="M907" s="2">
        <f t="shared" ca="1" si="331"/>
        <v>1510</v>
      </c>
      <c r="N907" s="2" t="str">
        <f t="shared" si="332"/>
        <v/>
      </c>
      <c r="O907" s="2">
        <f t="shared" si="333"/>
        <v>19.999999999999929</v>
      </c>
      <c r="P907" s="5">
        <f t="shared" si="334"/>
        <v>14.5638335178361</v>
      </c>
      <c r="Q907" s="2">
        <f t="shared" si="335"/>
        <v>30.99999999999989</v>
      </c>
      <c r="R907" s="2">
        <f t="shared" si="336"/>
        <v>50.999999999999815</v>
      </c>
      <c r="S907" s="5">
        <f t="shared" si="337"/>
        <v>45.563833517835988</v>
      </c>
    </row>
    <row r="908" spans="1:19" x14ac:dyDescent="0.25">
      <c r="D908" s="10">
        <v>9</v>
      </c>
      <c r="E908" s="2">
        <v>1605</v>
      </c>
      <c r="F908" s="40">
        <f t="shared" si="314"/>
        <v>0.67013888888888884</v>
      </c>
      <c r="G908" s="2">
        <v>1620</v>
      </c>
      <c r="H908" s="40">
        <f t="shared" si="326"/>
        <v>0.68055555555555547</v>
      </c>
      <c r="I908" s="4">
        <f t="shared" si="327"/>
        <v>0.68402777777777768</v>
      </c>
      <c r="J908" s="2" t="str">
        <f t="shared" si="328"/>
        <v/>
      </c>
      <c r="K908" s="2">
        <f t="shared" si="329"/>
        <v>14.999999999999947</v>
      </c>
      <c r="L908" s="2">
        <f t="shared" si="330"/>
        <v>2</v>
      </c>
      <c r="M908" s="2">
        <f t="shared" ca="1" si="331"/>
        <v>1510</v>
      </c>
      <c r="N908" s="2">
        <f t="shared" ca="1" si="332"/>
        <v>74.999999999999886</v>
      </c>
      <c r="O908" s="2">
        <f t="shared" si="333"/>
        <v>22.5</v>
      </c>
      <c r="P908" s="5">
        <f t="shared" si="334"/>
        <v>2.8102647230747495</v>
      </c>
      <c r="Q908" s="2">
        <f t="shared" si="335"/>
        <v>134.99999999999952</v>
      </c>
      <c r="R908" s="2">
        <f t="shared" si="336"/>
        <v>157.49999999999952</v>
      </c>
      <c r="S908" s="5">
        <f t="shared" si="337"/>
        <v>137.81026472307425</v>
      </c>
    </row>
    <row r="909" spans="1:19" x14ac:dyDescent="0.25">
      <c r="A909" s="6">
        <v>38315</v>
      </c>
      <c r="B909" s="2">
        <v>805</v>
      </c>
      <c r="D909" s="10">
        <v>0.01</v>
      </c>
      <c r="E909" s="2">
        <v>1028</v>
      </c>
      <c r="F909" s="40">
        <f t="shared" si="314"/>
        <v>0.43611111111111112</v>
      </c>
      <c r="G909" s="2">
        <v>1031</v>
      </c>
      <c r="H909" s="40">
        <f t="shared" si="326"/>
        <v>0.4381944444444445</v>
      </c>
      <c r="I909" s="4" t="str">
        <f t="shared" si="327"/>
        <v/>
      </c>
      <c r="J909" s="2">
        <f t="shared" si="328"/>
        <v>7.9999999999999716</v>
      </c>
      <c r="K909" s="2">
        <f t="shared" si="329"/>
        <v>3.0000000000000693</v>
      </c>
      <c r="L909" s="2">
        <f t="shared" si="330"/>
        <v>1</v>
      </c>
      <c r="M909" s="2">
        <f t="shared" ca="1" si="331"/>
        <v>805</v>
      </c>
      <c r="N909" s="2" t="str">
        <f t="shared" si="332"/>
        <v/>
      </c>
      <c r="O909" s="2">
        <f t="shared" si="333"/>
        <v>40.039999999999857</v>
      </c>
      <c r="P909" s="5">
        <f t="shared" si="334"/>
        <v>11.569772311648126</v>
      </c>
      <c r="Q909" s="2">
        <f t="shared" si="335"/>
        <v>3.0000000000000693E-2</v>
      </c>
      <c r="R909" s="2">
        <f t="shared" si="336"/>
        <v>40.069999999999858</v>
      </c>
      <c r="S909" s="5">
        <f t="shared" si="337"/>
        <v>11.599772311648127</v>
      </c>
    </row>
    <row r="910" spans="1:19" x14ac:dyDescent="0.25">
      <c r="D910" s="10">
        <v>10</v>
      </c>
      <c r="E910" s="2">
        <v>1039</v>
      </c>
      <c r="F910" s="40">
        <f t="shared" si="314"/>
        <v>0.44375000000000003</v>
      </c>
      <c r="G910" s="2">
        <v>1042</v>
      </c>
      <c r="H910" s="40">
        <f t="shared" si="326"/>
        <v>0.4458333333333333</v>
      </c>
      <c r="I910" s="4" t="str">
        <f t="shared" si="327"/>
        <v/>
      </c>
      <c r="J910" s="2">
        <f t="shared" si="328"/>
        <v>6.0000000000000586</v>
      </c>
      <c r="K910" s="2">
        <f t="shared" si="329"/>
        <v>2.9999999999999094</v>
      </c>
      <c r="L910" s="2">
        <f t="shared" si="330"/>
        <v>2</v>
      </c>
      <c r="M910" s="2">
        <f t="shared" ca="1" si="331"/>
        <v>805</v>
      </c>
      <c r="N910" s="2" t="str">
        <f t="shared" si="332"/>
        <v/>
      </c>
      <c r="O910" s="2">
        <f t="shared" si="333"/>
        <v>480.00000000000466</v>
      </c>
      <c r="P910" s="5">
        <f t="shared" si="334"/>
        <v>310.18628406845488</v>
      </c>
      <c r="Q910" s="2">
        <f t="shared" si="335"/>
        <v>29.999999999999094</v>
      </c>
      <c r="R910" s="2">
        <f t="shared" si="336"/>
        <v>510.00000000000375</v>
      </c>
      <c r="S910" s="5">
        <f t="shared" si="337"/>
        <v>340.18628406845397</v>
      </c>
    </row>
    <row r="911" spans="1:19" x14ac:dyDescent="0.25">
      <c r="D911" s="10">
        <v>150</v>
      </c>
      <c r="E911" s="2">
        <v>1048</v>
      </c>
      <c r="F911" s="40">
        <f t="shared" si="314"/>
        <v>0.45</v>
      </c>
      <c r="G911" s="2">
        <v>1155</v>
      </c>
      <c r="H911" s="40">
        <f t="shared" si="326"/>
        <v>0.49652777777777773</v>
      </c>
      <c r="I911" s="4">
        <f t="shared" si="327"/>
        <v>0.49999999999999994</v>
      </c>
      <c r="J911" s="2" t="str">
        <f t="shared" si="328"/>
        <v/>
      </c>
      <c r="K911" s="2">
        <f t="shared" si="329"/>
        <v>66.999999999999915</v>
      </c>
      <c r="L911" s="2">
        <f t="shared" si="330"/>
        <v>3</v>
      </c>
      <c r="M911" s="2">
        <f t="shared" ca="1" si="331"/>
        <v>805</v>
      </c>
      <c r="N911" s="2">
        <f t="shared" ca="1" si="332"/>
        <v>234.99999999999989</v>
      </c>
      <c r="O911" s="2">
        <f t="shared" si="333"/>
        <v>375</v>
      </c>
      <c r="P911" s="5">
        <f t="shared" si="334"/>
        <v>39.838234628813851</v>
      </c>
      <c r="Q911" s="2">
        <f t="shared" si="335"/>
        <v>10049.999999999987</v>
      </c>
      <c r="R911" s="2">
        <f t="shared" si="336"/>
        <v>10424.999999999987</v>
      </c>
      <c r="S911" s="5">
        <f t="shared" si="337"/>
        <v>10089.838234628802</v>
      </c>
    </row>
    <row r="912" spans="1:19" x14ac:dyDescent="0.25">
      <c r="A912" s="6">
        <v>38320</v>
      </c>
      <c r="B912" s="2">
        <v>758</v>
      </c>
      <c r="D912" s="10">
        <v>0.01</v>
      </c>
      <c r="E912" s="2">
        <v>1028</v>
      </c>
      <c r="F912" s="40">
        <f t="shared" si="314"/>
        <v>0.43611111111111112</v>
      </c>
      <c r="G912" s="2">
        <v>1041</v>
      </c>
      <c r="H912" s="40">
        <f t="shared" si="326"/>
        <v>0.44513888888888892</v>
      </c>
      <c r="I912" s="4" t="str">
        <f t="shared" si="327"/>
        <v/>
      </c>
      <c r="J912" s="2">
        <f t="shared" si="328"/>
        <v>6.9999999999999751</v>
      </c>
      <c r="K912" s="2">
        <f t="shared" si="329"/>
        <v>13.000000000000034</v>
      </c>
      <c r="L912" s="2">
        <f t="shared" si="330"/>
        <v>1</v>
      </c>
      <c r="M912" s="2">
        <f t="shared" ca="1" si="331"/>
        <v>758</v>
      </c>
      <c r="N912" s="2" t="str">
        <f t="shared" si="332"/>
        <v/>
      </c>
      <c r="O912" s="2">
        <f t="shared" si="333"/>
        <v>0.38499999999999862</v>
      </c>
      <c r="P912" s="5">
        <f t="shared" si="334"/>
        <v>0.27361621771209477</v>
      </c>
      <c r="Q912" s="2">
        <f t="shared" si="335"/>
        <v>0.13000000000000034</v>
      </c>
      <c r="R912" s="2">
        <f t="shared" si="336"/>
        <v>0.51499999999999901</v>
      </c>
      <c r="S912" s="5">
        <f t="shared" si="337"/>
        <v>0.4036162177120951</v>
      </c>
    </row>
    <row r="913" spans="1:19" x14ac:dyDescent="0.25">
      <c r="D913" s="10">
        <v>0.1</v>
      </c>
      <c r="E913" s="2">
        <v>1048</v>
      </c>
      <c r="F913" s="40">
        <f t="shared" si="314"/>
        <v>0.45</v>
      </c>
      <c r="G913" s="2">
        <v>1051</v>
      </c>
      <c r="H913" s="40">
        <f t="shared" si="326"/>
        <v>0.45208333333333334</v>
      </c>
      <c r="I913" s="4" t="str">
        <f t="shared" si="327"/>
        <v/>
      </c>
      <c r="J913" s="2">
        <f t="shared" si="328"/>
        <v>4.9999999999999822</v>
      </c>
      <c r="K913" s="2">
        <f t="shared" si="329"/>
        <v>2.9999999999999893</v>
      </c>
      <c r="L913" s="2">
        <f t="shared" si="330"/>
        <v>2</v>
      </c>
      <c r="M913" s="2">
        <f t="shared" ca="1" si="331"/>
        <v>758</v>
      </c>
      <c r="N913" s="2" t="str">
        <f t="shared" si="332"/>
        <v/>
      </c>
      <c r="O913" s="2">
        <f t="shared" si="333"/>
        <v>0.24999999999999911</v>
      </c>
      <c r="P913" s="5">
        <f t="shared" si="334"/>
        <v>4.3429410468207003E-2</v>
      </c>
      <c r="Q913" s="2">
        <f t="shared" si="335"/>
        <v>0.29999999999999893</v>
      </c>
      <c r="R913" s="2">
        <f t="shared" si="336"/>
        <v>0.54999999999999805</v>
      </c>
      <c r="S913" s="5">
        <f t="shared" si="337"/>
        <v>0.34342941046820596</v>
      </c>
    </row>
    <row r="914" spans="1:19" x14ac:dyDescent="0.25">
      <c r="D914" s="10">
        <v>0</v>
      </c>
      <c r="E914" s="2">
        <v>1056</v>
      </c>
      <c r="F914" s="40">
        <f t="shared" si="314"/>
        <v>0.45555555555555555</v>
      </c>
      <c r="G914" s="2">
        <v>1100</v>
      </c>
      <c r="H914" s="40">
        <f t="shared" si="326"/>
        <v>0.45833333333333331</v>
      </c>
      <c r="I914" s="4" t="str">
        <f t="shared" si="327"/>
        <v/>
      </c>
      <c r="J914" s="2">
        <f t="shared" si="328"/>
        <v>23</v>
      </c>
      <c r="K914" s="2">
        <f t="shared" si="329"/>
        <v>3.9999999999999858</v>
      </c>
      <c r="L914" s="2">
        <f t="shared" si="330"/>
        <v>3</v>
      </c>
      <c r="M914" s="2">
        <f t="shared" ca="1" si="331"/>
        <v>758</v>
      </c>
      <c r="N914" s="2" t="str">
        <f t="shared" si="332"/>
        <v/>
      </c>
      <c r="O914" s="2">
        <f t="shared" si="333"/>
        <v>0.115</v>
      </c>
      <c r="P914" s="5">
        <f t="shared" si="334"/>
        <v>2.4971661596621508E-2</v>
      </c>
      <c r="Q914" s="2">
        <f t="shared" si="335"/>
        <v>0</v>
      </c>
      <c r="R914" s="2">
        <f t="shared" si="336"/>
        <v>0.115</v>
      </c>
      <c r="S914" s="5">
        <f t="shared" si="337"/>
        <v>2.4971661596621508E-2</v>
      </c>
    </row>
    <row r="915" spans="1:19" x14ac:dyDescent="0.25">
      <c r="D915" s="10">
        <v>0.01</v>
      </c>
      <c r="E915" s="2">
        <v>1123</v>
      </c>
      <c r="F915" s="40">
        <f t="shared" si="314"/>
        <v>0.47430555555555554</v>
      </c>
      <c r="G915" s="2">
        <v>1132</v>
      </c>
      <c r="H915" s="40">
        <f t="shared" si="326"/>
        <v>0.48055555555555557</v>
      </c>
      <c r="I915" s="4" t="str">
        <f t="shared" si="327"/>
        <v/>
      </c>
      <c r="J915" s="2">
        <f t="shared" si="328"/>
        <v>4.9999999999999822</v>
      </c>
      <c r="K915" s="2">
        <f t="shared" si="329"/>
        <v>9.000000000000048</v>
      </c>
      <c r="L915" s="2">
        <f t="shared" si="330"/>
        <v>4</v>
      </c>
      <c r="M915" s="2">
        <f t="shared" ca="1" si="331"/>
        <v>758</v>
      </c>
      <c r="N915" s="2" t="str">
        <f t="shared" si="332"/>
        <v/>
      </c>
      <c r="O915" s="2">
        <f t="shared" si="333"/>
        <v>0.12499999999999956</v>
      </c>
      <c r="P915" s="5">
        <f t="shared" si="334"/>
        <v>0.10820798186776799</v>
      </c>
      <c r="Q915" s="2">
        <f t="shared" si="335"/>
        <v>9.0000000000000482E-2</v>
      </c>
      <c r="R915" s="2">
        <f t="shared" si="336"/>
        <v>0.21500000000000002</v>
      </c>
      <c r="S915" s="5">
        <f t="shared" si="337"/>
        <v>0.19820798186776847</v>
      </c>
    </row>
    <row r="916" spans="1:19" x14ac:dyDescent="0.25">
      <c r="D916" s="10">
        <v>0.04</v>
      </c>
      <c r="E916" s="2">
        <v>1137</v>
      </c>
      <c r="F916" s="40">
        <f t="shared" si="314"/>
        <v>0.48402777777777778</v>
      </c>
      <c r="G916" s="2">
        <v>1142</v>
      </c>
      <c r="H916" s="40">
        <f t="shared" si="326"/>
        <v>0.48749999999999999</v>
      </c>
      <c r="I916" s="4" t="str">
        <f t="shared" si="327"/>
        <v/>
      </c>
      <c r="J916" s="2">
        <f t="shared" si="328"/>
        <v>4.9999999999999822</v>
      </c>
      <c r="K916" s="2">
        <f t="shared" si="329"/>
        <v>4.9999999999999822</v>
      </c>
      <c r="L916" s="2">
        <f t="shared" si="330"/>
        <v>5</v>
      </c>
      <c r="M916" s="2">
        <f t="shared" ca="1" si="331"/>
        <v>758</v>
      </c>
      <c r="N916" s="2" t="str">
        <f t="shared" si="332"/>
        <v/>
      </c>
      <c r="O916" s="2">
        <f t="shared" si="333"/>
        <v>0.11999999999999958</v>
      </c>
      <c r="P916" s="5">
        <f t="shared" si="334"/>
        <v>9.9419766363682868E-2</v>
      </c>
      <c r="Q916" s="2">
        <f t="shared" si="335"/>
        <v>0.19999999999999929</v>
      </c>
      <c r="R916" s="2">
        <f t="shared" si="336"/>
        <v>0.31999999999999884</v>
      </c>
      <c r="S916" s="5">
        <f t="shared" si="337"/>
        <v>0.29941976636368217</v>
      </c>
    </row>
    <row r="917" spans="1:19" x14ac:dyDescent="0.25">
      <c r="D917" s="10">
        <v>8.0000000000000002E-3</v>
      </c>
      <c r="E917" s="2">
        <v>1147</v>
      </c>
      <c r="F917" s="40">
        <f t="shared" si="314"/>
        <v>0.4909722222222222</v>
      </c>
      <c r="G917" s="2">
        <v>1150</v>
      </c>
      <c r="H917" s="40">
        <f t="shared" si="326"/>
        <v>0.49305555555555558</v>
      </c>
      <c r="I917" s="4" t="str">
        <f t="shared" si="327"/>
        <v/>
      </c>
      <c r="J917" s="2">
        <f t="shared" si="328"/>
        <v>4.9999999999999023</v>
      </c>
      <c r="K917" s="2">
        <f t="shared" si="329"/>
        <v>3.0000000000000693</v>
      </c>
      <c r="L917" s="2">
        <f t="shared" si="330"/>
        <v>6</v>
      </c>
      <c r="M917" s="2">
        <f t="shared" ca="1" si="331"/>
        <v>758</v>
      </c>
      <c r="N917" s="2" t="str">
        <f t="shared" si="332"/>
        <v/>
      </c>
      <c r="O917" s="2">
        <f t="shared" si="333"/>
        <v>1.9999999999999608E-2</v>
      </c>
      <c r="P917" s="5">
        <f t="shared" si="334"/>
        <v>4.4507141096034849E-3</v>
      </c>
      <c r="Q917" s="2">
        <f t="shared" si="335"/>
        <v>2.4000000000000556E-2</v>
      </c>
      <c r="R917" s="2">
        <f t="shared" si="336"/>
        <v>4.4000000000000164E-2</v>
      </c>
      <c r="S917" s="5">
        <f t="shared" si="337"/>
        <v>2.845071410960404E-2</v>
      </c>
    </row>
    <row r="918" spans="1:19" x14ac:dyDescent="0.25">
      <c r="D918" s="10">
        <v>0</v>
      </c>
      <c r="E918" s="2">
        <v>1155</v>
      </c>
      <c r="F918" s="40">
        <f t="shared" si="314"/>
        <v>0.49652777777777773</v>
      </c>
      <c r="G918" s="2">
        <v>1200</v>
      </c>
      <c r="H918" s="40">
        <f t="shared" si="326"/>
        <v>0.5</v>
      </c>
      <c r="I918" s="4" t="str">
        <f t="shared" si="327"/>
        <v/>
      </c>
      <c r="J918" s="2">
        <f t="shared" si="328"/>
        <v>20.000000000000089</v>
      </c>
      <c r="K918" s="2">
        <f t="shared" si="329"/>
        <v>5.0000000000000622</v>
      </c>
      <c r="L918" s="2">
        <f t="shared" si="330"/>
        <v>7</v>
      </c>
      <c r="M918" s="2">
        <f t="shared" ca="1" si="331"/>
        <v>758</v>
      </c>
      <c r="N918" s="2" t="str">
        <f t="shared" si="332"/>
        <v/>
      </c>
      <c r="O918" s="2">
        <f t="shared" si="333"/>
        <v>0.10000000000000045</v>
      </c>
      <c r="P918" s="5">
        <f t="shared" si="334"/>
        <v>2.1714488344888365E-2</v>
      </c>
      <c r="Q918" s="2">
        <f t="shared" si="335"/>
        <v>0</v>
      </c>
      <c r="R918" s="2">
        <f t="shared" si="336"/>
        <v>0.10000000000000045</v>
      </c>
      <c r="S918" s="5">
        <f t="shared" si="337"/>
        <v>2.1714488344888365E-2</v>
      </c>
    </row>
    <row r="919" spans="1:19" x14ac:dyDescent="0.25">
      <c r="D919" s="10">
        <v>0.01</v>
      </c>
      <c r="E919" s="2">
        <v>1220</v>
      </c>
      <c r="F919" s="40">
        <f t="shared" si="314"/>
        <v>0.51388888888888895</v>
      </c>
      <c r="G919" s="2">
        <v>1225</v>
      </c>
      <c r="H919" s="40">
        <f t="shared" si="326"/>
        <v>0.51736111111111105</v>
      </c>
      <c r="I919" s="4" t="str">
        <f t="shared" si="327"/>
        <v/>
      </c>
      <c r="J919" s="2">
        <f t="shared" si="328"/>
        <v>5.0000000000001421</v>
      </c>
      <c r="K919" s="2">
        <f t="shared" si="329"/>
        <v>4.9999999999998224</v>
      </c>
      <c r="L919" s="2">
        <f t="shared" si="330"/>
        <v>8</v>
      </c>
      <c r="M919" s="2">
        <f t="shared" ca="1" si="331"/>
        <v>758</v>
      </c>
      <c r="N919" s="2" t="str">
        <f t="shared" si="332"/>
        <v/>
      </c>
      <c r="O919" s="2">
        <f t="shared" si="333"/>
        <v>0.12500000000000355</v>
      </c>
      <c r="P919" s="5">
        <f t="shared" si="334"/>
        <v>0.10820798186777146</v>
      </c>
      <c r="Q919" s="2">
        <f t="shared" si="335"/>
        <v>4.9999999999998226E-2</v>
      </c>
      <c r="R919" s="2">
        <f t="shared" si="336"/>
        <v>0.17500000000000177</v>
      </c>
      <c r="S919" s="5">
        <f t="shared" si="337"/>
        <v>0.15820798186776969</v>
      </c>
    </row>
    <row r="920" spans="1:19" x14ac:dyDescent="0.25">
      <c r="D920" s="10">
        <v>0.04</v>
      </c>
      <c r="E920" s="2">
        <v>1230</v>
      </c>
      <c r="F920" s="40">
        <f t="shared" si="314"/>
        <v>0.52083333333333337</v>
      </c>
      <c r="G920" s="2">
        <v>1232</v>
      </c>
      <c r="H920" s="40">
        <f t="shared" si="326"/>
        <v>0.52222222222222225</v>
      </c>
      <c r="I920" s="4" t="str">
        <f t="shared" si="327"/>
        <v/>
      </c>
      <c r="J920" s="2">
        <f t="shared" si="328"/>
        <v>9.9999999999999645</v>
      </c>
      <c r="K920" s="2">
        <f t="shared" si="329"/>
        <v>1.9999999999999929</v>
      </c>
      <c r="L920" s="2">
        <f t="shared" si="330"/>
        <v>9</v>
      </c>
      <c r="M920" s="2">
        <f t="shared" ca="1" si="331"/>
        <v>758</v>
      </c>
      <c r="N920" s="2" t="str">
        <f t="shared" si="332"/>
        <v/>
      </c>
      <c r="O920" s="2">
        <f t="shared" si="333"/>
        <v>0.20499999999999929</v>
      </c>
      <c r="P920" s="5">
        <f t="shared" si="334"/>
        <v>0.1057510985019329</v>
      </c>
      <c r="Q920" s="2">
        <f t="shared" si="335"/>
        <v>7.9999999999999724E-2</v>
      </c>
      <c r="R920" s="2">
        <f t="shared" si="336"/>
        <v>0.28499999999999903</v>
      </c>
      <c r="S920" s="5">
        <f t="shared" si="337"/>
        <v>0.18575109850193261</v>
      </c>
    </row>
    <row r="921" spans="1:19" x14ac:dyDescent="0.25">
      <c r="D921" s="10">
        <v>1E-3</v>
      </c>
      <c r="E921" s="2">
        <v>1242</v>
      </c>
      <c r="F921" s="40">
        <f t="shared" si="314"/>
        <v>0.52916666666666667</v>
      </c>
      <c r="G921" s="2">
        <v>1245</v>
      </c>
      <c r="H921" s="40">
        <f t="shared" si="326"/>
        <v>0.53125</v>
      </c>
      <c r="I921" s="4">
        <f t="shared" si="327"/>
        <v>0.53472222222222221</v>
      </c>
      <c r="J921" s="2" t="str">
        <f t="shared" si="328"/>
        <v/>
      </c>
      <c r="K921" s="2">
        <f t="shared" si="329"/>
        <v>2.9999999999999893</v>
      </c>
      <c r="L921" s="2">
        <f t="shared" si="330"/>
        <v>10</v>
      </c>
      <c r="M921" s="2">
        <f t="shared" ca="1" si="331"/>
        <v>758</v>
      </c>
      <c r="N921" s="2">
        <f t="shared" ca="1" si="332"/>
        <v>292</v>
      </c>
      <c r="O921" s="2">
        <f t="shared" si="333"/>
        <v>2.5000000000000001E-3</v>
      </c>
      <c r="P921" s="5">
        <f t="shared" si="334"/>
        <v>7.2310141757293866E-4</v>
      </c>
      <c r="Q921" s="2">
        <f t="shared" si="335"/>
        <v>2.9999999999999892E-3</v>
      </c>
      <c r="R921" s="2">
        <f t="shared" si="336"/>
        <v>5.4999999999999893E-3</v>
      </c>
      <c r="S921" s="5">
        <f t="shared" si="337"/>
        <v>3.723101417572928E-3</v>
      </c>
    </row>
    <row r="922" spans="1:19" x14ac:dyDescent="0.25">
      <c r="A922" s="6">
        <v>38320</v>
      </c>
      <c r="B922" s="2">
        <v>1305</v>
      </c>
      <c r="D922" s="10">
        <v>0.01</v>
      </c>
      <c r="E922" s="2">
        <v>1326</v>
      </c>
      <c r="F922" s="40">
        <f t="shared" si="314"/>
        <v>0.55972222222222223</v>
      </c>
      <c r="G922" s="2">
        <v>1330</v>
      </c>
      <c r="H922" s="40">
        <f t="shared" si="326"/>
        <v>0.5625</v>
      </c>
      <c r="I922" s="4" t="str">
        <f t="shared" si="327"/>
        <v/>
      </c>
      <c r="J922" s="2">
        <f t="shared" si="328"/>
        <v>9.9999999999999645</v>
      </c>
      <c r="K922" s="2">
        <f t="shared" si="329"/>
        <v>3.9999999999999858</v>
      </c>
      <c r="L922" s="2">
        <f t="shared" si="330"/>
        <v>1</v>
      </c>
      <c r="M922" s="2">
        <f t="shared" ca="1" si="331"/>
        <v>1305</v>
      </c>
      <c r="N922" s="2" t="str">
        <f t="shared" si="332"/>
        <v/>
      </c>
      <c r="O922" s="2">
        <f t="shared" si="333"/>
        <v>4.0499999999999856</v>
      </c>
      <c r="P922" s="5">
        <f t="shared" si="334"/>
        <v>1.8028594260116695</v>
      </c>
      <c r="Q922" s="2">
        <f t="shared" si="335"/>
        <v>3.9999999999999862E-2</v>
      </c>
      <c r="R922" s="2">
        <f t="shared" si="336"/>
        <v>4.0899999999999856</v>
      </c>
      <c r="S922" s="5">
        <f t="shared" si="337"/>
        <v>1.8428594260116693</v>
      </c>
    </row>
    <row r="923" spans="1:19" x14ac:dyDescent="0.25">
      <c r="D923" s="10">
        <v>0.8</v>
      </c>
      <c r="E923" s="2">
        <v>1340</v>
      </c>
      <c r="F923" s="40">
        <f t="shared" si="314"/>
        <v>0.56944444444444442</v>
      </c>
      <c r="G923" s="2">
        <v>1344</v>
      </c>
      <c r="H923" s="40">
        <f t="shared" si="326"/>
        <v>0.57222222222222219</v>
      </c>
      <c r="I923" s="4" t="str">
        <f t="shared" si="327"/>
        <v/>
      </c>
      <c r="J923" s="2">
        <f t="shared" si="328"/>
        <v>8.0000000000001315</v>
      </c>
      <c r="K923" s="2">
        <f t="shared" si="329"/>
        <v>3.9999999999999858</v>
      </c>
      <c r="L923" s="2">
        <f t="shared" si="330"/>
        <v>2</v>
      </c>
      <c r="M923" s="2">
        <f t="shared" ca="1" si="331"/>
        <v>1305</v>
      </c>
      <c r="N923" s="2" t="str">
        <f t="shared" si="332"/>
        <v/>
      </c>
      <c r="O923" s="2">
        <f t="shared" si="333"/>
        <v>3.3600000000000554</v>
      </c>
      <c r="P923" s="5">
        <f t="shared" si="334"/>
        <v>2.0295699503349485</v>
      </c>
      <c r="Q923" s="2">
        <f t="shared" si="335"/>
        <v>3.1999999999999886</v>
      </c>
      <c r="R923" s="2">
        <f t="shared" si="336"/>
        <v>6.560000000000044</v>
      </c>
      <c r="S923" s="5">
        <f t="shared" si="337"/>
        <v>5.2295699503349375</v>
      </c>
    </row>
    <row r="924" spans="1:19" x14ac:dyDescent="0.25">
      <c r="D924" s="10">
        <v>0.04</v>
      </c>
      <c r="E924" s="2">
        <v>1352</v>
      </c>
      <c r="F924" s="40">
        <f t="shared" si="314"/>
        <v>0.57777777777777783</v>
      </c>
      <c r="G924" s="2">
        <v>1357</v>
      </c>
      <c r="H924" s="40">
        <f t="shared" si="326"/>
        <v>0.58124999999999993</v>
      </c>
      <c r="I924" s="4">
        <f t="shared" si="327"/>
        <v>0.58472222222222214</v>
      </c>
      <c r="J924" s="2" t="str">
        <f t="shared" si="328"/>
        <v/>
      </c>
      <c r="K924" s="2">
        <f t="shared" si="329"/>
        <v>4.9999999999998224</v>
      </c>
      <c r="L924" s="2">
        <f t="shared" si="330"/>
        <v>3</v>
      </c>
      <c r="M924" s="2">
        <f t="shared" ca="1" si="331"/>
        <v>1305</v>
      </c>
      <c r="N924" s="2">
        <f t="shared" ca="1" si="332"/>
        <v>56.999999999999801</v>
      </c>
      <c r="O924" s="2">
        <f t="shared" si="333"/>
        <v>0.1</v>
      </c>
      <c r="P924" s="5">
        <f t="shared" si="334"/>
        <v>1.8873463538449264E-2</v>
      </c>
      <c r="Q924" s="2">
        <f t="shared" si="335"/>
        <v>0.19999999999999291</v>
      </c>
      <c r="R924" s="2">
        <f t="shared" si="336"/>
        <v>0.29999999999999294</v>
      </c>
      <c r="S924" s="5">
        <f t="shared" si="337"/>
        <v>0.21887346353844217</v>
      </c>
    </row>
    <row r="925" spans="1:19" x14ac:dyDescent="0.25">
      <c r="A925" s="6">
        <v>38321</v>
      </c>
      <c r="B925" s="2">
        <v>823</v>
      </c>
      <c r="D925" s="10">
        <v>0.01</v>
      </c>
      <c r="E925" s="2">
        <v>919</v>
      </c>
      <c r="F925" s="40">
        <f t="shared" si="314"/>
        <v>0.38819444444444445</v>
      </c>
      <c r="G925" s="2">
        <v>924</v>
      </c>
      <c r="H925" s="40">
        <f t="shared" si="326"/>
        <v>0.39166666666666666</v>
      </c>
      <c r="I925" s="4" t="str">
        <f t="shared" si="327"/>
        <v/>
      </c>
      <c r="J925" s="2">
        <f t="shared" si="328"/>
        <v>11.999999999999957</v>
      </c>
      <c r="K925" s="2">
        <f t="shared" si="329"/>
        <v>4.9999999999999822</v>
      </c>
      <c r="L925" s="2">
        <f t="shared" si="330"/>
        <v>1</v>
      </c>
      <c r="M925" s="2">
        <f t="shared" ca="1" si="331"/>
        <v>823</v>
      </c>
      <c r="N925" s="2" t="str">
        <f t="shared" si="332"/>
        <v/>
      </c>
      <c r="O925" s="2">
        <f t="shared" si="333"/>
        <v>120.05999999999958</v>
      </c>
      <c r="P925" s="5">
        <f t="shared" si="334"/>
        <v>31.559825365948413</v>
      </c>
      <c r="Q925" s="2">
        <f t="shared" si="335"/>
        <v>4.9999999999999822E-2</v>
      </c>
      <c r="R925" s="2">
        <f t="shared" si="336"/>
        <v>120.10999999999957</v>
      </c>
      <c r="S925" s="5">
        <f t="shared" si="337"/>
        <v>31.609825365948414</v>
      </c>
    </row>
    <row r="926" spans="1:19" x14ac:dyDescent="0.25">
      <c r="D926" s="10">
        <v>20</v>
      </c>
      <c r="E926" s="2">
        <v>936</v>
      </c>
      <c r="F926" s="40">
        <f t="shared" si="314"/>
        <v>0.39999999999999997</v>
      </c>
      <c r="G926" s="2">
        <v>1045</v>
      </c>
      <c r="H926" s="40">
        <f t="shared" si="326"/>
        <v>0.44791666666666669</v>
      </c>
      <c r="I926" s="4">
        <f t="shared" si="327"/>
        <v>0.4513888888888889</v>
      </c>
      <c r="J926" s="2" t="str">
        <f t="shared" si="328"/>
        <v/>
      </c>
      <c r="K926" s="2">
        <f t="shared" si="329"/>
        <v>69.000000000000071</v>
      </c>
      <c r="L926" s="2">
        <f t="shared" si="330"/>
        <v>2</v>
      </c>
      <c r="M926" s="2">
        <f t="shared" ca="1" si="331"/>
        <v>823</v>
      </c>
      <c r="N926" s="2">
        <f t="shared" ca="1" si="332"/>
        <v>147.00000000000003</v>
      </c>
      <c r="O926" s="2">
        <f t="shared" si="333"/>
        <v>50</v>
      </c>
      <c r="P926" s="5">
        <f t="shared" si="334"/>
        <v>5.9484036251947776</v>
      </c>
      <c r="Q926" s="2">
        <f t="shared" si="335"/>
        <v>1380.0000000000014</v>
      </c>
      <c r="R926" s="2">
        <f t="shared" si="336"/>
        <v>1430.0000000000014</v>
      </c>
      <c r="S926" s="5">
        <f t="shared" si="337"/>
        <v>1385.9484036251961</v>
      </c>
    </row>
    <row r="927" spans="1:19" x14ac:dyDescent="0.25">
      <c r="A927" s="6">
        <v>38321</v>
      </c>
      <c r="B927" s="2">
        <v>1137</v>
      </c>
      <c r="D927" s="10">
        <v>0.01</v>
      </c>
      <c r="E927" s="2">
        <v>1221</v>
      </c>
      <c r="F927" s="40">
        <f t="shared" si="314"/>
        <v>0.51458333333333328</v>
      </c>
      <c r="G927" s="2">
        <v>1228</v>
      </c>
      <c r="H927" s="40">
        <f t="shared" si="326"/>
        <v>0.51944444444444449</v>
      </c>
      <c r="I927" s="4" t="str">
        <f t="shared" si="327"/>
        <v/>
      </c>
      <c r="J927" s="2">
        <f t="shared" si="328"/>
        <v>21.999999999999922</v>
      </c>
      <c r="K927" s="2">
        <f t="shared" si="329"/>
        <v>7.000000000000135</v>
      </c>
      <c r="L927" s="2">
        <f t="shared" si="330"/>
        <v>1</v>
      </c>
      <c r="M927" s="2">
        <f t="shared" ca="1" si="331"/>
        <v>1137</v>
      </c>
      <c r="N927" s="2" t="str">
        <f t="shared" si="332"/>
        <v/>
      </c>
      <c r="O927" s="2">
        <f t="shared" si="333"/>
        <v>176.10999999999939</v>
      </c>
      <c r="P927" s="5">
        <f t="shared" si="334"/>
        <v>47.681791901381359</v>
      </c>
      <c r="Q927" s="2">
        <f t="shared" si="335"/>
        <v>7.0000000000001353E-2</v>
      </c>
      <c r="R927" s="2">
        <f t="shared" si="336"/>
        <v>176.17999999999938</v>
      </c>
      <c r="S927" s="5">
        <f t="shared" si="337"/>
        <v>47.75179190138136</v>
      </c>
    </row>
    <row r="928" spans="1:19" x14ac:dyDescent="0.25">
      <c r="D928" s="10">
        <v>16</v>
      </c>
      <c r="E928" s="2">
        <v>1250</v>
      </c>
      <c r="F928" s="40">
        <f t="shared" si="314"/>
        <v>0.53472222222222221</v>
      </c>
      <c r="G928" s="2">
        <v>1258</v>
      </c>
      <c r="H928" s="40">
        <f t="shared" si="326"/>
        <v>0.54027777777777775</v>
      </c>
      <c r="I928" s="4">
        <f t="shared" si="327"/>
        <v>0.54374999999999996</v>
      </c>
      <c r="J928" s="2" t="str">
        <f t="shared" si="328"/>
        <v/>
      </c>
      <c r="K928" s="2">
        <f t="shared" si="329"/>
        <v>7.9999999999999716</v>
      </c>
      <c r="L928" s="2">
        <f t="shared" si="330"/>
        <v>2</v>
      </c>
      <c r="M928" s="2">
        <f t="shared" ca="1" si="331"/>
        <v>1137</v>
      </c>
      <c r="N928" s="2">
        <f t="shared" ca="1" si="332"/>
        <v>85.999999999999929</v>
      </c>
      <c r="O928" s="2">
        <f t="shared" si="333"/>
        <v>40</v>
      </c>
      <c r="P928" s="5">
        <f t="shared" si="334"/>
        <v>4.8227373472353916</v>
      </c>
      <c r="Q928" s="2">
        <f t="shared" si="335"/>
        <v>127.99999999999955</v>
      </c>
      <c r="R928" s="2">
        <f t="shared" si="336"/>
        <v>167.99999999999955</v>
      </c>
      <c r="S928" s="5">
        <f t="shared" si="337"/>
        <v>132.82273734723495</v>
      </c>
    </row>
    <row r="929" spans="1:19" x14ac:dyDescent="0.25">
      <c r="A929" s="6">
        <v>38321</v>
      </c>
      <c r="B929" s="2">
        <v>1314</v>
      </c>
      <c r="D929" s="10">
        <v>0.01</v>
      </c>
      <c r="E929" s="2">
        <v>1358</v>
      </c>
      <c r="F929" s="40">
        <f t="shared" si="314"/>
        <v>0.58194444444444449</v>
      </c>
      <c r="G929" s="2">
        <v>1408</v>
      </c>
      <c r="H929" s="40">
        <f t="shared" si="326"/>
        <v>0.58888888888888891</v>
      </c>
      <c r="I929" s="4" t="str">
        <f t="shared" si="327"/>
        <v/>
      </c>
      <c r="J929" s="2">
        <f t="shared" si="328"/>
        <v>13.99999999999995</v>
      </c>
      <c r="K929" s="2">
        <f t="shared" si="329"/>
        <v>9.9999999999999645</v>
      </c>
      <c r="L929" s="2">
        <f t="shared" si="330"/>
        <v>1</v>
      </c>
      <c r="M929" s="2">
        <f t="shared" ca="1" si="331"/>
        <v>1314</v>
      </c>
      <c r="N929" s="2" t="str">
        <f t="shared" si="332"/>
        <v/>
      </c>
      <c r="O929" s="2">
        <f t="shared" si="333"/>
        <v>112.06999999999961</v>
      </c>
      <c r="P929" s="5">
        <f t="shared" si="334"/>
        <v>30.342958482697227</v>
      </c>
      <c r="Q929" s="2">
        <f t="shared" si="335"/>
        <v>9.9999999999999645E-2</v>
      </c>
      <c r="R929" s="2">
        <f t="shared" si="336"/>
        <v>112.1699999999996</v>
      </c>
      <c r="S929" s="5">
        <f t="shared" si="337"/>
        <v>30.442958482697229</v>
      </c>
    </row>
    <row r="930" spans="1:19" x14ac:dyDescent="0.25">
      <c r="D930" s="10">
        <v>16</v>
      </c>
      <c r="E930" s="2">
        <v>1422</v>
      </c>
      <c r="F930" s="40">
        <f t="shared" si="314"/>
        <v>0.59861111111111109</v>
      </c>
      <c r="G930" s="2">
        <v>1432</v>
      </c>
      <c r="H930" s="40">
        <f t="shared" si="326"/>
        <v>0.60555555555555551</v>
      </c>
      <c r="I930" s="4">
        <f t="shared" si="327"/>
        <v>0.60902777777777772</v>
      </c>
      <c r="J930" s="2" t="str">
        <f t="shared" si="328"/>
        <v/>
      </c>
      <c r="K930" s="2">
        <f t="shared" si="329"/>
        <v>9.9999999999999645</v>
      </c>
      <c r="L930" s="2">
        <f t="shared" si="330"/>
        <v>2</v>
      </c>
      <c r="M930" s="2">
        <f t="shared" ca="1" si="331"/>
        <v>1314</v>
      </c>
      <c r="N930" s="2">
        <f t="shared" ca="1" si="332"/>
        <v>83.000000000000028</v>
      </c>
      <c r="O930" s="2">
        <f t="shared" si="333"/>
        <v>40</v>
      </c>
      <c r="P930" s="5">
        <f t="shared" si="334"/>
        <v>4.8227373472353916</v>
      </c>
      <c r="Q930" s="2">
        <f t="shared" si="335"/>
        <v>159.99999999999943</v>
      </c>
      <c r="R930" s="2">
        <f t="shared" si="336"/>
        <v>199.99999999999943</v>
      </c>
      <c r="S930" s="5">
        <f t="shared" si="337"/>
        <v>164.82273734723483</v>
      </c>
    </row>
    <row r="931" spans="1:19" x14ac:dyDescent="0.25">
      <c r="A931" s="6">
        <v>38321</v>
      </c>
      <c r="B931" s="2">
        <v>1502</v>
      </c>
      <c r="D931" s="10">
        <v>0.01</v>
      </c>
      <c r="E931" s="2">
        <v>1524</v>
      </c>
      <c r="F931" s="40">
        <f t="shared" si="314"/>
        <v>0.64166666666666672</v>
      </c>
      <c r="G931" s="2">
        <v>1527</v>
      </c>
      <c r="H931" s="40">
        <f t="shared" si="326"/>
        <v>0.64374999999999993</v>
      </c>
      <c r="I931" s="4" t="str">
        <f t="shared" si="327"/>
        <v/>
      </c>
      <c r="J931" s="2">
        <f t="shared" si="328"/>
        <v>6.0000000000001386</v>
      </c>
      <c r="K931" s="2">
        <f t="shared" si="329"/>
        <v>2.9999999999998295</v>
      </c>
      <c r="L931" s="2">
        <f t="shared" si="330"/>
        <v>1</v>
      </c>
      <c r="M931" s="2">
        <f t="shared" ca="1" si="331"/>
        <v>1502</v>
      </c>
      <c r="N931" s="2" t="str">
        <f t="shared" si="332"/>
        <v/>
      </c>
      <c r="O931" s="2">
        <f t="shared" si="333"/>
        <v>0.33000000000000762</v>
      </c>
      <c r="P931" s="5">
        <f t="shared" si="334"/>
        <v>0.2345281866103732</v>
      </c>
      <c r="Q931" s="2">
        <f t="shared" si="335"/>
        <v>2.9999999999998295E-2</v>
      </c>
      <c r="R931" s="2">
        <f t="shared" si="336"/>
        <v>0.36000000000000593</v>
      </c>
      <c r="S931" s="5">
        <f t="shared" si="337"/>
        <v>0.26452818661037147</v>
      </c>
    </row>
    <row r="932" spans="1:19" x14ac:dyDescent="0.25">
      <c r="D932" s="10">
        <v>0.1</v>
      </c>
      <c r="E932" s="2">
        <v>1533</v>
      </c>
      <c r="F932" s="40">
        <f t="shared" si="314"/>
        <v>0.6479166666666667</v>
      </c>
      <c r="G932" s="2">
        <v>1537</v>
      </c>
      <c r="H932" s="40">
        <f t="shared" si="326"/>
        <v>0.65069444444444446</v>
      </c>
      <c r="I932" s="4" t="str">
        <f t="shared" si="327"/>
        <v/>
      </c>
      <c r="J932" s="2">
        <f t="shared" si="328"/>
        <v>6.9999999999999751</v>
      </c>
      <c r="K932" s="2">
        <f t="shared" si="329"/>
        <v>3.9999999999999858</v>
      </c>
      <c r="L932" s="2">
        <f t="shared" si="330"/>
        <v>2</v>
      </c>
      <c r="M932" s="2">
        <f t="shared" ca="1" si="331"/>
        <v>1502</v>
      </c>
      <c r="N932" s="2" t="str">
        <f t="shared" si="332"/>
        <v/>
      </c>
      <c r="O932" s="2">
        <f t="shared" si="333"/>
        <v>0.38499999999999862</v>
      </c>
      <c r="P932" s="5">
        <f t="shared" si="334"/>
        <v>0.27361621771209471</v>
      </c>
      <c r="Q932" s="2">
        <f t="shared" si="335"/>
        <v>0.39999999999999858</v>
      </c>
      <c r="R932" s="2">
        <f t="shared" si="336"/>
        <v>0.78499999999999726</v>
      </c>
      <c r="S932" s="5">
        <f t="shared" si="337"/>
        <v>0.67361621771209323</v>
      </c>
    </row>
    <row r="933" spans="1:19" x14ac:dyDescent="0.25">
      <c r="D933" s="10">
        <v>0.01</v>
      </c>
      <c r="E933" s="2">
        <v>1544</v>
      </c>
      <c r="F933" s="40">
        <f t="shared" si="314"/>
        <v>0.65555555555555556</v>
      </c>
      <c r="G933" s="2">
        <v>1547</v>
      </c>
      <c r="H933" s="40">
        <f t="shared" si="326"/>
        <v>0.65763888888888888</v>
      </c>
      <c r="I933" s="4">
        <f t="shared" si="327"/>
        <v>0.66111111111111109</v>
      </c>
      <c r="J933" s="2" t="str">
        <f t="shared" si="328"/>
        <v/>
      </c>
      <c r="K933" s="2">
        <f t="shared" si="329"/>
        <v>2.9999999999999893</v>
      </c>
      <c r="L933" s="2">
        <f t="shared" si="330"/>
        <v>3</v>
      </c>
      <c r="M933" s="2">
        <f t="shared" ca="1" si="331"/>
        <v>1502</v>
      </c>
      <c r="N933" s="2">
        <f t="shared" ca="1" si="332"/>
        <v>49.999999999999986</v>
      </c>
      <c r="O933" s="2">
        <f t="shared" si="333"/>
        <v>2.5000000000000001E-2</v>
      </c>
      <c r="P933" s="5">
        <f t="shared" si="334"/>
        <v>5.4281443780592247E-3</v>
      </c>
      <c r="Q933" s="2">
        <f t="shared" si="335"/>
        <v>2.9999999999999895E-2</v>
      </c>
      <c r="R933" s="2">
        <f t="shared" si="336"/>
        <v>5.4999999999999896E-2</v>
      </c>
      <c r="S933" s="5">
        <f t="shared" si="337"/>
        <v>3.542814437805912E-2</v>
      </c>
    </row>
    <row r="934" spans="1:19" x14ac:dyDescent="0.25">
      <c r="A934" s="6">
        <v>38321</v>
      </c>
      <c r="B934" s="2">
        <v>1559</v>
      </c>
      <c r="D934" s="10">
        <v>0.01</v>
      </c>
      <c r="E934" s="2">
        <v>1622</v>
      </c>
      <c r="F934" s="40">
        <f t="shared" si="314"/>
        <v>0.68194444444444446</v>
      </c>
      <c r="G934" s="2">
        <v>1626</v>
      </c>
      <c r="H934" s="40">
        <f t="shared" si="326"/>
        <v>0.68472222222222223</v>
      </c>
      <c r="I934" s="4" t="str">
        <f t="shared" si="327"/>
        <v/>
      </c>
      <c r="J934" s="2">
        <f t="shared" si="328"/>
        <v>4.9999999999999822</v>
      </c>
      <c r="K934" s="2">
        <f t="shared" si="329"/>
        <v>3.9999999999999858</v>
      </c>
      <c r="L934" s="2">
        <f t="shared" si="330"/>
        <v>1</v>
      </c>
      <c r="M934" s="2">
        <f t="shared" ca="1" si="331"/>
        <v>1559</v>
      </c>
      <c r="N934" s="2" t="str">
        <f t="shared" si="332"/>
        <v/>
      </c>
      <c r="O934" s="2">
        <f t="shared" si="333"/>
        <v>0.12499999999999956</v>
      </c>
      <c r="P934" s="5">
        <f t="shared" si="334"/>
        <v>0.10820798186776799</v>
      </c>
      <c r="Q934" s="2">
        <f t="shared" si="335"/>
        <v>3.9999999999999862E-2</v>
      </c>
      <c r="R934" s="2">
        <f t="shared" si="336"/>
        <v>0.16499999999999942</v>
      </c>
      <c r="S934" s="5">
        <f t="shared" si="337"/>
        <v>0.14820798186776785</v>
      </c>
    </row>
    <row r="935" spans="1:19" x14ac:dyDescent="0.25">
      <c r="D935" s="10">
        <v>0.04</v>
      </c>
      <c r="E935" s="2">
        <v>1631</v>
      </c>
      <c r="F935" s="40">
        <f t="shared" si="314"/>
        <v>0.68819444444444444</v>
      </c>
      <c r="G935" s="2">
        <v>1634</v>
      </c>
      <c r="H935" s="40">
        <f t="shared" si="326"/>
        <v>0.69027777777777777</v>
      </c>
      <c r="I935" s="4" t="str">
        <f t="shared" si="327"/>
        <v/>
      </c>
      <c r="J935" s="2">
        <f t="shared" si="328"/>
        <v>4.9999999999999822</v>
      </c>
      <c r="K935" s="2">
        <f t="shared" si="329"/>
        <v>2.9999999999999893</v>
      </c>
      <c r="L935" s="2">
        <f t="shared" si="330"/>
        <v>2</v>
      </c>
      <c r="M935" s="2">
        <f t="shared" ca="1" si="331"/>
        <v>1559</v>
      </c>
      <c r="N935" s="2" t="str">
        <f t="shared" si="332"/>
        <v/>
      </c>
      <c r="O935" s="2">
        <f t="shared" si="333"/>
        <v>0.11999999999999958</v>
      </c>
      <c r="P935" s="5">
        <f t="shared" si="334"/>
        <v>9.9419766363682868E-2</v>
      </c>
      <c r="Q935" s="2">
        <f t="shared" si="335"/>
        <v>0.11999999999999958</v>
      </c>
      <c r="R935" s="2">
        <f t="shared" si="336"/>
        <v>0.23999999999999916</v>
      </c>
      <c r="S935" s="5">
        <f t="shared" si="337"/>
        <v>0.21941976636368243</v>
      </c>
    </row>
    <row r="936" spans="1:19" x14ac:dyDescent="0.25">
      <c r="D936" s="10">
        <v>8.0000000000000002E-3</v>
      </c>
      <c r="E936" s="2">
        <v>1639</v>
      </c>
      <c r="F936" s="40">
        <f t="shared" si="314"/>
        <v>0.69374999999999998</v>
      </c>
      <c r="G936" s="2">
        <v>1642</v>
      </c>
      <c r="H936" s="40">
        <f t="shared" si="326"/>
        <v>0.6958333333333333</v>
      </c>
      <c r="I936" s="4" t="str">
        <f t="shared" si="327"/>
        <v/>
      </c>
      <c r="J936" s="2">
        <f t="shared" si="328"/>
        <v>5.0000000000001421</v>
      </c>
      <c r="K936" s="2">
        <f t="shared" si="329"/>
        <v>2.9999999999999893</v>
      </c>
      <c r="L936" s="2">
        <f t="shared" si="330"/>
        <v>3</v>
      </c>
      <c r="M936" s="2">
        <f t="shared" ca="1" si="331"/>
        <v>1559</v>
      </c>
      <c r="N936" s="2" t="str">
        <f t="shared" si="332"/>
        <v/>
      </c>
      <c r="O936" s="2">
        <f t="shared" si="333"/>
        <v>2.0000000000000569E-2</v>
      </c>
      <c r="P936" s="5">
        <f t="shared" si="334"/>
        <v>4.4507141096036982E-3</v>
      </c>
      <c r="Q936" s="2">
        <f t="shared" si="335"/>
        <v>2.3999999999999914E-2</v>
      </c>
      <c r="R936" s="2">
        <f t="shared" si="336"/>
        <v>4.4000000000000483E-2</v>
      </c>
      <c r="S936" s="5">
        <f t="shared" si="337"/>
        <v>2.8450714109603613E-2</v>
      </c>
    </row>
    <row r="937" spans="1:19" x14ac:dyDescent="0.25">
      <c r="D937" s="10">
        <v>0</v>
      </c>
      <c r="E937" s="2">
        <v>1647</v>
      </c>
      <c r="F937" s="40">
        <f t="shared" si="314"/>
        <v>0.69930555555555562</v>
      </c>
      <c r="G937" s="2">
        <v>1704</v>
      </c>
      <c r="H937" s="40">
        <f t="shared" si="326"/>
        <v>0.71111111111111114</v>
      </c>
      <c r="I937" s="4" t="str">
        <f t="shared" si="327"/>
        <v/>
      </c>
      <c r="J937" s="2">
        <f t="shared" si="328"/>
        <v>17.999999999999936</v>
      </c>
      <c r="K937" s="2">
        <f t="shared" si="329"/>
        <v>16.99999999999994</v>
      </c>
      <c r="L937" s="2">
        <f t="shared" si="330"/>
        <v>4</v>
      </c>
      <c r="M937" s="2">
        <f t="shared" ca="1" si="331"/>
        <v>1559</v>
      </c>
      <c r="N937" s="2" t="str">
        <f t="shared" si="332"/>
        <v/>
      </c>
      <c r="O937" s="2">
        <f t="shared" si="333"/>
        <v>8.9999999999999677E-2</v>
      </c>
      <c r="P937" s="5">
        <f t="shared" si="334"/>
        <v>1.954303951039937E-2</v>
      </c>
      <c r="Q937" s="2">
        <f t="shared" si="335"/>
        <v>0</v>
      </c>
      <c r="R937" s="2">
        <f t="shared" si="336"/>
        <v>8.9999999999999677E-2</v>
      </c>
      <c r="S937" s="5">
        <f t="shared" si="337"/>
        <v>1.954303951039937E-2</v>
      </c>
    </row>
    <row r="938" spans="1:19" x14ac:dyDescent="0.25">
      <c r="D938" s="10">
        <v>0.01</v>
      </c>
      <c r="E938" s="2">
        <v>1722</v>
      </c>
      <c r="F938" s="40">
        <f t="shared" si="314"/>
        <v>0.72361111111111109</v>
      </c>
      <c r="G938" s="2">
        <v>1725</v>
      </c>
      <c r="H938" s="40">
        <f t="shared" si="326"/>
        <v>0.72569444444444453</v>
      </c>
      <c r="I938" s="4" t="str">
        <f t="shared" si="327"/>
        <v/>
      </c>
      <c r="J938" s="2">
        <f t="shared" si="328"/>
        <v>5.9999999999998188</v>
      </c>
      <c r="K938" s="2">
        <f t="shared" si="329"/>
        <v>3.0000000000001492</v>
      </c>
      <c r="L938" s="2">
        <f t="shared" si="330"/>
        <v>5</v>
      </c>
      <c r="M938" s="2">
        <f t="shared" ca="1" si="331"/>
        <v>1559</v>
      </c>
      <c r="N938" s="2" t="str">
        <f t="shared" si="332"/>
        <v/>
      </c>
      <c r="O938" s="2">
        <f t="shared" si="333"/>
        <v>0.17999999999999458</v>
      </c>
      <c r="P938" s="5">
        <f t="shared" si="334"/>
        <v>0.14912779651434813</v>
      </c>
      <c r="Q938" s="2">
        <f t="shared" si="335"/>
        <v>3.0000000000001494E-2</v>
      </c>
      <c r="R938" s="2">
        <f t="shared" si="336"/>
        <v>0.20999999999999608</v>
      </c>
      <c r="S938" s="5">
        <f t="shared" si="337"/>
        <v>0.17912779651434962</v>
      </c>
    </row>
    <row r="939" spans="1:19" x14ac:dyDescent="0.25">
      <c r="D939" s="10">
        <v>0.05</v>
      </c>
      <c r="E939" s="2">
        <v>1731</v>
      </c>
      <c r="F939" s="40">
        <f t="shared" si="314"/>
        <v>0.72986111111111107</v>
      </c>
      <c r="G939" s="2">
        <v>1733</v>
      </c>
      <c r="H939" s="40">
        <f t="shared" si="326"/>
        <v>0.73125000000000007</v>
      </c>
      <c r="I939" s="4" t="str">
        <f t="shared" si="327"/>
        <v/>
      </c>
      <c r="J939" s="2">
        <f t="shared" si="328"/>
        <v>4.9999999999998224</v>
      </c>
      <c r="K939" s="2">
        <f t="shared" si="329"/>
        <v>2.0000000000001528</v>
      </c>
      <c r="L939" s="2">
        <f t="shared" si="330"/>
        <v>6</v>
      </c>
      <c r="M939" s="2">
        <f t="shared" ca="1" si="331"/>
        <v>1559</v>
      </c>
      <c r="N939" s="2" t="str">
        <f t="shared" si="332"/>
        <v/>
      </c>
      <c r="O939" s="2">
        <f t="shared" si="333"/>
        <v>0.16749999999999407</v>
      </c>
      <c r="P939" s="5">
        <f t="shared" si="334"/>
        <v>0.15295185407121567</v>
      </c>
      <c r="Q939" s="2">
        <f t="shared" si="335"/>
        <v>0.10000000000000764</v>
      </c>
      <c r="R939" s="2">
        <f t="shared" si="336"/>
        <v>0.26750000000000174</v>
      </c>
      <c r="S939" s="5">
        <f t="shared" si="337"/>
        <v>0.25295185407122334</v>
      </c>
    </row>
    <row r="940" spans="1:19" x14ac:dyDescent="0.25">
      <c r="D940" s="10">
        <v>1.7000000000000001E-2</v>
      </c>
      <c r="E940" s="2">
        <v>1738</v>
      </c>
      <c r="F940" s="40">
        <f t="shared" si="314"/>
        <v>0.73472222222222217</v>
      </c>
      <c r="G940" s="2">
        <v>1744</v>
      </c>
      <c r="H940" s="40">
        <f t="shared" si="326"/>
        <v>0.73888888888888893</v>
      </c>
      <c r="I940" s="4" t="str">
        <f t="shared" si="327"/>
        <v/>
      </c>
      <c r="J940" s="2">
        <f t="shared" si="328"/>
        <v>4.9999999999999822</v>
      </c>
      <c r="K940" s="2">
        <f t="shared" si="329"/>
        <v>6.0000000000001386</v>
      </c>
      <c r="L940" s="2">
        <f t="shared" si="330"/>
        <v>7</v>
      </c>
      <c r="M940" s="2">
        <f t="shared" ca="1" si="331"/>
        <v>1559</v>
      </c>
      <c r="N940" s="2" t="str">
        <f t="shared" si="332"/>
        <v/>
      </c>
      <c r="O940" s="2">
        <f t="shared" si="333"/>
        <v>4.249999999999985E-2</v>
      </c>
      <c r="P940" s="5">
        <f t="shared" si="334"/>
        <v>8.725978905340789E-3</v>
      </c>
      <c r="Q940" s="2">
        <f t="shared" si="335"/>
        <v>0.10200000000000237</v>
      </c>
      <c r="R940" s="2">
        <f t="shared" si="336"/>
        <v>0.14450000000000221</v>
      </c>
      <c r="S940" s="5">
        <f t="shared" si="337"/>
        <v>0.11072597890534315</v>
      </c>
    </row>
    <row r="941" spans="1:19" x14ac:dyDescent="0.25">
      <c r="D941" s="10">
        <v>0</v>
      </c>
      <c r="E941" s="2">
        <v>1749</v>
      </c>
      <c r="F941" s="40">
        <f t="shared" si="314"/>
        <v>0.74236111111111114</v>
      </c>
      <c r="G941" s="2">
        <v>1756</v>
      </c>
      <c r="H941" s="40">
        <f t="shared" si="326"/>
        <v>0.74722222222222223</v>
      </c>
      <c r="I941" s="4" t="str">
        <f t="shared" si="327"/>
        <v/>
      </c>
      <c r="J941" s="2">
        <f t="shared" si="328"/>
        <v>16.99999999999994</v>
      </c>
      <c r="K941" s="2">
        <f t="shared" si="329"/>
        <v>6.9999999999999751</v>
      </c>
      <c r="L941" s="2">
        <f t="shared" si="330"/>
        <v>8</v>
      </c>
      <c r="M941" s="2">
        <f t="shared" ca="1" si="331"/>
        <v>1559</v>
      </c>
      <c r="N941" s="2" t="str">
        <f t="shared" si="332"/>
        <v/>
      </c>
      <c r="O941" s="2">
        <f t="shared" si="333"/>
        <v>8.4999999999999701E-2</v>
      </c>
      <c r="P941" s="5">
        <f t="shared" si="334"/>
        <v>1.8457315093154961E-2</v>
      </c>
      <c r="Q941" s="2">
        <f t="shared" si="335"/>
        <v>0</v>
      </c>
      <c r="R941" s="2">
        <f t="shared" si="336"/>
        <v>8.4999999999999701E-2</v>
      </c>
      <c r="S941" s="5">
        <f t="shared" si="337"/>
        <v>1.8457315093154961E-2</v>
      </c>
    </row>
    <row r="942" spans="1:19" x14ac:dyDescent="0.25">
      <c r="D942" s="10">
        <v>0.01</v>
      </c>
      <c r="E942" s="2">
        <v>1813</v>
      </c>
      <c r="F942" s="40">
        <f t="shared" si="314"/>
        <v>0.75902777777777775</v>
      </c>
      <c r="G942" s="2">
        <v>1817</v>
      </c>
      <c r="H942" s="40">
        <f t="shared" si="326"/>
        <v>0.76180555555555562</v>
      </c>
      <c r="I942" s="4" t="str">
        <f t="shared" si="327"/>
        <v/>
      </c>
      <c r="J942" s="2">
        <f t="shared" si="328"/>
        <v>5.9999999999998188</v>
      </c>
      <c r="K942" s="2">
        <f t="shared" si="329"/>
        <v>4.0000000000001457</v>
      </c>
      <c r="L942" s="2">
        <f t="shared" si="330"/>
        <v>9</v>
      </c>
      <c r="M942" s="2">
        <f t="shared" ca="1" si="331"/>
        <v>1559</v>
      </c>
      <c r="N942" s="2" t="str">
        <f t="shared" si="332"/>
        <v/>
      </c>
      <c r="O942" s="2">
        <f t="shared" si="333"/>
        <v>0.1919999999999942</v>
      </c>
      <c r="P942" s="5">
        <f t="shared" si="334"/>
        <v>0.15655415045727719</v>
      </c>
      <c r="Q942" s="2">
        <f t="shared" si="335"/>
        <v>4.0000000000001458E-2</v>
      </c>
      <c r="R942" s="2">
        <f t="shared" si="336"/>
        <v>0.23199999999999565</v>
      </c>
      <c r="S942" s="5">
        <f t="shared" si="337"/>
        <v>0.19655415045727864</v>
      </c>
    </row>
    <row r="943" spans="1:19" x14ac:dyDescent="0.25">
      <c r="D943" s="10">
        <v>5.3999999999999999E-2</v>
      </c>
      <c r="E943" s="2">
        <v>1823</v>
      </c>
      <c r="F943" s="40">
        <f t="shared" si="314"/>
        <v>0.76597222222222217</v>
      </c>
      <c r="G943" s="2">
        <v>1825</v>
      </c>
      <c r="H943" s="40">
        <f t="shared" si="326"/>
        <v>0.76736111111111116</v>
      </c>
      <c r="I943" s="4" t="str">
        <f t="shared" si="327"/>
        <v/>
      </c>
      <c r="J943" s="2">
        <f t="shared" si="328"/>
        <v>5.9999999999998188</v>
      </c>
      <c r="K943" s="2">
        <f t="shared" si="329"/>
        <v>2.0000000000001528</v>
      </c>
      <c r="L943" s="2">
        <f t="shared" si="330"/>
        <v>10</v>
      </c>
      <c r="M943" s="2">
        <f t="shared" ca="1" si="331"/>
        <v>1559</v>
      </c>
      <c r="N943" s="2" t="str">
        <f t="shared" si="332"/>
        <v/>
      </c>
      <c r="O943" s="2">
        <f t="shared" si="333"/>
        <v>0.18299999999999447</v>
      </c>
      <c r="P943" s="5">
        <f t="shared" si="334"/>
        <v>0.13803571281966856</v>
      </c>
      <c r="Q943" s="2">
        <f t="shared" si="335"/>
        <v>0.10800000000000824</v>
      </c>
      <c r="R943" s="2">
        <f t="shared" si="336"/>
        <v>0.2910000000000027</v>
      </c>
      <c r="S943" s="5">
        <f t="shared" si="337"/>
        <v>0.24603571281967679</v>
      </c>
    </row>
    <row r="944" spans="1:19" x14ac:dyDescent="0.25">
      <c r="D944" s="10">
        <v>7.0000000000000001E-3</v>
      </c>
      <c r="E944" s="2">
        <v>1831</v>
      </c>
      <c r="F944" s="40">
        <f t="shared" si="314"/>
        <v>0.7715277777777777</v>
      </c>
      <c r="G944" s="2">
        <v>1833</v>
      </c>
      <c r="H944" s="40">
        <f t="shared" si="326"/>
        <v>0.7729166666666667</v>
      </c>
      <c r="I944" s="4">
        <f t="shared" si="327"/>
        <v>0.77638888888888891</v>
      </c>
      <c r="J944" s="2" t="str">
        <f t="shared" si="328"/>
        <v/>
      </c>
      <c r="K944" s="2">
        <f t="shared" si="329"/>
        <v>2.0000000000001528</v>
      </c>
      <c r="L944" s="2">
        <f t="shared" si="330"/>
        <v>11</v>
      </c>
      <c r="M944" s="2">
        <f t="shared" ca="1" si="331"/>
        <v>1559</v>
      </c>
      <c r="N944" s="2">
        <f t="shared" ca="1" si="332"/>
        <v>159.00000000000009</v>
      </c>
      <c r="O944" s="2">
        <f t="shared" si="333"/>
        <v>1.7500000000000002E-2</v>
      </c>
      <c r="P944" s="5">
        <f t="shared" si="334"/>
        <v>3.9526049426535596E-3</v>
      </c>
      <c r="Q944" s="2">
        <f t="shared" si="335"/>
        <v>1.4000000000001069E-2</v>
      </c>
      <c r="R944" s="2">
        <f t="shared" si="336"/>
        <v>3.1500000000001069E-2</v>
      </c>
      <c r="S944" s="5">
        <f t="shared" si="337"/>
        <v>1.7952604942654628E-2</v>
      </c>
    </row>
    <row r="945" spans="1:19" x14ac:dyDescent="0.25">
      <c r="A945" s="6">
        <v>38322</v>
      </c>
      <c r="B945" s="2">
        <v>834</v>
      </c>
      <c r="D945" s="10">
        <v>0.01</v>
      </c>
      <c r="E945" s="2">
        <v>929</v>
      </c>
      <c r="F945" s="40">
        <f t="shared" si="314"/>
        <v>0.39513888888888887</v>
      </c>
      <c r="G945" s="2">
        <v>938</v>
      </c>
      <c r="H945" s="40">
        <f t="shared" si="326"/>
        <v>0.40138888888888885</v>
      </c>
      <c r="I945" s="4" t="str">
        <f t="shared" si="327"/>
        <v/>
      </c>
      <c r="J945" s="2">
        <f t="shared" si="328"/>
        <v>11.000000000000041</v>
      </c>
      <c r="K945" s="2">
        <f t="shared" si="329"/>
        <v>8.999999999999968</v>
      </c>
      <c r="L945" s="2">
        <f t="shared" si="330"/>
        <v>1</v>
      </c>
      <c r="M945" s="2">
        <f t="shared" ca="1" si="331"/>
        <v>834</v>
      </c>
      <c r="N945" s="2" t="str">
        <f t="shared" si="332"/>
        <v/>
      </c>
      <c r="O945" s="2">
        <f t="shared" si="333"/>
        <v>8.8550000000000342</v>
      </c>
      <c r="P945" s="5">
        <f t="shared" si="334"/>
        <v>3.4462548655670138</v>
      </c>
      <c r="Q945" s="2">
        <f t="shared" si="335"/>
        <v>8.9999999999999677E-2</v>
      </c>
      <c r="R945" s="2">
        <f t="shared" si="336"/>
        <v>8.945000000000034</v>
      </c>
      <c r="S945" s="5">
        <f t="shared" si="337"/>
        <v>3.5362548655670136</v>
      </c>
    </row>
    <row r="946" spans="1:19" x14ac:dyDescent="0.25">
      <c r="D946" s="10">
        <v>1.6</v>
      </c>
      <c r="E946" s="2">
        <v>949</v>
      </c>
      <c r="F946" s="40">
        <f t="shared" si="314"/>
        <v>0.40902777777777777</v>
      </c>
      <c r="G946" s="2">
        <v>953</v>
      </c>
      <c r="H946" s="40">
        <f t="shared" si="326"/>
        <v>0.41180555555555554</v>
      </c>
      <c r="I946" s="4" t="str">
        <f t="shared" si="327"/>
        <v/>
      </c>
      <c r="J946" s="2">
        <f t="shared" si="328"/>
        <v>12.000000000000037</v>
      </c>
      <c r="K946" s="2">
        <f t="shared" si="329"/>
        <v>3.9999999999999858</v>
      </c>
      <c r="L946" s="2">
        <f t="shared" si="330"/>
        <v>2</v>
      </c>
      <c r="M946" s="2">
        <f t="shared" ca="1" si="331"/>
        <v>834</v>
      </c>
      <c r="N946" s="2" t="str">
        <f t="shared" si="332"/>
        <v/>
      </c>
      <c r="O946" s="2">
        <f t="shared" si="333"/>
        <v>9.6480000000000299</v>
      </c>
      <c r="P946" s="5">
        <f t="shared" si="334"/>
        <v>3.6057576615855371</v>
      </c>
      <c r="Q946" s="2">
        <f t="shared" si="335"/>
        <v>6.3999999999999773</v>
      </c>
      <c r="R946" s="2">
        <f t="shared" si="336"/>
        <v>16.048000000000009</v>
      </c>
      <c r="S946" s="5">
        <f t="shared" si="337"/>
        <v>10.005757661585514</v>
      </c>
    </row>
    <row r="947" spans="1:19" x14ac:dyDescent="0.25">
      <c r="D947" s="10">
        <v>8.0000000000000002E-3</v>
      </c>
      <c r="E947" s="2">
        <v>1005</v>
      </c>
      <c r="F947" s="40">
        <f t="shared" si="314"/>
        <v>0.4201388888888889</v>
      </c>
      <c r="G947" s="2">
        <v>1008</v>
      </c>
      <c r="H947" s="40">
        <f t="shared" si="326"/>
        <v>0.42222222222222222</v>
      </c>
      <c r="I947" s="4">
        <f t="shared" si="327"/>
        <v>0.42569444444444443</v>
      </c>
      <c r="J947" s="2" t="str">
        <f t="shared" si="328"/>
        <v/>
      </c>
      <c r="K947" s="2">
        <f t="shared" si="329"/>
        <v>2.9999999999999893</v>
      </c>
      <c r="L947" s="2">
        <f t="shared" si="330"/>
        <v>3</v>
      </c>
      <c r="M947" s="2">
        <f t="shared" ca="1" si="331"/>
        <v>834</v>
      </c>
      <c r="N947" s="2">
        <f t="shared" ca="1" si="332"/>
        <v>98.999999999999972</v>
      </c>
      <c r="O947" s="2">
        <f t="shared" si="333"/>
        <v>0.02</v>
      </c>
      <c r="P947" s="5">
        <f t="shared" si="334"/>
        <v>4.4502248902978277E-3</v>
      </c>
      <c r="Q947" s="2">
        <f t="shared" si="335"/>
        <v>2.3999999999999914E-2</v>
      </c>
      <c r="R947" s="2">
        <f t="shared" si="336"/>
        <v>4.3999999999999914E-2</v>
      </c>
      <c r="S947" s="5">
        <f t="shared" si="337"/>
        <v>2.8450224890297741E-2</v>
      </c>
    </row>
    <row r="948" spans="1:19" x14ac:dyDescent="0.25">
      <c r="A948" s="6">
        <v>38322</v>
      </c>
      <c r="B948" s="2">
        <v>1019</v>
      </c>
      <c r="D948" s="10">
        <v>0.01</v>
      </c>
      <c r="E948" s="2">
        <v>1040</v>
      </c>
      <c r="F948" s="40">
        <f t="shared" si="314"/>
        <v>0.44444444444444442</v>
      </c>
      <c r="G948" s="2">
        <v>1046</v>
      </c>
      <c r="H948" s="40">
        <f t="shared" si="326"/>
        <v>0.44861111111111113</v>
      </c>
      <c r="I948" s="4" t="str">
        <f t="shared" si="327"/>
        <v/>
      </c>
      <c r="J948" s="2">
        <f t="shared" si="328"/>
        <v>8.999999999999968</v>
      </c>
      <c r="K948" s="2">
        <f t="shared" si="329"/>
        <v>6.0000000000000586</v>
      </c>
      <c r="L948" s="2">
        <f t="shared" si="330"/>
        <v>1</v>
      </c>
      <c r="M948" s="2">
        <f t="shared" ca="1" si="331"/>
        <v>1019</v>
      </c>
      <c r="N948" s="2" t="str">
        <f t="shared" si="332"/>
        <v/>
      </c>
      <c r="O948" s="2">
        <f t="shared" si="333"/>
        <v>5.4449999999999807</v>
      </c>
      <c r="P948" s="5">
        <f t="shared" si="334"/>
        <v>2.2371259132264938</v>
      </c>
      <c r="Q948" s="2">
        <f t="shared" si="335"/>
        <v>6.0000000000000588E-2</v>
      </c>
      <c r="R948" s="2">
        <f t="shared" si="336"/>
        <v>5.5049999999999812</v>
      </c>
      <c r="S948" s="5">
        <f t="shared" si="337"/>
        <v>2.2971259132264943</v>
      </c>
    </row>
    <row r="949" spans="1:19" x14ac:dyDescent="0.25">
      <c r="D949" s="10">
        <v>1.2</v>
      </c>
      <c r="E949" s="2">
        <v>1055</v>
      </c>
      <c r="F949" s="40">
        <f t="shared" si="314"/>
        <v>0.4548611111111111</v>
      </c>
      <c r="G949" s="2">
        <v>1103</v>
      </c>
      <c r="H949" s="40">
        <f t="shared" si="326"/>
        <v>0.4604166666666667</v>
      </c>
      <c r="I949" s="4" t="str">
        <f t="shared" ref="I949:I1012" si="338">IF(OR(A950&lt;&gt;"",D950=""),H949+TIME(0,5,0),"")</f>
        <v/>
      </c>
      <c r="J949" s="2">
        <f t="shared" ref="J949:J1012" si="339">IF(AND(OR(AND(A949&lt;&gt;"",A950=""),AND(A949="",A950="")),D950&lt;&gt;""),(F950-H949)*1440,"")</f>
        <v>7.9999999999999716</v>
      </c>
      <c r="K949" s="2">
        <f t="shared" ref="K949:K1012" si="340">(H949-F949)*1440</f>
        <v>8.0000000000000515</v>
      </c>
      <c r="L949" s="2">
        <f t="shared" ref="L949:L1012" si="341">IF(A949&lt;&gt;"",1,L948+1)</f>
        <v>2</v>
      </c>
      <c r="M949" s="2">
        <f t="shared" ref="M949:M1012" ca="1" si="342">OFFSET(B949,-L949+1,0)</f>
        <v>1019</v>
      </c>
      <c r="N949" s="2" t="str">
        <f t="shared" ref="N949:N1012" si="343">IF(I949&lt;&gt;"",(I949-VALUE(CONCATENATE(LEFT(M949,LEN(M949)-2),":",RIGHT(M949,2))))*1440,"")</f>
        <v/>
      </c>
      <c r="O949" s="2">
        <f t="shared" ref="O949:O1012" si="344">IF(J949&lt;&gt;"",(D949+D950)*J949/2,D949*5/2)</f>
        <v>5.1199999999999823</v>
      </c>
      <c r="P949" s="5">
        <f t="shared" ref="P949:P1012" si="345">IF(J949&lt;&gt;"",(D950-D949)*J949/LN((D950+0.000001)/(D949+0.000001)),-5*(D949-0.000001)/(LN(1/D949)-13.8155))</f>
        <v>3.3086678368150428</v>
      </c>
      <c r="Q949" s="2">
        <f t="shared" ref="Q949:Q1012" si="346">(D949*K949)</f>
        <v>9.6000000000000618</v>
      </c>
      <c r="R949" s="2">
        <f t="shared" ref="R949:R1012" si="347">O949+Q949</f>
        <v>14.720000000000045</v>
      </c>
      <c r="S949" s="5">
        <f t="shared" ref="S949:S1012" si="348">P949+Q949</f>
        <v>12.908667836815106</v>
      </c>
    </row>
    <row r="950" spans="1:19" x14ac:dyDescent="0.25">
      <c r="D950" s="10">
        <v>0.08</v>
      </c>
      <c r="E950" s="2">
        <v>1111</v>
      </c>
      <c r="F950" s="40">
        <f t="shared" si="314"/>
        <v>0.46597222222222223</v>
      </c>
      <c r="G950" s="2">
        <v>1116</v>
      </c>
      <c r="H950" s="40">
        <f t="shared" si="326"/>
        <v>0.4694444444444445</v>
      </c>
      <c r="I950" s="4" t="str">
        <f t="shared" si="338"/>
        <v/>
      </c>
      <c r="J950" s="2">
        <f t="shared" si="339"/>
        <v>12.999999999999874</v>
      </c>
      <c r="K950" s="2">
        <f t="shared" si="340"/>
        <v>5.0000000000000622</v>
      </c>
      <c r="L950" s="2">
        <f t="shared" si="341"/>
        <v>3</v>
      </c>
      <c r="M950" s="2">
        <f t="shared" ca="1" si="342"/>
        <v>1019</v>
      </c>
      <c r="N950" s="2" t="str">
        <f t="shared" si="343"/>
        <v/>
      </c>
      <c r="O950" s="2">
        <f t="shared" si="344"/>
        <v>0.52649999999999486</v>
      </c>
      <c r="P950" s="5">
        <f t="shared" si="345"/>
        <v>0.23441924422873511</v>
      </c>
      <c r="Q950" s="2">
        <f t="shared" si="346"/>
        <v>0.40000000000000496</v>
      </c>
      <c r="R950" s="2">
        <f t="shared" si="347"/>
        <v>0.92649999999999988</v>
      </c>
      <c r="S950" s="5">
        <f t="shared" si="348"/>
        <v>0.63441924422874008</v>
      </c>
    </row>
    <row r="951" spans="1:19" x14ac:dyDescent="0.25">
      <c r="D951" s="10">
        <v>1E-3</v>
      </c>
      <c r="E951" s="2">
        <v>1129</v>
      </c>
      <c r="F951" s="40">
        <f t="shared" si="314"/>
        <v>0.47847222222222219</v>
      </c>
      <c r="G951" s="2">
        <v>1131</v>
      </c>
      <c r="H951" s="40">
        <f t="shared" si="326"/>
        <v>0.47986111111111113</v>
      </c>
      <c r="I951" s="4" t="str">
        <f t="shared" si="338"/>
        <v/>
      </c>
      <c r="J951" s="2">
        <f t="shared" si="339"/>
        <v>4.9999999999999822</v>
      </c>
      <c r="K951" s="2">
        <f t="shared" si="340"/>
        <v>2.0000000000000728</v>
      </c>
      <c r="L951" s="2">
        <f t="shared" si="341"/>
        <v>4</v>
      </c>
      <c r="M951" s="2">
        <f t="shared" ca="1" si="342"/>
        <v>1019</v>
      </c>
      <c r="N951" s="2" t="str">
        <f t="shared" si="343"/>
        <v/>
      </c>
      <c r="O951" s="2">
        <f t="shared" si="344"/>
        <v>2.4999999999999914E-3</v>
      </c>
      <c r="P951" s="5">
        <f t="shared" si="345"/>
        <v>7.237194197382659E-4</v>
      </c>
      <c r="Q951" s="2">
        <f t="shared" si="346"/>
        <v>2.0000000000000729E-3</v>
      </c>
      <c r="R951" s="2">
        <f t="shared" si="347"/>
        <v>4.5000000000000647E-3</v>
      </c>
      <c r="S951" s="5">
        <f t="shared" si="348"/>
        <v>2.723719419738339E-3</v>
      </c>
    </row>
    <row r="952" spans="1:19" x14ac:dyDescent="0.25">
      <c r="D952" s="10">
        <v>0</v>
      </c>
      <c r="E952" s="2">
        <v>1136</v>
      </c>
      <c r="F952" s="40">
        <f t="shared" si="314"/>
        <v>0.48333333333333334</v>
      </c>
      <c r="G952" s="2">
        <v>1138</v>
      </c>
      <c r="H952" s="40">
        <f t="shared" si="326"/>
        <v>0.48472222222222222</v>
      </c>
      <c r="I952" s="4" t="str">
        <f t="shared" si="338"/>
        <v/>
      </c>
      <c r="J952" s="2">
        <f t="shared" si="339"/>
        <v>22</v>
      </c>
      <c r="K952" s="2">
        <f t="shared" si="340"/>
        <v>1.9999999999999929</v>
      </c>
      <c r="L952" s="2">
        <f t="shared" si="341"/>
        <v>5</v>
      </c>
      <c r="M952" s="2">
        <f t="shared" ca="1" si="342"/>
        <v>1019</v>
      </c>
      <c r="N952" s="2" t="str">
        <f t="shared" si="343"/>
        <v/>
      </c>
      <c r="O952" s="2">
        <f t="shared" si="344"/>
        <v>0.11</v>
      </c>
      <c r="P952" s="5">
        <f t="shared" si="345"/>
        <v>2.3885937179377096E-2</v>
      </c>
      <c r="Q952" s="2">
        <f t="shared" si="346"/>
        <v>0</v>
      </c>
      <c r="R952" s="2">
        <f t="shared" si="347"/>
        <v>0.11</v>
      </c>
      <c r="S952" s="5">
        <f t="shared" si="348"/>
        <v>2.3885937179377096E-2</v>
      </c>
    </row>
    <row r="953" spans="1:19" x14ac:dyDescent="0.25">
      <c r="D953" s="10">
        <v>0.01</v>
      </c>
      <c r="E953" s="2">
        <v>1200</v>
      </c>
      <c r="F953" s="40">
        <f t="shared" si="314"/>
        <v>0.5</v>
      </c>
      <c r="G953" s="2">
        <v>1207</v>
      </c>
      <c r="H953" s="40">
        <f t="shared" si="326"/>
        <v>0.50486111111111109</v>
      </c>
      <c r="I953" s="4" t="str">
        <f t="shared" si="338"/>
        <v/>
      </c>
      <c r="J953" s="2">
        <f t="shared" si="339"/>
        <v>13.99999999999995</v>
      </c>
      <c r="K953" s="2">
        <f t="shared" si="340"/>
        <v>6.9999999999999751</v>
      </c>
      <c r="L953" s="2">
        <f t="shared" si="341"/>
        <v>6</v>
      </c>
      <c r="M953" s="2">
        <f t="shared" ca="1" si="342"/>
        <v>1019</v>
      </c>
      <c r="N953" s="2" t="str">
        <f t="shared" si="343"/>
        <v/>
      </c>
      <c r="O953" s="2">
        <f t="shared" si="344"/>
        <v>70.069999999999752</v>
      </c>
      <c r="P953" s="5">
        <f t="shared" si="345"/>
        <v>20.247101545384222</v>
      </c>
      <c r="Q953" s="2">
        <f t="shared" si="346"/>
        <v>6.9999999999999757E-2</v>
      </c>
      <c r="R953" s="2">
        <f t="shared" si="347"/>
        <v>70.139999999999745</v>
      </c>
      <c r="S953" s="5">
        <f t="shared" si="348"/>
        <v>20.317101545384222</v>
      </c>
    </row>
    <row r="954" spans="1:19" x14ac:dyDescent="0.25">
      <c r="D954" s="10">
        <v>10</v>
      </c>
      <c r="E954" s="2">
        <v>1221</v>
      </c>
      <c r="F954" s="40">
        <f t="shared" si="314"/>
        <v>0.51458333333333328</v>
      </c>
      <c r="G954" s="2">
        <v>1228</v>
      </c>
      <c r="H954" s="40">
        <f t="shared" si="326"/>
        <v>0.51944444444444449</v>
      </c>
      <c r="I954" s="4" t="str">
        <f t="shared" si="338"/>
        <v/>
      </c>
      <c r="J954" s="2">
        <f t="shared" si="339"/>
        <v>14.999999999999947</v>
      </c>
      <c r="K954" s="2">
        <f t="shared" si="340"/>
        <v>7.000000000000135</v>
      </c>
      <c r="L954" s="2">
        <f t="shared" si="341"/>
        <v>7</v>
      </c>
      <c r="M954" s="2">
        <f t="shared" ca="1" si="342"/>
        <v>1019</v>
      </c>
      <c r="N954" s="2" t="str">
        <f t="shared" si="343"/>
        <v/>
      </c>
      <c r="O954" s="2">
        <f t="shared" si="344"/>
        <v>75.599999999999739</v>
      </c>
      <c r="P954" s="5">
        <f t="shared" si="345"/>
        <v>30.818291900714392</v>
      </c>
      <c r="Q954" s="2">
        <f t="shared" si="346"/>
        <v>70.00000000000135</v>
      </c>
      <c r="R954" s="2">
        <f t="shared" si="347"/>
        <v>145.6000000000011</v>
      </c>
      <c r="S954" s="5">
        <f t="shared" si="348"/>
        <v>100.81829190071574</v>
      </c>
    </row>
    <row r="955" spans="1:19" x14ac:dyDescent="0.25">
      <c r="D955" s="10">
        <v>0.08</v>
      </c>
      <c r="E955" s="2">
        <v>1243</v>
      </c>
      <c r="F955" s="40">
        <f t="shared" si="314"/>
        <v>0.52986111111111112</v>
      </c>
      <c r="G955" s="2">
        <v>1246</v>
      </c>
      <c r="H955" s="40">
        <f t="shared" si="326"/>
        <v>0.53194444444444444</v>
      </c>
      <c r="I955" s="4" t="str">
        <f t="shared" si="338"/>
        <v/>
      </c>
      <c r="J955" s="2">
        <f t="shared" si="339"/>
        <v>10.999999999999961</v>
      </c>
      <c r="K955" s="2">
        <f t="shared" si="340"/>
        <v>2.9999999999999893</v>
      </c>
      <c r="L955" s="2">
        <f t="shared" si="341"/>
        <v>8</v>
      </c>
      <c r="M955" s="2">
        <f t="shared" ca="1" si="342"/>
        <v>1019</v>
      </c>
      <c r="N955" s="2" t="str">
        <f t="shared" si="343"/>
        <v/>
      </c>
      <c r="O955" s="2">
        <f t="shared" si="344"/>
        <v>0.48399999999999826</v>
      </c>
      <c r="P955" s="5">
        <f t="shared" si="345"/>
        <v>0.34397803463531346</v>
      </c>
      <c r="Q955" s="2">
        <f t="shared" si="346"/>
        <v>0.23999999999999916</v>
      </c>
      <c r="R955" s="2">
        <f t="shared" si="347"/>
        <v>0.72399999999999742</v>
      </c>
      <c r="S955" s="5">
        <f t="shared" si="348"/>
        <v>0.58397803463531262</v>
      </c>
    </row>
    <row r="956" spans="1:19" x14ac:dyDescent="0.25">
      <c r="D956" s="10">
        <v>8.0000000000000002E-3</v>
      </c>
      <c r="E956" s="2">
        <v>1257</v>
      </c>
      <c r="F956" s="40">
        <f t="shared" si="314"/>
        <v>0.5395833333333333</v>
      </c>
      <c r="G956" s="2">
        <v>1301</v>
      </c>
      <c r="H956" s="40">
        <f t="shared" si="326"/>
        <v>0.54236111111111118</v>
      </c>
      <c r="I956" s="4">
        <f t="shared" si="338"/>
        <v>0.54583333333333339</v>
      </c>
      <c r="J956" s="2" t="str">
        <f t="shared" si="339"/>
        <v/>
      </c>
      <c r="K956" s="2">
        <f t="shared" si="340"/>
        <v>4.0000000000001457</v>
      </c>
      <c r="L956" s="2">
        <f t="shared" si="341"/>
        <v>9</v>
      </c>
      <c r="M956" s="2">
        <f t="shared" ca="1" si="342"/>
        <v>1019</v>
      </c>
      <c r="N956" s="2">
        <f t="shared" ca="1" si="343"/>
        <v>167.00000000000011</v>
      </c>
      <c r="O956" s="2">
        <f t="shared" si="344"/>
        <v>0.02</v>
      </c>
      <c r="P956" s="5">
        <f t="shared" si="345"/>
        <v>4.4502248902978277E-3</v>
      </c>
      <c r="Q956" s="2">
        <f t="shared" si="346"/>
        <v>3.2000000000001166E-2</v>
      </c>
      <c r="R956" s="2">
        <f t="shared" si="347"/>
        <v>5.200000000000117E-2</v>
      </c>
      <c r="S956" s="5">
        <f t="shared" si="348"/>
        <v>3.6450224890298991E-2</v>
      </c>
    </row>
    <row r="957" spans="1:19" x14ac:dyDescent="0.25">
      <c r="A957" s="6">
        <v>38322</v>
      </c>
      <c r="B957" s="2">
        <v>1353</v>
      </c>
      <c r="D957" s="10">
        <v>0.01</v>
      </c>
      <c r="E957" s="2">
        <v>1422</v>
      </c>
      <c r="F957" s="40">
        <f t="shared" si="314"/>
        <v>0.59861111111111109</v>
      </c>
      <c r="G957" s="2">
        <v>1429</v>
      </c>
      <c r="H957" s="40">
        <f t="shared" si="326"/>
        <v>0.60347222222222219</v>
      </c>
      <c r="I957" s="4" t="str">
        <f t="shared" si="338"/>
        <v/>
      </c>
      <c r="J957" s="2">
        <f t="shared" si="339"/>
        <v>8.0000000000001315</v>
      </c>
      <c r="K957" s="2">
        <f t="shared" si="340"/>
        <v>6.9999999999999751</v>
      </c>
      <c r="L957" s="2">
        <f t="shared" si="341"/>
        <v>1</v>
      </c>
      <c r="M957" s="2">
        <f t="shared" ca="1" si="342"/>
        <v>1353</v>
      </c>
      <c r="N957" s="2" t="str">
        <f t="shared" si="343"/>
        <v/>
      </c>
      <c r="O957" s="2">
        <f t="shared" si="344"/>
        <v>2.4400000000000399</v>
      </c>
      <c r="P957" s="5">
        <f t="shared" si="345"/>
        <v>1.152837355245961</v>
      </c>
      <c r="Q957" s="2">
        <f t="shared" si="346"/>
        <v>6.9999999999999757E-2</v>
      </c>
      <c r="R957" s="2">
        <f t="shared" si="347"/>
        <v>2.5100000000000398</v>
      </c>
      <c r="S957" s="5">
        <f t="shared" si="348"/>
        <v>1.2228373552459608</v>
      </c>
    </row>
    <row r="958" spans="1:19" x14ac:dyDescent="0.25">
      <c r="D958" s="10">
        <v>0.6</v>
      </c>
      <c r="E958" s="2">
        <v>1437</v>
      </c>
      <c r="F958" s="40">
        <f t="shared" si="314"/>
        <v>0.60902777777777783</v>
      </c>
      <c r="G958" s="2">
        <v>1440</v>
      </c>
      <c r="H958" s="40">
        <f t="shared" si="326"/>
        <v>0.61111111111111105</v>
      </c>
      <c r="I958" s="4" t="str">
        <f t="shared" si="338"/>
        <v/>
      </c>
      <c r="J958" s="2">
        <f t="shared" si="339"/>
        <v>7.000000000000135</v>
      </c>
      <c r="K958" s="2">
        <f t="shared" si="340"/>
        <v>2.9999999999998295</v>
      </c>
      <c r="L958" s="2">
        <f t="shared" si="341"/>
        <v>2</v>
      </c>
      <c r="M958" s="2">
        <f t="shared" ca="1" si="342"/>
        <v>1353</v>
      </c>
      <c r="N958" s="2" t="str">
        <f t="shared" si="343"/>
        <v/>
      </c>
      <c r="O958" s="2">
        <f t="shared" si="344"/>
        <v>2.345000000000045</v>
      </c>
      <c r="P958" s="5">
        <f t="shared" si="345"/>
        <v>1.7268489874667867</v>
      </c>
      <c r="Q958" s="2">
        <f t="shared" si="346"/>
        <v>1.7999999999998977</v>
      </c>
      <c r="R958" s="2">
        <f t="shared" si="347"/>
        <v>4.1449999999999427</v>
      </c>
      <c r="S958" s="5">
        <f t="shared" si="348"/>
        <v>3.5268489874666846</v>
      </c>
    </row>
    <row r="959" spans="1:19" x14ac:dyDescent="0.25">
      <c r="D959" s="10">
        <v>7.0000000000000007E-2</v>
      </c>
      <c r="E959" s="2">
        <v>1447</v>
      </c>
      <c r="F959" s="40">
        <f t="shared" si="314"/>
        <v>0.61597222222222225</v>
      </c>
      <c r="G959" s="2">
        <v>1450</v>
      </c>
      <c r="H959" s="40">
        <f t="shared" si="326"/>
        <v>0.61805555555555558</v>
      </c>
      <c r="I959" s="4">
        <f t="shared" si="338"/>
        <v>0.62152777777777779</v>
      </c>
      <c r="J959" s="2" t="str">
        <f t="shared" si="339"/>
        <v/>
      </c>
      <c r="K959" s="2">
        <f t="shared" si="340"/>
        <v>2.9999999999999893</v>
      </c>
      <c r="L959" s="2">
        <f t="shared" si="341"/>
        <v>3</v>
      </c>
      <c r="M959" s="2">
        <f t="shared" ca="1" si="342"/>
        <v>1353</v>
      </c>
      <c r="N959" s="2">
        <f t="shared" ca="1" si="343"/>
        <v>62.000000000000099</v>
      </c>
      <c r="O959" s="2">
        <f t="shared" si="344"/>
        <v>0.17500000000000002</v>
      </c>
      <c r="P959" s="5">
        <f t="shared" si="345"/>
        <v>3.1372129064869518E-2</v>
      </c>
      <c r="Q959" s="2">
        <f t="shared" si="346"/>
        <v>0.20999999999999927</v>
      </c>
      <c r="R959" s="2">
        <f t="shared" si="347"/>
        <v>0.38499999999999929</v>
      </c>
      <c r="S959" s="5">
        <f t="shared" si="348"/>
        <v>0.2413721290648688</v>
      </c>
    </row>
    <row r="960" spans="1:19" x14ac:dyDescent="0.25">
      <c r="A960" s="6">
        <v>38322</v>
      </c>
      <c r="B960" s="2">
        <v>1511</v>
      </c>
      <c r="D960" s="10">
        <v>0.01</v>
      </c>
      <c r="E960" s="2">
        <v>1538</v>
      </c>
      <c r="F960" s="40">
        <f t="shared" si="314"/>
        <v>0.65138888888888891</v>
      </c>
      <c r="G960" s="2">
        <v>1541</v>
      </c>
      <c r="H960" s="40">
        <f t="shared" si="326"/>
        <v>0.65347222222222223</v>
      </c>
      <c r="I960" s="4" t="str">
        <f t="shared" si="338"/>
        <v/>
      </c>
      <c r="J960" s="2">
        <f t="shared" si="339"/>
        <v>17.999999999999936</v>
      </c>
      <c r="K960" s="2">
        <f t="shared" si="340"/>
        <v>2.9999999999999893</v>
      </c>
      <c r="L960" s="2">
        <f t="shared" si="341"/>
        <v>1</v>
      </c>
      <c r="M960" s="2">
        <f t="shared" ca="1" si="342"/>
        <v>1511</v>
      </c>
      <c r="N960" s="2" t="str">
        <f t="shared" si="343"/>
        <v/>
      </c>
      <c r="O960" s="2">
        <f t="shared" si="344"/>
        <v>9.0899999999999679</v>
      </c>
      <c r="P960" s="5">
        <f t="shared" si="345"/>
        <v>3.8696470175914039</v>
      </c>
      <c r="Q960" s="2">
        <f t="shared" si="346"/>
        <v>2.9999999999999895E-2</v>
      </c>
      <c r="R960" s="2">
        <f t="shared" si="347"/>
        <v>9.1199999999999672</v>
      </c>
      <c r="S960" s="5">
        <f t="shared" si="348"/>
        <v>3.8996470175914038</v>
      </c>
    </row>
    <row r="961" spans="1:19" x14ac:dyDescent="0.25">
      <c r="D961" s="10">
        <v>1</v>
      </c>
      <c r="E961" s="2">
        <v>1559</v>
      </c>
      <c r="F961" s="40">
        <f t="shared" si="314"/>
        <v>0.66597222222222219</v>
      </c>
      <c r="G961" s="2">
        <v>1607</v>
      </c>
      <c r="H961" s="40">
        <f t="shared" si="326"/>
        <v>0.67152777777777783</v>
      </c>
      <c r="I961" s="4">
        <f t="shared" si="338"/>
        <v>0.67500000000000004</v>
      </c>
      <c r="J961" s="2" t="str">
        <f t="shared" si="339"/>
        <v/>
      </c>
      <c r="K961" s="2">
        <f t="shared" si="340"/>
        <v>8.0000000000001315</v>
      </c>
      <c r="L961" s="2">
        <f t="shared" si="341"/>
        <v>2</v>
      </c>
      <c r="M961" s="2">
        <f t="shared" ca="1" si="342"/>
        <v>1511</v>
      </c>
      <c r="N961" s="2">
        <f t="shared" ca="1" si="343"/>
        <v>61.000000000000099</v>
      </c>
      <c r="O961" s="2">
        <f t="shared" si="344"/>
        <v>2.5</v>
      </c>
      <c r="P961" s="5">
        <f t="shared" si="345"/>
        <v>0.36191198291773735</v>
      </c>
      <c r="Q961" s="2">
        <f t="shared" si="346"/>
        <v>8.0000000000001315</v>
      </c>
      <c r="R961" s="2">
        <f t="shared" si="347"/>
        <v>10.500000000000131</v>
      </c>
      <c r="S961" s="5">
        <f t="shared" si="348"/>
        <v>8.361911982917869</v>
      </c>
    </row>
    <row r="962" spans="1:19" x14ac:dyDescent="0.25">
      <c r="A962" s="6">
        <v>38323</v>
      </c>
      <c r="B962" s="2">
        <v>754</v>
      </c>
      <c r="D962" s="10">
        <v>0.01</v>
      </c>
      <c r="E962" s="2">
        <v>851</v>
      </c>
      <c r="F962" s="40">
        <f t="shared" si="314"/>
        <v>0.36874999999999997</v>
      </c>
      <c r="G962" s="2">
        <v>857</v>
      </c>
      <c r="H962" s="40">
        <f t="shared" si="326"/>
        <v>0.37291666666666662</v>
      </c>
      <c r="I962" s="4" t="str">
        <f t="shared" si="338"/>
        <v/>
      </c>
      <c r="J962" s="2">
        <f t="shared" si="339"/>
        <v>7.0000000000000551</v>
      </c>
      <c r="K962" s="2">
        <f t="shared" si="340"/>
        <v>5.9999999999999787</v>
      </c>
      <c r="L962" s="2">
        <f t="shared" si="341"/>
        <v>1</v>
      </c>
      <c r="M962" s="2">
        <f t="shared" ca="1" si="342"/>
        <v>754</v>
      </c>
      <c r="N962" s="2" t="str">
        <f t="shared" si="343"/>
        <v/>
      </c>
      <c r="O962" s="2">
        <f t="shared" si="344"/>
        <v>0.66500000000000525</v>
      </c>
      <c r="P962" s="5">
        <f t="shared" si="345"/>
        <v>0.41172519758206666</v>
      </c>
      <c r="Q962" s="2">
        <f t="shared" si="346"/>
        <v>5.999999999999979E-2</v>
      </c>
      <c r="R962" s="2">
        <f t="shared" si="347"/>
        <v>0.72500000000000508</v>
      </c>
      <c r="S962" s="5">
        <f t="shared" si="348"/>
        <v>0.47172519758206644</v>
      </c>
    </row>
    <row r="963" spans="1:19" x14ac:dyDescent="0.25">
      <c r="D963" s="10">
        <v>0.18</v>
      </c>
      <c r="E963" s="2">
        <v>904</v>
      </c>
      <c r="F963" s="40">
        <f t="shared" si="314"/>
        <v>0.37777777777777777</v>
      </c>
      <c r="G963" s="2">
        <v>907</v>
      </c>
      <c r="H963" s="40">
        <f t="shared" si="326"/>
        <v>0.37986111111111115</v>
      </c>
      <c r="I963" s="4" t="str">
        <f t="shared" si="338"/>
        <v/>
      </c>
      <c r="J963" s="2">
        <f t="shared" si="339"/>
        <v>6.9999999999998952</v>
      </c>
      <c r="K963" s="2">
        <f t="shared" si="340"/>
        <v>3.0000000000000693</v>
      </c>
      <c r="L963" s="2">
        <f t="shared" si="341"/>
        <v>2</v>
      </c>
      <c r="M963" s="2">
        <f t="shared" ca="1" si="342"/>
        <v>754</v>
      </c>
      <c r="N963" s="2" t="str">
        <f t="shared" si="343"/>
        <v/>
      </c>
      <c r="O963" s="2">
        <f t="shared" si="344"/>
        <v>0.76999999999998847</v>
      </c>
      <c r="P963" s="5">
        <f t="shared" si="345"/>
        <v>0.65157063814401306</v>
      </c>
      <c r="Q963" s="2">
        <f t="shared" si="346"/>
        <v>0.54000000000001247</v>
      </c>
      <c r="R963" s="2">
        <f t="shared" si="347"/>
        <v>1.3100000000000009</v>
      </c>
      <c r="S963" s="5">
        <f t="shared" si="348"/>
        <v>1.1915706381440256</v>
      </c>
    </row>
    <row r="964" spans="1:19" x14ac:dyDescent="0.25">
      <c r="D964" s="10">
        <v>0.04</v>
      </c>
      <c r="E964" s="2">
        <v>914</v>
      </c>
      <c r="F964" s="40">
        <f t="shared" si="314"/>
        <v>0.38472222222222219</v>
      </c>
      <c r="G964" s="2">
        <v>917</v>
      </c>
      <c r="H964" s="40">
        <f t="shared" si="326"/>
        <v>0.38680555555555557</v>
      </c>
      <c r="I964" s="4">
        <f t="shared" si="338"/>
        <v>0.39027777777777778</v>
      </c>
      <c r="J964" s="2" t="str">
        <f t="shared" si="339"/>
        <v/>
      </c>
      <c r="K964" s="2">
        <f t="shared" si="340"/>
        <v>3.0000000000000693</v>
      </c>
      <c r="L964" s="2">
        <f t="shared" si="341"/>
        <v>3</v>
      </c>
      <c r="M964" s="2">
        <f t="shared" ca="1" si="342"/>
        <v>754</v>
      </c>
      <c r="N964" s="2">
        <f t="shared" ca="1" si="343"/>
        <v>88</v>
      </c>
      <c r="O964" s="2">
        <f t="shared" si="344"/>
        <v>0.1</v>
      </c>
      <c r="P964" s="5">
        <f t="shared" si="345"/>
        <v>1.8873463538449264E-2</v>
      </c>
      <c r="Q964" s="2">
        <f t="shared" si="346"/>
        <v>0.12000000000000277</v>
      </c>
      <c r="R964" s="2">
        <f t="shared" si="347"/>
        <v>0.22000000000000278</v>
      </c>
      <c r="S964" s="5">
        <f t="shared" si="348"/>
        <v>0.13887346353845204</v>
      </c>
    </row>
    <row r="965" spans="1:19" x14ac:dyDescent="0.25">
      <c r="A965" s="6">
        <v>38323</v>
      </c>
      <c r="B965" s="2">
        <v>952</v>
      </c>
      <c r="D965" s="10">
        <v>0.01</v>
      </c>
      <c r="E965" s="2">
        <v>1000</v>
      </c>
      <c r="F965" s="40">
        <f t="shared" si="314"/>
        <v>0.41666666666666669</v>
      </c>
      <c r="G965" s="2">
        <v>1003</v>
      </c>
      <c r="H965" s="40">
        <f t="shared" si="326"/>
        <v>0.41875000000000001</v>
      </c>
      <c r="I965" s="4" t="str">
        <f t="shared" si="338"/>
        <v/>
      </c>
      <c r="J965" s="2">
        <f t="shared" si="339"/>
        <v>4.9999999999999822</v>
      </c>
      <c r="K965" s="2">
        <f t="shared" si="340"/>
        <v>2.9999999999999893</v>
      </c>
      <c r="L965" s="2">
        <f t="shared" si="341"/>
        <v>1</v>
      </c>
      <c r="M965" s="2">
        <f t="shared" ca="1" si="342"/>
        <v>952</v>
      </c>
      <c r="N965" s="2" t="str">
        <f t="shared" si="343"/>
        <v/>
      </c>
      <c r="O965" s="2">
        <f t="shared" si="344"/>
        <v>0.47499999999999831</v>
      </c>
      <c r="P965" s="5">
        <f t="shared" si="345"/>
        <v>0.29408942684432998</v>
      </c>
      <c r="Q965" s="2">
        <f t="shared" si="346"/>
        <v>2.9999999999999895E-2</v>
      </c>
      <c r="R965" s="2">
        <f t="shared" si="347"/>
        <v>0.50499999999999823</v>
      </c>
      <c r="S965" s="5">
        <f t="shared" si="348"/>
        <v>0.3240894268443299</v>
      </c>
    </row>
    <row r="966" spans="1:19" x14ac:dyDescent="0.25">
      <c r="D966" s="10">
        <v>0.18</v>
      </c>
      <c r="E966" s="2">
        <v>1008</v>
      </c>
      <c r="F966" s="40">
        <f t="shared" si="314"/>
        <v>0.42222222222222222</v>
      </c>
      <c r="G966" s="2">
        <v>1014</v>
      </c>
      <c r="H966" s="40">
        <f t="shared" si="326"/>
        <v>0.42638888888888887</v>
      </c>
      <c r="I966" s="4" t="str">
        <f t="shared" si="338"/>
        <v/>
      </c>
      <c r="J966" s="2">
        <f t="shared" si="339"/>
        <v>8.999999999999968</v>
      </c>
      <c r="K966" s="2">
        <f t="shared" si="340"/>
        <v>5.9999999999999787</v>
      </c>
      <c r="L966" s="2">
        <f t="shared" si="341"/>
        <v>2</v>
      </c>
      <c r="M966" s="2">
        <f t="shared" ca="1" si="342"/>
        <v>952</v>
      </c>
      <c r="N966" s="2" t="str">
        <f t="shared" si="343"/>
        <v/>
      </c>
      <c r="O966" s="2">
        <f t="shared" si="344"/>
        <v>0.98999999999999644</v>
      </c>
      <c r="P966" s="5">
        <f t="shared" si="345"/>
        <v>0.83773367761374062</v>
      </c>
      <c r="Q966" s="2">
        <f t="shared" si="346"/>
        <v>1.0799999999999961</v>
      </c>
      <c r="R966" s="2">
        <f t="shared" si="347"/>
        <v>2.0699999999999923</v>
      </c>
      <c r="S966" s="5">
        <f t="shared" si="348"/>
        <v>1.9177336776137368</v>
      </c>
    </row>
    <row r="967" spans="1:19" x14ac:dyDescent="0.25">
      <c r="D967" s="10">
        <v>0.04</v>
      </c>
      <c r="E967" s="2">
        <v>1023</v>
      </c>
      <c r="F967" s="40">
        <f t="shared" si="314"/>
        <v>0.43263888888888885</v>
      </c>
      <c r="G967" s="2">
        <v>1028</v>
      </c>
      <c r="H967" s="40">
        <f t="shared" si="326"/>
        <v>0.43611111111111112</v>
      </c>
      <c r="I967" s="4" t="str">
        <f t="shared" si="338"/>
        <v/>
      </c>
      <c r="J967" s="2">
        <f t="shared" si="339"/>
        <v>5.0000000000000622</v>
      </c>
      <c r="K967" s="2">
        <f t="shared" si="340"/>
        <v>5.0000000000000622</v>
      </c>
      <c r="L967" s="2">
        <f t="shared" si="341"/>
        <v>3</v>
      </c>
      <c r="M967" s="2">
        <f t="shared" ca="1" si="342"/>
        <v>952</v>
      </c>
      <c r="N967" s="2" t="str">
        <f t="shared" si="343"/>
        <v/>
      </c>
      <c r="O967" s="2">
        <f t="shared" si="344"/>
        <v>0.10000000000000124</v>
      </c>
      <c r="P967" s="5">
        <f t="shared" si="345"/>
        <v>1.8873872054346468E-2</v>
      </c>
      <c r="Q967" s="2">
        <f t="shared" si="346"/>
        <v>0.20000000000000248</v>
      </c>
      <c r="R967" s="2">
        <f t="shared" si="347"/>
        <v>0.30000000000000371</v>
      </c>
      <c r="S967" s="5">
        <f t="shared" si="348"/>
        <v>0.21887387205434894</v>
      </c>
    </row>
    <row r="968" spans="1:19" x14ac:dyDescent="0.25">
      <c r="D968" s="10">
        <v>0</v>
      </c>
      <c r="E968" s="2">
        <v>1033</v>
      </c>
      <c r="F968" s="40">
        <f t="shared" si="314"/>
        <v>0.43958333333333338</v>
      </c>
      <c r="G968" s="2">
        <v>1037</v>
      </c>
      <c r="H968" s="40">
        <f t="shared" si="326"/>
        <v>0.44236111111111115</v>
      </c>
      <c r="I968" s="4" t="str">
        <f t="shared" si="338"/>
        <v/>
      </c>
      <c r="J968" s="2">
        <f t="shared" si="339"/>
        <v>11.999999999999957</v>
      </c>
      <c r="K968" s="2">
        <f t="shared" si="340"/>
        <v>3.9999999999999858</v>
      </c>
      <c r="L968" s="2">
        <f t="shared" si="341"/>
        <v>4</v>
      </c>
      <c r="M968" s="2">
        <f t="shared" ca="1" si="342"/>
        <v>952</v>
      </c>
      <c r="N968" s="2" t="str">
        <f t="shared" si="343"/>
        <v/>
      </c>
      <c r="O968" s="2">
        <f t="shared" si="344"/>
        <v>1.0799999999999961</v>
      </c>
      <c r="P968" s="5">
        <f t="shared" si="345"/>
        <v>0.17850180924424774</v>
      </c>
      <c r="Q968" s="2">
        <f t="shared" si="346"/>
        <v>0</v>
      </c>
      <c r="R968" s="2">
        <f t="shared" si="347"/>
        <v>1.0799999999999961</v>
      </c>
      <c r="S968" s="5">
        <f t="shared" si="348"/>
        <v>0.17850180924424774</v>
      </c>
    </row>
    <row r="969" spans="1:19" x14ac:dyDescent="0.25">
      <c r="D969" s="10">
        <v>0.18</v>
      </c>
      <c r="E969" s="2">
        <v>1049</v>
      </c>
      <c r="F969" s="40">
        <f t="shared" si="314"/>
        <v>0.45069444444444445</v>
      </c>
      <c r="G969" s="2">
        <v>1050</v>
      </c>
      <c r="H969" s="40">
        <f t="shared" si="326"/>
        <v>0.4513888888888889</v>
      </c>
      <c r="I969" s="4" t="str">
        <f t="shared" si="338"/>
        <v/>
      </c>
      <c r="J969" s="2">
        <f t="shared" si="339"/>
        <v>19.000000000000014</v>
      </c>
      <c r="K969" s="2">
        <f t="shared" si="340"/>
        <v>0.99999999999999645</v>
      </c>
      <c r="L969" s="2">
        <f t="shared" si="341"/>
        <v>5</v>
      </c>
      <c r="M969" s="2">
        <f t="shared" ca="1" si="342"/>
        <v>952</v>
      </c>
      <c r="N969" s="2" t="str">
        <f t="shared" si="343"/>
        <v/>
      </c>
      <c r="O969" s="2">
        <f t="shared" si="344"/>
        <v>1711.7100000000014</v>
      </c>
      <c r="P969" s="5">
        <f t="shared" si="345"/>
        <v>494.60101104383898</v>
      </c>
      <c r="Q969" s="2">
        <f t="shared" si="346"/>
        <v>0.17999999999999935</v>
      </c>
      <c r="R969" s="2">
        <f t="shared" si="347"/>
        <v>1711.8900000000015</v>
      </c>
      <c r="S969" s="5">
        <f t="shared" si="348"/>
        <v>494.78101104383899</v>
      </c>
    </row>
    <row r="970" spans="1:19" x14ac:dyDescent="0.25">
      <c r="D970" s="10">
        <v>180</v>
      </c>
      <c r="E970" s="2">
        <v>1109</v>
      </c>
      <c r="F970" s="40">
        <f t="shared" si="314"/>
        <v>0.46458333333333335</v>
      </c>
      <c r="G970" s="2">
        <v>1210</v>
      </c>
      <c r="H970" s="40">
        <f t="shared" si="326"/>
        <v>0.50694444444444442</v>
      </c>
      <c r="I970" s="4">
        <f t="shared" si="338"/>
        <v>0.51041666666666663</v>
      </c>
      <c r="J970" s="2" t="str">
        <f t="shared" si="339"/>
        <v/>
      </c>
      <c r="K970" s="2">
        <f t="shared" si="340"/>
        <v>60.999999999999943</v>
      </c>
      <c r="L970" s="2">
        <f t="shared" si="341"/>
        <v>6</v>
      </c>
      <c r="M970" s="2">
        <f t="shared" ca="1" si="342"/>
        <v>952</v>
      </c>
      <c r="N970" s="2">
        <f t="shared" ca="1" si="343"/>
        <v>142.99999999999989</v>
      </c>
      <c r="O970" s="2">
        <f t="shared" si="344"/>
        <v>450</v>
      </c>
      <c r="P970" s="5">
        <f t="shared" si="345"/>
        <v>47.347346607878421</v>
      </c>
      <c r="Q970" s="2">
        <f t="shared" si="346"/>
        <v>10979.999999999989</v>
      </c>
      <c r="R970" s="2">
        <f t="shared" si="347"/>
        <v>11429.999999999989</v>
      </c>
      <c r="S970" s="5">
        <f t="shared" si="348"/>
        <v>11027.347346607867</v>
      </c>
    </row>
    <row r="971" spans="1:19" x14ac:dyDescent="0.25">
      <c r="A971" s="6">
        <v>38323</v>
      </c>
      <c r="B971" s="2">
        <v>1622</v>
      </c>
      <c r="D971" s="10">
        <v>0.01</v>
      </c>
      <c r="E971" s="2">
        <v>1730</v>
      </c>
      <c r="F971" s="40">
        <f t="shared" si="314"/>
        <v>0.72916666666666663</v>
      </c>
      <c r="G971" s="2">
        <v>1742</v>
      </c>
      <c r="H971" s="40">
        <f t="shared" si="326"/>
        <v>0.73749999999999993</v>
      </c>
      <c r="I971" s="4" t="str">
        <f t="shared" si="338"/>
        <v/>
      </c>
      <c r="J971" s="2">
        <f t="shared" si="339"/>
        <v>11.999999999999957</v>
      </c>
      <c r="K971" s="2">
        <f t="shared" si="340"/>
        <v>11.999999999999957</v>
      </c>
      <c r="L971" s="2">
        <f t="shared" si="341"/>
        <v>1</v>
      </c>
      <c r="M971" s="2">
        <f t="shared" ca="1" si="342"/>
        <v>1622</v>
      </c>
      <c r="N971" s="2" t="str">
        <f t="shared" si="343"/>
        <v/>
      </c>
      <c r="O971" s="2">
        <f t="shared" si="344"/>
        <v>600.0599999999979</v>
      </c>
      <c r="P971" s="5">
        <f t="shared" si="345"/>
        <v>130.27672998597731</v>
      </c>
      <c r="Q971" s="2">
        <f t="shared" si="346"/>
        <v>0.11999999999999958</v>
      </c>
      <c r="R971" s="2">
        <f t="shared" si="347"/>
        <v>600.1799999999979</v>
      </c>
      <c r="S971" s="5">
        <f t="shared" si="348"/>
        <v>130.39672998597732</v>
      </c>
    </row>
    <row r="972" spans="1:19" x14ac:dyDescent="0.25">
      <c r="D972" s="10">
        <v>100</v>
      </c>
      <c r="E972" s="2">
        <v>1754</v>
      </c>
      <c r="F972" s="40">
        <f t="shared" si="314"/>
        <v>0.74583333333333324</v>
      </c>
      <c r="G972" s="2">
        <v>1809</v>
      </c>
      <c r="H972" s="40">
        <f t="shared" si="326"/>
        <v>0.75624999999999998</v>
      </c>
      <c r="I972" s="4">
        <f t="shared" si="338"/>
        <v>0.75972222222222219</v>
      </c>
      <c r="J972" s="2" t="str">
        <f t="shared" si="339"/>
        <v/>
      </c>
      <c r="K972" s="2">
        <f t="shared" si="340"/>
        <v>15.000000000000107</v>
      </c>
      <c r="L972" s="2">
        <f t="shared" si="341"/>
        <v>2</v>
      </c>
      <c r="M972" s="2">
        <f t="shared" ca="1" si="342"/>
        <v>1622</v>
      </c>
      <c r="N972" s="2">
        <f t="shared" ca="1" si="343"/>
        <v>111.99999999999991</v>
      </c>
      <c r="O972" s="2">
        <f t="shared" si="344"/>
        <v>250</v>
      </c>
      <c r="P972" s="5">
        <f t="shared" si="345"/>
        <v>27.143420404993254</v>
      </c>
      <c r="Q972" s="2">
        <f t="shared" si="346"/>
        <v>1500.0000000000107</v>
      </c>
      <c r="R972" s="2">
        <f t="shared" si="347"/>
        <v>1750.0000000000107</v>
      </c>
      <c r="S972" s="5">
        <f t="shared" si="348"/>
        <v>1527.143420405004</v>
      </c>
    </row>
    <row r="973" spans="1:19" x14ac:dyDescent="0.25">
      <c r="A973" s="6">
        <v>38324</v>
      </c>
      <c r="B973" s="2">
        <v>930</v>
      </c>
      <c r="D973" s="10">
        <v>0.01</v>
      </c>
      <c r="E973" s="2">
        <v>959</v>
      </c>
      <c r="F973" s="40">
        <f t="shared" si="314"/>
        <v>0.41597222222222219</v>
      </c>
      <c r="G973" s="2">
        <v>1002</v>
      </c>
      <c r="H973" s="40">
        <f t="shared" si="326"/>
        <v>0.41805555555555557</v>
      </c>
      <c r="I973" s="4" t="str">
        <f t="shared" si="338"/>
        <v/>
      </c>
      <c r="J973" s="2">
        <f t="shared" si="339"/>
        <v>8.999999999999968</v>
      </c>
      <c r="K973" s="2">
        <f t="shared" si="340"/>
        <v>3.0000000000000693</v>
      </c>
      <c r="L973" s="2">
        <f t="shared" si="341"/>
        <v>1</v>
      </c>
      <c r="M973" s="2">
        <f t="shared" ca="1" si="342"/>
        <v>930</v>
      </c>
      <c r="N973" s="2" t="str">
        <f t="shared" si="343"/>
        <v/>
      </c>
      <c r="O973" s="2">
        <f t="shared" si="344"/>
        <v>45.044999999999838</v>
      </c>
      <c r="P973" s="5">
        <f t="shared" si="345"/>
        <v>13.015993850604142</v>
      </c>
      <c r="Q973" s="2">
        <f t="shared" si="346"/>
        <v>3.0000000000000693E-2</v>
      </c>
      <c r="R973" s="2">
        <f t="shared" si="347"/>
        <v>45.074999999999839</v>
      </c>
      <c r="S973" s="5">
        <f t="shared" si="348"/>
        <v>13.045993850604143</v>
      </c>
    </row>
    <row r="974" spans="1:19" x14ac:dyDescent="0.25">
      <c r="D974" s="10">
        <v>10</v>
      </c>
      <c r="E974" s="2">
        <v>1011</v>
      </c>
      <c r="F974" s="40">
        <f t="shared" si="314"/>
        <v>0.42430555555555555</v>
      </c>
      <c r="G974" s="2">
        <v>1014</v>
      </c>
      <c r="H974" s="40">
        <f t="shared" si="326"/>
        <v>0.42638888888888887</v>
      </c>
      <c r="I974" s="4" t="str">
        <f t="shared" si="338"/>
        <v/>
      </c>
      <c r="J974" s="2">
        <f t="shared" si="339"/>
        <v>8.0000000000000515</v>
      </c>
      <c r="K974" s="2">
        <f t="shared" si="340"/>
        <v>2.9999999999999893</v>
      </c>
      <c r="L974" s="2">
        <f t="shared" si="341"/>
        <v>2</v>
      </c>
      <c r="M974" s="2">
        <f t="shared" ca="1" si="342"/>
        <v>930</v>
      </c>
      <c r="N974" s="2" t="str">
        <f t="shared" si="343"/>
        <v/>
      </c>
      <c r="O974" s="2">
        <f t="shared" si="344"/>
        <v>760.00000000000489</v>
      </c>
      <c r="P974" s="5">
        <f t="shared" si="345"/>
        <v>470.52772388997079</v>
      </c>
      <c r="Q974" s="2">
        <f t="shared" si="346"/>
        <v>29.999999999999893</v>
      </c>
      <c r="R974" s="2">
        <f t="shared" si="347"/>
        <v>790.00000000000477</v>
      </c>
      <c r="S974" s="5">
        <f t="shared" si="348"/>
        <v>500.52772388997067</v>
      </c>
    </row>
    <row r="975" spans="1:19" x14ac:dyDescent="0.25">
      <c r="D975" s="10">
        <v>180</v>
      </c>
      <c r="E975" s="2">
        <v>1022</v>
      </c>
      <c r="F975" s="40">
        <f t="shared" si="314"/>
        <v>0.43194444444444446</v>
      </c>
      <c r="G975" s="2">
        <v>1252</v>
      </c>
      <c r="H975" s="40">
        <f t="shared" si="326"/>
        <v>0.53611111111111109</v>
      </c>
      <c r="I975" s="4" t="str">
        <f t="shared" si="338"/>
        <v/>
      </c>
      <c r="J975" s="2">
        <f t="shared" si="339"/>
        <v>2.9999999999999893</v>
      </c>
      <c r="K975" s="2">
        <f t="shared" si="340"/>
        <v>149.99999999999994</v>
      </c>
      <c r="L975" s="2">
        <f t="shared" si="341"/>
        <v>3</v>
      </c>
      <c r="M975" s="2">
        <f t="shared" ca="1" si="342"/>
        <v>930</v>
      </c>
      <c r="N975" s="2" t="str">
        <f t="shared" si="343"/>
        <v/>
      </c>
      <c r="O975" s="2">
        <f t="shared" si="344"/>
        <v>299.99999999999892</v>
      </c>
      <c r="P975" s="5">
        <f t="shared" si="345"/>
        <v>218.45741880929592</v>
      </c>
      <c r="Q975" s="2">
        <f t="shared" si="346"/>
        <v>26999.999999999989</v>
      </c>
      <c r="R975" s="2">
        <f t="shared" si="347"/>
        <v>27299.999999999989</v>
      </c>
      <c r="S975" s="5">
        <f t="shared" si="348"/>
        <v>27218.457418809285</v>
      </c>
    </row>
    <row r="976" spans="1:19" x14ac:dyDescent="0.25">
      <c r="D976" s="10">
        <v>20</v>
      </c>
      <c r="E976" s="2">
        <v>1255</v>
      </c>
      <c r="F976" s="40">
        <f t="shared" si="314"/>
        <v>0.53819444444444442</v>
      </c>
      <c r="G976" s="2">
        <v>1306</v>
      </c>
      <c r="H976" s="40">
        <f t="shared" si="326"/>
        <v>0.54583333333333328</v>
      </c>
      <c r="I976" s="4">
        <f t="shared" si="338"/>
        <v>0.54930555555555549</v>
      </c>
      <c r="J976" s="2" t="str">
        <f t="shared" si="339"/>
        <v/>
      </c>
      <c r="K976" s="2">
        <f t="shared" si="340"/>
        <v>10.999999999999961</v>
      </c>
      <c r="L976" s="2">
        <f t="shared" si="341"/>
        <v>4</v>
      </c>
      <c r="M976" s="2">
        <f t="shared" ca="1" si="342"/>
        <v>930</v>
      </c>
      <c r="N976" s="2">
        <f t="shared" ca="1" si="343"/>
        <v>220.99999999999994</v>
      </c>
      <c r="O976" s="2">
        <f t="shared" si="344"/>
        <v>50</v>
      </c>
      <c r="P976" s="5">
        <f t="shared" si="345"/>
        <v>5.9484036251947776</v>
      </c>
      <c r="Q976" s="2">
        <f t="shared" si="346"/>
        <v>219.9999999999992</v>
      </c>
      <c r="R976" s="2">
        <f t="shared" si="347"/>
        <v>269.9999999999992</v>
      </c>
      <c r="S976" s="5">
        <f t="shared" si="348"/>
        <v>225.94840362519398</v>
      </c>
    </row>
    <row r="977" spans="1:19" x14ac:dyDescent="0.25">
      <c r="A977" s="6">
        <v>38327</v>
      </c>
      <c r="B977" s="2">
        <v>934</v>
      </c>
      <c r="D977" s="10">
        <v>0.01</v>
      </c>
      <c r="E977" s="2">
        <v>1025</v>
      </c>
      <c r="F977" s="40">
        <f t="shared" si="314"/>
        <v>0.43402777777777773</v>
      </c>
      <c r="G977" s="2">
        <v>1029</v>
      </c>
      <c r="H977" s="40">
        <f t="shared" si="326"/>
        <v>0.4368055555555555</v>
      </c>
      <c r="I977" s="4" t="str">
        <f t="shared" si="338"/>
        <v/>
      </c>
      <c r="J977" s="2">
        <f t="shared" si="339"/>
        <v>3.0000000000000693</v>
      </c>
      <c r="K977" s="2">
        <f t="shared" si="340"/>
        <v>3.9999999999999858</v>
      </c>
      <c r="L977" s="2">
        <f t="shared" si="341"/>
        <v>1</v>
      </c>
      <c r="M977" s="2">
        <f t="shared" ca="1" si="342"/>
        <v>934</v>
      </c>
      <c r="N977" s="2" t="str">
        <f t="shared" si="343"/>
        <v/>
      </c>
      <c r="O977" s="2">
        <f t="shared" si="344"/>
        <v>3.3000000000000758E-2</v>
      </c>
      <c r="P977" s="5">
        <f t="shared" si="345"/>
        <v>3.2911898005223053E-2</v>
      </c>
      <c r="Q977" s="2">
        <f t="shared" si="346"/>
        <v>3.9999999999999862E-2</v>
      </c>
      <c r="R977" s="2">
        <f t="shared" si="347"/>
        <v>7.300000000000062E-2</v>
      </c>
      <c r="S977" s="5">
        <f t="shared" si="348"/>
        <v>7.2911898005222908E-2</v>
      </c>
    </row>
    <row r="978" spans="1:19" x14ac:dyDescent="0.25">
      <c r="D978" s="10">
        <v>1.2E-2</v>
      </c>
      <c r="E978" s="2">
        <v>1032</v>
      </c>
      <c r="F978" s="40">
        <f t="shared" si="314"/>
        <v>0.43888888888888888</v>
      </c>
      <c r="G978" s="2">
        <v>1038</v>
      </c>
      <c r="H978" s="40">
        <f t="shared" si="326"/>
        <v>0.44305555555555554</v>
      </c>
      <c r="I978" s="4" t="str">
        <f t="shared" si="338"/>
        <v/>
      </c>
      <c r="J978" s="2">
        <f t="shared" si="339"/>
        <v>10.000000000000044</v>
      </c>
      <c r="K978" s="2">
        <f t="shared" si="340"/>
        <v>5.9999999999999787</v>
      </c>
      <c r="L978" s="2">
        <f t="shared" si="341"/>
        <v>2</v>
      </c>
      <c r="M978" s="2">
        <f t="shared" ca="1" si="342"/>
        <v>934</v>
      </c>
      <c r="N978" s="2" t="str">
        <f t="shared" si="343"/>
        <v/>
      </c>
      <c r="O978" s="2">
        <f t="shared" si="344"/>
        <v>6.200000000000027E-2</v>
      </c>
      <c r="P978" s="5">
        <f t="shared" si="345"/>
        <v>3.412985519434545E-2</v>
      </c>
      <c r="Q978" s="2">
        <f t="shared" si="346"/>
        <v>7.1999999999999745E-2</v>
      </c>
      <c r="R978" s="2">
        <f t="shared" si="347"/>
        <v>0.13400000000000001</v>
      </c>
      <c r="S978" s="5">
        <f t="shared" si="348"/>
        <v>0.1061298551943452</v>
      </c>
    </row>
    <row r="979" spans="1:19" x14ac:dyDescent="0.25">
      <c r="D979" s="10">
        <v>4.0000000000000002E-4</v>
      </c>
      <c r="E979" s="2">
        <v>1048</v>
      </c>
      <c r="F979" s="40">
        <f t="shared" si="314"/>
        <v>0.45</v>
      </c>
      <c r="G979" s="2">
        <v>1050</v>
      </c>
      <c r="H979" s="40">
        <f t="shared" si="326"/>
        <v>0.4513888888888889</v>
      </c>
      <c r="I979" s="4">
        <f t="shared" si="338"/>
        <v>0.4548611111111111</v>
      </c>
      <c r="J979" s="2" t="str">
        <f t="shared" si="339"/>
        <v/>
      </c>
      <c r="K979" s="2">
        <f t="shared" si="340"/>
        <v>1.9999999999999929</v>
      </c>
      <c r="L979" s="2">
        <f t="shared" si="341"/>
        <v>3</v>
      </c>
      <c r="M979" s="2">
        <f t="shared" ca="1" si="342"/>
        <v>934</v>
      </c>
      <c r="N979" s="2">
        <f t="shared" ca="1" si="343"/>
        <v>81.000000000000028</v>
      </c>
      <c r="O979" s="2">
        <f t="shared" si="344"/>
        <v>1E-3</v>
      </c>
      <c r="P979" s="5">
        <f t="shared" si="345"/>
        <v>3.3297426695003677E-4</v>
      </c>
      <c r="Q979" s="2">
        <f t="shared" si="346"/>
        <v>7.9999999999999722E-4</v>
      </c>
      <c r="R979" s="2">
        <f t="shared" si="347"/>
        <v>1.7999999999999973E-3</v>
      </c>
      <c r="S979" s="5">
        <f t="shared" si="348"/>
        <v>1.132974266950034E-3</v>
      </c>
    </row>
    <row r="980" spans="1:19" x14ac:dyDescent="0.25">
      <c r="A980" s="6">
        <v>38327</v>
      </c>
      <c r="B980" s="2">
        <v>1128</v>
      </c>
      <c r="D980" s="10">
        <v>2</v>
      </c>
      <c r="E980" s="2">
        <v>1154</v>
      </c>
      <c r="F980" s="40">
        <f t="shared" si="314"/>
        <v>0.49583333333333335</v>
      </c>
      <c r="G980" s="2">
        <v>1218</v>
      </c>
      <c r="H980" s="40">
        <f t="shared" si="326"/>
        <v>0.51250000000000007</v>
      </c>
      <c r="I980" s="4" t="str">
        <f t="shared" si="338"/>
        <v/>
      </c>
      <c r="J980" s="2">
        <f t="shared" si="339"/>
        <v>6.9999999999998153</v>
      </c>
      <c r="K980" s="2">
        <f t="shared" si="340"/>
        <v>24.000000000000075</v>
      </c>
      <c r="L980" s="2">
        <f t="shared" si="341"/>
        <v>1</v>
      </c>
      <c r="M980" s="2">
        <f t="shared" ca="1" si="342"/>
        <v>1128</v>
      </c>
      <c r="N980" s="2" t="str">
        <f t="shared" si="343"/>
        <v/>
      </c>
      <c r="O980" s="2">
        <f t="shared" si="344"/>
        <v>181.9999999999952</v>
      </c>
      <c r="P980" s="5">
        <f t="shared" si="345"/>
        <v>104.38428457183262</v>
      </c>
      <c r="Q980" s="2">
        <f t="shared" si="346"/>
        <v>48.000000000000149</v>
      </c>
      <c r="R980" s="2">
        <f t="shared" si="347"/>
        <v>229.99999999999534</v>
      </c>
      <c r="S980" s="5">
        <f t="shared" si="348"/>
        <v>152.38428457183278</v>
      </c>
    </row>
    <row r="981" spans="1:19" x14ac:dyDescent="0.25">
      <c r="D981" s="10">
        <v>50</v>
      </c>
      <c r="E981" s="2">
        <v>1225</v>
      </c>
      <c r="F981" s="40">
        <f t="shared" si="314"/>
        <v>0.51736111111111105</v>
      </c>
      <c r="G981" s="2">
        <v>1256</v>
      </c>
      <c r="H981" s="40">
        <f t="shared" si="326"/>
        <v>0.53888888888888886</v>
      </c>
      <c r="I981" s="4">
        <f t="shared" si="338"/>
        <v>0.54236111111111107</v>
      </c>
      <c r="J981" s="2" t="str">
        <f t="shared" si="339"/>
        <v/>
      </c>
      <c r="K981" s="2">
        <f t="shared" si="340"/>
        <v>31.00000000000005</v>
      </c>
      <c r="L981" s="2">
        <f t="shared" si="341"/>
        <v>2</v>
      </c>
      <c r="M981" s="2">
        <f t="shared" ca="1" si="342"/>
        <v>1128</v>
      </c>
      <c r="N981" s="2">
        <f t="shared" ca="1" si="343"/>
        <v>92.999999999999915</v>
      </c>
      <c r="O981" s="2">
        <f t="shared" si="344"/>
        <v>125</v>
      </c>
      <c r="P981" s="5">
        <f t="shared" si="345"/>
        <v>14.102364719732718</v>
      </c>
      <c r="Q981" s="2">
        <f t="shared" si="346"/>
        <v>1550.0000000000025</v>
      </c>
      <c r="R981" s="2">
        <f t="shared" si="347"/>
        <v>1675.0000000000025</v>
      </c>
      <c r="S981" s="5">
        <f t="shared" si="348"/>
        <v>1564.1023647197353</v>
      </c>
    </row>
    <row r="982" spans="1:19" x14ac:dyDescent="0.25">
      <c r="A982" s="6">
        <v>38327</v>
      </c>
      <c r="B982" s="2">
        <v>1430</v>
      </c>
      <c r="D982" s="10">
        <v>0.01</v>
      </c>
      <c r="E982" s="2">
        <v>1456</v>
      </c>
      <c r="F982" s="40">
        <f t="shared" si="314"/>
        <v>0.62222222222222223</v>
      </c>
      <c r="G982" s="2">
        <v>1504</v>
      </c>
      <c r="H982" s="40">
        <f t="shared" si="326"/>
        <v>0.62777777777777777</v>
      </c>
      <c r="I982" s="4" t="str">
        <f t="shared" si="338"/>
        <v/>
      </c>
      <c r="J982" s="2">
        <f t="shared" si="339"/>
        <v>14.00000000000011</v>
      </c>
      <c r="K982" s="2">
        <f t="shared" si="340"/>
        <v>7.9999999999999716</v>
      </c>
      <c r="L982" s="2">
        <f t="shared" si="341"/>
        <v>1</v>
      </c>
      <c r="M982" s="2">
        <f t="shared" ca="1" si="342"/>
        <v>1430</v>
      </c>
      <c r="N982" s="2" t="str">
        <f t="shared" si="343"/>
        <v/>
      </c>
      <c r="O982" s="2">
        <f t="shared" si="344"/>
        <v>700.07000000000551</v>
      </c>
      <c r="P982" s="5">
        <f t="shared" si="345"/>
        <v>151.98951831697525</v>
      </c>
      <c r="Q982" s="2">
        <f t="shared" si="346"/>
        <v>7.9999999999999724E-2</v>
      </c>
      <c r="R982" s="2">
        <f t="shared" si="347"/>
        <v>700.15000000000555</v>
      </c>
      <c r="S982" s="5">
        <f t="shared" si="348"/>
        <v>152.06951831697526</v>
      </c>
    </row>
    <row r="983" spans="1:19" x14ac:dyDescent="0.25">
      <c r="D983" s="10">
        <v>100</v>
      </c>
      <c r="E983" s="2">
        <v>1518</v>
      </c>
      <c r="F983" s="40">
        <f t="shared" si="314"/>
        <v>0.63750000000000007</v>
      </c>
      <c r="G983" s="2">
        <v>1527</v>
      </c>
      <c r="H983" s="40">
        <f t="shared" si="326"/>
        <v>0.64374999999999993</v>
      </c>
      <c r="I983" s="4">
        <f t="shared" si="338"/>
        <v>0.64722222222222214</v>
      </c>
      <c r="J983" s="2" t="str">
        <f t="shared" si="339"/>
        <v/>
      </c>
      <c r="K983" s="2">
        <f t="shared" si="340"/>
        <v>8.9999999999998082</v>
      </c>
      <c r="L983" s="2">
        <f t="shared" si="341"/>
        <v>2</v>
      </c>
      <c r="M983" s="2">
        <f t="shared" ca="1" si="342"/>
        <v>1430</v>
      </c>
      <c r="N983" s="2">
        <f t="shared" ca="1" si="343"/>
        <v>61.999999999999943</v>
      </c>
      <c r="O983" s="2">
        <f t="shared" si="344"/>
        <v>250</v>
      </c>
      <c r="P983" s="5">
        <f t="shared" si="345"/>
        <v>27.143420404993254</v>
      </c>
      <c r="Q983" s="2">
        <f t="shared" si="346"/>
        <v>899.99999999998079</v>
      </c>
      <c r="R983" s="2">
        <f t="shared" si="347"/>
        <v>1149.9999999999809</v>
      </c>
      <c r="S983" s="5">
        <f t="shared" si="348"/>
        <v>927.14342040497399</v>
      </c>
    </row>
    <row r="984" spans="1:19" x14ac:dyDescent="0.25">
      <c r="A984" s="6">
        <v>38328</v>
      </c>
      <c r="B984" s="2">
        <v>834</v>
      </c>
      <c r="D984" s="10">
        <v>0.01</v>
      </c>
      <c r="E984" s="2">
        <v>918</v>
      </c>
      <c r="F984" s="40">
        <f t="shared" si="314"/>
        <v>0.38750000000000001</v>
      </c>
      <c r="G984" s="2">
        <v>920</v>
      </c>
      <c r="H984" s="40">
        <f t="shared" si="326"/>
        <v>0.3888888888888889</v>
      </c>
      <c r="I984" s="4" t="str">
        <f t="shared" si="338"/>
        <v/>
      </c>
      <c r="J984" s="2">
        <f t="shared" si="339"/>
        <v>11.999999999999957</v>
      </c>
      <c r="K984" s="2">
        <f t="shared" si="340"/>
        <v>1.9999999999999929</v>
      </c>
      <c r="L984" s="2">
        <f t="shared" si="341"/>
        <v>1</v>
      </c>
      <c r="M984" s="2">
        <f t="shared" ca="1" si="342"/>
        <v>834</v>
      </c>
      <c r="N984" s="2" t="str">
        <f t="shared" si="343"/>
        <v/>
      </c>
      <c r="O984" s="2">
        <f t="shared" si="344"/>
        <v>120.05999999999958</v>
      </c>
      <c r="P984" s="5">
        <f t="shared" si="345"/>
        <v>31.559825365948413</v>
      </c>
      <c r="Q984" s="2">
        <f t="shared" si="346"/>
        <v>1.9999999999999931E-2</v>
      </c>
      <c r="R984" s="2">
        <f t="shared" si="347"/>
        <v>120.07999999999957</v>
      </c>
      <c r="S984" s="5">
        <f t="shared" si="348"/>
        <v>31.579825365948412</v>
      </c>
    </row>
    <row r="985" spans="1:19" x14ac:dyDescent="0.25">
      <c r="D985" s="10">
        <v>20</v>
      </c>
      <c r="E985" s="2">
        <v>932</v>
      </c>
      <c r="F985" s="40">
        <f t="shared" si="314"/>
        <v>0.3972222222222222</v>
      </c>
      <c r="G985" s="2">
        <v>940</v>
      </c>
      <c r="H985" s="40">
        <f t="shared" si="326"/>
        <v>0.40277777777777773</v>
      </c>
      <c r="I985" s="4" t="str">
        <f t="shared" si="338"/>
        <v/>
      </c>
      <c r="J985" s="2">
        <f t="shared" si="339"/>
        <v>5.0000000000000622</v>
      </c>
      <c r="K985" s="2">
        <f t="shared" si="340"/>
        <v>7.9999999999999716</v>
      </c>
      <c r="L985" s="2">
        <f t="shared" si="341"/>
        <v>2</v>
      </c>
      <c r="M985" s="2">
        <f t="shared" ca="1" si="342"/>
        <v>834</v>
      </c>
      <c r="N985" s="2" t="str">
        <f t="shared" si="343"/>
        <v/>
      </c>
      <c r="O985" s="2">
        <f t="shared" si="344"/>
        <v>125.00000000000155</v>
      </c>
      <c r="P985" s="5">
        <f t="shared" si="345"/>
        <v>123.31517818770044</v>
      </c>
      <c r="Q985" s="2">
        <f t="shared" si="346"/>
        <v>159.99999999999943</v>
      </c>
      <c r="R985" s="2">
        <f t="shared" si="347"/>
        <v>285.00000000000097</v>
      </c>
      <c r="S985" s="5">
        <f t="shared" si="348"/>
        <v>283.31517818769987</v>
      </c>
    </row>
    <row r="986" spans="1:19" x14ac:dyDescent="0.25">
      <c r="D986" s="10">
        <v>30</v>
      </c>
      <c r="E986" s="2">
        <v>945</v>
      </c>
      <c r="F986" s="40">
        <f t="shared" si="314"/>
        <v>0.40625</v>
      </c>
      <c r="G986" s="2">
        <v>1000</v>
      </c>
      <c r="H986" s="40">
        <f t="shared" si="326"/>
        <v>0.41666666666666669</v>
      </c>
      <c r="I986" s="4">
        <f t="shared" si="338"/>
        <v>0.4201388888888889</v>
      </c>
      <c r="J986" s="2" t="str">
        <f t="shared" si="339"/>
        <v/>
      </c>
      <c r="K986" s="2">
        <f t="shared" si="340"/>
        <v>15.000000000000027</v>
      </c>
      <c r="L986" s="2">
        <f t="shared" si="341"/>
        <v>3</v>
      </c>
      <c r="M986" s="2">
        <f t="shared" ca="1" si="342"/>
        <v>834</v>
      </c>
      <c r="N986" s="2">
        <f t="shared" ca="1" si="343"/>
        <v>91</v>
      </c>
      <c r="O986" s="2">
        <f t="shared" si="344"/>
        <v>75</v>
      </c>
      <c r="P986" s="5">
        <f t="shared" si="345"/>
        <v>8.7124720656220607</v>
      </c>
      <c r="Q986" s="2">
        <f t="shared" si="346"/>
        <v>450.0000000000008</v>
      </c>
      <c r="R986" s="2">
        <f t="shared" si="347"/>
        <v>525.0000000000008</v>
      </c>
      <c r="S986" s="5">
        <f t="shared" si="348"/>
        <v>458.71247206562288</v>
      </c>
    </row>
    <row r="987" spans="1:19" x14ac:dyDescent="0.25">
      <c r="A987" s="6">
        <v>38328</v>
      </c>
      <c r="B987" s="2">
        <v>1135</v>
      </c>
      <c r="D987" s="10">
        <v>0.01</v>
      </c>
      <c r="E987" s="2">
        <v>1215</v>
      </c>
      <c r="F987" s="40">
        <f t="shared" si="314"/>
        <v>0.51041666666666663</v>
      </c>
      <c r="G987" s="2">
        <v>1224</v>
      </c>
      <c r="H987" s="40">
        <f t="shared" si="326"/>
        <v>0.51666666666666672</v>
      </c>
      <c r="I987" s="4">
        <f t="shared" si="338"/>
        <v>0.52013888888888893</v>
      </c>
      <c r="J987" s="2" t="str">
        <f t="shared" si="339"/>
        <v/>
      </c>
      <c r="K987" s="2">
        <f t="shared" si="340"/>
        <v>9.0000000000001279</v>
      </c>
      <c r="L987" s="2">
        <f t="shared" si="341"/>
        <v>1</v>
      </c>
      <c r="M987" s="2">
        <f t="shared" ca="1" si="342"/>
        <v>1135</v>
      </c>
      <c r="N987" s="2">
        <f t="shared" ca="1" si="343"/>
        <v>54.00000000000005</v>
      </c>
      <c r="O987" s="2">
        <f t="shared" si="344"/>
        <v>2.5000000000000001E-2</v>
      </c>
      <c r="P987" s="5">
        <f t="shared" si="345"/>
        <v>5.4281443780592247E-3</v>
      </c>
      <c r="Q987" s="2">
        <f t="shared" si="346"/>
        <v>9.0000000000001287E-2</v>
      </c>
      <c r="R987" s="2">
        <f t="shared" si="347"/>
        <v>0.1150000000000013</v>
      </c>
      <c r="S987" s="5">
        <f t="shared" si="348"/>
        <v>9.5428144378060506E-2</v>
      </c>
    </row>
    <row r="988" spans="1:19" x14ac:dyDescent="0.25">
      <c r="A988" s="6">
        <v>38328</v>
      </c>
      <c r="B988" s="2">
        <v>1301</v>
      </c>
      <c r="D988" s="10">
        <v>0.01</v>
      </c>
      <c r="E988" s="2">
        <v>1331</v>
      </c>
      <c r="F988" s="40">
        <f t="shared" si="314"/>
        <v>0.56319444444444444</v>
      </c>
      <c r="G988" s="2">
        <v>1339</v>
      </c>
      <c r="H988" s="40">
        <f t="shared" si="326"/>
        <v>0.56874999999999998</v>
      </c>
      <c r="I988" s="4" t="str">
        <f t="shared" si="338"/>
        <v/>
      </c>
      <c r="J988" s="2">
        <f t="shared" si="339"/>
        <v>15.999999999999943</v>
      </c>
      <c r="K988" s="2">
        <f t="shared" si="340"/>
        <v>7.9999999999999716</v>
      </c>
      <c r="L988" s="2">
        <f t="shared" si="341"/>
        <v>1</v>
      </c>
      <c r="M988" s="2">
        <f t="shared" ca="1" si="342"/>
        <v>1301</v>
      </c>
      <c r="N988" s="2" t="str">
        <f t="shared" si="343"/>
        <v/>
      </c>
      <c r="O988" s="2">
        <f t="shared" si="344"/>
        <v>800.0799999999972</v>
      </c>
      <c r="P988" s="5">
        <f t="shared" si="345"/>
        <v>173.70230664796972</v>
      </c>
      <c r="Q988" s="2">
        <f t="shared" si="346"/>
        <v>7.9999999999999724E-2</v>
      </c>
      <c r="R988" s="2">
        <f t="shared" si="347"/>
        <v>800.15999999999724</v>
      </c>
      <c r="S988" s="5">
        <f t="shared" si="348"/>
        <v>173.78230664796973</v>
      </c>
    </row>
    <row r="989" spans="1:19" x14ac:dyDescent="0.25">
      <c r="D989" s="10">
        <v>100</v>
      </c>
      <c r="E989" s="2">
        <v>1355</v>
      </c>
      <c r="F989" s="40">
        <f t="shared" si="314"/>
        <v>0.57986111111111105</v>
      </c>
      <c r="G989" s="2">
        <v>1401</v>
      </c>
      <c r="H989" s="40">
        <f t="shared" si="326"/>
        <v>0.58402777777777781</v>
      </c>
      <c r="I989" s="4">
        <f t="shared" si="338"/>
        <v>0.58750000000000002</v>
      </c>
      <c r="J989" s="2" t="str">
        <f t="shared" si="339"/>
        <v/>
      </c>
      <c r="K989" s="2">
        <f t="shared" si="340"/>
        <v>6.0000000000001386</v>
      </c>
      <c r="L989" s="2">
        <f t="shared" si="341"/>
        <v>2</v>
      </c>
      <c r="M989" s="2">
        <f t="shared" ca="1" si="342"/>
        <v>1301</v>
      </c>
      <c r="N989" s="2">
        <f t="shared" ca="1" si="343"/>
        <v>64.999999999999929</v>
      </c>
      <c r="O989" s="2">
        <f t="shared" si="344"/>
        <v>250</v>
      </c>
      <c r="P989" s="5">
        <f t="shared" si="345"/>
        <v>27.143420404993254</v>
      </c>
      <c r="Q989" s="2">
        <f t="shared" si="346"/>
        <v>600.00000000001387</v>
      </c>
      <c r="R989" s="2">
        <f t="shared" si="347"/>
        <v>850.00000000001387</v>
      </c>
      <c r="S989" s="5">
        <f t="shared" si="348"/>
        <v>627.14342040500708</v>
      </c>
    </row>
    <row r="990" spans="1:19" x14ac:dyDescent="0.25">
      <c r="A990" s="6">
        <v>38328</v>
      </c>
      <c r="B990" s="2">
        <v>1436</v>
      </c>
      <c r="D990" s="10">
        <v>0.01</v>
      </c>
      <c r="E990" s="2">
        <v>1457</v>
      </c>
      <c r="F990" s="40">
        <f t="shared" si="314"/>
        <v>0.62291666666666667</v>
      </c>
      <c r="G990" s="2">
        <v>1501</v>
      </c>
      <c r="H990" s="40">
        <f t="shared" si="326"/>
        <v>0.62569444444444444</v>
      </c>
      <c r="I990" s="4" t="str">
        <f t="shared" si="338"/>
        <v/>
      </c>
      <c r="J990" s="2">
        <f t="shared" si="339"/>
        <v>4.9999999999999822</v>
      </c>
      <c r="K990" s="2">
        <f t="shared" si="340"/>
        <v>3.9999999999999858</v>
      </c>
      <c r="L990" s="2">
        <f t="shared" si="341"/>
        <v>1</v>
      </c>
      <c r="M990" s="2">
        <f t="shared" ca="1" si="342"/>
        <v>1436</v>
      </c>
      <c r="N990" s="2" t="str">
        <f t="shared" si="343"/>
        <v/>
      </c>
      <c r="O990" s="2">
        <f t="shared" si="344"/>
        <v>6.499999999999978E-2</v>
      </c>
      <c r="P990" s="5">
        <f t="shared" si="345"/>
        <v>6.383438707310371E-2</v>
      </c>
      <c r="Q990" s="2">
        <f t="shared" si="346"/>
        <v>3.9999999999999862E-2</v>
      </c>
      <c r="R990" s="2">
        <f t="shared" si="347"/>
        <v>0.10499999999999965</v>
      </c>
      <c r="S990" s="5">
        <f t="shared" si="348"/>
        <v>0.10383438707310358</v>
      </c>
    </row>
    <row r="991" spans="1:19" x14ac:dyDescent="0.25">
      <c r="D991" s="10">
        <v>1.6E-2</v>
      </c>
      <c r="E991" s="2">
        <v>1506</v>
      </c>
      <c r="F991" s="40">
        <f t="shared" si="314"/>
        <v>0.62916666666666665</v>
      </c>
      <c r="G991" s="2">
        <v>1510</v>
      </c>
      <c r="H991" s="40">
        <f t="shared" si="326"/>
        <v>0.63194444444444442</v>
      </c>
      <c r="I991" s="4" t="str">
        <f t="shared" si="338"/>
        <v/>
      </c>
      <c r="J991" s="2">
        <f t="shared" si="339"/>
        <v>2.9999999999999893</v>
      </c>
      <c r="K991" s="2">
        <f t="shared" si="340"/>
        <v>3.9999999999999858</v>
      </c>
      <c r="L991" s="2">
        <f t="shared" si="341"/>
        <v>2</v>
      </c>
      <c r="M991" s="2">
        <f t="shared" ca="1" si="342"/>
        <v>1436</v>
      </c>
      <c r="N991" s="2" t="str">
        <f t="shared" si="343"/>
        <v/>
      </c>
      <c r="O991" s="2">
        <f t="shared" si="344"/>
        <v>2.6399999999999906E-2</v>
      </c>
      <c r="P991" s="5">
        <f t="shared" si="345"/>
        <v>1.8766104426775405E-2</v>
      </c>
      <c r="Q991" s="2">
        <f t="shared" si="346"/>
        <v>6.3999999999999779E-2</v>
      </c>
      <c r="R991" s="2">
        <f t="shared" si="347"/>
        <v>9.0399999999999689E-2</v>
      </c>
      <c r="S991" s="5">
        <f t="shared" si="348"/>
        <v>8.2766104426775178E-2</v>
      </c>
    </row>
    <row r="992" spans="1:19" x14ac:dyDescent="0.25">
      <c r="D992" s="10">
        <v>1.6000000000000001E-3</v>
      </c>
      <c r="E992" s="2">
        <v>1513</v>
      </c>
      <c r="F992" s="40">
        <f t="shared" si="314"/>
        <v>0.63402777777777775</v>
      </c>
      <c r="G992" s="2">
        <v>1515</v>
      </c>
      <c r="H992" s="40">
        <f t="shared" si="326"/>
        <v>0.63541666666666663</v>
      </c>
      <c r="I992" s="4">
        <f t="shared" si="338"/>
        <v>0.63888888888888884</v>
      </c>
      <c r="J992" s="2" t="str">
        <f t="shared" si="339"/>
        <v/>
      </c>
      <c r="K992" s="2">
        <f t="shared" si="340"/>
        <v>1.9999999999999929</v>
      </c>
      <c r="L992" s="2">
        <f t="shared" si="341"/>
        <v>3</v>
      </c>
      <c r="M992" s="2">
        <f t="shared" ca="1" si="342"/>
        <v>1436</v>
      </c>
      <c r="N992" s="2">
        <f t="shared" ca="1" si="343"/>
        <v>44</v>
      </c>
      <c r="O992" s="2">
        <f t="shared" si="344"/>
        <v>4.0000000000000001E-3</v>
      </c>
      <c r="P992" s="5">
        <f t="shared" si="345"/>
        <v>1.0836639609311624E-3</v>
      </c>
      <c r="Q992" s="2">
        <f t="shared" si="346"/>
        <v>3.1999999999999889E-3</v>
      </c>
      <c r="R992" s="2">
        <f t="shared" si="347"/>
        <v>7.1999999999999894E-3</v>
      </c>
      <c r="S992" s="5">
        <f t="shared" si="348"/>
        <v>4.2836639609311515E-3</v>
      </c>
    </row>
    <row r="993" spans="1:19" x14ac:dyDescent="0.25">
      <c r="A993" s="6">
        <v>38328</v>
      </c>
      <c r="B993" s="2">
        <v>1533</v>
      </c>
      <c r="D993" s="10">
        <v>0.01</v>
      </c>
      <c r="E993" s="2">
        <v>1551</v>
      </c>
      <c r="F993" s="40">
        <f t="shared" si="314"/>
        <v>0.66041666666666665</v>
      </c>
      <c r="G993" s="2">
        <v>1554</v>
      </c>
      <c r="H993" s="40">
        <f t="shared" si="326"/>
        <v>0.66249999999999998</v>
      </c>
      <c r="I993" s="4" t="str">
        <f t="shared" si="338"/>
        <v/>
      </c>
      <c r="J993" s="2">
        <f t="shared" si="339"/>
        <v>4.9999999999999822</v>
      </c>
      <c r="K993" s="2">
        <f t="shared" si="340"/>
        <v>2.9999999999999893</v>
      </c>
      <c r="L993" s="2">
        <f t="shared" si="341"/>
        <v>1</v>
      </c>
      <c r="M993" s="2">
        <f t="shared" ca="1" si="342"/>
        <v>1533</v>
      </c>
      <c r="N993" s="2" t="str">
        <f t="shared" si="343"/>
        <v/>
      </c>
      <c r="O993" s="2">
        <f t="shared" si="344"/>
        <v>7.4999999999999734E-2</v>
      </c>
      <c r="P993" s="5">
        <f t="shared" si="345"/>
        <v>7.2139955451992449E-2</v>
      </c>
      <c r="Q993" s="2">
        <f t="shared" si="346"/>
        <v>2.9999999999999895E-2</v>
      </c>
      <c r="R993" s="2">
        <f t="shared" si="347"/>
        <v>0.10499999999999962</v>
      </c>
      <c r="S993" s="5">
        <f t="shared" si="348"/>
        <v>0.10213995545199234</v>
      </c>
    </row>
    <row r="994" spans="1:19" x14ac:dyDescent="0.25">
      <c r="D994" s="10">
        <v>0.02</v>
      </c>
      <c r="E994" s="2">
        <v>1559</v>
      </c>
      <c r="F994" s="40">
        <f t="shared" si="314"/>
        <v>0.66597222222222219</v>
      </c>
      <c r="G994" s="2">
        <v>1601</v>
      </c>
      <c r="H994" s="40">
        <f t="shared" si="326"/>
        <v>0.66736111111111107</v>
      </c>
      <c r="I994" s="4" t="str">
        <f t="shared" si="338"/>
        <v/>
      </c>
      <c r="J994" s="2">
        <f t="shared" si="339"/>
        <v>7.9999999999999716</v>
      </c>
      <c r="K994" s="2">
        <f t="shared" si="340"/>
        <v>1.9999999999999929</v>
      </c>
      <c r="L994" s="2">
        <f t="shared" si="341"/>
        <v>2</v>
      </c>
      <c r="M994" s="2">
        <f t="shared" ca="1" si="342"/>
        <v>1533</v>
      </c>
      <c r="N994" s="2" t="str">
        <f t="shared" si="343"/>
        <v/>
      </c>
      <c r="O994" s="2">
        <f t="shared" si="344"/>
        <v>9.5999999999999655E-2</v>
      </c>
      <c r="P994" s="5">
        <f t="shared" si="345"/>
        <v>7.9540754431131705E-2</v>
      </c>
      <c r="Q994" s="2">
        <f t="shared" si="346"/>
        <v>3.9999999999999862E-2</v>
      </c>
      <c r="R994" s="2">
        <f t="shared" si="347"/>
        <v>0.13599999999999951</v>
      </c>
      <c r="S994" s="5">
        <f t="shared" si="348"/>
        <v>0.11954075443113157</v>
      </c>
    </row>
    <row r="995" spans="1:19" x14ac:dyDescent="0.25">
      <c r="D995" s="10">
        <v>4.0000000000000001E-3</v>
      </c>
      <c r="E995" s="2">
        <v>1609</v>
      </c>
      <c r="F995" s="40">
        <f t="shared" si="314"/>
        <v>0.67291666666666661</v>
      </c>
      <c r="G995" s="2">
        <v>1611</v>
      </c>
      <c r="H995" s="40">
        <f t="shared" si="326"/>
        <v>0.6743055555555556</v>
      </c>
      <c r="I995" s="4">
        <f t="shared" si="338"/>
        <v>0.67777777777777781</v>
      </c>
      <c r="J995" s="2" t="str">
        <f t="shared" si="339"/>
        <v/>
      </c>
      <c r="K995" s="2">
        <f t="shared" si="340"/>
        <v>2.0000000000001528</v>
      </c>
      <c r="L995" s="2">
        <f t="shared" si="341"/>
        <v>3</v>
      </c>
      <c r="M995" s="2">
        <f t="shared" ca="1" si="342"/>
        <v>1533</v>
      </c>
      <c r="N995" s="2">
        <f t="shared" ca="1" si="343"/>
        <v>43.000000000000007</v>
      </c>
      <c r="O995" s="2">
        <f t="shared" si="344"/>
        <v>0.01</v>
      </c>
      <c r="P995" s="5">
        <f t="shared" si="345"/>
        <v>2.4107675165242134E-3</v>
      </c>
      <c r="Q995" s="2">
        <f t="shared" si="346"/>
        <v>8.0000000000006108E-3</v>
      </c>
      <c r="R995" s="2">
        <f t="shared" si="347"/>
        <v>1.8000000000000613E-2</v>
      </c>
      <c r="S995" s="5">
        <f t="shared" si="348"/>
        <v>1.0410767516524824E-2</v>
      </c>
    </row>
    <row r="996" spans="1:19" x14ac:dyDescent="0.25">
      <c r="A996" s="6">
        <v>38328</v>
      </c>
      <c r="B996" s="2">
        <v>1632</v>
      </c>
      <c r="D996" s="10">
        <v>0.01</v>
      </c>
      <c r="E996" s="2">
        <v>1651</v>
      </c>
      <c r="F996" s="40">
        <f t="shared" si="314"/>
        <v>0.70208333333333339</v>
      </c>
      <c r="G996" s="2">
        <v>1656</v>
      </c>
      <c r="H996" s="40">
        <f t="shared" si="326"/>
        <v>0.7055555555555556</v>
      </c>
      <c r="I996" s="4" t="str">
        <f t="shared" si="338"/>
        <v/>
      </c>
      <c r="J996" s="2">
        <f t="shared" si="339"/>
        <v>7.9999999999999716</v>
      </c>
      <c r="K996" s="2">
        <f t="shared" si="340"/>
        <v>4.9999999999999822</v>
      </c>
      <c r="L996" s="2">
        <f t="shared" si="341"/>
        <v>1</v>
      </c>
      <c r="M996" s="2">
        <f t="shared" ca="1" si="342"/>
        <v>1632</v>
      </c>
      <c r="N996" s="2" t="str">
        <f t="shared" si="343"/>
        <v/>
      </c>
      <c r="O996" s="2">
        <f t="shared" si="344"/>
        <v>0.19999999999999929</v>
      </c>
      <c r="P996" s="5">
        <f t="shared" si="345"/>
        <v>0.17313277098842877</v>
      </c>
      <c r="Q996" s="2">
        <f t="shared" si="346"/>
        <v>4.9999999999999822E-2</v>
      </c>
      <c r="R996" s="2">
        <f t="shared" si="347"/>
        <v>0.24999999999999911</v>
      </c>
      <c r="S996" s="5">
        <f t="shared" si="348"/>
        <v>0.2231327709884286</v>
      </c>
    </row>
    <row r="997" spans="1:19" x14ac:dyDescent="0.25">
      <c r="D997" s="10">
        <v>0.04</v>
      </c>
      <c r="E997" s="2">
        <v>1704</v>
      </c>
      <c r="F997" s="40">
        <f t="shared" si="314"/>
        <v>0.71111111111111114</v>
      </c>
      <c r="G997" s="2">
        <v>1707</v>
      </c>
      <c r="H997" s="40">
        <f t="shared" si="326"/>
        <v>0.71319444444444446</v>
      </c>
      <c r="I997" s="4" t="str">
        <f t="shared" si="338"/>
        <v/>
      </c>
      <c r="J997" s="2">
        <f t="shared" si="339"/>
        <v>5.9999999999998188</v>
      </c>
      <c r="K997" s="2">
        <f t="shared" si="340"/>
        <v>2.9999999999999893</v>
      </c>
      <c r="L997" s="2">
        <f t="shared" si="341"/>
        <v>2</v>
      </c>
      <c r="M997" s="2">
        <f t="shared" ca="1" si="342"/>
        <v>1632</v>
      </c>
      <c r="N997" s="2" t="str">
        <f t="shared" si="343"/>
        <v/>
      </c>
      <c r="O997" s="2">
        <f t="shared" si="344"/>
        <v>0.14399999999999566</v>
      </c>
      <c r="P997" s="5">
        <f t="shared" si="345"/>
        <v>0.11930371963641626</v>
      </c>
      <c r="Q997" s="2">
        <f t="shared" si="346"/>
        <v>0.11999999999999958</v>
      </c>
      <c r="R997" s="2">
        <f t="shared" si="347"/>
        <v>0.26399999999999524</v>
      </c>
      <c r="S997" s="5">
        <f t="shared" si="348"/>
        <v>0.23930371963641583</v>
      </c>
    </row>
    <row r="998" spans="1:19" x14ac:dyDescent="0.25">
      <c r="D998" s="10">
        <v>8.0000000000000002E-3</v>
      </c>
      <c r="E998" s="2">
        <v>1713</v>
      </c>
      <c r="F998" s="40">
        <f t="shared" si="314"/>
        <v>0.71736111111111101</v>
      </c>
      <c r="G998" s="2">
        <v>1715</v>
      </c>
      <c r="H998" s="40">
        <f t="shared" si="326"/>
        <v>0.71875</v>
      </c>
      <c r="I998" s="4">
        <f t="shared" si="338"/>
        <v>0.72222222222222221</v>
      </c>
      <c r="J998" s="2" t="str">
        <f t="shared" si="339"/>
        <v/>
      </c>
      <c r="K998" s="2">
        <f t="shared" si="340"/>
        <v>2.0000000000001528</v>
      </c>
      <c r="L998" s="2">
        <f t="shared" si="341"/>
        <v>3</v>
      </c>
      <c r="M998" s="2">
        <f t="shared" ca="1" si="342"/>
        <v>1632</v>
      </c>
      <c r="N998" s="2">
        <f t="shared" ca="1" si="343"/>
        <v>47.999999999999829</v>
      </c>
      <c r="O998" s="2">
        <f t="shared" si="344"/>
        <v>0.02</v>
      </c>
      <c r="P998" s="5">
        <f t="shared" si="345"/>
        <v>4.4502248902978277E-3</v>
      </c>
      <c r="Q998" s="2">
        <f t="shared" si="346"/>
        <v>1.6000000000001222E-2</v>
      </c>
      <c r="R998" s="2">
        <f t="shared" si="347"/>
        <v>3.6000000000001225E-2</v>
      </c>
      <c r="S998" s="5">
        <f t="shared" si="348"/>
        <v>2.0450224890299049E-2</v>
      </c>
    </row>
    <row r="999" spans="1:19" x14ac:dyDescent="0.25">
      <c r="A999" s="6">
        <v>38329</v>
      </c>
      <c r="B999" s="2">
        <v>822</v>
      </c>
      <c r="D999" s="10">
        <v>1E-3</v>
      </c>
      <c r="E999" s="2">
        <v>923</v>
      </c>
      <c r="F999" s="40">
        <f t="shared" si="314"/>
        <v>0.39097222222222222</v>
      </c>
      <c r="G999" s="2">
        <v>934</v>
      </c>
      <c r="H999" s="40">
        <f t="shared" si="326"/>
        <v>0.39861111111111108</v>
      </c>
      <c r="I999" s="4" t="str">
        <f t="shared" si="338"/>
        <v/>
      </c>
      <c r="J999" s="2">
        <f t="shared" si="339"/>
        <v>12.000000000000117</v>
      </c>
      <c r="K999" s="2">
        <f t="shared" si="340"/>
        <v>10.999999999999961</v>
      </c>
      <c r="L999" s="2">
        <f t="shared" si="341"/>
        <v>1</v>
      </c>
      <c r="M999" s="2">
        <f t="shared" ca="1" si="342"/>
        <v>822</v>
      </c>
      <c r="N999" s="2" t="str">
        <f t="shared" si="343"/>
        <v/>
      </c>
      <c r="O999" s="2">
        <f t="shared" si="344"/>
        <v>1.8060000000000176</v>
      </c>
      <c r="P999" s="5">
        <f t="shared" si="345"/>
        <v>0.62916613150774214</v>
      </c>
      <c r="Q999" s="2">
        <f t="shared" si="346"/>
        <v>1.0999999999999961E-2</v>
      </c>
      <c r="R999" s="2">
        <f t="shared" si="347"/>
        <v>1.8170000000000175</v>
      </c>
      <c r="S999" s="5">
        <f t="shared" si="348"/>
        <v>0.64016613150774215</v>
      </c>
    </row>
    <row r="1000" spans="1:19" x14ac:dyDescent="0.25">
      <c r="D1000" s="10">
        <v>0.3</v>
      </c>
      <c r="E1000" s="2">
        <v>946</v>
      </c>
      <c r="F1000" s="40">
        <f t="shared" si="314"/>
        <v>0.4069444444444445</v>
      </c>
      <c r="G1000" s="2">
        <v>949</v>
      </c>
      <c r="H1000" s="40">
        <f t="shared" si="326"/>
        <v>0.40902777777777777</v>
      </c>
      <c r="I1000" s="4" t="str">
        <f t="shared" si="338"/>
        <v/>
      </c>
      <c r="J1000" s="2">
        <f t="shared" si="339"/>
        <v>9.9999999999999645</v>
      </c>
      <c r="K1000" s="2">
        <f t="shared" si="340"/>
        <v>2.9999999999999094</v>
      </c>
      <c r="L1000" s="2">
        <f t="shared" si="341"/>
        <v>2</v>
      </c>
      <c r="M1000" s="2">
        <f t="shared" ca="1" si="342"/>
        <v>822</v>
      </c>
      <c r="N1000" s="2" t="str">
        <f t="shared" si="343"/>
        <v/>
      </c>
      <c r="O1000" s="2">
        <f t="shared" si="344"/>
        <v>1.8499999999999934</v>
      </c>
      <c r="P1000" s="5">
        <f t="shared" si="345"/>
        <v>1.580455911430436</v>
      </c>
      <c r="Q1000" s="2">
        <f t="shared" si="346"/>
        <v>0.89999999999997282</v>
      </c>
      <c r="R1000" s="2">
        <f t="shared" si="347"/>
        <v>2.7499999999999662</v>
      </c>
      <c r="S1000" s="5">
        <f t="shared" si="348"/>
        <v>2.4804559114304086</v>
      </c>
    </row>
    <row r="1001" spans="1:19" x14ac:dyDescent="0.25">
      <c r="D1001" s="10">
        <v>7.0000000000000007E-2</v>
      </c>
      <c r="E1001" s="2">
        <v>959</v>
      </c>
      <c r="F1001" s="40">
        <f t="shared" si="314"/>
        <v>0.41597222222222219</v>
      </c>
      <c r="G1001" s="2">
        <v>1002</v>
      </c>
      <c r="H1001" s="40">
        <f t="shared" si="326"/>
        <v>0.41805555555555557</v>
      </c>
      <c r="I1001" s="4" t="str">
        <f t="shared" si="338"/>
        <v/>
      </c>
      <c r="J1001" s="2">
        <f t="shared" si="339"/>
        <v>4.9999999999999822</v>
      </c>
      <c r="K1001" s="2">
        <f t="shared" si="340"/>
        <v>3.0000000000000693</v>
      </c>
      <c r="L1001" s="2">
        <f t="shared" si="341"/>
        <v>3</v>
      </c>
      <c r="M1001" s="2">
        <f t="shared" ca="1" si="342"/>
        <v>822</v>
      </c>
      <c r="N1001" s="2" t="str">
        <f t="shared" si="343"/>
        <v/>
      </c>
      <c r="O1001" s="2">
        <f t="shared" si="344"/>
        <v>0.17499999999999941</v>
      </c>
      <c r="P1001" s="5">
        <f t="shared" si="345"/>
        <v>3.137250738182263E-2</v>
      </c>
      <c r="Q1001" s="2">
        <f t="shared" si="346"/>
        <v>0.21000000000000488</v>
      </c>
      <c r="R1001" s="2">
        <f t="shared" si="347"/>
        <v>0.38500000000000428</v>
      </c>
      <c r="S1001" s="5">
        <f t="shared" si="348"/>
        <v>0.2413725073818275</v>
      </c>
    </row>
    <row r="1002" spans="1:19" x14ac:dyDescent="0.25">
      <c r="D1002" s="10">
        <v>0</v>
      </c>
      <c r="E1002" s="2">
        <v>1007</v>
      </c>
      <c r="F1002" s="40">
        <f t="shared" si="314"/>
        <v>0.42152777777777778</v>
      </c>
      <c r="G1002" s="2">
        <v>1008</v>
      </c>
      <c r="H1002" s="40">
        <f t="shared" si="326"/>
        <v>0.42222222222222222</v>
      </c>
      <c r="I1002" s="4" t="str">
        <f t="shared" si="338"/>
        <v/>
      </c>
      <c r="J1002" s="2">
        <f t="shared" si="339"/>
        <v>25.999999999999986</v>
      </c>
      <c r="K1002" s="2">
        <f t="shared" si="340"/>
        <v>0.99999999999999645</v>
      </c>
      <c r="L1002" s="2">
        <f t="shared" si="341"/>
        <v>4</v>
      </c>
      <c r="M1002" s="2">
        <f t="shared" ca="1" si="342"/>
        <v>822</v>
      </c>
      <c r="N1002" s="2" t="str">
        <f t="shared" si="343"/>
        <v/>
      </c>
      <c r="O1002" s="2">
        <f t="shared" si="344"/>
        <v>0.12999999999999992</v>
      </c>
      <c r="P1002" s="5">
        <f t="shared" si="345"/>
        <v>2.8228834848354731E-2</v>
      </c>
      <c r="Q1002" s="2">
        <f t="shared" si="346"/>
        <v>0</v>
      </c>
      <c r="R1002" s="2">
        <f t="shared" si="347"/>
        <v>0.12999999999999992</v>
      </c>
      <c r="S1002" s="5">
        <f t="shared" si="348"/>
        <v>2.8228834848354731E-2</v>
      </c>
    </row>
    <row r="1003" spans="1:19" x14ac:dyDescent="0.25">
      <c r="D1003" s="10">
        <v>0.01</v>
      </c>
      <c r="E1003" s="2">
        <v>1034</v>
      </c>
      <c r="F1003" s="40">
        <f t="shared" si="314"/>
        <v>0.44027777777777777</v>
      </c>
      <c r="G1003" s="2">
        <v>1039</v>
      </c>
      <c r="H1003" s="40">
        <f t="shared" si="326"/>
        <v>0.44375000000000003</v>
      </c>
      <c r="I1003" s="4" t="str">
        <f t="shared" si="338"/>
        <v/>
      </c>
      <c r="J1003" s="2">
        <f t="shared" si="339"/>
        <v>6.9999999999999751</v>
      </c>
      <c r="K1003" s="2">
        <f t="shared" si="340"/>
        <v>5.0000000000000622</v>
      </c>
      <c r="L1003" s="2">
        <f t="shared" si="341"/>
        <v>5</v>
      </c>
      <c r="M1003" s="2">
        <f t="shared" ca="1" si="342"/>
        <v>822</v>
      </c>
      <c r="N1003" s="2" t="str">
        <f t="shared" si="343"/>
        <v/>
      </c>
      <c r="O1003" s="2">
        <f t="shared" si="344"/>
        <v>0.38499999999999862</v>
      </c>
      <c r="P1003" s="5">
        <f t="shared" si="345"/>
        <v>0.27361621771209477</v>
      </c>
      <c r="Q1003" s="2">
        <f t="shared" si="346"/>
        <v>5.000000000000062E-2</v>
      </c>
      <c r="R1003" s="2">
        <f t="shared" si="347"/>
        <v>0.43499999999999922</v>
      </c>
      <c r="S1003" s="5">
        <f t="shared" si="348"/>
        <v>0.32361621771209537</v>
      </c>
    </row>
    <row r="1004" spans="1:19" x14ac:dyDescent="0.25">
      <c r="D1004" s="10">
        <v>0.1</v>
      </c>
      <c r="E1004" s="2">
        <v>1046</v>
      </c>
      <c r="F1004" s="40">
        <f t="shared" si="314"/>
        <v>0.44861111111111113</v>
      </c>
      <c r="G1004" s="2">
        <v>1057</v>
      </c>
      <c r="H1004" s="40">
        <f t="shared" si="326"/>
        <v>0.45624999999999999</v>
      </c>
      <c r="I1004" s="4" t="str">
        <f t="shared" si="338"/>
        <v/>
      </c>
      <c r="J1004" s="2">
        <f t="shared" si="339"/>
        <v>0</v>
      </c>
      <c r="K1004" s="2">
        <f t="shared" si="340"/>
        <v>10.999999999999961</v>
      </c>
      <c r="L1004" s="2">
        <f t="shared" si="341"/>
        <v>6</v>
      </c>
      <c r="M1004" s="2">
        <f t="shared" ca="1" si="342"/>
        <v>822</v>
      </c>
      <c r="N1004" s="2" t="str">
        <f t="shared" si="343"/>
        <v/>
      </c>
      <c r="O1004" s="2">
        <f t="shared" si="344"/>
        <v>0</v>
      </c>
      <c r="P1004" s="5">
        <f t="shared" si="345"/>
        <v>0</v>
      </c>
      <c r="Q1004" s="2">
        <f t="shared" si="346"/>
        <v>1.0999999999999961</v>
      </c>
      <c r="R1004" s="2">
        <f t="shared" si="347"/>
        <v>1.0999999999999961</v>
      </c>
      <c r="S1004" s="5">
        <f t="shared" si="348"/>
        <v>1.0999999999999961</v>
      </c>
    </row>
    <row r="1005" spans="1:19" x14ac:dyDescent="0.25">
      <c r="D1005" s="10">
        <v>8.0000000000000002E-3</v>
      </c>
      <c r="E1005" s="2">
        <v>1057</v>
      </c>
      <c r="F1005" s="40">
        <f t="shared" si="314"/>
        <v>0.45624999999999999</v>
      </c>
      <c r="G1005" s="2">
        <v>1100</v>
      </c>
      <c r="H1005" s="40">
        <f t="shared" si="326"/>
        <v>0.45833333333333331</v>
      </c>
      <c r="I1005" s="4" t="str">
        <f t="shared" si="338"/>
        <v/>
      </c>
      <c r="J1005" s="2">
        <f t="shared" si="339"/>
        <v>5.0000000000000622</v>
      </c>
      <c r="K1005" s="2">
        <f t="shared" si="340"/>
        <v>2.9999999999999893</v>
      </c>
      <c r="L1005" s="2">
        <f t="shared" si="341"/>
        <v>7</v>
      </c>
      <c r="M1005" s="2">
        <f t="shared" ca="1" si="342"/>
        <v>822</v>
      </c>
      <c r="N1005" s="2" t="str">
        <f t="shared" si="343"/>
        <v/>
      </c>
      <c r="O1005" s="2">
        <f t="shared" si="344"/>
        <v>2.000000000000025E-2</v>
      </c>
      <c r="P1005" s="5">
        <f t="shared" si="345"/>
        <v>4.4507141096036271E-3</v>
      </c>
      <c r="Q1005" s="2">
        <f t="shared" si="346"/>
        <v>2.3999999999999914E-2</v>
      </c>
      <c r="R1005" s="2">
        <f t="shared" si="347"/>
        <v>4.4000000000000164E-2</v>
      </c>
      <c r="S1005" s="5">
        <f t="shared" si="348"/>
        <v>2.845071410960354E-2</v>
      </c>
    </row>
    <row r="1006" spans="1:19" x14ac:dyDescent="0.25">
      <c r="D1006" s="10">
        <v>0</v>
      </c>
      <c r="E1006" s="2">
        <v>1105</v>
      </c>
      <c r="F1006" s="40">
        <f t="shared" si="314"/>
        <v>0.46180555555555558</v>
      </c>
      <c r="G1006" s="2">
        <v>1111</v>
      </c>
      <c r="H1006" s="40">
        <f t="shared" si="326"/>
        <v>0.46597222222222223</v>
      </c>
      <c r="I1006" s="4" t="str">
        <f t="shared" si="338"/>
        <v/>
      </c>
      <c r="J1006" s="2">
        <f t="shared" si="339"/>
        <v>17.000000000000021</v>
      </c>
      <c r="K1006" s="2">
        <f t="shared" si="340"/>
        <v>5.9999999999999787</v>
      </c>
      <c r="L1006" s="2">
        <f t="shared" si="341"/>
        <v>8</v>
      </c>
      <c r="M1006" s="2">
        <f t="shared" ca="1" si="342"/>
        <v>822</v>
      </c>
      <c r="N1006" s="2" t="str">
        <f t="shared" si="343"/>
        <v/>
      </c>
      <c r="O1006" s="2">
        <f t="shared" si="344"/>
        <v>8.5000000000000103E-2</v>
      </c>
      <c r="P1006" s="5">
        <f t="shared" si="345"/>
        <v>1.8457315093155052E-2</v>
      </c>
      <c r="Q1006" s="2">
        <f t="shared" si="346"/>
        <v>0</v>
      </c>
      <c r="R1006" s="2">
        <f t="shared" si="347"/>
        <v>8.5000000000000103E-2</v>
      </c>
      <c r="S1006" s="5">
        <f t="shared" si="348"/>
        <v>1.8457315093155052E-2</v>
      </c>
    </row>
    <row r="1007" spans="1:19" x14ac:dyDescent="0.25">
      <c r="D1007" s="10">
        <v>0.01</v>
      </c>
      <c r="E1007" s="2">
        <v>1128</v>
      </c>
      <c r="F1007" s="40">
        <f t="shared" si="314"/>
        <v>0.4777777777777778</v>
      </c>
      <c r="G1007" s="2">
        <v>1131</v>
      </c>
      <c r="H1007" s="40">
        <f t="shared" si="326"/>
        <v>0.47986111111111113</v>
      </c>
      <c r="I1007" s="4" t="str">
        <f t="shared" si="338"/>
        <v/>
      </c>
      <c r="J1007" s="2">
        <f t="shared" si="339"/>
        <v>4.9999999999999822</v>
      </c>
      <c r="K1007" s="2">
        <f t="shared" si="340"/>
        <v>2.9999999999999893</v>
      </c>
      <c r="L1007" s="2">
        <f t="shared" si="341"/>
        <v>9</v>
      </c>
      <c r="M1007" s="2">
        <f t="shared" ca="1" si="342"/>
        <v>822</v>
      </c>
      <c r="N1007" s="2" t="str">
        <f t="shared" si="343"/>
        <v/>
      </c>
      <c r="O1007" s="2">
        <f t="shared" si="344"/>
        <v>6.499999999999978E-2</v>
      </c>
      <c r="P1007" s="5">
        <f t="shared" si="345"/>
        <v>6.383438707310371E-2</v>
      </c>
      <c r="Q1007" s="2">
        <f t="shared" si="346"/>
        <v>2.9999999999999895E-2</v>
      </c>
      <c r="R1007" s="2">
        <f t="shared" si="347"/>
        <v>9.4999999999999668E-2</v>
      </c>
      <c r="S1007" s="5">
        <f t="shared" si="348"/>
        <v>9.3834387073103598E-2</v>
      </c>
    </row>
    <row r="1008" spans="1:19" x14ac:dyDescent="0.25">
      <c r="D1008" s="10">
        <v>1.6E-2</v>
      </c>
      <c r="E1008" s="2">
        <v>1136</v>
      </c>
      <c r="F1008" s="40">
        <f t="shared" si="314"/>
        <v>0.48333333333333334</v>
      </c>
      <c r="G1008" s="2">
        <v>1140</v>
      </c>
      <c r="H1008" s="40">
        <f t="shared" si="326"/>
        <v>0.4861111111111111</v>
      </c>
      <c r="I1008" s="4" t="str">
        <f t="shared" si="338"/>
        <v/>
      </c>
      <c r="J1008" s="2">
        <f t="shared" si="339"/>
        <v>8.999999999999968</v>
      </c>
      <c r="K1008" s="2">
        <f t="shared" si="340"/>
        <v>3.9999999999999858</v>
      </c>
      <c r="L1008" s="2">
        <f t="shared" si="341"/>
        <v>10</v>
      </c>
      <c r="M1008" s="2">
        <f t="shared" ca="1" si="342"/>
        <v>822</v>
      </c>
      <c r="N1008" s="2" t="str">
        <f t="shared" si="343"/>
        <v/>
      </c>
      <c r="O1008" s="2">
        <f t="shared" si="344"/>
        <v>7.5599999999999723E-2</v>
      </c>
      <c r="P1008" s="5">
        <f t="shared" si="345"/>
        <v>4.5683058619520156E-2</v>
      </c>
      <c r="Q1008" s="2">
        <f t="shared" si="346"/>
        <v>6.3999999999999779E-2</v>
      </c>
      <c r="R1008" s="2">
        <f t="shared" si="347"/>
        <v>0.1395999999999995</v>
      </c>
      <c r="S1008" s="5">
        <f t="shared" si="348"/>
        <v>0.10968305861951994</v>
      </c>
    </row>
    <row r="1009" spans="1:19" x14ac:dyDescent="0.25">
      <c r="D1009" s="10">
        <v>8.0000000000000004E-4</v>
      </c>
      <c r="E1009" s="2">
        <v>1149</v>
      </c>
      <c r="F1009" s="40">
        <f t="shared" si="314"/>
        <v>0.49236111111111108</v>
      </c>
      <c r="G1009" s="2">
        <v>1152</v>
      </c>
      <c r="H1009" s="40">
        <f t="shared" si="326"/>
        <v>0.49444444444444446</v>
      </c>
      <c r="I1009" s="4" t="str">
        <f t="shared" si="338"/>
        <v/>
      </c>
      <c r="J1009" s="2">
        <f t="shared" si="339"/>
        <v>4.9999999999999023</v>
      </c>
      <c r="K1009" s="2">
        <f t="shared" si="340"/>
        <v>3.0000000000000693</v>
      </c>
      <c r="L1009" s="2">
        <f t="shared" si="341"/>
        <v>11</v>
      </c>
      <c r="M1009" s="2">
        <f t="shared" ca="1" si="342"/>
        <v>822</v>
      </c>
      <c r="N1009" s="2" t="str">
        <f t="shared" si="343"/>
        <v/>
      </c>
      <c r="O1009" s="2">
        <f t="shared" si="344"/>
        <v>1.999999999999961E-3</v>
      </c>
      <c r="P1009" s="5">
        <f t="shared" si="345"/>
        <v>5.9827747416043046E-4</v>
      </c>
      <c r="Q1009" s="2">
        <f t="shared" si="346"/>
        <v>2.4000000000000557E-3</v>
      </c>
      <c r="R1009" s="2">
        <f t="shared" si="347"/>
        <v>4.4000000000000167E-3</v>
      </c>
      <c r="S1009" s="5">
        <f t="shared" si="348"/>
        <v>2.9982774741604862E-3</v>
      </c>
    </row>
    <row r="1010" spans="1:19" x14ac:dyDescent="0.25">
      <c r="D1010" s="10">
        <v>0</v>
      </c>
      <c r="E1010" s="2">
        <v>1157</v>
      </c>
      <c r="F1010" s="40">
        <f t="shared" si="314"/>
        <v>0.49791666666666662</v>
      </c>
      <c r="G1010" s="2">
        <v>1205</v>
      </c>
      <c r="H1010" s="40">
        <f t="shared" si="326"/>
        <v>0.50347222222222221</v>
      </c>
      <c r="I1010" s="4" t="str">
        <f t="shared" si="338"/>
        <v/>
      </c>
      <c r="J1010" s="2">
        <f t="shared" si="339"/>
        <v>13.99999999999995</v>
      </c>
      <c r="K1010" s="2">
        <f t="shared" si="340"/>
        <v>8.0000000000000515</v>
      </c>
      <c r="L1010" s="2">
        <f t="shared" si="341"/>
        <v>12</v>
      </c>
      <c r="M1010" s="2">
        <f t="shared" ca="1" si="342"/>
        <v>822</v>
      </c>
      <c r="N1010" s="2" t="str">
        <f t="shared" si="343"/>
        <v/>
      </c>
      <c r="O1010" s="2">
        <f t="shared" si="344"/>
        <v>6.9999999999999757E-2</v>
      </c>
      <c r="P1010" s="5">
        <f t="shared" si="345"/>
        <v>1.5200141841421735E-2</v>
      </c>
      <c r="Q1010" s="2">
        <f t="shared" si="346"/>
        <v>0</v>
      </c>
      <c r="R1010" s="2">
        <f t="shared" si="347"/>
        <v>6.9999999999999757E-2</v>
      </c>
      <c r="S1010" s="5">
        <f t="shared" si="348"/>
        <v>1.5200141841421735E-2</v>
      </c>
    </row>
    <row r="1011" spans="1:19" x14ac:dyDescent="0.25">
      <c r="D1011" s="10">
        <v>0.01</v>
      </c>
      <c r="E1011" s="2">
        <v>1219</v>
      </c>
      <c r="F1011" s="40">
        <f t="shared" si="314"/>
        <v>0.5131944444444444</v>
      </c>
      <c r="G1011" s="2">
        <v>1230</v>
      </c>
      <c r="H1011" s="40">
        <f t="shared" si="326"/>
        <v>0.52083333333333337</v>
      </c>
      <c r="I1011" s="4" t="str">
        <f t="shared" si="338"/>
        <v/>
      </c>
      <c r="J1011" s="2">
        <f t="shared" si="339"/>
        <v>3.9999999999999858</v>
      </c>
      <c r="K1011" s="2">
        <f t="shared" si="340"/>
        <v>11.000000000000121</v>
      </c>
      <c r="L1011" s="2">
        <f t="shared" si="341"/>
        <v>13</v>
      </c>
      <c r="M1011" s="2">
        <f t="shared" ca="1" si="342"/>
        <v>822</v>
      </c>
      <c r="N1011" s="2" t="str">
        <f t="shared" si="343"/>
        <v/>
      </c>
      <c r="O1011" s="2">
        <f t="shared" si="344"/>
        <v>0.15999999999999945</v>
      </c>
      <c r="P1011" s="5">
        <f t="shared" si="345"/>
        <v>0.12334103483716334</v>
      </c>
      <c r="Q1011" s="2">
        <f t="shared" si="346"/>
        <v>0.11000000000000121</v>
      </c>
      <c r="R1011" s="2">
        <f t="shared" si="347"/>
        <v>0.27000000000000068</v>
      </c>
      <c r="S1011" s="5">
        <f t="shared" si="348"/>
        <v>0.23334103483716456</v>
      </c>
    </row>
    <row r="1012" spans="1:19" x14ac:dyDescent="0.25">
      <c r="D1012" s="10">
        <v>7.0000000000000007E-2</v>
      </c>
      <c r="E1012" s="2">
        <v>1234</v>
      </c>
      <c r="F1012" s="40">
        <f t="shared" si="314"/>
        <v>0.52361111111111114</v>
      </c>
      <c r="G1012" s="2">
        <v>1237</v>
      </c>
      <c r="H1012" s="40">
        <f t="shared" si="326"/>
        <v>0.52569444444444446</v>
      </c>
      <c r="I1012" s="4" t="str">
        <f t="shared" si="338"/>
        <v/>
      </c>
      <c r="J1012" s="2">
        <f t="shared" si="339"/>
        <v>7.9999999999999716</v>
      </c>
      <c r="K1012" s="2">
        <f t="shared" si="340"/>
        <v>2.9999999999999893</v>
      </c>
      <c r="L1012" s="2">
        <f t="shared" si="341"/>
        <v>14</v>
      </c>
      <c r="M1012" s="2">
        <f t="shared" ca="1" si="342"/>
        <v>822</v>
      </c>
      <c r="N1012" s="2" t="str">
        <f t="shared" si="343"/>
        <v/>
      </c>
      <c r="O1012" s="2">
        <f t="shared" si="344"/>
        <v>0.3359999999999988</v>
      </c>
      <c r="P1012" s="5">
        <f t="shared" si="345"/>
        <v>0.27836793367182838</v>
      </c>
      <c r="Q1012" s="2">
        <f t="shared" si="346"/>
        <v>0.20999999999999927</v>
      </c>
      <c r="R1012" s="2">
        <f t="shared" si="347"/>
        <v>0.54599999999999804</v>
      </c>
      <c r="S1012" s="5">
        <f t="shared" si="348"/>
        <v>0.48836793367182763</v>
      </c>
    </row>
    <row r="1013" spans="1:19" x14ac:dyDescent="0.25">
      <c r="D1013" s="10">
        <v>1.4E-2</v>
      </c>
      <c r="E1013" s="2">
        <v>1245</v>
      </c>
      <c r="F1013" s="40">
        <f t="shared" si="314"/>
        <v>0.53125</v>
      </c>
      <c r="G1013" s="2">
        <v>1248</v>
      </c>
      <c r="H1013" s="40">
        <f t="shared" si="326"/>
        <v>0.53333333333333333</v>
      </c>
      <c r="I1013" s="4">
        <f t="shared" ref="I1013:I1076" si="349">IF(OR(A1014&lt;&gt;"",D1014=""),H1013+TIME(0,5,0),"")</f>
        <v>0.53680555555555554</v>
      </c>
      <c r="J1013" s="2" t="str">
        <f t="shared" ref="J1013:J1076" si="350">IF(AND(OR(AND(A1013&lt;&gt;"",A1014=""),AND(A1013="",A1014="")),D1014&lt;&gt;""),(F1014-H1013)*1440,"")</f>
        <v/>
      </c>
      <c r="K1013" s="2">
        <f t="shared" ref="K1013:K1076" si="351">(H1013-F1013)*1440</f>
        <v>2.9999999999999893</v>
      </c>
      <c r="L1013" s="2">
        <f t="shared" ref="L1013:L1076" si="352">IF(A1013&lt;&gt;"",1,L1012+1)</f>
        <v>15</v>
      </c>
      <c r="M1013" s="2">
        <f t="shared" ref="M1013:M1076" ca="1" si="353">OFFSET(B1013,-L1013+1,0)</f>
        <v>822</v>
      </c>
      <c r="N1013" s="2">
        <f t="shared" ref="N1013:N1076" ca="1" si="354">IF(I1013&lt;&gt;"",(I1013-VALUE(CONCATENATE(LEFT(M1013,LEN(M1013)-2),":",RIGHT(M1013,2))))*1440,"")</f>
        <v>270.99999999999994</v>
      </c>
      <c r="O1013" s="2">
        <f t="shared" ref="O1013:O1076" si="355">IF(J1013&lt;&gt;"",(D1013+D1014)*J1013/2,D1013*5/2)</f>
        <v>3.5000000000000003E-2</v>
      </c>
      <c r="P1013" s="5">
        <f t="shared" ref="P1013:P1076" si="356">IF(J1013&lt;&gt;"",(D1014-D1013)*J1013/LN((D1014+0.000001)/(D1013+0.000001)),-5*(D1013-0.000001)/(LN(1/D1013)-13.8155))</f>
        <v>7.3317745176624972E-3</v>
      </c>
      <c r="Q1013" s="2">
        <f t="shared" ref="Q1013:Q1076" si="357">(D1013*K1013)</f>
        <v>4.199999999999985E-2</v>
      </c>
      <c r="R1013" s="2">
        <f t="shared" ref="R1013:R1076" si="358">O1013+Q1013</f>
        <v>7.6999999999999846E-2</v>
      </c>
      <c r="S1013" s="5">
        <f t="shared" ref="S1013:S1076" si="359">P1013+Q1013</f>
        <v>4.9331774517662345E-2</v>
      </c>
    </row>
    <row r="1014" spans="1:19" x14ac:dyDescent="0.25">
      <c r="A1014" s="6">
        <v>38330</v>
      </c>
      <c r="B1014" s="2">
        <v>756</v>
      </c>
      <c r="D1014" s="10">
        <v>0.01</v>
      </c>
      <c r="E1014" s="2">
        <v>856</v>
      </c>
      <c r="F1014" s="40">
        <f t="shared" si="314"/>
        <v>0.37222222222222223</v>
      </c>
      <c r="G1014" s="2">
        <v>902</v>
      </c>
      <c r="H1014" s="40">
        <f t="shared" si="326"/>
        <v>0.37638888888888888</v>
      </c>
      <c r="I1014" s="4" t="str">
        <f t="shared" si="349"/>
        <v/>
      </c>
      <c r="J1014" s="2">
        <f t="shared" si="350"/>
        <v>7.9999999999999716</v>
      </c>
      <c r="K1014" s="2">
        <f t="shared" si="351"/>
        <v>5.9999999999999787</v>
      </c>
      <c r="L1014" s="2">
        <f t="shared" si="352"/>
        <v>1</v>
      </c>
      <c r="M1014" s="2">
        <f t="shared" ca="1" si="353"/>
        <v>756</v>
      </c>
      <c r="N1014" s="2" t="str">
        <f t="shared" si="354"/>
        <v/>
      </c>
      <c r="O1014" s="2">
        <f t="shared" si="355"/>
        <v>0.43999999999999845</v>
      </c>
      <c r="P1014" s="5">
        <f t="shared" si="356"/>
        <v>0.31270424881382258</v>
      </c>
      <c r="Q1014" s="2">
        <f t="shared" si="357"/>
        <v>5.999999999999979E-2</v>
      </c>
      <c r="R1014" s="2">
        <f t="shared" si="358"/>
        <v>0.49999999999999822</v>
      </c>
      <c r="S1014" s="5">
        <f t="shared" si="359"/>
        <v>0.37270424881382236</v>
      </c>
    </row>
    <row r="1015" spans="1:19" x14ac:dyDescent="0.25">
      <c r="D1015" s="10">
        <v>0.1</v>
      </c>
      <c r="E1015" s="2">
        <v>910</v>
      </c>
      <c r="F1015" s="40">
        <f t="shared" si="314"/>
        <v>0.38194444444444442</v>
      </c>
      <c r="G1015" s="2">
        <v>914</v>
      </c>
      <c r="H1015" s="40">
        <f t="shared" si="326"/>
        <v>0.38472222222222219</v>
      </c>
      <c r="I1015" s="4" t="str">
        <f t="shared" si="349"/>
        <v/>
      </c>
      <c r="J1015" s="2">
        <f t="shared" si="350"/>
        <v>6.0000000000000586</v>
      </c>
      <c r="K1015" s="2">
        <f t="shared" si="351"/>
        <v>3.9999999999999858</v>
      </c>
      <c r="L1015" s="2">
        <f t="shared" si="352"/>
        <v>2</v>
      </c>
      <c r="M1015" s="2">
        <f t="shared" ca="1" si="353"/>
        <v>756</v>
      </c>
      <c r="N1015" s="2" t="str">
        <f t="shared" si="354"/>
        <v/>
      </c>
      <c r="O1015" s="2">
        <f t="shared" si="355"/>
        <v>0.42000000000000415</v>
      </c>
      <c r="P1015" s="5">
        <f t="shared" si="356"/>
        <v>0.39289483217079718</v>
      </c>
      <c r="Q1015" s="2">
        <f t="shared" si="357"/>
        <v>0.39999999999999858</v>
      </c>
      <c r="R1015" s="2">
        <f t="shared" si="358"/>
        <v>0.82000000000000273</v>
      </c>
      <c r="S1015" s="5">
        <f t="shared" si="359"/>
        <v>0.79289483217079582</v>
      </c>
    </row>
    <row r="1016" spans="1:19" x14ac:dyDescent="0.25">
      <c r="D1016" s="10">
        <v>0.04</v>
      </c>
      <c r="E1016" s="2">
        <v>920</v>
      </c>
      <c r="F1016" s="40">
        <f t="shared" si="314"/>
        <v>0.3888888888888889</v>
      </c>
      <c r="G1016" s="2">
        <v>921</v>
      </c>
      <c r="H1016" s="40">
        <f t="shared" si="326"/>
        <v>0.38958333333333334</v>
      </c>
      <c r="I1016" s="4">
        <f t="shared" si="349"/>
        <v>0.39305555555555555</v>
      </c>
      <c r="J1016" s="2" t="str">
        <f t="shared" si="350"/>
        <v/>
      </c>
      <c r="K1016" s="2">
        <f t="shared" si="351"/>
        <v>0.99999999999999645</v>
      </c>
      <c r="L1016" s="2">
        <f t="shared" si="352"/>
        <v>3</v>
      </c>
      <c r="M1016" s="2">
        <f t="shared" ca="1" si="353"/>
        <v>756</v>
      </c>
      <c r="N1016" s="2">
        <f t="shared" ca="1" si="354"/>
        <v>90</v>
      </c>
      <c r="O1016" s="2">
        <f t="shared" si="355"/>
        <v>0.1</v>
      </c>
      <c r="P1016" s="5">
        <f t="shared" si="356"/>
        <v>1.8873463538449264E-2</v>
      </c>
      <c r="Q1016" s="2">
        <f t="shared" si="357"/>
        <v>3.9999999999999862E-2</v>
      </c>
      <c r="R1016" s="2">
        <f t="shared" si="358"/>
        <v>0.13999999999999987</v>
      </c>
      <c r="S1016" s="5">
        <f t="shared" si="359"/>
        <v>5.8873463538449126E-2</v>
      </c>
    </row>
    <row r="1017" spans="1:19" x14ac:dyDescent="0.25">
      <c r="A1017" s="6">
        <v>38330</v>
      </c>
      <c r="B1017" s="2">
        <v>934</v>
      </c>
      <c r="D1017" s="10">
        <v>0.01</v>
      </c>
      <c r="E1017" s="2">
        <v>955</v>
      </c>
      <c r="F1017" s="40">
        <f t="shared" si="314"/>
        <v>0.41319444444444442</v>
      </c>
      <c r="G1017" s="2">
        <v>959</v>
      </c>
      <c r="H1017" s="40">
        <f t="shared" si="326"/>
        <v>0.41597222222222219</v>
      </c>
      <c r="I1017" s="4" t="str">
        <f t="shared" si="349"/>
        <v/>
      </c>
      <c r="J1017" s="2">
        <f t="shared" si="350"/>
        <v>6.0000000000000586</v>
      </c>
      <c r="K1017" s="2">
        <f t="shared" si="351"/>
        <v>3.9999999999999858</v>
      </c>
      <c r="L1017" s="2">
        <f t="shared" si="352"/>
        <v>1</v>
      </c>
      <c r="M1017" s="2">
        <f t="shared" ca="1" si="353"/>
        <v>934</v>
      </c>
      <c r="N1017" s="2" t="str">
        <f t="shared" si="354"/>
        <v/>
      </c>
      <c r="O1017" s="2">
        <f t="shared" si="355"/>
        <v>0.33000000000000324</v>
      </c>
      <c r="P1017" s="5">
        <f t="shared" si="356"/>
        <v>0.23452818661037009</v>
      </c>
      <c r="Q1017" s="2">
        <f t="shared" si="357"/>
        <v>3.9999999999999862E-2</v>
      </c>
      <c r="R1017" s="2">
        <f t="shared" si="358"/>
        <v>0.3700000000000031</v>
      </c>
      <c r="S1017" s="5">
        <f t="shared" si="359"/>
        <v>0.27452818661036993</v>
      </c>
    </row>
    <row r="1018" spans="1:19" x14ac:dyDescent="0.25">
      <c r="D1018" s="10">
        <v>0.1</v>
      </c>
      <c r="E1018" s="2">
        <v>1005</v>
      </c>
      <c r="F1018" s="40">
        <f t="shared" si="314"/>
        <v>0.4201388888888889</v>
      </c>
      <c r="G1018" s="2">
        <v>1007</v>
      </c>
      <c r="H1018" s="40">
        <f t="shared" si="326"/>
        <v>0.42152777777777778</v>
      </c>
      <c r="I1018" s="4" t="str">
        <f t="shared" si="349"/>
        <v/>
      </c>
      <c r="J1018" s="2">
        <f t="shared" si="350"/>
        <v>4.9999999999999822</v>
      </c>
      <c r="K1018" s="2">
        <f t="shared" si="351"/>
        <v>1.9999999999999929</v>
      </c>
      <c r="L1018" s="2">
        <f t="shared" si="352"/>
        <v>2</v>
      </c>
      <c r="M1018" s="2">
        <f t="shared" ca="1" si="353"/>
        <v>934</v>
      </c>
      <c r="N1018" s="2" t="str">
        <f t="shared" si="354"/>
        <v/>
      </c>
      <c r="O1018" s="2">
        <f t="shared" si="355"/>
        <v>0.34999999999999881</v>
      </c>
      <c r="P1018" s="5">
        <f t="shared" si="356"/>
        <v>0.32741236014232661</v>
      </c>
      <c r="Q1018" s="2">
        <f t="shared" si="357"/>
        <v>0.19999999999999929</v>
      </c>
      <c r="R1018" s="2">
        <f t="shared" si="358"/>
        <v>0.54999999999999805</v>
      </c>
      <c r="S1018" s="5">
        <f t="shared" si="359"/>
        <v>0.52741236014232595</v>
      </c>
    </row>
    <row r="1019" spans="1:19" x14ac:dyDescent="0.25">
      <c r="D1019" s="10">
        <v>0.04</v>
      </c>
      <c r="E1019" s="2">
        <v>1012</v>
      </c>
      <c r="F1019" s="40">
        <f t="shared" si="314"/>
        <v>0.42499999999999999</v>
      </c>
      <c r="G1019" s="2">
        <v>1015</v>
      </c>
      <c r="H1019" s="40">
        <f t="shared" si="326"/>
        <v>0.42708333333333331</v>
      </c>
      <c r="I1019" s="4">
        <f t="shared" si="349"/>
        <v>0.43055555555555552</v>
      </c>
      <c r="J1019" s="2" t="str">
        <f t="shared" si="350"/>
        <v/>
      </c>
      <c r="K1019" s="2">
        <f t="shared" si="351"/>
        <v>2.9999999999999893</v>
      </c>
      <c r="L1019" s="2">
        <f t="shared" si="352"/>
        <v>3</v>
      </c>
      <c r="M1019" s="2">
        <f t="shared" ca="1" si="353"/>
        <v>934</v>
      </c>
      <c r="N1019" s="2">
        <f t="shared" ca="1" si="354"/>
        <v>46</v>
      </c>
      <c r="O1019" s="2">
        <f t="shared" si="355"/>
        <v>0.1</v>
      </c>
      <c r="P1019" s="5">
        <f t="shared" si="356"/>
        <v>1.8873463538449264E-2</v>
      </c>
      <c r="Q1019" s="2">
        <f t="shared" si="357"/>
        <v>0.11999999999999958</v>
      </c>
      <c r="R1019" s="2">
        <f t="shared" si="358"/>
        <v>0.21999999999999958</v>
      </c>
      <c r="S1019" s="5">
        <f t="shared" si="359"/>
        <v>0.13887346353844884</v>
      </c>
    </row>
    <row r="1020" spans="1:19" x14ac:dyDescent="0.25">
      <c r="A1020" s="6">
        <v>38330</v>
      </c>
      <c r="B1020" s="2">
        <v>1027</v>
      </c>
      <c r="D1020" s="10">
        <v>0.01</v>
      </c>
      <c r="E1020" s="2">
        <v>1046</v>
      </c>
      <c r="F1020" s="40">
        <f t="shared" si="314"/>
        <v>0.44861111111111113</v>
      </c>
      <c r="G1020" s="2">
        <v>1049</v>
      </c>
      <c r="H1020" s="40">
        <f t="shared" si="326"/>
        <v>0.45069444444444445</v>
      </c>
      <c r="I1020" s="4" t="str">
        <f t="shared" si="349"/>
        <v/>
      </c>
      <c r="J1020" s="2">
        <f t="shared" si="350"/>
        <v>4.9999999999999822</v>
      </c>
      <c r="K1020" s="2">
        <f t="shared" si="351"/>
        <v>2.9999999999999893</v>
      </c>
      <c r="L1020" s="2">
        <f t="shared" si="352"/>
        <v>1</v>
      </c>
      <c r="M1020" s="2">
        <f t="shared" ca="1" si="353"/>
        <v>1027</v>
      </c>
      <c r="N1020" s="2" t="str">
        <f t="shared" si="354"/>
        <v/>
      </c>
      <c r="O1020" s="2">
        <f t="shared" si="355"/>
        <v>0.27499999999999902</v>
      </c>
      <c r="P1020" s="5">
        <f t="shared" si="356"/>
        <v>0.19544015550863911</v>
      </c>
      <c r="Q1020" s="2">
        <f t="shared" si="357"/>
        <v>2.9999999999999895E-2</v>
      </c>
      <c r="R1020" s="2">
        <f t="shared" si="358"/>
        <v>0.30499999999999894</v>
      </c>
      <c r="S1020" s="5">
        <f t="shared" si="359"/>
        <v>0.225440155508639</v>
      </c>
    </row>
    <row r="1021" spans="1:19" x14ac:dyDescent="0.25">
      <c r="D1021" s="10">
        <v>0.1</v>
      </c>
      <c r="E1021" s="2">
        <v>1054</v>
      </c>
      <c r="F1021" s="40">
        <f t="shared" si="314"/>
        <v>0.45416666666666666</v>
      </c>
      <c r="G1021" s="2">
        <v>1056</v>
      </c>
      <c r="H1021" s="40">
        <f t="shared" si="326"/>
        <v>0.45555555555555555</v>
      </c>
      <c r="I1021" s="4" t="str">
        <f t="shared" si="349"/>
        <v/>
      </c>
      <c r="J1021" s="2">
        <f t="shared" si="350"/>
        <v>3.9999999999999858</v>
      </c>
      <c r="K1021" s="2">
        <f t="shared" si="351"/>
        <v>1.9999999999999929</v>
      </c>
      <c r="L1021" s="2">
        <f t="shared" si="352"/>
        <v>2</v>
      </c>
      <c r="M1021" s="2">
        <f t="shared" ca="1" si="353"/>
        <v>1027</v>
      </c>
      <c r="N1021" s="2" t="str">
        <f t="shared" si="354"/>
        <v/>
      </c>
      <c r="O1021" s="2">
        <f t="shared" si="355"/>
        <v>0.27999999999999903</v>
      </c>
      <c r="P1021" s="5">
        <f t="shared" si="356"/>
        <v>0.26192988811386131</v>
      </c>
      <c r="Q1021" s="2">
        <f t="shared" si="357"/>
        <v>0.19999999999999929</v>
      </c>
      <c r="R1021" s="2">
        <f t="shared" si="358"/>
        <v>0.47999999999999832</v>
      </c>
      <c r="S1021" s="5">
        <f t="shared" si="359"/>
        <v>0.4619298881138606</v>
      </c>
    </row>
    <row r="1022" spans="1:19" x14ac:dyDescent="0.25">
      <c r="D1022" s="10">
        <v>0.04</v>
      </c>
      <c r="E1022" s="2">
        <v>1100</v>
      </c>
      <c r="F1022" s="40">
        <f t="shared" si="314"/>
        <v>0.45833333333333331</v>
      </c>
      <c r="G1022" s="2">
        <v>1104</v>
      </c>
      <c r="H1022" s="40">
        <f t="shared" si="326"/>
        <v>0.46111111111111108</v>
      </c>
      <c r="I1022" s="4">
        <f t="shared" si="349"/>
        <v>0.46458333333333329</v>
      </c>
      <c r="J1022" s="2" t="str">
        <f t="shared" si="350"/>
        <v/>
      </c>
      <c r="K1022" s="2">
        <f t="shared" si="351"/>
        <v>3.9999999999999858</v>
      </c>
      <c r="L1022" s="2">
        <f t="shared" si="352"/>
        <v>3</v>
      </c>
      <c r="M1022" s="2">
        <f t="shared" ca="1" si="353"/>
        <v>1027</v>
      </c>
      <c r="N1022" s="2">
        <f t="shared" ca="1" si="354"/>
        <v>42.000000000000014</v>
      </c>
      <c r="O1022" s="2">
        <f t="shared" si="355"/>
        <v>0.1</v>
      </c>
      <c r="P1022" s="5">
        <f t="shared" si="356"/>
        <v>1.8873463538449264E-2</v>
      </c>
      <c r="Q1022" s="2">
        <f t="shared" si="357"/>
        <v>0.15999999999999945</v>
      </c>
      <c r="R1022" s="2">
        <f t="shared" si="358"/>
        <v>0.25999999999999945</v>
      </c>
      <c r="S1022" s="5">
        <f t="shared" si="359"/>
        <v>0.17887346353844871</v>
      </c>
    </row>
    <row r="1023" spans="1:19" x14ac:dyDescent="0.25">
      <c r="A1023" s="6">
        <v>38330</v>
      </c>
      <c r="B1023" s="2">
        <v>1204</v>
      </c>
      <c r="D1023" s="10">
        <v>0.01</v>
      </c>
      <c r="E1023" s="2">
        <v>1230</v>
      </c>
      <c r="F1023" s="40">
        <f t="shared" si="314"/>
        <v>0.52083333333333337</v>
      </c>
      <c r="G1023" s="2">
        <v>1238</v>
      </c>
      <c r="H1023" s="40">
        <f t="shared" si="326"/>
        <v>0.52638888888888891</v>
      </c>
      <c r="I1023" s="4" t="str">
        <f t="shared" si="349"/>
        <v/>
      </c>
      <c r="J1023" s="2">
        <f t="shared" si="350"/>
        <v>10.999999999999961</v>
      </c>
      <c r="K1023" s="2">
        <f t="shared" si="351"/>
        <v>7.9999999999999716</v>
      </c>
      <c r="L1023" s="2">
        <f t="shared" si="352"/>
        <v>1</v>
      </c>
      <c r="M1023" s="2">
        <f t="shared" ca="1" si="353"/>
        <v>1204</v>
      </c>
      <c r="N1023" s="2" t="str">
        <f t="shared" si="354"/>
        <v/>
      </c>
      <c r="O1023" s="2">
        <f t="shared" si="355"/>
        <v>55.054999999999801</v>
      </c>
      <c r="P1023" s="5">
        <f t="shared" si="356"/>
        <v>15.908436928516174</v>
      </c>
      <c r="Q1023" s="2">
        <f t="shared" si="357"/>
        <v>7.9999999999999724E-2</v>
      </c>
      <c r="R1023" s="2">
        <f t="shared" si="358"/>
        <v>55.134999999999799</v>
      </c>
      <c r="S1023" s="5">
        <f t="shared" si="359"/>
        <v>15.988436928516174</v>
      </c>
    </row>
    <row r="1024" spans="1:19" x14ac:dyDescent="0.25">
      <c r="D1024" s="10">
        <v>10</v>
      </c>
      <c r="E1024" s="2">
        <v>1249</v>
      </c>
      <c r="F1024" s="40">
        <f t="shared" si="314"/>
        <v>0.53402777777777777</v>
      </c>
      <c r="G1024" s="2">
        <v>1259</v>
      </c>
      <c r="H1024" s="40">
        <f t="shared" si="326"/>
        <v>0.54097222222222219</v>
      </c>
      <c r="I1024" s="4">
        <f t="shared" si="349"/>
        <v>0.5444444444444444</v>
      </c>
      <c r="J1024" s="2" t="str">
        <f t="shared" si="350"/>
        <v/>
      </c>
      <c r="K1024" s="2">
        <f t="shared" si="351"/>
        <v>9.9999999999999645</v>
      </c>
      <c r="L1024" s="2">
        <f t="shared" si="352"/>
        <v>2</v>
      </c>
      <c r="M1024" s="2">
        <f t="shared" ca="1" si="353"/>
        <v>1204</v>
      </c>
      <c r="N1024" s="2">
        <f t="shared" ca="1" si="354"/>
        <v>59.999999999999943</v>
      </c>
      <c r="O1024" s="2">
        <f t="shared" si="355"/>
        <v>25</v>
      </c>
      <c r="P1024" s="5">
        <f t="shared" si="356"/>
        <v>3.1021051639523365</v>
      </c>
      <c r="Q1024" s="2">
        <f t="shared" si="357"/>
        <v>99.999999999999645</v>
      </c>
      <c r="R1024" s="2">
        <f t="shared" si="358"/>
        <v>124.99999999999964</v>
      </c>
      <c r="S1024" s="5">
        <f t="shared" si="359"/>
        <v>103.10210516395198</v>
      </c>
    </row>
    <row r="1025" spans="1:19" x14ac:dyDescent="0.25">
      <c r="A1025" s="6">
        <v>38330</v>
      </c>
      <c r="B1025" s="2">
        <v>1332</v>
      </c>
      <c r="D1025" s="10">
        <v>100</v>
      </c>
      <c r="E1025" s="2">
        <v>1419</v>
      </c>
      <c r="F1025" s="40">
        <f t="shared" si="314"/>
        <v>0.59652777777777777</v>
      </c>
      <c r="G1025" s="2">
        <v>1425</v>
      </c>
      <c r="H1025" s="40">
        <f t="shared" si="326"/>
        <v>0.60069444444444442</v>
      </c>
      <c r="I1025" s="4" t="str">
        <f t="shared" si="349"/>
        <v/>
      </c>
      <c r="J1025" s="2">
        <f t="shared" si="350"/>
        <v>6.0000000000001386</v>
      </c>
      <c r="K1025" s="2">
        <f t="shared" si="351"/>
        <v>5.9999999999999787</v>
      </c>
      <c r="L1025" s="2">
        <f t="shared" si="352"/>
        <v>1</v>
      </c>
      <c r="M1025" s="2">
        <f t="shared" ca="1" si="353"/>
        <v>1332</v>
      </c>
      <c r="N1025" s="2" t="str">
        <f t="shared" si="354"/>
        <v/>
      </c>
      <c r="O1025" s="2">
        <f t="shared" si="355"/>
        <v>840.00000000001944</v>
      </c>
      <c r="P1025" s="5">
        <f t="shared" si="356"/>
        <v>816.62281962347288</v>
      </c>
      <c r="Q1025" s="2">
        <f t="shared" si="357"/>
        <v>599.99999999999784</v>
      </c>
      <c r="R1025" s="2">
        <f t="shared" si="358"/>
        <v>1440.0000000000173</v>
      </c>
      <c r="S1025" s="5">
        <f t="shared" si="359"/>
        <v>1416.6228196234706</v>
      </c>
    </row>
    <row r="1026" spans="1:19" x14ac:dyDescent="0.25">
      <c r="D1026" s="10">
        <v>180</v>
      </c>
      <c r="E1026" s="2">
        <v>1431</v>
      </c>
      <c r="F1026" s="40">
        <f t="shared" si="314"/>
        <v>0.60486111111111118</v>
      </c>
      <c r="G1026" s="2">
        <v>1435</v>
      </c>
      <c r="H1026" s="40">
        <f t="shared" si="326"/>
        <v>0.60763888888888895</v>
      </c>
      <c r="I1026" s="4">
        <f t="shared" si="349"/>
        <v>0.61111111111111116</v>
      </c>
      <c r="J1026" s="2" t="str">
        <f t="shared" si="350"/>
        <v/>
      </c>
      <c r="K1026" s="2">
        <f t="shared" si="351"/>
        <v>3.9999999999999858</v>
      </c>
      <c r="L1026" s="2">
        <f t="shared" si="352"/>
        <v>2</v>
      </c>
      <c r="M1026" s="2">
        <f t="shared" ca="1" si="353"/>
        <v>1332</v>
      </c>
      <c r="N1026" s="2">
        <f t="shared" ca="1" si="354"/>
        <v>68.000000000000085</v>
      </c>
      <c r="O1026" s="2">
        <f t="shared" si="355"/>
        <v>450</v>
      </c>
      <c r="P1026" s="5">
        <f t="shared" si="356"/>
        <v>47.347346607878421</v>
      </c>
      <c r="Q1026" s="2">
        <f t="shared" si="357"/>
        <v>719.9999999999975</v>
      </c>
      <c r="R1026" s="2">
        <f t="shared" si="358"/>
        <v>1169.9999999999975</v>
      </c>
      <c r="S1026" s="5">
        <f t="shared" si="359"/>
        <v>767.34734660787592</v>
      </c>
    </row>
    <row r="1027" spans="1:19" x14ac:dyDescent="0.25">
      <c r="A1027" s="6">
        <v>38331</v>
      </c>
      <c r="B1027" s="2">
        <v>1159</v>
      </c>
      <c r="D1027" s="10">
        <v>0.01</v>
      </c>
      <c r="E1027" s="2">
        <v>1230</v>
      </c>
      <c r="F1027" s="40">
        <f t="shared" si="314"/>
        <v>0.52083333333333337</v>
      </c>
      <c r="G1027" s="2">
        <v>1233</v>
      </c>
      <c r="H1027" s="40">
        <f t="shared" si="326"/>
        <v>0.5229166666666667</v>
      </c>
      <c r="I1027" s="4" t="str">
        <f t="shared" si="349"/>
        <v/>
      </c>
      <c r="J1027" s="2">
        <f t="shared" si="350"/>
        <v>8.999999999999968</v>
      </c>
      <c r="K1027" s="2">
        <f t="shared" si="351"/>
        <v>2.9999999999999893</v>
      </c>
      <c r="L1027" s="2">
        <f t="shared" si="352"/>
        <v>1</v>
      </c>
      <c r="M1027" s="2">
        <f t="shared" ca="1" si="353"/>
        <v>1159</v>
      </c>
      <c r="N1027" s="2" t="str">
        <f t="shared" si="354"/>
        <v/>
      </c>
      <c r="O1027" s="2">
        <f t="shared" si="355"/>
        <v>45.044999999999838</v>
      </c>
      <c r="P1027" s="5">
        <f t="shared" si="356"/>
        <v>13.015993850604142</v>
      </c>
      <c r="Q1027" s="2">
        <f t="shared" si="357"/>
        <v>2.9999999999999895E-2</v>
      </c>
      <c r="R1027" s="2">
        <f t="shared" si="358"/>
        <v>45.074999999999839</v>
      </c>
      <c r="S1027" s="5">
        <f t="shared" si="359"/>
        <v>13.045993850604141</v>
      </c>
    </row>
    <row r="1028" spans="1:19" x14ac:dyDescent="0.25">
      <c r="D1028" s="10">
        <v>10</v>
      </c>
      <c r="E1028" s="2">
        <v>1242</v>
      </c>
      <c r="F1028" s="40">
        <f t="shared" si="314"/>
        <v>0.52916666666666667</v>
      </c>
      <c r="G1028" s="2">
        <v>1244</v>
      </c>
      <c r="H1028" s="40">
        <f t="shared" si="326"/>
        <v>0.53055555555555556</v>
      </c>
      <c r="I1028" s="4" t="str">
        <f t="shared" si="349"/>
        <v/>
      </c>
      <c r="J1028" s="2">
        <f t="shared" si="350"/>
        <v>5.9999999999999787</v>
      </c>
      <c r="K1028" s="2">
        <f t="shared" si="351"/>
        <v>1.9999999999999929</v>
      </c>
      <c r="L1028" s="2">
        <f t="shared" si="352"/>
        <v>2</v>
      </c>
      <c r="M1028" s="2">
        <f t="shared" ca="1" si="353"/>
        <v>1159</v>
      </c>
      <c r="N1028" s="2" t="str">
        <f t="shared" si="354"/>
        <v/>
      </c>
      <c r="O1028" s="2">
        <f t="shared" si="355"/>
        <v>569.99999999999795</v>
      </c>
      <c r="P1028" s="5">
        <f t="shared" si="356"/>
        <v>352.89579291747452</v>
      </c>
      <c r="Q1028" s="2">
        <f t="shared" si="357"/>
        <v>19.999999999999929</v>
      </c>
      <c r="R1028" s="2">
        <f t="shared" si="358"/>
        <v>589.99999999999784</v>
      </c>
      <c r="S1028" s="5">
        <f t="shared" si="359"/>
        <v>372.89579291747447</v>
      </c>
    </row>
    <row r="1029" spans="1:19" x14ac:dyDescent="0.25">
      <c r="D1029" s="10">
        <v>180</v>
      </c>
      <c r="E1029" s="2">
        <v>1250</v>
      </c>
      <c r="F1029" s="40">
        <f t="shared" si="314"/>
        <v>0.53472222222222221</v>
      </c>
      <c r="G1029" s="2">
        <v>1350</v>
      </c>
      <c r="H1029" s="40">
        <f t="shared" si="326"/>
        <v>0.57638888888888895</v>
      </c>
      <c r="I1029" s="4" t="str">
        <f t="shared" si="349"/>
        <v/>
      </c>
      <c r="J1029" s="2">
        <f t="shared" si="350"/>
        <v>5.9999999999999787</v>
      </c>
      <c r="K1029" s="2">
        <f t="shared" si="351"/>
        <v>60.000000000000107</v>
      </c>
      <c r="L1029" s="2">
        <f t="shared" si="352"/>
        <v>3</v>
      </c>
      <c r="M1029" s="2">
        <f t="shared" ca="1" si="353"/>
        <v>1159</v>
      </c>
      <c r="N1029" s="2" t="str">
        <f t="shared" si="354"/>
        <v/>
      </c>
      <c r="O1029" s="2">
        <f t="shared" si="355"/>
        <v>719.9999999999975</v>
      </c>
      <c r="P1029" s="5">
        <f t="shared" si="356"/>
        <v>655.37224979960411</v>
      </c>
      <c r="Q1029" s="2">
        <f t="shared" si="357"/>
        <v>10800.00000000002</v>
      </c>
      <c r="R1029" s="2">
        <f t="shared" si="358"/>
        <v>11520.000000000018</v>
      </c>
      <c r="S1029" s="5">
        <f t="shared" si="359"/>
        <v>11455.372249799624</v>
      </c>
    </row>
    <row r="1030" spans="1:19" x14ac:dyDescent="0.25">
      <c r="D1030" s="10">
        <v>60</v>
      </c>
      <c r="E1030" s="2">
        <v>1356</v>
      </c>
      <c r="F1030" s="40">
        <f t="shared" si="314"/>
        <v>0.5805555555555556</v>
      </c>
      <c r="G1030" s="2">
        <v>1412</v>
      </c>
      <c r="H1030" s="40">
        <f t="shared" si="326"/>
        <v>0.59166666666666667</v>
      </c>
      <c r="I1030" s="4">
        <f t="shared" si="349"/>
        <v>0.59513888888888888</v>
      </c>
      <c r="J1030" s="2" t="str">
        <f t="shared" si="350"/>
        <v/>
      </c>
      <c r="K1030" s="2">
        <f t="shared" si="351"/>
        <v>15.999999999999943</v>
      </c>
      <c r="L1030" s="2">
        <f t="shared" si="352"/>
        <v>4</v>
      </c>
      <c r="M1030" s="2">
        <f t="shared" ca="1" si="353"/>
        <v>1159</v>
      </c>
      <c r="N1030" s="2">
        <f t="shared" ca="1" si="354"/>
        <v>138.00000000000006</v>
      </c>
      <c r="O1030" s="2">
        <f t="shared" si="355"/>
        <v>150</v>
      </c>
      <c r="P1030" s="5">
        <f t="shared" si="356"/>
        <v>16.750563856528444</v>
      </c>
      <c r="Q1030" s="2">
        <f t="shared" si="357"/>
        <v>959.99999999999659</v>
      </c>
      <c r="R1030" s="2">
        <f t="shared" si="358"/>
        <v>1109.9999999999966</v>
      </c>
      <c r="S1030" s="5">
        <f t="shared" si="359"/>
        <v>976.75056385652499</v>
      </c>
    </row>
    <row r="1031" spans="1:19" x14ac:dyDescent="0.25">
      <c r="A1031" s="6">
        <v>38332</v>
      </c>
      <c r="B1031" s="2">
        <v>1050</v>
      </c>
      <c r="D1031" s="10">
        <v>0.01</v>
      </c>
      <c r="E1031" s="2">
        <v>1130</v>
      </c>
      <c r="F1031" s="40">
        <f t="shared" si="314"/>
        <v>0.47916666666666669</v>
      </c>
      <c r="G1031" s="2">
        <v>1132</v>
      </c>
      <c r="H1031" s="40">
        <f t="shared" si="326"/>
        <v>0.48055555555555557</v>
      </c>
      <c r="I1031" s="4" t="str">
        <f t="shared" si="349"/>
        <v/>
      </c>
      <c r="J1031" s="2">
        <f t="shared" si="350"/>
        <v>3.9999999999999858</v>
      </c>
      <c r="K1031" s="2">
        <f t="shared" si="351"/>
        <v>1.9999999999999929</v>
      </c>
      <c r="L1031" s="2">
        <f t="shared" si="352"/>
        <v>1</v>
      </c>
      <c r="M1031" s="2">
        <f t="shared" ca="1" si="353"/>
        <v>1050</v>
      </c>
      <c r="N1031" s="2" t="str">
        <f t="shared" si="354"/>
        <v/>
      </c>
      <c r="O1031" s="2">
        <f t="shared" si="355"/>
        <v>0.21999999999999922</v>
      </c>
      <c r="P1031" s="5">
        <f t="shared" si="356"/>
        <v>0.15635212440691129</v>
      </c>
      <c r="Q1031" s="2">
        <f t="shared" si="357"/>
        <v>1.9999999999999931E-2</v>
      </c>
      <c r="R1031" s="2">
        <f t="shared" si="358"/>
        <v>0.23999999999999916</v>
      </c>
      <c r="S1031" s="5">
        <f t="shared" si="359"/>
        <v>0.17635212440691123</v>
      </c>
    </row>
    <row r="1032" spans="1:19" x14ac:dyDescent="0.25">
      <c r="D1032" s="10">
        <v>0.1</v>
      </c>
      <c r="E1032" s="2">
        <v>1136</v>
      </c>
      <c r="F1032" s="40">
        <f t="shared" si="314"/>
        <v>0.48333333333333334</v>
      </c>
      <c r="G1032" s="2">
        <v>1315</v>
      </c>
      <c r="H1032" s="40">
        <f t="shared" si="326"/>
        <v>0.55208333333333337</v>
      </c>
      <c r="I1032" s="4">
        <f t="shared" si="349"/>
        <v>0.55555555555555558</v>
      </c>
      <c r="J1032" s="2" t="str">
        <f t="shared" si="350"/>
        <v/>
      </c>
      <c r="K1032" s="2">
        <f t="shared" si="351"/>
        <v>99.000000000000043</v>
      </c>
      <c r="L1032" s="2">
        <f t="shared" si="352"/>
        <v>2</v>
      </c>
      <c r="M1032" s="2">
        <f t="shared" ca="1" si="353"/>
        <v>1050</v>
      </c>
      <c r="N1032" s="2">
        <f t="shared" ca="1" si="354"/>
        <v>150.00000000000003</v>
      </c>
      <c r="O1032" s="2">
        <f t="shared" si="355"/>
        <v>0.25</v>
      </c>
      <c r="P1032" s="5">
        <f t="shared" si="356"/>
        <v>4.342905372259271E-2</v>
      </c>
      <c r="Q1032" s="2">
        <f t="shared" si="357"/>
        <v>9.9000000000000057</v>
      </c>
      <c r="R1032" s="2">
        <f t="shared" si="358"/>
        <v>10.150000000000006</v>
      </c>
      <c r="S1032" s="5">
        <f t="shared" si="359"/>
        <v>9.943429053722598</v>
      </c>
    </row>
    <row r="1033" spans="1:19" x14ac:dyDescent="0.25">
      <c r="A1033" s="6">
        <v>38336</v>
      </c>
      <c r="B1033" s="2">
        <v>859</v>
      </c>
      <c r="D1033" s="10">
        <v>0.01</v>
      </c>
      <c r="E1033" s="2">
        <v>952</v>
      </c>
      <c r="F1033" s="40">
        <f t="shared" si="314"/>
        <v>0.41111111111111115</v>
      </c>
      <c r="G1033" s="2">
        <v>958</v>
      </c>
      <c r="H1033" s="40">
        <f t="shared" si="326"/>
        <v>0.4152777777777778</v>
      </c>
      <c r="I1033" s="4" t="str">
        <f t="shared" si="349"/>
        <v/>
      </c>
      <c r="J1033" s="2">
        <f t="shared" si="350"/>
        <v>8.999999999999968</v>
      </c>
      <c r="K1033" s="2">
        <f t="shared" si="351"/>
        <v>5.9999999999999787</v>
      </c>
      <c r="L1033" s="2">
        <f t="shared" si="352"/>
        <v>1</v>
      </c>
      <c r="M1033" s="2">
        <f t="shared" ca="1" si="353"/>
        <v>859</v>
      </c>
      <c r="N1033" s="2" t="str">
        <f t="shared" si="354"/>
        <v/>
      </c>
      <c r="O1033" s="2">
        <f t="shared" si="355"/>
        <v>45.044999999999838</v>
      </c>
      <c r="P1033" s="5">
        <f t="shared" si="356"/>
        <v>13.015993850604142</v>
      </c>
      <c r="Q1033" s="2">
        <f t="shared" si="357"/>
        <v>5.999999999999979E-2</v>
      </c>
      <c r="R1033" s="2">
        <f t="shared" si="358"/>
        <v>45.104999999999841</v>
      </c>
      <c r="S1033" s="5">
        <f t="shared" si="359"/>
        <v>13.075993850604142</v>
      </c>
    </row>
    <row r="1034" spans="1:19" x14ac:dyDescent="0.25">
      <c r="D1034" s="10">
        <v>10</v>
      </c>
      <c r="E1034" s="2">
        <v>1007</v>
      </c>
      <c r="F1034" s="40">
        <f t="shared" si="314"/>
        <v>0.42152777777777778</v>
      </c>
      <c r="G1034" s="2">
        <v>1010</v>
      </c>
      <c r="H1034" s="40">
        <f t="shared" si="326"/>
        <v>0.4236111111111111</v>
      </c>
      <c r="I1034" s="4" t="str">
        <f t="shared" si="349"/>
        <v/>
      </c>
      <c r="J1034" s="2">
        <f t="shared" si="350"/>
        <v>4.9999999999999822</v>
      </c>
      <c r="K1034" s="2">
        <f t="shared" si="351"/>
        <v>2.9999999999999893</v>
      </c>
      <c r="L1034" s="2">
        <f t="shared" si="352"/>
        <v>2</v>
      </c>
      <c r="M1034" s="2">
        <f t="shared" ca="1" si="353"/>
        <v>859</v>
      </c>
      <c r="N1034" s="2" t="str">
        <f t="shared" si="354"/>
        <v/>
      </c>
      <c r="O1034" s="2">
        <f t="shared" si="355"/>
        <v>474.99999999999829</v>
      </c>
      <c r="P1034" s="5">
        <f t="shared" si="356"/>
        <v>294.07982743122875</v>
      </c>
      <c r="Q1034" s="2">
        <f t="shared" si="357"/>
        <v>29.999999999999893</v>
      </c>
      <c r="R1034" s="2">
        <f t="shared" si="358"/>
        <v>504.99999999999818</v>
      </c>
      <c r="S1034" s="5">
        <f t="shared" si="359"/>
        <v>324.07982743122864</v>
      </c>
    </row>
    <row r="1035" spans="1:19" x14ac:dyDescent="0.25">
      <c r="D1035" s="10">
        <v>180</v>
      </c>
      <c r="E1035" s="2">
        <v>1015</v>
      </c>
      <c r="F1035" s="40">
        <f t="shared" si="314"/>
        <v>0.42708333333333331</v>
      </c>
      <c r="G1035" s="2">
        <v>1115</v>
      </c>
      <c r="H1035" s="40">
        <f t="shared" si="326"/>
        <v>0.46875</v>
      </c>
      <c r="I1035" s="4">
        <f t="shared" si="349"/>
        <v>0.47222222222222221</v>
      </c>
      <c r="J1035" s="2" t="str">
        <f t="shared" si="350"/>
        <v/>
      </c>
      <c r="K1035" s="2">
        <f t="shared" si="351"/>
        <v>60.000000000000028</v>
      </c>
      <c r="L1035" s="2">
        <f t="shared" si="352"/>
        <v>3</v>
      </c>
      <c r="M1035" s="2">
        <f t="shared" ca="1" si="353"/>
        <v>859</v>
      </c>
      <c r="N1035" s="2">
        <f t="shared" ca="1" si="354"/>
        <v>141.00000000000006</v>
      </c>
      <c r="O1035" s="2">
        <f t="shared" si="355"/>
        <v>450</v>
      </c>
      <c r="P1035" s="5">
        <f t="shared" si="356"/>
        <v>47.347346607878421</v>
      </c>
      <c r="Q1035" s="2">
        <f t="shared" si="357"/>
        <v>10800.000000000005</v>
      </c>
      <c r="R1035" s="2">
        <f t="shared" si="358"/>
        <v>11250.000000000005</v>
      </c>
      <c r="S1035" s="5">
        <f t="shared" si="359"/>
        <v>10847.347346607883</v>
      </c>
    </row>
    <row r="1036" spans="1:19" x14ac:dyDescent="0.25">
      <c r="A1036" s="6">
        <v>38341</v>
      </c>
      <c r="B1036" s="2">
        <v>834</v>
      </c>
      <c r="D1036" s="10">
        <v>4.4999999999999997E-3</v>
      </c>
      <c r="E1036" s="2">
        <v>1018</v>
      </c>
      <c r="F1036" s="40">
        <f t="shared" si="314"/>
        <v>0.4291666666666667</v>
      </c>
      <c r="G1036" s="2">
        <v>1157</v>
      </c>
      <c r="H1036" s="40">
        <f t="shared" si="326"/>
        <v>0.49791666666666662</v>
      </c>
      <c r="I1036" s="4" t="str">
        <f t="shared" si="349"/>
        <v/>
      </c>
      <c r="J1036" s="2">
        <f t="shared" si="350"/>
        <v>36.000000000000114</v>
      </c>
      <c r="K1036" s="2">
        <f t="shared" si="351"/>
        <v>98.999999999999886</v>
      </c>
      <c r="L1036" s="2">
        <f t="shared" si="352"/>
        <v>1</v>
      </c>
      <c r="M1036" s="2">
        <f t="shared" ca="1" si="353"/>
        <v>834</v>
      </c>
      <c r="N1036" s="2" t="str">
        <f t="shared" si="354"/>
        <v/>
      </c>
      <c r="O1036" s="2">
        <f t="shared" si="355"/>
        <v>1800.0810000000056</v>
      </c>
      <c r="P1036" s="5">
        <f t="shared" si="356"/>
        <v>359.67354988823212</v>
      </c>
      <c r="Q1036" s="2">
        <f t="shared" si="357"/>
        <v>0.44549999999999945</v>
      </c>
      <c r="R1036" s="2">
        <f t="shared" si="358"/>
        <v>1800.5265000000056</v>
      </c>
      <c r="S1036" s="5">
        <f t="shared" si="359"/>
        <v>360.1190498882321</v>
      </c>
    </row>
    <row r="1037" spans="1:19" x14ac:dyDescent="0.25">
      <c r="D1037" s="10">
        <v>100</v>
      </c>
      <c r="E1037" s="2">
        <v>1233</v>
      </c>
      <c r="F1037" s="40">
        <f t="shared" si="314"/>
        <v>0.5229166666666667</v>
      </c>
      <c r="G1037" s="2">
        <v>1237</v>
      </c>
      <c r="H1037" s="40">
        <f t="shared" si="326"/>
        <v>0.52569444444444446</v>
      </c>
      <c r="I1037" s="4" t="str">
        <f t="shared" si="349"/>
        <v/>
      </c>
      <c r="J1037" s="2">
        <f t="shared" si="350"/>
        <v>2.9999999999999893</v>
      </c>
      <c r="K1037" s="2">
        <f t="shared" si="351"/>
        <v>3.9999999999999858</v>
      </c>
      <c r="L1037" s="2">
        <f t="shared" si="352"/>
        <v>2</v>
      </c>
      <c r="M1037" s="2">
        <f t="shared" ca="1" si="353"/>
        <v>834</v>
      </c>
      <c r="N1037" s="2" t="str">
        <f t="shared" si="354"/>
        <v/>
      </c>
      <c r="O1037" s="2">
        <f t="shared" si="355"/>
        <v>419.99999999999852</v>
      </c>
      <c r="P1037" s="5">
        <f t="shared" si="356"/>
        <v>408.31140981172558</v>
      </c>
      <c r="Q1037" s="2">
        <f t="shared" si="357"/>
        <v>399.99999999999858</v>
      </c>
      <c r="R1037" s="2">
        <f t="shared" si="358"/>
        <v>819.99999999999704</v>
      </c>
      <c r="S1037" s="5">
        <f t="shared" si="359"/>
        <v>808.31140981172416</v>
      </c>
    </row>
    <row r="1038" spans="1:19" x14ac:dyDescent="0.25">
      <c r="D1038" s="10">
        <v>180</v>
      </c>
      <c r="E1038" s="2">
        <v>1240</v>
      </c>
      <c r="F1038" s="40">
        <f t="shared" si="314"/>
        <v>0.52777777777777779</v>
      </c>
      <c r="G1038" s="2">
        <v>1355</v>
      </c>
      <c r="H1038" s="40">
        <f t="shared" si="326"/>
        <v>0.57986111111111105</v>
      </c>
      <c r="I1038" s="4">
        <f t="shared" si="349"/>
        <v>0.58333333333333326</v>
      </c>
      <c r="J1038" s="2" t="str">
        <f t="shared" si="350"/>
        <v/>
      </c>
      <c r="K1038" s="2">
        <f t="shared" si="351"/>
        <v>74.999999999999886</v>
      </c>
      <c r="L1038" s="2">
        <f t="shared" si="352"/>
        <v>3</v>
      </c>
      <c r="M1038" s="2">
        <f t="shared" ca="1" si="353"/>
        <v>834</v>
      </c>
      <c r="N1038" s="2">
        <f t="shared" ca="1" si="354"/>
        <v>325.99999999999989</v>
      </c>
      <c r="O1038" s="2">
        <f t="shared" si="355"/>
        <v>450</v>
      </c>
      <c r="P1038" s="5">
        <f t="shared" si="356"/>
        <v>47.347346607878421</v>
      </c>
      <c r="Q1038" s="2">
        <f t="shared" si="357"/>
        <v>13499.99999999998</v>
      </c>
      <c r="R1038" s="2">
        <f t="shared" si="358"/>
        <v>13949.99999999998</v>
      </c>
      <c r="S1038" s="5">
        <f t="shared" si="359"/>
        <v>13547.347346607858</v>
      </c>
    </row>
    <row r="1039" spans="1:19" x14ac:dyDescent="0.25">
      <c r="A1039" s="6">
        <v>38355</v>
      </c>
      <c r="B1039" s="2">
        <v>834</v>
      </c>
      <c r="D1039" s="10">
        <v>0.01</v>
      </c>
      <c r="E1039" s="2">
        <v>926</v>
      </c>
      <c r="F1039" s="40">
        <f t="shared" si="314"/>
        <v>0.39305555555555555</v>
      </c>
      <c r="G1039" s="2">
        <v>931</v>
      </c>
      <c r="H1039" s="40">
        <f t="shared" si="326"/>
        <v>0.39652777777777781</v>
      </c>
      <c r="I1039" s="4" t="str">
        <f t="shared" si="349"/>
        <v/>
      </c>
      <c r="J1039" s="2">
        <f t="shared" si="350"/>
        <v>10.999999999999881</v>
      </c>
      <c r="K1039" s="2">
        <f t="shared" si="351"/>
        <v>5.0000000000000622</v>
      </c>
      <c r="L1039" s="2">
        <f t="shared" si="352"/>
        <v>1</v>
      </c>
      <c r="M1039" s="2">
        <f t="shared" ca="1" si="353"/>
        <v>834</v>
      </c>
      <c r="N1039" s="2" t="str">
        <f t="shared" si="354"/>
        <v/>
      </c>
      <c r="O1039" s="2">
        <f t="shared" si="355"/>
        <v>220.05499999999762</v>
      </c>
      <c r="P1039" s="5">
        <f t="shared" si="356"/>
        <v>53.037457121994045</v>
      </c>
      <c r="Q1039" s="2">
        <f t="shared" si="357"/>
        <v>5.000000000000062E-2</v>
      </c>
      <c r="R1039" s="2">
        <f t="shared" si="358"/>
        <v>220.10499999999763</v>
      </c>
      <c r="S1039" s="5">
        <f t="shared" si="359"/>
        <v>53.087457121994042</v>
      </c>
    </row>
    <row r="1040" spans="1:19" x14ac:dyDescent="0.25">
      <c r="D1040" s="10">
        <v>40</v>
      </c>
      <c r="E1040" s="2">
        <v>942</v>
      </c>
      <c r="F1040" s="40">
        <f t="shared" si="314"/>
        <v>0.40416666666666662</v>
      </c>
      <c r="G1040" s="2">
        <v>1024</v>
      </c>
      <c r="H1040" s="40">
        <f t="shared" si="326"/>
        <v>0.43333333333333335</v>
      </c>
      <c r="I1040" s="4">
        <f t="shared" si="349"/>
        <v>0.43680555555555556</v>
      </c>
      <c r="J1040" s="2" t="str">
        <f t="shared" si="350"/>
        <v/>
      </c>
      <c r="K1040" s="2">
        <f t="shared" si="351"/>
        <v>42.000000000000092</v>
      </c>
      <c r="L1040" s="2">
        <f t="shared" si="352"/>
        <v>2</v>
      </c>
      <c r="M1040" s="2">
        <f t="shared" ca="1" si="353"/>
        <v>834</v>
      </c>
      <c r="N1040" s="2">
        <f t="shared" ca="1" si="354"/>
        <v>114.99999999999999</v>
      </c>
      <c r="O1040" s="2">
        <f t="shared" si="355"/>
        <v>100</v>
      </c>
      <c r="P1040" s="5">
        <f t="shared" si="356"/>
        <v>11.425711806824168</v>
      </c>
      <c r="Q1040" s="2">
        <f t="shared" si="357"/>
        <v>1680.0000000000036</v>
      </c>
      <c r="R1040" s="2">
        <f t="shared" si="358"/>
        <v>1780.0000000000036</v>
      </c>
      <c r="S1040" s="5">
        <f t="shared" si="359"/>
        <v>1691.4257118068278</v>
      </c>
    </row>
    <row r="1041" spans="1:19" x14ac:dyDescent="0.25">
      <c r="A1041" s="6">
        <v>38356</v>
      </c>
      <c r="B1041" s="2">
        <v>751</v>
      </c>
      <c r="D1041" s="10">
        <v>0.01</v>
      </c>
      <c r="E1041" s="2">
        <v>915</v>
      </c>
      <c r="F1041" s="40">
        <f t="shared" si="314"/>
        <v>0.38541666666666669</v>
      </c>
      <c r="G1041" s="2">
        <v>926</v>
      </c>
      <c r="H1041" s="40">
        <f t="shared" si="326"/>
        <v>0.39305555555555555</v>
      </c>
      <c r="I1041" s="4">
        <f t="shared" si="349"/>
        <v>0.39652777777777776</v>
      </c>
      <c r="J1041" s="2" t="str">
        <f t="shared" si="350"/>
        <v/>
      </c>
      <c r="K1041" s="2">
        <f t="shared" si="351"/>
        <v>10.999999999999961</v>
      </c>
      <c r="L1041" s="2">
        <f t="shared" si="352"/>
        <v>1</v>
      </c>
      <c r="M1041" s="2">
        <f t="shared" ca="1" si="353"/>
        <v>751</v>
      </c>
      <c r="N1041" s="2">
        <f t="shared" ca="1" si="354"/>
        <v>99.999999999999972</v>
      </c>
      <c r="O1041" s="2">
        <f t="shared" si="355"/>
        <v>2.5000000000000001E-2</v>
      </c>
      <c r="P1041" s="5">
        <f t="shared" si="356"/>
        <v>5.4281443780592247E-3</v>
      </c>
      <c r="Q1041" s="2">
        <f t="shared" si="357"/>
        <v>0.10999999999999961</v>
      </c>
      <c r="R1041" s="2">
        <f t="shared" si="358"/>
        <v>0.13499999999999962</v>
      </c>
      <c r="S1041" s="5">
        <f t="shared" si="359"/>
        <v>0.11542814437805883</v>
      </c>
    </row>
    <row r="1042" spans="1:19" x14ac:dyDescent="0.25">
      <c r="A1042" s="6">
        <v>38356</v>
      </c>
      <c r="B1042" s="2">
        <v>1027</v>
      </c>
      <c r="D1042" s="10">
        <v>0.01</v>
      </c>
      <c r="E1042" s="2">
        <v>1027</v>
      </c>
      <c r="F1042" s="40">
        <f t="shared" si="314"/>
        <v>0.43541666666666662</v>
      </c>
      <c r="G1042" s="2">
        <v>1033</v>
      </c>
      <c r="H1042" s="40">
        <f t="shared" si="326"/>
        <v>0.43958333333333338</v>
      </c>
      <c r="I1042" s="4">
        <f t="shared" si="349"/>
        <v>0.44305555555555559</v>
      </c>
      <c r="J1042" s="2" t="str">
        <f t="shared" si="350"/>
        <v/>
      </c>
      <c r="K1042" s="2">
        <f t="shared" si="351"/>
        <v>6.0000000000001386</v>
      </c>
      <c r="L1042" s="2">
        <f t="shared" si="352"/>
        <v>1</v>
      </c>
      <c r="M1042" s="2">
        <f t="shared" ca="1" si="353"/>
        <v>1027</v>
      </c>
      <c r="N1042" s="2">
        <f t="shared" ca="1" si="354"/>
        <v>11.000000000000121</v>
      </c>
      <c r="O1042" s="2">
        <f t="shared" si="355"/>
        <v>2.5000000000000001E-2</v>
      </c>
      <c r="P1042" s="5">
        <f t="shared" si="356"/>
        <v>5.4281443780592247E-3</v>
      </c>
      <c r="Q1042" s="2">
        <f t="shared" si="357"/>
        <v>6.0000000000001386E-2</v>
      </c>
      <c r="R1042" s="2">
        <f t="shared" si="358"/>
        <v>8.500000000000138E-2</v>
      </c>
      <c r="S1042" s="5">
        <f t="shared" si="359"/>
        <v>6.5428144378060604E-2</v>
      </c>
    </row>
    <row r="1043" spans="1:19" x14ac:dyDescent="0.25">
      <c r="A1043" s="6">
        <v>38356</v>
      </c>
      <c r="B1043" s="2">
        <v>1105</v>
      </c>
      <c r="D1043" s="10">
        <v>0.01</v>
      </c>
      <c r="E1043" s="2">
        <v>1120</v>
      </c>
      <c r="F1043" s="40">
        <f t="shared" si="314"/>
        <v>0.47222222222222227</v>
      </c>
      <c r="G1043" s="2">
        <v>1127</v>
      </c>
      <c r="H1043" s="40">
        <f t="shared" si="326"/>
        <v>0.4770833333333333</v>
      </c>
      <c r="I1043" s="4">
        <f t="shared" si="349"/>
        <v>0.48055555555555551</v>
      </c>
      <c r="J1043" s="2" t="str">
        <f t="shared" si="350"/>
        <v/>
      </c>
      <c r="K1043" s="2">
        <f t="shared" si="351"/>
        <v>6.9999999999998952</v>
      </c>
      <c r="L1043" s="2">
        <f t="shared" si="352"/>
        <v>1</v>
      </c>
      <c r="M1043" s="2">
        <f t="shared" ca="1" si="353"/>
        <v>1105</v>
      </c>
      <c r="N1043" s="2">
        <f t="shared" ca="1" si="354"/>
        <v>26.999999999999904</v>
      </c>
      <c r="O1043" s="2">
        <f t="shared" si="355"/>
        <v>2.5000000000000001E-2</v>
      </c>
      <c r="P1043" s="5">
        <f t="shared" si="356"/>
        <v>5.4281443780592247E-3</v>
      </c>
      <c r="Q1043" s="2">
        <f t="shared" si="357"/>
        <v>6.9999999999998952E-2</v>
      </c>
      <c r="R1043" s="2">
        <f t="shared" si="358"/>
        <v>9.4999999999998946E-2</v>
      </c>
      <c r="S1043" s="5">
        <f t="shared" si="359"/>
        <v>7.5428144378058171E-2</v>
      </c>
    </row>
    <row r="1044" spans="1:19" x14ac:dyDescent="0.25">
      <c r="A1044" s="6">
        <v>38356</v>
      </c>
      <c r="B1044" s="2">
        <v>1205</v>
      </c>
      <c r="D1044" s="10">
        <v>0.01</v>
      </c>
      <c r="E1044" s="2">
        <v>1220</v>
      </c>
      <c r="F1044" s="40">
        <f t="shared" si="314"/>
        <v>0.51388888888888895</v>
      </c>
      <c r="G1044" s="2">
        <v>1225</v>
      </c>
      <c r="H1044" s="40">
        <f t="shared" si="326"/>
        <v>0.51736111111111105</v>
      </c>
      <c r="I1044" s="4">
        <f t="shared" si="349"/>
        <v>0.52083333333333326</v>
      </c>
      <c r="J1044" s="2" t="str">
        <f t="shared" si="350"/>
        <v/>
      </c>
      <c r="K1044" s="2">
        <f t="shared" si="351"/>
        <v>4.9999999999998224</v>
      </c>
      <c r="L1044" s="2">
        <f t="shared" si="352"/>
        <v>1</v>
      </c>
      <c r="M1044" s="2">
        <f t="shared" ca="1" si="353"/>
        <v>1205</v>
      </c>
      <c r="N1044" s="2">
        <f t="shared" ca="1" si="354"/>
        <v>24.999999999999911</v>
      </c>
      <c r="O1044" s="2">
        <f t="shared" si="355"/>
        <v>2.5000000000000001E-2</v>
      </c>
      <c r="P1044" s="5">
        <f t="shared" si="356"/>
        <v>5.4281443780592247E-3</v>
      </c>
      <c r="Q1044" s="2">
        <f t="shared" si="357"/>
        <v>4.9999999999998226E-2</v>
      </c>
      <c r="R1044" s="2">
        <f t="shared" si="358"/>
        <v>7.4999999999998235E-2</v>
      </c>
      <c r="S1044" s="5">
        <f t="shared" si="359"/>
        <v>5.5428144378057452E-2</v>
      </c>
    </row>
    <row r="1045" spans="1:19" x14ac:dyDescent="0.25">
      <c r="A1045" s="6">
        <v>38356</v>
      </c>
      <c r="B1045" s="2">
        <v>1454</v>
      </c>
      <c r="D1045" s="10">
        <v>0.01</v>
      </c>
      <c r="E1045" s="2">
        <v>1515</v>
      </c>
      <c r="F1045" s="40">
        <f t="shared" si="314"/>
        <v>0.63541666666666663</v>
      </c>
      <c r="G1045" s="2">
        <v>1518</v>
      </c>
      <c r="H1045" s="40">
        <f t="shared" si="326"/>
        <v>0.63750000000000007</v>
      </c>
      <c r="I1045" s="4">
        <f t="shared" si="349"/>
        <v>0.64097222222222228</v>
      </c>
      <c r="J1045" s="2" t="str">
        <f t="shared" si="350"/>
        <v/>
      </c>
      <c r="K1045" s="2">
        <f t="shared" si="351"/>
        <v>3.0000000000001492</v>
      </c>
      <c r="L1045" s="2">
        <f t="shared" si="352"/>
        <v>1</v>
      </c>
      <c r="M1045" s="2">
        <f t="shared" ca="1" si="353"/>
        <v>1454</v>
      </c>
      <c r="N1045" s="2">
        <f t="shared" ca="1" si="354"/>
        <v>29.000000000000057</v>
      </c>
      <c r="O1045" s="2">
        <f t="shared" si="355"/>
        <v>2.5000000000000001E-2</v>
      </c>
      <c r="P1045" s="5">
        <f t="shared" si="356"/>
        <v>5.4281443780592247E-3</v>
      </c>
      <c r="Q1045" s="2">
        <f t="shared" si="357"/>
        <v>3.0000000000001494E-2</v>
      </c>
      <c r="R1045" s="2">
        <f t="shared" si="358"/>
        <v>5.5000000000001492E-2</v>
      </c>
      <c r="S1045" s="5">
        <f t="shared" si="359"/>
        <v>3.5428144378060716E-2</v>
      </c>
    </row>
    <row r="1046" spans="1:19" x14ac:dyDescent="0.25">
      <c r="A1046" s="6">
        <v>38356</v>
      </c>
      <c r="B1046" s="2">
        <v>1554</v>
      </c>
      <c r="D1046" s="10">
        <v>0.01</v>
      </c>
      <c r="E1046" s="2">
        <v>1604</v>
      </c>
      <c r="F1046" s="40">
        <f t="shared" si="314"/>
        <v>0.6694444444444444</v>
      </c>
      <c r="G1046" s="2">
        <v>1620</v>
      </c>
      <c r="H1046" s="40">
        <f t="shared" si="326"/>
        <v>0.68055555555555547</v>
      </c>
      <c r="I1046" s="4" t="str">
        <f t="shared" si="349"/>
        <v/>
      </c>
      <c r="J1046" s="2">
        <f t="shared" si="350"/>
        <v>5.0000000000001421</v>
      </c>
      <c r="K1046" s="2">
        <f t="shared" si="351"/>
        <v>15.999999999999943</v>
      </c>
      <c r="L1046" s="2">
        <f t="shared" si="352"/>
        <v>1</v>
      </c>
      <c r="M1046" s="2">
        <f t="shared" ca="1" si="353"/>
        <v>1554</v>
      </c>
      <c r="N1046" s="2" t="str">
        <f t="shared" si="354"/>
        <v/>
      </c>
      <c r="O1046" s="2">
        <f t="shared" si="355"/>
        <v>0.65000000000001845</v>
      </c>
      <c r="P1046" s="5">
        <f t="shared" si="356"/>
        <v>0.37281207893373597</v>
      </c>
      <c r="Q1046" s="2">
        <f t="shared" si="357"/>
        <v>0.15999999999999945</v>
      </c>
      <c r="R1046" s="2">
        <f t="shared" si="358"/>
        <v>0.81000000000001793</v>
      </c>
      <c r="S1046" s="5">
        <f t="shared" si="359"/>
        <v>0.53281207893373539</v>
      </c>
    </row>
    <row r="1047" spans="1:19" x14ac:dyDescent="0.25">
      <c r="D1047" s="10">
        <v>0.25</v>
      </c>
      <c r="E1047" s="2">
        <v>1625</v>
      </c>
      <c r="F1047" s="40">
        <f t="shared" si="314"/>
        <v>0.68402777777777779</v>
      </c>
      <c r="G1047" s="2">
        <v>1707</v>
      </c>
      <c r="H1047" s="40">
        <f t="shared" si="326"/>
        <v>0.71319444444444446</v>
      </c>
      <c r="I1047" s="4">
        <f t="shared" si="349"/>
        <v>0.71666666666666667</v>
      </c>
      <c r="J1047" s="2" t="str">
        <f t="shared" si="350"/>
        <v/>
      </c>
      <c r="K1047" s="2">
        <f t="shared" si="351"/>
        <v>42.000000000000014</v>
      </c>
      <c r="L1047" s="2">
        <f t="shared" si="352"/>
        <v>2</v>
      </c>
      <c r="M1047" s="2">
        <f t="shared" ca="1" si="353"/>
        <v>1554</v>
      </c>
      <c r="N1047" s="2">
        <f t="shared" ca="1" si="354"/>
        <v>78.000000000000043</v>
      </c>
      <c r="O1047" s="2">
        <f t="shared" si="355"/>
        <v>0.625</v>
      </c>
      <c r="P1047" s="5">
        <f t="shared" si="356"/>
        <v>0.10056917845898851</v>
      </c>
      <c r="Q1047" s="2">
        <f t="shared" si="357"/>
        <v>10.500000000000004</v>
      </c>
      <c r="R1047" s="2">
        <f t="shared" si="358"/>
        <v>11.125000000000004</v>
      </c>
      <c r="S1047" s="5">
        <f t="shared" si="359"/>
        <v>10.600569178458992</v>
      </c>
    </row>
    <row r="1048" spans="1:19" x14ac:dyDescent="0.25">
      <c r="A1048" s="6">
        <v>38363</v>
      </c>
      <c r="B1048" s="2">
        <v>1619</v>
      </c>
      <c r="D1048" s="10">
        <v>0.01</v>
      </c>
      <c r="E1048" s="2">
        <v>1733</v>
      </c>
      <c r="F1048" s="40">
        <f t="shared" si="314"/>
        <v>0.73125000000000007</v>
      </c>
      <c r="G1048" s="2">
        <v>1744</v>
      </c>
      <c r="H1048" s="40">
        <f t="shared" si="326"/>
        <v>0.73888888888888893</v>
      </c>
      <c r="I1048" s="4" t="str">
        <f t="shared" si="349"/>
        <v/>
      </c>
      <c r="J1048" s="2">
        <f t="shared" si="350"/>
        <v>9.9999999999998046</v>
      </c>
      <c r="K1048" s="2">
        <f t="shared" si="351"/>
        <v>10.999999999999961</v>
      </c>
      <c r="L1048" s="2">
        <f t="shared" si="352"/>
        <v>1</v>
      </c>
      <c r="M1048" s="2">
        <f t="shared" ca="1" si="353"/>
        <v>1619</v>
      </c>
      <c r="N1048" s="2" t="str">
        <f t="shared" si="354"/>
        <v/>
      </c>
      <c r="O1048" s="2">
        <f t="shared" si="355"/>
        <v>500.04999999999023</v>
      </c>
      <c r="P1048" s="5">
        <f t="shared" si="356"/>
        <v>108.56394165497933</v>
      </c>
      <c r="Q1048" s="2">
        <f t="shared" si="357"/>
        <v>0.10999999999999961</v>
      </c>
      <c r="R1048" s="2">
        <f t="shared" si="358"/>
        <v>500.15999999999025</v>
      </c>
      <c r="S1048" s="5">
        <f t="shared" si="359"/>
        <v>108.67394165497933</v>
      </c>
    </row>
    <row r="1049" spans="1:19" x14ac:dyDescent="0.25">
      <c r="D1049" s="10">
        <v>100</v>
      </c>
      <c r="E1049" s="2">
        <v>1754</v>
      </c>
      <c r="F1049" s="40">
        <f t="shared" si="314"/>
        <v>0.74583333333333324</v>
      </c>
      <c r="G1049" s="2">
        <v>1759</v>
      </c>
      <c r="H1049" s="40">
        <f t="shared" si="326"/>
        <v>0.74930555555555556</v>
      </c>
      <c r="I1049" s="4" t="str">
        <f t="shared" si="349"/>
        <v/>
      </c>
      <c r="J1049" s="2">
        <f t="shared" si="350"/>
        <v>1.9999999999999929</v>
      </c>
      <c r="K1049" s="2">
        <f t="shared" si="351"/>
        <v>5.0000000000001421</v>
      </c>
      <c r="L1049" s="2">
        <f t="shared" si="352"/>
        <v>2</v>
      </c>
      <c r="M1049" s="2">
        <f t="shared" ca="1" si="353"/>
        <v>1619</v>
      </c>
      <c r="N1049" s="2" t="str">
        <f t="shared" si="354"/>
        <v/>
      </c>
      <c r="O1049" s="2">
        <f t="shared" si="355"/>
        <v>279.99999999999898</v>
      </c>
      <c r="P1049" s="5">
        <f t="shared" si="356"/>
        <v>272.20760654115037</v>
      </c>
      <c r="Q1049" s="2">
        <f t="shared" si="357"/>
        <v>500.00000000001421</v>
      </c>
      <c r="R1049" s="2">
        <f t="shared" si="358"/>
        <v>780.00000000001319</v>
      </c>
      <c r="S1049" s="5">
        <f t="shared" si="359"/>
        <v>772.20760654116452</v>
      </c>
    </row>
    <row r="1050" spans="1:19" x14ac:dyDescent="0.25">
      <c r="D1050" s="10">
        <v>180</v>
      </c>
      <c r="E1050" s="2">
        <v>1801</v>
      </c>
      <c r="F1050" s="40">
        <f t="shared" si="314"/>
        <v>0.75069444444444444</v>
      </c>
      <c r="G1050" s="2">
        <v>1809</v>
      </c>
      <c r="H1050" s="40">
        <f t="shared" si="326"/>
        <v>0.75624999999999998</v>
      </c>
      <c r="I1050" s="4">
        <f t="shared" si="349"/>
        <v>0.75972222222222219</v>
      </c>
      <c r="J1050" s="2" t="str">
        <f t="shared" si="350"/>
        <v/>
      </c>
      <c r="K1050" s="2">
        <f t="shared" si="351"/>
        <v>7.9999999999999716</v>
      </c>
      <c r="L1050" s="2">
        <f t="shared" si="352"/>
        <v>3</v>
      </c>
      <c r="M1050" s="2">
        <f t="shared" ca="1" si="353"/>
        <v>1619</v>
      </c>
      <c r="N1050" s="2">
        <f t="shared" ca="1" si="354"/>
        <v>114.99999999999991</v>
      </c>
      <c r="O1050" s="2">
        <f t="shared" si="355"/>
        <v>450</v>
      </c>
      <c r="P1050" s="5">
        <f t="shared" si="356"/>
        <v>47.347346607878421</v>
      </c>
      <c r="Q1050" s="2">
        <f t="shared" si="357"/>
        <v>1439.999999999995</v>
      </c>
      <c r="R1050" s="2">
        <f t="shared" si="358"/>
        <v>1889.999999999995</v>
      </c>
      <c r="S1050" s="5">
        <f t="shared" si="359"/>
        <v>1487.3473466078735</v>
      </c>
    </row>
    <row r="1051" spans="1:19" x14ac:dyDescent="0.25">
      <c r="A1051" s="6">
        <v>38364</v>
      </c>
      <c r="B1051" s="2">
        <v>1009</v>
      </c>
      <c r="D1051" s="10">
        <v>0.01</v>
      </c>
      <c r="E1051" s="2">
        <v>1123</v>
      </c>
      <c r="F1051" s="40">
        <f t="shared" si="314"/>
        <v>0.47430555555555554</v>
      </c>
      <c r="G1051" s="2">
        <v>1130</v>
      </c>
      <c r="H1051" s="40">
        <f t="shared" si="326"/>
        <v>0.47916666666666669</v>
      </c>
      <c r="I1051" s="4">
        <f t="shared" si="349"/>
        <v>0.4826388888888889</v>
      </c>
      <c r="J1051" s="2" t="str">
        <f t="shared" si="350"/>
        <v/>
      </c>
      <c r="K1051" s="2">
        <f t="shared" si="351"/>
        <v>7.0000000000000551</v>
      </c>
      <c r="L1051" s="2">
        <f t="shared" si="352"/>
        <v>1</v>
      </c>
      <c r="M1051" s="2">
        <f t="shared" ca="1" si="353"/>
        <v>1009</v>
      </c>
      <c r="N1051" s="2">
        <f t="shared" ca="1" si="354"/>
        <v>86.000000000000014</v>
      </c>
      <c r="O1051" s="2">
        <f t="shared" si="355"/>
        <v>2.5000000000000001E-2</v>
      </c>
      <c r="P1051" s="5">
        <f t="shared" si="356"/>
        <v>5.4281443780592247E-3</v>
      </c>
      <c r="Q1051" s="2">
        <f t="shared" si="357"/>
        <v>7.0000000000000548E-2</v>
      </c>
      <c r="R1051" s="2">
        <f t="shared" si="358"/>
        <v>9.5000000000000556E-2</v>
      </c>
      <c r="S1051" s="5">
        <f t="shared" si="359"/>
        <v>7.5428144378059767E-2</v>
      </c>
    </row>
    <row r="1052" spans="1:19" x14ac:dyDescent="0.25">
      <c r="A1052" s="6">
        <v>38364</v>
      </c>
      <c r="B1052" s="2">
        <v>1215</v>
      </c>
      <c r="D1052" s="10">
        <v>100</v>
      </c>
      <c r="E1052" s="2">
        <v>1239</v>
      </c>
      <c r="F1052" s="40">
        <f t="shared" si="314"/>
        <v>0.52708333333333335</v>
      </c>
      <c r="G1052" s="2">
        <v>1242</v>
      </c>
      <c r="H1052" s="40">
        <f t="shared" si="326"/>
        <v>0.52916666666666667</v>
      </c>
      <c r="I1052" s="4" t="str">
        <f t="shared" si="349"/>
        <v/>
      </c>
      <c r="J1052" s="2">
        <f t="shared" si="350"/>
        <v>0.99999999999999645</v>
      </c>
      <c r="K1052" s="2">
        <f t="shared" si="351"/>
        <v>2.9999999999999893</v>
      </c>
      <c r="L1052" s="2">
        <f t="shared" si="352"/>
        <v>1</v>
      </c>
      <c r="M1052" s="2">
        <f t="shared" ca="1" si="353"/>
        <v>1215</v>
      </c>
      <c r="N1052" s="2" t="str">
        <f t="shared" si="354"/>
        <v/>
      </c>
      <c r="O1052" s="2">
        <f t="shared" si="355"/>
        <v>139.99999999999949</v>
      </c>
      <c r="P1052" s="5">
        <f t="shared" si="356"/>
        <v>136.10380327057518</v>
      </c>
      <c r="Q1052" s="2">
        <f t="shared" si="357"/>
        <v>299.99999999999892</v>
      </c>
      <c r="R1052" s="2">
        <f t="shared" si="358"/>
        <v>439.99999999999841</v>
      </c>
      <c r="S1052" s="5">
        <f t="shared" si="359"/>
        <v>436.10380327057408</v>
      </c>
    </row>
    <row r="1053" spans="1:19" x14ac:dyDescent="0.25">
      <c r="D1053" s="10">
        <v>180</v>
      </c>
      <c r="E1053" s="2">
        <v>1243</v>
      </c>
      <c r="F1053" s="40">
        <f t="shared" si="314"/>
        <v>0.52986111111111112</v>
      </c>
      <c r="G1053" s="2">
        <v>1341</v>
      </c>
      <c r="H1053" s="40">
        <f t="shared" si="326"/>
        <v>0.57013888888888886</v>
      </c>
      <c r="I1053" s="4">
        <f t="shared" si="349"/>
        <v>0.57361111111111107</v>
      </c>
      <c r="J1053" s="2" t="str">
        <f t="shared" si="350"/>
        <v/>
      </c>
      <c r="K1053" s="2">
        <f t="shared" si="351"/>
        <v>57.999999999999957</v>
      </c>
      <c r="L1053" s="2">
        <f t="shared" si="352"/>
        <v>2</v>
      </c>
      <c r="M1053" s="2">
        <f t="shared" ca="1" si="353"/>
        <v>1215</v>
      </c>
      <c r="N1053" s="2">
        <f t="shared" ca="1" si="354"/>
        <v>91</v>
      </c>
      <c r="O1053" s="2">
        <f t="shared" si="355"/>
        <v>450</v>
      </c>
      <c r="P1053" s="5">
        <f t="shared" si="356"/>
        <v>47.347346607878421</v>
      </c>
      <c r="Q1053" s="2">
        <f t="shared" si="357"/>
        <v>10439.999999999993</v>
      </c>
      <c r="R1053" s="2">
        <f t="shared" si="358"/>
        <v>10889.999999999993</v>
      </c>
      <c r="S1053" s="5">
        <f t="shared" si="359"/>
        <v>10487.34734660787</v>
      </c>
    </row>
    <row r="1054" spans="1:19" x14ac:dyDescent="0.25">
      <c r="A1054" s="6">
        <v>38370</v>
      </c>
      <c r="B1054" s="2">
        <v>1304</v>
      </c>
      <c r="D1054" s="10">
        <v>0.01</v>
      </c>
      <c r="E1054" s="2">
        <v>1449</v>
      </c>
      <c r="F1054" s="40">
        <f t="shared" si="314"/>
        <v>0.61736111111111114</v>
      </c>
      <c r="G1054" s="2">
        <v>1549</v>
      </c>
      <c r="H1054" s="40">
        <f t="shared" si="326"/>
        <v>0.65902777777777777</v>
      </c>
      <c r="I1054" s="4">
        <f t="shared" si="349"/>
        <v>0.66249999999999998</v>
      </c>
      <c r="J1054" s="2" t="str">
        <f t="shared" si="350"/>
        <v/>
      </c>
      <c r="K1054" s="2">
        <f t="shared" si="351"/>
        <v>59.999999999999943</v>
      </c>
      <c r="L1054" s="2">
        <f t="shared" si="352"/>
        <v>1</v>
      </c>
      <c r="M1054" s="2">
        <f t="shared" ca="1" si="353"/>
        <v>1304</v>
      </c>
      <c r="N1054" s="2">
        <f t="shared" ca="1" si="354"/>
        <v>170.00000000000003</v>
      </c>
      <c r="O1054" s="2">
        <f t="shared" si="355"/>
        <v>2.5000000000000001E-2</v>
      </c>
      <c r="P1054" s="5">
        <f t="shared" si="356"/>
        <v>5.4281443780592247E-3</v>
      </c>
      <c r="Q1054" s="2">
        <f t="shared" si="357"/>
        <v>0.59999999999999942</v>
      </c>
      <c r="R1054" s="2">
        <f t="shared" si="358"/>
        <v>0.62499999999999944</v>
      </c>
      <c r="S1054" s="5">
        <f t="shared" si="359"/>
        <v>0.6054281443780587</v>
      </c>
    </row>
    <row r="1055" spans="1:19" x14ac:dyDescent="0.25">
      <c r="A1055" s="6">
        <v>38371</v>
      </c>
      <c r="B1055" s="2">
        <v>838</v>
      </c>
      <c r="D1055" s="10">
        <v>0.01</v>
      </c>
      <c r="E1055" s="2">
        <v>1252</v>
      </c>
      <c r="F1055" s="40">
        <f t="shared" si="314"/>
        <v>0.53611111111111109</v>
      </c>
      <c r="G1055" s="2">
        <v>1254</v>
      </c>
      <c r="H1055" s="40">
        <f t="shared" si="326"/>
        <v>0.53749999999999998</v>
      </c>
      <c r="I1055" s="4" t="str">
        <f t="shared" si="349"/>
        <v/>
      </c>
      <c r="J1055" s="2">
        <f t="shared" si="350"/>
        <v>3.9999999999999858</v>
      </c>
      <c r="K1055" s="2">
        <f t="shared" si="351"/>
        <v>1.9999999999999929</v>
      </c>
      <c r="L1055" s="2">
        <f t="shared" si="352"/>
        <v>1</v>
      </c>
      <c r="M1055" s="2">
        <f t="shared" ca="1" si="353"/>
        <v>838</v>
      </c>
      <c r="N1055" s="2" t="str">
        <f t="shared" si="354"/>
        <v/>
      </c>
      <c r="O1055" s="2">
        <f t="shared" si="355"/>
        <v>0.21999999999999922</v>
      </c>
      <c r="P1055" s="5">
        <f t="shared" si="356"/>
        <v>0.15635212440691129</v>
      </c>
      <c r="Q1055" s="2">
        <f t="shared" si="357"/>
        <v>1.9999999999999931E-2</v>
      </c>
      <c r="R1055" s="2">
        <f t="shared" si="358"/>
        <v>0.23999999999999916</v>
      </c>
      <c r="S1055" s="5">
        <f t="shared" si="359"/>
        <v>0.17635212440691123</v>
      </c>
    </row>
    <row r="1056" spans="1:19" x14ac:dyDescent="0.25">
      <c r="D1056" s="10">
        <v>0.1</v>
      </c>
      <c r="E1056" s="2">
        <v>1258</v>
      </c>
      <c r="F1056" s="40">
        <f t="shared" si="314"/>
        <v>0.54027777777777775</v>
      </c>
      <c r="G1056" s="2">
        <v>1551</v>
      </c>
      <c r="H1056" s="40">
        <f t="shared" si="326"/>
        <v>0.66041666666666665</v>
      </c>
      <c r="I1056" s="4" t="str">
        <f t="shared" si="349"/>
        <v/>
      </c>
      <c r="J1056" s="2">
        <f t="shared" si="350"/>
        <v>11.000000000000121</v>
      </c>
      <c r="K1056" s="2">
        <f t="shared" si="351"/>
        <v>173.00000000000003</v>
      </c>
      <c r="L1056" s="2">
        <f t="shared" si="352"/>
        <v>2</v>
      </c>
      <c r="M1056" s="2">
        <f t="shared" ca="1" si="353"/>
        <v>838</v>
      </c>
      <c r="N1056" s="2" t="str">
        <f t="shared" si="354"/>
        <v/>
      </c>
      <c r="O1056" s="2">
        <f t="shared" si="355"/>
        <v>550.55000000000598</v>
      </c>
      <c r="P1056" s="5">
        <f t="shared" si="356"/>
        <v>159.08229878493134</v>
      </c>
      <c r="Q1056" s="2">
        <f t="shared" si="357"/>
        <v>17.300000000000004</v>
      </c>
      <c r="R1056" s="2">
        <f t="shared" si="358"/>
        <v>567.85000000000593</v>
      </c>
      <c r="S1056" s="5">
        <f t="shared" si="359"/>
        <v>176.38229878493135</v>
      </c>
    </row>
    <row r="1057" spans="1:19" x14ac:dyDescent="0.25">
      <c r="D1057" s="10">
        <v>100</v>
      </c>
      <c r="E1057" s="2">
        <v>1602</v>
      </c>
      <c r="F1057" s="40">
        <f t="shared" si="314"/>
        <v>0.66805555555555562</v>
      </c>
      <c r="G1057" s="2">
        <v>1614</v>
      </c>
      <c r="H1057" s="40">
        <f t="shared" si="326"/>
        <v>0.67638888888888893</v>
      </c>
      <c r="I1057" s="4">
        <f t="shared" si="349"/>
        <v>0.67986111111111114</v>
      </c>
      <c r="J1057" s="2" t="str">
        <f t="shared" si="350"/>
        <v/>
      </c>
      <c r="K1057" s="2">
        <f t="shared" si="351"/>
        <v>11.999999999999957</v>
      </c>
      <c r="L1057" s="2">
        <f t="shared" si="352"/>
        <v>3</v>
      </c>
      <c r="M1057" s="2">
        <f t="shared" ca="1" si="353"/>
        <v>838</v>
      </c>
      <c r="N1057" s="2">
        <f t="shared" ca="1" si="354"/>
        <v>461.00000000000006</v>
      </c>
      <c r="O1057" s="2">
        <f t="shared" si="355"/>
        <v>250</v>
      </c>
      <c r="P1057" s="5">
        <f t="shared" si="356"/>
        <v>27.143420404993254</v>
      </c>
      <c r="Q1057" s="2">
        <f t="shared" si="357"/>
        <v>1199.9999999999957</v>
      </c>
      <c r="R1057" s="2">
        <f t="shared" si="358"/>
        <v>1449.9999999999957</v>
      </c>
      <c r="S1057" s="5">
        <f t="shared" si="359"/>
        <v>1227.143420404989</v>
      </c>
    </row>
    <row r="1058" spans="1:19" x14ac:dyDescent="0.25">
      <c r="A1058" s="6">
        <v>38372</v>
      </c>
      <c r="B1058" s="2">
        <v>842</v>
      </c>
      <c r="D1058" s="10">
        <v>0.01</v>
      </c>
      <c r="E1058" s="2">
        <v>1037</v>
      </c>
      <c r="F1058" s="40">
        <f t="shared" si="314"/>
        <v>0.44236111111111115</v>
      </c>
      <c r="G1058" s="2">
        <v>1105</v>
      </c>
      <c r="H1058" s="40">
        <f t="shared" si="326"/>
        <v>0.46180555555555558</v>
      </c>
      <c r="I1058" s="4">
        <f t="shared" si="349"/>
        <v>0.46527777777777779</v>
      </c>
      <c r="J1058" s="2" t="str">
        <f t="shared" si="350"/>
        <v/>
      </c>
      <c r="K1058" s="2">
        <f t="shared" si="351"/>
        <v>27.999999999999979</v>
      </c>
      <c r="L1058" s="2">
        <f t="shared" si="352"/>
        <v>1</v>
      </c>
      <c r="M1058" s="2">
        <f t="shared" ca="1" si="353"/>
        <v>842</v>
      </c>
      <c r="N1058" s="2">
        <f t="shared" ca="1" si="354"/>
        <v>148.00000000000003</v>
      </c>
      <c r="O1058" s="2">
        <f t="shared" si="355"/>
        <v>2.5000000000000001E-2</v>
      </c>
      <c r="P1058" s="5">
        <f t="shared" si="356"/>
        <v>5.4281443780592247E-3</v>
      </c>
      <c r="Q1058" s="2">
        <f t="shared" si="357"/>
        <v>0.2799999999999998</v>
      </c>
      <c r="R1058" s="2">
        <f t="shared" si="358"/>
        <v>0.30499999999999983</v>
      </c>
      <c r="S1058" s="5">
        <f t="shared" si="359"/>
        <v>0.28542814437805902</v>
      </c>
    </row>
    <row r="1059" spans="1:19" x14ac:dyDescent="0.25">
      <c r="A1059" s="6">
        <v>38372</v>
      </c>
      <c r="B1059" s="2">
        <v>1217</v>
      </c>
      <c r="D1059" s="10">
        <v>0.1</v>
      </c>
      <c r="E1059" s="2">
        <v>1238</v>
      </c>
      <c r="F1059" s="40">
        <f t="shared" si="314"/>
        <v>0.52638888888888891</v>
      </c>
      <c r="G1059" s="2">
        <v>1403</v>
      </c>
      <c r="H1059" s="40">
        <f t="shared" si="326"/>
        <v>0.5854166666666667</v>
      </c>
      <c r="I1059" s="4" t="str">
        <f t="shared" si="349"/>
        <v/>
      </c>
      <c r="J1059" s="2">
        <f t="shared" si="350"/>
        <v>5.9999999999999787</v>
      </c>
      <c r="K1059" s="2">
        <f t="shared" si="351"/>
        <v>85.000000000000014</v>
      </c>
      <c r="L1059" s="2">
        <f t="shared" si="352"/>
        <v>1</v>
      </c>
      <c r="M1059" s="2">
        <f t="shared" ca="1" si="353"/>
        <v>1217</v>
      </c>
      <c r="N1059" s="2" t="str">
        <f t="shared" si="354"/>
        <v/>
      </c>
      <c r="O1059" s="2">
        <f t="shared" si="355"/>
        <v>3.2999999999999887</v>
      </c>
      <c r="P1059" s="5">
        <f t="shared" si="356"/>
        <v>2.3451993687914396</v>
      </c>
      <c r="Q1059" s="2">
        <f t="shared" si="357"/>
        <v>8.5000000000000018</v>
      </c>
      <c r="R1059" s="2">
        <f t="shared" si="358"/>
        <v>11.79999999999999</v>
      </c>
      <c r="S1059" s="5">
        <f t="shared" si="359"/>
        <v>10.845199368791441</v>
      </c>
    </row>
    <row r="1060" spans="1:19" x14ac:dyDescent="0.25">
      <c r="D1060" s="10">
        <v>1</v>
      </c>
      <c r="E1060" s="2">
        <v>1409</v>
      </c>
      <c r="F1060" s="40">
        <f t="shared" si="314"/>
        <v>0.58958333333333335</v>
      </c>
      <c r="G1060" s="2">
        <v>1441</v>
      </c>
      <c r="H1060" s="40">
        <f t="shared" si="326"/>
        <v>0.6118055555555556</v>
      </c>
      <c r="I1060" s="4" t="str">
        <f t="shared" si="349"/>
        <v/>
      </c>
      <c r="J1060" s="2">
        <f t="shared" si="350"/>
        <v>7.9999999999999716</v>
      </c>
      <c r="K1060" s="2">
        <f t="shared" si="351"/>
        <v>32.000000000000043</v>
      </c>
      <c r="L1060" s="2">
        <f t="shared" si="352"/>
        <v>2</v>
      </c>
      <c r="M1060" s="2">
        <f t="shared" ca="1" si="353"/>
        <v>1217</v>
      </c>
      <c r="N1060" s="2" t="str">
        <f t="shared" si="354"/>
        <v/>
      </c>
      <c r="O1060" s="2">
        <f t="shared" si="355"/>
        <v>123.99999999999956</v>
      </c>
      <c r="P1060" s="5">
        <f t="shared" si="356"/>
        <v>68.21129146705654</v>
      </c>
      <c r="Q1060" s="2">
        <f t="shared" si="357"/>
        <v>32.000000000000043</v>
      </c>
      <c r="R1060" s="2">
        <f t="shared" si="358"/>
        <v>155.9999999999996</v>
      </c>
      <c r="S1060" s="5">
        <f t="shared" si="359"/>
        <v>100.21129146705658</v>
      </c>
    </row>
    <row r="1061" spans="1:19" x14ac:dyDescent="0.25">
      <c r="D1061" s="10">
        <v>30</v>
      </c>
      <c r="E1061" s="2">
        <v>1449</v>
      </c>
      <c r="F1061" s="40">
        <f t="shared" si="314"/>
        <v>0.61736111111111114</v>
      </c>
      <c r="G1061" s="2">
        <v>1506</v>
      </c>
      <c r="H1061" s="40">
        <f t="shared" si="326"/>
        <v>0.62916666666666665</v>
      </c>
      <c r="I1061" s="4">
        <f t="shared" si="349"/>
        <v>0.63263888888888886</v>
      </c>
      <c r="J1061" s="2" t="str">
        <f t="shared" si="350"/>
        <v/>
      </c>
      <c r="K1061" s="2">
        <f t="shared" si="351"/>
        <v>16.99999999999994</v>
      </c>
      <c r="L1061" s="2">
        <f t="shared" si="352"/>
        <v>3</v>
      </c>
      <c r="M1061" s="2">
        <f t="shared" ca="1" si="353"/>
        <v>1217</v>
      </c>
      <c r="N1061" s="2">
        <f t="shared" ca="1" si="354"/>
        <v>174.00000000000003</v>
      </c>
      <c r="O1061" s="2">
        <f t="shared" si="355"/>
        <v>75</v>
      </c>
      <c r="P1061" s="5">
        <f t="shared" si="356"/>
        <v>8.7124720656220607</v>
      </c>
      <c r="Q1061" s="2">
        <f t="shared" si="357"/>
        <v>509.99999999999818</v>
      </c>
      <c r="R1061" s="2">
        <f t="shared" si="358"/>
        <v>584.99999999999818</v>
      </c>
      <c r="S1061" s="5">
        <f t="shared" si="359"/>
        <v>518.7124720656202</v>
      </c>
    </row>
    <row r="1062" spans="1:19" x14ac:dyDescent="0.25">
      <c r="A1062" s="6">
        <v>38373</v>
      </c>
      <c r="B1062" s="2">
        <v>746</v>
      </c>
      <c r="D1062" s="10">
        <v>0.01</v>
      </c>
      <c r="E1062" s="2">
        <v>818</v>
      </c>
      <c r="F1062" s="40">
        <f t="shared" si="314"/>
        <v>0.34583333333333338</v>
      </c>
      <c r="G1062" s="2">
        <v>819</v>
      </c>
      <c r="H1062" s="40">
        <f t="shared" si="326"/>
        <v>0.34652777777777777</v>
      </c>
      <c r="I1062" s="4" t="str">
        <f t="shared" si="349"/>
        <v/>
      </c>
      <c r="J1062" s="2">
        <f t="shared" si="350"/>
        <v>11.000000000000041</v>
      </c>
      <c r="K1062" s="2">
        <f t="shared" si="351"/>
        <v>0.99999999999991651</v>
      </c>
      <c r="L1062" s="2">
        <f t="shared" si="352"/>
        <v>1</v>
      </c>
      <c r="M1062" s="2">
        <f t="shared" ca="1" si="353"/>
        <v>746</v>
      </c>
      <c r="N1062" s="2" t="str">
        <f t="shared" si="354"/>
        <v/>
      </c>
      <c r="O1062" s="2">
        <f t="shared" si="355"/>
        <v>550.05500000000211</v>
      </c>
      <c r="P1062" s="5">
        <f t="shared" si="356"/>
        <v>119.42033582048003</v>
      </c>
      <c r="Q1062" s="2">
        <f t="shared" si="357"/>
        <v>9.9999999999991658E-3</v>
      </c>
      <c r="R1062" s="2">
        <f t="shared" si="358"/>
        <v>550.0650000000021</v>
      </c>
      <c r="S1062" s="5">
        <f t="shared" si="359"/>
        <v>119.43033582048004</v>
      </c>
    </row>
    <row r="1063" spans="1:19" x14ac:dyDescent="0.25">
      <c r="D1063" s="10">
        <v>100</v>
      </c>
      <c r="E1063" s="2">
        <v>830</v>
      </c>
      <c r="F1063" s="40">
        <f t="shared" si="314"/>
        <v>0.35416666666666669</v>
      </c>
      <c r="G1063" s="2">
        <v>833</v>
      </c>
      <c r="H1063" s="40">
        <f t="shared" si="326"/>
        <v>0.35625000000000001</v>
      </c>
      <c r="I1063" s="4" t="str">
        <f t="shared" si="349"/>
        <v/>
      </c>
      <c r="J1063" s="2">
        <f t="shared" si="350"/>
        <v>2.9999999999999893</v>
      </c>
      <c r="K1063" s="2">
        <f t="shared" si="351"/>
        <v>2.9999999999999893</v>
      </c>
      <c r="L1063" s="2">
        <f t="shared" si="352"/>
        <v>2</v>
      </c>
      <c r="M1063" s="2">
        <f t="shared" ca="1" si="353"/>
        <v>746</v>
      </c>
      <c r="N1063" s="2" t="str">
        <f t="shared" si="354"/>
        <v/>
      </c>
      <c r="O1063" s="2">
        <f t="shared" si="355"/>
        <v>419.99999999999852</v>
      </c>
      <c r="P1063" s="5">
        <f t="shared" si="356"/>
        <v>408.31140981172558</v>
      </c>
      <c r="Q1063" s="2">
        <f t="shared" si="357"/>
        <v>299.99999999999892</v>
      </c>
      <c r="R1063" s="2">
        <f t="shared" si="358"/>
        <v>719.9999999999975</v>
      </c>
      <c r="S1063" s="5">
        <f t="shared" si="359"/>
        <v>708.3114098117245</v>
      </c>
    </row>
    <row r="1064" spans="1:19" x14ac:dyDescent="0.25">
      <c r="D1064" s="10">
        <v>180</v>
      </c>
      <c r="E1064" s="2">
        <v>836</v>
      </c>
      <c r="F1064" s="40">
        <f t="shared" si="314"/>
        <v>0.35833333333333334</v>
      </c>
      <c r="G1064" s="2">
        <v>907</v>
      </c>
      <c r="H1064" s="40">
        <f t="shared" si="326"/>
        <v>0.37986111111111115</v>
      </c>
      <c r="I1064" s="4">
        <f t="shared" si="349"/>
        <v>0.38333333333333336</v>
      </c>
      <c r="J1064" s="2" t="str">
        <f t="shared" si="350"/>
        <v/>
      </c>
      <c r="K1064" s="2">
        <f t="shared" si="351"/>
        <v>31.00000000000005</v>
      </c>
      <c r="L1064" s="2">
        <f t="shared" si="352"/>
        <v>3</v>
      </c>
      <c r="M1064" s="2">
        <f t="shared" ca="1" si="353"/>
        <v>746</v>
      </c>
      <c r="N1064" s="2">
        <f t="shared" ca="1" si="354"/>
        <v>86.000000000000014</v>
      </c>
      <c r="O1064" s="2">
        <f t="shared" si="355"/>
        <v>450</v>
      </c>
      <c r="P1064" s="5">
        <f t="shared" si="356"/>
        <v>47.347346607878421</v>
      </c>
      <c r="Q1064" s="2">
        <f t="shared" si="357"/>
        <v>5580.0000000000091</v>
      </c>
      <c r="R1064" s="2">
        <f t="shared" si="358"/>
        <v>6030.0000000000091</v>
      </c>
      <c r="S1064" s="5">
        <f t="shared" si="359"/>
        <v>5627.3473466078876</v>
      </c>
    </row>
    <row r="1065" spans="1:19" x14ac:dyDescent="0.25">
      <c r="A1065" s="6">
        <v>38373</v>
      </c>
      <c r="B1065" s="2">
        <v>1047</v>
      </c>
      <c r="D1065" s="10">
        <v>100</v>
      </c>
      <c r="E1065" s="2">
        <v>1119</v>
      </c>
      <c r="F1065" s="40">
        <f t="shared" si="314"/>
        <v>0.47152777777777777</v>
      </c>
      <c r="G1065" s="2">
        <v>1121</v>
      </c>
      <c r="H1065" s="40">
        <f t="shared" si="326"/>
        <v>0.47291666666666665</v>
      </c>
      <c r="I1065" s="4" t="str">
        <f t="shared" si="349"/>
        <v/>
      </c>
      <c r="J1065" s="2">
        <f t="shared" si="350"/>
        <v>5.0000000000000622</v>
      </c>
      <c r="K1065" s="2">
        <f t="shared" si="351"/>
        <v>1.9999999999999929</v>
      </c>
      <c r="L1065" s="2">
        <f t="shared" si="352"/>
        <v>1</v>
      </c>
      <c r="M1065" s="2">
        <f t="shared" ca="1" si="353"/>
        <v>1047</v>
      </c>
      <c r="N1065" s="2" t="str">
        <f t="shared" si="354"/>
        <v/>
      </c>
      <c r="O1065" s="2">
        <f t="shared" si="355"/>
        <v>700.00000000000875</v>
      </c>
      <c r="P1065" s="5">
        <f t="shared" si="356"/>
        <v>680.51901635288687</v>
      </c>
      <c r="Q1065" s="2">
        <f t="shared" si="357"/>
        <v>199.99999999999929</v>
      </c>
      <c r="R1065" s="2">
        <f t="shared" si="358"/>
        <v>900.00000000000807</v>
      </c>
      <c r="S1065" s="5">
        <f t="shared" si="359"/>
        <v>880.51901635288618</v>
      </c>
    </row>
    <row r="1066" spans="1:19" x14ac:dyDescent="0.25">
      <c r="D1066" s="10">
        <v>180</v>
      </c>
      <c r="E1066" s="2">
        <v>1126</v>
      </c>
      <c r="F1066" s="40">
        <f t="shared" ref="F1066:F1190" si="360">VALUE(CONCATENATE(LEFT(E1066,LEN(E1066)-2),":",RIGHT(E1066,2)))</f>
        <v>0.47638888888888892</v>
      </c>
      <c r="G1066" s="2">
        <v>1156</v>
      </c>
      <c r="H1066" s="40">
        <f t="shared" si="326"/>
        <v>0.49722222222222223</v>
      </c>
      <c r="I1066" s="4">
        <f t="shared" si="349"/>
        <v>0.50069444444444444</v>
      </c>
      <c r="J1066" s="2" t="str">
        <f t="shared" si="350"/>
        <v/>
      </c>
      <c r="K1066" s="2">
        <f t="shared" si="351"/>
        <v>29.999999999999972</v>
      </c>
      <c r="L1066" s="2">
        <f t="shared" si="352"/>
        <v>2</v>
      </c>
      <c r="M1066" s="2">
        <f t="shared" ca="1" si="353"/>
        <v>1047</v>
      </c>
      <c r="N1066" s="2">
        <f t="shared" ca="1" si="354"/>
        <v>73.999999999999972</v>
      </c>
      <c r="O1066" s="2">
        <f t="shared" si="355"/>
        <v>450</v>
      </c>
      <c r="P1066" s="5">
        <f t="shared" si="356"/>
        <v>47.347346607878421</v>
      </c>
      <c r="Q1066" s="2">
        <f t="shared" si="357"/>
        <v>5399.9999999999945</v>
      </c>
      <c r="R1066" s="2">
        <f t="shared" si="358"/>
        <v>5849.9999999999945</v>
      </c>
      <c r="S1066" s="5">
        <f t="shared" si="359"/>
        <v>5447.3473466078731</v>
      </c>
    </row>
    <row r="1067" spans="1:19" x14ac:dyDescent="0.25">
      <c r="A1067" s="6">
        <v>38376</v>
      </c>
      <c r="B1067" s="2">
        <v>1144</v>
      </c>
      <c r="D1067" s="10">
        <v>0.01</v>
      </c>
      <c r="E1067" s="2">
        <v>1454</v>
      </c>
      <c r="F1067" s="40">
        <f t="shared" si="360"/>
        <v>0.62083333333333335</v>
      </c>
      <c r="G1067" s="2">
        <v>1544</v>
      </c>
      <c r="H1067" s="40">
        <f t="shared" si="326"/>
        <v>0.65555555555555556</v>
      </c>
      <c r="I1067" s="4">
        <f t="shared" si="349"/>
        <v>0.65902777777777777</v>
      </c>
      <c r="J1067" s="2" t="str">
        <f t="shared" si="350"/>
        <v/>
      </c>
      <c r="K1067" s="2">
        <f t="shared" si="351"/>
        <v>49.999999999999986</v>
      </c>
      <c r="L1067" s="2">
        <f t="shared" si="352"/>
        <v>1</v>
      </c>
      <c r="M1067" s="2">
        <f t="shared" ca="1" si="353"/>
        <v>1144</v>
      </c>
      <c r="N1067" s="2">
        <f t="shared" ca="1" si="354"/>
        <v>245</v>
      </c>
      <c r="O1067" s="2">
        <f t="shared" si="355"/>
        <v>2.5000000000000001E-2</v>
      </c>
      <c r="P1067" s="5">
        <f t="shared" si="356"/>
        <v>5.4281443780592247E-3</v>
      </c>
      <c r="Q1067" s="2">
        <f t="shared" si="357"/>
        <v>0.49999999999999989</v>
      </c>
      <c r="R1067" s="2">
        <f t="shared" si="358"/>
        <v>0.52499999999999991</v>
      </c>
      <c r="S1067" s="5">
        <f t="shared" si="359"/>
        <v>0.50542814437805916</v>
      </c>
    </row>
    <row r="1068" spans="1:19" x14ac:dyDescent="0.25">
      <c r="A1068" s="6">
        <v>38376</v>
      </c>
      <c r="B1068" s="2">
        <v>1604</v>
      </c>
      <c r="D1068" s="10">
        <v>0.01</v>
      </c>
      <c r="E1068" s="2">
        <v>1749</v>
      </c>
      <c r="F1068" s="40">
        <f t="shared" si="360"/>
        <v>0.74236111111111114</v>
      </c>
      <c r="G1068" s="2">
        <v>1756</v>
      </c>
      <c r="H1068" s="40">
        <f t="shared" si="326"/>
        <v>0.74722222222222223</v>
      </c>
      <c r="I1068" s="4" t="str">
        <f t="shared" si="349"/>
        <v/>
      </c>
      <c r="J1068" s="2">
        <f t="shared" si="350"/>
        <v>4.9999999999999822</v>
      </c>
      <c r="K1068" s="2">
        <f t="shared" si="351"/>
        <v>6.9999999999999751</v>
      </c>
      <c r="L1068" s="2">
        <f t="shared" si="352"/>
        <v>1</v>
      </c>
      <c r="M1068" s="2">
        <f t="shared" ca="1" si="353"/>
        <v>1604</v>
      </c>
      <c r="N1068" s="2" t="str">
        <f t="shared" si="354"/>
        <v/>
      </c>
      <c r="O1068" s="2">
        <f t="shared" si="355"/>
        <v>0.64999999999999769</v>
      </c>
      <c r="P1068" s="5">
        <f t="shared" si="356"/>
        <v>0.37281207893372403</v>
      </c>
      <c r="Q1068" s="2">
        <f t="shared" si="357"/>
        <v>6.9999999999999757E-2</v>
      </c>
      <c r="R1068" s="2">
        <f t="shared" si="358"/>
        <v>0.71999999999999742</v>
      </c>
      <c r="S1068" s="5">
        <f t="shared" si="359"/>
        <v>0.44281207893372376</v>
      </c>
    </row>
    <row r="1069" spans="1:19" x14ac:dyDescent="0.25">
      <c r="D1069" s="10">
        <v>0.25</v>
      </c>
      <c r="E1069" s="2">
        <v>1801</v>
      </c>
      <c r="F1069" s="40">
        <f t="shared" si="360"/>
        <v>0.75069444444444444</v>
      </c>
      <c r="G1069" s="2">
        <v>1840</v>
      </c>
      <c r="H1069" s="40">
        <f t="shared" si="326"/>
        <v>0.77777777777777779</v>
      </c>
      <c r="I1069" s="4">
        <f t="shared" si="349"/>
        <v>0.78125</v>
      </c>
      <c r="J1069" s="2" t="str">
        <f t="shared" si="350"/>
        <v/>
      </c>
      <c r="K1069" s="2">
        <f t="shared" si="351"/>
        <v>39.000000000000021</v>
      </c>
      <c r="L1069" s="2">
        <f t="shared" si="352"/>
        <v>2</v>
      </c>
      <c r="M1069" s="2">
        <f t="shared" ca="1" si="353"/>
        <v>1604</v>
      </c>
      <c r="N1069" s="2">
        <f t="shared" ca="1" si="354"/>
        <v>161.00000000000006</v>
      </c>
      <c r="O1069" s="2">
        <f t="shared" si="355"/>
        <v>0.625</v>
      </c>
      <c r="P1069" s="5">
        <f t="shared" si="356"/>
        <v>0.10056917845898851</v>
      </c>
      <c r="Q1069" s="2">
        <f t="shared" si="357"/>
        <v>9.7500000000000053</v>
      </c>
      <c r="R1069" s="2">
        <f t="shared" si="358"/>
        <v>10.375000000000005</v>
      </c>
      <c r="S1069" s="5">
        <f t="shared" si="359"/>
        <v>9.8505691784589935</v>
      </c>
    </row>
    <row r="1070" spans="1:19" x14ac:dyDescent="0.25">
      <c r="A1070" s="6">
        <v>38376</v>
      </c>
      <c r="B1070" s="2">
        <v>1902</v>
      </c>
      <c r="D1070" s="10">
        <v>0.01</v>
      </c>
      <c r="E1070" s="2">
        <v>1936</v>
      </c>
      <c r="F1070" s="40">
        <f t="shared" si="360"/>
        <v>0.81666666666666676</v>
      </c>
      <c r="G1070" s="2">
        <v>1943</v>
      </c>
      <c r="H1070" s="40">
        <f t="shared" si="326"/>
        <v>0.82152777777777775</v>
      </c>
      <c r="I1070" s="4" t="str">
        <f t="shared" si="349"/>
        <v/>
      </c>
      <c r="J1070" s="2">
        <f t="shared" si="350"/>
        <v>5.0000000000001421</v>
      </c>
      <c r="K1070" s="2">
        <f t="shared" si="351"/>
        <v>6.9999999999998153</v>
      </c>
      <c r="L1070" s="2">
        <f t="shared" si="352"/>
        <v>1</v>
      </c>
      <c r="M1070" s="2">
        <f t="shared" ca="1" si="353"/>
        <v>1902</v>
      </c>
      <c r="N1070" s="2" t="str">
        <f t="shared" si="354"/>
        <v/>
      </c>
      <c r="O1070" s="2">
        <f t="shared" si="355"/>
        <v>0.65000000000001845</v>
      </c>
      <c r="P1070" s="5">
        <f t="shared" si="356"/>
        <v>0.37281207893373597</v>
      </c>
      <c r="Q1070" s="2">
        <f t="shared" si="357"/>
        <v>6.9999999999998161E-2</v>
      </c>
      <c r="R1070" s="2">
        <f t="shared" si="358"/>
        <v>0.72000000000001663</v>
      </c>
      <c r="S1070" s="5">
        <f t="shared" si="359"/>
        <v>0.44281207893373414</v>
      </c>
    </row>
    <row r="1071" spans="1:19" x14ac:dyDescent="0.25">
      <c r="D1071" s="10">
        <v>0.25</v>
      </c>
      <c r="E1071" s="2">
        <v>1948</v>
      </c>
      <c r="F1071" s="40">
        <f t="shared" si="360"/>
        <v>0.82500000000000007</v>
      </c>
      <c r="G1071" s="2">
        <v>2021</v>
      </c>
      <c r="H1071" s="40">
        <f t="shared" si="326"/>
        <v>0.84791666666666676</v>
      </c>
      <c r="I1071" s="4">
        <f t="shared" si="349"/>
        <v>0.85138888888888897</v>
      </c>
      <c r="J1071" s="2" t="str">
        <f t="shared" si="350"/>
        <v/>
      </c>
      <c r="K1071" s="2">
        <f t="shared" si="351"/>
        <v>33.000000000000043</v>
      </c>
      <c r="L1071" s="2">
        <f t="shared" si="352"/>
        <v>2</v>
      </c>
      <c r="M1071" s="2">
        <f t="shared" ca="1" si="353"/>
        <v>1902</v>
      </c>
      <c r="N1071" s="2">
        <f t="shared" ca="1" si="354"/>
        <v>84.000000000000028</v>
      </c>
      <c r="O1071" s="2">
        <f t="shared" si="355"/>
        <v>0.625</v>
      </c>
      <c r="P1071" s="5">
        <f t="shared" si="356"/>
        <v>0.10056917845898851</v>
      </c>
      <c r="Q1071" s="2">
        <f t="shared" si="357"/>
        <v>8.2500000000000107</v>
      </c>
      <c r="R1071" s="2">
        <f t="shared" si="358"/>
        <v>8.8750000000000107</v>
      </c>
      <c r="S1071" s="5">
        <f t="shared" si="359"/>
        <v>8.3505691784589988</v>
      </c>
    </row>
    <row r="1072" spans="1:19" x14ac:dyDescent="0.25">
      <c r="A1072" s="6">
        <v>38377</v>
      </c>
      <c r="B1072" s="2">
        <v>1306</v>
      </c>
      <c r="D1072" s="10">
        <v>0.01</v>
      </c>
      <c r="E1072" s="2">
        <v>1448</v>
      </c>
      <c r="F1072" s="40">
        <f t="shared" si="360"/>
        <v>0.6166666666666667</v>
      </c>
      <c r="G1072" s="2">
        <v>1453</v>
      </c>
      <c r="H1072" s="40">
        <f t="shared" si="326"/>
        <v>0.62013888888888891</v>
      </c>
      <c r="I1072" s="4">
        <f t="shared" si="349"/>
        <v>0.62361111111111112</v>
      </c>
      <c r="J1072" s="2" t="str">
        <f t="shared" si="350"/>
        <v/>
      </c>
      <c r="K1072" s="2">
        <f t="shared" si="351"/>
        <v>4.9999999999999822</v>
      </c>
      <c r="L1072" s="2">
        <f t="shared" si="352"/>
        <v>1</v>
      </c>
      <c r="M1072" s="2">
        <f t="shared" ca="1" si="353"/>
        <v>1306</v>
      </c>
      <c r="N1072" s="2">
        <f t="shared" ca="1" si="354"/>
        <v>112.00000000000009</v>
      </c>
      <c r="O1072" s="2">
        <f t="shared" si="355"/>
        <v>2.5000000000000001E-2</v>
      </c>
      <c r="P1072" s="5">
        <f t="shared" si="356"/>
        <v>5.4281443780592247E-3</v>
      </c>
      <c r="Q1072" s="2">
        <f t="shared" si="357"/>
        <v>4.9999999999999822E-2</v>
      </c>
      <c r="R1072" s="2">
        <f t="shared" si="358"/>
        <v>7.4999999999999817E-2</v>
      </c>
      <c r="S1072" s="5">
        <f t="shared" si="359"/>
        <v>5.5428144378059048E-2</v>
      </c>
    </row>
    <row r="1073" spans="1:19" x14ac:dyDescent="0.25">
      <c r="A1073" s="6">
        <v>38377</v>
      </c>
      <c r="B1073" s="2">
        <v>1603</v>
      </c>
      <c r="D1073" s="10">
        <v>0.01</v>
      </c>
      <c r="E1073" s="2">
        <v>1735</v>
      </c>
      <c r="F1073" s="40">
        <f t="shared" si="360"/>
        <v>0.73263888888888884</v>
      </c>
      <c r="G1073" s="2">
        <v>1745</v>
      </c>
      <c r="H1073" s="40">
        <f t="shared" si="326"/>
        <v>0.73958333333333337</v>
      </c>
      <c r="I1073" s="4" t="str">
        <f t="shared" si="349"/>
        <v/>
      </c>
      <c r="J1073" s="2">
        <f t="shared" si="350"/>
        <v>11.999999999999957</v>
      </c>
      <c r="K1073" s="2">
        <f t="shared" si="351"/>
        <v>10.000000000000124</v>
      </c>
      <c r="L1073" s="2">
        <f t="shared" si="352"/>
        <v>1</v>
      </c>
      <c r="M1073" s="2">
        <f t="shared" ca="1" si="353"/>
        <v>1603</v>
      </c>
      <c r="N1073" s="2" t="str">
        <f t="shared" si="354"/>
        <v/>
      </c>
      <c r="O1073" s="2">
        <f t="shared" si="355"/>
        <v>240.05999999999912</v>
      </c>
      <c r="P1073" s="5">
        <f t="shared" si="356"/>
        <v>57.859044133084836</v>
      </c>
      <c r="Q1073" s="2">
        <f t="shared" si="357"/>
        <v>0.10000000000000124</v>
      </c>
      <c r="R1073" s="2">
        <f t="shared" si="358"/>
        <v>240.15999999999912</v>
      </c>
      <c r="S1073" s="5">
        <f t="shared" si="359"/>
        <v>57.959044133084838</v>
      </c>
    </row>
    <row r="1074" spans="1:19" x14ac:dyDescent="0.25">
      <c r="D1074" s="10">
        <v>40</v>
      </c>
      <c r="E1074" s="2">
        <v>1757</v>
      </c>
      <c r="F1074" s="40">
        <f t="shared" si="360"/>
        <v>0.74791666666666667</v>
      </c>
      <c r="G1074" s="2">
        <v>1853</v>
      </c>
      <c r="H1074" s="40">
        <f t="shared" si="326"/>
        <v>0.78680555555555554</v>
      </c>
      <c r="I1074" s="4">
        <f t="shared" si="349"/>
        <v>0.79027777777777775</v>
      </c>
      <c r="J1074" s="2" t="str">
        <f t="shared" si="350"/>
        <v/>
      </c>
      <c r="K1074" s="2">
        <f t="shared" si="351"/>
        <v>55.999999999999957</v>
      </c>
      <c r="L1074" s="2">
        <f t="shared" si="352"/>
        <v>2</v>
      </c>
      <c r="M1074" s="2">
        <f t="shared" ca="1" si="353"/>
        <v>1603</v>
      </c>
      <c r="N1074" s="2">
        <f t="shared" ca="1" si="354"/>
        <v>174.99999999999986</v>
      </c>
      <c r="O1074" s="2">
        <f t="shared" si="355"/>
        <v>100</v>
      </c>
      <c r="P1074" s="5">
        <f t="shared" si="356"/>
        <v>11.425711806824168</v>
      </c>
      <c r="Q1074" s="2">
        <f t="shared" si="357"/>
        <v>2239.9999999999982</v>
      </c>
      <c r="R1074" s="2">
        <f t="shared" si="358"/>
        <v>2339.9999999999982</v>
      </c>
      <c r="S1074" s="5">
        <f t="shared" si="359"/>
        <v>2251.4257118068222</v>
      </c>
    </row>
    <row r="1075" spans="1:19" x14ac:dyDescent="0.25">
      <c r="A1075" s="6">
        <v>38378</v>
      </c>
      <c r="B1075" s="2">
        <v>842</v>
      </c>
      <c r="D1075" s="10">
        <v>0.01</v>
      </c>
      <c r="E1075" s="2">
        <v>1045</v>
      </c>
      <c r="F1075" s="40">
        <f t="shared" si="360"/>
        <v>0.44791666666666669</v>
      </c>
      <c r="G1075" s="2">
        <v>1059</v>
      </c>
      <c r="H1075" s="40">
        <f t="shared" si="326"/>
        <v>0.45763888888888887</v>
      </c>
      <c r="I1075" s="4" t="str">
        <f t="shared" si="349"/>
        <v/>
      </c>
      <c r="J1075" s="2">
        <f t="shared" si="350"/>
        <v>4.9999999999999822</v>
      </c>
      <c r="K1075" s="2">
        <f t="shared" si="351"/>
        <v>13.99999999999995</v>
      </c>
      <c r="L1075" s="2">
        <f t="shared" si="352"/>
        <v>1</v>
      </c>
      <c r="M1075" s="2">
        <f t="shared" ca="1" si="353"/>
        <v>842</v>
      </c>
      <c r="N1075" s="2" t="str">
        <f t="shared" si="354"/>
        <v/>
      </c>
      <c r="O1075" s="2">
        <f t="shared" si="355"/>
        <v>0.64999999999999769</v>
      </c>
      <c r="P1075" s="5">
        <f t="shared" si="356"/>
        <v>0.37281207893372403</v>
      </c>
      <c r="Q1075" s="2">
        <f t="shared" si="357"/>
        <v>0.13999999999999951</v>
      </c>
      <c r="R1075" s="2">
        <f t="shared" si="358"/>
        <v>0.78999999999999715</v>
      </c>
      <c r="S1075" s="5">
        <f t="shared" si="359"/>
        <v>0.5128120789337236</v>
      </c>
    </row>
    <row r="1076" spans="1:19" x14ac:dyDescent="0.25">
      <c r="D1076" s="10">
        <v>0.25</v>
      </c>
      <c r="E1076" s="2">
        <v>1104</v>
      </c>
      <c r="F1076" s="40">
        <f t="shared" si="360"/>
        <v>0.46111111111111108</v>
      </c>
      <c r="G1076" s="2">
        <v>1130</v>
      </c>
      <c r="H1076" s="40">
        <f t="shared" si="326"/>
        <v>0.47916666666666669</v>
      </c>
      <c r="I1076" s="4">
        <f t="shared" si="349"/>
        <v>0.4826388888888889</v>
      </c>
      <c r="J1076" s="2" t="str">
        <f t="shared" si="350"/>
        <v/>
      </c>
      <c r="K1076" s="2">
        <f t="shared" si="351"/>
        <v>26.000000000000068</v>
      </c>
      <c r="L1076" s="2">
        <f t="shared" si="352"/>
        <v>2</v>
      </c>
      <c r="M1076" s="2">
        <f t="shared" ca="1" si="353"/>
        <v>842</v>
      </c>
      <c r="N1076" s="2">
        <f t="shared" ca="1" si="354"/>
        <v>173.00000000000003</v>
      </c>
      <c r="O1076" s="2">
        <f t="shared" si="355"/>
        <v>0.625</v>
      </c>
      <c r="P1076" s="5">
        <f t="shared" si="356"/>
        <v>0.10056917845898851</v>
      </c>
      <c r="Q1076" s="2">
        <f t="shared" si="357"/>
        <v>6.5000000000000169</v>
      </c>
      <c r="R1076" s="2">
        <f t="shared" si="358"/>
        <v>7.1250000000000169</v>
      </c>
      <c r="S1076" s="5">
        <f t="shared" si="359"/>
        <v>6.600569178459005</v>
      </c>
    </row>
    <row r="1077" spans="1:19" x14ac:dyDescent="0.25">
      <c r="A1077" s="6">
        <v>38378</v>
      </c>
      <c r="B1077" s="2">
        <v>1303</v>
      </c>
      <c r="D1077" s="10">
        <v>0.01</v>
      </c>
      <c r="E1077" s="2">
        <v>1314</v>
      </c>
      <c r="F1077" s="40">
        <f t="shared" si="360"/>
        <v>0.55138888888888882</v>
      </c>
      <c r="G1077" s="2">
        <v>1323</v>
      </c>
      <c r="H1077" s="40">
        <f t="shared" si="326"/>
        <v>0.55763888888888891</v>
      </c>
      <c r="I1077" s="4" t="str">
        <f t="shared" ref="I1077:I1140" si="361">IF(OR(A1078&lt;&gt;"",D1078=""),H1077+TIME(0,5,0),"")</f>
        <v/>
      </c>
      <c r="J1077" s="2">
        <f t="shared" ref="J1077:J1140" si="362">IF(AND(OR(AND(A1077&lt;&gt;"",A1078=""),AND(A1077="",A1078="")),D1078&lt;&gt;""),(F1078-H1077)*1440,"")</f>
        <v>4.9999999999999822</v>
      </c>
      <c r="K1077" s="2">
        <f t="shared" ref="K1077:K1140" si="363">(H1077-F1077)*1440</f>
        <v>9.0000000000001279</v>
      </c>
      <c r="L1077" s="2">
        <f t="shared" ref="L1077:L1140" si="364">IF(A1077&lt;&gt;"",1,L1076+1)</f>
        <v>1</v>
      </c>
      <c r="M1077" s="2">
        <f t="shared" ref="M1077:M1140" ca="1" si="365">OFFSET(B1077,-L1077+1,0)</f>
        <v>1303</v>
      </c>
      <c r="N1077" s="2" t="str">
        <f t="shared" ref="N1077:N1140" si="366">IF(I1077&lt;&gt;"",(I1077-VALUE(CONCATENATE(LEFT(M1077,LEN(M1077)-2),":",RIGHT(M1077,2))))*1440,"")</f>
        <v/>
      </c>
      <c r="O1077" s="2">
        <f t="shared" ref="O1077:O1140" si="367">IF(J1077&lt;&gt;"",(D1077+D1078)*J1077/2,D1077*5/2)</f>
        <v>0.64999999999999769</v>
      </c>
      <c r="P1077" s="5">
        <f t="shared" ref="P1077:P1140" si="368">IF(J1077&lt;&gt;"",(D1078-D1077)*J1077/LN((D1078+0.000001)/(D1077+0.000001)),-5*(D1077-0.000001)/(LN(1/D1077)-13.8155))</f>
        <v>0.37281207893372403</v>
      </c>
      <c r="Q1077" s="2">
        <f t="shared" ref="Q1077:Q1140" si="369">(D1077*K1077)</f>
        <v>9.0000000000001287E-2</v>
      </c>
      <c r="R1077" s="2">
        <f t="shared" ref="R1077:R1140" si="370">O1077+Q1077</f>
        <v>0.73999999999999899</v>
      </c>
      <c r="S1077" s="5">
        <f t="shared" ref="S1077:S1140" si="371">P1077+Q1077</f>
        <v>0.46281207893372533</v>
      </c>
    </row>
    <row r="1078" spans="1:19" x14ac:dyDescent="0.25">
      <c r="D1078" s="10">
        <v>0.25</v>
      </c>
      <c r="E1078" s="2">
        <v>1328</v>
      </c>
      <c r="F1078" s="40">
        <f t="shared" si="360"/>
        <v>0.56111111111111112</v>
      </c>
      <c r="G1078" s="2">
        <v>1418</v>
      </c>
      <c r="H1078" s="40">
        <f t="shared" si="326"/>
        <v>0.59583333333333333</v>
      </c>
      <c r="I1078" s="4" t="str">
        <f t="shared" si="361"/>
        <v/>
      </c>
      <c r="J1078" s="2">
        <f t="shared" si="362"/>
        <v>4.9999999999999822</v>
      </c>
      <c r="K1078" s="2">
        <f t="shared" si="363"/>
        <v>49.999999999999986</v>
      </c>
      <c r="L1078" s="2">
        <f t="shared" si="364"/>
        <v>2</v>
      </c>
      <c r="M1078" s="2">
        <f t="shared" ca="1" si="365"/>
        <v>1303</v>
      </c>
      <c r="N1078" s="2" t="str">
        <f t="shared" si="366"/>
        <v/>
      </c>
      <c r="O1078" s="2">
        <f t="shared" si="367"/>
        <v>0.64999999999999769</v>
      </c>
      <c r="P1078" s="5">
        <f t="shared" si="368"/>
        <v>0.37281207893372403</v>
      </c>
      <c r="Q1078" s="2">
        <f t="shared" si="369"/>
        <v>12.499999999999996</v>
      </c>
      <c r="R1078" s="2">
        <f t="shared" si="370"/>
        <v>13.149999999999995</v>
      </c>
      <c r="S1078" s="5">
        <f t="shared" si="371"/>
        <v>12.87281207893372</v>
      </c>
    </row>
    <row r="1079" spans="1:19" x14ac:dyDescent="0.25">
      <c r="D1079" s="10">
        <v>0.01</v>
      </c>
      <c r="E1079" s="2">
        <v>1423</v>
      </c>
      <c r="F1079" s="40">
        <f t="shared" si="360"/>
        <v>0.59930555555555554</v>
      </c>
      <c r="G1079" s="2">
        <v>1426</v>
      </c>
      <c r="H1079" s="40">
        <f t="shared" si="326"/>
        <v>0.60138888888888886</v>
      </c>
      <c r="I1079" s="4" t="str">
        <f t="shared" si="361"/>
        <v/>
      </c>
      <c r="J1079" s="2">
        <f t="shared" si="362"/>
        <v>5.0000000000001421</v>
      </c>
      <c r="K1079" s="2">
        <f t="shared" si="363"/>
        <v>2.9999999999999893</v>
      </c>
      <c r="L1079" s="2">
        <f t="shared" si="364"/>
        <v>3</v>
      </c>
      <c r="M1079" s="2">
        <f t="shared" ca="1" si="365"/>
        <v>1303</v>
      </c>
      <c r="N1079" s="2" t="str">
        <f t="shared" si="366"/>
        <v/>
      </c>
      <c r="O1079" s="2">
        <f t="shared" si="367"/>
        <v>1.5250000000000432</v>
      </c>
      <c r="P1079" s="5">
        <f t="shared" si="368"/>
        <v>0.72052334702873433</v>
      </c>
      <c r="Q1079" s="2">
        <f t="shared" si="369"/>
        <v>2.9999999999999895E-2</v>
      </c>
      <c r="R1079" s="2">
        <f t="shared" si="370"/>
        <v>1.555000000000043</v>
      </c>
      <c r="S1079" s="5">
        <f t="shared" si="371"/>
        <v>0.75052334702873424</v>
      </c>
    </row>
    <row r="1080" spans="1:19" x14ac:dyDescent="0.25">
      <c r="D1080" s="10">
        <v>0.6</v>
      </c>
      <c r="E1080" s="2">
        <v>1431</v>
      </c>
      <c r="F1080" s="40">
        <f t="shared" si="360"/>
        <v>0.60486111111111118</v>
      </c>
      <c r="G1080" s="2">
        <v>1436</v>
      </c>
      <c r="H1080" s="40">
        <f t="shared" si="326"/>
        <v>0.60833333333333328</v>
      </c>
      <c r="I1080" s="4" t="str">
        <f t="shared" si="361"/>
        <v/>
      </c>
      <c r="J1080" s="2">
        <f t="shared" si="362"/>
        <v>5.0000000000001421</v>
      </c>
      <c r="K1080" s="2">
        <f t="shared" si="363"/>
        <v>4.9999999999998224</v>
      </c>
      <c r="L1080" s="2">
        <f t="shared" si="364"/>
        <v>4</v>
      </c>
      <c r="M1080" s="2">
        <f t="shared" ca="1" si="365"/>
        <v>1303</v>
      </c>
      <c r="N1080" s="2" t="str">
        <f t="shared" si="366"/>
        <v/>
      </c>
      <c r="O1080" s="2">
        <f t="shared" si="367"/>
        <v>2.2500000000000639</v>
      </c>
      <c r="P1080" s="5">
        <f t="shared" si="368"/>
        <v>2.1640477647554617</v>
      </c>
      <c r="Q1080" s="2">
        <f t="shared" si="369"/>
        <v>2.9999999999998934</v>
      </c>
      <c r="R1080" s="2">
        <f t="shared" si="370"/>
        <v>5.2499999999999574</v>
      </c>
      <c r="S1080" s="5">
        <f t="shared" si="371"/>
        <v>5.1640477647553551</v>
      </c>
    </row>
    <row r="1081" spans="1:19" x14ac:dyDescent="0.25">
      <c r="D1081" s="10">
        <v>0.3</v>
      </c>
      <c r="E1081" s="2">
        <v>1441</v>
      </c>
      <c r="F1081" s="40">
        <f t="shared" si="360"/>
        <v>0.6118055555555556</v>
      </c>
      <c r="G1081" s="2">
        <v>1530</v>
      </c>
      <c r="H1081" s="40">
        <f t="shared" si="326"/>
        <v>0.64583333333333337</v>
      </c>
      <c r="I1081" s="4">
        <f t="shared" si="361"/>
        <v>0.64930555555555558</v>
      </c>
      <c r="J1081" s="2" t="str">
        <f t="shared" si="362"/>
        <v/>
      </c>
      <c r="K1081" s="2">
        <f t="shared" si="363"/>
        <v>48.999999999999986</v>
      </c>
      <c r="L1081" s="2">
        <f t="shared" si="364"/>
        <v>5</v>
      </c>
      <c r="M1081" s="2">
        <f t="shared" ca="1" si="365"/>
        <v>1303</v>
      </c>
      <c r="N1081" s="2">
        <f t="shared" ca="1" si="366"/>
        <v>151.99999999999994</v>
      </c>
      <c r="O1081" s="2">
        <f t="shared" si="367"/>
        <v>0.75</v>
      </c>
      <c r="P1081" s="5">
        <f t="shared" si="368"/>
        <v>0.11893841060855184</v>
      </c>
      <c r="Q1081" s="2">
        <f t="shared" si="369"/>
        <v>14.699999999999996</v>
      </c>
      <c r="R1081" s="2">
        <f t="shared" si="370"/>
        <v>15.449999999999996</v>
      </c>
      <c r="S1081" s="5">
        <f t="shared" si="371"/>
        <v>14.818938410608547</v>
      </c>
    </row>
    <row r="1082" spans="1:19" x14ac:dyDescent="0.25">
      <c r="A1082" s="6">
        <v>38379</v>
      </c>
      <c r="B1082" s="2">
        <v>838</v>
      </c>
      <c r="D1082" s="10">
        <v>0.01</v>
      </c>
      <c r="E1082" s="2">
        <v>1019</v>
      </c>
      <c r="F1082" s="40">
        <f t="shared" si="360"/>
        <v>0.42986111111111108</v>
      </c>
      <c r="G1082" s="2">
        <v>1021</v>
      </c>
      <c r="H1082" s="40">
        <f t="shared" si="326"/>
        <v>0.43124999999999997</v>
      </c>
      <c r="I1082" s="4" t="str">
        <f t="shared" si="361"/>
        <v/>
      </c>
      <c r="J1082" s="2">
        <f t="shared" si="362"/>
        <v>5.0000000000000622</v>
      </c>
      <c r="K1082" s="2">
        <f t="shared" si="363"/>
        <v>1.9999999999999929</v>
      </c>
      <c r="L1082" s="2">
        <f t="shared" si="364"/>
        <v>1</v>
      </c>
      <c r="M1082" s="2">
        <f t="shared" ca="1" si="365"/>
        <v>838</v>
      </c>
      <c r="N1082" s="2" t="str">
        <f t="shared" si="366"/>
        <v/>
      </c>
      <c r="O1082" s="2">
        <f t="shared" si="367"/>
        <v>0.65000000000000813</v>
      </c>
      <c r="P1082" s="5">
        <f t="shared" si="368"/>
        <v>0.37281207893372997</v>
      </c>
      <c r="Q1082" s="2">
        <f t="shared" si="369"/>
        <v>1.9999999999999931E-2</v>
      </c>
      <c r="R1082" s="2">
        <f t="shared" si="370"/>
        <v>0.67000000000000803</v>
      </c>
      <c r="S1082" s="5">
        <f t="shared" si="371"/>
        <v>0.39281207893372988</v>
      </c>
    </row>
    <row r="1083" spans="1:19" x14ac:dyDescent="0.25">
      <c r="D1083" s="10">
        <v>0.25</v>
      </c>
      <c r="E1083" s="2">
        <v>1026</v>
      </c>
      <c r="F1083" s="40">
        <f t="shared" si="360"/>
        <v>0.43472222222222223</v>
      </c>
      <c r="G1083" s="2">
        <v>1132</v>
      </c>
      <c r="H1083" s="40">
        <f t="shared" ref="H1083:H1259" si="372">VALUE(CONCATENATE(LEFT(G1083,LEN(G1083)-2),":",RIGHT(G1083,2)))</f>
        <v>0.48055555555555557</v>
      </c>
      <c r="I1083" s="4" t="str">
        <f t="shared" si="361"/>
        <v/>
      </c>
      <c r="J1083" s="2">
        <f t="shared" si="362"/>
        <v>5.9999999999999787</v>
      </c>
      <c r="K1083" s="2">
        <f t="shared" si="363"/>
        <v>66</v>
      </c>
      <c r="L1083" s="2">
        <f t="shared" si="364"/>
        <v>2</v>
      </c>
      <c r="M1083" s="2">
        <f t="shared" ca="1" si="365"/>
        <v>838</v>
      </c>
      <c r="N1083" s="2" t="str">
        <f t="shared" si="366"/>
        <v/>
      </c>
      <c r="O1083" s="2">
        <f t="shared" si="367"/>
        <v>1.0499999999999963</v>
      </c>
      <c r="P1083" s="5">
        <f t="shared" si="368"/>
        <v>0.98222743286128666</v>
      </c>
      <c r="Q1083" s="2">
        <f t="shared" si="369"/>
        <v>16.5</v>
      </c>
      <c r="R1083" s="2">
        <f t="shared" si="370"/>
        <v>17.549999999999997</v>
      </c>
      <c r="S1083" s="5">
        <f t="shared" si="371"/>
        <v>17.482227432861286</v>
      </c>
    </row>
    <row r="1084" spans="1:19" x14ac:dyDescent="0.25">
      <c r="D1084" s="10">
        <v>0.1</v>
      </c>
      <c r="E1084" s="2">
        <v>1138</v>
      </c>
      <c r="F1084" s="40">
        <f t="shared" si="360"/>
        <v>0.48472222222222222</v>
      </c>
      <c r="G1084" s="2">
        <v>1144</v>
      </c>
      <c r="H1084" s="40">
        <f t="shared" si="372"/>
        <v>0.48888888888888887</v>
      </c>
      <c r="I1084" s="4" t="str">
        <f t="shared" si="361"/>
        <v/>
      </c>
      <c r="J1084" s="2">
        <f t="shared" si="362"/>
        <v>10.999999999999961</v>
      </c>
      <c r="K1084" s="2">
        <f t="shared" si="363"/>
        <v>5.9999999999999787</v>
      </c>
      <c r="L1084" s="2">
        <f t="shared" si="364"/>
        <v>3</v>
      </c>
      <c r="M1084" s="2">
        <f t="shared" ca="1" si="365"/>
        <v>838</v>
      </c>
      <c r="N1084" s="2" t="str">
        <f t="shared" si="366"/>
        <v/>
      </c>
      <c r="O1084" s="2">
        <f t="shared" si="367"/>
        <v>6.0499999999999794</v>
      </c>
      <c r="P1084" s="5">
        <f t="shared" si="368"/>
        <v>4.2995321761176388</v>
      </c>
      <c r="Q1084" s="2">
        <f t="shared" si="369"/>
        <v>0.59999999999999787</v>
      </c>
      <c r="R1084" s="2">
        <f t="shared" si="370"/>
        <v>6.6499999999999773</v>
      </c>
      <c r="S1084" s="5">
        <f t="shared" si="371"/>
        <v>4.8995321761176367</v>
      </c>
    </row>
    <row r="1085" spans="1:19" x14ac:dyDescent="0.25">
      <c r="D1085" s="10">
        <v>1</v>
      </c>
      <c r="E1085" s="2">
        <v>1155</v>
      </c>
      <c r="F1085" s="40">
        <f t="shared" si="360"/>
        <v>0.49652777777777773</v>
      </c>
      <c r="G1085" s="2">
        <v>1214</v>
      </c>
      <c r="H1085" s="40">
        <f t="shared" si="372"/>
        <v>0.50972222222222219</v>
      </c>
      <c r="I1085" s="4" t="str">
        <f t="shared" si="361"/>
        <v/>
      </c>
      <c r="J1085" s="2">
        <f t="shared" si="362"/>
        <v>10.000000000000124</v>
      </c>
      <c r="K1085" s="2">
        <f t="shared" si="363"/>
        <v>19.000000000000014</v>
      </c>
      <c r="L1085" s="2">
        <f t="shared" si="364"/>
        <v>4</v>
      </c>
      <c r="M1085" s="2">
        <f t="shared" ca="1" si="365"/>
        <v>838</v>
      </c>
      <c r="N1085" s="2" t="str">
        <f t="shared" si="366"/>
        <v/>
      </c>
      <c r="O1085" s="2">
        <f t="shared" si="367"/>
        <v>5.0500000000000629</v>
      </c>
      <c r="P1085" s="5">
        <f t="shared" si="368"/>
        <v>2.1498038986619257</v>
      </c>
      <c r="Q1085" s="2">
        <f t="shared" si="369"/>
        <v>19.000000000000014</v>
      </c>
      <c r="R1085" s="2">
        <f t="shared" si="370"/>
        <v>24.050000000000075</v>
      </c>
      <c r="S1085" s="5">
        <f t="shared" si="371"/>
        <v>21.14980389866194</v>
      </c>
    </row>
    <row r="1086" spans="1:19" x14ac:dyDescent="0.25">
      <c r="D1086" s="10">
        <v>0.01</v>
      </c>
      <c r="E1086" s="2">
        <v>1224</v>
      </c>
      <c r="F1086" s="40">
        <f t="shared" si="360"/>
        <v>0.51666666666666672</v>
      </c>
      <c r="G1086" s="2">
        <v>1230</v>
      </c>
      <c r="H1086" s="40">
        <f t="shared" si="372"/>
        <v>0.52083333333333337</v>
      </c>
      <c r="I1086" s="4" t="str">
        <f t="shared" si="361"/>
        <v/>
      </c>
      <c r="J1086" s="2">
        <f t="shared" si="362"/>
        <v>4.9999999999999822</v>
      </c>
      <c r="K1086" s="2">
        <f t="shared" si="363"/>
        <v>5.9999999999999787</v>
      </c>
      <c r="L1086" s="2">
        <f t="shared" si="364"/>
        <v>5</v>
      </c>
      <c r="M1086" s="2">
        <f t="shared" ca="1" si="365"/>
        <v>838</v>
      </c>
      <c r="N1086" s="2" t="str">
        <f t="shared" si="366"/>
        <v/>
      </c>
      <c r="O1086" s="2">
        <f t="shared" si="367"/>
        <v>0.64999999999999769</v>
      </c>
      <c r="P1086" s="5">
        <f t="shared" si="368"/>
        <v>0.37281207893372403</v>
      </c>
      <c r="Q1086" s="2">
        <f t="shared" si="369"/>
        <v>5.999999999999979E-2</v>
      </c>
      <c r="R1086" s="2">
        <f t="shared" si="370"/>
        <v>0.70999999999999752</v>
      </c>
      <c r="S1086" s="5">
        <f t="shared" si="371"/>
        <v>0.43281207893372381</v>
      </c>
    </row>
    <row r="1087" spans="1:19" x14ac:dyDescent="0.25">
      <c r="D1087" s="10">
        <v>0.25</v>
      </c>
      <c r="E1087" s="2">
        <v>1235</v>
      </c>
      <c r="F1087" s="40">
        <f t="shared" si="360"/>
        <v>0.52430555555555558</v>
      </c>
      <c r="G1087" s="2">
        <v>1340</v>
      </c>
      <c r="H1087" s="40">
        <f t="shared" si="372"/>
        <v>0.56944444444444442</v>
      </c>
      <c r="I1087" s="4" t="str">
        <f t="shared" si="361"/>
        <v/>
      </c>
      <c r="J1087" s="2">
        <f t="shared" si="362"/>
        <v>4.9999999999999822</v>
      </c>
      <c r="K1087" s="2">
        <f t="shared" si="363"/>
        <v>64.999999999999929</v>
      </c>
      <c r="L1087" s="2">
        <f t="shared" si="364"/>
        <v>6</v>
      </c>
      <c r="M1087" s="2">
        <f t="shared" ca="1" si="365"/>
        <v>838</v>
      </c>
      <c r="N1087" s="2" t="str">
        <f t="shared" si="366"/>
        <v/>
      </c>
      <c r="O1087" s="2">
        <f t="shared" si="367"/>
        <v>0.64999999999999769</v>
      </c>
      <c r="P1087" s="5">
        <f t="shared" si="368"/>
        <v>0.37281207893372403</v>
      </c>
      <c r="Q1087" s="2">
        <f t="shared" si="369"/>
        <v>16.249999999999982</v>
      </c>
      <c r="R1087" s="2">
        <f t="shared" si="370"/>
        <v>16.899999999999981</v>
      </c>
      <c r="S1087" s="5">
        <f t="shared" si="371"/>
        <v>16.622812078933705</v>
      </c>
    </row>
    <row r="1088" spans="1:19" x14ac:dyDescent="0.25">
      <c r="D1088" s="10">
        <v>0.01</v>
      </c>
      <c r="E1088" s="2">
        <v>1345</v>
      </c>
      <c r="F1088" s="40">
        <f t="shared" si="360"/>
        <v>0.57291666666666663</v>
      </c>
      <c r="G1088" s="2">
        <v>1350</v>
      </c>
      <c r="H1088" s="40">
        <f t="shared" si="372"/>
        <v>0.57638888888888895</v>
      </c>
      <c r="I1088" s="4" t="str">
        <f t="shared" si="361"/>
        <v/>
      </c>
      <c r="J1088" s="2">
        <f t="shared" si="362"/>
        <v>4.9999999999998224</v>
      </c>
      <c r="K1088" s="2">
        <f t="shared" si="363"/>
        <v>5.0000000000001421</v>
      </c>
      <c r="L1088" s="2">
        <f t="shared" si="364"/>
        <v>7</v>
      </c>
      <c r="M1088" s="2">
        <f t="shared" ca="1" si="365"/>
        <v>838</v>
      </c>
      <c r="N1088" s="2" t="str">
        <f t="shared" si="366"/>
        <v/>
      </c>
      <c r="O1088" s="2">
        <f t="shared" si="367"/>
        <v>0.77499999999997249</v>
      </c>
      <c r="P1088" s="5">
        <f t="shared" si="368"/>
        <v>0.42633256682982984</v>
      </c>
      <c r="Q1088" s="2">
        <f t="shared" si="369"/>
        <v>5.0000000000001425E-2</v>
      </c>
      <c r="R1088" s="2">
        <f t="shared" si="370"/>
        <v>0.82499999999997387</v>
      </c>
      <c r="S1088" s="5">
        <f t="shared" si="371"/>
        <v>0.47633256682983127</v>
      </c>
    </row>
    <row r="1089" spans="1:19" x14ac:dyDescent="0.25">
      <c r="D1089" s="10">
        <v>0.3</v>
      </c>
      <c r="E1089" s="2">
        <v>1355</v>
      </c>
      <c r="F1089" s="40">
        <f t="shared" si="360"/>
        <v>0.57986111111111105</v>
      </c>
      <c r="G1089" s="2">
        <v>1503</v>
      </c>
      <c r="H1089" s="40">
        <f t="shared" si="372"/>
        <v>0.62708333333333333</v>
      </c>
      <c r="I1089" s="4">
        <f t="shared" si="361"/>
        <v>0.63055555555555554</v>
      </c>
      <c r="J1089" s="2" t="str">
        <f t="shared" si="362"/>
        <v/>
      </c>
      <c r="K1089" s="2">
        <f t="shared" si="363"/>
        <v>68.000000000000085</v>
      </c>
      <c r="L1089" s="2">
        <f t="shared" si="364"/>
        <v>8</v>
      </c>
      <c r="M1089" s="2">
        <f t="shared" ca="1" si="365"/>
        <v>838</v>
      </c>
      <c r="N1089" s="2">
        <f t="shared" ca="1" si="366"/>
        <v>390</v>
      </c>
      <c r="O1089" s="2">
        <f t="shared" si="367"/>
        <v>0.75</v>
      </c>
      <c r="P1089" s="5">
        <f t="shared" si="368"/>
        <v>0.11893841060855184</v>
      </c>
      <c r="Q1089" s="2">
        <f t="shared" si="369"/>
        <v>20.400000000000023</v>
      </c>
      <c r="R1089" s="2">
        <f t="shared" si="370"/>
        <v>21.150000000000023</v>
      </c>
      <c r="S1089" s="5">
        <f t="shared" si="371"/>
        <v>20.518938410608577</v>
      </c>
    </row>
    <row r="1090" spans="1:19" x14ac:dyDescent="0.25">
      <c r="A1090" s="6">
        <v>38380</v>
      </c>
      <c r="B1090" s="2">
        <v>750</v>
      </c>
      <c r="D1090" s="10">
        <v>0.01</v>
      </c>
      <c r="E1090" s="2">
        <v>828</v>
      </c>
      <c r="F1090" s="40">
        <f t="shared" si="360"/>
        <v>0.3527777777777778</v>
      </c>
      <c r="G1090" s="2">
        <v>830</v>
      </c>
      <c r="H1090" s="40">
        <f t="shared" si="372"/>
        <v>0.35416666666666669</v>
      </c>
      <c r="I1090" s="4" t="str">
        <f t="shared" si="361"/>
        <v/>
      </c>
      <c r="J1090" s="2">
        <f t="shared" si="362"/>
        <v>12.999999999999954</v>
      </c>
      <c r="K1090" s="2">
        <f t="shared" si="363"/>
        <v>1.9999999999999929</v>
      </c>
      <c r="L1090" s="2">
        <f t="shared" si="364"/>
        <v>1</v>
      </c>
      <c r="M1090" s="2">
        <f t="shared" ca="1" si="365"/>
        <v>750</v>
      </c>
      <c r="N1090" s="2" t="str">
        <f t="shared" si="366"/>
        <v/>
      </c>
      <c r="O1090" s="2">
        <f t="shared" si="367"/>
        <v>650.06499999999767</v>
      </c>
      <c r="P1090" s="5">
        <f t="shared" si="368"/>
        <v>141.13312415147539</v>
      </c>
      <c r="Q1090" s="2">
        <f t="shared" si="369"/>
        <v>1.9999999999999931E-2</v>
      </c>
      <c r="R1090" s="2">
        <f t="shared" si="370"/>
        <v>650.08499999999765</v>
      </c>
      <c r="S1090" s="5">
        <f t="shared" si="371"/>
        <v>141.1531241514754</v>
      </c>
    </row>
    <row r="1091" spans="1:19" x14ac:dyDescent="0.25">
      <c r="D1091" s="10">
        <v>100</v>
      </c>
      <c r="E1091" s="2">
        <v>843</v>
      </c>
      <c r="F1091" s="40">
        <f t="shared" si="360"/>
        <v>0.36319444444444443</v>
      </c>
      <c r="G1091" s="2">
        <v>845</v>
      </c>
      <c r="H1091" s="40">
        <f t="shared" si="372"/>
        <v>0.36458333333333331</v>
      </c>
      <c r="I1091" s="4" t="str">
        <f t="shared" si="361"/>
        <v/>
      </c>
      <c r="J1091" s="2">
        <f t="shared" si="362"/>
        <v>9.9999999999999645</v>
      </c>
      <c r="K1091" s="2">
        <f t="shared" si="363"/>
        <v>1.9999999999999929</v>
      </c>
      <c r="L1091" s="2">
        <f t="shared" si="364"/>
        <v>2</v>
      </c>
      <c r="M1091" s="2">
        <f t="shared" ca="1" si="365"/>
        <v>750</v>
      </c>
      <c r="N1091" s="2" t="str">
        <f t="shared" si="366"/>
        <v/>
      </c>
      <c r="O1091" s="2">
        <f t="shared" si="367"/>
        <v>1399.999999999995</v>
      </c>
      <c r="P1091" s="5">
        <f t="shared" si="368"/>
        <v>1361.0380327057519</v>
      </c>
      <c r="Q1091" s="2">
        <f t="shared" si="369"/>
        <v>199.99999999999929</v>
      </c>
      <c r="R1091" s="2">
        <f t="shared" si="370"/>
        <v>1599.9999999999943</v>
      </c>
      <c r="S1091" s="5">
        <f t="shared" si="371"/>
        <v>1561.0380327057512</v>
      </c>
    </row>
    <row r="1092" spans="1:19" x14ac:dyDescent="0.25">
      <c r="D1092" s="10">
        <v>180</v>
      </c>
      <c r="E1092" s="2">
        <v>855</v>
      </c>
      <c r="F1092" s="40">
        <f t="shared" si="360"/>
        <v>0.37152777777777773</v>
      </c>
      <c r="G1092" s="2">
        <v>1055</v>
      </c>
      <c r="H1092" s="40">
        <f t="shared" si="372"/>
        <v>0.4548611111111111</v>
      </c>
      <c r="I1092" s="4" t="str">
        <f t="shared" si="361"/>
        <v/>
      </c>
      <c r="J1092" s="2">
        <f t="shared" si="362"/>
        <v>1.9999999999999929</v>
      </c>
      <c r="K1092" s="2">
        <f t="shared" si="363"/>
        <v>120.00000000000006</v>
      </c>
      <c r="L1092" s="2">
        <f t="shared" si="364"/>
        <v>3</v>
      </c>
      <c r="M1092" s="2">
        <f t="shared" ca="1" si="365"/>
        <v>750</v>
      </c>
      <c r="N1092" s="2" t="str">
        <f t="shared" si="366"/>
        <v/>
      </c>
      <c r="O1092" s="2">
        <f t="shared" si="367"/>
        <v>279.99999999999898</v>
      </c>
      <c r="P1092" s="5">
        <f t="shared" si="368"/>
        <v>272.20760654115037</v>
      </c>
      <c r="Q1092" s="2">
        <f t="shared" si="369"/>
        <v>21600.000000000011</v>
      </c>
      <c r="R1092" s="2">
        <f t="shared" si="370"/>
        <v>21880.000000000011</v>
      </c>
      <c r="S1092" s="5">
        <f t="shared" si="371"/>
        <v>21872.20760654116</v>
      </c>
    </row>
    <row r="1093" spans="1:19" x14ac:dyDescent="0.25">
      <c r="D1093" s="10">
        <v>100</v>
      </c>
      <c r="E1093" s="2">
        <v>1057</v>
      </c>
      <c r="F1093" s="40">
        <f t="shared" si="360"/>
        <v>0.45624999999999999</v>
      </c>
      <c r="G1093" s="2">
        <v>1110</v>
      </c>
      <c r="H1093" s="40">
        <f t="shared" si="372"/>
        <v>0.46527777777777773</v>
      </c>
      <c r="I1093" s="4">
        <f t="shared" si="361"/>
        <v>0.46874999999999994</v>
      </c>
      <c r="J1093" s="2" t="str">
        <f t="shared" si="362"/>
        <v/>
      </c>
      <c r="K1093" s="2">
        <f t="shared" si="363"/>
        <v>12.999999999999954</v>
      </c>
      <c r="L1093" s="2">
        <f t="shared" si="364"/>
        <v>4</v>
      </c>
      <c r="M1093" s="2">
        <f t="shared" ca="1" si="365"/>
        <v>750</v>
      </c>
      <c r="N1093" s="2">
        <f t="shared" ca="1" si="366"/>
        <v>204.99999999999991</v>
      </c>
      <c r="O1093" s="2">
        <f t="shared" si="367"/>
        <v>250</v>
      </c>
      <c r="P1093" s="5">
        <f t="shared" si="368"/>
        <v>27.143420404993254</v>
      </c>
      <c r="Q1093" s="2">
        <f t="shared" si="369"/>
        <v>1299.9999999999955</v>
      </c>
      <c r="R1093" s="2">
        <f t="shared" si="370"/>
        <v>1549.9999999999955</v>
      </c>
      <c r="S1093" s="5">
        <f t="shared" si="371"/>
        <v>1327.1434204049888</v>
      </c>
    </row>
    <row r="1094" spans="1:19" x14ac:dyDescent="0.25">
      <c r="A1094" s="6">
        <v>38383</v>
      </c>
      <c r="B1094" s="2">
        <v>1138</v>
      </c>
      <c r="D1094" s="10">
        <v>0.01</v>
      </c>
      <c r="E1094" s="2">
        <v>1411</v>
      </c>
      <c r="F1094" s="40">
        <f t="shared" si="360"/>
        <v>0.59097222222222223</v>
      </c>
      <c r="G1094" s="2">
        <v>1414</v>
      </c>
      <c r="H1094" s="40">
        <f t="shared" si="372"/>
        <v>0.59305555555555556</v>
      </c>
      <c r="I1094" s="4" t="str">
        <f t="shared" si="361"/>
        <v/>
      </c>
      <c r="J1094" s="2">
        <f t="shared" si="362"/>
        <v>5.9999999999999787</v>
      </c>
      <c r="K1094" s="2">
        <f t="shared" si="363"/>
        <v>2.9999999999999893</v>
      </c>
      <c r="L1094" s="2">
        <f t="shared" si="364"/>
        <v>1</v>
      </c>
      <c r="M1094" s="2">
        <f t="shared" ca="1" si="365"/>
        <v>1138</v>
      </c>
      <c r="N1094" s="2" t="str">
        <f t="shared" si="366"/>
        <v/>
      </c>
      <c r="O1094" s="2">
        <f t="shared" si="367"/>
        <v>3.0299999999999891</v>
      </c>
      <c r="P1094" s="5">
        <f t="shared" si="368"/>
        <v>1.2898823391971348</v>
      </c>
      <c r="Q1094" s="2">
        <f t="shared" si="369"/>
        <v>2.9999999999999895E-2</v>
      </c>
      <c r="R1094" s="2">
        <f t="shared" si="370"/>
        <v>3.059999999999989</v>
      </c>
      <c r="S1094" s="5">
        <f t="shared" si="371"/>
        <v>1.3198823391971346</v>
      </c>
    </row>
    <row r="1095" spans="1:19" x14ac:dyDescent="0.25">
      <c r="D1095" s="10">
        <v>1</v>
      </c>
      <c r="E1095" s="2">
        <v>1420</v>
      </c>
      <c r="F1095" s="40">
        <f t="shared" si="360"/>
        <v>0.59722222222222221</v>
      </c>
      <c r="G1095" s="2">
        <v>1429</v>
      </c>
      <c r="H1095" s="40">
        <f t="shared" si="372"/>
        <v>0.60347222222222219</v>
      </c>
      <c r="I1095" s="4">
        <f t="shared" si="361"/>
        <v>0.6069444444444444</v>
      </c>
      <c r="J1095" s="2" t="str">
        <f t="shared" si="362"/>
        <v/>
      </c>
      <c r="K1095" s="2">
        <f t="shared" si="363"/>
        <v>8.999999999999968</v>
      </c>
      <c r="L1095" s="2">
        <f t="shared" si="364"/>
        <v>2</v>
      </c>
      <c r="M1095" s="2">
        <f t="shared" ca="1" si="365"/>
        <v>1138</v>
      </c>
      <c r="N1095" s="2">
        <f t="shared" ca="1" si="366"/>
        <v>175.99999999999994</v>
      </c>
      <c r="O1095" s="2">
        <f t="shared" si="367"/>
        <v>2.5</v>
      </c>
      <c r="P1095" s="5">
        <f t="shared" si="368"/>
        <v>0.36191198291773735</v>
      </c>
      <c r="Q1095" s="2">
        <f t="shared" si="369"/>
        <v>8.999999999999968</v>
      </c>
      <c r="R1095" s="2">
        <f t="shared" si="370"/>
        <v>11.499999999999968</v>
      </c>
      <c r="S1095" s="5">
        <f t="shared" si="371"/>
        <v>9.3619119829177055</v>
      </c>
    </row>
    <row r="1096" spans="1:19" x14ac:dyDescent="0.25">
      <c r="A1096" s="6">
        <v>38383</v>
      </c>
      <c r="B1096" s="2">
        <v>1439</v>
      </c>
      <c r="D1096" s="10">
        <v>0.01</v>
      </c>
      <c r="E1096" s="2">
        <v>1522</v>
      </c>
      <c r="F1096" s="40">
        <f t="shared" si="360"/>
        <v>0.64027777777777783</v>
      </c>
      <c r="G1096" s="2">
        <v>1528</v>
      </c>
      <c r="H1096" s="40">
        <f t="shared" si="372"/>
        <v>0.64444444444444449</v>
      </c>
      <c r="I1096" s="4" t="str">
        <f t="shared" si="361"/>
        <v/>
      </c>
      <c r="J1096" s="2">
        <f t="shared" si="362"/>
        <v>3.9999999999999858</v>
      </c>
      <c r="K1096" s="2">
        <f t="shared" si="363"/>
        <v>5.9999999999999787</v>
      </c>
      <c r="L1096" s="2">
        <f t="shared" si="364"/>
        <v>1</v>
      </c>
      <c r="M1096" s="2">
        <f t="shared" ca="1" si="365"/>
        <v>1439</v>
      </c>
      <c r="N1096" s="2" t="str">
        <f t="shared" si="366"/>
        <v/>
      </c>
      <c r="O1096" s="2">
        <f t="shared" si="367"/>
        <v>0.51999999999999813</v>
      </c>
      <c r="P1096" s="5">
        <f t="shared" si="368"/>
        <v>0.2982496631469792</v>
      </c>
      <c r="Q1096" s="2">
        <f t="shared" si="369"/>
        <v>5.999999999999979E-2</v>
      </c>
      <c r="R1096" s="2">
        <f t="shared" si="370"/>
        <v>0.57999999999999796</v>
      </c>
      <c r="S1096" s="5">
        <f t="shared" si="371"/>
        <v>0.35824966314697898</v>
      </c>
    </row>
    <row r="1097" spans="1:19" x14ac:dyDescent="0.25">
      <c r="D1097" s="10">
        <v>0.25</v>
      </c>
      <c r="E1097" s="2">
        <v>1532</v>
      </c>
      <c r="F1097" s="40">
        <f t="shared" si="360"/>
        <v>0.64722222222222225</v>
      </c>
      <c r="G1097" s="2">
        <v>1540</v>
      </c>
      <c r="H1097" s="40">
        <f t="shared" si="372"/>
        <v>0.65277777777777779</v>
      </c>
      <c r="I1097" s="4" t="str">
        <f t="shared" si="361"/>
        <v/>
      </c>
      <c r="J1097" s="2">
        <f t="shared" si="362"/>
        <v>4.9999999999999822</v>
      </c>
      <c r="K1097" s="2">
        <f t="shared" si="363"/>
        <v>7.9999999999999716</v>
      </c>
      <c r="L1097" s="2">
        <f t="shared" si="364"/>
        <v>2</v>
      </c>
      <c r="M1097" s="2">
        <f t="shared" ca="1" si="365"/>
        <v>1439</v>
      </c>
      <c r="N1097" s="2" t="str">
        <f t="shared" si="366"/>
        <v/>
      </c>
      <c r="O1097" s="2">
        <f t="shared" si="367"/>
        <v>0.87499999999999689</v>
      </c>
      <c r="P1097" s="5">
        <f t="shared" si="368"/>
        <v>0.81852286071773894</v>
      </c>
      <c r="Q1097" s="2">
        <f t="shared" si="369"/>
        <v>1.9999999999999929</v>
      </c>
      <c r="R1097" s="2">
        <f t="shared" si="370"/>
        <v>2.8749999999999898</v>
      </c>
      <c r="S1097" s="5">
        <f t="shared" si="371"/>
        <v>2.8185228607177319</v>
      </c>
    </row>
    <row r="1098" spans="1:19" x14ac:dyDescent="0.25">
      <c r="D1098" s="10">
        <v>0.1</v>
      </c>
      <c r="E1098" s="2">
        <v>1545</v>
      </c>
      <c r="F1098" s="40">
        <f t="shared" si="360"/>
        <v>0.65625</v>
      </c>
      <c r="G1098" s="2">
        <v>1548</v>
      </c>
      <c r="H1098" s="40">
        <f t="shared" si="372"/>
        <v>0.65833333333333333</v>
      </c>
      <c r="I1098" s="4" t="str">
        <f t="shared" si="361"/>
        <v/>
      </c>
      <c r="J1098" s="2">
        <f t="shared" si="362"/>
        <v>3.9999999999999858</v>
      </c>
      <c r="K1098" s="2">
        <f t="shared" si="363"/>
        <v>2.9999999999999893</v>
      </c>
      <c r="L1098" s="2">
        <f t="shared" si="364"/>
        <v>3</v>
      </c>
      <c r="M1098" s="2">
        <f t="shared" ca="1" si="365"/>
        <v>1439</v>
      </c>
      <c r="N1098" s="2" t="str">
        <f t="shared" si="366"/>
        <v/>
      </c>
      <c r="O1098" s="2">
        <f t="shared" si="367"/>
        <v>0.20999999999999927</v>
      </c>
      <c r="P1098" s="5">
        <f t="shared" si="368"/>
        <v>0.12685516102523045</v>
      </c>
      <c r="Q1098" s="2">
        <f t="shared" si="369"/>
        <v>0.29999999999999893</v>
      </c>
      <c r="R1098" s="2">
        <f t="shared" si="370"/>
        <v>0.50999999999999823</v>
      </c>
      <c r="S1098" s="5">
        <f t="shared" si="371"/>
        <v>0.42685516102522936</v>
      </c>
    </row>
    <row r="1099" spans="1:19" x14ac:dyDescent="0.25">
      <c r="D1099" s="10">
        <v>5.0000000000000001E-3</v>
      </c>
      <c r="E1099" s="2">
        <v>1552</v>
      </c>
      <c r="F1099" s="40">
        <f t="shared" si="360"/>
        <v>0.66111111111111109</v>
      </c>
      <c r="G1099" s="2">
        <v>1555</v>
      </c>
      <c r="H1099" s="40">
        <f t="shared" si="372"/>
        <v>0.66319444444444442</v>
      </c>
      <c r="I1099" s="4">
        <f t="shared" si="361"/>
        <v>0.66666666666666663</v>
      </c>
      <c r="J1099" s="2" t="str">
        <f t="shared" si="362"/>
        <v/>
      </c>
      <c r="K1099" s="2">
        <f t="shared" si="363"/>
        <v>2.9999999999999893</v>
      </c>
      <c r="L1099" s="2">
        <f t="shared" si="364"/>
        <v>4</v>
      </c>
      <c r="M1099" s="2">
        <f t="shared" ca="1" si="365"/>
        <v>1439</v>
      </c>
      <c r="N1099" s="2">
        <f t="shared" ca="1" si="366"/>
        <v>80.999999999999872</v>
      </c>
      <c r="O1099" s="2">
        <f t="shared" si="367"/>
        <v>1.2500000000000001E-2</v>
      </c>
      <c r="P1099" s="5">
        <f t="shared" si="368"/>
        <v>2.9346558686941856E-3</v>
      </c>
      <c r="Q1099" s="2">
        <f t="shared" si="369"/>
        <v>1.4999999999999947E-2</v>
      </c>
      <c r="R1099" s="2">
        <f t="shared" si="370"/>
        <v>2.7499999999999948E-2</v>
      </c>
      <c r="S1099" s="5">
        <f t="shared" si="371"/>
        <v>1.7934655868694131E-2</v>
      </c>
    </row>
    <row r="1100" spans="1:19" x14ac:dyDescent="0.25">
      <c r="A1100" s="6">
        <v>38383</v>
      </c>
      <c r="B1100" s="2">
        <v>1728</v>
      </c>
      <c r="D1100" s="10">
        <v>0.01</v>
      </c>
      <c r="E1100" s="2">
        <v>1809</v>
      </c>
      <c r="F1100" s="40">
        <f t="shared" si="360"/>
        <v>0.75624999999999998</v>
      </c>
      <c r="G1100" s="2">
        <v>1823</v>
      </c>
      <c r="H1100" s="40">
        <f t="shared" si="372"/>
        <v>0.76597222222222217</v>
      </c>
      <c r="I1100" s="4" t="str">
        <f t="shared" si="361"/>
        <v/>
      </c>
      <c r="J1100" s="2">
        <f t="shared" si="362"/>
        <v>10.000000000000124</v>
      </c>
      <c r="K1100" s="2">
        <f t="shared" si="363"/>
        <v>13.99999999999995</v>
      </c>
      <c r="L1100" s="2">
        <f t="shared" si="364"/>
        <v>1</v>
      </c>
      <c r="M1100" s="2">
        <f t="shared" ca="1" si="365"/>
        <v>1728</v>
      </c>
      <c r="N1100" s="2" t="str">
        <f t="shared" si="366"/>
        <v/>
      </c>
      <c r="O1100" s="2">
        <f t="shared" si="367"/>
        <v>2.0500000000000256</v>
      </c>
      <c r="P1100" s="5">
        <f t="shared" si="368"/>
        <v>1.0572595624330434</v>
      </c>
      <c r="Q1100" s="2">
        <f t="shared" si="369"/>
        <v>0.13999999999999951</v>
      </c>
      <c r="R1100" s="2">
        <f t="shared" si="370"/>
        <v>2.1900000000000253</v>
      </c>
      <c r="S1100" s="5">
        <f t="shared" si="371"/>
        <v>1.1972595624330429</v>
      </c>
    </row>
    <row r="1101" spans="1:19" x14ac:dyDescent="0.25">
      <c r="D1101" s="10">
        <v>0.4</v>
      </c>
      <c r="E1101" s="2">
        <v>1833</v>
      </c>
      <c r="F1101" s="40">
        <f t="shared" si="360"/>
        <v>0.7729166666666667</v>
      </c>
      <c r="G1101" s="2">
        <v>1838</v>
      </c>
      <c r="H1101" s="40">
        <f t="shared" si="372"/>
        <v>0.77638888888888891</v>
      </c>
      <c r="I1101" s="4" t="str">
        <f t="shared" si="361"/>
        <v/>
      </c>
      <c r="J1101" s="2">
        <f t="shared" si="362"/>
        <v>11.999999999999957</v>
      </c>
      <c r="K1101" s="2">
        <f t="shared" si="363"/>
        <v>4.9999999999999822</v>
      </c>
      <c r="L1101" s="2">
        <f t="shared" si="364"/>
        <v>2</v>
      </c>
      <c r="M1101" s="2">
        <f t="shared" ca="1" si="365"/>
        <v>1728</v>
      </c>
      <c r="N1101" s="2" t="str">
        <f t="shared" si="366"/>
        <v/>
      </c>
      <c r="O1101" s="2">
        <f t="shared" si="367"/>
        <v>2.4059999999999917</v>
      </c>
      <c r="P1101" s="5">
        <f t="shared" si="368"/>
        <v>0.79926983371777172</v>
      </c>
      <c r="Q1101" s="2">
        <f t="shared" si="369"/>
        <v>1.9999999999999929</v>
      </c>
      <c r="R1101" s="2">
        <f t="shared" si="370"/>
        <v>4.4059999999999846</v>
      </c>
      <c r="S1101" s="5">
        <f t="shared" si="371"/>
        <v>2.7992698337177648</v>
      </c>
    </row>
    <row r="1102" spans="1:19" x14ac:dyDescent="0.25">
      <c r="D1102" s="10">
        <v>1E-3</v>
      </c>
      <c r="E1102" s="2">
        <v>1850</v>
      </c>
      <c r="F1102" s="40">
        <f t="shared" si="360"/>
        <v>0.78472222222222221</v>
      </c>
      <c r="G1102" s="2">
        <v>1854</v>
      </c>
      <c r="H1102" s="40">
        <f t="shared" si="372"/>
        <v>0.78749999999999998</v>
      </c>
      <c r="I1102" s="4">
        <f t="shared" si="361"/>
        <v>0.79097222222222219</v>
      </c>
      <c r="J1102" s="2" t="str">
        <f t="shared" si="362"/>
        <v/>
      </c>
      <c r="K1102" s="2">
        <f t="shared" si="363"/>
        <v>3.9999999999999858</v>
      </c>
      <c r="L1102" s="2">
        <f t="shared" si="364"/>
        <v>3</v>
      </c>
      <c r="M1102" s="2">
        <f t="shared" ca="1" si="365"/>
        <v>1728</v>
      </c>
      <c r="N1102" s="2">
        <f t="shared" ca="1" si="366"/>
        <v>91</v>
      </c>
      <c r="O1102" s="2">
        <f t="shared" si="367"/>
        <v>2.5000000000000001E-3</v>
      </c>
      <c r="P1102" s="5">
        <f t="shared" si="368"/>
        <v>7.2310141757293866E-4</v>
      </c>
      <c r="Q1102" s="2">
        <f t="shared" si="369"/>
        <v>3.9999999999999862E-3</v>
      </c>
      <c r="R1102" s="2">
        <f t="shared" si="370"/>
        <v>6.4999999999999867E-3</v>
      </c>
      <c r="S1102" s="5">
        <f t="shared" si="371"/>
        <v>4.7231014175729245E-3</v>
      </c>
    </row>
    <row r="1103" spans="1:19" x14ac:dyDescent="0.25">
      <c r="A1103" s="6">
        <v>38383</v>
      </c>
      <c r="B1103" s="2">
        <v>1902</v>
      </c>
      <c r="D1103" s="10">
        <v>0.01</v>
      </c>
      <c r="E1103" s="2">
        <v>1954</v>
      </c>
      <c r="F1103" s="40">
        <f t="shared" si="360"/>
        <v>0.82916666666666661</v>
      </c>
      <c r="G1103" s="2">
        <v>2000</v>
      </c>
      <c r="H1103" s="40">
        <f t="shared" si="372"/>
        <v>0.83333333333333337</v>
      </c>
      <c r="I1103" s="4" t="str">
        <f t="shared" si="361"/>
        <v/>
      </c>
      <c r="J1103" s="2">
        <f t="shared" si="362"/>
        <v>6.9999999999999751</v>
      </c>
      <c r="K1103" s="2">
        <f t="shared" si="363"/>
        <v>6.0000000000001386</v>
      </c>
      <c r="L1103" s="2">
        <f t="shared" si="364"/>
        <v>1</v>
      </c>
      <c r="M1103" s="2">
        <f t="shared" ca="1" si="365"/>
        <v>1902</v>
      </c>
      <c r="N1103" s="2" t="str">
        <f t="shared" si="366"/>
        <v/>
      </c>
      <c r="O1103" s="2">
        <f t="shared" si="367"/>
        <v>3.5349999999999873</v>
      </c>
      <c r="P1103" s="5">
        <f t="shared" si="368"/>
        <v>1.5048627290633239</v>
      </c>
      <c r="Q1103" s="2">
        <f t="shared" si="369"/>
        <v>6.0000000000001386E-2</v>
      </c>
      <c r="R1103" s="2">
        <f t="shared" si="370"/>
        <v>3.5949999999999886</v>
      </c>
      <c r="S1103" s="5">
        <f t="shared" si="371"/>
        <v>1.5648627290633252</v>
      </c>
    </row>
    <row r="1104" spans="1:19" x14ac:dyDescent="0.25">
      <c r="D1104" s="10">
        <v>1</v>
      </c>
      <c r="E1104" s="2">
        <v>2007</v>
      </c>
      <c r="F1104" s="40">
        <f t="shared" si="360"/>
        <v>0.83819444444444446</v>
      </c>
      <c r="G1104" s="2">
        <v>2010</v>
      </c>
      <c r="H1104" s="40">
        <f t="shared" si="372"/>
        <v>0.84027777777777779</v>
      </c>
      <c r="I1104" s="4" t="str">
        <f t="shared" si="361"/>
        <v/>
      </c>
      <c r="J1104" s="2">
        <f t="shared" si="362"/>
        <v>8.999999999999968</v>
      </c>
      <c r="K1104" s="2">
        <f t="shared" si="363"/>
        <v>2.9999999999999893</v>
      </c>
      <c r="L1104" s="2">
        <f t="shared" si="364"/>
        <v>2</v>
      </c>
      <c r="M1104" s="2">
        <f t="shared" ca="1" si="365"/>
        <v>1902</v>
      </c>
      <c r="N1104" s="2" t="str">
        <f t="shared" si="366"/>
        <v/>
      </c>
      <c r="O1104" s="2">
        <f t="shared" si="367"/>
        <v>4.5899999999999839</v>
      </c>
      <c r="P1104" s="5">
        <f t="shared" si="368"/>
        <v>2.2546162078133785</v>
      </c>
      <c r="Q1104" s="2">
        <f t="shared" si="369"/>
        <v>2.9999999999999893</v>
      </c>
      <c r="R1104" s="2">
        <f t="shared" si="370"/>
        <v>7.5899999999999732</v>
      </c>
      <c r="S1104" s="5">
        <f t="shared" si="371"/>
        <v>5.2546162078133678</v>
      </c>
    </row>
    <row r="1105" spans="1:19" x14ac:dyDescent="0.25">
      <c r="D1105" s="10">
        <v>0.02</v>
      </c>
      <c r="E1105" s="2">
        <v>2019</v>
      </c>
      <c r="F1105" s="40">
        <f t="shared" si="360"/>
        <v>0.84652777777777777</v>
      </c>
      <c r="G1105" s="2">
        <v>2022</v>
      </c>
      <c r="H1105" s="40">
        <f t="shared" si="372"/>
        <v>0.84861111111111109</v>
      </c>
      <c r="I1105" s="4">
        <f t="shared" si="361"/>
        <v>0.8520833333333333</v>
      </c>
      <c r="J1105" s="2" t="str">
        <f t="shared" si="362"/>
        <v/>
      </c>
      <c r="K1105" s="2">
        <f t="shared" si="363"/>
        <v>2.9999999999999893</v>
      </c>
      <c r="L1105" s="2">
        <f t="shared" si="364"/>
        <v>3</v>
      </c>
      <c r="M1105" s="2">
        <f t="shared" ca="1" si="365"/>
        <v>1902</v>
      </c>
      <c r="N1105" s="2">
        <f t="shared" ca="1" si="366"/>
        <v>84.999999999999858</v>
      </c>
      <c r="O1105" s="2">
        <f t="shared" si="367"/>
        <v>0.05</v>
      </c>
      <c r="P1105" s="5">
        <f t="shared" si="368"/>
        <v>1.0096958881694557E-2</v>
      </c>
      <c r="Q1105" s="2">
        <f t="shared" si="369"/>
        <v>5.999999999999979E-2</v>
      </c>
      <c r="R1105" s="2">
        <f t="shared" si="370"/>
        <v>0.10999999999999979</v>
      </c>
      <c r="S1105" s="5">
        <f t="shared" si="371"/>
        <v>7.0096958881694343E-2</v>
      </c>
    </row>
    <row r="1106" spans="1:19" x14ac:dyDescent="0.25">
      <c r="A1106" s="6">
        <v>38384</v>
      </c>
      <c r="B1106" s="2">
        <v>955</v>
      </c>
      <c r="D1106" s="10">
        <v>0.01</v>
      </c>
      <c r="E1106" s="2">
        <v>1054</v>
      </c>
      <c r="F1106" s="40">
        <f t="shared" si="360"/>
        <v>0.45416666666666666</v>
      </c>
      <c r="G1106" s="2">
        <v>1059</v>
      </c>
      <c r="H1106" s="40">
        <f t="shared" si="372"/>
        <v>0.45763888888888887</v>
      </c>
      <c r="I1106" s="4">
        <f t="shared" si="361"/>
        <v>0.46111111111111108</v>
      </c>
      <c r="J1106" s="2" t="str">
        <f t="shared" si="362"/>
        <v/>
      </c>
      <c r="K1106" s="2">
        <f t="shared" si="363"/>
        <v>4.9999999999999822</v>
      </c>
      <c r="L1106" s="2">
        <f t="shared" si="364"/>
        <v>1</v>
      </c>
      <c r="M1106" s="2">
        <f t="shared" ca="1" si="365"/>
        <v>955</v>
      </c>
      <c r="N1106" s="2">
        <f t="shared" ca="1" si="366"/>
        <v>69</v>
      </c>
      <c r="O1106" s="2">
        <f t="shared" si="367"/>
        <v>2.5000000000000001E-2</v>
      </c>
      <c r="P1106" s="5">
        <f t="shared" si="368"/>
        <v>5.4281443780592247E-3</v>
      </c>
      <c r="Q1106" s="2">
        <f t="shared" si="369"/>
        <v>4.9999999999999822E-2</v>
      </c>
      <c r="R1106" s="2">
        <f t="shared" si="370"/>
        <v>7.4999999999999817E-2</v>
      </c>
      <c r="S1106" s="5">
        <f t="shared" si="371"/>
        <v>5.5428144378059048E-2</v>
      </c>
    </row>
    <row r="1107" spans="1:19" x14ac:dyDescent="0.25">
      <c r="A1107" s="6">
        <v>38384</v>
      </c>
      <c r="B1107" s="2">
        <v>1355</v>
      </c>
      <c r="D1107" s="10">
        <v>0.01</v>
      </c>
      <c r="E1107" s="2">
        <v>1428</v>
      </c>
      <c r="F1107" s="40">
        <f t="shared" si="360"/>
        <v>0.60277777777777775</v>
      </c>
      <c r="G1107" s="2">
        <v>1436</v>
      </c>
      <c r="H1107" s="40">
        <f t="shared" si="372"/>
        <v>0.60833333333333328</v>
      </c>
      <c r="I1107" s="4" t="str">
        <f t="shared" si="361"/>
        <v/>
      </c>
      <c r="J1107" s="2">
        <f t="shared" si="362"/>
        <v>7.000000000000135</v>
      </c>
      <c r="K1107" s="2">
        <f t="shared" si="363"/>
        <v>7.9999999999999716</v>
      </c>
      <c r="L1107" s="2">
        <f t="shared" si="364"/>
        <v>1</v>
      </c>
      <c r="M1107" s="2">
        <f t="shared" ca="1" si="365"/>
        <v>1355</v>
      </c>
      <c r="N1107" s="2" t="str">
        <f t="shared" si="366"/>
        <v/>
      </c>
      <c r="O1107" s="2">
        <f t="shared" si="367"/>
        <v>0.38500000000000745</v>
      </c>
      <c r="P1107" s="5">
        <f t="shared" si="368"/>
        <v>0.27361621771210098</v>
      </c>
      <c r="Q1107" s="2">
        <f t="shared" si="369"/>
        <v>7.9999999999999724E-2</v>
      </c>
      <c r="R1107" s="2">
        <f t="shared" si="370"/>
        <v>0.46500000000000719</v>
      </c>
      <c r="S1107" s="5">
        <f t="shared" si="371"/>
        <v>0.35361621771210072</v>
      </c>
    </row>
    <row r="1108" spans="1:19" x14ac:dyDescent="0.25">
      <c r="D1108" s="10">
        <v>0.1</v>
      </c>
      <c r="E1108" s="2">
        <v>1443</v>
      </c>
      <c r="F1108" s="40">
        <f t="shared" si="360"/>
        <v>0.61319444444444449</v>
      </c>
      <c r="G1108" s="2">
        <v>1445</v>
      </c>
      <c r="H1108" s="40">
        <f t="shared" si="372"/>
        <v>0.61458333333333337</v>
      </c>
      <c r="I1108" s="4" t="str">
        <f t="shared" si="361"/>
        <v/>
      </c>
      <c r="J1108" s="2">
        <f t="shared" si="362"/>
        <v>13.99999999999995</v>
      </c>
      <c r="K1108" s="2">
        <f t="shared" si="363"/>
        <v>1.9999999999999929</v>
      </c>
      <c r="L1108" s="2">
        <f t="shared" si="364"/>
        <v>2</v>
      </c>
      <c r="M1108" s="2">
        <f t="shared" ca="1" si="365"/>
        <v>1355</v>
      </c>
      <c r="N1108" s="2" t="str">
        <f t="shared" si="366"/>
        <v/>
      </c>
      <c r="O1108" s="2">
        <f t="shared" si="367"/>
        <v>700.69999999999743</v>
      </c>
      <c r="P1108" s="5">
        <f t="shared" si="368"/>
        <v>202.46838027172785</v>
      </c>
      <c r="Q1108" s="2">
        <f t="shared" si="369"/>
        <v>0.19999999999999929</v>
      </c>
      <c r="R1108" s="2">
        <f t="shared" si="370"/>
        <v>700.89999999999748</v>
      </c>
      <c r="S1108" s="5">
        <f t="shared" si="371"/>
        <v>202.66838027172784</v>
      </c>
    </row>
    <row r="1109" spans="1:19" x14ac:dyDescent="0.25">
      <c r="D1109" s="10">
        <v>100</v>
      </c>
      <c r="E1109" s="2">
        <v>1459</v>
      </c>
      <c r="F1109" s="40">
        <f t="shared" si="360"/>
        <v>0.62430555555555556</v>
      </c>
      <c r="G1109" s="2">
        <v>1500</v>
      </c>
      <c r="H1109" s="40">
        <f t="shared" si="372"/>
        <v>0.625</v>
      </c>
      <c r="I1109" s="4" t="str">
        <f t="shared" si="361"/>
        <v/>
      </c>
      <c r="J1109" s="2">
        <f t="shared" si="362"/>
        <v>5.9999999999999787</v>
      </c>
      <c r="K1109" s="2">
        <f t="shared" si="363"/>
        <v>0.99999999999999645</v>
      </c>
      <c r="L1109" s="2">
        <f t="shared" si="364"/>
        <v>3</v>
      </c>
      <c r="M1109" s="2">
        <f t="shared" ca="1" si="365"/>
        <v>1355</v>
      </c>
      <c r="N1109" s="2" t="str">
        <f t="shared" si="366"/>
        <v/>
      </c>
      <c r="O1109" s="2">
        <f t="shared" si="367"/>
        <v>329.99999999999881</v>
      </c>
      <c r="P1109" s="5">
        <f t="shared" si="368"/>
        <v>234.51902939428345</v>
      </c>
      <c r="Q1109" s="2">
        <f t="shared" si="369"/>
        <v>99.999999999999645</v>
      </c>
      <c r="R1109" s="2">
        <f t="shared" si="370"/>
        <v>429.99999999999847</v>
      </c>
      <c r="S1109" s="5">
        <f t="shared" si="371"/>
        <v>334.51902939428311</v>
      </c>
    </row>
    <row r="1110" spans="1:19" x14ac:dyDescent="0.25">
      <c r="D1110" s="10">
        <v>10</v>
      </c>
      <c r="E1110" s="2">
        <v>1506</v>
      </c>
      <c r="F1110" s="40">
        <f t="shared" si="360"/>
        <v>0.62916666666666665</v>
      </c>
      <c r="G1110" s="2">
        <v>1533</v>
      </c>
      <c r="H1110" s="40">
        <f t="shared" si="372"/>
        <v>0.6479166666666667</v>
      </c>
      <c r="I1110" s="4" t="str">
        <f t="shared" si="361"/>
        <v/>
      </c>
      <c r="J1110" s="2">
        <f t="shared" si="362"/>
        <v>8.999999999999968</v>
      </c>
      <c r="K1110" s="2">
        <f t="shared" si="363"/>
        <v>27.000000000000064</v>
      </c>
      <c r="L1110" s="2">
        <f t="shared" si="364"/>
        <v>4</v>
      </c>
      <c r="M1110" s="2">
        <f t="shared" ca="1" si="365"/>
        <v>1355</v>
      </c>
      <c r="N1110" s="2" t="str">
        <f t="shared" si="366"/>
        <v/>
      </c>
      <c r="O1110" s="2">
        <f t="shared" si="367"/>
        <v>45.044999999999838</v>
      </c>
      <c r="P1110" s="5">
        <f t="shared" si="368"/>
        <v>13.015993850604142</v>
      </c>
      <c r="Q1110" s="2">
        <f t="shared" si="369"/>
        <v>270.00000000000063</v>
      </c>
      <c r="R1110" s="2">
        <f t="shared" si="370"/>
        <v>315.04500000000047</v>
      </c>
      <c r="S1110" s="5">
        <f t="shared" si="371"/>
        <v>283.01599385060479</v>
      </c>
    </row>
    <row r="1111" spans="1:19" x14ac:dyDescent="0.25">
      <c r="D1111" s="10">
        <v>0.01</v>
      </c>
      <c r="E1111" s="2">
        <v>1542</v>
      </c>
      <c r="F1111" s="40">
        <f t="shared" si="360"/>
        <v>0.65416666666666667</v>
      </c>
      <c r="G1111" s="2">
        <v>1550</v>
      </c>
      <c r="H1111" s="40">
        <f t="shared" si="372"/>
        <v>0.65972222222222221</v>
      </c>
      <c r="I1111" s="4">
        <f t="shared" si="361"/>
        <v>0.66319444444444442</v>
      </c>
      <c r="J1111" s="2" t="str">
        <f t="shared" si="362"/>
        <v/>
      </c>
      <c r="K1111" s="2">
        <f t="shared" si="363"/>
        <v>7.9999999999999716</v>
      </c>
      <c r="L1111" s="2">
        <f t="shared" si="364"/>
        <v>5</v>
      </c>
      <c r="M1111" s="2">
        <f t="shared" ca="1" si="365"/>
        <v>1355</v>
      </c>
      <c r="N1111" s="2">
        <f t="shared" ca="1" si="366"/>
        <v>120.00000000000006</v>
      </c>
      <c r="O1111" s="2">
        <f t="shared" si="367"/>
        <v>2.5000000000000001E-2</v>
      </c>
      <c r="P1111" s="5">
        <f t="shared" si="368"/>
        <v>5.4281443780592247E-3</v>
      </c>
      <c r="Q1111" s="2">
        <f t="shared" si="369"/>
        <v>7.9999999999999724E-2</v>
      </c>
      <c r="R1111" s="2">
        <f t="shared" si="370"/>
        <v>0.10499999999999973</v>
      </c>
      <c r="S1111" s="5">
        <f t="shared" si="371"/>
        <v>8.5428144378058943E-2</v>
      </c>
    </row>
    <row r="1112" spans="1:19" x14ac:dyDescent="0.25">
      <c r="A1112" s="6">
        <v>38384</v>
      </c>
      <c r="B1112" s="2">
        <v>1615</v>
      </c>
      <c r="D1112" s="10">
        <v>0.1</v>
      </c>
      <c r="E1112" s="2">
        <v>1735</v>
      </c>
      <c r="F1112" s="40">
        <f t="shared" si="360"/>
        <v>0.73263888888888884</v>
      </c>
      <c r="G1112" s="2">
        <v>1811</v>
      </c>
      <c r="H1112" s="40">
        <f t="shared" si="372"/>
        <v>0.75763888888888886</v>
      </c>
      <c r="I1112" s="4" t="str">
        <f t="shared" si="361"/>
        <v/>
      </c>
      <c r="J1112" s="2">
        <f t="shared" si="362"/>
        <v>7.000000000000135</v>
      </c>
      <c r="K1112" s="2">
        <f t="shared" si="363"/>
        <v>36.000000000000028</v>
      </c>
      <c r="L1112" s="2">
        <f t="shared" si="364"/>
        <v>1</v>
      </c>
      <c r="M1112" s="2">
        <f t="shared" ca="1" si="365"/>
        <v>1615</v>
      </c>
      <c r="N1112" s="2" t="str">
        <f t="shared" si="366"/>
        <v/>
      </c>
      <c r="O1112" s="2">
        <f t="shared" si="367"/>
        <v>140.35000000000272</v>
      </c>
      <c r="P1112" s="5">
        <f t="shared" si="368"/>
        <v>46.616392836874674</v>
      </c>
      <c r="Q1112" s="2">
        <f t="shared" si="369"/>
        <v>3.6000000000000032</v>
      </c>
      <c r="R1112" s="2">
        <f t="shared" si="370"/>
        <v>143.95000000000272</v>
      </c>
      <c r="S1112" s="5">
        <f t="shared" si="371"/>
        <v>50.216392836874675</v>
      </c>
    </row>
    <row r="1113" spans="1:19" x14ac:dyDescent="0.25">
      <c r="D1113" s="10">
        <v>40</v>
      </c>
      <c r="E1113" s="2">
        <v>1818</v>
      </c>
      <c r="F1113" s="40">
        <f t="shared" si="360"/>
        <v>0.76250000000000007</v>
      </c>
      <c r="G1113" s="2">
        <v>1906</v>
      </c>
      <c r="H1113" s="40">
        <f t="shared" si="372"/>
        <v>0.79583333333333339</v>
      </c>
      <c r="I1113" s="4">
        <f t="shared" si="361"/>
        <v>0.7993055555555556</v>
      </c>
      <c r="J1113" s="2" t="str">
        <f t="shared" si="362"/>
        <v/>
      </c>
      <c r="K1113" s="2">
        <f t="shared" si="363"/>
        <v>47.999999999999986</v>
      </c>
      <c r="L1113" s="2">
        <f t="shared" si="364"/>
        <v>2</v>
      </c>
      <c r="M1113" s="2">
        <f t="shared" ca="1" si="365"/>
        <v>1615</v>
      </c>
      <c r="N1113" s="2">
        <f t="shared" ca="1" si="366"/>
        <v>176</v>
      </c>
      <c r="O1113" s="2">
        <f t="shared" si="367"/>
        <v>100</v>
      </c>
      <c r="P1113" s="5">
        <f t="shared" si="368"/>
        <v>11.425711806824168</v>
      </c>
      <c r="Q1113" s="2">
        <f t="shared" si="369"/>
        <v>1919.9999999999995</v>
      </c>
      <c r="R1113" s="2">
        <f t="shared" si="370"/>
        <v>2019.9999999999995</v>
      </c>
      <c r="S1113" s="5">
        <f t="shared" si="371"/>
        <v>1931.4257118068238</v>
      </c>
    </row>
    <row r="1114" spans="1:19" x14ac:dyDescent="0.25">
      <c r="A1114" s="6">
        <v>38385</v>
      </c>
      <c r="B1114" s="2">
        <v>838</v>
      </c>
      <c r="D1114" s="10">
        <v>2E-3</v>
      </c>
      <c r="E1114" s="2">
        <v>1125</v>
      </c>
      <c r="F1114" s="40">
        <f t="shared" si="360"/>
        <v>0.47569444444444442</v>
      </c>
      <c r="G1114" s="2">
        <v>1129</v>
      </c>
      <c r="H1114" s="40">
        <f t="shared" si="372"/>
        <v>0.47847222222222219</v>
      </c>
      <c r="I1114" s="4">
        <f t="shared" si="361"/>
        <v>0.4819444444444444</v>
      </c>
      <c r="J1114" s="2" t="str">
        <f t="shared" si="362"/>
        <v/>
      </c>
      <c r="K1114" s="2">
        <f t="shared" si="363"/>
        <v>3.9999999999999858</v>
      </c>
      <c r="L1114" s="2">
        <f t="shared" si="364"/>
        <v>1</v>
      </c>
      <c r="M1114" s="2">
        <f t="shared" ca="1" si="365"/>
        <v>838</v>
      </c>
      <c r="N1114" s="2">
        <f t="shared" ca="1" si="366"/>
        <v>175.99999999999994</v>
      </c>
      <c r="O1114" s="2">
        <f t="shared" si="367"/>
        <v>5.0000000000000001E-3</v>
      </c>
      <c r="P1114" s="5">
        <f t="shared" si="368"/>
        <v>1.3149772591720739E-3</v>
      </c>
      <c r="Q1114" s="2">
        <f t="shared" si="369"/>
        <v>7.9999999999999724E-3</v>
      </c>
      <c r="R1114" s="2">
        <f t="shared" si="370"/>
        <v>1.2999999999999973E-2</v>
      </c>
      <c r="S1114" s="5">
        <f t="shared" si="371"/>
        <v>9.314977259172047E-3</v>
      </c>
    </row>
    <row r="1115" spans="1:19" x14ac:dyDescent="0.25">
      <c r="A1115" s="6">
        <v>38385</v>
      </c>
      <c r="B1115" s="2">
        <v>1140</v>
      </c>
      <c r="D1115" s="10">
        <v>10</v>
      </c>
      <c r="E1115" s="2">
        <v>1200</v>
      </c>
      <c r="F1115" s="40">
        <f t="shared" si="360"/>
        <v>0.5</v>
      </c>
      <c r="G1115" s="2">
        <v>1210</v>
      </c>
      <c r="H1115" s="40">
        <f t="shared" si="372"/>
        <v>0.50694444444444442</v>
      </c>
      <c r="I1115" s="4">
        <f t="shared" si="361"/>
        <v>0.51041666666666663</v>
      </c>
      <c r="J1115" s="2" t="str">
        <f t="shared" si="362"/>
        <v/>
      </c>
      <c r="K1115" s="2">
        <f t="shared" si="363"/>
        <v>9.9999999999999645</v>
      </c>
      <c r="L1115" s="2">
        <f t="shared" si="364"/>
        <v>1</v>
      </c>
      <c r="M1115" s="2">
        <f t="shared" ca="1" si="365"/>
        <v>1140</v>
      </c>
      <c r="N1115" s="2">
        <f t="shared" ca="1" si="366"/>
        <v>34.999999999999957</v>
      </c>
      <c r="O1115" s="2">
        <f t="shared" si="367"/>
        <v>25</v>
      </c>
      <c r="P1115" s="5">
        <f t="shared" si="368"/>
        <v>3.1021051639523365</v>
      </c>
      <c r="Q1115" s="2">
        <f t="shared" si="369"/>
        <v>99.999999999999645</v>
      </c>
      <c r="R1115" s="2">
        <f t="shared" si="370"/>
        <v>124.99999999999964</v>
      </c>
      <c r="S1115" s="5">
        <f t="shared" si="371"/>
        <v>103.10210516395198</v>
      </c>
    </row>
    <row r="1116" spans="1:19" x14ac:dyDescent="0.25">
      <c r="A1116" s="6">
        <v>38386</v>
      </c>
      <c r="B1116" s="2">
        <v>845</v>
      </c>
      <c r="D1116" s="10">
        <v>0.01</v>
      </c>
      <c r="E1116" s="2">
        <v>1050</v>
      </c>
      <c r="F1116" s="40">
        <f t="shared" si="360"/>
        <v>0.4513888888888889</v>
      </c>
      <c r="G1116" s="2">
        <v>1053</v>
      </c>
      <c r="H1116" s="40">
        <f t="shared" si="372"/>
        <v>0.45347222222222222</v>
      </c>
      <c r="I1116" s="4">
        <f t="shared" si="361"/>
        <v>0.45694444444444443</v>
      </c>
      <c r="J1116" s="2" t="str">
        <f t="shared" si="362"/>
        <v/>
      </c>
      <c r="K1116" s="2">
        <f t="shared" si="363"/>
        <v>2.9999999999999893</v>
      </c>
      <c r="L1116" s="2">
        <f t="shared" si="364"/>
        <v>1</v>
      </c>
      <c r="M1116" s="2">
        <f t="shared" ca="1" si="365"/>
        <v>845</v>
      </c>
      <c r="N1116" s="2">
        <f t="shared" ca="1" si="366"/>
        <v>133</v>
      </c>
      <c r="O1116" s="2">
        <f t="shared" si="367"/>
        <v>2.5000000000000001E-2</v>
      </c>
      <c r="P1116" s="5">
        <f t="shared" si="368"/>
        <v>5.4281443780592247E-3</v>
      </c>
      <c r="Q1116" s="2">
        <f t="shared" si="369"/>
        <v>2.9999999999999895E-2</v>
      </c>
      <c r="R1116" s="2">
        <f t="shared" si="370"/>
        <v>5.4999999999999896E-2</v>
      </c>
      <c r="S1116" s="5">
        <f t="shared" si="371"/>
        <v>3.542814437805912E-2</v>
      </c>
    </row>
    <row r="1117" spans="1:19" x14ac:dyDescent="0.25">
      <c r="A1117" s="6">
        <v>38386</v>
      </c>
      <c r="B1117" s="2">
        <v>1236</v>
      </c>
      <c r="D1117" s="10">
        <v>100</v>
      </c>
      <c r="E1117" s="2">
        <v>1321</v>
      </c>
      <c r="F1117" s="40">
        <f t="shared" si="360"/>
        <v>0.55625000000000002</v>
      </c>
      <c r="G1117" s="2">
        <v>1453</v>
      </c>
      <c r="H1117" s="40">
        <f t="shared" si="372"/>
        <v>0.62013888888888891</v>
      </c>
      <c r="I1117" s="4">
        <f t="shared" si="361"/>
        <v>0.62361111111111112</v>
      </c>
      <c r="J1117" s="2" t="str">
        <f t="shared" si="362"/>
        <v/>
      </c>
      <c r="K1117" s="2">
        <f t="shared" si="363"/>
        <v>92</v>
      </c>
      <c r="L1117" s="2">
        <f t="shared" si="364"/>
        <v>1</v>
      </c>
      <c r="M1117" s="2">
        <f t="shared" ca="1" si="365"/>
        <v>1236</v>
      </c>
      <c r="N1117" s="2">
        <f t="shared" ca="1" si="366"/>
        <v>141.99999999999997</v>
      </c>
      <c r="O1117" s="2">
        <f t="shared" si="367"/>
        <v>250</v>
      </c>
      <c r="P1117" s="5">
        <f t="shared" si="368"/>
        <v>27.143420404993254</v>
      </c>
      <c r="Q1117" s="2">
        <f t="shared" si="369"/>
        <v>9200</v>
      </c>
      <c r="R1117" s="2">
        <f t="shared" si="370"/>
        <v>9450</v>
      </c>
      <c r="S1117" s="5">
        <f t="shared" si="371"/>
        <v>9227.1434204049929</v>
      </c>
    </row>
    <row r="1118" spans="1:19" x14ac:dyDescent="0.25">
      <c r="A1118" s="6">
        <v>38387</v>
      </c>
      <c r="B1118" s="2">
        <v>748</v>
      </c>
      <c r="D1118" s="10">
        <v>0.01</v>
      </c>
      <c r="E1118" s="2">
        <v>818</v>
      </c>
      <c r="F1118" s="40">
        <f t="shared" si="360"/>
        <v>0.34583333333333338</v>
      </c>
      <c r="G1118" s="2">
        <v>818</v>
      </c>
      <c r="H1118" s="40">
        <f t="shared" si="372"/>
        <v>0.34583333333333338</v>
      </c>
      <c r="I1118" s="4" t="str">
        <f t="shared" si="361"/>
        <v/>
      </c>
      <c r="J1118" s="2">
        <f t="shared" si="362"/>
        <v>11.999999999999957</v>
      </c>
      <c r="K1118" s="2">
        <f t="shared" si="363"/>
        <v>0</v>
      </c>
      <c r="L1118" s="2">
        <f t="shared" si="364"/>
        <v>1</v>
      </c>
      <c r="M1118" s="2">
        <f t="shared" ca="1" si="365"/>
        <v>748</v>
      </c>
      <c r="N1118" s="2" t="str">
        <f t="shared" si="366"/>
        <v/>
      </c>
      <c r="O1118" s="2">
        <f t="shared" si="367"/>
        <v>600.0599999999979</v>
      </c>
      <c r="P1118" s="5">
        <f t="shared" si="368"/>
        <v>130.27672998597731</v>
      </c>
      <c r="Q1118" s="2">
        <f t="shared" si="369"/>
        <v>0</v>
      </c>
      <c r="R1118" s="2">
        <f t="shared" si="370"/>
        <v>600.0599999999979</v>
      </c>
      <c r="S1118" s="5">
        <f t="shared" si="371"/>
        <v>130.27672998597731</v>
      </c>
    </row>
    <row r="1119" spans="1:19" x14ac:dyDescent="0.25">
      <c r="D1119" s="10">
        <v>100</v>
      </c>
      <c r="E1119" s="2">
        <v>830</v>
      </c>
      <c r="F1119" s="40">
        <f t="shared" si="360"/>
        <v>0.35416666666666669</v>
      </c>
      <c r="G1119" s="2">
        <v>831</v>
      </c>
      <c r="H1119" s="40">
        <f t="shared" si="372"/>
        <v>0.35486111111111113</v>
      </c>
      <c r="I1119" s="4" t="str">
        <f t="shared" si="361"/>
        <v/>
      </c>
      <c r="J1119" s="2">
        <f t="shared" si="362"/>
        <v>1.9999999999999929</v>
      </c>
      <c r="K1119" s="2">
        <f t="shared" si="363"/>
        <v>0.99999999999999645</v>
      </c>
      <c r="L1119" s="2">
        <f t="shared" si="364"/>
        <v>2</v>
      </c>
      <c r="M1119" s="2">
        <f t="shared" ca="1" si="365"/>
        <v>748</v>
      </c>
      <c r="N1119" s="2" t="str">
        <f t="shared" si="366"/>
        <v/>
      </c>
      <c r="O1119" s="2">
        <f t="shared" si="367"/>
        <v>279.99999999999898</v>
      </c>
      <c r="P1119" s="5">
        <f t="shared" si="368"/>
        <v>272.20760654115037</v>
      </c>
      <c r="Q1119" s="2">
        <f t="shared" si="369"/>
        <v>99.999999999999645</v>
      </c>
      <c r="R1119" s="2">
        <f t="shared" si="370"/>
        <v>379.99999999999864</v>
      </c>
      <c r="S1119" s="5">
        <f t="shared" si="371"/>
        <v>372.20760654115003</v>
      </c>
    </row>
    <row r="1120" spans="1:19" x14ac:dyDescent="0.25">
      <c r="D1120" s="10">
        <v>180</v>
      </c>
      <c r="E1120" s="2">
        <v>833</v>
      </c>
      <c r="F1120" s="40">
        <f t="shared" si="360"/>
        <v>0.35625000000000001</v>
      </c>
      <c r="G1120" s="2">
        <v>908</v>
      </c>
      <c r="H1120" s="40">
        <f t="shared" si="372"/>
        <v>0.38055555555555554</v>
      </c>
      <c r="I1120" s="4">
        <f t="shared" si="361"/>
        <v>0.38402777777777775</v>
      </c>
      <c r="J1120" s="2" t="str">
        <f t="shared" si="362"/>
        <v/>
      </c>
      <c r="K1120" s="2">
        <f t="shared" si="363"/>
        <v>34.999999999999957</v>
      </c>
      <c r="L1120" s="2">
        <f t="shared" si="364"/>
        <v>3</v>
      </c>
      <c r="M1120" s="2">
        <f t="shared" ca="1" si="365"/>
        <v>748</v>
      </c>
      <c r="N1120" s="2">
        <f t="shared" ca="1" si="366"/>
        <v>84.999999999999943</v>
      </c>
      <c r="O1120" s="2">
        <f t="shared" si="367"/>
        <v>450</v>
      </c>
      <c r="P1120" s="5">
        <f t="shared" si="368"/>
        <v>47.347346607878421</v>
      </c>
      <c r="Q1120" s="2">
        <f t="shared" si="369"/>
        <v>6299.9999999999927</v>
      </c>
      <c r="R1120" s="2">
        <f t="shared" si="370"/>
        <v>6749.9999999999927</v>
      </c>
      <c r="S1120" s="5">
        <f t="shared" si="371"/>
        <v>6347.3473466078713</v>
      </c>
    </row>
    <row r="1121" spans="1:19" x14ac:dyDescent="0.25">
      <c r="A1121" s="6">
        <v>38387</v>
      </c>
      <c r="B1121" s="2">
        <v>910</v>
      </c>
      <c r="D1121" s="10">
        <v>75</v>
      </c>
      <c r="E1121" s="2">
        <v>930</v>
      </c>
      <c r="F1121" s="40">
        <f t="shared" si="360"/>
        <v>0.39583333333333331</v>
      </c>
      <c r="G1121" s="2">
        <v>931</v>
      </c>
      <c r="H1121" s="40">
        <f t="shared" si="372"/>
        <v>0.39652777777777781</v>
      </c>
      <c r="I1121" s="4">
        <f t="shared" si="361"/>
        <v>0.4</v>
      </c>
      <c r="J1121" s="2" t="str">
        <f t="shared" si="362"/>
        <v/>
      </c>
      <c r="K1121" s="2">
        <f t="shared" si="363"/>
        <v>1.0000000000000764</v>
      </c>
      <c r="L1121" s="2">
        <f t="shared" si="364"/>
        <v>1</v>
      </c>
      <c r="M1121" s="2">
        <f t="shared" ca="1" si="365"/>
        <v>910</v>
      </c>
      <c r="N1121" s="2">
        <f t="shared" ca="1" si="366"/>
        <v>26.000000000000068</v>
      </c>
      <c r="O1121" s="2">
        <f t="shared" si="367"/>
        <v>187.5</v>
      </c>
      <c r="P1121" s="5">
        <f t="shared" si="368"/>
        <v>20.680540496249584</v>
      </c>
      <c r="Q1121" s="2">
        <f t="shared" si="369"/>
        <v>75.000000000005727</v>
      </c>
      <c r="R1121" s="2">
        <f t="shared" si="370"/>
        <v>262.50000000000574</v>
      </c>
      <c r="S1121" s="5">
        <f t="shared" si="371"/>
        <v>95.680540496255304</v>
      </c>
    </row>
    <row r="1122" spans="1:19" x14ac:dyDescent="0.25">
      <c r="A1122" s="6">
        <v>38390</v>
      </c>
      <c r="B1122" s="2">
        <v>936</v>
      </c>
      <c r="D1122" s="10">
        <v>0.01</v>
      </c>
      <c r="E1122" s="2">
        <v>1045</v>
      </c>
      <c r="F1122" s="40">
        <f t="shared" si="360"/>
        <v>0.44791666666666669</v>
      </c>
      <c r="G1122" s="2">
        <v>1052</v>
      </c>
      <c r="H1122" s="40">
        <f t="shared" si="372"/>
        <v>0.45277777777777778</v>
      </c>
      <c r="I1122" s="4">
        <f t="shared" si="361"/>
        <v>0.45624999999999999</v>
      </c>
      <c r="J1122" s="2" t="str">
        <f t="shared" si="362"/>
        <v/>
      </c>
      <c r="K1122" s="2">
        <f t="shared" si="363"/>
        <v>6.9999999999999751</v>
      </c>
      <c r="L1122" s="2">
        <f t="shared" si="364"/>
        <v>1</v>
      </c>
      <c r="M1122" s="2">
        <f t="shared" ca="1" si="365"/>
        <v>936</v>
      </c>
      <c r="N1122" s="2">
        <f t="shared" ca="1" si="366"/>
        <v>81.000000000000028</v>
      </c>
      <c r="O1122" s="2">
        <f t="shared" si="367"/>
        <v>2.5000000000000001E-2</v>
      </c>
      <c r="P1122" s="5">
        <f t="shared" si="368"/>
        <v>5.4281443780592247E-3</v>
      </c>
      <c r="Q1122" s="2">
        <f t="shared" si="369"/>
        <v>6.9999999999999757E-2</v>
      </c>
      <c r="R1122" s="2">
        <f t="shared" si="370"/>
        <v>9.4999999999999751E-2</v>
      </c>
      <c r="S1122" s="5">
        <f t="shared" si="371"/>
        <v>7.5428144378058976E-2</v>
      </c>
    </row>
    <row r="1123" spans="1:19" x14ac:dyDescent="0.25">
      <c r="A1123" s="6">
        <v>38391</v>
      </c>
      <c r="B1123" s="2">
        <v>802</v>
      </c>
      <c r="D1123" s="10">
        <v>0.01</v>
      </c>
      <c r="E1123" s="2">
        <v>930</v>
      </c>
      <c r="F1123" s="40">
        <f t="shared" si="360"/>
        <v>0.39583333333333331</v>
      </c>
      <c r="G1123" s="2">
        <v>934</v>
      </c>
      <c r="H1123" s="40">
        <f t="shared" si="372"/>
        <v>0.39861111111111108</v>
      </c>
      <c r="I1123" s="4">
        <f t="shared" si="361"/>
        <v>0.40208333333333329</v>
      </c>
      <c r="J1123" s="2" t="str">
        <f t="shared" si="362"/>
        <v/>
      </c>
      <c r="K1123" s="8">
        <f>(H1123-F1123)*1440</f>
        <v>3.9999999999999858</v>
      </c>
      <c r="L1123" s="2">
        <f t="shared" si="364"/>
        <v>1</v>
      </c>
      <c r="M1123" s="2">
        <f t="shared" ca="1" si="365"/>
        <v>802</v>
      </c>
      <c r="N1123" s="2">
        <f t="shared" ca="1" si="366"/>
        <v>96.999999999999972</v>
      </c>
      <c r="O1123" s="2">
        <f t="shared" si="367"/>
        <v>2.5000000000000001E-2</v>
      </c>
      <c r="P1123" s="5">
        <f t="shared" si="368"/>
        <v>5.4281443780592247E-3</v>
      </c>
      <c r="Q1123" s="2">
        <f t="shared" si="369"/>
        <v>3.9999999999999862E-2</v>
      </c>
      <c r="R1123" s="2">
        <f t="shared" si="370"/>
        <v>6.4999999999999863E-2</v>
      </c>
      <c r="S1123" s="5">
        <f t="shared" si="371"/>
        <v>4.5428144378059088E-2</v>
      </c>
    </row>
    <row r="1124" spans="1:19" x14ac:dyDescent="0.25">
      <c r="A1124" s="6">
        <v>38391</v>
      </c>
      <c r="B1124" s="2">
        <v>941</v>
      </c>
      <c r="D1124" s="10">
        <v>0.01</v>
      </c>
      <c r="E1124" s="2">
        <v>1058</v>
      </c>
      <c r="F1124" s="40">
        <f t="shared" si="360"/>
        <v>0.45694444444444443</v>
      </c>
      <c r="G1124" s="2">
        <v>1102</v>
      </c>
      <c r="H1124" s="40">
        <f t="shared" si="372"/>
        <v>0.4597222222222222</v>
      </c>
      <c r="I1124" s="4">
        <f t="shared" si="361"/>
        <v>0.46319444444444441</v>
      </c>
      <c r="J1124" s="2" t="str">
        <f t="shared" si="362"/>
        <v/>
      </c>
      <c r="K1124" s="2">
        <f t="shared" si="363"/>
        <v>3.9999999999999858</v>
      </c>
      <c r="L1124" s="2">
        <f t="shared" si="364"/>
        <v>1</v>
      </c>
      <c r="M1124" s="2">
        <f t="shared" ca="1" si="365"/>
        <v>941</v>
      </c>
      <c r="N1124" s="2">
        <f t="shared" ca="1" si="366"/>
        <v>85.999999999999929</v>
      </c>
      <c r="O1124" s="2">
        <f t="shared" si="367"/>
        <v>2.5000000000000001E-2</v>
      </c>
      <c r="P1124" s="5">
        <f t="shared" si="368"/>
        <v>5.4281443780592247E-3</v>
      </c>
      <c r="Q1124" s="2">
        <f t="shared" si="369"/>
        <v>3.9999999999999862E-2</v>
      </c>
      <c r="R1124" s="2">
        <f t="shared" si="370"/>
        <v>6.4999999999999863E-2</v>
      </c>
      <c r="S1124" s="5">
        <f t="shared" si="371"/>
        <v>4.5428144378059088E-2</v>
      </c>
    </row>
    <row r="1125" spans="1:19" x14ac:dyDescent="0.25">
      <c r="A1125" s="6">
        <v>38391</v>
      </c>
      <c r="B1125" s="2">
        <v>1112</v>
      </c>
      <c r="D1125" s="10">
        <v>0.01</v>
      </c>
      <c r="E1125" s="2">
        <v>1250</v>
      </c>
      <c r="F1125" s="40">
        <f t="shared" si="360"/>
        <v>0.53472222222222221</v>
      </c>
      <c r="G1125" s="2">
        <v>1255</v>
      </c>
      <c r="H1125" s="40">
        <f t="shared" si="372"/>
        <v>0.53819444444444442</v>
      </c>
      <c r="I1125" s="4">
        <f t="shared" si="361"/>
        <v>0.54166666666666663</v>
      </c>
      <c r="J1125" s="2" t="str">
        <f t="shared" si="362"/>
        <v/>
      </c>
      <c r="K1125" s="2">
        <f t="shared" si="363"/>
        <v>4.9999999999999822</v>
      </c>
      <c r="L1125" s="2">
        <f t="shared" si="364"/>
        <v>1</v>
      </c>
      <c r="M1125" s="2">
        <f t="shared" ca="1" si="365"/>
        <v>1112</v>
      </c>
      <c r="N1125" s="2">
        <f t="shared" ca="1" si="366"/>
        <v>108.00000000000001</v>
      </c>
      <c r="O1125" s="2">
        <f t="shared" si="367"/>
        <v>2.5000000000000001E-2</v>
      </c>
      <c r="P1125" s="5">
        <f t="shared" si="368"/>
        <v>5.4281443780592247E-3</v>
      </c>
      <c r="Q1125" s="2">
        <f t="shared" si="369"/>
        <v>4.9999999999999822E-2</v>
      </c>
      <c r="R1125" s="2">
        <f t="shared" si="370"/>
        <v>7.4999999999999817E-2</v>
      </c>
      <c r="S1125" s="5">
        <f t="shared" si="371"/>
        <v>5.5428144378059048E-2</v>
      </c>
    </row>
    <row r="1126" spans="1:19" x14ac:dyDescent="0.25">
      <c r="A1126" s="6">
        <v>38391</v>
      </c>
      <c r="B1126" s="2">
        <v>1304</v>
      </c>
      <c r="D1126" s="10">
        <v>0.01</v>
      </c>
      <c r="E1126" s="2">
        <v>1425</v>
      </c>
      <c r="F1126" s="40">
        <f t="shared" si="360"/>
        <v>0.60069444444444442</v>
      </c>
      <c r="G1126" s="2">
        <v>1431</v>
      </c>
      <c r="H1126" s="40">
        <f t="shared" si="372"/>
        <v>0.60486111111111118</v>
      </c>
      <c r="I1126" s="4">
        <f t="shared" si="361"/>
        <v>0.60833333333333339</v>
      </c>
      <c r="J1126" s="2" t="str">
        <f t="shared" si="362"/>
        <v/>
      </c>
      <c r="K1126" s="2">
        <f t="shared" si="363"/>
        <v>6.0000000000001386</v>
      </c>
      <c r="L1126" s="2">
        <f t="shared" si="364"/>
        <v>1</v>
      </c>
      <c r="M1126" s="2">
        <f t="shared" ca="1" si="365"/>
        <v>1304</v>
      </c>
      <c r="N1126" s="2">
        <f t="shared" ca="1" si="366"/>
        <v>92.000000000000156</v>
      </c>
      <c r="O1126" s="2">
        <f t="shared" si="367"/>
        <v>2.5000000000000001E-2</v>
      </c>
      <c r="P1126" s="5">
        <f t="shared" si="368"/>
        <v>5.4281443780592247E-3</v>
      </c>
      <c r="Q1126" s="2">
        <f t="shared" si="369"/>
        <v>6.0000000000001386E-2</v>
      </c>
      <c r="R1126" s="2">
        <f t="shared" si="370"/>
        <v>8.500000000000138E-2</v>
      </c>
      <c r="S1126" s="5">
        <f t="shared" si="371"/>
        <v>6.5428144378060604E-2</v>
      </c>
    </row>
    <row r="1127" spans="1:19" x14ac:dyDescent="0.25">
      <c r="A1127" s="6">
        <v>38391</v>
      </c>
      <c r="B1127" s="2">
        <v>1607</v>
      </c>
      <c r="D1127" s="10">
        <v>0.01</v>
      </c>
      <c r="E1127" s="2">
        <v>1750</v>
      </c>
      <c r="F1127" s="40">
        <f t="shared" si="360"/>
        <v>0.74305555555555547</v>
      </c>
      <c r="G1127" s="2">
        <v>1752</v>
      </c>
      <c r="H1127" s="40">
        <f t="shared" si="372"/>
        <v>0.74444444444444446</v>
      </c>
      <c r="I1127" s="4" t="str">
        <f t="shared" si="361"/>
        <v/>
      </c>
      <c r="J1127" s="2">
        <f t="shared" si="362"/>
        <v>10.000000000000124</v>
      </c>
      <c r="K1127" s="2">
        <f t="shared" si="363"/>
        <v>2.0000000000001528</v>
      </c>
      <c r="L1127" s="2">
        <f t="shared" si="364"/>
        <v>1</v>
      </c>
      <c r="M1127" s="2">
        <f t="shared" ca="1" si="365"/>
        <v>1607</v>
      </c>
      <c r="N1127" s="2" t="str">
        <f t="shared" si="366"/>
        <v/>
      </c>
      <c r="O1127" s="2">
        <f t="shared" si="367"/>
        <v>200.05000000000248</v>
      </c>
      <c r="P1127" s="5">
        <f t="shared" si="368"/>
        <v>48.215870110904795</v>
      </c>
      <c r="Q1127" s="2">
        <f t="shared" si="369"/>
        <v>2.0000000000001527E-2</v>
      </c>
      <c r="R1127" s="2">
        <f t="shared" si="370"/>
        <v>200.07000000000249</v>
      </c>
      <c r="S1127" s="5">
        <f t="shared" si="371"/>
        <v>48.235870110904798</v>
      </c>
    </row>
    <row r="1128" spans="1:19" x14ac:dyDescent="0.25">
      <c r="D1128" s="10">
        <v>40</v>
      </c>
      <c r="E1128" s="2">
        <v>1802</v>
      </c>
      <c r="F1128" s="40">
        <f t="shared" si="360"/>
        <v>0.75138888888888899</v>
      </c>
      <c r="G1128" s="2">
        <v>1822</v>
      </c>
      <c r="H1128" s="40">
        <f t="shared" si="372"/>
        <v>0.76527777777777783</v>
      </c>
      <c r="I1128" s="4">
        <f t="shared" si="361"/>
        <v>0.76875000000000004</v>
      </c>
      <c r="J1128" s="2" t="str">
        <f t="shared" si="362"/>
        <v/>
      </c>
      <c r="K1128" s="2">
        <f t="shared" si="363"/>
        <v>19.999999999999929</v>
      </c>
      <c r="L1128" s="2">
        <f t="shared" si="364"/>
        <v>2</v>
      </c>
      <c r="M1128" s="2">
        <f t="shared" ca="1" si="365"/>
        <v>1607</v>
      </c>
      <c r="N1128" s="2">
        <f t="shared" ca="1" si="366"/>
        <v>139.99999999999997</v>
      </c>
      <c r="O1128" s="2">
        <f t="shared" si="367"/>
        <v>100</v>
      </c>
      <c r="P1128" s="5">
        <f t="shared" si="368"/>
        <v>11.425711806824168</v>
      </c>
      <c r="Q1128" s="2">
        <f t="shared" si="369"/>
        <v>799.99999999999716</v>
      </c>
      <c r="R1128" s="2">
        <f t="shared" si="370"/>
        <v>899.99999999999716</v>
      </c>
      <c r="S1128" s="5">
        <f t="shared" si="371"/>
        <v>811.42571180682137</v>
      </c>
    </row>
    <row r="1129" spans="1:19" x14ac:dyDescent="0.25">
      <c r="A1129" s="6">
        <v>38392</v>
      </c>
      <c r="B1129" s="2">
        <v>837</v>
      </c>
      <c r="D1129" s="10">
        <v>0.01</v>
      </c>
      <c r="E1129" s="2">
        <v>1044</v>
      </c>
      <c r="F1129" s="40">
        <f t="shared" si="360"/>
        <v>0.44722222222222219</v>
      </c>
      <c r="G1129" s="2">
        <v>1045</v>
      </c>
      <c r="H1129" s="40">
        <f t="shared" si="372"/>
        <v>0.44791666666666669</v>
      </c>
      <c r="I1129" s="4">
        <f t="shared" si="361"/>
        <v>0.4513888888888889</v>
      </c>
      <c r="J1129" s="2" t="str">
        <f t="shared" si="362"/>
        <v/>
      </c>
      <c r="K1129" s="2">
        <f t="shared" si="363"/>
        <v>1.0000000000000764</v>
      </c>
      <c r="L1129" s="2">
        <f t="shared" si="364"/>
        <v>1</v>
      </c>
      <c r="M1129" s="2">
        <f t="shared" ca="1" si="365"/>
        <v>837</v>
      </c>
      <c r="N1129" s="2">
        <f t="shared" ca="1" si="366"/>
        <v>133</v>
      </c>
      <c r="O1129" s="2">
        <f t="shared" si="367"/>
        <v>2.5000000000000001E-2</v>
      </c>
      <c r="P1129" s="5">
        <f t="shared" si="368"/>
        <v>5.4281443780592247E-3</v>
      </c>
      <c r="Q1129" s="2">
        <f t="shared" si="369"/>
        <v>1.0000000000000763E-2</v>
      </c>
      <c r="R1129" s="2">
        <f t="shared" si="370"/>
        <v>3.5000000000000767E-2</v>
      </c>
      <c r="S1129" s="5">
        <f t="shared" si="371"/>
        <v>1.5428144378059987E-2</v>
      </c>
    </row>
    <row r="1130" spans="1:19" x14ac:dyDescent="0.25">
      <c r="A1130" s="6">
        <v>38392</v>
      </c>
      <c r="B1130" s="2">
        <v>1250</v>
      </c>
      <c r="D1130" s="10">
        <v>0.1</v>
      </c>
      <c r="E1130" s="2">
        <v>1318</v>
      </c>
      <c r="F1130" s="40">
        <f t="shared" si="360"/>
        <v>0.5541666666666667</v>
      </c>
      <c r="G1130" s="2">
        <v>1537</v>
      </c>
      <c r="H1130" s="40">
        <f t="shared" si="372"/>
        <v>0.65069444444444446</v>
      </c>
      <c r="I1130" s="4" t="str">
        <f t="shared" si="361"/>
        <v/>
      </c>
      <c r="J1130" s="2">
        <f t="shared" si="362"/>
        <v>8.999999999999968</v>
      </c>
      <c r="K1130" s="2">
        <f t="shared" si="363"/>
        <v>139</v>
      </c>
      <c r="L1130" s="2">
        <f t="shared" si="364"/>
        <v>1</v>
      </c>
      <c r="M1130" s="2">
        <f t="shared" ca="1" si="365"/>
        <v>1250</v>
      </c>
      <c r="N1130" s="2" t="str">
        <f t="shared" si="366"/>
        <v/>
      </c>
      <c r="O1130" s="2">
        <f t="shared" si="367"/>
        <v>4.9499999999999824</v>
      </c>
      <c r="P1130" s="5">
        <f t="shared" si="368"/>
        <v>3.5177990531871592</v>
      </c>
      <c r="Q1130" s="2">
        <f t="shared" si="369"/>
        <v>13.9</v>
      </c>
      <c r="R1130" s="2">
        <f t="shared" si="370"/>
        <v>18.849999999999984</v>
      </c>
      <c r="S1130" s="5">
        <f t="shared" si="371"/>
        <v>17.41779905318716</v>
      </c>
    </row>
    <row r="1131" spans="1:19" x14ac:dyDescent="0.25">
      <c r="D1131" s="10">
        <v>1</v>
      </c>
      <c r="E1131" s="2">
        <v>1546</v>
      </c>
      <c r="F1131" s="40">
        <f t="shared" si="360"/>
        <v>0.65694444444444444</v>
      </c>
      <c r="G1131" s="2">
        <v>1548</v>
      </c>
      <c r="H1131" s="40">
        <f t="shared" si="372"/>
        <v>0.65833333333333333</v>
      </c>
      <c r="I1131" s="4" t="str">
        <f t="shared" si="361"/>
        <v/>
      </c>
      <c r="J1131" s="2">
        <f t="shared" si="362"/>
        <v>5.9999999999999787</v>
      </c>
      <c r="K1131" s="2">
        <f t="shared" si="363"/>
        <v>1.9999999999999929</v>
      </c>
      <c r="L1131" s="2">
        <f t="shared" si="364"/>
        <v>2</v>
      </c>
      <c r="M1131" s="2">
        <f t="shared" ca="1" si="365"/>
        <v>1250</v>
      </c>
      <c r="N1131" s="2" t="str">
        <f t="shared" si="366"/>
        <v/>
      </c>
      <c r="O1131" s="2">
        <f t="shared" si="367"/>
        <v>62.999999999999773</v>
      </c>
      <c r="P1131" s="5">
        <f t="shared" si="368"/>
        <v>38.054146946908617</v>
      </c>
      <c r="Q1131" s="2">
        <f t="shared" si="369"/>
        <v>1.9999999999999929</v>
      </c>
      <c r="R1131" s="2">
        <f t="shared" si="370"/>
        <v>64.999999999999773</v>
      </c>
      <c r="S1131" s="5">
        <f t="shared" si="371"/>
        <v>40.05414694690861</v>
      </c>
    </row>
    <row r="1132" spans="1:19" x14ac:dyDescent="0.25">
      <c r="D1132" s="10">
        <v>20</v>
      </c>
      <c r="E1132" s="2">
        <v>1554</v>
      </c>
      <c r="F1132" s="40">
        <f t="shared" si="360"/>
        <v>0.66249999999999998</v>
      </c>
      <c r="G1132" s="2">
        <v>1653</v>
      </c>
      <c r="H1132" s="40">
        <f t="shared" si="372"/>
        <v>0.70347222222222217</v>
      </c>
      <c r="I1132" s="4" t="str">
        <f t="shared" si="361"/>
        <v/>
      </c>
      <c r="J1132" s="2">
        <f t="shared" si="362"/>
        <v>7.000000000000135</v>
      </c>
      <c r="K1132" s="2">
        <f t="shared" si="363"/>
        <v>58.99999999999995</v>
      </c>
      <c r="L1132" s="2">
        <f t="shared" si="364"/>
        <v>3</v>
      </c>
      <c r="M1132" s="2">
        <f t="shared" ca="1" si="365"/>
        <v>1250</v>
      </c>
      <c r="N1132" s="2" t="str">
        <f t="shared" si="366"/>
        <v/>
      </c>
      <c r="O1132" s="2">
        <f t="shared" si="367"/>
        <v>73.500000000001421</v>
      </c>
      <c r="P1132" s="5">
        <f t="shared" si="368"/>
        <v>44.39650477139439</v>
      </c>
      <c r="Q1132" s="2">
        <f t="shared" si="369"/>
        <v>1179.9999999999991</v>
      </c>
      <c r="R1132" s="2">
        <f t="shared" si="370"/>
        <v>1253.5000000000005</v>
      </c>
      <c r="S1132" s="5">
        <f t="shared" si="371"/>
        <v>1224.3965047713934</v>
      </c>
    </row>
    <row r="1133" spans="1:19" x14ac:dyDescent="0.25">
      <c r="D1133" s="10">
        <v>1</v>
      </c>
      <c r="E1133" s="2">
        <v>1700</v>
      </c>
      <c r="F1133" s="40">
        <f t="shared" si="360"/>
        <v>0.70833333333333337</v>
      </c>
      <c r="G1133" s="2">
        <v>1712</v>
      </c>
      <c r="H1133" s="40">
        <f t="shared" si="372"/>
        <v>0.71666666666666667</v>
      </c>
      <c r="I1133" s="4">
        <f t="shared" si="361"/>
        <v>0.72013888888888888</v>
      </c>
      <c r="J1133" s="2" t="str">
        <f t="shared" si="362"/>
        <v/>
      </c>
      <c r="K1133" s="2">
        <f t="shared" si="363"/>
        <v>11.999999999999957</v>
      </c>
      <c r="L1133" s="2">
        <f t="shared" si="364"/>
        <v>4</v>
      </c>
      <c r="M1133" s="2">
        <f t="shared" ca="1" si="365"/>
        <v>1250</v>
      </c>
      <c r="N1133" s="2">
        <f t="shared" ca="1" si="366"/>
        <v>267</v>
      </c>
      <c r="O1133" s="2">
        <f t="shared" si="367"/>
        <v>2.5</v>
      </c>
      <c r="P1133" s="5">
        <f t="shared" si="368"/>
        <v>0.36191198291773735</v>
      </c>
      <c r="Q1133" s="2">
        <f t="shared" si="369"/>
        <v>11.999999999999957</v>
      </c>
      <c r="R1133" s="2">
        <f t="shared" si="370"/>
        <v>14.499999999999957</v>
      </c>
      <c r="S1133" s="5">
        <f t="shared" si="371"/>
        <v>12.361911982917695</v>
      </c>
    </row>
    <row r="1134" spans="1:19" x14ac:dyDescent="0.25">
      <c r="A1134" s="6">
        <v>38393</v>
      </c>
      <c r="B1134" s="2">
        <v>832</v>
      </c>
      <c r="D1134" s="10">
        <v>0.01</v>
      </c>
      <c r="E1134" s="2">
        <v>1127</v>
      </c>
      <c r="F1134" s="40">
        <f t="shared" si="360"/>
        <v>0.4770833333333333</v>
      </c>
      <c r="G1134" s="2">
        <v>1133</v>
      </c>
      <c r="H1134" s="40">
        <f t="shared" si="372"/>
        <v>0.48125000000000001</v>
      </c>
      <c r="I1134" s="4" t="str">
        <f t="shared" si="361"/>
        <v/>
      </c>
      <c r="J1134" s="2">
        <f t="shared" si="362"/>
        <v>11.999999999999957</v>
      </c>
      <c r="K1134" s="2">
        <f t="shared" si="363"/>
        <v>6.0000000000000586</v>
      </c>
      <c r="L1134" s="2">
        <f t="shared" si="364"/>
        <v>1</v>
      </c>
      <c r="M1134" s="2">
        <f t="shared" ca="1" si="365"/>
        <v>832</v>
      </c>
      <c r="N1134" s="2" t="str">
        <f t="shared" si="366"/>
        <v/>
      </c>
      <c r="O1134" s="2">
        <f t="shared" si="367"/>
        <v>600.0599999999979</v>
      </c>
      <c r="P1134" s="5">
        <f t="shared" si="368"/>
        <v>130.27672998597731</v>
      </c>
      <c r="Q1134" s="2">
        <f t="shared" si="369"/>
        <v>6.0000000000000588E-2</v>
      </c>
      <c r="R1134" s="2">
        <f t="shared" si="370"/>
        <v>600.11999999999784</v>
      </c>
      <c r="S1134" s="5">
        <f t="shared" si="371"/>
        <v>130.33672998597731</v>
      </c>
    </row>
    <row r="1135" spans="1:19" x14ac:dyDescent="0.25">
      <c r="D1135" s="10">
        <v>100</v>
      </c>
      <c r="E1135" s="2">
        <v>1145</v>
      </c>
      <c r="F1135" s="40">
        <f t="shared" si="360"/>
        <v>0.48958333333333331</v>
      </c>
      <c r="G1135" s="2">
        <v>1148</v>
      </c>
      <c r="H1135" s="40">
        <f t="shared" si="372"/>
        <v>0.4916666666666667</v>
      </c>
      <c r="I1135" s="4" t="str">
        <f t="shared" si="361"/>
        <v/>
      </c>
      <c r="J1135" s="2">
        <f t="shared" si="362"/>
        <v>4.9999999999999023</v>
      </c>
      <c r="K1135" s="2">
        <f t="shared" si="363"/>
        <v>3.0000000000000693</v>
      </c>
      <c r="L1135" s="2">
        <f t="shared" si="364"/>
        <v>2</v>
      </c>
      <c r="M1135" s="2">
        <f t="shared" ca="1" si="365"/>
        <v>832</v>
      </c>
      <c r="N1135" s="2" t="str">
        <f t="shared" si="366"/>
        <v/>
      </c>
      <c r="O1135" s="2">
        <f t="shared" si="367"/>
        <v>699.99999999998636</v>
      </c>
      <c r="P1135" s="5">
        <f t="shared" si="368"/>
        <v>680.51901635286504</v>
      </c>
      <c r="Q1135" s="2">
        <f t="shared" si="369"/>
        <v>300.00000000000693</v>
      </c>
      <c r="R1135" s="2">
        <f t="shared" si="370"/>
        <v>999.99999999999329</v>
      </c>
      <c r="S1135" s="5">
        <f t="shared" si="371"/>
        <v>980.51901635287197</v>
      </c>
    </row>
    <row r="1136" spans="1:19" x14ac:dyDescent="0.25">
      <c r="D1136" s="10">
        <v>180</v>
      </c>
      <c r="E1136" s="2">
        <v>1153</v>
      </c>
      <c r="F1136" s="40">
        <f t="shared" si="360"/>
        <v>0.49513888888888885</v>
      </c>
      <c r="G1136" s="2">
        <v>1302</v>
      </c>
      <c r="H1136" s="40">
        <f t="shared" si="372"/>
        <v>0.54305555555555551</v>
      </c>
      <c r="I1136" s="4">
        <f t="shared" si="361"/>
        <v>0.54652777777777772</v>
      </c>
      <c r="J1136" s="2" t="str">
        <f t="shared" si="362"/>
        <v/>
      </c>
      <c r="K1136" s="2">
        <f t="shared" si="363"/>
        <v>69</v>
      </c>
      <c r="L1136" s="2">
        <f t="shared" si="364"/>
        <v>3</v>
      </c>
      <c r="M1136" s="2">
        <f t="shared" ca="1" si="365"/>
        <v>832</v>
      </c>
      <c r="N1136" s="2">
        <f t="shared" ca="1" si="366"/>
        <v>274.99999999999989</v>
      </c>
      <c r="O1136" s="2">
        <f t="shared" si="367"/>
        <v>450</v>
      </c>
      <c r="P1136" s="5">
        <f t="shared" si="368"/>
        <v>47.347346607878421</v>
      </c>
      <c r="Q1136" s="2">
        <f t="shared" si="369"/>
        <v>12420</v>
      </c>
      <c r="R1136" s="2">
        <f t="shared" si="370"/>
        <v>12870</v>
      </c>
      <c r="S1136" s="5">
        <f t="shared" si="371"/>
        <v>12467.347346607878</v>
      </c>
    </row>
    <row r="1137" spans="1:19" x14ac:dyDescent="0.25">
      <c r="A1137" s="6">
        <v>38394</v>
      </c>
      <c r="B1137" s="2">
        <v>740</v>
      </c>
      <c r="D1137" s="10">
        <v>0.01</v>
      </c>
      <c r="E1137" s="2">
        <v>812</v>
      </c>
      <c r="F1137" s="40">
        <f t="shared" si="360"/>
        <v>0.34166666666666662</v>
      </c>
      <c r="G1137" s="2">
        <v>815</v>
      </c>
      <c r="H1137" s="40">
        <f t="shared" si="372"/>
        <v>0.34375</v>
      </c>
      <c r="I1137" s="4" t="str">
        <f t="shared" si="361"/>
        <v/>
      </c>
      <c r="J1137" s="2">
        <f t="shared" si="362"/>
        <v>13.000000000000034</v>
      </c>
      <c r="K1137" s="2">
        <f t="shared" si="363"/>
        <v>3.0000000000000693</v>
      </c>
      <c r="L1137" s="2">
        <f t="shared" si="364"/>
        <v>1</v>
      </c>
      <c r="M1137" s="2">
        <f t="shared" ca="1" si="365"/>
        <v>740</v>
      </c>
      <c r="N1137" s="2" t="str">
        <f t="shared" si="366"/>
        <v/>
      </c>
      <c r="O1137" s="2">
        <f t="shared" si="367"/>
        <v>65.065000000000168</v>
      </c>
      <c r="P1137" s="5">
        <f t="shared" si="368"/>
        <v>18.800880006428322</v>
      </c>
      <c r="Q1137" s="2">
        <f t="shared" si="369"/>
        <v>3.0000000000000693E-2</v>
      </c>
      <c r="R1137" s="2">
        <f t="shared" si="370"/>
        <v>65.095000000000169</v>
      </c>
      <c r="S1137" s="5">
        <f t="shared" si="371"/>
        <v>18.830880006428323</v>
      </c>
    </row>
    <row r="1138" spans="1:19" x14ac:dyDescent="0.25">
      <c r="D1138" s="10">
        <v>10</v>
      </c>
      <c r="E1138" s="2">
        <v>828</v>
      </c>
      <c r="F1138" s="40">
        <f t="shared" si="360"/>
        <v>0.3527777777777778</v>
      </c>
      <c r="G1138" s="2">
        <v>845</v>
      </c>
      <c r="H1138" s="40">
        <f t="shared" si="372"/>
        <v>0.36458333333333331</v>
      </c>
      <c r="I1138" s="4" t="str">
        <f t="shared" si="361"/>
        <v/>
      </c>
      <c r="J1138" s="2">
        <f t="shared" si="362"/>
        <v>7.0000000000000551</v>
      </c>
      <c r="K1138" s="2">
        <f t="shared" si="363"/>
        <v>16.99999999999994</v>
      </c>
      <c r="L1138" s="2">
        <f t="shared" si="364"/>
        <v>2</v>
      </c>
      <c r="M1138" s="2">
        <f t="shared" ca="1" si="365"/>
        <v>740</v>
      </c>
      <c r="N1138" s="2" t="str">
        <f t="shared" si="366"/>
        <v/>
      </c>
      <c r="O1138" s="2">
        <f t="shared" si="367"/>
        <v>665.00000000000523</v>
      </c>
      <c r="P1138" s="5">
        <f t="shared" si="368"/>
        <v>411.71175840372496</v>
      </c>
      <c r="Q1138" s="2">
        <f t="shared" si="369"/>
        <v>169.9999999999994</v>
      </c>
      <c r="R1138" s="2">
        <f t="shared" si="370"/>
        <v>835.00000000000466</v>
      </c>
      <c r="S1138" s="5">
        <f t="shared" si="371"/>
        <v>581.71175840372439</v>
      </c>
    </row>
    <row r="1139" spans="1:19" x14ac:dyDescent="0.25">
      <c r="D1139" s="10">
        <v>180</v>
      </c>
      <c r="E1139" s="2">
        <v>852</v>
      </c>
      <c r="F1139" s="40">
        <f t="shared" si="360"/>
        <v>0.36944444444444446</v>
      </c>
      <c r="G1139" s="2">
        <v>952</v>
      </c>
      <c r="H1139" s="40">
        <f t="shared" si="372"/>
        <v>0.41111111111111115</v>
      </c>
      <c r="I1139" s="4">
        <f t="shared" si="361"/>
        <v>0.41458333333333336</v>
      </c>
      <c r="J1139" s="2" t="str">
        <f t="shared" si="362"/>
        <v/>
      </c>
      <c r="K1139" s="2">
        <f t="shared" si="363"/>
        <v>60.000000000000028</v>
      </c>
      <c r="L1139" s="2">
        <f t="shared" si="364"/>
        <v>3</v>
      </c>
      <c r="M1139" s="2">
        <f t="shared" ca="1" si="365"/>
        <v>740</v>
      </c>
      <c r="N1139" s="2">
        <f t="shared" ca="1" si="366"/>
        <v>137</v>
      </c>
      <c r="O1139" s="2">
        <f t="shared" si="367"/>
        <v>450</v>
      </c>
      <c r="P1139" s="5">
        <f t="shared" si="368"/>
        <v>47.347346607878421</v>
      </c>
      <c r="Q1139" s="2">
        <f t="shared" si="369"/>
        <v>10800.000000000005</v>
      </c>
      <c r="R1139" s="2">
        <f t="shared" si="370"/>
        <v>11250.000000000005</v>
      </c>
      <c r="S1139" s="5">
        <f t="shared" si="371"/>
        <v>10847.347346607883</v>
      </c>
    </row>
    <row r="1140" spans="1:19" x14ac:dyDescent="0.25">
      <c r="A1140" s="6">
        <v>38394</v>
      </c>
      <c r="B1140" s="2">
        <v>1304</v>
      </c>
      <c r="D1140" s="10">
        <v>100</v>
      </c>
      <c r="E1140" s="2">
        <v>1336</v>
      </c>
      <c r="F1140" s="40">
        <f t="shared" si="360"/>
        <v>0.56666666666666665</v>
      </c>
      <c r="G1140" s="2">
        <v>1340</v>
      </c>
      <c r="H1140" s="40">
        <f t="shared" si="372"/>
        <v>0.56944444444444442</v>
      </c>
      <c r="I1140" s="4" t="str">
        <f t="shared" si="361"/>
        <v/>
      </c>
      <c r="J1140" s="2">
        <f t="shared" si="362"/>
        <v>2.9999999999999893</v>
      </c>
      <c r="K1140" s="2">
        <f t="shared" si="363"/>
        <v>3.9999999999999858</v>
      </c>
      <c r="L1140" s="2">
        <f t="shared" si="364"/>
        <v>1</v>
      </c>
      <c r="M1140" s="2">
        <f t="shared" ca="1" si="365"/>
        <v>1304</v>
      </c>
      <c r="N1140" s="2" t="str">
        <f t="shared" si="366"/>
        <v/>
      </c>
      <c r="O1140" s="2">
        <f t="shared" si="367"/>
        <v>419.99999999999852</v>
      </c>
      <c r="P1140" s="5">
        <f t="shared" si="368"/>
        <v>408.31140981172558</v>
      </c>
      <c r="Q1140" s="2">
        <f t="shared" si="369"/>
        <v>399.99999999999858</v>
      </c>
      <c r="R1140" s="2">
        <f t="shared" si="370"/>
        <v>819.99999999999704</v>
      </c>
      <c r="S1140" s="5">
        <f t="shared" si="371"/>
        <v>808.31140981172416</v>
      </c>
    </row>
    <row r="1141" spans="1:19" x14ac:dyDescent="0.25">
      <c r="D1141" s="10">
        <v>180</v>
      </c>
      <c r="E1141" s="2">
        <v>1343</v>
      </c>
      <c r="F1141" s="40">
        <f t="shared" si="360"/>
        <v>0.57152777777777775</v>
      </c>
      <c r="G1141" s="2">
        <v>1350</v>
      </c>
      <c r="H1141" s="40">
        <f t="shared" si="372"/>
        <v>0.57638888888888895</v>
      </c>
      <c r="I1141" s="4">
        <f t="shared" ref="I1141:I1204" si="373">IF(OR(A1142&lt;&gt;"",D1142=""),H1141+TIME(0,5,0),"")</f>
        <v>0.57986111111111116</v>
      </c>
      <c r="J1141" s="2" t="str">
        <f t="shared" ref="J1141:J1204" si="374">IF(AND(OR(AND(A1141&lt;&gt;"",A1142=""),AND(A1141="",A1142="")),D1142&lt;&gt;""),(F1142-H1141)*1440,"")</f>
        <v/>
      </c>
      <c r="K1141" s="2">
        <f t="shared" ref="K1141:K1204" si="375">(H1141-F1141)*1440</f>
        <v>7.000000000000135</v>
      </c>
      <c r="L1141" s="2">
        <f t="shared" ref="L1141:L1204" si="376">IF(A1141&lt;&gt;"",1,L1140+1)</f>
        <v>2</v>
      </c>
      <c r="M1141" s="2">
        <f t="shared" ref="M1141:M1204" ca="1" si="377">OFFSET(B1141,-L1141+1,0)</f>
        <v>1304</v>
      </c>
      <c r="N1141" s="2">
        <f t="shared" ref="N1141:N1204" ca="1" si="378">IF(I1141&lt;&gt;"",(I1141-VALUE(CONCATENATE(LEFT(M1141,LEN(M1141)-2),":",RIGHT(M1141,2))))*1440,"")</f>
        <v>51.000000000000142</v>
      </c>
      <c r="O1141" s="2">
        <f t="shared" ref="O1141:O1204" si="379">IF(J1141&lt;&gt;"",(D1141+D1142)*J1141/2,D1141*5/2)</f>
        <v>450</v>
      </c>
      <c r="P1141" s="5">
        <f t="shared" ref="P1141:P1204" si="380">IF(J1141&lt;&gt;"",(D1142-D1141)*J1141/LN((D1142+0.000001)/(D1141+0.000001)),-5*(D1141-0.000001)/(LN(1/D1141)-13.8155))</f>
        <v>47.347346607878421</v>
      </c>
      <c r="Q1141" s="2">
        <f t="shared" ref="Q1141:Q1204" si="381">(D1141*K1141)</f>
        <v>1260.0000000000243</v>
      </c>
      <c r="R1141" s="2">
        <f t="shared" ref="R1141:R1204" si="382">O1141+Q1141</f>
        <v>1710.0000000000243</v>
      </c>
      <c r="S1141" s="5">
        <f t="shared" ref="S1141:S1204" si="383">P1141+Q1141</f>
        <v>1307.3473466079026</v>
      </c>
    </row>
    <row r="1142" spans="1:19" x14ac:dyDescent="0.25">
      <c r="A1142" s="6">
        <v>38397</v>
      </c>
      <c r="B1142" s="2">
        <v>935</v>
      </c>
      <c r="D1142" s="10">
        <v>0.01</v>
      </c>
      <c r="E1142" s="2">
        <v>1047</v>
      </c>
      <c r="F1142" s="40">
        <f t="shared" si="360"/>
        <v>0.44930555555555557</v>
      </c>
      <c r="G1142" s="2">
        <v>1052</v>
      </c>
      <c r="H1142" s="40">
        <f t="shared" si="372"/>
        <v>0.45277777777777778</v>
      </c>
      <c r="I1142" s="4">
        <f t="shared" si="373"/>
        <v>0.45624999999999999</v>
      </c>
      <c r="J1142" s="2" t="str">
        <f t="shared" si="374"/>
        <v/>
      </c>
      <c r="K1142" s="2">
        <f t="shared" si="375"/>
        <v>4.9999999999999822</v>
      </c>
      <c r="L1142" s="2">
        <f t="shared" si="376"/>
        <v>1</v>
      </c>
      <c r="M1142" s="2">
        <f t="shared" ca="1" si="377"/>
        <v>935</v>
      </c>
      <c r="N1142" s="2">
        <f t="shared" ca="1" si="378"/>
        <v>81.999999999999943</v>
      </c>
      <c r="O1142" s="2">
        <f t="shared" si="379"/>
        <v>2.5000000000000001E-2</v>
      </c>
      <c r="P1142" s="5">
        <f t="shared" si="380"/>
        <v>5.4281443780592247E-3</v>
      </c>
      <c r="Q1142" s="2">
        <f t="shared" si="381"/>
        <v>4.9999999999999822E-2</v>
      </c>
      <c r="R1142" s="2">
        <f t="shared" si="382"/>
        <v>7.4999999999999817E-2</v>
      </c>
      <c r="S1142" s="5">
        <f t="shared" si="383"/>
        <v>5.5428144378059048E-2</v>
      </c>
    </row>
    <row r="1143" spans="1:19" x14ac:dyDescent="0.25">
      <c r="A1143" s="6">
        <v>38397</v>
      </c>
      <c r="B1143" s="2">
        <v>1643</v>
      </c>
      <c r="D1143" s="10">
        <v>0.5</v>
      </c>
      <c r="E1143" s="2">
        <v>1710</v>
      </c>
      <c r="F1143" s="40">
        <f t="shared" si="360"/>
        <v>0.71527777777777779</v>
      </c>
      <c r="G1143" s="2">
        <v>1718</v>
      </c>
      <c r="H1143" s="40">
        <f t="shared" si="372"/>
        <v>0.72083333333333333</v>
      </c>
      <c r="I1143" s="4">
        <f t="shared" si="373"/>
        <v>0.72430555555555554</v>
      </c>
      <c r="J1143" s="2" t="str">
        <f t="shared" si="374"/>
        <v/>
      </c>
      <c r="K1143" s="2">
        <f t="shared" si="375"/>
        <v>7.9999999999999716</v>
      </c>
      <c r="L1143" s="2">
        <f t="shared" si="376"/>
        <v>1</v>
      </c>
      <c r="M1143" s="2">
        <f t="shared" ca="1" si="377"/>
        <v>1643</v>
      </c>
      <c r="N1143" s="2">
        <f t="shared" ca="1" si="378"/>
        <v>40.000000000000014</v>
      </c>
      <c r="O1143" s="2">
        <f t="shared" si="379"/>
        <v>1.25</v>
      </c>
      <c r="P1143" s="5">
        <f t="shared" si="380"/>
        <v>0.19051423432971509</v>
      </c>
      <c r="Q1143" s="2">
        <f t="shared" si="381"/>
        <v>3.9999999999999858</v>
      </c>
      <c r="R1143" s="2">
        <f t="shared" si="382"/>
        <v>5.2499999999999858</v>
      </c>
      <c r="S1143" s="5">
        <f t="shared" si="383"/>
        <v>4.1905142343297008</v>
      </c>
    </row>
    <row r="1144" spans="1:19" x14ac:dyDescent="0.25">
      <c r="A1144" s="6">
        <v>38397</v>
      </c>
      <c r="B1144" s="2">
        <v>1729</v>
      </c>
      <c r="D1144" s="10">
        <v>0.01</v>
      </c>
      <c r="E1144" s="2">
        <v>1850</v>
      </c>
      <c r="F1144" s="40">
        <f t="shared" si="360"/>
        <v>0.78472222222222221</v>
      </c>
      <c r="G1144" s="2">
        <v>1853</v>
      </c>
      <c r="H1144" s="40">
        <f t="shared" si="372"/>
        <v>0.78680555555555554</v>
      </c>
      <c r="I1144" s="4" t="str">
        <f t="shared" si="373"/>
        <v/>
      </c>
      <c r="J1144" s="2">
        <f t="shared" si="374"/>
        <v>7.9999999999999716</v>
      </c>
      <c r="K1144" s="2">
        <f t="shared" si="375"/>
        <v>2.9999999999999893</v>
      </c>
      <c r="L1144" s="2">
        <f t="shared" si="376"/>
        <v>1</v>
      </c>
      <c r="M1144" s="2">
        <f t="shared" ca="1" si="377"/>
        <v>1729</v>
      </c>
      <c r="N1144" s="2" t="str">
        <f t="shared" si="378"/>
        <v/>
      </c>
      <c r="O1144" s="2">
        <f t="shared" si="379"/>
        <v>2.4399999999999911</v>
      </c>
      <c r="P1144" s="5">
        <f t="shared" si="380"/>
        <v>1.1528373552459379</v>
      </c>
      <c r="Q1144" s="2">
        <f t="shared" si="381"/>
        <v>2.9999999999999895E-2</v>
      </c>
      <c r="R1144" s="2">
        <f t="shared" si="382"/>
        <v>2.4699999999999909</v>
      </c>
      <c r="S1144" s="5">
        <f t="shared" si="383"/>
        <v>1.1828373552459377</v>
      </c>
    </row>
    <row r="1145" spans="1:19" x14ac:dyDescent="0.25">
      <c r="D1145" s="10">
        <v>0.6</v>
      </c>
      <c r="E1145" s="2">
        <v>1901</v>
      </c>
      <c r="F1145" s="40">
        <f t="shared" si="360"/>
        <v>0.79236111111111107</v>
      </c>
      <c r="G1145" s="2">
        <v>1908</v>
      </c>
      <c r="H1145" s="40">
        <f t="shared" si="372"/>
        <v>0.79722222222222217</v>
      </c>
      <c r="I1145" s="4" t="str">
        <f t="shared" si="373"/>
        <v/>
      </c>
      <c r="J1145" s="2">
        <f t="shared" si="374"/>
        <v>0.99999999999999645</v>
      </c>
      <c r="K1145" s="2">
        <f t="shared" si="375"/>
        <v>6.9999999999999751</v>
      </c>
      <c r="L1145" s="2">
        <f t="shared" si="376"/>
        <v>2</v>
      </c>
      <c r="M1145" s="2">
        <f t="shared" ca="1" si="377"/>
        <v>1729</v>
      </c>
      <c r="N1145" s="2" t="str">
        <f t="shared" si="378"/>
        <v/>
      </c>
      <c r="O1145" s="2">
        <f t="shared" si="379"/>
        <v>0.29999999999999893</v>
      </c>
      <c r="P1145" s="5">
        <f t="shared" si="380"/>
        <v>4.5096890892646346E-2</v>
      </c>
      <c r="Q1145" s="2">
        <f t="shared" si="381"/>
        <v>4.1999999999999851</v>
      </c>
      <c r="R1145" s="2">
        <f t="shared" si="382"/>
        <v>4.499999999999984</v>
      </c>
      <c r="S1145" s="5">
        <f t="shared" si="383"/>
        <v>4.245096890892631</v>
      </c>
    </row>
    <row r="1146" spans="1:19" x14ac:dyDescent="0.25">
      <c r="D1146" s="10">
        <v>0</v>
      </c>
      <c r="E1146" s="2">
        <v>1909</v>
      </c>
      <c r="F1146" s="40">
        <f t="shared" si="360"/>
        <v>0.79791666666666661</v>
      </c>
      <c r="G1146" s="2">
        <v>1919</v>
      </c>
      <c r="H1146" s="40">
        <f t="shared" si="372"/>
        <v>0.80486111111111114</v>
      </c>
      <c r="I1146" s="4" t="str">
        <f t="shared" si="373"/>
        <v/>
      </c>
      <c r="J1146" s="2">
        <f t="shared" si="374"/>
        <v>17.999999999999936</v>
      </c>
      <c r="K1146" s="2">
        <f t="shared" si="375"/>
        <v>10.000000000000124</v>
      </c>
      <c r="L1146" s="2">
        <f t="shared" si="376"/>
        <v>3</v>
      </c>
      <c r="M1146" s="2">
        <f t="shared" ca="1" si="377"/>
        <v>1729</v>
      </c>
      <c r="N1146" s="2" t="str">
        <f t="shared" si="378"/>
        <v/>
      </c>
      <c r="O1146" s="2">
        <f t="shared" si="379"/>
        <v>8.9999999999999677E-2</v>
      </c>
      <c r="P1146" s="5">
        <f t="shared" si="380"/>
        <v>1.954303951039937E-2</v>
      </c>
      <c r="Q1146" s="2">
        <f t="shared" si="381"/>
        <v>0</v>
      </c>
      <c r="R1146" s="2">
        <f t="shared" si="382"/>
        <v>8.9999999999999677E-2</v>
      </c>
      <c r="S1146" s="5">
        <f t="shared" si="383"/>
        <v>1.954303951039937E-2</v>
      </c>
    </row>
    <row r="1147" spans="1:19" x14ac:dyDescent="0.25">
      <c r="D1147" s="10">
        <v>0.01</v>
      </c>
      <c r="E1147" s="2">
        <v>1937</v>
      </c>
      <c r="F1147" s="40">
        <f t="shared" si="360"/>
        <v>0.81736111111111109</v>
      </c>
      <c r="G1147" s="2">
        <v>1949</v>
      </c>
      <c r="H1147" s="40">
        <f t="shared" si="372"/>
        <v>0.8256944444444444</v>
      </c>
      <c r="I1147" s="4" t="str">
        <f t="shared" si="373"/>
        <v/>
      </c>
      <c r="J1147" s="2">
        <f t="shared" si="374"/>
        <v>10.000000000000124</v>
      </c>
      <c r="K1147" s="2">
        <f t="shared" si="375"/>
        <v>11.999999999999957</v>
      </c>
      <c r="L1147" s="2">
        <f t="shared" si="376"/>
        <v>4</v>
      </c>
      <c r="M1147" s="2">
        <f t="shared" ca="1" si="377"/>
        <v>1729</v>
      </c>
      <c r="N1147" s="2" t="str">
        <f t="shared" si="378"/>
        <v/>
      </c>
      <c r="O1147" s="2">
        <f t="shared" si="379"/>
        <v>0.45000000000000556</v>
      </c>
      <c r="P1147" s="5">
        <f t="shared" si="380"/>
        <v>0.33664300754560339</v>
      </c>
      <c r="Q1147" s="2">
        <f t="shared" si="381"/>
        <v>0.11999999999999958</v>
      </c>
      <c r="R1147" s="2">
        <f t="shared" si="382"/>
        <v>0.57000000000000517</v>
      </c>
      <c r="S1147" s="5">
        <f t="shared" si="383"/>
        <v>0.45664300754560294</v>
      </c>
    </row>
    <row r="1148" spans="1:19" x14ac:dyDescent="0.25">
      <c r="D1148" s="10">
        <v>0.08</v>
      </c>
      <c r="E1148" s="2">
        <v>1959</v>
      </c>
      <c r="F1148" s="40">
        <f t="shared" si="360"/>
        <v>0.83263888888888893</v>
      </c>
      <c r="G1148" s="2">
        <v>2001</v>
      </c>
      <c r="H1148" s="40">
        <f t="shared" si="372"/>
        <v>0.8340277777777777</v>
      </c>
      <c r="I1148" s="4" t="str">
        <f t="shared" si="373"/>
        <v/>
      </c>
      <c r="J1148" s="2">
        <f t="shared" si="374"/>
        <v>13.000000000000114</v>
      </c>
      <c r="K1148" s="2">
        <f t="shared" si="375"/>
        <v>1.999999999999833</v>
      </c>
      <c r="L1148" s="2">
        <f t="shared" si="376"/>
        <v>5</v>
      </c>
      <c r="M1148" s="2">
        <f t="shared" ca="1" si="377"/>
        <v>1729</v>
      </c>
      <c r="N1148" s="2" t="str">
        <f t="shared" si="378"/>
        <v/>
      </c>
      <c r="O1148" s="2">
        <f t="shared" si="379"/>
        <v>7.0200000000000617</v>
      </c>
      <c r="P1148" s="5">
        <f t="shared" si="380"/>
        <v>4.735288758119486</v>
      </c>
      <c r="Q1148" s="2">
        <f t="shared" si="381"/>
        <v>0.15999999999998665</v>
      </c>
      <c r="R1148" s="2">
        <f t="shared" si="382"/>
        <v>7.1800000000000486</v>
      </c>
      <c r="S1148" s="5">
        <f t="shared" si="383"/>
        <v>4.8952887581194728</v>
      </c>
    </row>
    <row r="1149" spans="1:19" x14ac:dyDescent="0.25">
      <c r="D1149" s="10">
        <v>1</v>
      </c>
      <c r="E1149" s="2">
        <v>2014</v>
      </c>
      <c r="F1149" s="40">
        <f t="shared" si="360"/>
        <v>0.84305555555555556</v>
      </c>
      <c r="G1149" s="2">
        <v>2027</v>
      </c>
      <c r="H1149" s="40">
        <f t="shared" si="372"/>
        <v>0.8520833333333333</v>
      </c>
      <c r="I1149" s="4" t="str">
        <f t="shared" si="373"/>
        <v/>
      </c>
      <c r="J1149" s="2">
        <f t="shared" si="374"/>
        <v>0.99999999999999645</v>
      </c>
      <c r="K1149" s="2">
        <f t="shared" si="375"/>
        <v>12.999999999999954</v>
      </c>
      <c r="L1149" s="2">
        <f t="shared" si="376"/>
        <v>6</v>
      </c>
      <c r="M1149" s="2">
        <f t="shared" ca="1" si="377"/>
        <v>1729</v>
      </c>
      <c r="N1149" s="2" t="str">
        <f t="shared" si="378"/>
        <v/>
      </c>
      <c r="O1149" s="2">
        <f t="shared" si="379"/>
        <v>2.4999999999999911</v>
      </c>
      <c r="P1149" s="5">
        <f t="shared" si="380"/>
        <v>2.1640437321033907</v>
      </c>
      <c r="Q1149" s="2">
        <f t="shared" si="381"/>
        <v>12.999999999999954</v>
      </c>
      <c r="R1149" s="2">
        <f t="shared" si="382"/>
        <v>15.499999999999945</v>
      </c>
      <c r="S1149" s="5">
        <f t="shared" si="383"/>
        <v>15.164043732103345</v>
      </c>
    </row>
    <row r="1150" spans="1:19" x14ac:dyDescent="0.25">
      <c r="D1150" s="10">
        <v>4</v>
      </c>
      <c r="E1150" s="2">
        <v>2028</v>
      </c>
      <c r="F1150" s="40">
        <f t="shared" si="360"/>
        <v>0.85277777777777775</v>
      </c>
      <c r="G1150" s="2">
        <v>2032</v>
      </c>
      <c r="H1150" s="40">
        <f t="shared" si="372"/>
        <v>0.85555555555555562</v>
      </c>
      <c r="I1150" s="4" t="str">
        <f t="shared" si="373"/>
        <v/>
      </c>
      <c r="J1150" s="2">
        <f t="shared" si="374"/>
        <v>9.9999999999998046</v>
      </c>
      <c r="K1150" s="2">
        <f t="shared" si="375"/>
        <v>4.0000000000001457</v>
      </c>
      <c r="L1150" s="2">
        <f t="shared" si="376"/>
        <v>7</v>
      </c>
      <c r="M1150" s="2">
        <f t="shared" ca="1" si="377"/>
        <v>1729</v>
      </c>
      <c r="N1150" s="2" t="str">
        <f t="shared" si="378"/>
        <v/>
      </c>
      <c r="O1150" s="2">
        <f t="shared" si="379"/>
        <v>419.99999999999181</v>
      </c>
      <c r="P1150" s="5">
        <f t="shared" si="380"/>
        <v>253.69425264118649</v>
      </c>
      <c r="Q1150" s="2">
        <f t="shared" si="381"/>
        <v>16.000000000000583</v>
      </c>
      <c r="R1150" s="2">
        <f t="shared" si="382"/>
        <v>435.99999999999238</v>
      </c>
      <c r="S1150" s="5">
        <f t="shared" si="383"/>
        <v>269.69425264118706</v>
      </c>
    </row>
    <row r="1151" spans="1:19" x14ac:dyDescent="0.25">
      <c r="D1151" s="10">
        <v>80</v>
      </c>
      <c r="E1151" s="2">
        <v>2042</v>
      </c>
      <c r="F1151" s="40">
        <f t="shared" si="360"/>
        <v>0.86249999999999993</v>
      </c>
      <c r="G1151" s="2">
        <v>2046</v>
      </c>
      <c r="H1151" s="40">
        <f t="shared" si="372"/>
        <v>0.8652777777777777</v>
      </c>
      <c r="I1151" s="4" t="str">
        <f t="shared" si="373"/>
        <v/>
      </c>
      <c r="J1151" s="2">
        <f t="shared" si="374"/>
        <v>9.0000000000001279</v>
      </c>
      <c r="K1151" s="2">
        <f t="shared" si="375"/>
        <v>3.9999999999999858</v>
      </c>
      <c r="L1151" s="2">
        <f t="shared" si="376"/>
        <v>8</v>
      </c>
      <c r="M1151" s="2">
        <f t="shared" ca="1" si="377"/>
        <v>1729</v>
      </c>
      <c r="N1151" s="2" t="str">
        <f t="shared" si="378"/>
        <v/>
      </c>
      <c r="O1151" s="2">
        <f t="shared" si="379"/>
        <v>405.00000000000574</v>
      </c>
      <c r="P1151" s="5">
        <f t="shared" si="380"/>
        <v>302.96597133507146</v>
      </c>
      <c r="Q1151" s="2">
        <f t="shared" si="381"/>
        <v>319.99999999999886</v>
      </c>
      <c r="R1151" s="2">
        <f t="shared" si="382"/>
        <v>725.00000000000455</v>
      </c>
      <c r="S1151" s="5">
        <f t="shared" si="383"/>
        <v>622.96597133507032</v>
      </c>
    </row>
    <row r="1152" spans="1:19" x14ac:dyDescent="0.25">
      <c r="D1152" s="10">
        <v>10</v>
      </c>
      <c r="E1152" s="2">
        <v>2055</v>
      </c>
      <c r="F1152" s="40">
        <f t="shared" si="360"/>
        <v>0.87152777777777779</v>
      </c>
      <c r="G1152" s="2">
        <v>2059</v>
      </c>
      <c r="H1152" s="40">
        <f t="shared" si="372"/>
        <v>0.87430555555555556</v>
      </c>
      <c r="I1152" s="4" t="str">
        <f t="shared" si="373"/>
        <v/>
      </c>
      <c r="J1152" s="2">
        <f t="shared" si="374"/>
        <v>11.999999999999957</v>
      </c>
      <c r="K1152" s="2">
        <f t="shared" si="375"/>
        <v>3.9999999999999858</v>
      </c>
      <c r="L1152" s="2">
        <f t="shared" si="376"/>
        <v>9</v>
      </c>
      <c r="M1152" s="2">
        <f t="shared" ca="1" si="377"/>
        <v>1729</v>
      </c>
      <c r="N1152" s="2" t="str">
        <f t="shared" si="378"/>
        <v/>
      </c>
      <c r="O1152" s="2">
        <f t="shared" si="379"/>
        <v>62.999999999999773</v>
      </c>
      <c r="P1152" s="5">
        <f t="shared" si="380"/>
        <v>38.054159014544275</v>
      </c>
      <c r="Q1152" s="2">
        <f t="shared" si="381"/>
        <v>39.999999999999858</v>
      </c>
      <c r="R1152" s="2">
        <f t="shared" si="382"/>
        <v>102.99999999999963</v>
      </c>
      <c r="S1152" s="5">
        <f t="shared" si="383"/>
        <v>78.054159014544126</v>
      </c>
    </row>
    <row r="1153" spans="1:19" x14ac:dyDescent="0.25">
      <c r="D1153" s="10">
        <v>0.5</v>
      </c>
      <c r="E1153" s="2">
        <v>2111</v>
      </c>
      <c r="F1153" s="40">
        <f t="shared" si="360"/>
        <v>0.88263888888888886</v>
      </c>
      <c r="G1153" s="2">
        <v>2113</v>
      </c>
      <c r="H1153" s="40">
        <f t="shared" si="372"/>
        <v>0.88402777777777775</v>
      </c>
      <c r="I1153" s="4" t="str">
        <f t="shared" si="373"/>
        <v/>
      </c>
      <c r="J1153" s="2">
        <f t="shared" si="374"/>
        <v>6.9999999999999751</v>
      </c>
      <c r="K1153" s="2">
        <f t="shared" si="375"/>
        <v>1.9999999999999929</v>
      </c>
      <c r="L1153" s="2">
        <f t="shared" si="376"/>
        <v>10</v>
      </c>
      <c r="M1153" s="2">
        <f t="shared" ca="1" si="377"/>
        <v>1729</v>
      </c>
      <c r="N1153" s="2" t="str">
        <f t="shared" si="378"/>
        <v/>
      </c>
      <c r="O1153" s="2">
        <f t="shared" si="379"/>
        <v>2.0999999999999925</v>
      </c>
      <c r="P1153" s="5">
        <f t="shared" si="380"/>
        <v>1.7397464644370659</v>
      </c>
      <c r="Q1153" s="2">
        <f t="shared" si="381"/>
        <v>0.99999999999999645</v>
      </c>
      <c r="R1153" s="2">
        <f t="shared" si="382"/>
        <v>3.099999999999989</v>
      </c>
      <c r="S1153" s="5">
        <f t="shared" si="383"/>
        <v>2.7397464644370624</v>
      </c>
    </row>
    <row r="1154" spans="1:19" x14ac:dyDescent="0.25">
      <c r="D1154" s="10">
        <v>0.1</v>
      </c>
      <c r="E1154" s="2">
        <v>2120</v>
      </c>
      <c r="F1154" s="40">
        <f t="shared" si="360"/>
        <v>0.88888888888888884</v>
      </c>
      <c r="G1154" s="2">
        <v>2124</v>
      </c>
      <c r="H1154" s="40">
        <f t="shared" si="372"/>
        <v>0.89166666666666661</v>
      </c>
      <c r="I1154" s="4" t="str">
        <f t="shared" si="373"/>
        <v/>
      </c>
      <c r="J1154" s="2">
        <f t="shared" si="374"/>
        <v>6.9999999999999751</v>
      </c>
      <c r="K1154" s="2">
        <f t="shared" si="375"/>
        <v>3.9999999999999858</v>
      </c>
      <c r="L1154" s="2">
        <f t="shared" si="376"/>
        <v>11</v>
      </c>
      <c r="M1154" s="2">
        <f t="shared" ca="1" si="377"/>
        <v>1729</v>
      </c>
      <c r="N1154" s="2" t="str">
        <f t="shared" si="378"/>
        <v/>
      </c>
      <c r="O1154" s="2">
        <f t="shared" si="379"/>
        <v>0.37799999999999873</v>
      </c>
      <c r="P1154" s="5">
        <f t="shared" si="380"/>
        <v>0.2549875351965043</v>
      </c>
      <c r="Q1154" s="2">
        <f t="shared" si="381"/>
        <v>0.39999999999999858</v>
      </c>
      <c r="R1154" s="2">
        <f t="shared" si="382"/>
        <v>0.77799999999999736</v>
      </c>
      <c r="S1154" s="5">
        <f t="shared" si="383"/>
        <v>0.65498753519650288</v>
      </c>
    </row>
    <row r="1155" spans="1:19" x14ac:dyDescent="0.25">
      <c r="D1155" s="10">
        <v>8.0000000000000002E-3</v>
      </c>
      <c r="E1155" s="2">
        <v>2131</v>
      </c>
      <c r="F1155" s="40">
        <f t="shared" si="360"/>
        <v>0.8965277777777777</v>
      </c>
      <c r="G1155" s="2">
        <v>2133</v>
      </c>
      <c r="H1155" s="40">
        <f t="shared" si="372"/>
        <v>0.8979166666666667</v>
      </c>
      <c r="I1155" s="4">
        <f t="shared" si="373"/>
        <v>0.90138888888888891</v>
      </c>
      <c r="J1155" s="2" t="str">
        <f t="shared" si="374"/>
        <v/>
      </c>
      <c r="K1155" s="2">
        <f t="shared" si="375"/>
        <v>2.0000000000001528</v>
      </c>
      <c r="L1155" s="2">
        <f t="shared" si="376"/>
        <v>12</v>
      </c>
      <c r="M1155" s="2">
        <f t="shared" ca="1" si="377"/>
        <v>1729</v>
      </c>
      <c r="N1155" s="2">
        <f t="shared" ca="1" si="378"/>
        <v>248.99999999999991</v>
      </c>
      <c r="O1155" s="2">
        <f t="shared" si="379"/>
        <v>0.02</v>
      </c>
      <c r="P1155" s="5">
        <f t="shared" si="380"/>
        <v>4.4502248902978277E-3</v>
      </c>
      <c r="Q1155" s="2">
        <f t="shared" si="381"/>
        <v>1.6000000000001222E-2</v>
      </c>
      <c r="R1155" s="2">
        <f t="shared" si="382"/>
        <v>3.6000000000001225E-2</v>
      </c>
      <c r="S1155" s="5">
        <f t="shared" si="383"/>
        <v>2.0450224890299049E-2</v>
      </c>
    </row>
    <row r="1156" spans="1:19" x14ac:dyDescent="0.25">
      <c r="A1156" s="6">
        <v>38398</v>
      </c>
      <c r="B1156" s="2">
        <v>802</v>
      </c>
      <c r="D1156" s="10">
        <v>0.01</v>
      </c>
      <c r="E1156" s="2">
        <v>921</v>
      </c>
      <c r="F1156" s="40">
        <f t="shared" si="360"/>
        <v>0.38958333333333334</v>
      </c>
      <c r="G1156" s="2">
        <v>936</v>
      </c>
      <c r="H1156" s="40">
        <f t="shared" si="372"/>
        <v>0.39999999999999997</v>
      </c>
      <c r="I1156" s="4" t="str">
        <f t="shared" si="373"/>
        <v/>
      </c>
      <c r="J1156" s="2">
        <f t="shared" si="374"/>
        <v>12.000000000000117</v>
      </c>
      <c r="K1156" s="2">
        <f t="shared" si="375"/>
        <v>14.999999999999947</v>
      </c>
      <c r="L1156" s="2">
        <f t="shared" si="376"/>
        <v>1</v>
      </c>
      <c r="M1156" s="2">
        <f t="shared" ca="1" si="377"/>
        <v>802</v>
      </c>
      <c r="N1156" s="2" t="str">
        <f t="shared" si="378"/>
        <v/>
      </c>
      <c r="O1156" s="2">
        <f t="shared" si="379"/>
        <v>6.0600000000000591</v>
      </c>
      <c r="P1156" s="5">
        <f t="shared" si="380"/>
        <v>2.5797646783943038</v>
      </c>
      <c r="Q1156" s="2">
        <f t="shared" si="381"/>
        <v>0.14999999999999947</v>
      </c>
      <c r="R1156" s="2">
        <f t="shared" si="382"/>
        <v>6.2100000000000586</v>
      </c>
      <c r="S1156" s="5">
        <f t="shared" si="383"/>
        <v>2.7297646783943033</v>
      </c>
    </row>
    <row r="1157" spans="1:19" x14ac:dyDescent="0.25">
      <c r="D1157" s="10">
        <v>1</v>
      </c>
      <c r="E1157" s="2">
        <v>948</v>
      </c>
      <c r="F1157" s="40">
        <f t="shared" si="360"/>
        <v>0.40833333333333338</v>
      </c>
      <c r="G1157" s="2">
        <v>958</v>
      </c>
      <c r="H1157" s="40">
        <f t="shared" si="372"/>
        <v>0.4152777777777778</v>
      </c>
      <c r="I1157" s="4" t="str">
        <f t="shared" si="373"/>
        <v/>
      </c>
      <c r="J1157" s="2">
        <f t="shared" si="374"/>
        <v>13.99999999999995</v>
      </c>
      <c r="K1157" s="2">
        <f t="shared" si="375"/>
        <v>9.9999999999999645</v>
      </c>
      <c r="L1157" s="2">
        <f t="shared" si="376"/>
        <v>2</v>
      </c>
      <c r="M1157" s="2">
        <f t="shared" ca="1" si="377"/>
        <v>802</v>
      </c>
      <c r="N1157" s="2" t="str">
        <f t="shared" si="378"/>
        <v/>
      </c>
      <c r="O1157" s="2">
        <f t="shared" si="379"/>
        <v>706.9999999999975</v>
      </c>
      <c r="P1157" s="5">
        <f t="shared" si="380"/>
        <v>300.9661406593471</v>
      </c>
      <c r="Q1157" s="2">
        <f t="shared" si="381"/>
        <v>9.9999999999999645</v>
      </c>
      <c r="R1157" s="2">
        <f t="shared" si="382"/>
        <v>716.9999999999975</v>
      </c>
      <c r="S1157" s="5">
        <f t="shared" si="383"/>
        <v>310.96614065934705</v>
      </c>
    </row>
    <row r="1158" spans="1:19" x14ac:dyDescent="0.25">
      <c r="D1158" s="10">
        <v>100</v>
      </c>
      <c r="E1158" s="2">
        <v>1012</v>
      </c>
      <c r="F1158" s="40">
        <f t="shared" si="360"/>
        <v>0.42499999999999999</v>
      </c>
      <c r="G1158" s="2">
        <v>1024</v>
      </c>
      <c r="H1158" s="40">
        <f t="shared" si="372"/>
        <v>0.43333333333333335</v>
      </c>
      <c r="I1158" s="4" t="str">
        <f t="shared" si="373"/>
        <v/>
      </c>
      <c r="J1158" s="2">
        <f t="shared" si="374"/>
        <v>19.999999999999929</v>
      </c>
      <c r="K1158" s="2">
        <f t="shared" si="375"/>
        <v>12.000000000000037</v>
      </c>
      <c r="L1158" s="2">
        <f t="shared" si="376"/>
        <v>3</v>
      </c>
      <c r="M1158" s="2">
        <f t="shared" ca="1" si="377"/>
        <v>802</v>
      </c>
      <c r="N1158" s="2" t="str">
        <f t="shared" si="378"/>
        <v/>
      </c>
      <c r="O1158" s="2">
        <f t="shared" si="379"/>
        <v>1099.9999999999961</v>
      </c>
      <c r="P1158" s="5">
        <f t="shared" si="380"/>
        <v>781.73009798094483</v>
      </c>
      <c r="Q1158" s="2">
        <f t="shared" si="381"/>
        <v>1200.0000000000036</v>
      </c>
      <c r="R1158" s="2">
        <f t="shared" si="382"/>
        <v>2300</v>
      </c>
      <c r="S1158" s="5">
        <f t="shared" si="383"/>
        <v>1981.7300979809484</v>
      </c>
    </row>
    <row r="1159" spans="1:19" x14ac:dyDescent="0.25">
      <c r="D1159" s="10">
        <v>10</v>
      </c>
      <c r="E1159" s="2">
        <v>1044</v>
      </c>
      <c r="F1159" s="40">
        <f t="shared" si="360"/>
        <v>0.44722222222222219</v>
      </c>
      <c r="G1159" s="2">
        <v>1049</v>
      </c>
      <c r="H1159" s="40">
        <f t="shared" si="372"/>
        <v>0.45069444444444445</v>
      </c>
      <c r="I1159" s="4">
        <f t="shared" si="373"/>
        <v>0.45416666666666666</v>
      </c>
      <c r="J1159" s="2" t="str">
        <f t="shared" si="374"/>
        <v/>
      </c>
      <c r="K1159" s="2">
        <f t="shared" si="375"/>
        <v>5.0000000000000622</v>
      </c>
      <c r="L1159" s="2">
        <f t="shared" si="376"/>
        <v>4</v>
      </c>
      <c r="M1159" s="2">
        <f t="shared" ca="1" si="377"/>
        <v>802</v>
      </c>
      <c r="N1159" s="2">
        <f t="shared" ca="1" si="378"/>
        <v>172.00000000000003</v>
      </c>
      <c r="O1159" s="2">
        <f t="shared" si="379"/>
        <v>25</v>
      </c>
      <c r="P1159" s="5">
        <f t="shared" si="380"/>
        <v>3.1021051639523365</v>
      </c>
      <c r="Q1159" s="2">
        <f t="shared" si="381"/>
        <v>50.000000000000625</v>
      </c>
      <c r="R1159" s="2">
        <f t="shared" si="382"/>
        <v>75.000000000000625</v>
      </c>
      <c r="S1159" s="5">
        <f t="shared" si="383"/>
        <v>53.102105163952963</v>
      </c>
    </row>
    <row r="1160" spans="1:19" x14ac:dyDescent="0.25">
      <c r="A1160" s="6">
        <v>38398</v>
      </c>
      <c r="B1160" s="2">
        <v>1604</v>
      </c>
      <c r="D1160" s="10">
        <v>8.0000000000000002E-3</v>
      </c>
      <c r="E1160" s="2">
        <v>1722</v>
      </c>
      <c r="F1160" s="40">
        <f t="shared" si="360"/>
        <v>0.72361111111111109</v>
      </c>
      <c r="G1160" s="2">
        <v>1732</v>
      </c>
      <c r="H1160" s="40">
        <f t="shared" si="372"/>
        <v>0.73055555555555562</v>
      </c>
      <c r="I1160" s="4">
        <f t="shared" si="373"/>
        <v>0.73402777777777783</v>
      </c>
      <c r="J1160" s="2" t="str">
        <f t="shared" si="374"/>
        <v/>
      </c>
      <c r="K1160" s="2">
        <f t="shared" si="375"/>
        <v>10.000000000000124</v>
      </c>
      <c r="L1160" s="2">
        <f t="shared" si="376"/>
        <v>1</v>
      </c>
      <c r="M1160" s="2">
        <f t="shared" ca="1" si="377"/>
        <v>1604</v>
      </c>
      <c r="N1160" s="2">
        <f t="shared" ca="1" si="378"/>
        <v>93.000000000000142</v>
      </c>
      <c r="O1160" s="2">
        <f t="shared" si="379"/>
        <v>0.02</v>
      </c>
      <c r="P1160" s="5">
        <f t="shared" si="380"/>
        <v>4.4502248902978277E-3</v>
      </c>
      <c r="Q1160" s="2">
        <f t="shared" si="381"/>
        <v>8.0000000000001001E-2</v>
      </c>
      <c r="R1160" s="2">
        <f t="shared" si="382"/>
        <v>0.100000000000001</v>
      </c>
      <c r="S1160" s="5">
        <f t="shared" si="383"/>
        <v>8.4450224890298825E-2</v>
      </c>
    </row>
    <row r="1161" spans="1:19" x14ac:dyDescent="0.25">
      <c r="A1161" s="6">
        <v>38399</v>
      </c>
      <c r="B1161" s="2">
        <v>926</v>
      </c>
      <c r="D1161" s="10">
        <v>0.01</v>
      </c>
      <c r="E1161" s="2">
        <v>1035</v>
      </c>
      <c r="F1161" s="40">
        <f t="shared" si="360"/>
        <v>0.44097222222222227</v>
      </c>
      <c r="G1161" s="2">
        <v>1038</v>
      </c>
      <c r="H1161" s="40">
        <f t="shared" si="372"/>
        <v>0.44305555555555554</v>
      </c>
      <c r="I1161" s="4" t="str">
        <f t="shared" si="373"/>
        <v/>
      </c>
      <c r="J1161" s="2">
        <f t="shared" si="374"/>
        <v>12.000000000000037</v>
      </c>
      <c r="K1161" s="2">
        <f t="shared" si="375"/>
        <v>2.9999999999999094</v>
      </c>
      <c r="L1161" s="2">
        <f t="shared" si="376"/>
        <v>1</v>
      </c>
      <c r="M1161" s="2">
        <f t="shared" ca="1" si="377"/>
        <v>926</v>
      </c>
      <c r="N1161" s="2" t="str">
        <f t="shared" si="378"/>
        <v/>
      </c>
      <c r="O1161" s="2">
        <f t="shared" si="379"/>
        <v>600.06000000000188</v>
      </c>
      <c r="P1161" s="5">
        <f t="shared" si="380"/>
        <v>130.27672998597816</v>
      </c>
      <c r="Q1161" s="2">
        <f t="shared" si="381"/>
        <v>2.9999999999999093E-2</v>
      </c>
      <c r="R1161" s="2">
        <f t="shared" si="382"/>
        <v>600.09000000000185</v>
      </c>
      <c r="S1161" s="5">
        <f t="shared" si="383"/>
        <v>130.30672998597817</v>
      </c>
    </row>
    <row r="1162" spans="1:19" x14ac:dyDescent="0.25">
      <c r="D1162" s="10">
        <v>100</v>
      </c>
      <c r="E1162" s="2">
        <v>1050</v>
      </c>
      <c r="F1162" s="40">
        <f t="shared" si="360"/>
        <v>0.4513888888888889</v>
      </c>
      <c r="G1162" s="2">
        <v>1054</v>
      </c>
      <c r="H1162" s="40">
        <f t="shared" si="372"/>
        <v>0.45416666666666666</v>
      </c>
      <c r="I1162" s="4" t="str">
        <f t="shared" si="373"/>
        <v/>
      </c>
      <c r="J1162" s="2">
        <f t="shared" si="374"/>
        <v>2.9999999999999893</v>
      </c>
      <c r="K1162" s="2">
        <f t="shared" si="375"/>
        <v>3.9999999999999858</v>
      </c>
      <c r="L1162" s="2">
        <f t="shared" si="376"/>
        <v>2</v>
      </c>
      <c r="M1162" s="2">
        <f t="shared" ca="1" si="377"/>
        <v>926</v>
      </c>
      <c r="N1162" s="2" t="str">
        <f t="shared" si="378"/>
        <v/>
      </c>
      <c r="O1162" s="2">
        <f t="shared" si="379"/>
        <v>419.99999999999852</v>
      </c>
      <c r="P1162" s="5">
        <f t="shared" si="380"/>
        <v>408.31140981172558</v>
      </c>
      <c r="Q1162" s="2">
        <f t="shared" si="381"/>
        <v>399.99999999999858</v>
      </c>
      <c r="R1162" s="2">
        <f t="shared" si="382"/>
        <v>819.99999999999704</v>
      </c>
      <c r="S1162" s="5">
        <f t="shared" si="383"/>
        <v>808.31140981172416</v>
      </c>
    </row>
    <row r="1163" spans="1:19" x14ac:dyDescent="0.25">
      <c r="D1163" s="10">
        <v>180</v>
      </c>
      <c r="E1163" s="2">
        <v>1057</v>
      </c>
      <c r="F1163" s="40">
        <f t="shared" si="360"/>
        <v>0.45624999999999999</v>
      </c>
      <c r="G1163" s="2">
        <v>1201</v>
      </c>
      <c r="H1163" s="40">
        <f t="shared" si="372"/>
        <v>0.50069444444444444</v>
      </c>
      <c r="I1163" s="4">
        <f t="shared" si="373"/>
        <v>0.50416666666666665</v>
      </c>
      <c r="J1163" s="2" t="str">
        <f t="shared" si="374"/>
        <v/>
      </c>
      <c r="K1163" s="2">
        <f t="shared" si="375"/>
        <v>64.000000000000014</v>
      </c>
      <c r="L1163" s="2">
        <f t="shared" si="376"/>
        <v>3</v>
      </c>
      <c r="M1163" s="2">
        <f t="shared" ca="1" si="377"/>
        <v>926</v>
      </c>
      <c r="N1163" s="2">
        <f t="shared" ca="1" si="378"/>
        <v>160</v>
      </c>
      <c r="O1163" s="2">
        <f t="shared" si="379"/>
        <v>450</v>
      </c>
      <c r="P1163" s="5">
        <f t="shared" si="380"/>
        <v>47.347346607878421</v>
      </c>
      <c r="Q1163" s="2">
        <f t="shared" si="381"/>
        <v>11520.000000000002</v>
      </c>
      <c r="R1163" s="2">
        <f t="shared" si="382"/>
        <v>11970.000000000002</v>
      </c>
      <c r="S1163" s="5">
        <f t="shared" si="383"/>
        <v>11567.347346607879</v>
      </c>
    </row>
    <row r="1164" spans="1:19" x14ac:dyDescent="0.25">
      <c r="A1164" s="6">
        <v>38400</v>
      </c>
      <c r="B1164" s="2">
        <v>832</v>
      </c>
      <c r="D1164" s="10">
        <v>0.01</v>
      </c>
      <c r="E1164" s="2">
        <v>956</v>
      </c>
      <c r="F1164" s="40">
        <f t="shared" si="360"/>
        <v>0.41388888888888892</v>
      </c>
      <c r="G1164" s="2">
        <v>1005</v>
      </c>
      <c r="H1164" s="40">
        <f t="shared" si="372"/>
        <v>0.4201388888888889</v>
      </c>
      <c r="I1164" s="4" t="str">
        <f t="shared" si="373"/>
        <v/>
      </c>
      <c r="J1164" s="2">
        <f t="shared" si="374"/>
        <v>7.9999999999999716</v>
      </c>
      <c r="K1164" s="2">
        <f t="shared" si="375"/>
        <v>8.999999999999968</v>
      </c>
      <c r="L1164" s="2">
        <f t="shared" si="376"/>
        <v>1</v>
      </c>
      <c r="M1164" s="2">
        <f t="shared" ca="1" si="377"/>
        <v>832</v>
      </c>
      <c r="N1164" s="2" t="str">
        <f t="shared" si="378"/>
        <v/>
      </c>
      <c r="O1164" s="2">
        <f t="shared" si="379"/>
        <v>0.43999999999999845</v>
      </c>
      <c r="P1164" s="5">
        <f t="shared" si="380"/>
        <v>0.31270424881382258</v>
      </c>
      <c r="Q1164" s="2">
        <f t="shared" si="381"/>
        <v>8.9999999999999677E-2</v>
      </c>
      <c r="R1164" s="2">
        <f t="shared" si="382"/>
        <v>0.52999999999999814</v>
      </c>
      <c r="S1164" s="5">
        <f t="shared" si="383"/>
        <v>0.40270424881382227</v>
      </c>
    </row>
    <row r="1165" spans="1:19" x14ac:dyDescent="0.25">
      <c r="D1165" s="10">
        <v>0.1</v>
      </c>
      <c r="E1165" s="2">
        <v>1013</v>
      </c>
      <c r="F1165" s="40">
        <f t="shared" si="360"/>
        <v>0.42569444444444443</v>
      </c>
      <c r="G1165" s="2">
        <v>1100</v>
      </c>
      <c r="H1165" s="40">
        <f t="shared" si="372"/>
        <v>0.45833333333333331</v>
      </c>
      <c r="I1165" s="4" t="str">
        <f t="shared" si="373"/>
        <v/>
      </c>
      <c r="J1165" s="2">
        <f t="shared" si="374"/>
        <v>5.9999999999999787</v>
      </c>
      <c r="K1165" s="2">
        <f t="shared" si="375"/>
        <v>46.999999999999993</v>
      </c>
      <c r="L1165" s="2">
        <f t="shared" si="376"/>
        <v>2</v>
      </c>
      <c r="M1165" s="2">
        <f t="shared" ca="1" si="377"/>
        <v>832</v>
      </c>
      <c r="N1165" s="2" t="str">
        <f t="shared" si="378"/>
        <v/>
      </c>
      <c r="O1165" s="2">
        <f t="shared" si="379"/>
        <v>6.2999999999999776</v>
      </c>
      <c r="P1165" s="5">
        <f t="shared" si="380"/>
        <v>3.8054255555448866</v>
      </c>
      <c r="Q1165" s="2">
        <f t="shared" si="381"/>
        <v>4.6999999999999993</v>
      </c>
      <c r="R1165" s="2">
        <f t="shared" si="382"/>
        <v>10.999999999999977</v>
      </c>
      <c r="S1165" s="5">
        <f t="shared" si="383"/>
        <v>8.5054255555448854</v>
      </c>
    </row>
    <row r="1166" spans="1:19" x14ac:dyDescent="0.25">
      <c r="D1166" s="10">
        <v>2</v>
      </c>
      <c r="E1166" s="2">
        <v>1106</v>
      </c>
      <c r="F1166" s="40">
        <f t="shared" si="360"/>
        <v>0.46249999999999997</v>
      </c>
      <c r="G1166" s="2">
        <v>1121</v>
      </c>
      <c r="H1166" s="40">
        <f t="shared" si="372"/>
        <v>0.47291666666666665</v>
      </c>
      <c r="I1166" s="4" t="str">
        <f t="shared" si="373"/>
        <v/>
      </c>
      <c r="J1166" s="2">
        <f t="shared" si="374"/>
        <v>11.000000000000041</v>
      </c>
      <c r="K1166" s="2">
        <f t="shared" si="375"/>
        <v>15.000000000000027</v>
      </c>
      <c r="L1166" s="2">
        <f t="shared" si="376"/>
        <v>3</v>
      </c>
      <c r="M1166" s="2">
        <f t="shared" ca="1" si="377"/>
        <v>832</v>
      </c>
      <c r="N1166" s="2" t="str">
        <f t="shared" si="378"/>
        <v/>
      </c>
      <c r="O1166" s="2">
        <f t="shared" si="379"/>
        <v>561.00000000000205</v>
      </c>
      <c r="P1166" s="5">
        <f t="shared" si="380"/>
        <v>275.56078620421471</v>
      </c>
      <c r="Q1166" s="2">
        <f t="shared" si="381"/>
        <v>30.000000000000053</v>
      </c>
      <c r="R1166" s="2">
        <f t="shared" si="382"/>
        <v>591.00000000000205</v>
      </c>
      <c r="S1166" s="5">
        <f t="shared" si="383"/>
        <v>305.56078620421476</v>
      </c>
    </row>
    <row r="1167" spans="1:19" x14ac:dyDescent="0.25">
      <c r="D1167" s="10">
        <v>100</v>
      </c>
      <c r="E1167" s="2">
        <v>1132</v>
      </c>
      <c r="F1167" s="40">
        <f t="shared" si="360"/>
        <v>0.48055555555555557</v>
      </c>
      <c r="G1167" s="2">
        <v>1138</v>
      </c>
      <c r="H1167" s="40">
        <f t="shared" si="372"/>
        <v>0.48472222222222222</v>
      </c>
      <c r="I1167" s="4" t="str">
        <f t="shared" si="373"/>
        <v/>
      </c>
      <c r="J1167" s="2">
        <f t="shared" si="374"/>
        <v>4.9999999999999822</v>
      </c>
      <c r="K1167" s="2">
        <f t="shared" si="375"/>
        <v>5.9999999999999787</v>
      </c>
      <c r="L1167" s="2">
        <f t="shared" si="376"/>
        <v>4</v>
      </c>
      <c r="M1167" s="2">
        <f t="shared" ca="1" si="377"/>
        <v>832</v>
      </c>
      <c r="N1167" s="2" t="str">
        <f t="shared" si="378"/>
        <v/>
      </c>
      <c r="O1167" s="2">
        <f t="shared" si="379"/>
        <v>699.9999999999975</v>
      </c>
      <c r="P1167" s="5">
        <f t="shared" si="380"/>
        <v>680.51901635287595</v>
      </c>
      <c r="Q1167" s="2">
        <f t="shared" si="381"/>
        <v>599.99999999999784</v>
      </c>
      <c r="R1167" s="2">
        <f t="shared" si="382"/>
        <v>1299.9999999999955</v>
      </c>
      <c r="S1167" s="5">
        <f t="shared" si="383"/>
        <v>1280.5190163528737</v>
      </c>
    </row>
    <row r="1168" spans="1:19" x14ac:dyDescent="0.25">
      <c r="D1168" s="10">
        <v>180</v>
      </c>
      <c r="E1168" s="2">
        <v>1143</v>
      </c>
      <c r="F1168" s="40">
        <f t="shared" si="360"/>
        <v>0.48819444444444443</v>
      </c>
      <c r="G1168" s="2">
        <v>1245</v>
      </c>
      <c r="H1168" s="40">
        <f t="shared" si="372"/>
        <v>0.53125</v>
      </c>
      <c r="I1168" s="4">
        <f t="shared" si="373"/>
        <v>0.53472222222222221</v>
      </c>
      <c r="J1168" s="2" t="str">
        <f t="shared" si="374"/>
        <v/>
      </c>
      <c r="K1168" s="2">
        <f t="shared" si="375"/>
        <v>62.000000000000021</v>
      </c>
      <c r="L1168" s="2">
        <f t="shared" si="376"/>
        <v>5</v>
      </c>
      <c r="M1168" s="2">
        <f t="shared" ca="1" si="377"/>
        <v>832</v>
      </c>
      <c r="N1168" s="2">
        <f t="shared" ca="1" si="378"/>
        <v>257.99999999999994</v>
      </c>
      <c r="O1168" s="2">
        <f t="shared" si="379"/>
        <v>450</v>
      </c>
      <c r="P1168" s="5">
        <f t="shared" si="380"/>
        <v>47.347346607878421</v>
      </c>
      <c r="Q1168" s="2">
        <f t="shared" si="381"/>
        <v>11160.000000000004</v>
      </c>
      <c r="R1168" s="2">
        <f t="shared" si="382"/>
        <v>11610.000000000004</v>
      </c>
      <c r="S1168" s="5">
        <f t="shared" si="383"/>
        <v>11207.347346607881</v>
      </c>
    </row>
    <row r="1169" spans="1:19" x14ac:dyDescent="0.25">
      <c r="A1169" s="6">
        <v>38401</v>
      </c>
      <c r="B1169" s="2">
        <v>826</v>
      </c>
      <c r="D1169" s="10">
        <v>0.01</v>
      </c>
      <c r="E1169" s="2">
        <v>913</v>
      </c>
      <c r="F1169" s="40">
        <f t="shared" si="360"/>
        <v>0.3840277777777778</v>
      </c>
      <c r="G1169" s="2">
        <v>918</v>
      </c>
      <c r="H1169" s="40">
        <f t="shared" si="372"/>
        <v>0.38750000000000001</v>
      </c>
      <c r="I1169" s="4" t="str">
        <f t="shared" si="373"/>
        <v/>
      </c>
      <c r="J1169" s="2">
        <f t="shared" si="374"/>
        <v>7.9999999999999716</v>
      </c>
      <c r="K1169" s="2">
        <f t="shared" si="375"/>
        <v>4.9999999999999822</v>
      </c>
      <c r="L1169" s="2">
        <f t="shared" si="376"/>
        <v>1</v>
      </c>
      <c r="M1169" s="2">
        <f t="shared" ca="1" si="377"/>
        <v>826</v>
      </c>
      <c r="N1169" s="2" t="str">
        <f t="shared" si="378"/>
        <v/>
      </c>
      <c r="O1169" s="2">
        <f t="shared" si="379"/>
        <v>40.039999999999857</v>
      </c>
      <c r="P1169" s="5">
        <f t="shared" si="380"/>
        <v>11.569772311648126</v>
      </c>
      <c r="Q1169" s="2">
        <f t="shared" si="381"/>
        <v>4.9999999999999822E-2</v>
      </c>
      <c r="R1169" s="2">
        <f t="shared" si="382"/>
        <v>40.089999999999854</v>
      </c>
      <c r="S1169" s="5">
        <f t="shared" si="383"/>
        <v>11.619772311648127</v>
      </c>
    </row>
    <row r="1170" spans="1:19" x14ac:dyDescent="0.25">
      <c r="D1170" s="10">
        <v>10</v>
      </c>
      <c r="E1170" s="2">
        <v>926</v>
      </c>
      <c r="F1170" s="40">
        <f t="shared" si="360"/>
        <v>0.39305555555555555</v>
      </c>
      <c r="G1170" s="2">
        <v>931</v>
      </c>
      <c r="H1170" s="40">
        <f t="shared" si="372"/>
        <v>0.39652777777777781</v>
      </c>
      <c r="I1170" s="4" t="str">
        <f t="shared" si="373"/>
        <v/>
      </c>
      <c r="J1170" s="2">
        <f t="shared" si="374"/>
        <v>6.9999999999998952</v>
      </c>
      <c r="K1170" s="2">
        <f t="shared" si="375"/>
        <v>5.0000000000000622</v>
      </c>
      <c r="L1170" s="2">
        <f t="shared" si="376"/>
        <v>2</v>
      </c>
      <c r="M1170" s="2">
        <f t="shared" ca="1" si="377"/>
        <v>826</v>
      </c>
      <c r="N1170" s="2" t="str">
        <f t="shared" si="378"/>
        <v/>
      </c>
      <c r="O1170" s="2">
        <f t="shared" si="379"/>
        <v>664.99999999999</v>
      </c>
      <c r="P1170" s="5">
        <f t="shared" si="380"/>
        <v>411.71175840371563</v>
      </c>
      <c r="Q1170" s="2">
        <f t="shared" si="381"/>
        <v>50.000000000000625</v>
      </c>
      <c r="R1170" s="2">
        <f t="shared" si="382"/>
        <v>714.99999999999068</v>
      </c>
      <c r="S1170" s="5">
        <f t="shared" si="383"/>
        <v>461.71175840371626</v>
      </c>
    </row>
    <row r="1171" spans="1:19" x14ac:dyDescent="0.25">
      <c r="D1171" s="10">
        <v>180</v>
      </c>
      <c r="E1171" s="2">
        <v>938</v>
      </c>
      <c r="F1171" s="40">
        <f t="shared" si="360"/>
        <v>0.40138888888888885</v>
      </c>
      <c r="G1171" s="2">
        <v>1208</v>
      </c>
      <c r="H1171" s="40">
        <f t="shared" si="372"/>
        <v>0.50555555555555554</v>
      </c>
      <c r="I1171" s="4">
        <f t="shared" si="373"/>
        <v>0.50902777777777775</v>
      </c>
      <c r="J1171" s="2" t="str">
        <f t="shared" si="374"/>
        <v/>
      </c>
      <c r="K1171" s="2">
        <f t="shared" si="375"/>
        <v>150.00000000000003</v>
      </c>
      <c r="L1171" s="2">
        <f t="shared" si="376"/>
        <v>3</v>
      </c>
      <c r="M1171" s="2">
        <f t="shared" ca="1" si="377"/>
        <v>826</v>
      </c>
      <c r="N1171" s="2">
        <f t="shared" ca="1" si="378"/>
        <v>226.99999999999991</v>
      </c>
      <c r="O1171" s="2">
        <f t="shared" si="379"/>
        <v>450</v>
      </c>
      <c r="P1171" s="5">
        <f t="shared" si="380"/>
        <v>47.347346607878421</v>
      </c>
      <c r="Q1171" s="2">
        <f t="shared" si="381"/>
        <v>27000.000000000004</v>
      </c>
      <c r="R1171" s="2">
        <f t="shared" si="382"/>
        <v>27450.000000000004</v>
      </c>
      <c r="S1171" s="5">
        <f t="shared" si="383"/>
        <v>27047.347346607883</v>
      </c>
    </row>
    <row r="1172" spans="1:19" x14ac:dyDescent="0.25">
      <c r="A1172" s="6">
        <v>38402</v>
      </c>
      <c r="B1172" s="2">
        <v>910</v>
      </c>
      <c r="D1172" s="10">
        <v>0.01</v>
      </c>
      <c r="E1172" s="2">
        <v>1019</v>
      </c>
      <c r="F1172" s="40">
        <f t="shared" si="360"/>
        <v>0.42986111111111108</v>
      </c>
      <c r="G1172" s="2">
        <v>1021</v>
      </c>
      <c r="H1172" s="40">
        <f t="shared" si="372"/>
        <v>0.43124999999999997</v>
      </c>
      <c r="I1172" s="4" t="str">
        <f t="shared" si="373"/>
        <v/>
      </c>
      <c r="J1172" s="2">
        <f t="shared" si="374"/>
        <v>7.0000000000000551</v>
      </c>
      <c r="K1172" s="2">
        <f t="shared" si="375"/>
        <v>1.9999999999999929</v>
      </c>
      <c r="L1172" s="2">
        <f t="shared" si="376"/>
        <v>1</v>
      </c>
      <c r="M1172" s="2">
        <f t="shared" ca="1" si="377"/>
        <v>910</v>
      </c>
      <c r="N1172" s="2" t="str">
        <f t="shared" si="378"/>
        <v/>
      </c>
      <c r="O1172" s="2">
        <f t="shared" si="379"/>
        <v>140.03500000000111</v>
      </c>
      <c r="P1172" s="5">
        <f t="shared" si="380"/>
        <v>33.751109077633203</v>
      </c>
      <c r="Q1172" s="2">
        <f t="shared" si="381"/>
        <v>1.9999999999999931E-2</v>
      </c>
      <c r="R1172" s="2">
        <f t="shared" si="382"/>
        <v>140.05500000000112</v>
      </c>
      <c r="S1172" s="5">
        <f t="shared" si="383"/>
        <v>33.771109077633206</v>
      </c>
    </row>
    <row r="1173" spans="1:19" x14ac:dyDescent="0.25">
      <c r="D1173" s="10">
        <v>40</v>
      </c>
      <c r="E1173" s="2">
        <v>1028</v>
      </c>
      <c r="F1173" s="40">
        <f t="shared" si="360"/>
        <v>0.43611111111111112</v>
      </c>
      <c r="G1173" s="2">
        <v>1128</v>
      </c>
      <c r="H1173" s="40">
        <f t="shared" si="372"/>
        <v>0.4777777777777778</v>
      </c>
      <c r="I1173" s="4">
        <f t="shared" si="373"/>
        <v>0.48125000000000001</v>
      </c>
      <c r="J1173" s="2" t="str">
        <f t="shared" si="374"/>
        <v/>
      </c>
      <c r="K1173" s="2">
        <f t="shared" si="375"/>
        <v>60.000000000000028</v>
      </c>
      <c r="L1173" s="2">
        <f t="shared" si="376"/>
        <v>2</v>
      </c>
      <c r="M1173" s="2">
        <f t="shared" ca="1" si="377"/>
        <v>910</v>
      </c>
      <c r="N1173" s="2">
        <f t="shared" ca="1" si="378"/>
        <v>143.00000000000006</v>
      </c>
      <c r="O1173" s="2">
        <f t="shared" si="379"/>
        <v>100</v>
      </c>
      <c r="P1173" s="5">
        <f t="shared" si="380"/>
        <v>11.425711806824168</v>
      </c>
      <c r="Q1173" s="2">
        <f t="shared" si="381"/>
        <v>2400.0000000000009</v>
      </c>
      <c r="R1173" s="2">
        <f t="shared" si="382"/>
        <v>2500.0000000000009</v>
      </c>
      <c r="S1173" s="5">
        <f t="shared" si="383"/>
        <v>2411.4257118068249</v>
      </c>
    </row>
    <row r="1174" spans="1:19" x14ac:dyDescent="0.25">
      <c r="A1174" s="6">
        <v>38402</v>
      </c>
      <c r="B1174" s="2">
        <v>929</v>
      </c>
      <c r="D1174" s="10">
        <v>0.01</v>
      </c>
      <c r="E1174" s="2">
        <v>1038</v>
      </c>
      <c r="F1174" s="40">
        <f t="shared" si="360"/>
        <v>0.44305555555555554</v>
      </c>
      <c r="G1174" s="2">
        <v>1044</v>
      </c>
      <c r="H1174" s="40">
        <f t="shared" si="372"/>
        <v>0.44722222222222219</v>
      </c>
      <c r="I1174" s="4">
        <f t="shared" si="373"/>
        <v>0.4506944444444444</v>
      </c>
      <c r="J1174" s="2" t="str">
        <f t="shared" si="374"/>
        <v/>
      </c>
      <c r="K1174" s="2">
        <f t="shared" si="375"/>
        <v>5.9999999999999787</v>
      </c>
      <c r="L1174" s="2">
        <f t="shared" si="376"/>
        <v>1</v>
      </c>
      <c r="M1174" s="2">
        <f t="shared" ca="1" si="377"/>
        <v>929</v>
      </c>
      <c r="N1174" s="2">
        <f t="shared" ca="1" si="378"/>
        <v>79.999999999999957</v>
      </c>
      <c r="O1174" s="2">
        <f t="shared" si="379"/>
        <v>2.5000000000000001E-2</v>
      </c>
      <c r="P1174" s="5">
        <f t="shared" si="380"/>
        <v>5.4281443780592247E-3</v>
      </c>
      <c r="Q1174" s="2">
        <f t="shared" si="381"/>
        <v>5.999999999999979E-2</v>
      </c>
      <c r="R1174" s="2">
        <f t="shared" si="382"/>
        <v>8.4999999999999798E-2</v>
      </c>
      <c r="S1174" s="5">
        <f t="shared" si="383"/>
        <v>6.5428144378059008E-2</v>
      </c>
    </row>
    <row r="1175" spans="1:19" x14ac:dyDescent="0.25">
      <c r="A1175" s="6">
        <v>38404</v>
      </c>
      <c r="B1175" s="2">
        <v>1320</v>
      </c>
      <c r="D1175" s="10">
        <v>0.1</v>
      </c>
      <c r="E1175" s="2">
        <v>1341</v>
      </c>
      <c r="F1175" s="40">
        <f t="shared" si="360"/>
        <v>0.57013888888888886</v>
      </c>
      <c r="G1175" s="2">
        <v>1447</v>
      </c>
      <c r="H1175" s="40">
        <f t="shared" si="372"/>
        <v>0.61597222222222225</v>
      </c>
      <c r="I1175" s="4" t="str">
        <f t="shared" si="373"/>
        <v/>
      </c>
      <c r="J1175" s="2">
        <f t="shared" si="374"/>
        <v>5.9999999999999787</v>
      </c>
      <c r="K1175" s="2">
        <f t="shared" si="375"/>
        <v>66.000000000000085</v>
      </c>
      <c r="L1175" s="2">
        <f t="shared" si="376"/>
        <v>1</v>
      </c>
      <c r="M1175" s="2">
        <f t="shared" ca="1" si="377"/>
        <v>1320</v>
      </c>
      <c r="N1175" s="2" t="str">
        <f t="shared" si="378"/>
        <v/>
      </c>
      <c r="O1175" s="2">
        <f t="shared" si="379"/>
        <v>0.89999999999999691</v>
      </c>
      <c r="P1175" s="5">
        <f t="shared" si="380"/>
        <v>0.8656232686385289</v>
      </c>
      <c r="Q1175" s="2">
        <f t="shared" si="381"/>
        <v>6.6000000000000085</v>
      </c>
      <c r="R1175" s="2">
        <f t="shared" si="382"/>
        <v>7.5000000000000053</v>
      </c>
      <c r="S1175" s="5">
        <f t="shared" si="383"/>
        <v>7.4656232686385371</v>
      </c>
    </row>
    <row r="1176" spans="1:19" x14ac:dyDescent="0.25">
      <c r="D1176" s="10">
        <v>0.2</v>
      </c>
      <c r="E1176" s="2">
        <v>1453</v>
      </c>
      <c r="F1176" s="40">
        <f t="shared" si="360"/>
        <v>0.62013888888888891</v>
      </c>
      <c r="G1176" s="2">
        <v>1513</v>
      </c>
      <c r="H1176" s="40">
        <f t="shared" si="372"/>
        <v>0.63402777777777775</v>
      </c>
      <c r="I1176" s="4" t="str">
        <f t="shared" si="373"/>
        <v/>
      </c>
      <c r="J1176" s="2">
        <f t="shared" si="374"/>
        <v>1.9999999999999929</v>
      </c>
      <c r="K1176" s="2">
        <f t="shared" si="375"/>
        <v>19.999999999999929</v>
      </c>
      <c r="L1176" s="2">
        <f t="shared" si="376"/>
        <v>2</v>
      </c>
      <c r="M1176" s="2">
        <f t="shared" ca="1" si="377"/>
        <v>1320</v>
      </c>
      <c r="N1176" s="2" t="str">
        <f t="shared" si="378"/>
        <v/>
      </c>
      <c r="O1176" s="2">
        <f t="shared" si="379"/>
        <v>0.29999999999999899</v>
      </c>
      <c r="P1176" s="5">
        <f t="shared" si="380"/>
        <v>0.28854108954617624</v>
      </c>
      <c r="Q1176" s="2">
        <f t="shared" si="381"/>
        <v>3.9999999999999858</v>
      </c>
      <c r="R1176" s="2">
        <f t="shared" si="382"/>
        <v>4.2999999999999847</v>
      </c>
      <c r="S1176" s="5">
        <f t="shared" si="383"/>
        <v>4.288541089546162</v>
      </c>
    </row>
    <row r="1177" spans="1:19" x14ac:dyDescent="0.25">
      <c r="D1177" s="10">
        <v>0.1</v>
      </c>
      <c r="E1177" s="2">
        <v>1515</v>
      </c>
      <c r="F1177" s="40">
        <f t="shared" si="360"/>
        <v>0.63541666666666663</v>
      </c>
      <c r="G1177" s="2">
        <v>1551</v>
      </c>
      <c r="H1177" s="40">
        <f t="shared" si="372"/>
        <v>0.66041666666666665</v>
      </c>
      <c r="I1177" s="4">
        <f t="shared" si="373"/>
        <v>0.66388888888888886</v>
      </c>
      <c r="J1177" s="2" t="str">
        <f t="shared" si="374"/>
        <v/>
      </c>
      <c r="K1177" s="2">
        <f t="shared" si="375"/>
        <v>36.000000000000028</v>
      </c>
      <c r="L1177" s="2">
        <f t="shared" si="376"/>
        <v>3</v>
      </c>
      <c r="M1177" s="2">
        <f t="shared" ca="1" si="377"/>
        <v>1320</v>
      </c>
      <c r="N1177" s="2">
        <f t="shared" ca="1" si="378"/>
        <v>155.99999999999991</v>
      </c>
      <c r="O1177" s="2">
        <f t="shared" si="379"/>
        <v>0.25</v>
      </c>
      <c r="P1177" s="5">
        <f t="shared" si="380"/>
        <v>4.342905372259271E-2</v>
      </c>
      <c r="Q1177" s="2">
        <f t="shared" si="381"/>
        <v>3.6000000000000032</v>
      </c>
      <c r="R1177" s="2">
        <f t="shared" si="382"/>
        <v>3.8500000000000032</v>
      </c>
      <c r="S1177" s="5">
        <f t="shared" si="383"/>
        <v>3.643429053722596</v>
      </c>
    </row>
    <row r="1178" spans="1:19" x14ac:dyDescent="0.25">
      <c r="A1178" s="6">
        <v>38405</v>
      </c>
      <c r="B1178" s="2">
        <v>758</v>
      </c>
      <c r="D1178" s="10">
        <v>0.01</v>
      </c>
      <c r="E1178" s="2">
        <v>859</v>
      </c>
      <c r="F1178" s="40">
        <f t="shared" si="360"/>
        <v>0.3743055555555555</v>
      </c>
      <c r="G1178" s="2">
        <v>908</v>
      </c>
      <c r="H1178" s="40">
        <f t="shared" si="372"/>
        <v>0.38055555555555554</v>
      </c>
      <c r="I1178" s="4">
        <f t="shared" si="373"/>
        <v>0.38402777777777775</v>
      </c>
      <c r="J1178" s="2" t="str">
        <f t="shared" si="374"/>
        <v/>
      </c>
      <c r="K1178" s="2">
        <f t="shared" si="375"/>
        <v>9.000000000000048</v>
      </c>
      <c r="L1178" s="2">
        <f t="shared" si="376"/>
        <v>1</v>
      </c>
      <c r="M1178" s="2">
        <f t="shared" ca="1" si="377"/>
        <v>758</v>
      </c>
      <c r="N1178" s="2">
        <f t="shared" ca="1" si="378"/>
        <v>74.999999999999972</v>
      </c>
      <c r="O1178" s="2">
        <f t="shared" si="379"/>
        <v>2.5000000000000001E-2</v>
      </c>
      <c r="P1178" s="5">
        <f t="shared" si="380"/>
        <v>5.4281443780592247E-3</v>
      </c>
      <c r="Q1178" s="2">
        <f t="shared" si="381"/>
        <v>9.0000000000000482E-2</v>
      </c>
      <c r="R1178" s="2">
        <f t="shared" si="382"/>
        <v>0.11500000000000049</v>
      </c>
      <c r="S1178" s="5">
        <f t="shared" si="383"/>
        <v>9.5428144378059701E-2</v>
      </c>
    </row>
    <row r="1179" spans="1:19" x14ac:dyDescent="0.25">
      <c r="A1179" s="6">
        <v>38405</v>
      </c>
      <c r="B1179" s="2">
        <v>1050</v>
      </c>
      <c r="D1179" s="10">
        <v>0.01</v>
      </c>
      <c r="E1179" s="2">
        <v>1230</v>
      </c>
      <c r="F1179" s="40">
        <f t="shared" si="360"/>
        <v>0.52083333333333337</v>
      </c>
      <c r="G1179" s="2">
        <v>1252</v>
      </c>
      <c r="H1179" s="40">
        <f t="shared" si="372"/>
        <v>0.53611111111111109</v>
      </c>
      <c r="I1179" s="4">
        <f t="shared" si="373"/>
        <v>0.5395833333333333</v>
      </c>
      <c r="J1179" s="2" t="str">
        <f t="shared" si="374"/>
        <v/>
      </c>
      <c r="K1179" s="2">
        <f t="shared" si="375"/>
        <v>21.999999999999922</v>
      </c>
      <c r="L1179" s="2">
        <f t="shared" si="376"/>
        <v>1</v>
      </c>
      <c r="M1179" s="2">
        <f t="shared" ca="1" si="377"/>
        <v>1050</v>
      </c>
      <c r="N1179" s="2">
        <f t="shared" ca="1" si="378"/>
        <v>126.99999999999994</v>
      </c>
      <c r="O1179" s="2">
        <f t="shared" si="379"/>
        <v>2.5000000000000001E-2</v>
      </c>
      <c r="P1179" s="5">
        <f t="shared" si="380"/>
        <v>5.4281443780592247E-3</v>
      </c>
      <c r="Q1179" s="2">
        <f t="shared" si="381"/>
        <v>0.21999999999999922</v>
      </c>
      <c r="R1179" s="2">
        <f t="shared" si="382"/>
        <v>0.24499999999999922</v>
      </c>
      <c r="S1179" s="5">
        <f t="shared" si="383"/>
        <v>0.22542814437805844</v>
      </c>
    </row>
    <row r="1180" spans="1:19" x14ac:dyDescent="0.25">
      <c r="A1180" s="6">
        <v>38405</v>
      </c>
      <c r="B1180" s="2">
        <v>1610</v>
      </c>
      <c r="D1180" s="10">
        <v>0.01</v>
      </c>
      <c r="E1180" s="2">
        <v>1718</v>
      </c>
      <c r="F1180" s="40">
        <f t="shared" si="360"/>
        <v>0.72083333333333333</v>
      </c>
      <c r="G1180" s="2">
        <v>1730</v>
      </c>
      <c r="H1180" s="40">
        <f t="shared" si="372"/>
        <v>0.72916666666666663</v>
      </c>
      <c r="I1180" s="4" t="str">
        <f t="shared" si="373"/>
        <v/>
      </c>
      <c r="J1180" s="2">
        <f t="shared" si="374"/>
        <v>10.000000000000124</v>
      </c>
      <c r="K1180" s="2">
        <f t="shared" si="375"/>
        <v>11.999999999999957</v>
      </c>
      <c r="L1180" s="2">
        <f t="shared" si="376"/>
        <v>1</v>
      </c>
      <c r="M1180" s="2">
        <f t="shared" ca="1" si="377"/>
        <v>1610</v>
      </c>
      <c r="N1180" s="2" t="str">
        <f t="shared" si="378"/>
        <v/>
      </c>
      <c r="O1180" s="2">
        <f t="shared" si="379"/>
        <v>5.0500000000000629</v>
      </c>
      <c r="P1180" s="5">
        <f t="shared" si="380"/>
        <v>2.1498038986619257</v>
      </c>
      <c r="Q1180" s="2">
        <f t="shared" si="381"/>
        <v>0.11999999999999958</v>
      </c>
      <c r="R1180" s="2">
        <f t="shared" si="382"/>
        <v>5.1700000000000621</v>
      </c>
      <c r="S1180" s="5">
        <f t="shared" si="383"/>
        <v>2.2698038986619253</v>
      </c>
    </row>
    <row r="1181" spans="1:19" x14ac:dyDescent="0.25">
      <c r="D1181" s="10">
        <v>1</v>
      </c>
      <c r="E1181" s="2">
        <v>1740</v>
      </c>
      <c r="F1181" s="40">
        <f t="shared" si="360"/>
        <v>0.73611111111111116</v>
      </c>
      <c r="G1181" s="2">
        <v>1827</v>
      </c>
      <c r="H1181" s="40">
        <f t="shared" si="372"/>
        <v>0.76874999999999993</v>
      </c>
      <c r="I1181" s="4" t="str">
        <f t="shared" si="373"/>
        <v/>
      </c>
      <c r="J1181" s="2">
        <f t="shared" si="374"/>
        <v>7.9999999999999716</v>
      </c>
      <c r="K1181" s="2">
        <f t="shared" si="375"/>
        <v>46.999999999999829</v>
      </c>
      <c r="L1181" s="2">
        <f t="shared" si="376"/>
        <v>2</v>
      </c>
      <c r="M1181" s="2">
        <f t="shared" ca="1" si="377"/>
        <v>1610</v>
      </c>
      <c r="N1181" s="2" t="str">
        <f t="shared" si="378"/>
        <v/>
      </c>
      <c r="O1181" s="2">
        <f t="shared" si="379"/>
        <v>43.999999999999844</v>
      </c>
      <c r="P1181" s="5">
        <f t="shared" si="380"/>
        <v>31.269214919070041</v>
      </c>
      <c r="Q1181" s="2">
        <f t="shared" si="381"/>
        <v>46.999999999999829</v>
      </c>
      <c r="R1181" s="2">
        <f t="shared" si="382"/>
        <v>90.999999999999673</v>
      </c>
      <c r="S1181" s="5">
        <f t="shared" si="383"/>
        <v>78.269214919069867</v>
      </c>
    </row>
    <row r="1182" spans="1:19" x14ac:dyDescent="0.25">
      <c r="D1182" s="10">
        <v>10</v>
      </c>
      <c r="E1182" s="2">
        <v>1835</v>
      </c>
      <c r="F1182" s="40">
        <f t="shared" si="360"/>
        <v>0.77430555555555547</v>
      </c>
      <c r="G1182" s="2">
        <v>1914</v>
      </c>
      <c r="H1182" s="40">
        <f t="shared" si="372"/>
        <v>0.80138888888888893</v>
      </c>
      <c r="I1182" s="4" t="str">
        <f t="shared" si="373"/>
        <v/>
      </c>
      <c r="J1182" s="2">
        <f t="shared" si="374"/>
        <v>4.9999999999999822</v>
      </c>
      <c r="K1182" s="2">
        <f t="shared" si="375"/>
        <v>39.000000000000185</v>
      </c>
      <c r="L1182" s="2">
        <f t="shared" si="376"/>
        <v>3</v>
      </c>
      <c r="M1182" s="2">
        <f t="shared" ca="1" si="377"/>
        <v>1610</v>
      </c>
      <c r="N1182" s="2" t="str">
        <f t="shared" si="378"/>
        <v/>
      </c>
      <c r="O1182" s="2">
        <f t="shared" si="379"/>
        <v>74.99999999999973</v>
      </c>
      <c r="P1182" s="5">
        <f t="shared" si="380"/>
        <v>72.13475724787034</v>
      </c>
      <c r="Q1182" s="2">
        <f t="shared" si="381"/>
        <v>390.00000000000182</v>
      </c>
      <c r="R1182" s="2">
        <f t="shared" si="382"/>
        <v>465.00000000000153</v>
      </c>
      <c r="S1182" s="5">
        <f t="shared" si="383"/>
        <v>462.13475724787213</v>
      </c>
    </row>
    <row r="1183" spans="1:19" x14ac:dyDescent="0.25">
      <c r="D1183" s="10">
        <v>20</v>
      </c>
      <c r="E1183" s="2">
        <v>1919</v>
      </c>
      <c r="F1183" s="40">
        <f t="shared" si="360"/>
        <v>0.80486111111111114</v>
      </c>
      <c r="G1183" s="2">
        <v>2010</v>
      </c>
      <c r="H1183" s="40">
        <f t="shared" si="372"/>
        <v>0.84027777777777779</v>
      </c>
      <c r="I1183" s="4">
        <f t="shared" si="373"/>
        <v>0.84375</v>
      </c>
      <c r="J1183" s="2" t="str">
        <f t="shared" si="374"/>
        <v/>
      </c>
      <c r="K1183" s="2">
        <f t="shared" si="375"/>
        <v>50.999999999999979</v>
      </c>
      <c r="L1183" s="2">
        <f t="shared" si="376"/>
        <v>4</v>
      </c>
      <c r="M1183" s="2">
        <f t="shared" ca="1" si="377"/>
        <v>1610</v>
      </c>
      <c r="N1183" s="2">
        <f t="shared" ca="1" si="378"/>
        <v>244.99999999999994</v>
      </c>
      <c r="O1183" s="2">
        <f t="shared" si="379"/>
        <v>50</v>
      </c>
      <c r="P1183" s="5">
        <f t="shared" si="380"/>
        <v>5.9484036251947776</v>
      </c>
      <c r="Q1183" s="2">
        <f t="shared" si="381"/>
        <v>1019.9999999999995</v>
      </c>
      <c r="R1183" s="2">
        <f t="shared" si="382"/>
        <v>1069.9999999999995</v>
      </c>
      <c r="S1183" s="5">
        <f t="shared" si="383"/>
        <v>1025.9484036251943</v>
      </c>
    </row>
    <row r="1184" spans="1:19" x14ac:dyDescent="0.25">
      <c r="A1184" s="6">
        <v>38406</v>
      </c>
      <c r="B1184" s="2">
        <v>915</v>
      </c>
      <c r="D1184" s="10">
        <v>0.01</v>
      </c>
      <c r="E1184" s="2">
        <v>1020</v>
      </c>
      <c r="F1184" s="40">
        <f t="shared" si="360"/>
        <v>0.43055555555555558</v>
      </c>
      <c r="G1184" s="2">
        <v>1021</v>
      </c>
      <c r="H1184" s="40">
        <f>VALUE(CONCATENATE(LEFT(G1184,LEN(G1184)-2),":",RIGHT(G1184,2)))</f>
        <v>0.43124999999999997</v>
      </c>
      <c r="I1184" s="4" t="str">
        <f t="shared" si="373"/>
        <v/>
      </c>
      <c r="J1184" s="2">
        <f t="shared" si="374"/>
        <v>5.0000000000000622</v>
      </c>
      <c r="K1184" s="8">
        <f>(H1184-F1184)*1440</f>
        <v>0.99999999999991651</v>
      </c>
      <c r="L1184" s="2">
        <f t="shared" si="376"/>
        <v>1</v>
      </c>
      <c r="M1184" s="2">
        <f t="shared" ca="1" si="377"/>
        <v>915</v>
      </c>
      <c r="N1184" s="2" t="str">
        <f t="shared" si="378"/>
        <v/>
      </c>
      <c r="O1184" s="2">
        <f t="shared" si="379"/>
        <v>2.5250000000000314</v>
      </c>
      <c r="P1184" s="5">
        <f t="shared" si="380"/>
        <v>1.0749019493309628</v>
      </c>
      <c r="Q1184" s="2">
        <f t="shared" si="381"/>
        <v>9.9999999999991658E-3</v>
      </c>
      <c r="R1184" s="2">
        <f t="shared" si="382"/>
        <v>2.5350000000000308</v>
      </c>
      <c r="S1184" s="5">
        <f t="shared" si="383"/>
        <v>1.084901949330962</v>
      </c>
    </row>
    <row r="1185" spans="1:19" x14ac:dyDescent="0.25">
      <c r="D1185" s="10">
        <v>1</v>
      </c>
      <c r="E1185" s="2">
        <v>1026</v>
      </c>
      <c r="F1185" s="40">
        <f t="shared" si="360"/>
        <v>0.43472222222222223</v>
      </c>
      <c r="G1185" s="2">
        <v>1032</v>
      </c>
      <c r="H1185" s="40">
        <f t="shared" si="372"/>
        <v>0.43888888888888888</v>
      </c>
      <c r="I1185" s="4" t="str">
        <f t="shared" si="373"/>
        <v/>
      </c>
      <c r="J1185" s="2">
        <f t="shared" si="374"/>
        <v>3.0000000000000693</v>
      </c>
      <c r="K1185" s="2">
        <f t="shared" si="375"/>
        <v>5.9999999999999787</v>
      </c>
      <c r="L1185" s="2">
        <f t="shared" si="376"/>
        <v>2</v>
      </c>
      <c r="M1185" s="2">
        <f t="shared" ca="1" si="377"/>
        <v>915</v>
      </c>
      <c r="N1185" s="2" t="str">
        <f t="shared" si="378"/>
        <v/>
      </c>
      <c r="O1185" s="2">
        <f t="shared" si="379"/>
        <v>16.50000000000038</v>
      </c>
      <c r="P1185" s="5">
        <f t="shared" si="380"/>
        <v>11.725955594651579</v>
      </c>
      <c r="Q1185" s="2">
        <f t="shared" si="381"/>
        <v>5.9999999999999787</v>
      </c>
      <c r="R1185" s="2">
        <f t="shared" si="382"/>
        <v>22.500000000000359</v>
      </c>
      <c r="S1185" s="5">
        <f t="shared" si="383"/>
        <v>17.725955594651559</v>
      </c>
    </row>
    <row r="1186" spans="1:19" x14ac:dyDescent="0.25">
      <c r="D1186" s="104">
        <v>10</v>
      </c>
      <c r="E1186" s="2">
        <v>1035</v>
      </c>
      <c r="F1186" s="40">
        <f t="shared" si="360"/>
        <v>0.44097222222222227</v>
      </c>
      <c r="G1186" s="2">
        <v>1045</v>
      </c>
      <c r="H1186" s="40">
        <f t="shared" si="372"/>
        <v>0.44791666666666669</v>
      </c>
      <c r="I1186" s="4" t="str">
        <f t="shared" si="373"/>
        <v/>
      </c>
      <c r="J1186" s="2">
        <f t="shared" si="374"/>
        <v>0.99999999999999645</v>
      </c>
      <c r="K1186" s="2">
        <f t="shared" si="375"/>
        <v>9.9999999999999645</v>
      </c>
      <c r="L1186" s="2">
        <f t="shared" si="376"/>
        <v>3</v>
      </c>
      <c r="M1186" s="2">
        <f t="shared" ca="1" si="377"/>
        <v>915</v>
      </c>
      <c r="N1186" s="2" t="str">
        <f t="shared" si="378"/>
        <v/>
      </c>
      <c r="O1186" s="2">
        <f t="shared" si="379"/>
        <v>14.999999999999947</v>
      </c>
      <c r="P1186" s="5">
        <f t="shared" si="380"/>
        <v>14.426951449574069</v>
      </c>
      <c r="Q1186" s="2">
        <f t="shared" si="381"/>
        <v>99.999999999999645</v>
      </c>
      <c r="R1186" s="2">
        <f t="shared" si="382"/>
        <v>114.99999999999959</v>
      </c>
      <c r="S1186" s="5">
        <f t="shared" si="383"/>
        <v>114.42695144957372</v>
      </c>
    </row>
    <row r="1187" spans="1:19" x14ac:dyDescent="0.25">
      <c r="D1187" s="10">
        <v>20</v>
      </c>
      <c r="E1187" s="2">
        <v>1046</v>
      </c>
      <c r="F1187" s="40">
        <f t="shared" si="360"/>
        <v>0.44861111111111113</v>
      </c>
      <c r="G1187" s="2">
        <v>1103</v>
      </c>
      <c r="H1187" s="40">
        <f t="shared" si="372"/>
        <v>0.4604166666666667</v>
      </c>
      <c r="I1187" s="4">
        <f t="shared" si="373"/>
        <v>0.46388888888888891</v>
      </c>
      <c r="J1187" s="2" t="str">
        <f t="shared" si="374"/>
        <v/>
      </c>
      <c r="K1187" s="2">
        <f t="shared" si="375"/>
        <v>17.000000000000021</v>
      </c>
      <c r="L1187" s="2">
        <f t="shared" si="376"/>
        <v>4</v>
      </c>
      <c r="M1187" s="2">
        <f t="shared" ca="1" si="377"/>
        <v>915</v>
      </c>
      <c r="N1187" s="2">
        <f t="shared" ca="1" si="378"/>
        <v>113</v>
      </c>
      <c r="O1187" s="2">
        <f t="shared" si="379"/>
        <v>50</v>
      </c>
      <c r="P1187" s="5">
        <f t="shared" si="380"/>
        <v>5.9484036251947776</v>
      </c>
      <c r="Q1187" s="2">
        <f t="shared" si="381"/>
        <v>340.00000000000045</v>
      </c>
      <c r="R1187" s="2">
        <f t="shared" si="382"/>
        <v>390.00000000000045</v>
      </c>
      <c r="S1187" s="5">
        <f t="shared" si="383"/>
        <v>345.94840362519523</v>
      </c>
    </row>
    <row r="1188" spans="1:19" x14ac:dyDescent="0.25">
      <c r="A1188" s="6">
        <v>38406</v>
      </c>
      <c r="B1188" s="2">
        <v>1717</v>
      </c>
      <c r="D1188" s="10">
        <v>0.5</v>
      </c>
      <c r="E1188" s="2">
        <v>1737</v>
      </c>
      <c r="F1188" s="40">
        <f t="shared" si="360"/>
        <v>0.73402777777777783</v>
      </c>
      <c r="G1188" s="2">
        <v>1747</v>
      </c>
      <c r="H1188" s="40">
        <f t="shared" si="372"/>
        <v>0.74097222222222225</v>
      </c>
      <c r="I1188" s="4">
        <f t="shared" si="373"/>
        <v>0.74444444444444446</v>
      </c>
      <c r="J1188" s="2" t="str">
        <f t="shared" si="374"/>
        <v/>
      </c>
      <c r="K1188" s="2">
        <f t="shared" si="375"/>
        <v>9.9999999999999645</v>
      </c>
      <c r="L1188" s="2">
        <f t="shared" si="376"/>
        <v>1</v>
      </c>
      <c r="M1188" s="2">
        <f t="shared" ca="1" si="377"/>
        <v>1717</v>
      </c>
      <c r="N1188" s="2">
        <f t="shared" ca="1" si="378"/>
        <v>34.999999999999872</v>
      </c>
      <c r="O1188" s="2">
        <f t="shared" si="379"/>
        <v>1.25</v>
      </c>
      <c r="P1188" s="5">
        <f t="shared" si="380"/>
        <v>0.19051423432971509</v>
      </c>
      <c r="Q1188" s="2">
        <f t="shared" si="381"/>
        <v>4.9999999999999822</v>
      </c>
      <c r="R1188" s="2">
        <f t="shared" si="382"/>
        <v>6.2499999999999822</v>
      </c>
      <c r="S1188" s="5">
        <f t="shared" si="383"/>
        <v>5.1905142343296973</v>
      </c>
    </row>
    <row r="1189" spans="1:19" x14ac:dyDescent="0.25">
      <c r="A1189" s="6">
        <v>38406</v>
      </c>
      <c r="B1189" s="2">
        <v>1813</v>
      </c>
      <c r="D1189" s="10">
        <v>100</v>
      </c>
      <c r="E1189" s="2">
        <v>1835</v>
      </c>
      <c r="F1189" s="40">
        <f t="shared" si="360"/>
        <v>0.77430555555555547</v>
      </c>
      <c r="G1189" s="2">
        <v>1837</v>
      </c>
      <c r="H1189" s="40">
        <f t="shared" si="372"/>
        <v>0.77569444444444446</v>
      </c>
      <c r="I1189" s="4" t="str">
        <f t="shared" si="373"/>
        <v/>
      </c>
      <c r="J1189" s="2">
        <f t="shared" si="374"/>
        <v>2.9999999999999893</v>
      </c>
      <c r="K1189" s="2">
        <f t="shared" si="375"/>
        <v>2.0000000000001528</v>
      </c>
      <c r="L1189" s="2">
        <f t="shared" si="376"/>
        <v>1</v>
      </c>
      <c r="M1189" s="2">
        <f t="shared" ca="1" si="377"/>
        <v>1813</v>
      </c>
      <c r="N1189" s="2" t="str">
        <f t="shared" si="378"/>
        <v/>
      </c>
      <c r="O1189" s="2">
        <f t="shared" si="379"/>
        <v>449.99999999999841</v>
      </c>
      <c r="P1189" s="5">
        <f t="shared" si="380"/>
        <v>432.80851538874094</v>
      </c>
      <c r="Q1189" s="2">
        <f t="shared" si="381"/>
        <v>200.00000000001529</v>
      </c>
      <c r="R1189" s="2">
        <f t="shared" si="382"/>
        <v>650.00000000001364</v>
      </c>
      <c r="S1189" s="5">
        <f t="shared" si="383"/>
        <v>632.80851538875618</v>
      </c>
    </row>
    <row r="1190" spans="1:19" x14ac:dyDescent="0.25">
      <c r="D1190" s="10">
        <v>200</v>
      </c>
      <c r="E1190" s="2">
        <v>1840</v>
      </c>
      <c r="F1190" s="40">
        <f t="shared" si="360"/>
        <v>0.77777777777777779</v>
      </c>
      <c r="G1190" s="2">
        <v>2000</v>
      </c>
      <c r="H1190" s="40">
        <f t="shared" si="372"/>
        <v>0.83333333333333337</v>
      </c>
      <c r="I1190" s="4">
        <f t="shared" si="373"/>
        <v>0.83680555555555558</v>
      </c>
      <c r="J1190" s="2" t="str">
        <f t="shared" si="374"/>
        <v/>
      </c>
      <c r="K1190" s="2">
        <f t="shared" si="375"/>
        <v>80.000000000000028</v>
      </c>
      <c r="L1190" s="2">
        <f t="shared" si="376"/>
        <v>2</v>
      </c>
      <c r="M1190" s="2">
        <f t="shared" ca="1" si="377"/>
        <v>1813</v>
      </c>
      <c r="N1190" s="2">
        <f t="shared" ca="1" si="378"/>
        <v>112.00000000000009</v>
      </c>
      <c r="O1190" s="2">
        <f t="shared" si="379"/>
        <v>500</v>
      </c>
      <c r="P1190" s="5">
        <f t="shared" si="380"/>
        <v>52.318172546220183</v>
      </c>
      <c r="Q1190" s="2">
        <f t="shared" si="381"/>
        <v>16000.000000000005</v>
      </c>
      <c r="R1190" s="2">
        <f t="shared" si="382"/>
        <v>16500.000000000007</v>
      </c>
      <c r="S1190" s="5">
        <f t="shared" si="383"/>
        <v>16052.318172546225</v>
      </c>
    </row>
    <row r="1191" spans="1:19" x14ac:dyDescent="0.25">
      <c r="A1191" s="6">
        <v>38407</v>
      </c>
      <c r="B1191" s="2">
        <v>836</v>
      </c>
      <c r="D1191" s="10">
        <v>0.01</v>
      </c>
      <c r="E1191" s="2">
        <v>1005</v>
      </c>
      <c r="F1191" s="40">
        <f t="shared" ref="F1191:F1254" si="384">VALUE(CONCATENATE(LEFT(E1191,LEN(E1191)-2),":",RIGHT(E1191,2)))</f>
        <v>0.4201388888888889</v>
      </c>
      <c r="G1191" s="2">
        <v>1012</v>
      </c>
      <c r="H1191" s="40">
        <f t="shared" si="372"/>
        <v>0.42499999999999999</v>
      </c>
      <c r="I1191" s="4">
        <f t="shared" si="373"/>
        <v>0.4284722222222222</v>
      </c>
      <c r="J1191" s="2" t="str">
        <f t="shared" si="374"/>
        <v/>
      </c>
      <c r="K1191" s="2">
        <f t="shared" si="375"/>
        <v>6.9999999999999751</v>
      </c>
      <c r="L1191" s="2">
        <f t="shared" si="376"/>
        <v>1</v>
      </c>
      <c r="M1191" s="2">
        <f t="shared" ca="1" si="377"/>
        <v>836</v>
      </c>
      <c r="N1191" s="2">
        <f t="shared" ca="1" si="378"/>
        <v>100.99999999999996</v>
      </c>
      <c r="O1191" s="2">
        <f t="shared" si="379"/>
        <v>2.5000000000000001E-2</v>
      </c>
      <c r="P1191" s="5">
        <f t="shared" si="380"/>
        <v>5.4281443780592247E-3</v>
      </c>
      <c r="Q1191" s="2">
        <f t="shared" si="381"/>
        <v>6.9999999999999757E-2</v>
      </c>
      <c r="R1191" s="2">
        <f t="shared" si="382"/>
        <v>9.4999999999999751E-2</v>
      </c>
      <c r="S1191" s="5">
        <f t="shared" si="383"/>
        <v>7.5428144378058976E-2</v>
      </c>
    </row>
    <row r="1192" spans="1:19" x14ac:dyDescent="0.25">
      <c r="A1192" s="6">
        <v>38407</v>
      </c>
      <c r="B1192" s="2">
        <v>1258</v>
      </c>
      <c r="D1192" s="10">
        <v>0.5</v>
      </c>
      <c r="E1192" s="2">
        <v>1324</v>
      </c>
      <c r="F1192" s="40">
        <f t="shared" si="384"/>
        <v>0.55833333333333335</v>
      </c>
      <c r="G1192" s="2">
        <v>1334</v>
      </c>
      <c r="H1192" s="40">
        <f t="shared" si="372"/>
        <v>0.56527777777777777</v>
      </c>
      <c r="I1192" s="4">
        <f t="shared" si="373"/>
        <v>0.56874999999999998</v>
      </c>
      <c r="J1192" s="2" t="str">
        <f t="shared" si="374"/>
        <v/>
      </c>
      <c r="K1192" s="2">
        <f t="shared" si="375"/>
        <v>9.9999999999999645</v>
      </c>
      <c r="L1192" s="2">
        <f t="shared" si="376"/>
        <v>1</v>
      </c>
      <c r="M1192" s="2">
        <f t="shared" ca="1" si="377"/>
        <v>1258</v>
      </c>
      <c r="N1192" s="2">
        <f t="shared" ca="1" si="378"/>
        <v>41.000000000000014</v>
      </c>
      <c r="O1192" s="2">
        <f t="shared" si="379"/>
        <v>1.25</v>
      </c>
      <c r="P1192" s="5">
        <f t="shared" si="380"/>
        <v>0.19051423432971509</v>
      </c>
      <c r="Q1192" s="2">
        <f t="shared" si="381"/>
        <v>4.9999999999999822</v>
      </c>
      <c r="R1192" s="2">
        <f t="shared" si="382"/>
        <v>6.2499999999999822</v>
      </c>
      <c r="S1192" s="5">
        <f t="shared" si="383"/>
        <v>5.1905142343296973</v>
      </c>
    </row>
    <row r="1193" spans="1:19" x14ac:dyDescent="0.25">
      <c r="A1193" s="6">
        <v>38407</v>
      </c>
      <c r="B1193" s="2">
        <v>1509</v>
      </c>
      <c r="D1193" s="10">
        <v>100</v>
      </c>
      <c r="E1193" s="2">
        <v>1528</v>
      </c>
      <c r="F1193" s="40">
        <f t="shared" si="384"/>
        <v>0.64444444444444449</v>
      </c>
      <c r="G1193" s="2">
        <v>1531</v>
      </c>
      <c r="H1193" s="40">
        <f t="shared" si="372"/>
        <v>0.64652777777777781</v>
      </c>
      <c r="I1193" s="4" t="str">
        <f t="shared" si="373"/>
        <v/>
      </c>
      <c r="J1193" s="2">
        <f t="shared" si="374"/>
        <v>2.9999999999999893</v>
      </c>
      <c r="K1193" s="2">
        <f t="shared" si="375"/>
        <v>2.9999999999999893</v>
      </c>
      <c r="L1193" s="2">
        <f t="shared" si="376"/>
        <v>1</v>
      </c>
      <c r="M1193" s="2">
        <f t="shared" ca="1" si="377"/>
        <v>1509</v>
      </c>
      <c r="N1193" s="2" t="str">
        <f t="shared" si="378"/>
        <v/>
      </c>
      <c r="O1193" s="2">
        <f t="shared" si="379"/>
        <v>449.99999999999841</v>
      </c>
      <c r="P1193" s="5">
        <f t="shared" si="380"/>
        <v>432.80851538874094</v>
      </c>
      <c r="Q1193" s="2">
        <f t="shared" si="381"/>
        <v>299.99999999999892</v>
      </c>
      <c r="R1193" s="2">
        <f t="shared" si="382"/>
        <v>749.99999999999727</v>
      </c>
      <c r="S1193" s="5">
        <f t="shared" si="383"/>
        <v>732.80851538873981</v>
      </c>
    </row>
    <row r="1194" spans="1:19" x14ac:dyDescent="0.25">
      <c r="D1194" s="10">
        <v>200</v>
      </c>
      <c r="E1194" s="2">
        <v>1534</v>
      </c>
      <c r="F1194" s="40">
        <f t="shared" si="384"/>
        <v>0.64861111111111114</v>
      </c>
      <c r="G1194" s="2">
        <v>1652</v>
      </c>
      <c r="H1194" s="40">
        <f t="shared" si="372"/>
        <v>0.70277777777777783</v>
      </c>
      <c r="I1194" s="4">
        <f t="shared" si="373"/>
        <v>0.70625000000000004</v>
      </c>
      <c r="J1194" s="2" t="str">
        <f t="shared" si="374"/>
        <v/>
      </c>
      <c r="K1194" s="2">
        <f t="shared" si="375"/>
        <v>78.000000000000043</v>
      </c>
      <c r="L1194" s="2">
        <f t="shared" si="376"/>
        <v>2</v>
      </c>
      <c r="M1194" s="2">
        <f t="shared" ca="1" si="377"/>
        <v>1509</v>
      </c>
      <c r="N1194" s="2">
        <f t="shared" ca="1" si="378"/>
        <v>108.0000000000001</v>
      </c>
      <c r="O1194" s="2">
        <f t="shared" si="379"/>
        <v>500</v>
      </c>
      <c r="P1194" s="5">
        <f t="shared" si="380"/>
        <v>52.318172546220183</v>
      </c>
      <c r="Q1194" s="2">
        <f t="shared" si="381"/>
        <v>15600.000000000009</v>
      </c>
      <c r="R1194" s="2">
        <f t="shared" si="382"/>
        <v>16100.000000000009</v>
      </c>
      <c r="S1194" s="5">
        <f t="shared" si="383"/>
        <v>15652.318172546229</v>
      </c>
    </row>
    <row r="1195" spans="1:19" x14ac:dyDescent="0.25">
      <c r="A1195" s="6">
        <v>38408</v>
      </c>
      <c r="B1195" s="2">
        <v>658</v>
      </c>
      <c r="D1195" s="10">
        <v>0.01</v>
      </c>
      <c r="E1195" s="2">
        <v>741</v>
      </c>
      <c r="F1195" s="40">
        <f t="shared" si="384"/>
        <v>0.32013888888888892</v>
      </c>
      <c r="G1195" s="2">
        <v>742</v>
      </c>
      <c r="H1195" s="40">
        <f t="shared" si="372"/>
        <v>0.32083333333333336</v>
      </c>
      <c r="I1195" s="4" t="str">
        <f t="shared" si="373"/>
        <v/>
      </c>
      <c r="J1195" s="2">
        <f t="shared" si="374"/>
        <v>11.999999999999957</v>
      </c>
      <c r="K1195" s="2">
        <f t="shared" si="375"/>
        <v>0.99999999999999645</v>
      </c>
      <c r="L1195" s="2">
        <f t="shared" si="376"/>
        <v>1</v>
      </c>
      <c r="M1195" s="2">
        <f t="shared" ca="1" si="377"/>
        <v>658</v>
      </c>
      <c r="N1195" s="2" t="str">
        <f t="shared" si="378"/>
        <v/>
      </c>
      <c r="O1195" s="2">
        <f t="shared" si="379"/>
        <v>60.059999999999782</v>
      </c>
      <c r="P1195" s="5">
        <f t="shared" si="380"/>
        <v>17.354658467472191</v>
      </c>
      <c r="Q1195" s="2">
        <f t="shared" si="381"/>
        <v>9.9999999999999655E-3</v>
      </c>
      <c r="R1195" s="2">
        <f t="shared" si="382"/>
        <v>60.06999999999978</v>
      </c>
      <c r="S1195" s="5">
        <f t="shared" si="383"/>
        <v>17.364658467472193</v>
      </c>
    </row>
    <row r="1196" spans="1:19" x14ac:dyDescent="0.25">
      <c r="D1196" s="10">
        <v>10</v>
      </c>
      <c r="E1196" s="2">
        <v>754</v>
      </c>
      <c r="F1196" s="40">
        <f t="shared" si="384"/>
        <v>0.32916666666666666</v>
      </c>
      <c r="G1196" s="2">
        <v>800</v>
      </c>
      <c r="H1196" s="40">
        <f t="shared" si="372"/>
        <v>0.33333333333333331</v>
      </c>
      <c r="I1196" s="4" t="str">
        <f t="shared" si="373"/>
        <v/>
      </c>
      <c r="J1196" s="2">
        <f t="shared" si="374"/>
        <v>5.9999999999999787</v>
      </c>
      <c r="K1196" s="2">
        <f t="shared" si="375"/>
        <v>5.9999999999999787</v>
      </c>
      <c r="L1196" s="2">
        <f t="shared" si="376"/>
        <v>2</v>
      </c>
      <c r="M1196" s="2">
        <f t="shared" ca="1" si="377"/>
        <v>658</v>
      </c>
      <c r="N1196" s="2" t="str">
        <f t="shared" si="378"/>
        <v/>
      </c>
      <c r="O1196" s="2">
        <f t="shared" si="379"/>
        <v>629.99999999999773</v>
      </c>
      <c r="P1196" s="5">
        <f t="shared" si="380"/>
        <v>380.54136086032241</v>
      </c>
      <c r="Q1196" s="2">
        <f t="shared" si="381"/>
        <v>59.999999999999787</v>
      </c>
      <c r="R1196" s="2">
        <f t="shared" si="382"/>
        <v>689.9999999999975</v>
      </c>
      <c r="S1196" s="5">
        <f t="shared" si="383"/>
        <v>440.54136086032219</v>
      </c>
    </row>
    <row r="1197" spans="1:19" x14ac:dyDescent="0.25">
      <c r="D1197" s="10">
        <v>200</v>
      </c>
      <c r="E1197" s="2">
        <v>806</v>
      </c>
      <c r="F1197" s="40">
        <f t="shared" si="384"/>
        <v>0.33749999999999997</v>
      </c>
      <c r="G1197" s="2">
        <v>819</v>
      </c>
      <c r="H1197" s="40">
        <f t="shared" si="372"/>
        <v>0.34652777777777777</v>
      </c>
      <c r="I1197" s="4" t="str">
        <f t="shared" si="373"/>
        <v/>
      </c>
      <c r="J1197" s="2">
        <f t="shared" si="374"/>
        <v>1.9999999999999929</v>
      </c>
      <c r="K1197" s="2">
        <f t="shared" si="375"/>
        <v>13.000000000000034</v>
      </c>
      <c r="L1197" s="2">
        <f t="shared" si="376"/>
        <v>3</v>
      </c>
      <c r="M1197" s="2">
        <f t="shared" ca="1" si="377"/>
        <v>658</v>
      </c>
      <c r="N1197" s="2" t="str">
        <f t="shared" si="378"/>
        <v/>
      </c>
      <c r="O1197" s="2">
        <f t="shared" si="379"/>
        <v>379.99999999999864</v>
      </c>
      <c r="P1197" s="5">
        <f t="shared" si="380"/>
        <v>379.64886524304541</v>
      </c>
      <c r="Q1197" s="2">
        <f t="shared" si="381"/>
        <v>2600.0000000000068</v>
      </c>
      <c r="R1197" s="2">
        <f t="shared" si="382"/>
        <v>2980.0000000000055</v>
      </c>
      <c r="S1197" s="5">
        <f t="shared" si="383"/>
        <v>2979.6488652430521</v>
      </c>
    </row>
    <row r="1198" spans="1:19" x14ac:dyDescent="0.25">
      <c r="D1198" s="10">
        <v>180</v>
      </c>
      <c r="E1198" s="2">
        <v>821</v>
      </c>
      <c r="F1198" s="40">
        <f t="shared" si="384"/>
        <v>0.34791666666666665</v>
      </c>
      <c r="G1198" s="2">
        <v>1036</v>
      </c>
      <c r="H1198" s="40">
        <f t="shared" si="372"/>
        <v>0.44166666666666665</v>
      </c>
      <c r="I1198" s="4">
        <f t="shared" si="373"/>
        <v>0.44513888888888886</v>
      </c>
      <c r="J1198" s="2" t="str">
        <f t="shared" si="374"/>
        <v/>
      </c>
      <c r="K1198" s="2">
        <f t="shared" si="375"/>
        <v>135</v>
      </c>
      <c r="L1198" s="2">
        <f t="shared" si="376"/>
        <v>4</v>
      </c>
      <c r="M1198" s="2">
        <f t="shared" ca="1" si="377"/>
        <v>658</v>
      </c>
      <c r="N1198" s="2">
        <f t="shared" ca="1" si="378"/>
        <v>222.99999999999991</v>
      </c>
      <c r="O1198" s="2">
        <f t="shared" si="379"/>
        <v>450</v>
      </c>
      <c r="P1198" s="5">
        <f t="shared" si="380"/>
        <v>47.347346607878421</v>
      </c>
      <c r="Q1198" s="2">
        <f t="shared" si="381"/>
        <v>24300</v>
      </c>
      <c r="R1198" s="2">
        <f t="shared" si="382"/>
        <v>24750</v>
      </c>
      <c r="S1198" s="5">
        <f t="shared" si="383"/>
        <v>24347.347346607879</v>
      </c>
    </row>
    <row r="1199" spans="1:19" x14ac:dyDescent="0.25">
      <c r="A1199" s="6">
        <v>38408</v>
      </c>
      <c r="B1199" s="2">
        <v>1237</v>
      </c>
      <c r="D1199" s="10">
        <v>10</v>
      </c>
      <c r="E1199" s="2">
        <v>1312</v>
      </c>
      <c r="F1199" s="40">
        <f t="shared" si="384"/>
        <v>0.54999999999999993</v>
      </c>
      <c r="G1199" s="2">
        <v>1314</v>
      </c>
      <c r="H1199" s="40">
        <f t="shared" si="372"/>
        <v>0.55138888888888882</v>
      </c>
      <c r="I1199" s="4" t="str">
        <f t="shared" si="373"/>
        <v/>
      </c>
      <c r="J1199" s="2">
        <f t="shared" si="374"/>
        <v>5.0000000000001421</v>
      </c>
      <c r="K1199" s="2">
        <f t="shared" si="375"/>
        <v>1.9999999999999929</v>
      </c>
      <c r="L1199" s="2">
        <f t="shared" si="376"/>
        <v>1</v>
      </c>
      <c r="M1199" s="2">
        <f t="shared" ca="1" si="377"/>
        <v>1237</v>
      </c>
      <c r="N1199" s="2" t="str">
        <f t="shared" si="378"/>
        <v/>
      </c>
      <c r="O1199" s="2">
        <f t="shared" si="379"/>
        <v>475.00000000001353</v>
      </c>
      <c r="P1199" s="5">
        <f t="shared" si="380"/>
        <v>294.07982743123813</v>
      </c>
      <c r="Q1199" s="2">
        <f t="shared" si="381"/>
        <v>19.999999999999929</v>
      </c>
      <c r="R1199" s="2">
        <f t="shared" si="382"/>
        <v>495.00000000001347</v>
      </c>
      <c r="S1199" s="5">
        <f t="shared" si="383"/>
        <v>314.07982743123807</v>
      </c>
    </row>
    <row r="1200" spans="1:19" x14ac:dyDescent="0.25">
      <c r="D1200" s="10">
        <v>180</v>
      </c>
      <c r="E1200" s="2">
        <v>1319</v>
      </c>
      <c r="F1200" s="40">
        <f t="shared" si="384"/>
        <v>0.55486111111111114</v>
      </c>
      <c r="G1200" s="2">
        <v>1404</v>
      </c>
      <c r="H1200" s="40">
        <f t="shared" si="372"/>
        <v>0.58611111111111114</v>
      </c>
      <c r="I1200" s="4">
        <f t="shared" si="373"/>
        <v>0.58958333333333335</v>
      </c>
      <c r="J1200" s="2" t="str">
        <f t="shared" si="374"/>
        <v/>
      </c>
      <c r="K1200" s="2">
        <f t="shared" si="375"/>
        <v>45</v>
      </c>
      <c r="L1200" s="2">
        <f t="shared" si="376"/>
        <v>2</v>
      </c>
      <c r="M1200" s="2">
        <f t="shared" ca="1" si="377"/>
        <v>1237</v>
      </c>
      <c r="N1200" s="2">
        <f t="shared" ca="1" si="378"/>
        <v>92</v>
      </c>
      <c r="O1200" s="2">
        <f t="shared" si="379"/>
        <v>450</v>
      </c>
      <c r="P1200" s="5">
        <f t="shared" si="380"/>
        <v>47.347346607878421</v>
      </c>
      <c r="Q1200" s="2">
        <f t="shared" si="381"/>
        <v>8100</v>
      </c>
      <c r="R1200" s="2">
        <f t="shared" si="382"/>
        <v>8550</v>
      </c>
      <c r="S1200" s="5">
        <f t="shared" si="383"/>
        <v>8147.3473466078785</v>
      </c>
    </row>
    <row r="1201" spans="1:19" x14ac:dyDescent="0.25">
      <c r="A1201" s="6">
        <v>38411</v>
      </c>
      <c r="B1201" s="2">
        <v>1159</v>
      </c>
      <c r="D1201" s="10">
        <v>0.02</v>
      </c>
      <c r="E1201" s="2">
        <v>1258</v>
      </c>
      <c r="F1201" s="40">
        <f t="shared" si="384"/>
        <v>0.54027777777777775</v>
      </c>
      <c r="G1201" s="2">
        <v>1259</v>
      </c>
      <c r="H1201" s="40">
        <f t="shared" si="372"/>
        <v>0.54097222222222219</v>
      </c>
      <c r="I1201" s="4" t="str">
        <f t="shared" si="373"/>
        <v/>
      </c>
      <c r="J1201" s="2">
        <f t="shared" si="374"/>
        <v>14.999999999999947</v>
      </c>
      <c r="K1201" s="2">
        <f t="shared" si="375"/>
        <v>0.99999999999999645</v>
      </c>
      <c r="L1201" s="2">
        <f t="shared" si="376"/>
        <v>1</v>
      </c>
      <c r="M1201" s="2">
        <f t="shared" ca="1" si="377"/>
        <v>1159</v>
      </c>
      <c r="N1201" s="2" t="str">
        <f t="shared" si="378"/>
        <v/>
      </c>
      <c r="O1201" s="2">
        <f t="shared" si="379"/>
        <v>150.14999999999947</v>
      </c>
      <c r="P1201" s="5">
        <f t="shared" si="380"/>
        <v>43.386332460989507</v>
      </c>
      <c r="Q1201" s="2">
        <f t="shared" si="381"/>
        <v>1.9999999999999931E-2</v>
      </c>
      <c r="R1201" s="2">
        <f t="shared" si="382"/>
        <v>150.16999999999948</v>
      </c>
      <c r="S1201" s="5">
        <f t="shared" si="383"/>
        <v>43.40633246098951</v>
      </c>
    </row>
    <row r="1202" spans="1:19" x14ac:dyDescent="0.25">
      <c r="D1202" s="10">
        <v>20</v>
      </c>
      <c r="E1202" s="2">
        <v>1314</v>
      </c>
      <c r="F1202" s="40">
        <f t="shared" si="384"/>
        <v>0.55138888888888882</v>
      </c>
      <c r="G1202" s="2">
        <v>1444</v>
      </c>
      <c r="H1202" s="40">
        <f t="shared" si="372"/>
        <v>0.61388888888888882</v>
      </c>
      <c r="I1202" s="4">
        <f t="shared" si="373"/>
        <v>0.61736111111111103</v>
      </c>
      <c r="J1202" s="2" t="str">
        <f t="shared" si="374"/>
        <v/>
      </c>
      <c r="K1202" s="2">
        <f t="shared" si="375"/>
        <v>90</v>
      </c>
      <c r="L1202" s="2">
        <f t="shared" si="376"/>
        <v>2</v>
      </c>
      <c r="M1202" s="2">
        <f t="shared" ca="1" si="377"/>
        <v>1159</v>
      </c>
      <c r="N1202" s="2">
        <f t="shared" ca="1" si="378"/>
        <v>169.99999999999994</v>
      </c>
      <c r="O1202" s="2">
        <f t="shared" si="379"/>
        <v>50</v>
      </c>
      <c r="P1202" s="5">
        <f t="shared" si="380"/>
        <v>5.9484036251947776</v>
      </c>
      <c r="Q1202" s="2">
        <f t="shared" si="381"/>
        <v>1800</v>
      </c>
      <c r="R1202" s="2">
        <f t="shared" si="382"/>
        <v>1850</v>
      </c>
      <c r="S1202" s="5">
        <f t="shared" si="383"/>
        <v>1805.9484036251947</v>
      </c>
    </row>
    <row r="1203" spans="1:19" x14ac:dyDescent="0.25">
      <c r="A1203" s="6">
        <v>38411</v>
      </c>
      <c r="B1203" s="2">
        <v>1601</v>
      </c>
      <c r="D1203" s="10">
        <v>0.01</v>
      </c>
      <c r="E1203" s="2">
        <v>1623</v>
      </c>
      <c r="F1203" s="40">
        <f t="shared" si="384"/>
        <v>0.68263888888888891</v>
      </c>
      <c r="G1203" s="2">
        <v>1703</v>
      </c>
      <c r="H1203" s="40">
        <f t="shared" si="372"/>
        <v>0.7104166666666667</v>
      </c>
      <c r="I1203" s="4" t="str">
        <f t="shared" si="373"/>
        <v/>
      </c>
      <c r="J1203" s="2">
        <f t="shared" si="374"/>
        <v>4.9999999999999822</v>
      </c>
      <c r="K1203" s="2">
        <f t="shared" si="375"/>
        <v>40.000000000000014</v>
      </c>
      <c r="L1203" s="2">
        <f t="shared" si="376"/>
        <v>1</v>
      </c>
      <c r="M1203" s="2">
        <f t="shared" ca="1" si="377"/>
        <v>1601</v>
      </c>
      <c r="N1203" s="2" t="str">
        <f t="shared" si="378"/>
        <v/>
      </c>
      <c r="O1203" s="2">
        <f t="shared" si="379"/>
        <v>1.1499999999999959</v>
      </c>
      <c r="P1203" s="5">
        <f t="shared" si="380"/>
        <v>0.57794892864445213</v>
      </c>
      <c r="Q1203" s="2">
        <f t="shared" si="381"/>
        <v>0.40000000000000013</v>
      </c>
      <c r="R1203" s="2">
        <f t="shared" si="382"/>
        <v>1.549999999999996</v>
      </c>
      <c r="S1203" s="5">
        <f t="shared" si="383"/>
        <v>0.97794892864445226</v>
      </c>
    </row>
    <row r="1204" spans="1:19" x14ac:dyDescent="0.25">
      <c r="D1204" s="10">
        <v>0.45</v>
      </c>
      <c r="E1204" s="2">
        <v>1708</v>
      </c>
      <c r="F1204" s="40">
        <f t="shared" si="384"/>
        <v>0.71388888888888891</v>
      </c>
      <c r="G1204" s="2">
        <v>1840</v>
      </c>
      <c r="H1204" s="40">
        <f t="shared" si="372"/>
        <v>0.77777777777777779</v>
      </c>
      <c r="I1204" s="4" t="str">
        <f t="shared" si="373"/>
        <v/>
      </c>
      <c r="J1204" s="2">
        <f t="shared" si="374"/>
        <v>4.9999999999999822</v>
      </c>
      <c r="K1204" s="2">
        <f t="shared" si="375"/>
        <v>92</v>
      </c>
      <c r="L1204" s="2">
        <f t="shared" si="376"/>
        <v>2</v>
      </c>
      <c r="M1204" s="2">
        <f t="shared" ca="1" si="377"/>
        <v>1601</v>
      </c>
      <c r="N1204" s="2" t="str">
        <f t="shared" si="378"/>
        <v/>
      </c>
      <c r="O1204" s="2">
        <f t="shared" si="379"/>
        <v>1.1499999999999959</v>
      </c>
      <c r="P1204" s="5">
        <f t="shared" si="380"/>
        <v>0.57794892864445213</v>
      </c>
      <c r="Q1204" s="2">
        <f t="shared" si="381"/>
        <v>41.4</v>
      </c>
      <c r="R1204" s="2">
        <f t="shared" si="382"/>
        <v>42.55</v>
      </c>
      <c r="S1204" s="5">
        <f t="shared" si="383"/>
        <v>41.977948928644452</v>
      </c>
    </row>
    <row r="1205" spans="1:19" x14ac:dyDescent="0.25">
      <c r="D1205" s="10">
        <v>0.01</v>
      </c>
      <c r="E1205" s="2">
        <v>1845</v>
      </c>
      <c r="F1205" s="40">
        <f t="shared" si="384"/>
        <v>0.78125</v>
      </c>
      <c r="G1205" s="2">
        <v>1846</v>
      </c>
      <c r="H1205" s="40">
        <f t="shared" si="372"/>
        <v>0.78194444444444444</v>
      </c>
      <c r="I1205" s="4">
        <f t="shared" ref="I1205:I1268" si="385">IF(OR(A1206&lt;&gt;"",D1206=""),H1205+TIME(0,5,0),"")</f>
        <v>0.78541666666666665</v>
      </c>
      <c r="J1205" s="2" t="str">
        <f t="shared" ref="J1205:J1268" si="386">IF(AND(OR(AND(A1205&lt;&gt;"",A1206=""),AND(A1205="",A1206="")),D1206&lt;&gt;""),(F1206-H1205)*1440,"")</f>
        <v/>
      </c>
      <c r="K1205" s="2">
        <f t="shared" ref="K1205:K1268" si="387">(H1205-F1205)*1440</f>
        <v>0.99999999999999645</v>
      </c>
      <c r="L1205" s="2">
        <f t="shared" ref="L1205:L1268" si="388">IF(A1205&lt;&gt;"",1,L1204+1)</f>
        <v>3</v>
      </c>
      <c r="M1205" s="2">
        <f t="shared" ref="M1205:M1268" ca="1" si="389">OFFSET(B1205,-L1205+1,0)</f>
        <v>1601</v>
      </c>
      <c r="N1205" s="2">
        <f t="shared" ref="N1205:N1268" ca="1" si="390">IF(I1205&lt;&gt;"",(I1205-VALUE(CONCATENATE(LEFT(M1205,LEN(M1205)-2),":",RIGHT(M1205,2))))*1440,"")</f>
        <v>170.00000000000003</v>
      </c>
      <c r="O1205" s="2">
        <f t="shared" ref="O1205:O1268" si="391">IF(J1205&lt;&gt;"",(D1205+D1206)*J1205/2,D1205*5/2)</f>
        <v>2.5000000000000001E-2</v>
      </c>
      <c r="P1205" s="5">
        <f t="shared" ref="P1205:P1268" si="392">IF(J1205&lt;&gt;"",(D1206-D1205)*J1205/LN((D1206+0.000001)/(D1205+0.000001)),-5*(D1205-0.000001)/(LN(1/D1205)-13.8155))</f>
        <v>5.4281443780592247E-3</v>
      </c>
      <c r="Q1205" s="2">
        <f t="shared" ref="Q1205:Q1268" si="393">(D1205*K1205)</f>
        <v>9.9999999999999655E-3</v>
      </c>
      <c r="R1205" s="2">
        <f t="shared" ref="R1205:R1268" si="394">O1205+Q1205</f>
        <v>3.4999999999999969E-2</v>
      </c>
      <c r="S1205" s="5">
        <f t="shared" ref="S1205:S1268" si="395">P1205+Q1205</f>
        <v>1.5428144378059189E-2</v>
      </c>
    </row>
    <row r="1206" spans="1:19" x14ac:dyDescent="0.25">
      <c r="A1206" s="6">
        <v>38411</v>
      </c>
      <c r="B1206" s="2">
        <v>1900</v>
      </c>
      <c r="D1206" s="10">
        <v>0.01</v>
      </c>
      <c r="E1206" s="2">
        <v>1927</v>
      </c>
      <c r="F1206" s="40">
        <f t="shared" si="384"/>
        <v>0.81041666666666667</v>
      </c>
      <c r="G1206" s="2">
        <v>1930</v>
      </c>
      <c r="H1206" s="40">
        <f t="shared" si="372"/>
        <v>0.8125</v>
      </c>
      <c r="I1206" s="4" t="str">
        <f t="shared" si="385"/>
        <v/>
      </c>
      <c r="J1206" s="2">
        <f t="shared" si="386"/>
        <v>4.9999999999999822</v>
      </c>
      <c r="K1206" s="2">
        <f t="shared" si="387"/>
        <v>2.9999999999999893</v>
      </c>
      <c r="L1206" s="2">
        <f t="shared" si="388"/>
        <v>1</v>
      </c>
      <c r="M1206" s="2">
        <f t="shared" ca="1" si="389"/>
        <v>1900</v>
      </c>
      <c r="N1206" s="2" t="str">
        <f t="shared" si="390"/>
        <v/>
      </c>
      <c r="O1206" s="2">
        <f t="shared" si="391"/>
        <v>1.1499999999999959</v>
      </c>
      <c r="P1206" s="5">
        <f t="shared" si="392"/>
        <v>0.57794892864445213</v>
      </c>
      <c r="Q1206" s="2">
        <f t="shared" si="393"/>
        <v>2.9999999999999895E-2</v>
      </c>
      <c r="R1206" s="2">
        <f t="shared" si="394"/>
        <v>1.1799999999999957</v>
      </c>
      <c r="S1206" s="5">
        <f t="shared" si="395"/>
        <v>0.60794892864445205</v>
      </c>
    </row>
    <row r="1207" spans="1:19" x14ac:dyDescent="0.25">
      <c r="D1207" s="10">
        <v>0.45</v>
      </c>
      <c r="E1207" s="2">
        <v>1935</v>
      </c>
      <c r="F1207" s="40">
        <f t="shared" si="384"/>
        <v>0.81597222222222221</v>
      </c>
      <c r="G1207" s="2">
        <v>2002</v>
      </c>
      <c r="H1207" s="40">
        <f t="shared" si="372"/>
        <v>0.83472222222222225</v>
      </c>
      <c r="I1207" s="4" t="str">
        <f t="shared" si="385"/>
        <v/>
      </c>
      <c r="J1207" s="2">
        <f t="shared" si="386"/>
        <v>4.9999999999999822</v>
      </c>
      <c r="K1207" s="2">
        <f t="shared" si="387"/>
        <v>27.000000000000064</v>
      </c>
      <c r="L1207" s="2">
        <f t="shared" si="388"/>
        <v>2</v>
      </c>
      <c r="M1207" s="2">
        <f t="shared" ca="1" si="389"/>
        <v>1900</v>
      </c>
      <c r="N1207" s="2" t="str">
        <f t="shared" si="390"/>
        <v/>
      </c>
      <c r="O1207" s="2">
        <f t="shared" si="391"/>
        <v>1.1499999999999959</v>
      </c>
      <c r="P1207" s="5">
        <f t="shared" si="392"/>
        <v>0.57794892864445213</v>
      </c>
      <c r="Q1207" s="2">
        <f t="shared" si="393"/>
        <v>12.150000000000029</v>
      </c>
      <c r="R1207" s="2">
        <f t="shared" si="394"/>
        <v>13.300000000000026</v>
      </c>
      <c r="S1207" s="5">
        <f t="shared" si="395"/>
        <v>12.72794892864448</v>
      </c>
    </row>
    <row r="1208" spans="1:19" x14ac:dyDescent="0.25">
      <c r="D1208" s="10">
        <v>0.01</v>
      </c>
      <c r="E1208" s="2">
        <v>2007</v>
      </c>
      <c r="F1208" s="40">
        <f t="shared" si="384"/>
        <v>0.83819444444444446</v>
      </c>
      <c r="G1208" s="2">
        <v>2018</v>
      </c>
      <c r="H1208" s="40">
        <f t="shared" si="372"/>
        <v>0.84583333333333333</v>
      </c>
      <c r="I1208" s="4" t="str">
        <f t="shared" si="385"/>
        <v/>
      </c>
      <c r="J1208" s="2">
        <f t="shared" si="386"/>
        <v>38.000000000000028</v>
      </c>
      <c r="K1208" s="2">
        <f t="shared" si="387"/>
        <v>10.999999999999961</v>
      </c>
      <c r="L1208" s="2">
        <f t="shared" si="388"/>
        <v>3</v>
      </c>
      <c r="M1208" s="2">
        <f t="shared" ca="1" si="389"/>
        <v>1900</v>
      </c>
      <c r="N1208" s="2" t="str">
        <f t="shared" si="390"/>
        <v/>
      </c>
      <c r="O1208" s="2">
        <f t="shared" si="391"/>
        <v>1900.1900000000014</v>
      </c>
      <c r="P1208" s="5">
        <f t="shared" si="392"/>
        <v>412.54297828892982</v>
      </c>
      <c r="Q1208" s="2">
        <f t="shared" si="393"/>
        <v>0.10999999999999961</v>
      </c>
      <c r="R1208" s="2">
        <f t="shared" si="394"/>
        <v>1900.3000000000013</v>
      </c>
      <c r="S1208" s="5">
        <f t="shared" si="395"/>
        <v>412.65297828892983</v>
      </c>
    </row>
    <row r="1209" spans="1:19" x14ac:dyDescent="0.25">
      <c r="D1209" s="10">
        <v>100</v>
      </c>
      <c r="E1209" s="2">
        <v>2056</v>
      </c>
      <c r="F1209" s="40">
        <f t="shared" si="384"/>
        <v>0.87222222222222223</v>
      </c>
      <c r="G1209" s="2">
        <v>2059</v>
      </c>
      <c r="H1209" s="40">
        <f t="shared" si="372"/>
        <v>0.87430555555555556</v>
      </c>
      <c r="I1209" s="4" t="str">
        <f t="shared" si="385"/>
        <v/>
      </c>
      <c r="J1209" s="2">
        <f t="shared" si="386"/>
        <v>4.9999999999999822</v>
      </c>
      <c r="K1209" s="2">
        <f t="shared" si="387"/>
        <v>2.9999999999999893</v>
      </c>
      <c r="L1209" s="2">
        <f t="shared" si="388"/>
        <v>4</v>
      </c>
      <c r="M1209" s="2">
        <f t="shared" ca="1" si="389"/>
        <v>1900</v>
      </c>
      <c r="N1209" s="2" t="str">
        <f t="shared" si="390"/>
        <v/>
      </c>
      <c r="O1209" s="2">
        <f t="shared" si="391"/>
        <v>749.99999999999739</v>
      </c>
      <c r="P1209" s="5">
        <f t="shared" si="392"/>
        <v>721.34752564790165</v>
      </c>
      <c r="Q1209" s="2">
        <f t="shared" si="393"/>
        <v>299.99999999999892</v>
      </c>
      <c r="R1209" s="2">
        <f t="shared" si="394"/>
        <v>1049.9999999999964</v>
      </c>
      <c r="S1209" s="5">
        <f t="shared" si="395"/>
        <v>1021.3475256479005</v>
      </c>
    </row>
    <row r="1210" spans="1:19" x14ac:dyDescent="0.25">
      <c r="D1210" s="10">
        <v>200</v>
      </c>
      <c r="E1210" s="2">
        <v>2104</v>
      </c>
      <c r="F1210" s="40">
        <f t="shared" si="384"/>
        <v>0.87777777777777777</v>
      </c>
      <c r="G1210" s="2">
        <v>2111</v>
      </c>
      <c r="H1210" s="40">
        <f t="shared" si="372"/>
        <v>0.88263888888888886</v>
      </c>
      <c r="I1210" s="4">
        <f t="shared" si="385"/>
        <v>0.88611111111111107</v>
      </c>
      <c r="J1210" s="2" t="str">
        <f t="shared" si="386"/>
        <v/>
      </c>
      <c r="K1210" s="2">
        <f t="shared" si="387"/>
        <v>6.9999999999999751</v>
      </c>
      <c r="L1210" s="2">
        <f t="shared" si="388"/>
        <v>5</v>
      </c>
      <c r="M1210" s="2">
        <f t="shared" ca="1" si="389"/>
        <v>1900</v>
      </c>
      <c r="N1210" s="2">
        <f t="shared" ca="1" si="390"/>
        <v>136</v>
      </c>
      <c r="O1210" s="2">
        <f t="shared" si="391"/>
        <v>500</v>
      </c>
      <c r="P1210" s="5">
        <f t="shared" si="392"/>
        <v>52.318172546220183</v>
      </c>
      <c r="Q1210" s="2">
        <f t="shared" si="393"/>
        <v>1399.999999999995</v>
      </c>
      <c r="R1210" s="2">
        <f t="shared" si="394"/>
        <v>1899.999999999995</v>
      </c>
      <c r="S1210" s="5">
        <f t="shared" si="395"/>
        <v>1452.3181725462152</v>
      </c>
    </row>
    <row r="1211" spans="1:19" x14ac:dyDescent="0.25">
      <c r="A1211" s="6">
        <v>38412</v>
      </c>
      <c r="B1211" s="2">
        <v>1105</v>
      </c>
      <c r="D1211" s="10">
        <v>0.01</v>
      </c>
      <c r="E1211" s="2">
        <v>1446</v>
      </c>
      <c r="F1211" s="40">
        <f t="shared" si="384"/>
        <v>0.61527777777777781</v>
      </c>
      <c r="G1211" s="2">
        <v>1448</v>
      </c>
      <c r="H1211" s="40">
        <f t="shared" si="372"/>
        <v>0.6166666666666667</v>
      </c>
      <c r="I1211" s="4" t="str">
        <f t="shared" si="385"/>
        <v/>
      </c>
      <c r="J1211" s="2">
        <f t="shared" si="386"/>
        <v>3.9999999999999858</v>
      </c>
      <c r="K1211" s="2">
        <f t="shared" si="387"/>
        <v>1.9999999999999929</v>
      </c>
      <c r="L1211" s="2">
        <f t="shared" si="388"/>
        <v>1</v>
      </c>
      <c r="M1211" s="2">
        <f t="shared" ca="1" si="389"/>
        <v>1105</v>
      </c>
      <c r="N1211" s="2" t="str">
        <f t="shared" si="390"/>
        <v/>
      </c>
      <c r="O1211" s="2">
        <f t="shared" si="391"/>
        <v>0.21999999999999922</v>
      </c>
      <c r="P1211" s="5">
        <f t="shared" si="392"/>
        <v>0.15635212440691129</v>
      </c>
      <c r="Q1211" s="2">
        <f t="shared" si="393"/>
        <v>1.9999999999999931E-2</v>
      </c>
      <c r="R1211" s="2">
        <f t="shared" si="394"/>
        <v>0.23999999999999916</v>
      </c>
      <c r="S1211" s="5">
        <f t="shared" si="395"/>
        <v>0.17635212440691123</v>
      </c>
    </row>
    <row r="1212" spans="1:19" x14ac:dyDescent="0.25">
      <c r="D1212" s="10">
        <v>0.1</v>
      </c>
      <c r="E1212" s="2">
        <v>1452</v>
      </c>
      <c r="F1212" s="40">
        <f t="shared" si="384"/>
        <v>0.61944444444444446</v>
      </c>
      <c r="G1212" s="2">
        <v>1541</v>
      </c>
      <c r="H1212" s="40">
        <f t="shared" si="372"/>
        <v>0.65347222222222223</v>
      </c>
      <c r="I1212" s="4">
        <f t="shared" si="385"/>
        <v>0.65694444444444444</v>
      </c>
      <c r="J1212" s="2" t="str">
        <f t="shared" si="386"/>
        <v/>
      </c>
      <c r="K1212" s="2">
        <f t="shared" si="387"/>
        <v>48.999999999999986</v>
      </c>
      <c r="L1212" s="2">
        <f t="shared" si="388"/>
        <v>2</v>
      </c>
      <c r="M1212" s="2">
        <f t="shared" ca="1" si="389"/>
        <v>1105</v>
      </c>
      <c r="N1212" s="2">
        <f t="shared" ca="1" si="390"/>
        <v>280.99999999999994</v>
      </c>
      <c r="O1212" s="2">
        <f t="shared" si="391"/>
        <v>0.25</v>
      </c>
      <c r="P1212" s="5">
        <f t="shared" si="392"/>
        <v>4.342905372259271E-2</v>
      </c>
      <c r="Q1212" s="2">
        <f t="shared" si="393"/>
        <v>4.8999999999999986</v>
      </c>
      <c r="R1212" s="2">
        <f t="shared" si="394"/>
        <v>5.1499999999999986</v>
      </c>
      <c r="S1212" s="5">
        <f t="shared" si="395"/>
        <v>4.9434290537225909</v>
      </c>
    </row>
    <row r="1213" spans="1:19" x14ac:dyDescent="0.25">
      <c r="A1213" s="6">
        <v>38413</v>
      </c>
      <c r="B1213" s="2">
        <v>1000</v>
      </c>
      <c r="D1213" s="10">
        <v>0.01</v>
      </c>
      <c r="E1213" s="2">
        <v>1154</v>
      </c>
      <c r="F1213" s="40">
        <f t="shared" si="384"/>
        <v>0.49583333333333335</v>
      </c>
      <c r="G1213" s="2">
        <v>1155</v>
      </c>
      <c r="H1213" s="40">
        <f t="shared" si="372"/>
        <v>0.49652777777777773</v>
      </c>
      <c r="I1213" s="4" t="str">
        <f t="shared" si="385"/>
        <v/>
      </c>
      <c r="J1213" s="2">
        <f t="shared" si="386"/>
        <v>3.9999999999999858</v>
      </c>
      <c r="K1213" s="2">
        <f t="shared" si="387"/>
        <v>0.99999999999991651</v>
      </c>
      <c r="L1213" s="2">
        <f t="shared" si="388"/>
        <v>1</v>
      </c>
      <c r="M1213" s="2">
        <f t="shared" ca="1" si="389"/>
        <v>1000</v>
      </c>
      <c r="N1213" s="2" t="str">
        <f t="shared" si="390"/>
        <v/>
      </c>
      <c r="O1213" s="2">
        <f t="shared" si="391"/>
        <v>0.21999999999999922</v>
      </c>
      <c r="P1213" s="5">
        <f t="shared" si="392"/>
        <v>0.15635212440691129</v>
      </c>
      <c r="Q1213" s="2">
        <f t="shared" si="393"/>
        <v>9.9999999999991658E-3</v>
      </c>
      <c r="R1213" s="2">
        <f t="shared" si="394"/>
        <v>0.2299999999999984</v>
      </c>
      <c r="S1213" s="5">
        <f t="shared" si="395"/>
        <v>0.16635212440691047</v>
      </c>
    </row>
    <row r="1214" spans="1:19" x14ac:dyDescent="0.25">
      <c r="D1214" s="10">
        <v>0.1</v>
      </c>
      <c r="E1214" s="2">
        <v>1159</v>
      </c>
      <c r="F1214" s="40">
        <f t="shared" si="384"/>
        <v>0.4993055555555555</v>
      </c>
      <c r="G1214" s="2">
        <v>1247</v>
      </c>
      <c r="H1214" s="40">
        <f t="shared" si="372"/>
        <v>0.53263888888888888</v>
      </c>
      <c r="I1214" s="4">
        <f t="shared" si="385"/>
        <v>0.53611111111111109</v>
      </c>
      <c r="J1214" s="2" t="str">
        <f t="shared" si="386"/>
        <v/>
      </c>
      <c r="K1214" s="2">
        <f t="shared" si="387"/>
        <v>48.000000000000071</v>
      </c>
      <c r="L1214" s="2">
        <f t="shared" si="388"/>
        <v>2</v>
      </c>
      <c r="M1214" s="2">
        <f t="shared" ca="1" si="389"/>
        <v>1000</v>
      </c>
      <c r="N1214" s="2">
        <f t="shared" ca="1" si="390"/>
        <v>171.99999999999994</v>
      </c>
      <c r="O1214" s="2">
        <f t="shared" si="391"/>
        <v>0.25</v>
      </c>
      <c r="P1214" s="5">
        <f t="shared" si="392"/>
        <v>4.342905372259271E-2</v>
      </c>
      <c r="Q1214" s="2">
        <f t="shared" si="393"/>
        <v>4.8000000000000078</v>
      </c>
      <c r="R1214" s="2">
        <f t="shared" si="394"/>
        <v>5.0500000000000078</v>
      </c>
      <c r="S1214" s="5">
        <f t="shared" si="395"/>
        <v>4.8434290537226001</v>
      </c>
    </row>
    <row r="1215" spans="1:19" x14ac:dyDescent="0.25">
      <c r="A1215" s="6">
        <v>38413</v>
      </c>
      <c r="B1215" s="2">
        <v>1340</v>
      </c>
      <c r="D1215" s="10">
        <v>0.1</v>
      </c>
      <c r="E1215" s="2">
        <v>1354</v>
      </c>
      <c r="F1215" s="40">
        <f t="shared" si="384"/>
        <v>0.57916666666666672</v>
      </c>
      <c r="G1215" s="2">
        <v>1442</v>
      </c>
      <c r="H1215" s="40">
        <f t="shared" si="372"/>
        <v>0.61249999999999993</v>
      </c>
      <c r="I1215" s="4" t="str">
        <f t="shared" si="385"/>
        <v/>
      </c>
      <c r="J1215" s="2">
        <f t="shared" si="386"/>
        <v>11.000000000000121</v>
      </c>
      <c r="K1215" s="2">
        <f t="shared" si="387"/>
        <v>47.999999999999829</v>
      </c>
      <c r="L1215" s="2">
        <f t="shared" si="388"/>
        <v>1</v>
      </c>
      <c r="M1215" s="2">
        <f t="shared" ca="1" si="389"/>
        <v>1340</v>
      </c>
      <c r="N1215" s="2" t="str">
        <f t="shared" si="390"/>
        <v/>
      </c>
      <c r="O1215" s="2">
        <f t="shared" si="391"/>
        <v>550.55000000000598</v>
      </c>
      <c r="P1215" s="5">
        <f t="shared" si="392"/>
        <v>159.08229878493134</v>
      </c>
      <c r="Q1215" s="2">
        <f t="shared" si="393"/>
        <v>4.7999999999999829</v>
      </c>
      <c r="R1215" s="2">
        <f t="shared" si="394"/>
        <v>555.35000000000593</v>
      </c>
      <c r="S1215" s="5">
        <f t="shared" si="395"/>
        <v>163.88229878493132</v>
      </c>
    </row>
    <row r="1216" spans="1:19" x14ac:dyDescent="0.25">
      <c r="D1216" s="10">
        <v>100</v>
      </c>
      <c r="E1216" s="2">
        <v>1453</v>
      </c>
      <c r="F1216" s="40">
        <f t="shared" si="384"/>
        <v>0.62013888888888891</v>
      </c>
      <c r="G1216" s="2">
        <v>1457</v>
      </c>
      <c r="H1216" s="40">
        <f t="shared" si="372"/>
        <v>0.62291666666666667</v>
      </c>
      <c r="I1216" s="4" t="str">
        <f t="shared" si="385"/>
        <v/>
      </c>
      <c r="J1216" s="2">
        <f t="shared" si="386"/>
        <v>1.9999999999999929</v>
      </c>
      <c r="K1216" s="2">
        <f t="shared" si="387"/>
        <v>3.9999999999999858</v>
      </c>
      <c r="L1216" s="2">
        <f t="shared" si="388"/>
        <v>2</v>
      </c>
      <c r="M1216" s="2">
        <f t="shared" ca="1" si="389"/>
        <v>1340</v>
      </c>
      <c r="N1216" s="2" t="str">
        <f t="shared" si="390"/>
        <v/>
      </c>
      <c r="O1216" s="2">
        <f t="shared" si="391"/>
        <v>279.99999999999898</v>
      </c>
      <c r="P1216" s="5">
        <f t="shared" si="392"/>
        <v>272.20760654115037</v>
      </c>
      <c r="Q1216" s="2">
        <f t="shared" si="393"/>
        <v>399.99999999999858</v>
      </c>
      <c r="R1216" s="2">
        <f t="shared" si="394"/>
        <v>679.9999999999975</v>
      </c>
      <c r="S1216" s="5">
        <f t="shared" si="395"/>
        <v>672.20760654114895</v>
      </c>
    </row>
    <row r="1217" spans="1:19" x14ac:dyDescent="0.25">
      <c r="D1217" s="10">
        <v>180</v>
      </c>
      <c r="E1217" s="2">
        <v>1459</v>
      </c>
      <c r="F1217" s="40">
        <f t="shared" si="384"/>
        <v>0.62430555555555556</v>
      </c>
      <c r="G1217" s="2">
        <v>1529</v>
      </c>
      <c r="H1217" s="40">
        <f t="shared" si="372"/>
        <v>0.64513888888888882</v>
      </c>
      <c r="I1217" s="4">
        <f t="shared" si="385"/>
        <v>0.64861111111111103</v>
      </c>
      <c r="J1217" s="2" t="str">
        <f t="shared" si="386"/>
        <v/>
      </c>
      <c r="K1217" s="2">
        <f t="shared" si="387"/>
        <v>29.999999999999893</v>
      </c>
      <c r="L1217" s="2">
        <f t="shared" si="388"/>
        <v>3</v>
      </c>
      <c r="M1217" s="2">
        <f t="shared" ca="1" si="389"/>
        <v>1340</v>
      </c>
      <c r="N1217" s="2">
        <f t="shared" ca="1" si="390"/>
        <v>113.99999999999991</v>
      </c>
      <c r="O1217" s="2">
        <f t="shared" si="391"/>
        <v>450</v>
      </c>
      <c r="P1217" s="5">
        <f t="shared" si="392"/>
        <v>47.347346607878421</v>
      </c>
      <c r="Q1217" s="2">
        <f t="shared" si="393"/>
        <v>5399.9999999999809</v>
      </c>
      <c r="R1217" s="2">
        <f t="shared" si="394"/>
        <v>5849.9999999999809</v>
      </c>
      <c r="S1217" s="5">
        <f t="shared" si="395"/>
        <v>5447.3473466078594</v>
      </c>
    </row>
    <row r="1218" spans="1:19" x14ac:dyDescent="0.25">
      <c r="A1218" s="6">
        <v>38413</v>
      </c>
      <c r="B1218" s="2">
        <v>1201</v>
      </c>
      <c r="D1218" s="10">
        <v>0.01</v>
      </c>
      <c r="E1218" s="2">
        <v>1452</v>
      </c>
      <c r="F1218" s="40">
        <f t="shared" si="384"/>
        <v>0.61944444444444446</v>
      </c>
      <c r="G1218" s="2">
        <v>1454</v>
      </c>
      <c r="H1218" s="40">
        <f t="shared" si="372"/>
        <v>0.62083333333333335</v>
      </c>
      <c r="I1218" s="4" t="str">
        <f t="shared" si="385"/>
        <v/>
      </c>
      <c r="J1218" s="2">
        <f t="shared" si="386"/>
        <v>2.9999999999999893</v>
      </c>
      <c r="K1218" s="2">
        <f t="shared" si="387"/>
        <v>1.9999999999999929</v>
      </c>
      <c r="L1218" s="2">
        <f t="shared" si="388"/>
        <v>1</v>
      </c>
      <c r="M1218" s="2">
        <f t="shared" ca="1" si="389"/>
        <v>1201</v>
      </c>
      <c r="N1218" s="2" t="str">
        <f t="shared" si="390"/>
        <v/>
      </c>
      <c r="O1218" s="2">
        <f t="shared" si="391"/>
        <v>0.16499999999999942</v>
      </c>
      <c r="P1218" s="5">
        <f t="shared" si="392"/>
        <v>0.11726409330518348</v>
      </c>
      <c r="Q1218" s="2">
        <f t="shared" si="393"/>
        <v>1.9999999999999931E-2</v>
      </c>
      <c r="R1218" s="2">
        <f t="shared" si="394"/>
        <v>0.18499999999999936</v>
      </c>
      <c r="S1218" s="5">
        <f t="shared" si="395"/>
        <v>0.13726409330518341</v>
      </c>
    </row>
    <row r="1219" spans="1:19" x14ac:dyDescent="0.25">
      <c r="D1219" s="10">
        <v>0.1</v>
      </c>
      <c r="E1219" s="2">
        <v>1457</v>
      </c>
      <c r="F1219" s="40">
        <f t="shared" si="384"/>
        <v>0.62291666666666667</v>
      </c>
      <c r="G1219" s="2">
        <v>1544</v>
      </c>
      <c r="H1219" s="40">
        <f t="shared" si="372"/>
        <v>0.65555555555555556</v>
      </c>
      <c r="I1219" s="4" t="str">
        <f t="shared" si="385"/>
        <v/>
      </c>
      <c r="J1219" s="2">
        <f t="shared" si="386"/>
        <v>7.9999999999999716</v>
      </c>
      <c r="K1219" s="2">
        <f t="shared" si="387"/>
        <v>46.999999999999993</v>
      </c>
      <c r="L1219" s="2">
        <f t="shared" si="388"/>
        <v>2</v>
      </c>
      <c r="M1219" s="2">
        <f t="shared" ca="1" si="389"/>
        <v>1201</v>
      </c>
      <c r="N1219" s="2" t="str">
        <f t="shared" si="390"/>
        <v/>
      </c>
      <c r="O1219" s="2">
        <f t="shared" si="391"/>
        <v>400.39999999999856</v>
      </c>
      <c r="P1219" s="5">
        <f t="shared" si="392"/>
        <v>115.69621729813019</v>
      </c>
      <c r="Q1219" s="2">
        <f t="shared" si="393"/>
        <v>4.6999999999999993</v>
      </c>
      <c r="R1219" s="2">
        <f t="shared" si="394"/>
        <v>405.09999999999854</v>
      </c>
      <c r="S1219" s="5">
        <f t="shared" si="395"/>
        <v>120.3962172981302</v>
      </c>
    </row>
    <row r="1220" spans="1:19" x14ac:dyDescent="0.25">
      <c r="D1220" s="10">
        <v>100</v>
      </c>
      <c r="E1220" s="2">
        <v>1552</v>
      </c>
      <c r="F1220" s="40">
        <f t="shared" si="384"/>
        <v>0.66111111111111109</v>
      </c>
      <c r="G1220" s="2">
        <v>1554</v>
      </c>
      <c r="H1220" s="40">
        <f t="shared" si="372"/>
        <v>0.66249999999999998</v>
      </c>
      <c r="I1220" s="4" t="str">
        <f t="shared" si="385"/>
        <v/>
      </c>
      <c r="J1220" s="2">
        <f t="shared" si="386"/>
        <v>0.99999999999999645</v>
      </c>
      <c r="K1220" s="2">
        <f t="shared" si="387"/>
        <v>1.9999999999999929</v>
      </c>
      <c r="L1220" s="2">
        <f t="shared" si="388"/>
        <v>3</v>
      </c>
      <c r="M1220" s="2">
        <f t="shared" ca="1" si="389"/>
        <v>1201</v>
      </c>
      <c r="N1220" s="2" t="str">
        <f t="shared" si="390"/>
        <v/>
      </c>
      <c r="O1220" s="2">
        <f t="shared" si="391"/>
        <v>139.99999999999949</v>
      </c>
      <c r="P1220" s="5">
        <f t="shared" si="392"/>
        <v>136.10380327057518</v>
      </c>
      <c r="Q1220" s="2">
        <f t="shared" si="393"/>
        <v>199.99999999999929</v>
      </c>
      <c r="R1220" s="2">
        <f t="shared" si="394"/>
        <v>339.99999999999875</v>
      </c>
      <c r="S1220" s="5">
        <f t="shared" si="395"/>
        <v>336.10380327057447</v>
      </c>
    </row>
    <row r="1221" spans="1:19" x14ac:dyDescent="0.25">
      <c r="D1221" s="10">
        <v>180</v>
      </c>
      <c r="E1221" s="2">
        <v>1555</v>
      </c>
      <c r="F1221" s="40">
        <f t="shared" si="384"/>
        <v>0.66319444444444442</v>
      </c>
      <c r="G1221" s="2">
        <v>1626</v>
      </c>
      <c r="H1221" s="40">
        <f t="shared" si="372"/>
        <v>0.68472222222222223</v>
      </c>
      <c r="I1221" s="4" t="str">
        <f t="shared" si="385"/>
        <v/>
      </c>
      <c r="J1221" s="2">
        <f t="shared" si="386"/>
        <v>1.999999999999833</v>
      </c>
      <c r="K1221" s="2">
        <f t="shared" si="387"/>
        <v>31.00000000000005</v>
      </c>
      <c r="L1221" s="2">
        <f t="shared" si="388"/>
        <v>4</v>
      </c>
      <c r="M1221" s="2">
        <f t="shared" ca="1" si="389"/>
        <v>1201</v>
      </c>
      <c r="N1221" s="2" t="str">
        <f t="shared" si="390"/>
        <v/>
      </c>
      <c r="O1221" s="2">
        <f t="shared" si="391"/>
        <v>379.99999999996828</v>
      </c>
      <c r="P1221" s="5">
        <f t="shared" si="392"/>
        <v>379.64886524301522</v>
      </c>
      <c r="Q1221" s="2">
        <f t="shared" si="393"/>
        <v>5580.0000000000091</v>
      </c>
      <c r="R1221" s="2">
        <f t="shared" si="394"/>
        <v>5959.9999999999773</v>
      </c>
      <c r="S1221" s="5">
        <f t="shared" si="395"/>
        <v>5959.6488652430244</v>
      </c>
    </row>
    <row r="1222" spans="1:19" x14ac:dyDescent="0.25">
      <c r="D1222" s="10">
        <v>200</v>
      </c>
      <c r="E1222" s="2">
        <v>1628</v>
      </c>
      <c r="F1222" s="40">
        <f t="shared" si="384"/>
        <v>0.68611111111111101</v>
      </c>
      <c r="G1222" s="2">
        <v>1724</v>
      </c>
      <c r="H1222" s="40">
        <f t="shared" si="372"/>
        <v>0.72499999999999998</v>
      </c>
      <c r="I1222" s="4">
        <f t="shared" si="385"/>
        <v>0.72847222222222219</v>
      </c>
      <c r="J1222" s="2" t="str">
        <f t="shared" si="386"/>
        <v/>
      </c>
      <c r="K1222" s="2">
        <f t="shared" si="387"/>
        <v>56.000000000000121</v>
      </c>
      <c r="L1222" s="2">
        <f t="shared" si="388"/>
        <v>5</v>
      </c>
      <c r="M1222" s="2">
        <f t="shared" ca="1" si="389"/>
        <v>1201</v>
      </c>
      <c r="N1222" s="2">
        <f t="shared" ca="1" si="390"/>
        <v>327.99999999999994</v>
      </c>
      <c r="O1222" s="2">
        <f t="shared" si="391"/>
        <v>500</v>
      </c>
      <c r="P1222" s="5">
        <f t="shared" si="392"/>
        <v>52.318172546220183</v>
      </c>
      <c r="Q1222" s="2">
        <f t="shared" si="393"/>
        <v>11200.000000000024</v>
      </c>
      <c r="R1222" s="2">
        <f t="shared" si="394"/>
        <v>11700.000000000024</v>
      </c>
      <c r="S1222" s="5">
        <f t="shared" si="395"/>
        <v>11252.318172546244</v>
      </c>
    </row>
    <row r="1223" spans="1:19" x14ac:dyDescent="0.25">
      <c r="A1223" s="6">
        <v>38415</v>
      </c>
      <c r="B1223" s="2">
        <v>802</v>
      </c>
      <c r="D1223" s="10">
        <v>0.01</v>
      </c>
      <c r="E1223" s="2">
        <v>904</v>
      </c>
      <c r="F1223" s="40">
        <f t="shared" si="384"/>
        <v>0.37777777777777777</v>
      </c>
      <c r="G1223" s="2">
        <v>906</v>
      </c>
      <c r="H1223" s="40">
        <f t="shared" si="372"/>
        <v>0.37916666666666665</v>
      </c>
      <c r="I1223" s="4" t="str">
        <f t="shared" si="385"/>
        <v/>
      </c>
      <c r="J1223" s="2">
        <f t="shared" si="386"/>
        <v>7.0000000000000551</v>
      </c>
      <c r="K1223" s="2">
        <f t="shared" si="387"/>
        <v>1.9999999999999929</v>
      </c>
      <c r="L1223" s="2">
        <f t="shared" si="388"/>
        <v>1</v>
      </c>
      <c r="M1223" s="2">
        <f t="shared" ca="1" si="389"/>
        <v>802</v>
      </c>
      <c r="N1223" s="2" t="str">
        <f t="shared" si="390"/>
        <v/>
      </c>
      <c r="O1223" s="2">
        <f t="shared" si="391"/>
        <v>35.035000000000274</v>
      </c>
      <c r="P1223" s="5">
        <f t="shared" si="392"/>
        <v>10.123550772692225</v>
      </c>
      <c r="Q1223" s="2">
        <f t="shared" si="393"/>
        <v>1.9999999999999931E-2</v>
      </c>
      <c r="R1223" s="2">
        <f t="shared" si="394"/>
        <v>35.055000000000277</v>
      </c>
      <c r="S1223" s="5">
        <f t="shared" si="395"/>
        <v>10.143550772692224</v>
      </c>
    </row>
    <row r="1224" spans="1:19" x14ac:dyDescent="0.25">
      <c r="D1224" s="10">
        <v>10</v>
      </c>
      <c r="E1224" s="2">
        <v>913</v>
      </c>
      <c r="F1224" s="40">
        <f t="shared" si="384"/>
        <v>0.3840277777777778</v>
      </c>
      <c r="G1224" s="2">
        <v>915</v>
      </c>
      <c r="H1224" s="40">
        <f t="shared" si="372"/>
        <v>0.38541666666666669</v>
      </c>
      <c r="I1224" s="4" t="str">
        <f t="shared" si="385"/>
        <v/>
      </c>
      <c r="J1224" s="2">
        <f t="shared" si="386"/>
        <v>4.9999999999999822</v>
      </c>
      <c r="K1224" s="2">
        <f t="shared" si="387"/>
        <v>1.9999999999999929</v>
      </c>
      <c r="L1224" s="2">
        <f t="shared" si="388"/>
        <v>2</v>
      </c>
      <c r="M1224" s="2">
        <f t="shared" ca="1" si="389"/>
        <v>802</v>
      </c>
      <c r="N1224" s="2" t="str">
        <f t="shared" si="390"/>
        <v/>
      </c>
      <c r="O1224" s="2">
        <f t="shared" si="391"/>
        <v>524.99999999999818</v>
      </c>
      <c r="P1224" s="5">
        <f t="shared" si="392"/>
        <v>317.11780071693534</v>
      </c>
      <c r="Q1224" s="2">
        <f t="shared" si="393"/>
        <v>19.999999999999929</v>
      </c>
      <c r="R1224" s="2">
        <f t="shared" si="394"/>
        <v>544.99999999999807</v>
      </c>
      <c r="S1224" s="5">
        <f t="shared" si="395"/>
        <v>337.11780071693528</v>
      </c>
    </row>
    <row r="1225" spans="1:19" x14ac:dyDescent="0.25">
      <c r="D1225" s="10">
        <v>200</v>
      </c>
      <c r="E1225" s="2">
        <v>920</v>
      </c>
      <c r="F1225" s="40">
        <f t="shared" si="384"/>
        <v>0.3888888888888889</v>
      </c>
      <c r="G1225" s="2">
        <v>1040</v>
      </c>
      <c r="H1225" s="40">
        <f t="shared" si="372"/>
        <v>0.44444444444444442</v>
      </c>
      <c r="I1225" s="4">
        <f t="shared" si="385"/>
        <v>0.44791666666666663</v>
      </c>
      <c r="J1225" s="2" t="str">
        <f t="shared" si="386"/>
        <v/>
      </c>
      <c r="K1225" s="2">
        <f t="shared" si="387"/>
        <v>79.999999999999957</v>
      </c>
      <c r="L1225" s="2">
        <f t="shared" si="388"/>
        <v>3</v>
      </c>
      <c r="M1225" s="2">
        <f t="shared" ca="1" si="389"/>
        <v>802</v>
      </c>
      <c r="N1225" s="2">
        <f t="shared" ca="1" si="390"/>
        <v>162.99999999999997</v>
      </c>
      <c r="O1225" s="2">
        <f t="shared" si="391"/>
        <v>500</v>
      </c>
      <c r="P1225" s="5">
        <f t="shared" si="392"/>
        <v>52.318172546220183</v>
      </c>
      <c r="Q1225" s="2">
        <f t="shared" si="393"/>
        <v>15999.999999999991</v>
      </c>
      <c r="R1225" s="2">
        <f t="shared" si="394"/>
        <v>16499.999999999993</v>
      </c>
      <c r="S1225" s="5">
        <f t="shared" si="395"/>
        <v>16052.318172546211</v>
      </c>
    </row>
    <row r="1226" spans="1:19" x14ac:dyDescent="0.25">
      <c r="A1226" s="6">
        <v>38415</v>
      </c>
      <c r="B1226" s="2">
        <v>1246</v>
      </c>
      <c r="D1226" s="10">
        <v>100</v>
      </c>
      <c r="E1226" s="2">
        <v>1317</v>
      </c>
      <c r="F1226" s="40">
        <f t="shared" si="384"/>
        <v>0.55347222222222225</v>
      </c>
      <c r="G1226" s="2">
        <v>1320</v>
      </c>
      <c r="H1226" s="40">
        <f t="shared" si="372"/>
        <v>0.55555555555555558</v>
      </c>
      <c r="I1226" s="4" t="str">
        <f t="shared" si="385"/>
        <v/>
      </c>
      <c r="J1226" s="2">
        <f t="shared" si="386"/>
        <v>4.9999999999999822</v>
      </c>
      <c r="K1226" s="2">
        <f t="shared" si="387"/>
        <v>2.9999999999999893</v>
      </c>
      <c r="L1226" s="2">
        <f t="shared" si="388"/>
        <v>1</v>
      </c>
      <c r="M1226" s="2">
        <f t="shared" ca="1" si="389"/>
        <v>1246</v>
      </c>
      <c r="N1226" s="2" t="str">
        <f t="shared" si="390"/>
        <v/>
      </c>
      <c r="O1226" s="2">
        <f t="shared" si="391"/>
        <v>749.99999999999739</v>
      </c>
      <c r="P1226" s="5">
        <f t="shared" si="392"/>
        <v>721.34752564790165</v>
      </c>
      <c r="Q1226" s="2">
        <f t="shared" si="393"/>
        <v>299.99999999999892</v>
      </c>
      <c r="R1226" s="2">
        <f t="shared" si="394"/>
        <v>1049.9999999999964</v>
      </c>
      <c r="S1226" s="5">
        <f t="shared" si="395"/>
        <v>1021.3475256479005</v>
      </c>
    </row>
    <row r="1227" spans="1:19" x14ac:dyDescent="0.25">
      <c r="D1227" s="10">
        <v>200</v>
      </c>
      <c r="E1227" s="2">
        <v>1325</v>
      </c>
      <c r="F1227" s="40">
        <f t="shared" si="384"/>
        <v>0.55902777777777779</v>
      </c>
      <c r="G1227" s="2">
        <v>1410</v>
      </c>
      <c r="H1227" s="40">
        <f t="shared" si="372"/>
        <v>0.59027777777777779</v>
      </c>
      <c r="I1227" s="4">
        <f t="shared" si="385"/>
        <v>0.59375</v>
      </c>
      <c r="J1227" s="2" t="str">
        <f t="shared" si="386"/>
        <v/>
      </c>
      <c r="K1227" s="2">
        <f t="shared" si="387"/>
        <v>45</v>
      </c>
      <c r="L1227" s="2">
        <f t="shared" si="388"/>
        <v>2</v>
      </c>
      <c r="M1227" s="2">
        <f t="shared" ca="1" si="389"/>
        <v>1246</v>
      </c>
      <c r="N1227" s="2">
        <f t="shared" ca="1" si="390"/>
        <v>89</v>
      </c>
      <c r="O1227" s="2">
        <f t="shared" si="391"/>
        <v>500</v>
      </c>
      <c r="P1227" s="5">
        <f t="shared" si="392"/>
        <v>52.318172546220183</v>
      </c>
      <c r="Q1227" s="2">
        <f t="shared" si="393"/>
        <v>9000</v>
      </c>
      <c r="R1227" s="2">
        <f t="shared" si="394"/>
        <v>9500</v>
      </c>
      <c r="S1227" s="5">
        <f t="shared" si="395"/>
        <v>9052.31817254622</v>
      </c>
    </row>
    <row r="1228" spans="1:19" x14ac:dyDescent="0.25">
      <c r="A1228" s="6">
        <v>38418</v>
      </c>
      <c r="B1228" s="2">
        <v>1127</v>
      </c>
      <c r="D1228" s="10">
        <v>0.01</v>
      </c>
      <c r="E1228" s="2">
        <v>1248</v>
      </c>
      <c r="F1228" s="40">
        <f t="shared" si="384"/>
        <v>0.53333333333333333</v>
      </c>
      <c r="G1228" s="2">
        <v>1250</v>
      </c>
      <c r="H1228" s="40">
        <f t="shared" si="372"/>
        <v>0.53472222222222221</v>
      </c>
      <c r="I1228" s="4" t="str">
        <f t="shared" si="385"/>
        <v/>
      </c>
      <c r="J1228" s="2">
        <f t="shared" si="386"/>
        <v>15.000000000000107</v>
      </c>
      <c r="K1228" s="2">
        <f t="shared" si="387"/>
        <v>1.9999999999999929</v>
      </c>
      <c r="L1228" s="2">
        <f t="shared" si="388"/>
        <v>1</v>
      </c>
      <c r="M1228" s="2">
        <f t="shared" ca="1" si="389"/>
        <v>1127</v>
      </c>
      <c r="N1228" s="2" t="str">
        <f t="shared" si="390"/>
        <v/>
      </c>
      <c r="O1228" s="2">
        <f t="shared" si="391"/>
        <v>150.07500000000107</v>
      </c>
      <c r="P1228" s="5">
        <f t="shared" si="392"/>
        <v>39.449781707435939</v>
      </c>
      <c r="Q1228" s="2">
        <f t="shared" si="393"/>
        <v>1.9999999999999931E-2</v>
      </c>
      <c r="R1228" s="2">
        <f t="shared" si="394"/>
        <v>150.09500000000108</v>
      </c>
      <c r="S1228" s="5">
        <f t="shared" si="395"/>
        <v>39.469781707435942</v>
      </c>
    </row>
    <row r="1229" spans="1:19" x14ac:dyDescent="0.25">
      <c r="D1229" s="10">
        <v>20</v>
      </c>
      <c r="E1229" s="2">
        <v>1305</v>
      </c>
      <c r="F1229" s="40">
        <f t="shared" si="384"/>
        <v>0.54513888888888895</v>
      </c>
      <c r="G1229" s="2">
        <v>1420</v>
      </c>
      <c r="H1229" s="40">
        <f t="shared" si="372"/>
        <v>0.59722222222222221</v>
      </c>
      <c r="I1229" s="4">
        <f t="shared" si="385"/>
        <v>0.60069444444444442</v>
      </c>
      <c r="J1229" s="2" t="str">
        <f t="shared" si="386"/>
        <v/>
      </c>
      <c r="K1229" s="2">
        <f t="shared" si="387"/>
        <v>74.999999999999886</v>
      </c>
      <c r="L1229" s="2">
        <f t="shared" si="388"/>
        <v>2</v>
      </c>
      <c r="M1229" s="2">
        <f t="shared" ca="1" si="389"/>
        <v>1127</v>
      </c>
      <c r="N1229" s="2">
        <f t="shared" ca="1" si="390"/>
        <v>178</v>
      </c>
      <c r="O1229" s="2">
        <f t="shared" si="391"/>
        <v>50</v>
      </c>
      <c r="P1229" s="5">
        <f t="shared" si="392"/>
        <v>5.9484036251947776</v>
      </c>
      <c r="Q1229" s="2">
        <f t="shared" si="393"/>
        <v>1499.9999999999977</v>
      </c>
      <c r="R1229" s="2">
        <f t="shared" si="394"/>
        <v>1549.9999999999977</v>
      </c>
      <c r="S1229" s="5">
        <f t="shared" si="395"/>
        <v>1505.9484036251924</v>
      </c>
    </row>
    <row r="1230" spans="1:19" x14ac:dyDescent="0.25">
      <c r="A1230" s="6">
        <v>38419</v>
      </c>
      <c r="B1230" s="2">
        <v>833</v>
      </c>
      <c r="D1230" s="10">
        <v>0.01</v>
      </c>
      <c r="E1230" s="2">
        <v>938</v>
      </c>
      <c r="F1230" s="40">
        <f t="shared" si="384"/>
        <v>0.40138888888888885</v>
      </c>
      <c r="G1230" s="2">
        <v>940</v>
      </c>
      <c r="H1230" s="40">
        <f t="shared" si="372"/>
        <v>0.40277777777777773</v>
      </c>
      <c r="I1230" s="4" t="str">
        <f t="shared" si="385"/>
        <v/>
      </c>
      <c r="J1230" s="2">
        <f t="shared" si="386"/>
        <v>3.9999999999999858</v>
      </c>
      <c r="K1230" s="2">
        <f t="shared" si="387"/>
        <v>1.9999999999999929</v>
      </c>
      <c r="L1230" s="2">
        <f t="shared" si="388"/>
        <v>1</v>
      </c>
      <c r="M1230" s="2">
        <f t="shared" ca="1" si="389"/>
        <v>833</v>
      </c>
      <c r="N1230" s="2" t="str">
        <f t="shared" si="390"/>
        <v/>
      </c>
      <c r="O1230" s="2">
        <f t="shared" si="391"/>
        <v>0.21999999999999922</v>
      </c>
      <c r="P1230" s="5">
        <f t="shared" si="392"/>
        <v>0.15635212440691129</v>
      </c>
      <c r="Q1230" s="2">
        <f t="shared" si="393"/>
        <v>1.9999999999999931E-2</v>
      </c>
      <c r="R1230" s="2">
        <f t="shared" si="394"/>
        <v>0.23999999999999916</v>
      </c>
      <c r="S1230" s="5">
        <f t="shared" si="395"/>
        <v>0.17635212440691123</v>
      </c>
    </row>
    <row r="1231" spans="1:19" x14ac:dyDescent="0.25">
      <c r="D1231" s="10">
        <v>0.1</v>
      </c>
      <c r="E1231" s="2">
        <v>944</v>
      </c>
      <c r="F1231" s="40">
        <f t="shared" si="384"/>
        <v>0.4055555555555555</v>
      </c>
      <c r="G1231" s="2">
        <v>1013</v>
      </c>
      <c r="H1231" s="40">
        <f t="shared" si="372"/>
        <v>0.42569444444444443</v>
      </c>
      <c r="I1231" s="4" t="str">
        <f t="shared" si="385"/>
        <v/>
      </c>
      <c r="J1231" s="2">
        <f t="shared" si="386"/>
        <v>9.000000000000048</v>
      </c>
      <c r="K1231" s="2">
        <f t="shared" si="387"/>
        <v>29.000000000000057</v>
      </c>
      <c r="L1231" s="2">
        <f t="shared" si="388"/>
        <v>2</v>
      </c>
      <c r="M1231" s="2">
        <f t="shared" ca="1" si="389"/>
        <v>833</v>
      </c>
      <c r="N1231" s="2" t="str">
        <f t="shared" si="390"/>
        <v/>
      </c>
      <c r="O1231" s="2">
        <f t="shared" si="391"/>
        <v>225.45000000000121</v>
      </c>
      <c r="P1231" s="5">
        <f t="shared" si="392"/>
        <v>72.265332598917922</v>
      </c>
      <c r="Q1231" s="2">
        <f t="shared" si="393"/>
        <v>2.9000000000000057</v>
      </c>
      <c r="R1231" s="2">
        <f t="shared" si="394"/>
        <v>228.35000000000122</v>
      </c>
      <c r="S1231" s="5">
        <f t="shared" si="395"/>
        <v>75.165332598917928</v>
      </c>
    </row>
    <row r="1232" spans="1:19" x14ac:dyDescent="0.25">
      <c r="D1232" s="10">
        <v>50</v>
      </c>
      <c r="E1232" s="2">
        <v>1022</v>
      </c>
      <c r="F1232" s="40">
        <f t="shared" si="384"/>
        <v>0.43194444444444446</v>
      </c>
      <c r="G1232" s="2">
        <v>1050</v>
      </c>
      <c r="H1232" s="40">
        <f t="shared" si="372"/>
        <v>0.4513888888888889</v>
      </c>
      <c r="I1232" s="4" t="str">
        <f t="shared" si="385"/>
        <v/>
      </c>
      <c r="J1232" s="2">
        <f t="shared" si="386"/>
        <v>13.000000000000034</v>
      </c>
      <c r="K1232" s="2">
        <f t="shared" si="387"/>
        <v>27.999999999999979</v>
      </c>
      <c r="L1232" s="2">
        <f t="shared" si="388"/>
        <v>3</v>
      </c>
      <c r="M1232" s="2">
        <f t="shared" ca="1" si="389"/>
        <v>833</v>
      </c>
      <c r="N1232" s="2" t="str">
        <f t="shared" si="390"/>
        <v/>
      </c>
      <c r="O1232" s="2">
        <f t="shared" si="391"/>
        <v>325.65000000000083</v>
      </c>
      <c r="P1232" s="5">
        <f t="shared" si="392"/>
        <v>104.38325819843671</v>
      </c>
      <c r="Q1232" s="2">
        <f t="shared" si="393"/>
        <v>1399.9999999999989</v>
      </c>
      <c r="R1232" s="2">
        <f t="shared" si="394"/>
        <v>1725.6499999999996</v>
      </c>
      <c r="S1232" s="5">
        <f t="shared" si="395"/>
        <v>1504.3832581984357</v>
      </c>
    </row>
    <row r="1233" spans="1:19" x14ac:dyDescent="0.25">
      <c r="D1233" s="10">
        <v>0.1</v>
      </c>
      <c r="E1233" s="2">
        <v>1103</v>
      </c>
      <c r="F1233" s="40">
        <f t="shared" si="384"/>
        <v>0.4604166666666667</v>
      </c>
      <c r="G1233" s="2">
        <v>1113</v>
      </c>
      <c r="H1233" s="40">
        <f t="shared" si="372"/>
        <v>0.46736111111111112</v>
      </c>
      <c r="I1233" s="4">
        <f t="shared" si="385"/>
        <v>0.47083333333333333</v>
      </c>
      <c r="J1233" s="2" t="str">
        <f t="shared" si="386"/>
        <v/>
      </c>
      <c r="K1233" s="2">
        <f t="shared" si="387"/>
        <v>9.9999999999999645</v>
      </c>
      <c r="L1233" s="2">
        <f t="shared" si="388"/>
        <v>4</v>
      </c>
      <c r="M1233" s="2">
        <f t="shared" ca="1" si="389"/>
        <v>833</v>
      </c>
      <c r="N1233" s="2">
        <f t="shared" ca="1" si="390"/>
        <v>164.99999999999997</v>
      </c>
      <c r="O1233" s="2">
        <f t="shared" si="391"/>
        <v>0.25</v>
      </c>
      <c r="P1233" s="5">
        <f t="shared" si="392"/>
        <v>4.342905372259271E-2</v>
      </c>
      <c r="Q1233" s="2">
        <f t="shared" si="393"/>
        <v>0.99999999999999645</v>
      </c>
      <c r="R1233" s="2">
        <f t="shared" si="394"/>
        <v>1.2499999999999964</v>
      </c>
      <c r="S1233" s="5">
        <f t="shared" si="395"/>
        <v>1.0434290537225892</v>
      </c>
    </row>
    <row r="1234" spans="1:19" x14ac:dyDescent="0.25">
      <c r="A1234" s="6">
        <v>38420</v>
      </c>
      <c r="B1234" s="2">
        <v>901</v>
      </c>
      <c r="D1234" s="10">
        <v>0.01</v>
      </c>
      <c r="E1234" s="2">
        <v>927</v>
      </c>
      <c r="F1234" s="40">
        <f t="shared" si="384"/>
        <v>0.39374999999999999</v>
      </c>
      <c r="G1234" s="2">
        <v>931</v>
      </c>
      <c r="H1234" s="40">
        <f t="shared" si="372"/>
        <v>0.39652777777777781</v>
      </c>
      <c r="I1234" s="4" t="str">
        <f t="shared" si="385"/>
        <v/>
      </c>
      <c r="J1234" s="2">
        <f t="shared" si="386"/>
        <v>7.9999999999999716</v>
      </c>
      <c r="K1234" s="2">
        <f t="shared" si="387"/>
        <v>4.0000000000000657</v>
      </c>
      <c r="L1234" s="2">
        <f t="shared" si="388"/>
        <v>1</v>
      </c>
      <c r="M1234" s="2">
        <f t="shared" ca="1" si="389"/>
        <v>901</v>
      </c>
      <c r="N1234" s="2" t="str">
        <f t="shared" si="390"/>
        <v/>
      </c>
      <c r="O1234" s="2">
        <f t="shared" si="391"/>
        <v>40.039999999999857</v>
      </c>
      <c r="P1234" s="5">
        <f t="shared" si="392"/>
        <v>11.569772311648126</v>
      </c>
      <c r="Q1234" s="2">
        <f t="shared" si="393"/>
        <v>4.000000000000066E-2</v>
      </c>
      <c r="R1234" s="2">
        <f t="shared" si="394"/>
        <v>40.079999999999856</v>
      </c>
      <c r="S1234" s="5">
        <f t="shared" si="395"/>
        <v>11.609772311648127</v>
      </c>
    </row>
    <row r="1235" spans="1:19" x14ac:dyDescent="0.25">
      <c r="D1235" s="10">
        <v>10</v>
      </c>
      <c r="E1235" s="2">
        <v>939</v>
      </c>
      <c r="F1235" s="40">
        <f t="shared" si="384"/>
        <v>0.40208333333333335</v>
      </c>
      <c r="G1235" s="2">
        <v>943</v>
      </c>
      <c r="H1235" s="40">
        <f t="shared" si="372"/>
        <v>0.40486111111111112</v>
      </c>
      <c r="I1235" s="4" t="str">
        <f t="shared" si="385"/>
        <v/>
      </c>
      <c r="J1235" s="2">
        <f t="shared" si="386"/>
        <v>9.000000000000048</v>
      </c>
      <c r="K1235" s="2">
        <f t="shared" si="387"/>
        <v>3.9999999999999858</v>
      </c>
      <c r="L1235" s="2">
        <f t="shared" si="388"/>
        <v>2</v>
      </c>
      <c r="M1235" s="2">
        <f t="shared" ca="1" si="389"/>
        <v>901</v>
      </c>
      <c r="N1235" s="2" t="str">
        <f t="shared" si="390"/>
        <v/>
      </c>
      <c r="O1235" s="2">
        <f t="shared" si="391"/>
        <v>855.00000000000455</v>
      </c>
      <c r="P1235" s="5">
        <f t="shared" si="392"/>
        <v>529.3436893762165</v>
      </c>
      <c r="Q1235" s="2">
        <f t="shared" si="393"/>
        <v>39.999999999999858</v>
      </c>
      <c r="R1235" s="2">
        <f t="shared" si="394"/>
        <v>895.00000000000443</v>
      </c>
      <c r="S1235" s="5">
        <f t="shared" si="395"/>
        <v>569.34368937621639</v>
      </c>
    </row>
    <row r="1236" spans="1:19" x14ac:dyDescent="0.25">
      <c r="D1236" s="10">
        <v>180</v>
      </c>
      <c r="E1236" s="2">
        <v>952</v>
      </c>
      <c r="F1236" s="40">
        <f t="shared" si="384"/>
        <v>0.41111111111111115</v>
      </c>
      <c r="G1236" s="2">
        <v>1230</v>
      </c>
      <c r="H1236" s="40">
        <f t="shared" si="372"/>
        <v>0.52083333333333337</v>
      </c>
      <c r="I1236" s="4">
        <f t="shared" si="385"/>
        <v>0.52430555555555558</v>
      </c>
      <c r="J1236" s="2" t="str">
        <f t="shared" si="386"/>
        <v/>
      </c>
      <c r="K1236" s="2">
        <f t="shared" si="387"/>
        <v>158</v>
      </c>
      <c r="L1236" s="2">
        <f t="shared" si="388"/>
        <v>3</v>
      </c>
      <c r="M1236" s="2">
        <f t="shared" ca="1" si="389"/>
        <v>901</v>
      </c>
      <c r="N1236" s="2">
        <f t="shared" ca="1" si="390"/>
        <v>213.99999999999997</v>
      </c>
      <c r="O1236" s="2">
        <f t="shared" si="391"/>
        <v>450</v>
      </c>
      <c r="P1236" s="5">
        <f t="shared" si="392"/>
        <v>47.347346607878421</v>
      </c>
      <c r="Q1236" s="2">
        <f t="shared" si="393"/>
        <v>28440</v>
      </c>
      <c r="R1236" s="2">
        <f t="shared" si="394"/>
        <v>28890</v>
      </c>
      <c r="S1236" s="5">
        <f t="shared" si="395"/>
        <v>28487.347346607879</v>
      </c>
    </row>
    <row r="1237" spans="1:19" x14ac:dyDescent="0.25">
      <c r="A1237" s="6">
        <v>38421</v>
      </c>
      <c r="B1237" s="2">
        <v>827</v>
      </c>
      <c r="D1237" s="10">
        <v>0.01</v>
      </c>
      <c r="E1237" s="2">
        <v>925</v>
      </c>
      <c r="F1237" s="40">
        <f t="shared" si="384"/>
        <v>0.3923611111111111</v>
      </c>
      <c r="G1237" s="2">
        <v>927</v>
      </c>
      <c r="H1237" s="40">
        <f t="shared" si="372"/>
        <v>0.39374999999999999</v>
      </c>
      <c r="I1237" s="4" t="str">
        <f t="shared" si="385"/>
        <v/>
      </c>
      <c r="J1237" s="2">
        <f t="shared" si="386"/>
        <v>8.999999999999968</v>
      </c>
      <c r="K1237" s="2">
        <f t="shared" si="387"/>
        <v>1.9999999999999929</v>
      </c>
      <c r="L1237" s="2">
        <f t="shared" si="388"/>
        <v>1</v>
      </c>
      <c r="M1237" s="2">
        <f t="shared" ca="1" si="389"/>
        <v>827</v>
      </c>
      <c r="N1237" s="2" t="str">
        <f t="shared" si="390"/>
        <v/>
      </c>
      <c r="O1237" s="2">
        <f t="shared" si="391"/>
        <v>450.04499999999842</v>
      </c>
      <c r="P1237" s="5">
        <f t="shared" si="392"/>
        <v>97.707547489482963</v>
      </c>
      <c r="Q1237" s="2">
        <f t="shared" si="393"/>
        <v>1.9999999999999931E-2</v>
      </c>
      <c r="R1237" s="2">
        <f t="shared" si="394"/>
        <v>450.06499999999841</v>
      </c>
      <c r="S1237" s="5">
        <f t="shared" si="395"/>
        <v>97.727547489482959</v>
      </c>
    </row>
    <row r="1238" spans="1:19" x14ac:dyDescent="0.25">
      <c r="D1238" s="10">
        <v>100</v>
      </c>
      <c r="E1238" s="2">
        <v>936</v>
      </c>
      <c r="F1238" s="40">
        <f t="shared" si="384"/>
        <v>0.39999999999999997</v>
      </c>
      <c r="G1238" s="2">
        <v>939</v>
      </c>
      <c r="H1238" s="40">
        <f t="shared" si="372"/>
        <v>0.40208333333333335</v>
      </c>
      <c r="I1238" s="4" t="str">
        <f t="shared" si="385"/>
        <v/>
      </c>
      <c r="J1238" s="2">
        <f t="shared" si="386"/>
        <v>1.9999999999999929</v>
      </c>
      <c r="K1238" s="2">
        <f t="shared" si="387"/>
        <v>3.0000000000000693</v>
      </c>
      <c r="L1238" s="2">
        <f t="shared" si="388"/>
        <v>2</v>
      </c>
      <c r="M1238" s="2">
        <f t="shared" ca="1" si="389"/>
        <v>827</v>
      </c>
      <c r="N1238" s="2" t="str">
        <f t="shared" si="390"/>
        <v/>
      </c>
      <c r="O1238" s="2">
        <f t="shared" si="391"/>
        <v>299.99999999999892</v>
      </c>
      <c r="P1238" s="5">
        <f t="shared" si="392"/>
        <v>288.53901025916065</v>
      </c>
      <c r="Q1238" s="2">
        <f t="shared" si="393"/>
        <v>300.00000000000693</v>
      </c>
      <c r="R1238" s="2">
        <f t="shared" si="394"/>
        <v>600.00000000000591</v>
      </c>
      <c r="S1238" s="5">
        <f t="shared" si="395"/>
        <v>588.53901025916753</v>
      </c>
    </row>
    <row r="1239" spans="1:19" x14ac:dyDescent="0.25">
      <c r="D1239" s="10">
        <v>200</v>
      </c>
      <c r="E1239" s="2">
        <v>941</v>
      </c>
      <c r="F1239" s="40">
        <f t="shared" si="384"/>
        <v>0.40347222222222223</v>
      </c>
      <c r="G1239" s="2">
        <v>1130</v>
      </c>
      <c r="H1239" s="40">
        <f t="shared" si="372"/>
        <v>0.47916666666666669</v>
      </c>
      <c r="I1239" s="4">
        <f t="shared" si="385"/>
        <v>0.4826388888888889</v>
      </c>
      <c r="J1239" s="2" t="str">
        <f t="shared" si="386"/>
        <v/>
      </c>
      <c r="K1239" s="2">
        <f t="shared" si="387"/>
        <v>109.00000000000001</v>
      </c>
      <c r="L1239" s="2">
        <f t="shared" si="388"/>
        <v>3</v>
      </c>
      <c r="M1239" s="2">
        <f t="shared" ca="1" si="389"/>
        <v>827</v>
      </c>
      <c r="N1239" s="2">
        <f t="shared" ca="1" si="390"/>
        <v>188.00000000000006</v>
      </c>
      <c r="O1239" s="2">
        <f t="shared" si="391"/>
        <v>500</v>
      </c>
      <c r="P1239" s="5">
        <f t="shared" si="392"/>
        <v>52.318172546220183</v>
      </c>
      <c r="Q1239" s="2">
        <f t="shared" si="393"/>
        <v>21800.000000000004</v>
      </c>
      <c r="R1239" s="2">
        <f t="shared" si="394"/>
        <v>22300.000000000004</v>
      </c>
      <c r="S1239" s="5">
        <f t="shared" si="395"/>
        <v>21852.318172546224</v>
      </c>
    </row>
    <row r="1240" spans="1:19" x14ac:dyDescent="0.25">
      <c r="A1240" s="6">
        <v>38422</v>
      </c>
      <c r="B1240" s="2">
        <v>810</v>
      </c>
      <c r="D1240" s="10">
        <v>0.01</v>
      </c>
      <c r="E1240" s="2">
        <v>845</v>
      </c>
      <c r="F1240" s="40">
        <f t="shared" si="384"/>
        <v>0.36458333333333331</v>
      </c>
      <c r="G1240" s="2">
        <v>847</v>
      </c>
      <c r="H1240" s="40">
        <f t="shared" si="372"/>
        <v>0.3659722222222222</v>
      </c>
      <c r="I1240" s="4" t="str">
        <f t="shared" si="385"/>
        <v/>
      </c>
      <c r="J1240" s="2">
        <f t="shared" si="386"/>
        <v>9.000000000000048</v>
      </c>
      <c r="K1240" s="2">
        <f t="shared" si="387"/>
        <v>1.9999999999999929</v>
      </c>
      <c r="L1240" s="2">
        <f t="shared" si="388"/>
        <v>1</v>
      </c>
      <c r="M1240" s="2">
        <f t="shared" ca="1" si="389"/>
        <v>810</v>
      </c>
      <c r="N1240" s="2" t="str">
        <f t="shared" si="390"/>
        <v/>
      </c>
      <c r="O1240" s="2">
        <f t="shared" si="391"/>
        <v>45.045000000000236</v>
      </c>
      <c r="P1240" s="5">
        <f t="shared" si="392"/>
        <v>13.015993850604257</v>
      </c>
      <c r="Q1240" s="2">
        <f t="shared" si="393"/>
        <v>1.9999999999999931E-2</v>
      </c>
      <c r="R1240" s="2">
        <f t="shared" si="394"/>
        <v>45.065000000000239</v>
      </c>
      <c r="S1240" s="5">
        <f t="shared" si="395"/>
        <v>13.035993850604257</v>
      </c>
    </row>
    <row r="1241" spans="1:19" x14ac:dyDescent="0.25">
      <c r="D1241" s="10">
        <v>10</v>
      </c>
      <c r="E1241" s="2">
        <v>856</v>
      </c>
      <c r="F1241" s="40">
        <f t="shared" si="384"/>
        <v>0.37222222222222223</v>
      </c>
      <c r="G1241" s="2">
        <v>858</v>
      </c>
      <c r="H1241" s="40">
        <f t="shared" si="372"/>
        <v>0.37361111111111112</v>
      </c>
      <c r="I1241" s="4" t="str">
        <f t="shared" si="385"/>
        <v/>
      </c>
      <c r="J1241" s="2">
        <f t="shared" si="386"/>
        <v>5.9999999999999787</v>
      </c>
      <c r="K1241" s="2">
        <f t="shared" si="387"/>
        <v>1.9999999999999929</v>
      </c>
      <c r="L1241" s="2">
        <f t="shared" si="388"/>
        <v>2</v>
      </c>
      <c r="M1241" s="2">
        <f t="shared" ca="1" si="389"/>
        <v>810</v>
      </c>
      <c r="N1241" s="2" t="str">
        <f t="shared" si="390"/>
        <v/>
      </c>
      <c r="O1241" s="2">
        <f t="shared" si="391"/>
        <v>629.99999999999773</v>
      </c>
      <c r="P1241" s="5">
        <f t="shared" si="392"/>
        <v>380.54136086032241</v>
      </c>
      <c r="Q1241" s="2">
        <f t="shared" si="393"/>
        <v>19.999999999999929</v>
      </c>
      <c r="R1241" s="2">
        <f t="shared" si="394"/>
        <v>649.99999999999761</v>
      </c>
      <c r="S1241" s="5">
        <f t="shared" si="395"/>
        <v>400.54136086032236</v>
      </c>
    </row>
    <row r="1242" spans="1:19" x14ac:dyDescent="0.25">
      <c r="D1242" s="10">
        <v>200</v>
      </c>
      <c r="E1242" s="2">
        <v>904</v>
      </c>
      <c r="F1242" s="40">
        <f t="shared" si="384"/>
        <v>0.37777777777777777</v>
      </c>
      <c r="G1242" s="2">
        <v>1024</v>
      </c>
      <c r="H1242" s="40">
        <f t="shared" si="372"/>
        <v>0.43333333333333335</v>
      </c>
      <c r="I1242" s="4">
        <f t="shared" si="385"/>
        <v>0.43680555555555556</v>
      </c>
      <c r="J1242" s="2" t="str">
        <f t="shared" si="386"/>
        <v/>
      </c>
      <c r="K1242" s="2">
        <f t="shared" si="387"/>
        <v>80.000000000000028</v>
      </c>
      <c r="L1242" s="2">
        <f t="shared" si="388"/>
        <v>3</v>
      </c>
      <c r="M1242" s="2">
        <f t="shared" ca="1" si="389"/>
        <v>810</v>
      </c>
      <c r="N1242" s="2">
        <f t="shared" ca="1" si="390"/>
        <v>139.00000000000006</v>
      </c>
      <c r="O1242" s="2">
        <f t="shared" si="391"/>
        <v>500</v>
      </c>
      <c r="P1242" s="5">
        <f t="shared" si="392"/>
        <v>52.318172546220183</v>
      </c>
      <c r="Q1242" s="2">
        <f t="shared" si="393"/>
        <v>16000.000000000005</v>
      </c>
      <c r="R1242" s="2">
        <f t="shared" si="394"/>
        <v>16500.000000000007</v>
      </c>
      <c r="S1242" s="5">
        <f t="shared" si="395"/>
        <v>16052.318172546225</v>
      </c>
    </row>
    <row r="1243" spans="1:19" x14ac:dyDescent="0.25">
      <c r="A1243" s="6">
        <v>38422</v>
      </c>
      <c r="B1243" s="2">
        <v>1323</v>
      </c>
      <c r="D1243" s="10">
        <v>10</v>
      </c>
      <c r="E1243" s="2">
        <v>1348</v>
      </c>
      <c r="F1243" s="40">
        <f t="shared" si="384"/>
        <v>0.57500000000000007</v>
      </c>
      <c r="G1243" s="2">
        <v>1350</v>
      </c>
      <c r="H1243" s="40">
        <f t="shared" si="372"/>
        <v>0.57638888888888895</v>
      </c>
      <c r="I1243" s="4" t="str">
        <f t="shared" si="385"/>
        <v/>
      </c>
      <c r="J1243" s="2">
        <f t="shared" si="386"/>
        <v>5.9999999999999787</v>
      </c>
      <c r="K1243" s="2">
        <f t="shared" si="387"/>
        <v>1.9999999999999929</v>
      </c>
      <c r="L1243" s="2">
        <f t="shared" si="388"/>
        <v>1</v>
      </c>
      <c r="M1243" s="2">
        <f t="shared" ca="1" si="389"/>
        <v>1323</v>
      </c>
      <c r="N1243" s="2" t="str">
        <f t="shared" si="390"/>
        <v/>
      </c>
      <c r="O1243" s="2">
        <f t="shared" si="391"/>
        <v>629.99999999999773</v>
      </c>
      <c r="P1243" s="5">
        <f t="shared" si="392"/>
        <v>380.54136086032241</v>
      </c>
      <c r="Q1243" s="2">
        <f t="shared" si="393"/>
        <v>19.999999999999929</v>
      </c>
      <c r="R1243" s="2">
        <f t="shared" si="394"/>
        <v>649.99999999999761</v>
      </c>
      <c r="S1243" s="5">
        <f t="shared" si="395"/>
        <v>400.54136086032236</v>
      </c>
    </row>
    <row r="1244" spans="1:19" x14ac:dyDescent="0.25">
      <c r="D1244" s="10">
        <v>200</v>
      </c>
      <c r="E1244" s="2">
        <v>1356</v>
      </c>
      <c r="F1244" s="40">
        <f t="shared" si="384"/>
        <v>0.5805555555555556</v>
      </c>
      <c r="G1244" s="2">
        <v>1427</v>
      </c>
      <c r="H1244" s="40">
        <f t="shared" si="372"/>
        <v>0.6020833333333333</v>
      </c>
      <c r="I1244" s="4">
        <f t="shared" si="385"/>
        <v>0.60555555555555551</v>
      </c>
      <c r="J1244" s="2" t="str">
        <f t="shared" si="386"/>
        <v/>
      </c>
      <c r="K1244" s="2">
        <f t="shared" si="387"/>
        <v>30.99999999999989</v>
      </c>
      <c r="L1244" s="2">
        <f t="shared" si="388"/>
        <v>2</v>
      </c>
      <c r="M1244" s="2">
        <f t="shared" ca="1" si="389"/>
        <v>1323</v>
      </c>
      <c r="N1244" s="2">
        <f t="shared" ca="1" si="390"/>
        <v>68.999999999999915</v>
      </c>
      <c r="O1244" s="2">
        <f t="shared" si="391"/>
        <v>500</v>
      </c>
      <c r="P1244" s="5">
        <f t="shared" si="392"/>
        <v>52.318172546220183</v>
      </c>
      <c r="Q1244" s="2">
        <f t="shared" si="393"/>
        <v>6199.9999999999782</v>
      </c>
      <c r="R1244" s="2">
        <f t="shared" si="394"/>
        <v>6699.9999999999782</v>
      </c>
      <c r="S1244" s="5">
        <f t="shared" si="395"/>
        <v>6252.3181725461982</v>
      </c>
    </row>
    <row r="1245" spans="1:19" x14ac:dyDescent="0.25">
      <c r="A1245" s="6">
        <v>38425</v>
      </c>
      <c r="B1245" s="2">
        <v>905</v>
      </c>
      <c r="D1245" s="10">
        <v>8.0000000000000002E-3</v>
      </c>
      <c r="E1245" s="2">
        <v>1220</v>
      </c>
      <c r="F1245" s="40">
        <f t="shared" si="384"/>
        <v>0.51388888888888895</v>
      </c>
      <c r="G1245" s="2">
        <v>1231</v>
      </c>
      <c r="H1245" s="40">
        <f t="shared" si="372"/>
        <v>0.52152777777777781</v>
      </c>
      <c r="I1245" s="4" t="str">
        <f t="shared" si="385"/>
        <v/>
      </c>
      <c r="J1245" s="2">
        <f t="shared" si="386"/>
        <v>22.999999999999918</v>
      </c>
      <c r="K1245" s="2">
        <f t="shared" si="387"/>
        <v>10.999999999999961</v>
      </c>
      <c r="L1245" s="2">
        <f t="shared" si="388"/>
        <v>1</v>
      </c>
      <c r="M1245" s="2">
        <f t="shared" ca="1" si="389"/>
        <v>905</v>
      </c>
      <c r="N1245" s="2" t="str">
        <f t="shared" si="390"/>
        <v/>
      </c>
      <c r="O1245" s="2">
        <f t="shared" si="391"/>
        <v>230.09199999999916</v>
      </c>
      <c r="P1245" s="5">
        <f t="shared" si="392"/>
        <v>58.770531548610386</v>
      </c>
      <c r="Q1245" s="2">
        <f t="shared" si="393"/>
        <v>8.799999999999969E-2</v>
      </c>
      <c r="R1245" s="2">
        <f t="shared" si="394"/>
        <v>230.17999999999915</v>
      </c>
      <c r="S1245" s="5">
        <f t="shared" si="395"/>
        <v>58.858531548610387</v>
      </c>
    </row>
    <row r="1246" spans="1:19" x14ac:dyDescent="0.25">
      <c r="D1246" s="10">
        <v>20</v>
      </c>
      <c r="E1246" s="2">
        <v>1254</v>
      </c>
      <c r="F1246" s="40">
        <f t="shared" si="384"/>
        <v>0.53749999999999998</v>
      </c>
      <c r="G1246" s="2">
        <v>1442</v>
      </c>
      <c r="H1246" s="40">
        <f t="shared" si="372"/>
        <v>0.61249999999999993</v>
      </c>
      <c r="I1246" s="4">
        <f t="shared" si="385"/>
        <v>0.61597222222222214</v>
      </c>
      <c r="J1246" s="2" t="str">
        <f t="shared" si="386"/>
        <v/>
      </c>
      <c r="K1246" s="2">
        <f t="shared" si="387"/>
        <v>107.99999999999994</v>
      </c>
      <c r="L1246" s="2">
        <f t="shared" si="388"/>
        <v>2</v>
      </c>
      <c r="M1246" s="2">
        <f t="shared" ca="1" si="389"/>
        <v>905</v>
      </c>
      <c r="N1246" s="2">
        <f t="shared" ca="1" si="390"/>
        <v>341.99999999999983</v>
      </c>
      <c r="O1246" s="2">
        <f t="shared" si="391"/>
        <v>50</v>
      </c>
      <c r="P1246" s="5">
        <f t="shared" si="392"/>
        <v>5.9484036251947776</v>
      </c>
      <c r="Q1246" s="2">
        <f t="shared" si="393"/>
        <v>2159.9999999999991</v>
      </c>
      <c r="R1246" s="2">
        <f t="shared" si="394"/>
        <v>2209.9999999999991</v>
      </c>
      <c r="S1246" s="5">
        <f t="shared" si="395"/>
        <v>2165.9484036251938</v>
      </c>
    </row>
    <row r="1247" spans="1:19" x14ac:dyDescent="0.25">
      <c r="A1247" s="6">
        <v>38425</v>
      </c>
      <c r="B1247" s="2">
        <v>1449</v>
      </c>
      <c r="D1247" s="10">
        <v>1</v>
      </c>
      <c r="E1247" s="2">
        <v>1524</v>
      </c>
      <c r="F1247" s="40">
        <f t="shared" si="384"/>
        <v>0.64166666666666672</v>
      </c>
      <c r="G1247" s="2">
        <v>1531</v>
      </c>
      <c r="H1247" s="40">
        <f t="shared" si="372"/>
        <v>0.64652777777777781</v>
      </c>
      <c r="I1247" s="4" t="str">
        <f t="shared" si="385"/>
        <v/>
      </c>
      <c r="J1247" s="2">
        <f t="shared" si="386"/>
        <v>8.999999999999968</v>
      </c>
      <c r="K1247" s="2">
        <f t="shared" si="387"/>
        <v>6.9999999999999751</v>
      </c>
      <c r="L1247" s="2">
        <f t="shared" si="388"/>
        <v>1</v>
      </c>
      <c r="M1247" s="2">
        <f t="shared" ca="1" si="389"/>
        <v>1449</v>
      </c>
      <c r="N1247" s="2" t="str">
        <f t="shared" si="390"/>
        <v/>
      </c>
      <c r="O1247" s="2">
        <f t="shared" si="391"/>
        <v>454.49999999999841</v>
      </c>
      <c r="P1247" s="5">
        <f t="shared" si="392"/>
        <v>193.47823328100887</v>
      </c>
      <c r="Q1247" s="2">
        <f t="shared" si="393"/>
        <v>6.9999999999999751</v>
      </c>
      <c r="R1247" s="2">
        <f t="shared" si="394"/>
        <v>461.49999999999841</v>
      </c>
      <c r="S1247" s="5">
        <f t="shared" si="395"/>
        <v>200.47823328100884</v>
      </c>
    </row>
    <row r="1248" spans="1:19" x14ac:dyDescent="0.25">
      <c r="D1248" s="10">
        <v>100</v>
      </c>
      <c r="E1248" s="2">
        <v>1540</v>
      </c>
      <c r="F1248" s="40">
        <f t="shared" si="384"/>
        <v>0.65277777777777779</v>
      </c>
      <c r="G1248" s="2">
        <v>1543</v>
      </c>
      <c r="H1248" s="40">
        <f t="shared" si="372"/>
        <v>0.65486111111111112</v>
      </c>
      <c r="I1248" s="4" t="str">
        <f t="shared" si="385"/>
        <v/>
      </c>
      <c r="J1248" s="2">
        <f t="shared" si="386"/>
        <v>2.9999999999999893</v>
      </c>
      <c r="K1248" s="2">
        <f t="shared" si="387"/>
        <v>2.9999999999999893</v>
      </c>
      <c r="L1248" s="2">
        <f t="shared" si="388"/>
        <v>2</v>
      </c>
      <c r="M1248" s="2">
        <f t="shared" ca="1" si="389"/>
        <v>1449</v>
      </c>
      <c r="N1248" s="2" t="str">
        <f t="shared" si="390"/>
        <v/>
      </c>
      <c r="O1248" s="2">
        <f t="shared" si="391"/>
        <v>449.99999999999841</v>
      </c>
      <c r="P1248" s="5">
        <f t="shared" si="392"/>
        <v>432.80851538874094</v>
      </c>
      <c r="Q1248" s="2">
        <f t="shared" si="393"/>
        <v>299.99999999999892</v>
      </c>
      <c r="R1248" s="2">
        <f t="shared" si="394"/>
        <v>749.99999999999727</v>
      </c>
      <c r="S1248" s="5">
        <f t="shared" si="395"/>
        <v>732.80851538873981</v>
      </c>
    </row>
    <row r="1249" spans="1:19" x14ac:dyDescent="0.25">
      <c r="D1249" s="10">
        <v>200</v>
      </c>
      <c r="E1249" s="2">
        <v>1546</v>
      </c>
      <c r="F1249" s="40">
        <f t="shared" si="384"/>
        <v>0.65694444444444444</v>
      </c>
      <c r="G1249" s="2">
        <v>1549</v>
      </c>
      <c r="H1249" s="40">
        <f t="shared" si="372"/>
        <v>0.65902777777777777</v>
      </c>
      <c r="I1249" s="4">
        <f t="shared" si="385"/>
        <v>0.66249999999999998</v>
      </c>
      <c r="J1249" s="2" t="str">
        <f t="shared" si="386"/>
        <v/>
      </c>
      <c r="K1249" s="2">
        <f t="shared" si="387"/>
        <v>2.9999999999999893</v>
      </c>
      <c r="L1249" s="2">
        <f t="shared" si="388"/>
        <v>3</v>
      </c>
      <c r="M1249" s="2">
        <f t="shared" ca="1" si="389"/>
        <v>1449</v>
      </c>
      <c r="N1249" s="2">
        <f t="shared" ca="1" si="390"/>
        <v>64.999999999999929</v>
      </c>
      <c r="O1249" s="2">
        <f t="shared" si="391"/>
        <v>500</v>
      </c>
      <c r="P1249" s="5">
        <f t="shared" si="392"/>
        <v>52.318172546220183</v>
      </c>
      <c r="Q1249" s="2">
        <f t="shared" si="393"/>
        <v>599.99999999999784</v>
      </c>
      <c r="R1249" s="2">
        <f t="shared" si="394"/>
        <v>1099.9999999999977</v>
      </c>
      <c r="S1249" s="5">
        <f t="shared" si="395"/>
        <v>652.31817254621797</v>
      </c>
    </row>
    <row r="1250" spans="1:19" x14ac:dyDescent="0.25">
      <c r="A1250" s="6">
        <v>38425</v>
      </c>
      <c r="B1250" s="2">
        <v>1603</v>
      </c>
      <c r="D1250" s="10">
        <v>0.01</v>
      </c>
      <c r="E1250" s="2">
        <v>1658</v>
      </c>
      <c r="F1250" s="40">
        <f t="shared" si="384"/>
        <v>0.70694444444444438</v>
      </c>
      <c r="G1250" s="2">
        <v>1710</v>
      </c>
      <c r="H1250" s="40">
        <f t="shared" si="372"/>
        <v>0.71527777777777779</v>
      </c>
      <c r="I1250" s="4" t="str">
        <f t="shared" si="385"/>
        <v/>
      </c>
      <c r="J1250" s="2">
        <f t="shared" si="386"/>
        <v>19.999999999999929</v>
      </c>
      <c r="K1250" s="2">
        <f t="shared" si="387"/>
        <v>12.000000000000117</v>
      </c>
      <c r="L1250" s="2">
        <f t="shared" si="388"/>
        <v>1</v>
      </c>
      <c r="M1250" s="2">
        <f t="shared" ca="1" si="389"/>
        <v>1603</v>
      </c>
      <c r="N1250" s="2" t="str">
        <f t="shared" si="390"/>
        <v/>
      </c>
      <c r="O1250" s="2">
        <f t="shared" si="391"/>
        <v>1000.0999999999965</v>
      </c>
      <c r="P1250" s="5">
        <f t="shared" si="392"/>
        <v>217.12788330996216</v>
      </c>
      <c r="Q1250" s="2">
        <f t="shared" si="393"/>
        <v>0.12000000000000118</v>
      </c>
      <c r="R1250" s="2">
        <f t="shared" si="394"/>
        <v>1000.2199999999965</v>
      </c>
      <c r="S1250" s="5">
        <f t="shared" si="395"/>
        <v>217.24788330996216</v>
      </c>
    </row>
    <row r="1251" spans="1:19" x14ac:dyDescent="0.25">
      <c r="D1251" s="10">
        <v>100</v>
      </c>
      <c r="E1251" s="2">
        <v>1730</v>
      </c>
      <c r="F1251" s="40">
        <f t="shared" si="384"/>
        <v>0.72916666666666663</v>
      </c>
      <c r="G1251" s="2">
        <v>1741</v>
      </c>
      <c r="H1251" s="40">
        <f t="shared" si="372"/>
        <v>0.7368055555555556</v>
      </c>
      <c r="I1251" s="4">
        <f t="shared" si="385"/>
        <v>0.74027777777777781</v>
      </c>
      <c r="J1251" s="2" t="str">
        <f t="shared" si="386"/>
        <v/>
      </c>
      <c r="K1251" s="2">
        <f t="shared" si="387"/>
        <v>11.000000000000121</v>
      </c>
      <c r="L1251" s="2">
        <f t="shared" si="388"/>
        <v>2</v>
      </c>
      <c r="M1251" s="2">
        <f t="shared" ca="1" si="389"/>
        <v>1603</v>
      </c>
      <c r="N1251" s="2">
        <f t="shared" ca="1" si="390"/>
        <v>102.99999999999996</v>
      </c>
      <c r="O1251" s="2">
        <f t="shared" si="391"/>
        <v>250</v>
      </c>
      <c r="P1251" s="5">
        <f t="shared" si="392"/>
        <v>27.143420404993254</v>
      </c>
      <c r="Q1251" s="2">
        <f t="shared" si="393"/>
        <v>1100.0000000000121</v>
      </c>
      <c r="R1251" s="2">
        <f t="shared" si="394"/>
        <v>1350.0000000000121</v>
      </c>
      <c r="S1251" s="5">
        <f t="shared" si="395"/>
        <v>1127.1434204050054</v>
      </c>
    </row>
    <row r="1252" spans="1:19" x14ac:dyDescent="0.25">
      <c r="A1252" s="6">
        <v>38425</v>
      </c>
      <c r="B1252" s="2">
        <v>1749</v>
      </c>
      <c r="D1252" s="10">
        <v>100</v>
      </c>
      <c r="E1252" s="2">
        <v>1820</v>
      </c>
      <c r="F1252" s="40">
        <f t="shared" si="384"/>
        <v>0.76388888888888884</v>
      </c>
      <c r="G1252" s="2">
        <v>1826</v>
      </c>
      <c r="H1252" s="40">
        <f t="shared" si="372"/>
        <v>0.7680555555555556</v>
      </c>
      <c r="I1252" s="4" t="str">
        <f t="shared" si="385"/>
        <v/>
      </c>
      <c r="J1252" s="2">
        <f t="shared" si="386"/>
        <v>11.999999999999957</v>
      </c>
      <c r="K1252" s="2">
        <f t="shared" si="387"/>
        <v>6.0000000000001386</v>
      </c>
      <c r="L1252" s="2">
        <f t="shared" si="388"/>
        <v>1</v>
      </c>
      <c r="M1252" s="2">
        <f t="shared" ca="1" si="389"/>
        <v>1749</v>
      </c>
      <c r="N1252" s="2" t="str">
        <f t="shared" si="390"/>
        <v/>
      </c>
      <c r="O1252" s="2">
        <f t="shared" si="391"/>
        <v>604.79999999999779</v>
      </c>
      <c r="P1252" s="5">
        <f t="shared" si="392"/>
        <v>246.54576535071195</v>
      </c>
      <c r="Q1252" s="2">
        <f t="shared" si="393"/>
        <v>600.00000000001387</v>
      </c>
      <c r="R1252" s="2">
        <f t="shared" si="394"/>
        <v>1204.8000000000116</v>
      </c>
      <c r="S1252" s="5">
        <f t="shared" si="395"/>
        <v>846.54576535072579</v>
      </c>
    </row>
    <row r="1253" spans="1:19" x14ac:dyDescent="0.25">
      <c r="D1253" s="10">
        <v>0.8</v>
      </c>
      <c r="E1253" s="2">
        <v>1838</v>
      </c>
      <c r="F1253" s="40">
        <f t="shared" si="384"/>
        <v>0.77638888888888891</v>
      </c>
      <c r="G1253" s="2">
        <v>1843</v>
      </c>
      <c r="H1253" s="40">
        <f t="shared" si="372"/>
        <v>0.77986111111111101</v>
      </c>
      <c r="I1253" s="4" t="str">
        <f t="shared" si="385"/>
        <v/>
      </c>
      <c r="J1253" s="2">
        <f t="shared" si="386"/>
        <v>11.000000000000121</v>
      </c>
      <c r="K1253" s="2">
        <f t="shared" si="387"/>
        <v>4.9999999999998224</v>
      </c>
      <c r="L1253" s="2">
        <f t="shared" si="388"/>
        <v>2</v>
      </c>
      <c r="M1253" s="2">
        <f t="shared" ca="1" si="389"/>
        <v>1749</v>
      </c>
      <c r="N1253" s="2" t="str">
        <f t="shared" si="390"/>
        <v/>
      </c>
      <c r="O1253" s="2">
        <f t="shared" si="391"/>
        <v>1104.4000000000121</v>
      </c>
      <c r="P1253" s="5">
        <f t="shared" si="392"/>
        <v>396.85158089071524</v>
      </c>
      <c r="Q1253" s="2">
        <f t="shared" si="393"/>
        <v>3.9999999999998579</v>
      </c>
      <c r="R1253" s="2">
        <f t="shared" si="394"/>
        <v>1108.4000000000119</v>
      </c>
      <c r="S1253" s="5">
        <f t="shared" si="395"/>
        <v>400.85158089071513</v>
      </c>
    </row>
    <row r="1254" spans="1:19" x14ac:dyDescent="0.25">
      <c r="D1254" s="104">
        <v>200</v>
      </c>
      <c r="E1254" s="7">
        <v>1854</v>
      </c>
      <c r="F1254" s="40">
        <f t="shared" si="384"/>
        <v>0.78749999999999998</v>
      </c>
      <c r="G1254" s="2">
        <v>1908</v>
      </c>
      <c r="H1254" s="40">
        <f t="shared" si="372"/>
        <v>0.79722222222222217</v>
      </c>
      <c r="I1254" s="4">
        <f t="shared" si="385"/>
        <v>0.80069444444444438</v>
      </c>
      <c r="J1254" s="2" t="str">
        <f t="shared" si="386"/>
        <v/>
      </c>
      <c r="K1254" s="2">
        <f t="shared" si="387"/>
        <v>13.99999999999995</v>
      </c>
      <c r="L1254" s="2">
        <f t="shared" si="388"/>
        <v>3</v>
      </c>
      <c r="M1254" s="2">
        <f t="shared" ca="1" si="389"/>
        <v>1749</v>
      </c>
      <c r="N1254" s="2">
        <f t="shared" ca="1" si="390"/>
        <v>83.999999999999858</v>
      </c>
      <c r="O1254" s="2">
        <f t="shared" si="391"/>
        <v>500</v>
      </c>
      <c r="P1254" s="5">
        <f t="shared" si="392"/>
        <v>52.318172546220183</v>
      </c>
      <c r="Q1254" s="2">
        <f t="shared" si="393"/>
        <v>2799.99999999999</v>
      </c>
      <c r="R1254" s="2">
        <f t="shared" si="394"/>
        <v>3299.99999999999</v>
      </c>
      <c r="S1254" s="5">
        <f t="shared" si="395"/>
        <v>2852.31817254621</v>
      </c>
    </row>
    <row r="1255" spans="1:19" x14ac:dyDescent="0.25">
      <c r="A1255" s="6">
        <v>38425</v>
      </c>
      <c r="B1255" s="2">
        <v>1917</v>
      </c>
      <c r="D1255" s="10">
        <v>3</v>
      </c>
      <c r="E1255" s="2">
        <v>1938</v>
      </c>
      <c r="F1255" s="40">
        <f t="shared" ref="F1255:F1318" si="396">VALUE(CONCATENATE(LEFT(E1255,LEN(E1255)-2),":",RIGHT(E1255,2)))</f>
        <v>0.81805555555555554</v>
      </c>
      <c r="G1255" s="2">
        <v>1947</v>
      </c>
      <c r="H1255" s="40">
        <f t="shared" si="372"/>
        <v>0.82430555555555562</v>
      </c>
      <c r="I1255" s="4" t="str">
        <f t="shared" si="385"/>
        <v/>
      </c>
      <c r="J1255" s="2">
        <f t="shared" si="386"/>
        <v>5.9999999999998188</v>
      </c>
      <c r="K1255" s="2">
        <f t="shared" si="387"/>
        <v>9.0000000000001279</v>
      </c>
      <c r="L1255" s="2">
        <f t="shared" si="388"/>
        <v>1</v>
      </c>
      <c r="M1255" s="2">
        <f t="shared" ca="1" si="389"/>
        <v>1917</v>
      </c>
      <c r="N1255" s="2" t="str">
        <f t="shared" si="390"/>
        <v/>
      </c>
      <c r="O1255" s="2">
        <f t="shared" si="391"/>
        <v>287.9999999999913</v>
      </c>
      <c r="P1255" s="5">
        <f t="shared" si="392"/>
        <v>157.25161993061812</v>
      </c>
      <c r="Q1255" s="2">
        <f t="shared" si="393"/>
        <v>27.000000000000384</v>
      </c>
      <c r="R1255" s="2">
        <f t="shared" si="394"/>
        <v>314.9999999999917</v>
      </c>
      <c r="S1255" s="5">
        <f t="shared" si="395"/>
        <v>184.25161993061852</v>
      </c>
    </row>
    <row r="1256" spans="1:19" x14ac:dyDescent="0.25">
      <c r="D1256" s="10">
        <v>93</v>
      </c>
      <c r="E1256" s="2">
        <v>1953</v>
      </c>
      <c r="F1256" s="40">
        <f t="shared" si="396"/>
        <v>0.82847222222222217</v>
      </c>
      <c r="G1256" s="2">
        <v>2003</v>
      </c>
      <c r="H1256" s="40">
        <f t="shared" si="372"/>
        <v>0.8354166666666667</v>
      </c>
      <c r="I1256" s="4" t="str">
        <f t="shared" si="385"/>
        <v/>
      </c>
      <c r="J1256" s="2">
        <f t="shared" si="386"/>
        <v>5.9999999999998188</v>
      </c>
      <c r="K1256" s="2">
        <f t="shared" si="387"/>
        <v>10.000000000000124</v>
      </c>
      <c r="L1256" s="2">
        <f t="shared" si="388"/>
        <v>2</v>
      </c>
      <c r="M1256" s="2">
        <f t="shared" ca="1" si="389"/>
        <v>1917</v>
      </c>
      <c r="N1256" s="2" t="str">
        <f t="shared" si="390"/>
        <v/>
      </c>
      <c r="O1256" s="2">
        <f t="shared" si="391"/>
        <v>308.99999999999068</v>
      </c>
      <c r="P1256" s="5">
        <f t="shared" si="392"/>
        <v>223.31695252500035</v>
      </c>
      <c r="Q1256" s="2">
        <f t="shared" si="393"/>
        <v>930.0000000000116</v>
      </c>
      <c r="R1256" s="2">
        <f t="shared" si="394"/>
        <v>1239.0000000000023</v>
      </c>
      <c r="S1256" s="5">
        <f t="shared" si="395"/>
        <v>1153.3169525250119</v>
      </c>
    </row>
    <row r="1257" spans="1:19" x14ac:dyDescent="0.25">
      <c r="D1257" s="10">
        <v>10</v>
      </c>
      <c r="E1257" s="2">
        <v>2009</v>
      </c>
      <c r="F1257" s="40">
        <f t="shared" si="396"/>
        <v>0.83958333333333324</v>
      </c>
      <c r="G1257" s="2">
        <v>2017</v>
      </c>
      <c r="H1257" s="40">
        <f t="shared" si="372"/>
        <v>0.84513888888888899</v>
      </c>
      <c r="I1257" s="4">
        <f t="shared" si="385"/>
        <v>0.8486111111111112</v>
      </c>
      <c r="J1257" s="2" t="str">
        <f t="shared" si="386"/>
        <v/>
      </c>
      <c r="K1257" s="2">
        <f t="shared" si="387"/>
        <v>8.0000000000002913</v>
      </c>
      <c r="L1257" s="2">
        <f t="shared" si="388"/>
        <v>3</v>
      </c>
      <c r="M1257" s="2">
        <f t="shared" ca="1" si="389"/>
        <v>1917</v>
      </c>
      <c r="N1257" s="2">
        <f t="shared" ca="1" si="390"/>
        <v>65.000000000000085</v>
      </c>
      <c r="O1257" s="2">
        <f t="shared" si="391"/>
        <v>25</v>
      </c>
      <c r="P1257" s="5">
        <f t="shared" si="392"/>
        <v>3.1021051639523365</v>
      </c>
      <c r="Q1257" s="2">
        <f t="shared" si="393"/>
        <v>80.000000000002913</v>
      </c>
      <c r="R1257" s="2">
        <f t="shared" si="394"/>
        <v>105.00000000000291</v>
      </c>
      <c r="S1257" s="5">
        <f t="shared" si="395"/>
        <v>83.102105163955244</v>
      </c>
    </row>
    <row r="1258" spans="1:19" x14ac:dyDescent="0.25">
      <c r="A1258" s="6">
        <v>38426</v>
      </c>
      <c r="B1258" s="2">
        <v>740</v>
      </c>
      <c r="D1258" s="10">
        <v>0.01</v>
      </c>
      <c r="E1258" s="2">
        <v>955</v>
      </c>
      <c r="F1258" s="40">
        <f t="shared" si="396"/>
        <v>0.41319444444444442</v>
      </c>
      <c r="G1258" s="2">
        <v>1008</v>
      </c>
      <c r="H1258" s="40">
        <f t="shared" si="372"/>
        <v>0.42222222222222222</v>
      </c>
      <c r="I1258" s="4" t="str">
        <f t="shared" si="385"/>
        <v/>
      </c>
      <c r="J1258" s="2">
        <f t="shared" si="386"/>
        <v>12.000000000000037</v>
      </c>
      <c r="K1258" s="2">
        <f t="shared" si="387"/>
        <v>13.000000000000034</v>
      </c>
      <c r="L1258" s="2">
        <f t="shared" si="388"/>
        <v>1</v>
      </c>
      <c r="M1258" s="2">
        <f t="shared" ca="1" si="389"/>
        <v>740</v>
      </c>
      <c r="N1258" s="2" t="str">
        <f t="shared" si="390"/>
        <v/>
      </c>
      <c r="O1258" s="2">
        <f t="shared" si="391"/>
        <v>108.06000000000034</v>
      </c>
      <c r="P1258" s="5">
        <f t="shared" si="392"/>
        <v>28.801503616749624</v>
      </c>
      <c r="Q1258" s="2">
        <f t="shared" si="393"/>
        <v>0.13000000000000034</v>
      </c>
      <c r="R1258" s="2">
        <f t="shared" si="394"/>
        <v>108.19000000000034</v>
      </c>
      <c r="S1258" s="5">
        <f t="shared" si="395"/>
        <v>28.931503616749623</v>
      </c>
    </row>
    <row r="1259" spans="1:19" x14ac:dyDescent="0.25">
      <c r="D1259" s="104">
        <v>18</v>
      </c>
      <c r="E1259" s="7">
        <v>1020</v>
      </c>
      <c r="F1259" s="41">
        <f t="shared" si="396"/>
        <v>0.43055555555555558</v>
      </c>
      <c r="G1259" s="7">
        <v>1029</v>
      </c>
      <c r="H1259" s="40">
        <f t="shared" si="372"/>
        <v>0.4368055555555555</v>
      </c>
      <c r="I1259" s="4">
        <f t="shared" si="385"/>
        <v>0.44027777777777771</v>
      </c>
      <c r="J1259" s="2" t="str">
        <f t="shared" si="386"/>
        <v/>
      </c>
      <c r="K1259" s="2">
        <f t="shared" si="387"/>
        <v>8.9999999999998881</v>
      </c>
      <c r="L1259" s="2">
        <f t="shared" si="388"/>
        <v>2</v>
      </c>
      <c r="M1259" s="2">
        <f t="shared" ca="1" si="389"/>
        <v>740</v>
      </c>
      <c r="N1259" s="2">
        <f t="shared" ca="1" si="390"/>
        <v>173.99999999999986</v>
      </c>
      <c r="O1259" s="2">
        <f t="shared" si="391"/>
        <v>45</v>
      </c>
      <c r="P1259" s="5">
        <f t="shared" si="392"/>
        <v>5.3873270610652675</v>
      </c>
      <c r="Q1259" s="2">
        <f t="shared" si="393"/>
        <v>161.99999999999798</v>
      </c>
      <c r="R1259" s="2">
        <f t="shared" si="394"/>
        <v>206.99999999999798</v>
      </c>
      <c r="S1259" s="5">
        <f t="shared" si="395"/>
        <v>167.38732706106325</v>
      </c>
    </row>
    <row r="1260" spans="1:19" x14ac:dyDescent="0.25">
      <c r="A1260" s="6">
        <v>38426</v>
      </c>
      <c r="B1260" s="2">
        <v>1149</v>
      </c>
      <c r="D1260" s="10">
        <v>0.01</v>
      </c>
      <c r="E1260" s="2">
        <v>1210</v>
      </c>
      <c r="F1260" s="40">
        <f t="shared" si="396"/>
        <v>0.50694444444444442</v>
      </c>
      <c r="G1260" s="2">
        <v>1229</v>
      </c>
      <c r="H1260" s="40">
        <f t="shared" ref="H1260:H1323" si="397">VALUE(CONCATENATE(LEFT(G1260,LEN(G1260)-2),":",RIGHT(G1260,2)))</f>
        <v>0.52013888888888882</v>
      </c>
      <c r="I1260" s="4">
        <f t="shared" si="385"/>
        <v>0.52361111111111103</v>
      </c>
      <c r="J1260" s="2" t="str">
        <f t="shared" si="386"/>
        <v/>
      </c>
      <c r="K1260" s="2">
        <f t="shared" si="387"/>
        <v>18.999999999999932</v>
      </c>
      <c r="L1260" s="2">
        <f t="shared" si="388"/>
        <v>1</v>
      </c>
      <c r="M1260" s="2">
        <f t="shared" ca="1" si="389"/>
        <v>1149</v>
      </c>
      <c r="N1260" s="2">
        <f t="shared" ca="1" si="390"/>
        <v>44.999999999999922</v>
      </c>
      <c r="O1260" s="2">
        <f t="shared" si="391"/>
        <v>2.5000000000000001E-2</v>
      </c>
      <c r="P1260" s="5">
        <f t="shared" si="392"/>
        <v>5.4281443780592247E-3</v>
      </c>
      <c r="Q1260" s="2">
        <f t="shared" si="393"/>
        <v>0.18999999999999934</v>
      </c>
      <c r="R1260" s="2">
        <f t="shared" si="394"/>
        <v>0.21499999999999933</v>
      </c>
      <c r="S1260" s="5">
        <f t="shared" si="395"/>
        <v>0.19542814437805855</v>
      </c>
    </row>
    <row r="1261" spans="1:19" x14ac:dyDescent="0.25">
      <c r="A1261" s="6">
        <v>38426</v>
      </c>
      <c r="B1261" s="2">
        <v>1304</v>
      </c>
      <c r="D1261" s="10">
        <v>0.01</v>
      </c>
      <c r="E1261" s="2">
        <v>1341</v>
      </c>
      <c r="F1261" s="40">
        <f t="shared" si="396"/>
        <v>0.57013888888888886</v>
      </c>
      <c r="G1261" s="2">
        <v>1356</v>
      </c>
      <c r="H1261" s="40">
        <f t="shared" si="397"/>
        <v>0.5805555555555556</v>
      </c>
      <c r="I1261" s="4" t="str">
        <f t="shared" si="385"/>
        <v/>
      </c>
      <c r="J1261" s="2">
        <f t="shared" si="386"/>
        <v>7.9999999999999716</v>
      </c>
      <c r="K1261" s="2">
        <f t="shared" si="387"/>
        <v>15.000000000000107</v>
      </c>
      <c r="L1261" s="2">
        <f t="shared" si="388"/>
        <v>1</v>
      </c>
      <c r="M1261" s="2">
        <f t="shared" ca="1" si="389"/>
        <v>1304</v>
      </c>
      <c r="N1261" s="2" t="str">
        <f t="shared" si="390"/>
        <v/>
      </c>
      <c r="O1261" s="2">
        <f t="shared" si="391"/>
        <v>2.0399999999999929</v>
      </c>
      <c r="P1261" s="5">
        <f t="shared" si="392"/>
        <v>1.0020641984579592</v>
      </c>
      <c r="Q1261" s="2">
        <f t="shared" si="393"/>
        <v>0.15000000000000108</v>
      </c>
      <c r="R1261" s="2">
        <f t="shared" si="394"/>
        <v>2.1899999999999942</v>
      </c>
      <c r="S1261" s="5">
        <f t="shared" si="395"/>
        <v>1.1520641984579603</v>
      </c>
    </row>
    <row r="1262" spans="1:19" x14ac:dyDescent="0.25">
      <c r="D1262" s="10">
        <v>0.5</v>
      </c>
      <c r="E1262" s="2">
        <v>1404</v>
      </c>
      <c r="F1262" s="40">
        <f t="shared" si="396"/>
        <v>0.58611111111111114</v>
      </c>
      <c r="G1262" s="2">
        <v>1405</v>
      </c>
      <c r="H1262" s="40">
        <f t="shared" si="397"/>
        <v>0.58680555555555558</v>
      </c>
      <c r="I1262" s="4" t="str">
        <f t="shared" si="385"/>
        <v/>
      </c>
      <c r="J1262" s="2">
        <f t="shared" si="386"/>
        <v>1.9999999999999929</v>
      </c>
      <c r="K1262" s="2">
        <f t="shared" si="387"/>
        <v>0.99999999999999645</v>
      </c>
      <c r="L1262" s="2">
        <f t="shared" si="388"/>
        <v>2</v>
      </c>
      <c r="M1262" s="2">
        <f t="shared" ca="1" si="389"/>
        <v>1304</v>
      </c>
      <c r="N1262" s="2" t="str">
        <f t="shared" si="390"/>
        <v/>
      </c>
      <c r="O1262" s="2">
        <f t="shared" si="391"/>
        <v>0.49999999999999822</v>
      </c>
      <c r="P1262" s="5">
        <f t="shared" si="392"/>
        <v>7.6205773215404407E-2</v>
      </c>
      <c r="Q1262" s="2">
        <f t="shared" si="393"/>
        <v>0.49999999999999822</v>
      </c>
      <c r="R1262" s="2">
        <f t="shared" si="394"/>
        <v>0.99999999999999645</v>
      </c>
      <c r="S1262" s="5">
        <f t="shared" si="395"/>
        <v>0.57620577321540267</v>
      </c>
    </row>
    <row r="1263" spans="1:19" x14ac:dyDescent="0.25">
      <c r="D1263" s="10">
        <v>0</v>
      </c>
      <c r="E1263" s="2">
        <v>1407</v>
      </c>
      <c r="F1263" s="40">
        <f t="shared" si="396"/>
        <v>0.58819444444444446</v>
      </c>
      <c r="G1263" s="2">
        <v>1417</v>
      </c>
      <c r="H1263" s="40">
        <f t="shared" si="397"/>
        <v>0.59513888888888888</v>
      </c>
      <c r="I1263" s="4" t="str">
        <f t="shared" si="385"/>
        <v/>
      </c>
      <c r="J1263" s="2">
        <f t="shared" si="386"/>
        <v>35.000000000000036</v>
      </c>
      <c r="K1263" s="2">
        <f t="shared" si="387"/>
        <v>9.9999999999999645</v>
      </c>
      <c r="L1263" s="2">
        <f t="shared" si="388"/>
        <v>3</v>
      </c>
      <c r="M1263" s="2">
        <f t="shared" ca="1" si="389"/>
        <v>1304</v>
      </c>
      <c r="N1263" s="2" t="str">
        <f t="shared" si="390"/>
        <v/>
      </c>
      <c r="O1263" s="2">
        <f t="shared" si="391"/>
        <v>1750.0000000000018</v>
      </c>
      <c r="P1263" s="5">
        <f t="shared" si="392"/>
        <v>190.00383572952586</v>
      </c>
      <c r="Q1263" s="2">
        <f t="shared" si="393"/>
        <v>0</v>
      </c>
      <c r="R1263" s="2">
        <f t="shared" si="394"/>
        <v>1750.0000000000018</v>
      </c>
      <c r="S1263" s="5">
        <f t="shared" si="395"/>
        <v>190.00383572952586</v>
      </c>
    </row>
    <row r="1264" spans="1:19" x14ac:dyDescent="0.25">
      <c r="D1264" s="10">
        <v>100</v>
      </c>
      <c r="E1264" s="2">
        <v>1452</v>
      </c>
      <c r="F1264" s="40">
        <f t="shared" si="396"/>
        <v>0.61944444444444446</v>
      </c>
      <c r="G1264" s="2">
        <v>1455</v>
      </c>
      <c r="H1264" s="40">
        <f t="shared" si="397"/>
        <v>0.62152777777777779</v>
      </c>
      <c r="I1264" s="4">
        <f t="shared" si="385"/>
        <v>0.625</v>
      </c>
      <c r="J1264" s="2" t="str">
        <f t="shared" si="386"/>
        <v/>
      </c>
      <c r="K1264" s="2">
        <f t="shared" si="387"/>
        <v>2.9999999999999893</v>
      </c>
      <c r="L1264" s="2">
        <f t="shared" si="388"/>
        <v>4</v>
      </c>
      <c r="M1264" s="2">
        <f t="shared" ca="1" si="389"/>
        <v>1304</v>
      </c>
      <c r="N1264" s="2">
        <f t="shared" ca="1" si="390"/>
        <v>116.00000000000007</v>
      </c>
      <c r="O1264" s="2">
        <f t="shared" si="391"/>
        <v>250</v>
      </c>
      <c r="P1264" s="5">
        <f t="shared" si="392"/>
        <v>27.143420404993254</v>
      </c>
      <c r="Q1264" s="2">
        <f t="shared" si="393"/>
        <v>299.99999999999892</v>
      </c>
      <c r="R1264" s="2">
        <f t="shared" si="394"/>
        <v>549.99999999999886</v>
      </c>
      <c r="S1264" s="5">
        <f t="shared" si="395"/>
        <v>327.14342040499218</v>
      </c>
    </row>
    <row r="1265" spans="1:19" x14ac:dyDescent="0.25">
      <c r="A1265" s="6">
        <v>38426</v>
      </c>
      <c r="B1265" s="2">
        <v>1526</v>
      </c>
      <c r="D1265" s="10">
        <v>10</v>
      </c>
      <c r="E1265" s="2">
        <v>1547</v>
      </c>
      <c r="F1265" s="40">
        <f t="shared" si="396"/>
        <v>0.65763888888888888</v>
      </c>
      <c r="G1265" s="2">
        <v>1551</v>
      </c>
      <c r="H1265" s="40">
        <f t="shared" si="397"/>
        <v>0.66041666666666665</v>
      </c>
      <c r="I1265" s="4">
        <f t="shared" si="385"/>
        <v>0.66388888888888886</v>
      </c>
      <c r="J1265" s="2" t="str">
        <f t="shared" si="386"/>
        <v/>
      </c>
      <c r="K1265" s="2">
        <f t="shared" si="387"/>
        <v>3.9999999999999858</v>
      </c>
      <c r="L1265" s="2">
        <f t="shared" si="388"/>
        <v>1</v>
      </c>
      <c r="M1265" s="2">
        <f t="shared" ca="1" si="389"/>
        <v>1526</v>
      </c>
      <c r="N1265" s="2">
        <f t="shared" ca="1" si="390"/>
        <v>29.999999999999893</v>
      </c>
      <c r="O1265" s="2">
        <f t="shared" si="391"/>
        <v>25</v>
      </c>
      <c r="P1265" s="5">
        <f t="shared" si="392"/>
        <v>3.1021051639523365</v>
      </c>
      <c r="Q1265" s="2">
        <f t="shared" si="393"/>
        <v>39.999999999999858</v>
      </c>
      <c r="R1265" s="2">
        <f t="shared" si="394"/>
        <v>64.999999999999858</v>
      </c>
      <c r="S1265" s="5">
        <f t="shared" si="395"/>
        <v>43.102105163952196</v>
      </c>
    </row>
    <row r="1266" spans="1:19" x14ac:dyDescent="0.25">
      <c r="A1266" s="6">
        <v>38426</v>
      </c>
      <c r="B1266" s="2">
        <v>1611</v>
      </c>
      <c r="D1266" s="10">
        <v>0.01</v>
      </c>
      <c r="E1266" s="2">
        <v>1630</v>
      </c>
      <c r="F1266" s="40">
        <f t="shared" si="396"/>
        <v>0.6875</v>
      </c>
      <c r="G1266" s="2">
        <v>1637</v>
      </c>
      <c r="H1266" s="40">
        <f t="shared" si="397"/>
        <v>0.69236111111111109</v>
      </c>
      <c r="I1266" s="4" t="str">
        <f t="shared" si="385"/>
        <v/>
      </c>
      <c r="J1266" s="2">
        <f t="shared" si="386"/>
        <v>16.99999999999994</v>
      </c>
      <c r="K1266" s="2">
        <f t="shared" si="387"/>
        <v>6.9999999999999751</v>
      </c>
      <c r="L1266" s="2">
        <f t="shared" si="388"/>
        <v>1</v>
      </c>
      <c r="M1266" s="2">
        <f t="shared" ca="1" si="389"/>
        <v>1611</v>
      </c>
      <c r="N1266" s="2" t="str">
        <f t="shared" si="390"/>
        <v/>
      </c>
      <c r="O1266" s="2">
        <f t="shared" si="391"/>
        <v>136.08499999999952</v>
      </c>
      <c r="P1266" s="5">
        <f t="shared" si="392"/>
        <v>36.845021014703775</v>
      </c>
      <c r="Q1266" s="2">
        <f t="shared" si="393"/>
        <v>6.9999999999999757E-2</v>
      </c>
      <c r="R1266" s="2">
        <f t="shared" si="394"/>
        <v>136.15499999999952</v>
      </c>
      <c r="S1266" s="5">
        <f t="shared" si="395"/>
        <v>36.915021014703775</v>
      </c>
    </row>
    <row r="1267" spans="1:19" x14ac:dyDescent="0.25">
      <c r="D1267" s="10">
        <v>16</v>
      </c>
      <c r="E1267" s="2">
        <v>1654</v>
      </c>
      <c r="F1267" s="40">
        <f t="shared" si="396"/>
        <v>0.70416666666666661</v>
      </c>
      <c r="G1267" s="2">
        <v>1658</v>
      </c>
      <c r="H1267" s="40">
        <f t="shared" si="397"/>
        <v>0.70694444444444438</v>
      </c>
      <c r="I1267" s="4" t="str">
        <f t="shared" si="385"/>
        <v/>
      </c>
      <c r="J1267" s="2">
        <f t="shared" si="386"/>
        <v>12.000000000000117</v>
      </c>
      <c r="K1267" s="2">
        <f t="shared" si="387"/>
        <v>3.9999999999999858</v>
      </c>
      <c r="L1267" s="2">
        <f t="shared" si="388"/>
        <v>2</v>
      </c>
      <c r="M1267" s="2">
        <f t="shared" ca="1" si="389"/>
        <v>1611</v>
      </c>
      <c r="N1267" s="2" t="str">
        <f t="shared" si="390"/>
        <v/>
      </c>
      <c r="O1267" s="2">
        <f t="shared" si="391"/>
        <v>96.360000000000937</v>
      </c>
      <c r="P1267" s="5">
        <f t="shared" si="392"/>
        <v>34.242854955167338</v>
      </c>
      <c r="Q1267" s="2">
        <f t="shared" si="393"/>
        <v>63.999999999999773</v>
      </c>
      <c r="R1267" s="2">
        <f t="shared" si="394"/>
        <v>160.3600000000007</v>
      </c>
      <c r="S1267" s="5">
        <f t="shared" si="395"/>
        <v>98.242854955167104</v>
      </c>
    </row>
    <row r="1268" spans="1:19" x14ac:dyDescent="0.25">
      <c r="D1268" s="10">
        <v>0.06</v>
      </c>
      <c r="E1268" s="2">
        <v>1710</v>
      </c>
      <c r="F1268" s="40">
        <f t="shared" si="396"/>
        <v>0.71527777777777779</v>
      </c>
      <c r="G1268" s="2">
        <v>1715</v>
      </c>
      <c r="H1268" s="40">
        <f t="shared" si="397"/>
        <v>0.71875</v>
      </c>
      <c r="I1268" s="4">
        <f t="shared" si="385"/>
        <v>0.72222222222222221</v>
      </c>
      <c r="J1268" s="2" t="str">
        <f t="shared" si="386"/>
        <v/>
      </c>
      <c r="K1268" s="2">
        <f t="shared" si="387"/>
        <v>4.9999999999999822</v>
      </c>
      <c r="L1268" s="2">
        <f t="shared" si="388"/>
        <v>3</v>
      </c>
      <c r="M1268" s="2">
        <f t="shared" ca="1" si="389"/>
        <v>1611</v>
      </c>
      <c r="N1268" s="2">
        <f t="shared" ca="1" si="390"/>
        <v>68.999999999999915</v>
      </c>
      <c r="O1268" s="2">
        <f t="shared" si="391"/>
        <v>0.15</v>
      </c>
      <c r="P1268" s="5">
        <f t="shared" si="392"/>
        <v>2.726709375618297E-2</v>
      </c>
      <c r="Q1268" s="2">
        <f t="shared" si="393"/>
        <v>0.29999999999999893</v>
      </c>
      <c r="R1268" s="2">
        <f t="shared" si="394"/>
        <v>0.44999999999999896</v>
      </c>
      <c r="S1268" s="5">
        <f t="shared" si="395"/>
        <v>0.3272670937561819</v>
      </c>
    </row>
    <row r="1269" spans="1:19" x14ac:dyDescent="0.25">
      <c r="A1269" s="6">
        <v>38427</v>
      </c>
      <c r="B1269" s="2">
        <v>802</v>
      </c>
      <c r="D1269" s="10">
        <v>0.01</v>
      </c>
      <c r="E1269" s="2">
        <v>916</v>
      </c>
      <c r="F1269" s="40">
        <f t="shared" si="396"/>
        <v>0.38611111111111113</v>
      </c>
      <c r="G1269" s="2">
        <v>938</v>
      </c>
      <c r="H1269" s="40">
        <f t="shared" si="397"/>
        <v>0.40138888888888885</v>
      </c>
      <c r="I1269" s="4" t="str">
        <f t="shared" ref="I1269:I1325" si="398">IF(OR(A1270&lt;&gt;"",D1270=""),H1269+TIME(0,5,0),"")</f>
        <v/>
      </c>
      <c r="J1269" s="2">
        <f t="shared" ref="J1269:J1325" si="399">IF(AND(OR(AND(A1269&lt;&gt;"",A1270=""),AND(A1269="",A1270="")),D1270&lt;&gt;""),(F1270-H1269)*1440,"")</f>
        <v>13.000000000000034</v>
      </c>
      <c r="K1269" s="2">
        <f t="shared" ref="K1269:K1325" si="400">(H1269-F1269)*1440</f>
        <v>21.999999999999922</v>
      </c>
      <c r="L1269" s="2">
        <f t="shared" ref="L1269:L1325" si="401">IF(A1269&lt;&gt;"",1,L1268+1)</f>
        <v>1</v>
      </c>
      <c r="M1269" s="2">
        <f t="shared" ref="M1269:M1325" ca="1" si="402">OFFSET(B1269,-L1269+1,0)</f>
        <v>802</v>
      </c>
      <c r="N1269" s="2" t="str">
        <f t="shared" ref="N1269:N1325" si="403">IF(I1269&lt;&gt;"",(I1269-VALUE(CONCATENATE(LEFT(M1269,LEN(M1269)-2),":",RIGHT(M1269,2))))*1440,"")</f>
        <v/>
      </c>
      <c r="O1269" s="2">
        <f t="shared" ref="O1269:O1325" si="404">IF(J1269&lt;&gt;"",(D1269+D1270)*J1269/2,D1269*5/2)</f>
        <v>65.065000000000168</v>
      </c>
      <c r="P1269" s="5">
        <f t="shared" ref="P1269:P1325" si="405">IF(J1269&lt;&gt;"",(D1270-D1269)*J1269/LN((D1270+0.000001)/(D1269+0.000001)),-5*(D1269-0.000001)/(LN(1/D1269)-13.8155))</f>
        <v>18.800880006428322</v>
      </c>
      <c r="Q1269" s="2">
        <f t="shared" ref="Q1269:Q1325" si="406">(D1269*K1269)</f>
        <v>0.21999999999999922</v>
      </c>
      <c r="R1269" s="2">
        <f t="shared" ref="R1269:R1325" si="407">O1269+Q1269</f>
        <v>65.285000000000167</v>
      </c>
      <c r="S1269" s="5">
        <f t="shared" ref="S1269:S1325" si="408">P1269+Q1269</f>
        <v>19.020880006428321</v>
      </c>
    </row>
    <row r="1270" spans="1:19" x14ac:dyDescent="0.25">
      <c r="D1270" s="10">
        <v>10</v>
      </c>
      <c r="E1270" s="2">
        <v>951</v>
      </c>
      <c r="F1270" s="40">
        <f t="shared" si="396"/>
        <v>0.41041666666666665</v>
      </c>
      <c r="G1270" s="2">
        <v>958</v>
      </c>
      <c r="H1270" s="40">
        <f t="shared" si="397"/>
        <v>0.4152777777777778</v>
      </c>
      <c r="I1270" s="4" t="str">
        <f t="shared" si="398"/>
        <v/>
      </c>
      <c r="J1270" s="2">
        <f t="shared" si="399"/>
        <v>15.999999999999943</v>
      </c>
      <c r="K1270" s="2">
        <f t="shared" si="400"/>
        <v>7.0000000000000551</v>
      </c>
      <c r="L1270" s="2">
        <f t="shared" si="401"/>
        <v>2</v>
      </c>
      <c r="M1270" s="2">
        <f t="shared" ca="1" si="402"/>
        <v>802</v>
      </c>
      <c r="N1270" s="2" t="str">
        <f t="shared" si="403"/>
        <v/>
      </c>
      <c r="O1270" s="2">
        <f t="shared" si="404"/>
        <v>80.799999999999713</v>
      </c>
      <c r="P1270" s="5">
        <f t="shared" si="405"/>
        <v>34.396196909852662</v>
      </c>
      <c r="Q1270" s="2">
        <f t="shared" si="406"/>
        <v>70.000000000000554</v>
      </c>
      <c r="R1270" s="2">
        <f t="shared" si="407"/>
        <v>150.80000000000027</v>
      </c>
      <c r="S1270" s="5">
        <f t="shared" si="408"/>
        <v>104.39619690985322</v>
      </c>
    </row>
    <row r="1271" spans="1:19" x14ac:dyDescent="0.25">
      <c r="D1271" s="10">
        <v>0.1</v>
      </c>
      <c r="E1271" s="2">
        <v>1014</v>
      </c>
      <c r="F1271" s="40">
        <f t="shared" si="396"/>
        <v>0.42638888888888887</v>
      </c>
      <c r="G1271" s="2">
        <v>1041</v>
      </c>
      <c r="H1271" s="40">
        <f t="shared" si="397"/>
        <v>0.44513888888888892</v>
      </c>
      <c r="I1271" s="4" t="str">
        <f t="shared" si="398"/>
        <v/>
      </c>
      <c r="J1271" s="2">
        <f t="shared" si="399"/>
        <v>8.999999999999968</v>
      </c>
      <c r="K1271" s="2">
        <f t="shared" si="400"/>
        <v>27.000000000000064</v>
      </c>
      <c r="L1271" s="2">
        <f t="shared" si="401"/>
        <v>3</v>
      </c>
      <c r="M1271" s="2">
        <f t="shared" ca="1" si="402"/>
        <v>802</v>
      </c>
      <c r="N1271" s="2" t="str">
        <f t="shared" si="403"/>
        <v/>
      </c>
      <c r="O1271" s="2">
        <f t="shared" si="404"/>
        <v>450.4499999999984</v>
      </c>
      <c r="P1271" s="5">
        <f t="shared" si="405"/>
        <v>130.15824446039647</v>
      </c>
      <c r="Q1271" s="2">
        <f t="shared" si="406"/>
        <v>2.7000000000000064</v>
      </c>
      <c r="R1271" s="2">
        <f t="shared" si="407"/>
        <v>453.14999999999839</v>
      </c>
      <c r="S1271" s="5">
        <f t="shared" si="408"/>
        <v>132.85824446039649</v>
      </c>
    </row>
    <row r="1272" spans="1:19" x14ac:dyDescent="0.25">
      <c r="D1272" s="10">
        <v>100</v>
      </c>
      <c r="E1272" s="2">
        <v>1050</v>
      </c>
      <c r="F1272" s="40">
        <f t="shared" si="396"/>
        <v>0.4513888888888889</v>
      </c>
      <c r="G1272" s="2">
        <v>1052</v>
      </c>
      <c r="H1272" s="40">
        <f t="shared" si="397"/>
        <v>0.45277777777777778</v>
      </c>
      <c r="I1272" s="4" t="str">
        <f t="shared" si="398"/>
        <v/>
      </c>
      <c r="J1272" s="2">
        <f t="shared" si="399"/>
        <v>1.9999999999999929</v>
      </c>
      <c r="K1272" s="2">
        <f t="shared" si="400"/>
        <v>1.9999999999999929</v>
      </c>
      <c r="L1272" s="2">
        <f t="shared" si="401"/>
        <v>4</v>
      </c>
      <c r="M1272" s="2">
        <f t="shared" ca="1" si="402"/>
        <v>802</v>
      </c>
      <c r="N1272" s="2" t="str">
        <f t="shared" si="403"/>
        <v/>
      </c>
      <c r="O1272" s="2">
        <f t="shared" si="404"/>
        <v>279.99999999999898</v>
      </c>
      <c r="P1272" s="5">
        <f t="shared" si="405"/>
        <v>272.20760654115037</v>
      </c>
      <c r="Q1272" s="2">
        <f t="shared" si="406"/>
        <v>199.99999999999929</v>
      </c>
      <c r="R1272" s="2">
        <f t="shared" si="407"/>
        <v>479.99999999999829</v>
      </c>
      <c r="S1272" s="5">
        <f t="shared" si="408"/>
        <v>472.20760654114963</v>
      </c>
    </row>
    <row r="1273" spans="1:19" x14ac:dyDescent="0.25">
      <c r="D1273" s="10">
        <v>180</v>
      </c>
      <c r="E1273" s="2">
        <v>1054</v>
      </c>
      <c r="F1273" s="40">
        <f t="shared" si="396"/>
        <v>0.45416666666666666</v>
      </c>
      <c r="G1273" s="2">
        <v>1159</v>
      </c>
      <c r="H1273" s="40">
        <f t="shared" si="397"/>
        <v>0.4993055555555555</v>
      </c>
      <c r="I1273" s="4">
        <f t="shared" si="398"/>
        <v>0.50277777777777777</v>
      </c>
      <c r="J1273" s="2" t="str">
        <f t="shared" si="399"/>
        <v/>
      </c>
      <c r="K1273" s="2">
        <f t="shared" si="400"/>
        <v>64.999999999999929</v>
      </c>
      <c r="L1273" s="2">
        <f t="shared" si="401"/>
        <v>5</v>
      </c>
      <c r="M1273" s="2">
        <f t="shared" ca="1" si="402"/>
        <v>802</v>
      </c>
      <c r="N1273" s="2">
        <f t="shared" ca="1" si="403"/>
        <v>242.00000000000003</v>
      </c>
      <c r="O1273" s="2">
        <f t="shared" si="404"/>
        <v>450</v>
      </c>
      <c r="P1273" s="5">
        <f t="shared" si="405"/>
        <v>47.347346607878421</v>
      </c>
      <c r="Q1273" s="2">
        <f t="shared" si="406"/>
        <v>11699.999999999987</v>
      </c>
      <c r="R1273" s="2">
        <f t="shared" si="407"/>
        <v>12149.999999999987</v>
      </c>
      <c r="S1273" s="5">
        <f t="shared" si="408"/>
        <v>11747.347346607865</v>
      </c>
    </row>
    <row r="1274" spans="1:19" x14ac:dyDescent="0.25">
      <c r="A1274" s="6">
        <v>38427</v>
      </c>
      <c r="B1274" s="2">
        <v>1613</v>
      </c>
      <c r="D1274" s="10">
        <v>100</v>
      </c>
      <c r="E1274" s="2">
        <v>1634</v>
      </c>
      <c r="F1274" s="40">
        <f t="shared" si="396"/>
        <v>0.69027777777777777</v>
      </c>
      <c r="G1274" s="2">
        <v>1636</v>
      </c>
      <c r="H1274" s="40">
        <f t="shared" si="397"/>
        <v>0.69166666666666676</v>
      </c>
      <c r="I1274" s="4" t="str">
        <f t="shared" si="398"/>
        <v/>
      </c>
      <c r="J1274" s="2">
        <f t="shared" si="399"/>
        <v>2.9999999999998295</v>
      </c>
      <c r="K1274" s="2">
        <f t="shared" si="400"/>
        <v>2.0000000000001528</v>
      </c>
      <c r="L1274" s="2">
        <f t="shared" si="401"/>
        <v>1</v>
      </c>
      <c r="M1274" s="2">
        <f t="shared" ca="1" si="402"/>
        <v>1613</v>
      </c>
      <c r="N1274" s="2" t="str">
        <f t="shared" si="403"/>
        <v/>
      </c>
      <c r="O1274" s="2">
        <f t="shared" si="404"/>
        <v>449.99999999997442</v>
      </c>
      <c r="P1274" s="5">
        <f t="shared" si="405"/>
        <v>432.80851538871792</v>
      </c>
      <c r="Q1274" s="2">
        <f t="shared" si="406"/>
        <v>200.00000000001529</v>
      </c>
      <c r="R1274" s="2">
        <f t="shared" si="407"/>
        <v>649.99999999998977</v>
      </c>
      <c r="S1274" s="5">
        <f t="shared" si="408"/>
        <v>632.80851538873321</v>
      </c>
    </row>
    <row r="1275" spans="1:19" x14ac:dyDescent="0.25">
      <c r="D1275" s="10">
        <v>200</v>
      </c>
      <c r="E1275" s="2">
        <v>1639</v>
      </c>
      <c r="F1275" s="40">
        <f t="shared" si="396"/>
        <v>0.69374999999999998</v>
      </c>
      <c r="G1275" s="2">
        <v>1644</v>
      </c>
      <c r="H1275" s="40">
        <f t="shared" si="397"/>
        <v>0.6972222222222223</v>
      </c>
      <c r="I1275" s="4">
        <f t="shared" si="398"/>
        <v>0.70069444444444451</v>
      </c>
      <c r="J1275" s="2" t="str">
        <f t="shared" si="399"/>
        <v/>
      </c>
      <c r="K1275" s="2">
        <f t="shared" si="400"/>
        <v>5.0000000000001421</v>
      </c>
      <c r="L1275" s="2">
        <f t="shared" si="401"/>
        <v>2</v>
      </c>
      <c r="M1275" s="2">
        <f t="shared" ca="1" si="402"/>
        <v>1613</v>
      </c>
      <c r="N1275" s="2">
        <f t="shared" ca="1" si="403"/>
        <v>36.000000000000192</v>
      </c>
      <c r="O1275" s="2">
        <f t="shared" si="404"/>
        <v>500</v>
      </c>
      <c r="P1275" s="5">
        <f t="shared" si="405"/>
        <v>52.318172546220183</v>
      </c>
      <c r="Q1275" s="2">
        <f t="shared" si="406"/>
        <v>1000.0000000000284</v>
      </c>
      <c r="R1275" s="2">
        <f t="shared" si="407"/>
        <v>1500.0000000000284</v>
      </c>
      <c r="S1275" s="5">
        <f t="shared" si="408"/>
        <v>1052.3181725462487</v>
      </c>
    </row>
    <row r="1276" spans="1:19" x14ac:dyDescent="0.25">
      <c r="A1276" s="6">
        <v>38428</v>
      </c>
      <c r="B1276" s="2">
        <v>731</v>
      </c>
      <c r="D1276" s="10">
        <v>0.01</v>
      </c>
      <c r="E1276" s="2">
        <v>814</v>
      </c>
      <c r="F1276" s="40">
        <f t="shared" si="396"/>
        <v>0.3430555555555555</v>
      </c>
      <c r="G1276" s="2">
        <v>815</v>
      </c>
      <c r="H1276" s="40">
        <f t="shared" si="397"/>
        <v>0.34375</v>
      </c>
      <c r="I1276" s="4" t="str">
        <f t="shared" si="398"/>
        <v/>
      </c>
      <c r="J1276" s="2">
        <f t="shared" si="399"/>
        <v>17.000000000000021</v>
      </c>
      <c r="K1276" s="2">
        <f t="shared" si="400"/>
        <v>1.0000000000000764</v>
      </c>
      <c r="L1276" s="2">
        <f t="shared" si="401"/>
        <v>1</v>
      </c>
      <c r="M1276" s="2">
        <f t="shared" ca="1" si="402"/>
        <v>731</v>
      </c>
      <c r="N1276" s="2" t="str">
        <f t="shared" si="403"/>
        <v/>
      </c>
      <c r="O1276" s="2">
        <f t="shared" si="404"/>
        <v>170.08500000000024</v>
      </c>
      <c r="P1276" s="5">
        <f t="shared" si="405"/>
        <v>44.709752601760464</v>
      </c>
      <c r="Q1276" s="2">
        <f t="shared" si="406"/>
        <v>1.0000000000000763E-2</v>
      </c>
      <c r="R1276" s="2">
        <f t="shared" si="407"/>
        <v>170.09500000000023</v>
      </c>
      <c r="S1276" s="5">
        <f t="shared" si="408"/>
        <v>44.719752601760462</v>
      </c>
    </row>
    <row r="1277" spans="1:19" x14ac:dyDescent="0.25">
      <c r="D1277" s="10">
        <v>20</v>
      </c>
      <c r="E1277" s="2">
        <v>832</v>
      </c>
      <c r="F1277" s="40">
        <f t="shared" si="396"/>
        <v>0.35555555555555557</v>
      </c>
      <c r="G1277" s="2">
        <v>1225</v>
      </c>
      <c r="H1277" s="40">
        <f t="shared" si="397"/>
        <v>0.51736111111111105</v>
      </c>
      <c r="I1277" s="4" t="str">
        <f t="shared" si="398"/>
        <v/>
      </c>
      <c r="J1277" s="2">
        <f t="shared" si="399"/>
        <v>3.0000000000001492</v>
      </c>
      <c r="K1277" s="2">
        <f t="shared" si="400"/>
        <v>232.99999999999989</v>
      </c>
      <c r="L1277" s="2">
        <f t="shared" si="401"/>
        <v>2</v>
      </c>
      <c r="M1277" s="2">
        <f t="shared" ca="1" si="402"/>
        <v>731</v>
      </c>
      <c r="N1277" s="2" t="str">
        <f t="shared" si="403"/>
        <v/>
      </c>
      <c r="O1277" s="2">
        <f t="shared" si="404"/>
        <v>330.00000000001643</v>
      </c>
      <c r="P1277" s="5">
        <f t="shared" si="405"/>
        <v>234.51902481103187</v>
      </c>
      <c r="Q1277" s="2">
        <f t="shared" si="406"/>
        <v>4659.9999999999982</v>
      </c>
      <c r="R1277" s="2">
        <f t="shared" si="407"/>
        <v>4990.0000000000146</v>
      </c>
      <c r="S1277" s="5">
        <f t="shared" si="408"/>
        <v>4894.5190248110302</v>
      </c>
    </row>
    <row r="1278" spans="1:19" x14ac:dyDescent="0.25">
      <c r="D1278" s="10">
        <v>200</v>
      </c>
      <c r="E1278" s="2">
        <v>1228</v>
      </c>
      <c r="F1278" s="40">
        <f t="shared" si="396"/>
        <v>0.51944444444444449</v>
      </c>
      <c r="G1278" s="2">
        <v>1330</v>
      </c>
      <c r="H1278" s="40">
        <f t="shared" si="397"/>
        <v>0.5625</v>
      </c>
      <c r="I1278" s="4">
        <f t="shared" si="398"/>
        <v>0.56597222222222221</v>
      </c>
      <c r="J1278" s="2" t="str">
        <f t="shared" si="399"/>
        <v/>
      </c>
      <c r="K1278" s="2">
        <f t="shared" si="400"/>
        <v>61.999999999999943</v>
      </c>
      <c r="L1278" s="2">
        <f t="shared" si="401"/>
        <v>3</v>
      </c>
      <c r="M1278" s="2">
        <f t="shared" ca="1" si="402"/>
        <v>731</v>
      </c>
      <c r="N1278" s="2">
        <f t="shared" ca="1" si="403"/>
        <v>364</v>
      </c>
      <c r="O1278" s="2">
        <f t="shared" si="404"/>
        <v>500</v>
      </c>
      <c r="P1278" s="5">
        <f t="shared" si="405"/>
        <v>52.318172546220183</v>
      </c>
      <c r="Q1278" s="2">
        <f t="shared" si="406"/>
        <v>12399.999999999989</v>
      </c>
      <c r="R1278" s="2">
        <f t="shared" si="407"/>
        <v>12899.999999999989</v>
      </c>
      <c r="S1278" s="5">
        <f t="shared" si="408"/>
        <v>12452.318172546209</v>
      </c>
    </row>
    <row r="1279" spans="1:19" x14ac:dyDescent="0.25">
      <c r="A1279" s="6">
        <v>38429</v>
      </c>
      <c r="D1279" s="10">
        <v>0.01</v>
      </c>
      <c r="E1279" s="2">
        <v>914</v>
      </c>
      <c r="F1279" s="40">
        <f t="shared" si="396"/>
        <v>0.38472222222222219</v>
      </c>
      <c r="G1279" s="7">
        <v>917</v>
      </c>
      <c r="H1279" s="40">
        <f t="shared" si="397"/>
        <v>0.38680555555555557</v>
      </c>
      <c r="I1279" s="4" t="str">
        <f t="shared" si="398"/>
        <v/>
      </c>
      <c r="J1279" s="2">
        <f t="shared" si="399"/>
        <v>16.000000000000021</v>
      </c>
      <c r="K1279" s="2">
        <f t="shared" si="400"/>
        <v>3.0000000000000693</v>
      </c>
      <c r="L1279" s="2">
        <f t="shared" si="401"/>
        <v>1</v>
      </c>
      <c r="M1279" s="2">
        <f t="shared" ca="1" si="402"/>
        <v>0</v>
      </c>
      <c r="N1279" s="2" t="str">
        <f t="shared" si="403"/>
        <v/>
      </c>
      <c r="O1279" s="2">
        <f t="shared" si="404"/>
        <v>1440.0800000000017</v>
      </c>
      <c r="P1279" s="5">
        <f t="shared" si="405"/>
        <v>293.92039704098835</v>
      </c>
      <c r="Q1279" s="2">
        <f t="shared" si="406"/>
        <v>3.0000000000000693E-2</v>
      </c>
      <c r="R1279" s="2">
        <f t="shared" si="407"/>
        <v>1440.1100000000017</v>
      </c>
      <c r="S1279" s="5">
        <f t="shared" si="408"/>
        <v>293.95039704098832</v>
      </c>
    </row>
    <row r="1280" spans="1:19" x14ac:dyDescent="0.25">
      <c r="D1280" s="10">
        <v>180</v>
      </c>
      <c r="E1280" s="2">
        <v>933</v>
      </c>
      <c r="F1280" s="40">
        <f t="shared" si="396"/>
        <v>0.3979166666666667</v>
      </c>
      <c r="G1280" s="2">
        <v>935</v>
      </c>
      <c r="H1280" s="40">
        <f t="shared" si="397"/>
        <v>0.39930555555555558</v>
      </c>
      <c r="I1280" s="4" t="str">
        <f t="shared" si="398"/>
        <v/>
      </c>
      <c r="J1280" s="2">
        <f t="shared" si="399"/>
        <v>8.9999999999998881</v>
      </c>
      <c r="K1280" s="2">
        <f t="shared" si="400"/>
        <v>1.9999999999999929</v>
      </c>
      <c r="L1280" s="2">
        <f t="shared" si="401"/>
        <v>2</v>
      </c>
      <c r="M1280" s="2">
        <f t="shared" ca="1" si="402"/>
        <v>0</v>
      </c>
      <c r="N1280" s="2" t="str">
        <f t="shared" si="403"/>
        <v/>
      </c>
      <c r="O1280" s="2">
        <f t="shared" si="404"/>
        <v>1709.9999999999786</v>
      </c>
      <c r="P1280" s="5">
        <f t="shared" si="405"/>
        <v>1708.4198935936899</v>
      </c>
      <c r="Q1280" s="2">
        <f t="shared" si="406"/>
        <v>359.99999999999875</v>
      </c>
      <c r="R1280" s="2">
        <f t="shared" si="407"/>
        <v>2069.9999999999773</v>
      </c>
      <c r="S1280" s="5">
        <f t="shared" si="408"/>
        <v>2068.4198935936888</v>
      </c>
    </row>
    <row r="1281" spans="1:19" x14ac:dyDescent="0.25">
      <c r="D1281" s="10">
        <v>200</v>
      </c>
      <c r="E1281" s="2">
        <v>944</v>
      </c>
      <c r="F1281" s="40">
        <f t="shared" si="396"/>
        <v>0.4055555555555555</v>
      </c>
      <c r="G1281" s="2">
        <v>1138</v>
      </c>
      <c r="H1281" s="40">
        <f t="shared" si="397"/>
        <v>0.48472222222222222</v>
      </c>
      <c r="I1281" s="4">
        <f t="shared" si="398"/>
        <v>0.48819444444444443</v>
      </c>
      <c r="J1281" s="2" t="str">
        <f t="shared" si="399"/>
        <v/>
      </c>
      <c r="K1281" s="2">
        <f t="shared" si="400"/>
        <v>114.00000000000007</v>
      </c>
      <c r="L1281" s="2">
        <f t="shared" si="401"/>
        <v>3</v>
      </c>
      <c r="M1281" s="2">
        <f t="shared" ca="1" si="402"/>
        <v>0</v>
      </c>
      <c r="N1281" s="2" t="e">
        <f t="shared" ca="1" si="403"/>
        <v>#VALUE!</v>
      </c>
      <c r="O1281" s="2">
        <f t="shared" si="404"/>
        <v>500</v>
      </c>
      <c r="P1281" s="5">
        <f t="shared" si="405"/>
        <v>52.318172546220183</v>
      </c>
      <c r="Q1281" s="2">
        <f t="shared" si="406"/>
        <v>22800.000000000015</v>
      </c>
      <c r="R1281" s="2">
        <f t="shared" si="407"/>
        <v>23300.000000000015</v>
      </c>
      <c r="S1281" s="5">
        <f t="shared" si="408"/>
        <v>22852.318172546235</v>
      </c>
    </row>
    <row r="1282" spans="1:19" x14ac:dyDescent="0.25">
      <c r="A1282" s="6">
        <v>38429</v>
      </c>
      <c r="B1282" s="2">
        <v>1415</v>
      </c>
      <c r="D1282" s="10">
        <v>180</v>
      </c>
      <c r="E1282" s="2">
        <v>1534</v>
      </c>
      <c r="F1282" s="40">
        <f t="shared" si="396"/>
        <v>0.64861111111111114</v>
      </c>
      <c r="G1282" s="2">
        <v>1545</v>
      </c>
      <c r="H1282" s="40">
        <f t="shared" si="397"/>
        <v>0.65625</v>
      </c>
      <c r="I1282" s="4">
        <f t="shared" si="398"/>
        <v>0.65972222222222221</v>
      </c>
      <c r="J1282" s="2" t="str">
        <f t="shared" si="399"/>
        <v/>
      </c>
      <c r="K1282" s="2">
        <f t="shared" si="400"/>
        <v>10.999999999999961</v>
      </c>
      <c r="L1282" s="2">
        <f t="shared" si="401"/>
        <v>1</v>
      </c>
      <c r="M1282" s="2">
        <f t="shared" ca="1" si="402"/>
        <v>1415</v>
      </c>
      <c r="N1282" s="2">
        <f t="shared" ca="1" si="403"/>
        <v>94.999999999999986</v>
      </c>
      <c r="O1282" s="2">
        <f t="shared" si="404"/>
        <v>450</v>
      </c>
      <c r="P1282" s="5">
        <f t="shared" si="405"/>
        <v>47.347346607878421</v>
      </c>
      <c r="Q1282" s="2">
        <f t="shared" si="406"/>
        <v>1979.999999999993</v>
      </c>
      <c r="R1282" s="2">
        <f t="shared" si="407"/>
        <v>2429.9999999999927</v>
      </c>
      <c r="S1282" s="5">
        <f t="shared" si="408"/>
        <v>2027.3473466078713</v>
      </c>
    </row>
    <row r="1283" spans="1:19" x14ac:dyDescent="0.25">
      <c r="A1283" s="6">
        <v>38432</v>
      </c>
      <c r="B1283" s="2">
        <v>905</v>
      </c>
      <c r="D1283" s="10">
        <v>8.0000000000000002E-3</v>
      </c>
      <c r="E1283" s="2">
        <v>958</v>
      </c>
      <c r="F1283" s="40">
        <f t="shared" si="396"/>
        <v>0.4152777777777778</v>
      </c>
      <c r="G1283" s="2">
        <v>1004</v>
      </c>
      <c r="H1283" s="40">
        <f t="shared" si="397"/>
        <v>0.41944444444444445</v>
      </c>
      <c r="I1283" s="4" t="str">
        <f t="shared" si="398"/>
        <v/>
      </c>
      <c r="J1283" s="2">
        <f t="shared" si="399"/>
        <v>12.999999999999954</v>
      </c>
      <c r="K1283" s="2">
        <f t="shared" si="400"/>
        <v>5.9999999999999787</v>
      </c>
      <c r="L1283" s="2">
        <f t="shared" si="401"/>
        <v>1</v>
      </c>
      <c r="M1283" s="2">
        <f t="shared" ca="1" si="402"/>
        <v>905</v>
      </c>
      <c r="N1283" s="2" t="str">
        <f t="shared" si="403"/>
        <v/>
      </c>
      <c r="O1283" s="2">
        <f t="shared" si="404"/>
        <v>5.9019999999999788</v>
      </c>
      <c r="P1283" s="5">
        <f t="shared" si="405"/>
        <v>2.4553078597178879</v>
      </c>
      <c r="Q1283" s="2">
        <f t="shared" si="406"/>
        <v>4.7999999999999828E-2</v>
      </c>
      <c r="R1283" s="2">
        <f t="shared" si="407"/>
        <v>5.9499999999999789</v>
      </c>
      <c r="S1283" s="5">
        <f t="shared" si="408"/>
        <v>2.5033078597178879</v>
      </c>
    </row>
    <row r="1284" spans="1:19" x14ac:dyDescent="0.25">
      <c r="D1284" s="10">
        <v>0.9</v>
      </c>
      <c r="E1284" s="2">
        <v>1017</v>
      </c>
      <c r="F1284" s="40">
        <f t="shared" si="396"/>
        <v>0.4284722222222222</v>
      </c>
      <c r="G1284" s="2">
        <v>1020</v>
      </c>
      <c r="H1284" s="40">
        <f t="shared" si="397"/>
        <v>0.43055555555555558</v>
      </c>
      <c r="I1284" s="4" t="str">
        <f t="shared" si="398"/>
        <v/>
      </c>
      <c r="J1284" s="2">
        <f t="shared" si="399"/>
        <v>7.9999999999999716</v>
      </c>
      <c r="K1284" s="2">
        <f t="shared" si="400"/>
        <v>3.0000000000000693</v>
      </c>
      <c r="L1284" s="2">
        <f t="shared" si="401"/>
        <v>2</v>
      </c>
      <c r="M1284" s="2">
        <f t="shared" ca="1" si="402"/>
        <v>905</v>
      </c>
      <c r="N1284" s="2" t="str">
        <f t="shared" si="403"/>
        <v/>
      </c>
      <c r="O1284" s="2">
        <f t="shared" si="404"/>
        <v>4.0799999999999859</v>
      </c>
      <c r="P1284" s="5">
        <f t="shared" si="405"/>
        <v>3.0969343452386351</v>
      </c>
      <c r="Q1284" s="2">
        <f t="shared" si="406"/>
        <v>2.7000000000000624</v>
      </c>
      <c r="R1284" s="2">
        <f t="shared" si="407"/>
        <v>6.7800000000000482</v>
      </c>
      <c r="S1284" s="5">
        <f t="shared" si="408"/>
        <v>5.7969343452386974</v>
      </c>
    </row>
    <row r="1285" spans="1:19" x14ac:dyDescent="0.25">
      <c r="D1285" s="10">
        <v>0.12</v>
      </c>
      <c r="E1285" s="2">
        <v>1028</v>
      </c>
      <c r="F1285" s="40">
        <f t="shared" si="396"/>
        <v>0.43611111111111112</v>
      </c>
      <c r="G1285" s="2">
        <v>1030</v>
      </c>
      <c r="H1285" s="40">
        <f t="shared" si="397"/>
        <v>0.4375</v>
      </c>
      <c r="I1285" s="4">
        <f t="shared" si="398"/>
        <v>0.44097222222222221</v>
      </c>
      <c r="J1285" s="2" t="str">
        <f t="shared" si="399"/>
        <v/>
      </c>
      <c r="K1285" s="2">
        <f t="shared" si="400"/>
        <v>1.9999999999999929</v>
      </c>
      <c r="L1285" s="2">
        <f t="shared" si="401"/>
        <v>3</v>
      </c>
      <c r="M1285" s="2">
        <f t="shared" ca="1" si="402"/>
        <v>905</v>
      </c>
      <c r="N1285" s="2">
        <f t="shared" ca="1" si="403"/>
        <v>89.999999999999915</v>
      </c>
      <c r="O1285" s="2">
        <f t="shared" si="404"/>
        <v>0.3</v>
      </c>
      <c r="P1285" s="5">
        <f t="shared" si="405"/>
        <v>5.1302511228153068E-2</v>
      </c>
      <c r="Q1285" s="2">
        <f t="shared" si="406"/>
        <v>0.23999999999999913</v>
      </c>
      <c r="R1285" s="2">
        <f t="shared" si="407"/>
        <v>0.53999999999999915</v>
      </c>
      <c r="S1285" s="5">
        <f t="shared" si="408"/>
        <v>0.29130251122815221</v>
      </c>
    </row>
    <row r="1286" spans="1:19" x14ac:dyDescent="0.25">
      <c r="A1286" s="6">
        <v>38432</v>
      </c>
      <c r="B1286" s="2">
        <v>1143</v>
      </c>
      <c r="D1286" s="10">
        <v>0.01</v>
      </c>
      <c r="E1286" s="2">
        <v>1212</v>
      </c>
      <c r="F1286" s="40">
        <f t="shared" si="396"/>
        <v>0.5083333333333333</v>
      </c>
      <c r="G1286" s="2">
        <v>1224</v>
      </c>
      <c r="H1286" s="40">
        <f t="shared" si="397"/>
        <v>0.51666666666666672</v>
      </c>
      <c r="I1286" s="4" t="str">
        <f t="shared" si="398"/>
        <v/>
      </c>
      <c r="J1286" s="2">
        <f t="shared" si="399"/>
        <v>16.99999999999994</v>
      </c>
      <c r="K1286" s="2">
        <f t="shared" si="400"/>
        <v>12.000000000000117</v>
      </c>
      <c r="L1286" s="2">
        <f t="shared" si="401"/>
        <v>1</v>
      </c>
      <c r="M1286" s="2">
        <f t="shared" ca="1" si="402"/>
        <v>1143</v>
      </c>
      <c r="N1286" s="2" t="str">
        <f t="shared" si="403"/>
        <v/>
      </c>
      <c r="O1286" s="2">
        <f t="shared" si="404"/>
        <v>102.08499999999964</v>
      </c>
      <c r="P1286" s="5">
        <f t="shared" si="405"/>
        <v>28.749035741835243</v>
      </c>
      <c r="Q1286" s="2">
        <f t="shared" si="406"/>
        <v>0.12000000000000118</v>
      </c>
      <c r="R1286" s="2">
        <f t="shared" si="407"/>
        <v>102.20499999999964</v>
      </c>
      <c r="S1286" s="5">
        <f t="shared" si="408"/>
        <v>28.869035741835244</v>
      </c>
    </row>
    <row r="1287" spans="1:19" x14ac:dyDescent="0.25">
      <c r="D1287" s="10">
        <v>12</v>
      </c>
      <c r="E1287" s="2">
        <v>1241</v>
      </c>
      <c r="F1287" s="40">
        <f t="shared" si="396"/>
        <v>0.52847222222222223</v>
      </c>
      <c r="G1287" s="2">
        <v>1248</v>
      </c>
      <c r="H1287" s="40">
        <f t="shared" si="397"/>
        <v>0.53333333333333333</v>
      </c>
      <c r="I1287" s="4" t="str">
        <f t="shared" si="398"/>
        <v/>
      </c>
      <c r="J1287" s="2">
        <f t="shared" si="399"/>
        <v>1.9999999999999929</v>
      </c>
      <c r="K1287" s="2">
        <f t="shared" si="400"/>
        <v>6.9999999999999751</v>
      </c>
      <c r="L1287" s="2">
        <f t="shared" si="401"/>
        <v>2</v>
      </c>
      <c r="M1287" s="2">
        <f t="shared" ca="1" si="402"/>
        <v>1143</v>
      </c>
      <c r="N1287" s="2" t="str">
        <f t="shared" si="403"/>
        <v/>
      </c>
      <c r="O1287" s="2">
        <f t="shared" si="404"/>
        <v>31.999999999999886</v>
      </c>
      <c r="P1287" s="5">
        <f t="shared" si="405"/>
        <v>31.321845067409885</v>
      </c>
      <c r="Q1287" s="2">
        <f t="shared" si="406"/>
        <v>83.999999999999702</v>
      </c>
      <c r="R1287" s="2">
        <f t="shared" si="407"/>
        <v>115.99999999999959</v>
      </c>
      <c r="S1287" s="5">
        <f t="shared" si="408"/>
        <v>115.32184506740958</v>
      </c>
    </row>
    <row r="1288" spans="1:19" x14ac:dyDescent="0.25">
      <c r="D1288" s="10">
        <v>20</v>
      </c>
      <c r="E1288" s="2">
        <v>1250</v>
      </c>
      <c r="F1288" s="40">
        <f t="shared" si="396"/>
        <v>0.53472222222222221</v>
      </c>
      <c r="G1288" s="2">
        <v>1403</v>
      </c>
      <c r="H1288" s="40">
        <f t="shared" si="397"/>
        <v>0.5854166666666667</v>
      </c>
      <c r="I1288" s="4">
        <f t="shared" si="398"/>
        <v>0.58888888888888891</v>
      </c>
      <c r="J1288" s="2" t="str">
        <f t="shared" si="399"/>
        <v/>
      </c>
      <c r="K1288" s="2">
        <f t="shared" si="400"/>
        <v>73.000000000000057</v>
      </c>
      <c r="L1288" s="2">
        <f t="shared" si="401"/>
        <v>3</v>
      </c>
      <c r="M1288" s="2">
        <f t="shared" ca="1" si="402"/>
        <v>1143</v>
      </c>
      <c r="N1288" s="2">
        <f t="shared" ca="1" si="403"/>
        <v>145.00000000000006</v>
      </c>
      <c r="O1288" s="2">
        <f t="shared" si="404"/>
        <v>50</v>
      </c>
      <c r="P1288" s="5">
        <f t="shared" si="405"/>
        <v>5.9484036251947776</v>
      </c>
      <c r="Q1288" s="2">
        <f t="shared" si="406"/>
        <v>1460.0000000000011</v>
      </c>
      <c r="R1288" s="2">
        <f t="shared" si="407"/>
        <v>1510.0000000000011</v>
      </c>
      <c r="S1288" s="5">
        <f t="shared" si="408"/>
        <v>1465.9484036251959</v>
      </c>
    </row>
    <row r="1289" spans="1:19" x14ac:dyDescent="0.25">
      <c r="A1289" s="6">
        <v>38432</v>
      </c>
      <c r="B1289" s="2">
        <v>1435</v>
      </c>
      <c r="D1289" s="10">
        <v>0.01</v>
      </c>
      <c r="E1289" s="2">
        <v>1529</v>
      </c>
      <c r="F1289" s="40">
        <f t="shared" si="396"/>
        <v>0.64513888888888882</v>
      </c>
      <c r="G1289" s="2">
        <v>1534</v>
      </c>
      <c r="H1289" s="40">
        <f t="shared" si="397"/>
        <v>0.64861111111111114</v>
      </c>
      <c r="I1289" s="4" t="str">
        <f t="shared" si="398"/>
        <v/>
      </c>
      <c r="J1289" s="2">
        <f t="shared" si="399"/>
        <v>6.9999999999999751</v>
      </c>
      <c r="K1289" s="2">
        <f t="shared" si="400"/>
        <v>5.0000000000001421</v>
      </c>
      <c r="L1289" s="2">
        <f t="shared" si="401"/>
        <v>1</v>
      </c>
      <c r="M1289" s="2">
        <f t="shared" ca="1" si="402"/>
        <v>1435</v>
      </c>
      <c r="N1289" s="2" t="str">
        <f t="shared" si="403"/>
        <v/>
      </c>
      <c r="O1289" s="2">
        <f t="shared" si="404"/>
        <v>2.484999999999991</v>
      </c>
      <c r="P1289" s="5">
        <f t="shared" si="405"/>
        <v>1.1368994867447844</v>
      </c>
      <c r="Q1289" s="2">
        <f t="shared" si="406"/>
        <v>5.0000000000001425E-2</v>
      </c>
      <c r="R1289" s="2">
        <f t="shared" si="407"/>
        <v>2.5349999999999926</v>
      </c>
      <c r="S1289" s="5">
        <f t="shared" si="408"/>
        <v>1.1868994867447857</v>
      </c>
    </row>
    <row r="1290" spans="1:19" x14ac:dyDescent="0.25">
      <c r="D1290" s="10">
        <v>0.7</v>
      </c>
      <c r="E1290" s="2">
        <v>1541</v>
      </c>
      <c r="F1290" s="40">
        <f t="shared" si="396"/>
        <v>0.65347222222222223</v>
      </c>
      <c r="G1290" s="2">
        <v>1545</v>
      </c>
      <c r="H1290" s="40">
        <f t="shared" si="397"/>
        <v>0.65625</v>
      </c>
      <c r="I1290" s="4" t="str">
        <f t="shared" si="398"/>
        <v/>
      </c>
      <c r="J1290" s="2">
        <f t="shared" si="399"/>
        <v>11.999999999999957</v>
      </c>
      <c r="K1290" s="2">
        <f t="shared" si="400"/>
        <v>3.9999999999999858</v>
      </c>
      <c r="L1290" s="2">
        <f t="shared" si="401"/>
        <v>2</v>
      </c>
      <c r="M1290" s="2">
        <f t="shared" ca="1" si="402"/>
        <v>1435</v>
      </c>
      <c r="N1290" s="2" t="str">
        <f t="shared" si="403"/>
        <v/>
      </c>
      <c r="O1290" s="2">
        <f t="shared" si="404"/>
        <v>4.2059999999999844</v>
      </c>
      <c r="P1290" s="5">
        <f t="shared" si="405"/>
        <v>1.2805946036773415</v>
      </c>
      <c r="Q1290" s="2">
        <f t="shared" si="406"/>
        <v>2.7999999999999901</v>
      </c>
      <c r="R1290" s="2">
        <f t="shared" si="407"/>
        <v>7.0059999999999745</v>
      </c>
      <c r="S1290" s="5">
        <f t="shared" si="408"/>
        <v>4.0805946036773317</v>
      </c>
    </row>
    <row r="1291" spans="1:19" x14ac:dyDescent="0.25">
      <c r="D1291" s="10">
        <v>1E-3</v>
      </c>
      <c r="E1291" s="2">
        <v>1557</v>
      </c>
      <c r="F1291" s="40">
        <f t="shared" si="396"/>
        <v>0.6645833333333333</v>
      </c>
      <c r="G1291" s="2">
        <v>1602</v>
      </c>
      <c r="H1291" s="40">
        <f t="shared" si="397"/>
        <v>0.66805555555555562</v>
      </c>
      <c r="I1291" s="4">
        <f t="shared" si="398"/>
        <v>0.67152777777777783</v>
      </c>
      <c r="J1291" s="2" t="str">
        <f t="shared" si="399"/>
        <v/>
      </c>
      <c r="K1291" s="2">
        <f t="shared" si="400"/>
        <v>5.0000000000001421</v>
      </c>
      <c r="L1291" s="2">
        <f t="shared" si="401"/>
        <v>3</v>
      </c>
      <c r="M1291" s="2">
        <f t="shared" ca="1" si="402"/>
        <v>1435</v>
      </c>
      <c r="N1291" s="2">
        <f t="shared" ca="1" si="403"/>
        <v>92</v>
      </c>
      <c r="O1291" s="2">
        <f t="shared" si="404"/>
        <v>2.5000000000000001E-3</v>
      </c>
      <c r="P1291" s="5">
        <f t="shared" si="405"/>
        <v>7.2310141757293866E-4</v>
      </c>
      <c r="Q1291" s="2">
        <f t="shared" si="406"/>
        <v>5.0000000000001424E-3</v>
      </c>
      <c r="R1291" s="2">
        <f t="shared" si="407"/>
        <v>7.500000000000142E-3</v>
      </c>
      <c r="S1291" s="5">
        <f t="shared" si="408"/>
        <v>5.7231014175730807E-3</v>
      </c>
    </row>
    <row r="1292" spans="1:19" x14ac:dyDescent="0.25">
      <c r="A1292" s="6">
        <v>38432</v>
      </c>
      <c r="B1292" s="2">
        <v>1611</v>
      </c>
      <c r="D1292" s="10">
        <v>1.7000000000000001E-2</v>
      </c>
      <c r="E1292" s="2">
        <v>1642</v>
      </c>
      <c r="F1292" s="40">
        <f t="shared" si="396"/>
        <v>0.6958333333333333</v>
      </c>
      <c r="G1292" s="2">
        <v>1651</v>
      </c>
      <c r="H1292" s="40">
        <f t="shared" si="397"/>
        <v>0.70208333333333339</v>
      </c>
      <c r="I1292" s="4" t="str">
        <f t="shared" si="398"/>
        <v/>
      </c>
      <c r="J1292" s="2">
        <f t="shared" si="399"/>
        <v>18.999999999999932</v>
      </c>
      <c r="K1292" s="2">
        <f t="shared" si="400"/>
        <v>9.0000000000001279</v>
      </c>
      <c r="L1292" s="2">
        <f t="shared" si="401"/>
        <v>1</v>
      </c>
      <c r="M1292" s="2">
        <f t="shared" ca="1" si="402"/>
        <v>1611</v>
      </c>
      <c r="N1292" s="2" t="str">
        <f t="shared" si="403"/>
        <v/>
      </c>
      <c r="O1292" s="2">
        <f t="shared" si="404"/>
        <v>123.66149999999955</v>
      </c>
      <c r="P1292" s="5">
        <f t="shared" si="405"/>
        <v>37.153325714931462</v>
      </c>
      <c r="Q1292" s="2">
        <f t="shared" si="406"/>
        <v>0.15300000000000219</v>
      </c>
      <c r="R1292" s="2">
        <f t="shared" si="407"/>
        <v>123.81449999999955</v>
      </c>
      <c r="S1292" s="5">
        <f t="shared" si="408"/>
        <v>37.306325714931461</v>
      </c>
    </row>
    <row r="1293" spans="1:19" x14ac:dyDescent="0.25">
      <c r="D1293" s="10">
        <v>13</v>
      </c>
      <c r="E1293" s="2">
        <v>1710</v>
      </c>
      <c r="F1293" s="40">
        <f t="shared" si="396"/>
        <v>0.71527777777777779</v>
      </c>
      <c r="G1293" s="2">
        <v>1715</v>
      </c>
      <c r="H1293" s="40">
        <f t="shared" si="397"/>
        <v>0.71875</v>
      </c>
      <c r="I1293" s="4" t="str">
        <f t="shared" si="398"/>
        <v/>
      </c>
      <c r="J1293" s="2">
        <f t="shared" si="399"/>
        <v>10.000000000000124</v>
      </c>
      <c r="K1293" s="2">
        <f t="shared" si="400"/>
        <v>4.9999999999999822</v>
      </c>
      <c r="L1293" s="2">
        <f t="shared" si="401"/>
        <v>2</v>
      </c>
      <c r="M1293" s="2">
        <f t="shared" ca="1" si="402"/>
        <v>1611</v>
      </c>
      <c r="N1293" s="2" t="str">
        <f t="shared" si="403"/>
        <v/>
      </c>
      <c r="O1293" s="2">
        <f t="shared" si="404"/>
        <v>67.500000000000838</v>
      </c>
      <c r="P1293" s="5">
        <f t="shared" si="405"/>
        <v>38.365982199093374</v>
      </c>
      <c r="Q1293" s="2">
        <f t="shared" si="406"/>
        <v>64.999999999999773</v>
      </c>
      <c r="R1293" s="2">
        <f t="shared" si="407"/>
        <v>132.50000000000063</v>
      </c>
      <c r="S1293" s="5">
        <f t="shared" si="408"/>
        <v>103.36598219909314</v>
      </c>
    </row>
    <row r="1294" spans="1:19" x14ac:dyDescent="0.25">
      <c r="D1294" s="10">
        <v>0.5</v>
      </c>
      <c r="E1294" s="2">
        <v>1725</v>
      </c>
      <c r="F1294" s="40">
        <f t="shared" si="396"/>
        <v>0.72569444444444453</v>
      </c>
      <c r="G1294" s="2">
        <v>1729</v>
      </c>
      <c r="H1294" s="40">
        <f t="shared" si="397"/>
        <v>0.7284722222222223</v>
      </c>
      <c r="I1294" s="4">
        <f t="shared" si="398"/>
        <v>0.73194444444444451</v>
      </c>
      <c r="J1294" s="2" t="str">
        <f t="shared" si="399"/>
        <v/>
      </c>
      <c r="K1294" s="2">
        <f t="shared" si="400"/>
        <v>3.9999999999999858</v>
      </c>
      <c r="L1294" s="2">
        <f t="shared" si="401"/>
        <v>3</v>
      </c>
      <c r="M1294" s="2">
        <f t="shared" ca="1" si="402"/>
        <v>1611</v>
      </c>
      <c r="N1294" s="2">
        <f t="shared" ca="1" si="403"/>
        <v>83.000000000000028</v>
      </c>
      <c r="O1294" s="2">
        <f t="shared" si="404"/>
        <v>1.25</v>
      </c>
      <c r="P1294" s="5">
        <f t="shared" si="405"/>
        <v>0.19051423432971509</v>
      </c>
      <c r="Q1294" s="2">
        <f t="shared" si="406"/>
        <v>1.9999999999999929</v>
      </c>
      <c r="R1294" s="2">
        <f t="shared" si="407"/>
        <v>3.2499999999999929</v>
      </c>
      <c r="S1294" s="5">
        <f t="shared" si="408"/>
        <v>2.1905142343297079</v>
      </c>
    </row>
    <row r="1295" spans="1:19" x14ac:dyDescent="0.25">
      <c r="A1295" s="6">
        <v>38432</v>
      </c>
      <c r="B1295" s="2">
        <v>1736</v>
      </c>
      <c r="D1295" s="10">
        <v>1.4999999999999999E-2</v>
      </c>
      <c r="E1295" s="2">
        <v>1829</v>
      </c>
      <c r="F1295" s="40">
        <f t="shared" si="396"/>
        <v>0.77013888888888893</v>
      </c>
      <c r="G1295" s="2">
        <v>1833</v>
      </c>
      <c r="H1295" s="40">
        <f t="shared" si="397"/>
        <v>0.7729166666666667</v>
      </c>
      <c r="I1295" s="4" t="str">
        <f t="shared" si="398"/>
        <v/>
      </c>
      <c r="J1295" s="2">
        <f t="shared" si="399"/>
        <v>10.999999999999961</v>
      </c>
      <c r="K1295" s="2">
        <f t="shared" si="400"/>
        <v>3.9999999999999858</v>
      </c>
      <c r="L1295" s="2">
        <f t="shared" si="401"/>
        <v>1</v>
      </c>
      <c r="M1295" s="2">
        <f t="shared" ca="1" si="402"/>
        <v>1736</v>
      </c>
      <c r="N1295" s="2" t="str">
        <f t="shared" si="403"/>
        <v/>
      </c>
      <c r="O1295" s="2">
        <f t="shared" si="404"/>
        <v>8.5249999999999701E-2</v>
      </c>
      <c r="P1295" s="5">
        <f t="shared" si="405"/>
        <v>4.6921893715150119E-2</v>
      </c>
      <c r="Q1295" s="2">
        <f t="shared" si="406"/>
        <v>5.9999999999999783E-2</v>
      </c>
      <c r="R1295" s="2">
        <f t="shared" si="407"/>
        <v>0.14524999999999949</v>
      </c>
      <c r="S1295" s="5">
        <f t="shared" si="408"/>
        <v>0.1069218937151499</v>
      </c>
    </row>
    <row r="1296" spans="1:19" x14ac:dyDescent="0.25">
      <c r="D1296" s="10">
        <v>5.0000000000000001E-4</v>
      </c>
      <c r="E1296" s="2">
        <v>1844</v>
      </c>
      <c r="F1296" s="40">
        <f t="shared" si="396"/>
        <v>0.78055555555555556</v>
      </c>
      <c r="G1296" s="2">
        <v>1849</v>
      </c>
      <c r="H1296" s="40">
        <f t="shared" si="397"/>
        <v>0.78402777777777777</v>
      </c>
      <c r="I1296" s="4">
        <f t="shared" si="398"/>
        <v>0.78749999999999998</v>
      </c>
      <c r="J1296" s="2" t="str">
        <f t="shared" si="399"/>
        <v/>
      </c>
      <c r="K1296" s="2">
        <f t="shared" si="400"/>
        <v>4.9999999999999822</v>
      </c>
      <c r="L1296" s="2">
        <f t="shared" si="401"/>
        <v>2</v>
      </c>
      <c r="M1296" s="2">
        <f t="shared" ca="1" si="402"/>
        <v>1736</v>
      </c>
      <c r="N1296" s="2">
        <f t="shared" ca="1" si="403"/>
        <v>77.999999999999886</v>
      </c>
      <c r="O1296" s="2">
        <f t="shared" si="404"/>
        <v>1.25E-3</v>
      </c>
      <c r="P1296" s="5">
        <f t="shared" si="405"/>
        <v>4.014741073347378E-4</v>
      </c>
      <c r="Q1296" s="2">
        <f t="shared" si="406"/>
        <v>2.4999999999999914E-3</v>
      </c>
      <c r="R1296" s="2">
        <f t="shared" si="407"/>
        <v>3.7499999999999912E-3</v>
      </c>
      <c r="S1296" s="5">
        <f t="shared" si="408"/>
        <v>2.901474107334729E-3</v>
      </c>
    </row>
    <row r="1297" spans="1:19" x14ac:dyDescent="0.25">
      <c r="A1297" s="6">
        <v>38432</v>
      </c>
      <c r="B1297" s="2">
        <v>1902</v>
      </c>
      <c r="D1297" s="10">
        <v>7.0000000000000001E-3</v>
      </c>
      <c r="E1297" s="2">
        <v>1940</v>
      </c>
      <c r="F1297" s="40">
        <f t="shared" si="396"/>
        <v>0.81944444444444453</v>
      </c>
      <c r="G1297" s="2">
        <v>1947</v>
      </c>
      <c r="H1297" s="40">
        <f t="shared" si="397"/>
        <v>0.82430555555555562</v>
      </c>
      <c r="I1297" s="4">
        <f t="shared" si="398"/>
        <v>0.82777777777777783</v>
      </c>
      <c r="J1297" s="2" t="str">
        <f t="shared" si="399"/>
        <v/>
      </c>
      <c r="K1297" s="2">
        <f t="shared" si="400"/>
        <v>6.9999999999999751</v>
      </c>
      <c r="L1297" s="2">
        <f t="shared" si="401"/>
        <v>1</v>
      </c>
      <c r="M1297" s="2">
        <f t="shared" ca="1" si="402"/>
        <v>1902</v>
      </c>
      <c r="N1297" s="2">
        <f t="shared" ca="1" si="403"/>
        <v>49.999999999999986</v>
      </c>
      <c r="O1297" s="2">
        <f t="shared" si="404"/>
        <v>1.7500000000000002E-2</v>
      </c>
      <c r="P1297" s="5">
        <f t="shared" si="405"/>
        <v>3.9526049426535596E-3</v>
      </c>
      <c r="Q1297" s="2">
        <f t="shared" si="406"/>
        <v>4.8999999999999828E-2</v>
      </c>
      <c r="R1297" s="2">
        <f t="shared" si="407"/>
        <v>6.6499999999999837E-2</v>
      </c>
      <c r="S1297" s="5">
        <f t="shared" si="408"/>
        <v>5.2952604942653386E-2</v>
      </c>
    </row>
    <row r="1298" spans="1:19" x14ac:dyDescent="0.25">
      <c r="A1298" s="6">
        <v>38433</v>
      </c>
      <c r="B1298" s="2">
        <v>654</v>
      </c>
      <c r="D1298" s="10">
        <v>0.01</v>
      </c>
      <c r="E1298" s="2">
        <v>826</v>
      </c>
      <c r="F1298" s="40">
        <f t="shared" si="396"/>
        <v>0.35138888888888892</v>
      </c>
      <c r="G1298" s="2">
        <v>834</v>
      </c>
      <c r="H1298" s="40">
        <f t="shared" si="397"/>
        <v>0.35694444444444445</v>
      </c>
      <c r="I1298" s="4" t="str">
        <f t="shared" si="398"/>
        <v/>
      </c>
      <c r="J1298" s="2">
        <f t="shared" si="399"/>
        <v>9.9999999999999645</v>
      </c>
      <c r="K1298" s="2">
        <f t="shared" si="400"/>
        <v>7.9999999999999716</v>
      </c>
      <c r="L1298" s="2">
        <f t="shared" si="401"/>
        <v>1</v>
      </c>
      <c r="M1298" s="2">
        <f t="shared" ca="1" si="402"/>
        <v>654</v>
      </c>
      <c r="N1298" s="2" t="str">
        <f t="shared" si="403"/>
        <v/>
      </c>
      <c r="O1298" s="2">
        <f t="shared" si="404"/>
        <v>4.5499999999999838</v>
      </c>
      <c r="P1298" s="5">
        <f t="shared" si="405"/>
        <v>1.97790489709239</v>
      </c>
      <c r="Q1298" s="2">
        <f t="shared" si="406"/>
        <v>7.9999999999999724E-2</v>
      </c>
      <c r="R1298" s="2">
        <f t="shared" si="407"/>
        <v>4.6299999999999839</v>
      </c>
      <c r="S1298" s="5">
        <f t="shared" si="408"/>
        <v>2.0579048970923899</v>
      </c>
    </row>
    <row r="1299" spans="1:19" x14ac:dyDescent="0.25">
      <c r="D1299" s="10">
        <v>0.9</v>
      </c>
      <c r="E1299" s="2">
        <v>844</v>
      </c>
      <c r="F1299" s="40">
        <f t="shared" si="396"/>
        <v>0.36388888888888887</v>
      </c>
      <c r="G1299" s="2">
        <v>852</v>
      </c>
      <c r="H1299" s="40">
        <f t="shared" si="397"/>
        <v>0.36944444444444446</v>
      </c>
      <c r="I1299" s="4" t="str">
        <f t="shared" si="398"/>
        <v/>
      </c>
      <c r="J1299" s="2">
        <f t="shared" si="399"/>
        <v>5.9999999999999787</v>
      </c>
      <c r="K1299" s="2">
        <f t="shared" si="400"/>
        <v>8.0000000000000515</v>
      </c>
      <c r="L1299" s="2">
        <f t="shared" si="401"/>
        <v>2</v>
      </c>
      <c r="M1299" s="2">
        <f t="shared" ca="1" si="402"/>
        <v>654</v>
      </c>
      <c r="N1299" s="2" t="str">
        <f t="shared" si="403"/>
        <v/>
      </c>
      <c r="O1299" s="2">
        <f t="shared" si="404"/>
        <v>6.2999999999999776</v>
      </c>
      <c r="P1299" s="5">
        <f t="shared" si="405"/>
        <v>6.2569131357027237</v>
      </c>
      <c r="Q1299" s="2">
        <f t="shared" si="406"/>
        <v>7.2000000000000464</v>
      </c>
      <c r="R1299" s="2">
        <f t="shared" si="407"/>
        <v>13.500000000000025</v>
      </c>
      <c r="S1299" s="5">
        <f t="shared" si="408"/>
        <v>13.45691313570277</v>
      </c>
    </row>
    <row r="1300" spans="1:19" x14ac:dyDescent="0.25">
      <c r="D1300" s="10">
        <v>1.2</v>
      </c>
      <c r="E1300" s="2">
        <v>858</v>
      </c>
      <c r="F1300" s="40">
        <f t="shared" si="396"/>
        <v>0.37361111111111112</v>
      </c>
      <c r="G1300" s="2">
        <v>902</v>
      </c>
      <c r="H1300" s="40">
        <f t="shared" si="397"/>
        <v>0.37638888888888888</v>
      </c>
      <c r="I1300" s="4" t="str">
        <f t="shared" si="398"/>
        <v/>
      </c>
      <c r="J1300" s="2">
        <f t="shared" si="399"/>
        <v>5.9999999999999787</v>
      </c>
      <c r="K1300" s="2">
        <f t="shared" si="400"/>
        <v>3.9999999999999858</v>
      </c>
      <c r="L1300" s="2">
        <f t="shared" si="401"/>
        <v>3</v>
      </c>
      <c r="M1300" s="2">
        <f t="shared" ca="1" si="402"/>
        <v>654</v>
      </c>
      <c r="N1300" s="2" t="str">
        <f t="shared" si="403"/>
        <v/>
      </c>
      <c r="O1300" s="2">
        <f t="shared" si="404"/>
        <v>4.7999999999999829</v>
      </c>
      <c r="P1300" s="5">
        <f t="shared" si="405"/>
        <v>4.3691549160914107</v>
      </c>
      <c r="Q1300" s="2">
        <f t="shared" si="406"/>
        <v>4.7999999999999829</v>
      </c>
      <c r="R1300" s="2">
        <f t="shared" si="407"/>
        <v>9.5999999999999659</v>
      </c>
      <c r="S1300" s="5">
        <f t="shared" si="408"/>
        <v>9.1691549160913937</v>
      </c>
    </row>
    <row r="1301" spans="1:19" x14ac:dyDescent="0.25">
      <c r="D1301" s="10">
        <v>0.4</v>
      </c>
      <c r="E1301" s="2">
        <v>908</v>
      </c>
      <c r="F1301" s="40">
        <f t="shared" si="396"/>
        <v>0.38055555555555554</v>
      </c>
      <c r="G1301" s="2">
        <v>912</v>
      </c>
      <c r="H1301" s="40">
        <f t="shared" si="397"/>
        <v>0.3833333333333333</v>
      </c>
      <c r="I1301" s="4" t="str">
        <f t="shared" si="398"/>
        <v/>
      </c>
      <c r="J1301" s="2">
        <f t="shared" si="399"/>
        <v>6.0000000000000586</v>
      </c>
      <c r="K1301" s="2">
        <f t="shared" si="400"/>
        <v>3.9999999999999858</v>
      </c>
      <c r="L1301" s="2">
        <f t="shared" si="401"/>
        <v>4</v>
      </c>
      <c r="M1301" s="2">
        <f t="shared" ca="1" si="402"/>
        <v>654</v>
      </c>
      <c r="N1301" s="2" t="str">
        <f t="shared" si="403"/>
        <v/>
      </c>
      <c r="O1301" s="2">
        <f t="shared" si="404"/>
        <v>5.4000000000000519</v>
      </c>
      <c r="P1301" s="5">
        <f t="shared" si="405"/>
        <v>4.789420427815732</v>
      </c>
      <c r="Q1301" s="2">
        <f t="shared" si="406"/>
        <v>1.5999999999999943</v>
      </c>
      <c r="R1301" s="2">
        <f t="shared" si="407"/>
        <v>7.0000000000000462</v>
      </c>
      <c r="S1301" s="5">
        <f t="shared" si="408"/>
        <v>6.3894204278157263</v>
      </c>
    </row>
    <row r="1302" spans="1:19" x14ac:dyDescent="0.25">
      <c r="D1302" s="10">
        <v>1.4</v>
      </c>
      <c r="E1302" s="2">
        <v>918</v>
      </c>
      <c r="F1302" s="40">
        <f t="shared" si="396"/>
        <v>0.38750000000000001</v>
      </c>
      <c r="G1302" s="2">
        <v>926</v>
      </c>
      <c r="H1302" s="40">
        <f t="shared" si="397"/>
        <v>0.39305555555555555</v>
      </c>
      <c r="I1302" s="4">
        <f t="shared" si="398"/>
        <v>0.39652777777777776</v>
      </c>
      <c r="J1302" s="2" t="str">
        <f t="shared" si="399"/>
        <v/>
      </c>
      <c r="K1302" s="2">
        <f t="shared" si="400"/>
        <v>7.9999999999999716</v>
      </c>
      <c r="L1302" s="2">
        <f t="shared" si="401"/>
        <v>5</v>
      </c>
      <c r="M1302" s="2">
        <f t="shared" ca="1" si="402"/>
        <v>654</v>
      </c>
      <c r="N1302" s="2">
        <f t="shared" ca="1" si="403"/>
        <v>156.99999999999991</v>
      </c>
      <c r="O1302" s="2">
        <f t="shared" si="404"/>
        <v>3.5</v>
      </c>
      <c r="P1302" s="5">
        <f t="shared" si="405"/>
        <v>0.49463035137152384</v>
      </c>
      <c r="Q1302" s="2">
        <f t="shared" si="406"/>
        <v>11.19999999999996</v>
      </c>
      <c r="R1302" s="2">
        <f t="shared" si="407"/>
        <v>14.69999999999996</v>
      </c>
      <c r="S1302" s="5">
        <f t="shared" si="408"/>
        <v>11.694630351371485</v>
      </c>
    </row>
    <row r="1303" spans="1:19" x14ac:dyDescent="0.25">
      <c r="A1303" s="6">
        <v>38435</v>
      </c>
      <c r="B1303" s="2">
        <v>806</v>
      </c>
      <c r="D1303" s="10">
        <v>1.2999999999999999E-2</v>
      </c>
      <c r="E1303" s="2">
        <v>900</v>
      </c>
      <c r="F1303" s="40">
        <f t="shared" si="396"/>
        <v>0.375</v>
      </c>
      <c r="G1303" s="2">
        <v>914</v>
      </c>
      <c r="H1303" s="40">
        <f t="shared" si="397"/>
        <v>0.38472222222222219</v>
      </c>
      <c r="I1303" s="4" t="str">
        <f t="shared" si="398"/>
        <v/>
      </c>
      <c r="J1303" s="2">
        <f t="shared" si="399"/>
        <v>12.000000000000037</v>
      </c>
      <c r="K1303" s="2">
        <f t="shared" si="400"/>
        <v>13.99999999999995</v>
      </c>
      <c r="L1303" s="2">
        <f t="shared" si="401"/>
        <v>1</v>
      </c>
      <c r="M1303" s="2">
        <f t="shared" ca="1" si="402"/>
        <v>806</v>
      </c>
      <c r="N1303" s="2" t="str">
        <f t="shared" si="403"/>
        <v/>
      </c>
      <c r="O1303" s="2">
        <f t="shared" si="404"/>
        <v>5.4780000000000175</v>
      </c>
      <c r="P1303" s="5">
        <f t="shared" si="405"/>
        <v>2.5119357083933962</v>
      </c>
      <c r="Q1303" s="2">
        <f t="shared" si="406"/>
        <v>0.18199999999999936</v>
      </c>
      <c r="R1303" s="2">
        <f t="shared" si="407"/>
        <v>5.660000000000017</v>
      </c>
      <c r="S1303" s="5">
        <f t="shared" si="408"/>
        <v>2.6939357083933957</v>
      </c>
    </row>
    <row r="1304" spans="1:19" x14ac:dyDescent="0.25">
      <c r="D1304" s="10">
        <v>0.9</v>
      </c>
      <c r="E1304" s="2">
        <v>926</v>
      </c>
      <c r="F1304" s="40">
        <f t="shared" si="396"/>
        <v>0.39305555555555555</v>
      </c>
      <c r="G1304" s="2">
        <v>932</v>
      </c>
      <c r="H1304" s="40">
        <f t="shared" si="397"/>
        <v>0.3972222222222222</v>
      </c>
      <c r="I1304" s="4" t="str">
        <f t="shared" si="398"/>
        <v/>
      </c>
      <c r="J1304" s="2">
        <f t="shared" si="399"/>
        <v>9.000000000000048</v>
      </c>
      <c r="K1304" s="2">
        <f t="shared" si="400"/>
        <v>5.9999999999999787</v>
      </c>
      <c r="L1304" s="2">
        <f t="shared" si="401"/>
        <v>2</v>
      </c>
      <c r="M1304" s="2">
        <f t="shared" ca="1" si="402"/>
        <v>806</v>
      </c>
      <c r="N1304" s="2" t="str">
        <f t="shared" si="403"/>
        <v/>
      </c>
      <c r="O1304" s="2">
        <f t="shared" si="404"/>
        <v>4.095000000000022</v>
      </c>
      <c r="P1304" s="5">
        <f t="shared" si="405"/>
        <v>1.7801144073831667</v>
      </c>
      <c r="Q1304" s="2">
        <f t="shared" si="406"/>
        <v>5.3999999999999808</v>
      </c>
      <c r="R1304" s="2">
        <f t="shared" si="407"/>
        <v>9.4950000000000028</v>
      </c>
      <c r="S1304" s="5">
        <f t="shared" si="408"/>
        <v>7.1801144073831473</v>
      </c>
    </row>
    <row r="1305" spans="1:19" x14ac:dyDescent="0.25">
      <c r="D1305" s="10">
        <v>0.01</v>
      </c>
      <c r="E1305" s="2">
        <v>941</v>
      </c>
      <c r="F1305" s="40">
        <f t="shared" si="396"/>
        <v>0.40347222222222223</v>
      </c>
      <c r="G1305" s="2">
        <v>945</v>
      </c>
      <c r="H1305" s="40">
        <f t="shared" si="397"/>
        <v>0.40625</v>
      </c>
      <c r="I1305" s="4" t="str">
        <f t="shared" si="398"/>
        <v/>
      </c>
      <c r="J1305" s="2">
        <f t="shared" si="399"/>
        <v>19.000000000000014</v>
      </c>
      <c r="K1305" s="2">
        <f t="shared" si="400"/>
        <v>3.9999999999999858</v>
      </c>
      <c r="L1305" s="2">
        <f t="shared" si="401"/>
        <v>3</v>
      </c>
      <c r="M1305" s="2">
        <f t="shared" ca="1" si="402"/>
        <v>806</v>
      </c>
      <c r="N1305" s="2" t="str">
        <f t="shared" si="403"/>
        <v/>
      </c>
      <c r="O1305" s="2">
        <f t="shared" si="404"/>
        <v>950.09500000000071</v>
      </c>
      <c r="P1305" s="5">
        <f t="shared" si="405"/>
        <v>206.27148914446491</v>
      </c>
      <c r="Q1305" s="2">
        <f t="shared" si="406"/>
        <v>3.9999999999999862E-2</v>
      </c>
      <c r="R1305" s="2">
        <f t="shared" si="407"/>
        <v>950.13500000000067</v>
      </c>
      <c r="S1305" s="5">
        <f t="shared" si="408"/>
        <v>206.3114891444649</v>
      </c>
    </row>
    <row r="1306" spans="1:19" x14ac:dyDescent="0.25">
      <c r="D1306" s="10">
        <v>100</v>
      </c>
      <c r="E1306" s="2">
        <v>1004</v>
      </c>
      <c r="F1306" s="40">
        <f t="shared" si="396"/>
        <v>0.41944444444444445</v>
      </c>
      <c r="G1306" s="2">
        <v>1010</v>
      </c>
      <c r="H1306" s="40">
        <f t="shared" si="397"/>
        <v>0.4236111111111111</v>
      </c>
      <c r="I1306" s="4">
        <f t="shared" si="398"/>
        <v>0.42708333333333331</v>
      </c>
      <c r="J1306" s="2" t="str">
        <f t="shared" si="399"/>
        <v/>
      </c>
      <c r="K1306" s="2">
        <f t="shared" si="400"/>
        <v>5.9999999999999787</v>
      </c>
      <c r="L1306" s="2">
        <f t="shared" si="401"/>
        <v>4</v>
      </c>
      <c r="M1306" s="2">
        <f t="shared" ca="1" si="402"/>
        <v>806</v>
      </c>
      <c r="N1306" s="2">
        <f t="shared" ca="1" si="403"/>
        <v>129.00000000000003</v>
      </c>
      <c r="O1306" s="2">
        <f t="shared" si="404"/>
        <v>250</v>
      </c>
      <c r="P1306" s="5">
        <f t="shared" si="405"/>
        <v>27.143420404993254</v>
      </c>
      <c r="Q1306" s="2">
        <f t="shared" si="406"/>
        <v>599.99999999999784</v>
      </c>
      <c r="R1306" s="2">
        <f t="shared" si="407"/>
        <v>849.99999999999784</v>
      </c>
      <c r="S1306" s="5">
        <f t="shared" si="408"/>
        <v>627.14342040499105</v>
      </c>
    </row>
    <row r="1307" spans="1:19" x14ac:dyDescent="0.25">
      <c r="A1307" s="6">
        <v>38435</v>
      </c>
      <c r="B1307" s="2">
        <v>1017</v>
      </c>
      <c r="D1307" s="10">
        <v>100</v>
      </c>
      <c r="E1307" s="2">
        <v>1056</v>
      </c>
      <c r="F1307" s="40">
        <f t="shared" si="396"/>
        <v>0.45555555555555555</v>
      </c>
      <c r="G1307" s="2">
        <v>1102</v>
      </c>
      <c r="H1307" s="40">
        <f t="shared" si="397"/>
        <v>0.4597222222222222</v>
      </c>
      <c r="I1307" s="4" t="str">
        <f t="shared" si="398"/>
        <v/>
      </c>
      <c r="J1307" s="2">
        <f t="shared" si="399"/>
        <v>7.9999999999999716</v>
      </c>
      <c r="K1307" s="2">
        <f t="shared" si="400"/>
        <v>5.9999999999999787</v>
      </c>
      <c r="L1307" s="2">
        <f t="shared" si="401"/>
        <v>1</v>
      </c>
      <c r="M1307" s="2">
        <f t="shared" ca="1" si="402"/>
        <v>1017</v>
      </c>
      <c r="N1307" s="2" t="str">
        <f t="shared" si="403"/>
        <v/>
      </c>
      <c r="O1307" s="2">
        <f t="shared" si="404"/>
        <v>1199.9999999999957</v>
      </c>
      <c r="P1307" s="5">
        <f t="shared" si="405"/>
        <v>1154.1560410366426</v>
      </c>
      <c r="Q1307" s="2">
        <f t="shared" si="406"/>
        <v>599.99999999999784</v>
      </c>
      <c r="R1307" s="2">
        <f t="shared" si="407"/>
        <v>1799.9999999999936</v>
      </c>
      <c r="S1307" s="5">
        <f t="shared" si="408"/>
        <v>1754.1560410366405</v>
      </c>
    </row>
    <row r="1308" spans="1:19" x14ac:dyDescent="0.25">
      <c r="D1308" s="10">
        <v>200</v>
      </c>
      <c r="E1308" s="2">
        <v>1110</v>
      </c>
      <c r="F1308" s="40">
        <f t="shared" si="396"/>
        <v>0.46527777777777773</v>
      </c>
      <c r="G1308" s="2">
        <v>1306</v>
      </c>
      <c r="H1308" s="40">
        <f t="shared" si="397"/>
        <v>0.54583333333333328</v>
      </c>
      <c r="I1308" s="4">
        <f t="shared" si="398"/>
        <v>0.54930555555555549</v>
      </c>
      <c r="J1308" s="2" t="str">
        <f t="shared" si="399"/>
        <v/>
      </c>
      <c r="K1308" s="2">
        <f t="shared" si="400"/>
        <v>115.99999999999999</v>
      </c>
      <c r="L1308" s="2">
        <f t="shared" si="401"/>
        <v>2</v>
      </c>
      <c r="M1308" s="2">
        <f t="shared" ca="1" si="402"/>
        <v>1017</v>
      </c>
      <c r="N1308" s="2">
        <f t="shared" ca="1" si="403"/>
        <v>173.99999999999994</v>
      </c>
      <c r="O1308" s="2">
        <f t="shared" si="404"/>
        <v>500</v>
      </c>
      <c r="P1308" s="5">
        <f t="shared" si="405"/>
        <v>52.318172546220183</v>
      </c>
      <c r="Q1308" s="2">
        <f t="shared" si="406"/>
        <v>23199.999999999996</v>
      </c>
      <c r="R1308" s="2">
        <f t="shared" si="407"/>
        <v>23699.999999999996</v>
      </c>
      <c r="S1308" s="5">
        <f t="shared" si="408"/>
        <v>23252.318172546216</v>
      </c>
    </row>
    <row r="1309" spans="1:19" x14ac:dyDescent="0.25">
      <c r="A1309" s="6">
        <v>38436</v>
      </c>
      <c r="B1309" s="2">
        <v>748</v>
      </c>
      <c r="D1309" s="10">
        <v>0.01</v>
      </c>
      <c r="E1309" s="2">
        <v>923</v>
      </c>
      <c r="F1309" s="40">
        <f t="shared" si="396"/>
        <v>0.39097222222222222</v>
      </c>
      <c r="G1309" s="2">
        <v>929</v>
      </c>
      <c r="H1309" s="40">
        <f t="shared" si="397"/>
        <v>0.39513888888888887</v>
      </c>
      <c r="I1309" s="4" t="str">
        <f t="shared" si="398"/>
        <v/>
      </c>
      <c r="J1309" s="2">
        <f t="shared" si="399"/>
        <v>16.000000000000021</v>
      </c>
      <c r="K1309" s="2">
        <f t="shared" si="400"/>
        <v>5.9999999999999787</v>
      </c>
      <c r="L1309" s="2">
        <f t="shared" si="401"/>
        <v>1</v>
      </c>
      <c r="M1309" s="2">
        <f t="shared" ca="1" si="402"/>
        <v>748</v>
      </c>
      <c r="N1309" s="2" t="str">
        <f t="shared" si="403"/>
        <v/>
      </c>
      <c r="O1309" s="2">
        <f t="shared" si="404"/>
        <v>800.08000000000106</v>
      </c>
      <c r="P1309" s="5">
        <f t="shared" si="405"/>
        <v>173.70230664797054</v>
      </c>
      <c r="Q1309" s="2">
        <f t="shared" si="406"/>
        <v>5.999999999999979E-2</v>
      </c>
      <c r="R1309" s="2">
        <f t="shared" si="407"/>
        <v>800.14000000000101</v>
      </c>
      <c r="S1309" s="5">
        <f t="shared" si="408"/>
        <v>173.76230664797055</v>
      </c>
    </row>
    <row r="1310" spans="1:19" x14ac:dyDescent="0.25">
      <c r="D1310" s="10">
        <v>100</v>
      </c>
      <c r="E1310" s="2">
        <v>945</v>
      </c>
      <c r="F1310" s="40">
        <f t="shared" si="396"/>
        <v>0.40625</v>
      </c>
      <c r="G1310" s="2">
        <v>949</v>
      </c>
      <c r="H1310" s="40">
        <f t="shared" si="397"/>
        <v>0.40902777777777777</v>
      </c>
      <c r="I1310" s="4" t="str">
        <f t="shared" si="398"/>
        <v/>
      </c>
      <c r="J1310" s="2">
        <f t="shared" si="399"/>
        <v>9.000000000000048</v>
      </c>
      <c r="K1310" s="2">
        <f t="shared" si="400"/>
        <v>3.9999999999999858</v>
      </c>
      <c r="L1310" s="2">
        <f t="shared" si="401"/>
        <v>2</v>
      </c>
      <c r="M1310" s="2">
        <f t="shared" ca="1" si="402"/>
        <v>748</v>
      </c>
      <c r="N1310" s="2" t="str">
        <f t="shared" si="403"/>
        <v/>
      </c>
      <c r="O1310" s="2">
        <f t="shared" si="404"/>
        <v>1350.0000000000073</v>
      </c>
      <c r="P1310" s="5">
        <f t="shared" si="405"/>
        <v>1298.4255461662344</v>
      </c>
      <c r="Q1310" s="2">
        <f t="shared" si="406"/>
        <v>399.99999999999858</v>
      </c>
      <c r="R1310" s="2">
        <f t="shared" si="407"/>
        <v>1750.0000000000059</v>
      </c>
      <c r="S1310" s="5">
        <f t="shared" si="408"/>
        <v>1698.4255461662331</v>
      </c>
    </row>
    <row r="1311" spans="1:19" x14ac:dyDescent="0.25">
      <c r="D1311" s="10">
        <v>200</v>
      </c>
      <c r="E1311" s="2">
        <v>958</v>
      </c>
      <c r="F1311" s="40">
        <f t="shared" si="396"/>
        <v>0.4152777777777778</v>
      </c>
      <c r="G1311" s="2">
        <v>1134</v>
      </c>
      <c r="H1311" s="40">
        <f t="shared" si="397"/>
        <v>0.48194444444444445</v>
      </c>
      <c r="I1311" s="4">
        <f t="shared" si="398"/>
        <v>0.48541666666666666</v>
      </c>
      <c r="J1311" s="2" t="str">
        <f t="shared" si="399"/>
        <v/>
      </c>
      <c r="K1311" s="2">
        <f t="shared" si="400"/>
        <v>95.999999999999972</v>
      </c>
      <c r="L1311" s="2">
        <f t="shared" si="401"/>
        <v>3</v>
      </c>
      <c r="M1311" s="2">
        <f t="shared" ca="1" si="402"/>
        <v>748</v>
      </c>
      <c r="N1311" s="2">
        <f t="shared" ca="1" si="403"/>
        <v>230.99999999999997</v>
      </c>
      <c r="O1311" s="2">
        <f t="shared" si="404"/>
        <v>500</v>
      </c>
      <c r="P1311" s="5">
        <f t="shared" si="405"/>
        <v>52.318172546220183</v>
      </c>
      <c r="Q1311" s="2">
        <f t="shared" si="406"/>
        <v>19199.999999999993</v>
      </c>
      <c r="R1311" s="2">
        <f t="shared" si="407"/>
        <v>19699.999999999993</v>
      </c>
      <c r="S1311" s="5">
        <f t="shared" si="408"/>
        <v>19252.318172546213</v>
      </c>
    </row>
    <row r="1312" spans="1:19" x14ac:dyDescent="0.25">
      <c r="A1312" s="6">
        <v>38439</v>
      </c>
      <c r="B1312" s="2">
        <v>802</v>
      </c>
      <c r="D1312" s="10">
        <v>0.01</v>
      </c>
      <c r="E1312" s="2">
        <v>837</v>
      </c>
      <c r="F1312" s="40">
        <f t="shared" si="396"/>
        <v>0.35902777777777778</v>
      </c>
      <c r="G1312" s="2">
        <v>839</v>
      </c>
      <c r="H1312" s="40">
        <f t="shared" si="397"/>
        <v>0.36041666666666666</v>
      </c>
      <c r="I1312" s="4" t="str">
        <f t="shared" si="398"/>
        <v/>
      </c>
      <c r="J1312" s="2">
        <f t="shared" si="399"/>
        <v>5.9999999999999787</v>
      </c>
      <c r="K1312" s="2">
        <f t="shared" si="400"/>
        <v>1.9999999999999929</v>
      </c>
      <c r="L1312" s="2">
        <f t="shared" si="401"/>
        <v>1</v>
      </c>
      <c r="M1312" s="2">
        <f t="shared" ca="1" si="402"/>
        <v>802</v>
      </c>
      <c r="N1312" s="2" t="str">
        <f t="shared" si="403"/>
        <v/>
      </c>
      <c r="O1312" s="2">
        <f t="shared" si="404"/>
        <v>30.029999999999891</v>
      </c>
      <c r="P1312" s="5">
        <f t="shared" si="405"/>
        <v>8.6773292337360957</v>
      </c>
      <c r="Q1312" s="2">
        <f t="shared" si="406"/>
        <v>1.9999999999999931E-2</v>
      </c>
      <c r="R1312" s="2">
        <f t="shared" si="407"/>
        <v>30.049999999999891</v>
      </c>
      <c r="S1312" s="5">
        <f t="shared" si="408"/>
        <v>8.6973292337360952</v>
      </c>
    </row>
    <row r="1313" spans="1:19" x14ac:dyDescent="0.25">
      <c r="D1313" s="10">
        <v>10</v>
      </c>
      <c r="E1313" s="2">
        <v>845</v>
      </c>
      <c r="F1313" s="40">
        <f t="shared" si="396"/>
        <v>0.36458333333333331</v>
      </c>
      <c r="G1313" s="2">
        <v>847</v>
      </c>
      <c r="H1313" s="40">
        <f t="shared" si="397"/>
        <v>0.3659722222222222</v>
      </c>
      <c r="I1313" s="4" t="str">
        <f t="shared" si="398"/>
        <v/>
      </c>
      <c r="J1313" s="2">
        <f t="shared" si="399"/>
        <v>5.9999999999999787</v>
      </c>
      <c r="K1313" s="2">
        <f t="shared" si="400"/>
        <v>1.9999999999999929</v>
      </c>
      <c r="L1313" s="2">
        <f t="shared" si="401"/>
        <v>2</v>
      </c>
      <c r="M1313" s="2">
        <f t="shared" ca="1" si="402"/>
        <v>802</v>
      </c>
      <c r="N1313" s="2" t="str">
        <f t="shared" si="403"/>
        <v/>
      </c>
      <c r="O1313" s="2">
        <f t="shared" si="404"/>
        <v>629.99999999999773</v>
      </c>
      <c r="P1313" s="5">
        <f t="shared" si="405"/>
        <v>380.54136086032241</v>
      </c>
      <c r="Q1313" s="2">
        <f t="shared" si="406"/>
        <v>19.999999999999929</v>
      </c>
      <c r="R1313" s="2">
        <f t="shared" si="407"/>
        <v>649.99999999999761</v>
      </c>
      <c r="S1313" s="5">
        <f t="shared" si="408"/>
        <v>400.54136086032236</v>
      </c>
    </row>
    <row r="1314" spans="1:19" x14ac:dyDescent="0.25">
      <c r="D1314" s="10">
        <v>200</v>
      </c>
      <c r="E1314" s="2">
        <v>853</v>
      </c>
      <c r="F1314" s="40">
        <f t="shared" si="396"/>
        <v>0.37013888888888885</v>
      </c>
      <c r="G1314" s="2">
        <v>1025</v>
      </c>
      <c r="H1314" s="40">
        <f t="shared" si="397"/>
        <v>0.43402777777777773</v>
      </c>
      <c r="I1314" s="4">
        <f t="shared" si="398"/>
        <v>0.43749999999999994</v>
      </c>
      <c r="J1314" s="2" t="str">
        <f t="shared" si="399"/>
        <v/>
      </c>
      <c r="K1314" s="2">
        <f t="shared" si="400"/>
        <v>92</v>
      </c>
      <c r="L1314" s="2">
        <f t="shared" si="401"/>
        <v>3</v>
      </c>
      <c r="M1314" s="2">
        <f t="shared" ca="1" si="402"/>
        <v>802</v>
      </c>
      <c r="N1314" s="2">
        <f t="shared" ca="1" si="403"/>
        <v>147.99999999999994</v>
      </c>
      <c r="O1314" s="2">
        <f t="shared" si="404"/>
        <v>500</v>
      </c>
      <c r="P1314" s="5">
        <f t="shared" si="405"/>
        <v>52.318172546220183</v>
      </c>
      <c r="Q1314" s="2">
        <f t="shared" si="406"/>
        <v>18400</v>
      </c>
      <c r="R1314" s="2">
        <f t="shared" si="407"/>
        <v>18900</v>
      </c>
      <c r="S1314" s="5">
        <f t="shared" si="408"/>
        <v>18452.31817254622</v>
      </c>
    </row>
    <row r="1315" spans="1:19" x14ac:dyDescent="0.25">
      <c r="A1315" s="6">
        <v>38440</v>
      </c>
      <c r="D1315" s="10">
        <v>0.01</v>
      </c>
      <c r="E1315" s="7">
        <v>917</v>
      </c>
      <c r="F1315" s="41">
        <f t="shared" si="396"/>
        <v>0.38680555555555557</v>
      </c>
      <c r="G1315" s="7">
        <v>919</v>
      </c>
      <c r="H1315" s="40">
        <f t="shared" si="397"/>
        <v>0.38819444444444445</v>
      </c>
      <c r="I1315" s="4" t="str">
        <f t="shared" si="398"/>
        <v/>
      </c>
      <c r="J1315" s="2">
        <f t="shared" si="399"/>
        <v>5.9999999999999787</v>
      </c>
      <c r="K1315" s="2">
        <f t="shared" si="400"/>
        <v>1.9999999999999929</v>
      </c>
      <c r="L1315" s="2">
        <f t="shared" si="401"/>
        <v>1</v>
      </c>
      <c r="M1315" s="2">
        <f t="shared" ca="1" si="402"/>
        <v>0</v>
      </c>
      <c r="N1315" s="2" t="str">
        <f t="shared" si="403"/>
        <v/>
      </c>
      <c r="O1315" s="2">
        <f t="shared" si="404"/>
        <v>300.02999999999895</v>
      </c>
      <c r="P1315" s="5">
        <f t="shared" si="405"/>
        <v>65.138364992988656</v>
      </c>
      <c r="Q1315" s="2">
        <f t="shared" si="406"/>
        <v>1.9999999999999931E-2</v>
      </c>
      <c r="R1315" s="2">
        <f t="shared" si="407"/>
        <v>300.04999999999893</v>
      </c>
      <c r="S1315" s="5">
        <f t="shared" si="408"/>
        <v>65.158364992988652</v>
      </c>
    </row>
    <row r="1316" spans="1:19" x14ac:dyDescent="0.25">
      <c r="D1316" s="10">
        <v>100</v>
      </c>
      <c r="E1316" s="2">
        <v>925</v>
      </c>
      <c r="F1316" s="40">
        <f t="shared" si="396"/>
        <v>0.3923611111111111</v>
      </c>
      <c r="G1316" s="2">
        <v>931</v>
      </c>
      <c r="H1316" s="40">
        <f t="shared" si="397"/>
        <v>0.39652777777777781</v>
      </c>
      <c r="I1316" s="4" t="str">
        <f t="shared" si="398"/>
        <v/>
      </c>
      <c r="J1316" s="2">
        <f t="shared" si="399"/>
        <v>3.9999999999999858</v>
      </c>
      <c r="K1316" s="2">
        <f t="shared" si="400"/>
        <v>6.0000000000000586</v>
      </c>
      <c r="L1316" s="2">
        <f t="shared" si="401"/>
        <v>2</v>
      </c>
      <c r="M1316" s="2">
        <f t="shared" ca="1" si="402"/>
        <v>0</v>
      </c>
      <c r="N1316" s="2" t="str">
        <f t="shared" si="403"/>
        <v/>
      </c>
      <c r="O1316" s="2">
        <f t="shared" si="404"/>
        <v>599.99999999999784</v>
      </c>
      <c r="P1316" s="5">
        <f t="shared" si="405"/>
        <v>577.0780205183213</v>
      </c>
      <c r="Q1316" s="2">
        <f t="shared" si="406"/>
        <v>600.00000000000591</v>
      </c>
      <c r="R1316" s="2">
        <f t="shared" si="407"/>
        <v>1200.0000000000036</v>
      </c>
      <c r="S1316" s="5">
        <f t="shared" si="408"/>
        <v>1177.0780205183273</v>
      </c>
    </row>
    <row r="1317" spans="1:19" x14ac:dyDescent="0.25">
      <c r="D1317" s="10">
        <v>200</v>
      </c>
      <c r="E1317" s="2">
        <v>935</v>
      </c>
      <c r="F1317" s="40">
        <f t="shared" si="396"/>
        <v>0.39930555555555558</v>
      </c>
      <c r="G1317" s="2">
        <v>1116</v>
      </c>
      <c r="H1317" s="40">
        <f t="shared" si="397"/>
        <v>0.4694444444444445</v>
      </c>
      <c r="I1317" s="4" t="str">
        <f t="shared" si="398"/>
        <v/>
      </c>
      <c r="J1317" s="2">
        <f t="shared" si="399"/>
        <v>4.9999999999999023</v>
      </c>
      <c r="K1317" s="2">
        <f t="shared" si="400"/>
        <v>101.00000000000004</v>
      </c>
      <c r="L1317" s="2">
        <f t="shared" si="401"/>
        <v>3</v>
      </c>
      <c r="M1317" s="2">
        <f t="shared" ca="1" si="402"/>
        <v>0</v>
      </c>
      <c r="N1317" s="2" t="str">
        <f t="shared" si="403"/>
        <v/>
      </c>
      <c r="O1317" s="2">
        <f t="shared" si="404"/>
        <v>549.9999999999892</v>
      </c>
      <c r="P1317" s="5">
        <f t="shared" si="405"/>
        <v>390.8650413516927</v>
      </c>
      <c r="Q1317" s="2">
        <f t="shared" si="406"/>
        <v>20200.000000000007</v>
      </c>
      <c r="R1317" s="2">
        <f t="shared" si="407"/>
        <v>20749.999999999996</v>
      </c>
      <c r="S1317" s="5">
        <f t="shared" si="408"/>
        <v>20590.865041351699</v>
      </c>
    </row>
    <row r="1318" spans="1:19" x14ac:dyDescent="0.25">
      <c r="D1318" s="10">
        <v>20</v>
      </c>
      <c r="E1318" s="2">
        <v>1121</v>
      </c>
      <c r="F1318" s="40">
        <f t="shared" si="396"/>
        <v>0.47291666666666665</v>
      </c>
      <c r="G1318" s="2">
        <v>1149</v>
      </c>
      <c r="H1318" s="40">
        <f t="shared" si="397"/>
        <v>0.49236111111111108</v>
      </c>
      <c r="I1318" s="4">
        <f t="shared" si="398"/>
        <v>0.49583333333333329</v>
      </c>
      <c r="J1318" s="2" t="str">
        <f t="shared" si="399"/>
        <v/>
      </c>
      <c r="K1318" s="2">
        <f t="shared" si="400"/>
        <v>27.999999999999979</v>
      </c>
      <c r="L1318" s="2">
        <f t="shared" si="401"/>
        <v>4</v>
      </c>
      <c r="M1318" s="2">
        <f t="shared" ca="1" si="402"/>
        <v>0</v>
      </c>
      <c r="N1318" s="2" t="e">
        <f t="shared" ca="1" si="403"/>
        <v>#VALUE!</v>
      </c>
      <c r="O1318" s="2">
        <f t="shared" si="404"/>
        <v>50</v>
      </c>
      <c r="P1318" s="5">
        <f t="shared" si="405"/>
        <v>5.9484036251947776</v>
      </c>
      <c r="Q1318" s="2">
        <f t="shared" si="406"/>
        <v>559.99999999999955</v>
      </c>
      <c r="R1318" s="2">
        <f t="shared" si="407"/>
        <v>609.99999999999955</v>
      </c>
      <c r="S1318" s="5">
        <f t="shared" si="408"/>
        <v>565.94840362519437</v>
      </c>
    </row>
    <row r="1319" spans="1:19" x14ac:dyDescent="0.25">
      <c r="A1319" s="6">
        <v>38441</v>
      </c>
      <c r="B1319" s="2">
        <v>819</v>
      </c>
      <c r="D1319" s="10">
        <v>0.01</v>
      </c>
      <c r="E1319" s="2">
        <v>905</v>
      </c>
      <c r="F1319" s="40">
        <f t="shared" ref="F1319:F1325" si="409">VALUE(CONCATENATE(LEFT(E1319,LEN(E1319)-2),":",RIGHT(E1319,2)))</f>
        <v>0.37847222222222227</v>
      </c>
      <c r="G1319" s="2">
        <v>907</v>
      </c>
      <c r="H1319" s="40">
        <f t="shared" si="397"/>
        <v>0.37986111111111115</v>
      </c>
      <c r="I1319" s="4" t="str">
        <f t="shared" si="398"/>
        <v/>
      </c>
      <c r="J1319" s="2">
        <f t="shared" si="399"/>
        <v>3.9999999999999858</v>
      </c>
      <c r="K1319" s="2">
        <f t="shared" si="400"/>
        <v>1.9999999999999929</v>
      </c>
      <c r="L1319" s="2">
        <f t="shared" si="401"/>
        <v>1</v>
      </c>
      <c r="M1319" s="2">
        <f t="shared" ca="1" si="402"/>
        <v>819</v>
      </c>
      <c r="N1319" s="2" t="str">
        <f t="shared" si="403"/>
        <v/>
      </c>
      <c r="O1319" s="2">
        <f t="shared" si="404"/>
        <v>1.0199999999999965</v>
      </c>
      <c r="P1319" s="5">
        <f t="shared" si="405"/>
        <v>0.50103209922897962</v>
      </c>
      <c r="Q1319" s="2">
        <f t="shared" si="406"/>
        <v>1.9999999999999931E-2</v>
      </c>
      <c r="R1319" s="2">
        <f t="shared" si="407"/>
        <v>1.0399999999999965</v>
      </c>
      <c r="S1319" s="5">
        <f t="shared" si="408"/>
        <v>0.52103209922897953</v>
      </c>
    </row>
    <row r="1320" spans="1:19" x14ac:dyDescent="0.25">
      <c r="D1320" s="10">
        <v>0.5</v>
      </c>
      <c r="E1320" s="2">
        <v>911</v>
      </c>
      <c r="F1320" s="40">
        <f t="shared" si="409"/>
        <v>0.38263888888888892</v>
      </c>
      <c r="G1320" s="2">
        <v>921</v>
      </c>
      <c r="H1320" s="40">
        <f t="shared" si="397"/>
        <v>0.38958333333333334</v>
      </c>
      <c r="I1320" s="4">
        <f t="shared" si="398"/>
        <v>0.39305555555555555</v>
      </c>
      <c r="J1320" s="2" t="str">
        <f t="shared" si="399"/>
        <v/>
      </c>
      <c r="K1320" s="2">
        <f t="shared" si="400"/>
        <v>9.9999999999999645</v>
      </c>
      <c r="L1320" s="2">
        <f t="shared" si="401"/>
        <v>2</v>
      </c>
      <c r="M1320" s="2">
        <f t="shared" ca="1" si="402"/>
        <v>819</v>
      </c>
      <c r="N1320" s="2">
        <f t="shared" ca="1" si="403"/>
        <v>67</v>
      </c>
      <c r="O1320" s="2">
        <f t="shared" si="404"/>
        <v>1.25</v>
      </c>
      <c r="P1320" s="5">
        <f t="shared" si="405"/>
        <v>0.19051423432971509</v>
      </c>
      <c r="Q1320" s="2">
        <f t="shared" si="406"/>
        <v>4.9999999999999822</v>
      </c>
      <c r="R1320" s="2">
        <f t="shared" si="407"/>
        <v>6.2499999999999822</v>
      </c>
      <c r="S1320" s="5">
        <f t="shared" si="408"/>
        <v>5.1905142343296973</v>
      </c>
    </row>
    <row r="1321" spans="1:19" x14ac:dyDescent="0.25">
      <c r="A1321" s="6">
        <v>38441</v>
      </c>
      <c r="B1321" s="2">
        <v>927</v>
      </c>
      <c r="D1321" s="10">
        <v>20</v>
      </c>
      <c r="E1321" s="2">
        <v>944</v>
      </c>
      <c r="F1321" s="40">
        <f t="shared" si="409"/>
        <v>0.4055555555555555</v>
      </c>
      <c r="G1321" s="2">
        <v>1000</v>
      </c>
      <c r="H1321" s="40">
        <f t="shared" si="397"/>
        <v>0.41666666666666669</v>
      </c>
      <c r="I1321" s="4" t="str">
        <f t="shared" si="398"/>
        <v/>
      </c>
      <c r="J1321" s="2">
        <f t="shared" si="399"/>
        <v>9.9999999999999645</v>
      </c>
      <c r="K1321" s="2">
        <f t="shared" si="400"/>
        <v>16.000000000000103</v>
      </c>
      <c r="L1321" s="2">
        <f t="shared" si="401"/>
        <v>1</v>
      </c>
      <c r="M1321" s="2">
        <f t="shared" ca="1" si="402"/>
        <v>927</v>
      </c>
      <c r="N1321" s="2" t="str">
        <f t="shared" si="403"/>
        <v/>
      </c>
      <c r="O1321" s="2">
        <f t="shared" si="404"/>
        <v>1099.9999999999961</v>
      </c>
      <c r="P1321" s="5">
        <f t="shared" si="405"/>
        <v>781.73008270339801</v>
      </c>
      <c r="Q1321" s="2">
        <f t="shared" si="406"/>
        <v>320.00000000000205</v>
      </c>
      <c r="R1321" s="2">
        <f t="shared" si="407"/>
        <v>1419.9999999999982</v>
      </c>
      <c r="S1321" s="5">
        <f t="shared" si="408"/>
        <v>1101.7300827034001</v>
      </c>
    </row>
    <row r="1322" spans="1:19" x14ac:dyDescent="0.25">
      <c r="D1322" s="10">
        <v>200</v>
      </c>
      <c r="E1322" s="2">
        <v>1010</v>
      </c>
      <c r="F1322" s="40">
        <f t="shared" si="409"/>
        <v>0.4236111111111111</v>
      </c>
      <c r="G1322" s="7">
        <v>1155</v>
      </c>
      <c r="H1322" s="40">
        <f t="shared" si="397"/>
        <v>0.49652777777777773</v>
      </c>
      <c r="I1322" s="4">
        <f t="shared" si="398"/>
        <v>0.49999999999999994</v>
      </c>
      <c r="J1322" s="2" t="str">
        <f t="shared" si="399"/>
        <v/>
      </c>
      <c r="K1322" s="2">
        <f t="shared" si="400"/>
        <v>104.99999999999994</v>
      </c>
      <c r="L1322" s="2">
        <f t="shared" si="401"/>
        <v>2</v>
      </c>
      <c r="M1322" s="2">
        <f t="shared" ca="1" si="402"/>
        <v>927</v>
      </c>
      <c r="N1322" s="2">
        <f t="shared" ca="1" si="403"/>
        <v>152.99999999999994</v>
      </c>
      <c r="O1322" s="2">
        <f t="shared" si="404"/>
        <v>500</v>
      </c>
      <c r="P1322" s="5">
        <f t="shared" si="405"/>
        <v>52.318172546220183</v>
      </c>
      <c r="Q1322" s="2">
        <f t="shared" si="406"/>
        <v>20999.999999999989</v>
      </c>
      <c r="R1322" s="2">
        <f t="shared" si="407"/>
        <v>21499.999999999989</v>
      </c>
      <c r="S1322" s="5">
        <f t="shared" si="408"/>
        <v>21052.318172546209</v>
      </c>
    </row>
    <row r="1323" spans="1:19" x14ac:dyDescent="0.25">
      <c r="A1323" s="6">
        <v>38442</v>
      </c>
      <c r="B1323" s="2">
        <v>804</v>
      </c>
      <c r="D1323" s="10">
        <v>0.01</v>
      </c>
      <c r="E1323" s="2">
        <v>843</v>
      </c>
      <c r="F1323" s="40">
        <f t="shared" si="409"/>
        <v>0.36319444444444443</v>
      </c>
      <c r="G1323" s="2">
        <v>851</v>
      </c>
      <c r="H1323" s="40">
        <f t="shared" si="397"/>
        <v>0.36874999999999997</v>
      </c>
      <c r="I1323" s="4" t="str">
        <f t="shared" si="398"/>
        <v/>
      </c>
      <c r="J1323" s="2">
        <f t="shared" si="399"/>
        <v>10.000000000000124</v>
      </c>
      <c r="K1323" s="2">
        <f t="shared" si="400"/>
        <v>7.9999999999999716</v>
      </c>
      <c r="L1323" s="2">
        <f t="shared" si="401"/>
        <v>1</v>
      </c>
      <c r="M1323" s="2">
        <f t="shared" ca="1" si="402"/>
        <v>804</v>
      </c>
      <c r="N1323" s="2" t="str">
        <f t="shared" si="403"/>
        <v/>
      </c>
      <c r="O1323" s="2">
        <f t="shared" si="404"/>
        <v>500.05000000000626</v>
      </c>
      <c r="P1323" s="5">
        <f t="shared" si="405"/>
        <v>108.56394165498281</v>
      </c>
      <c r="Q1323" s="2">
        <f t="shared" si="406"/>
        <v>7.9999999999999724E-2</v>
      </c>
      <c r="R1323" s="2">
        <f t="shared" si="407"/>
        <v>500.13000000000625</v>
      </c>
      <c r="S1323" s="5">
        <f t="shared" si="408"/>
        <v>108.64394165498281</v>
      </c>
    </row>
    <row r="1324" spans="1:19" x14ac:dyDescent="0.25">
      <c r="D1324" s="10">
        <v>100</v>
      </c>
      <c r="E1324" s="2">
        <v>901</v>
      </c>
      <c r="F1324" s="40">
        <f t="shared" si="409"/>
        <v>0.3756944444444445</v>
      </c>
      <c r="G1324" s="2">
        <v>904</v>
      </c>
      <c r="H1324" s="40">
        <f t="shared" ref="H1324:H1325" si="410">VALUE(CONCATENATE(LEFT(G1324,LEN(G1324)-2),":",RIGHT(G1324,2)))</f>
        <v>0.37777777777777777</v>
      </c>
      <c r="I1324" s="4" t="str">
        <f t="shared" si="398"/>
        <v/>
      </c>
      <c r="J1324" s="2">
        <f t="shared" si="399"/>
        <v>1.9999999999999929</v>
      </c>
      <c r="K1324" s="2">
        <f t="shared" si="400"/>
        <v>2.9999999999999094</v>
      </c>
      <c r="L1324" s="2">
        <f t="shared" si="401"/>
        <v>2</v>
      </c>
      <c r="M1324" s="2">
        <f t="shared" ca="1" si="402"/>
        <v>804</v>
      </c>
      <c r="N1324" s="2" t="str">
        <f t="shared" si="403"/>
        <v/>
      </c>
      <c r="O1324" s="2">
        <f t="shared" si="404"/>
        <v>299.99999999999892</v>
      </c>
      <c r="P1324" s="5">
        <f t="shared" si="405"/>
        <v>288.53901025916065</v>
      </c>
      <c r="Q1324" s="2">
        <f t="shared" si="406"/>
        <v>299.99999999999096</v>
      </c>
      <c r="R1324" s="2">
        <f t="shared" si="407"/>
        <v>599.99999999998988</v>
      </c>
      <c r="S1324" s="5">
        <f t="shared" si="408"/>
        <v>588.53901025915161</v>
      </c>
    </row>
    <row r="1325" spans="1:19" x14ac:dyDescent="0.25">
      <c r="D1325" s="10">
        <v>200</v>
      </c>
      <c r="E1325" s="2">
        <v>906</v>
      </c>
      <c r="F1325" s="40">
        <f t="shared" si="409"/>
        <v>0.37916666666666665</v>
      </c>
      <c r="G1325" s="2">
        <v>1055</v>
      </c>
      <c r="H1325" s="40">
        <f t="shared" si="410"/>
        <v>0.4548611111111111</v>
      </c>
      <c r="I1325" s="4">
        <f t="shared" si="398"/>
        <v>0.45833333333333331</v>
      </c>
      <c r="J1325" s="2" t="str">
        <f t="shared" si="399"/>
        <v/>
      </c>
      <c r="K1325" s="2">
        <f t="shared" si="400"/>
        <v>109.00000000000001</v>
      </c>
      <c r="L1325" s="2">
        <f t="shared" si="401"/>
        <v>3</v>
      </c>
      <c r="M1325" s="2">
        <f t="shared" ca="1" si="402"/>
        <v>804</v>
      </c>
      <c r="N1325" s="2">
        <f t="shared" ca="1" si="403"/>
        <v>176</v>
      </c>
      <c r="O1325" s="2">
        <f t="shared" si="404"/>
        <v>500</v>
      </c>
      <c r="P1325" s="5">
        <f t="shared" si="405"/>
        <v>52.318172546220183</v>
      </c>
      <c r="Q1325" s="2">
        <f t="shared" si="406"/>
        <v>21800.000000000004</v>
      </c>
      <c r="R1325" s="2">
        <f t="shared" si="407"/>
        <v>22300.000000000004</v>
      </c>
      <c r="S1325" s="5">
        <f t="shared" si="408"/>
        <v>21852.318172546224</v>
      </c>
    </row>
  </sheetData>
  <mergeCells count="2">
    <mergeCell ref="B130:B131"/>
    <mergeCell ref="C130:C131"/>
  </mergeCells>
  <conditionalFormatting sqref="I2:N1325">
    <cfRule type="cellIs" dxfId="21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61D74-152F-4CC4-A4F7-302951844143}">
  <sheetPr codeName="Sheet3"/>
  <dimension ref="A1:AN1279"/>
  <sheetViews>
    <sheetView topLeftCell="A881" workbookViewId="0">
      <selection activeCell="G1091" sqref="A1:S1209"/>
    </sheetView>
  </sheetViews>
  <sheetFormatPr defaultRowHeight="15" x14ac:dyDescent="0.25"/>
  <cols>
    <col min="1" max="1" width="19.28515625" style="45" bestFit="1" customWidth="1"/>
    <col min="2" max="2" width="14.5703125" style="51" bestFit="1" customWidth="1"/>
    <col min="3" max="3" width="11.5703125" style="45" bestFit="1" customWidth="1"/>
    <col min="4" max="4" width="11.42578125" style="54" bestFit="1" customWidth="1"/>
    <col min="5" max="5" width="11.5703125" style="45" bestFit="1" customWidth="1"/>
    <col min="6" max="6" width="12.28515625" style="51" bestFit="1" customWidth="1"/>
    <col min="7" max="7" width="10" style="45" bestFit="1" customWidth="1"/>
    <col min="8" max="8" width="13" style="51" bestFit="1" customWidth="1"/>
    <col min="9" max="9" width="12.140625" style="45" bestFit="1" customWidth="1"/>
    <col min="10" max="10" width="10.140625" style="45" bestFit="1" customWidth="1"/>
    <col min="11" max="11" width="11.5703125" style="45" bestFit="1" customWidth="1"/>
    <col min="12" max="18" width="10.140625" style="45" bestFit="1" customWidth="1"/>
    <col min="19" max="19" width="10.42578125" style="45" bestFit="1" customWidth="1"/>
    <col min="20" max="16384" width="9.140625" style="45"/>
  </cols>
  <sheetData>
    <row r="1" spans="1:40" ht="60" x14ac:dyDescent="0.25">
      <c r="A1" s="42" t="s">
        <v>0</v>
      </c>
      <c r="B1" s="43" t="s">
        <v>1</v>
      </c>
      <c r="C1" s="42" t="s">
        <v>2</v>
      </c>
      <c r="D1" s="47" t="s">
        <v>3</v>
      </c>
      <c r="E1" s="42" t="s">
        <v>4</v>
      </c>
      <c r="F1" s="43" t="s">
        <v>4</v>
      </c>
      <c r="G1" s="42" t="s">
        <v>5</v>
      </c>
      <c r="H1" s="43" t="s">
        <v>6</v>
      </c>
      <c r="I1" s="42" t="s">
        <v>7</v>
      </c>
      <c r="J1" s="42" t="s">
        <v>8</v>
      </c>
      <c r="K1" s="42" t="s">
        <v>9</v>
      </c>
      <c r="L1" s="42" t="s">
        <v>10</v>
      </c>
      <c r="M1" s="42" t="s">
        <v>11</v>
      </c>
      <c r="N1" s="42" t="s">
        <v>12</v>
      </c>
      <c r="O1" s="42" t="s">
        <v>13</v>
      </c>
      <c r="P1" s="42" t="s">
        <v>14</v>
      </c>
      <c r="Q1" s="42" t="s">
        <v>15</v>
      </c>
      <c r="R1" s="42" t="s">
        <v>16</v>
      </c>
      <c r="S1" s="42" t="s">
        <v>17</v>
      </c>
    </row>
    <row r="2" spans="1:40" x14ac:dyDescent="0.25">
      <c r="A2" s="48">
        <v>37712</v>
      </c>
      <c r="B2" s="43">
        <v>0.38055555555555554</v>
      </c>
      <c r="C2" s="42">
        <v>306</v>
      </c>
      <c r="D2" s="47">
        <v>0.01</v>
      </c>
      <c r="F2" s="43">
        <v>0.40069444444444446</v>
      </c>
      <c r="G2" s="42"/>
      <c r="H2" s="43">
        <v>0.40486111111111112</v>
      </c>
      <c r="I2" s="44" t="str">
        <f>IF(OR(A3&lt;&gt;"",D3=""),H2+TIME(0,5,0),"")</f>
        <v/>
      </c>
      <c r="J2" s="45">
        <f>IF(AND(OR(AND(A2&lt;&gt;"",A3=""),AND(A2="",A3="")),D3&lt;&gt;""),(F3-H2)*1440,"")</f>
        <v>9.9999999999999645</v>
      </c>
      <c r="K2" s="45">
        <f>(H2-F2)*1440</f>
        <v>5.9999999999999787</v>
      </c>
      <c r="L2" s="45">
        <f>IF(A2&lt;&gt;"",1,#REF!+1)</f>
        <v>1</v>
      </c>
      <c r="M2" s="45">
        <f ca="1">OFFSET(B2,-L2+1,0)</f>
        <v>0.38055555555555554</v>
      </c>
      <c r="N2" s="45" t="str">
        <f>IF(I2&lt;&gt;"",(I2-VALUE(CONCATENATE(LEFT(M2,LEN(M2)-2),":",RIGHT(M2,2))))*1440,"")</f>
        <v/>
      </c>
      <c r="O2" s="45">
        <f>IF(J2&lt;&gt;"",(D2+D3)*J2/2,D2*5/2)</f>
        <v>4.5499999999999838</v>
      </c>
      <c r="P2" s="46">
        <f>IF(J2&lt;&gt;"",(D3-D2)*J2/LN((D3+0.000001)/(D2+0.000001)),-5*(D2-0.000001)/(LN(1/D2)-13.8155))</f>
        <v>1.97790489709239</v>
      </c>
      <c r="Q2" s="45">
        <f>(D2*K2)</f>
        <v>5.999999999999979E-2</v>
      </c>
      <c r="R2" s="45">
        <f>O2+Q2</f>
        <v>4.6099999999999834</v>
      </c>
      <c r="S2" s="46">
        <f>P2+Q2</f>
        <v>2.0379048970923899</v>
      </c>
    </row>
    <row r="3" spans="1:40" x14ac:dyDescent="0.25">
      <c r="A3" s="42"/>
      <c r="B3" s="43"/>
      <c r="C3" s="42"/>
      <c r="D3" s="47">
        <v>0.9</v>
      </c>
      <c r="F3" s="43">
        <v>0.41180555555555554</v>
      </c>
      <c r="G3" s="49"/>
      <c r="H3" s="43">
        <v>0.4152777777777778</v>
      </c>
      <c r="I3" s="44">
        <f>IF(OR(A4&lt;&gt;"",D4=""),H3+TIME(0,5,0),"")</f>
        <v>0.41875000000000001</v>
      </c>
      <c r="J3" s="45" t="str">
        <f t="shared" ref="J3" si="0">IF(AND(OR(AND(A3&lt;&gt;"",A4=""),AND(A3="",A4="")),D4&lt;&gt;""),(F4-H3)*1440,"")</f>
        <v/>
      </c>
      <c r="K3" s="45">
        <f>(H3-F3)*1440</f>
        <v>5.0000000000000622</v>
      </c>
      <c r="L3" s="45">
        <f>IF(A3&lt;&gt;"",1,L2+1)</f>
        <v>2</v>
      </c>
      <c r="M3" s="45">
        <f ca="1">OFFSET(B3,-L3+1,0)</f>
        <v>0.38055555555555554</v>
      </c>
      <c r="N3" s="45" t="e">
        <f t="shared" ref="N3" ca="1" si="1">IF(I3&lt;&gt;"",(I3-VALUE(CONCATENATE(LEFT(M3,LEN(M3)-2),":",RIGHT(M3,2))))*1440,"")</f>
        <v>#VALUE!</v>
      </c>
      <c r="O3" s="45">
        <f>IF(J3&lt;&gt;"",(D3+D4)*J3/2,D3*5/2)</f>
        <v>2.25</v>
      </c>
      <c r="P3" s="46">
        <f>IF(J3&lt;&gt;"",(D4-D3)*J3/LN((D4+0.000001)/(D3+0.000001)),-5*(D3-0.000001)/(LN(1/D3)-13.8155))</f>
        <v>0.32822386709772522</v>
      </c>
      <c r="Q3" s="45">
        <f>(D3*K3)</f>
        <v>4.500000000000056</v>
      </c>
      <c r="R3" s="45">
        <f>O3+Q3</f>
        <v>6.750000000000056</v>
      </c>
      <c r="S3" s="46">
        <f>P3+Q3</f>
        <v>4.8282238670977815</v>
      </c>
    </row>
    <row r="4" spans="1:40" x14ac:dyDescent="0.25">
      <c r="A4" s="48">
        <v>37712</v>
      </c>
      <c r="B4" s="43">
        <v>0.61111111111111105</v>
      </c>
      <c r="C4" s="42">
        <v>306</v>
      </c>
      <c r="D4" s="47">
        <v>0.01</v>
      </c>
      <c r="F4" s="43">
        <v>0.63055555555555554</v>
      </c>
      <c r="G4" s="42"/>
      <c r="H4" s="43">
        <v>0.63402777777777775</v>
      </c>
      <c r="I4" s="44" t="str">
        <f t="shared" ref="I4:I67" si="2">IF(OR(A5&lt;&gt;"",D5=""),H4+TIME(0,5,0),"")</f>
        <v/>
      </c>
      <c r="J4" s="45">
        <f t="shared" ref="J4:J67" si="3">IF(AND(OR(AND(A4&lt;&gt;"",A5=""),AND(A4="",A5="")),D5&lt;&gt;""),(F5-H4)*1440,"")</f>
        <v>9.9999999999999645</v>
      </c>
      <c r="K4" s="45">
        <f t="shared" ref="K4:K67" si="4">(H4-F4)*1440</f>
        <v>4.9999999999999822</v>
      </c>
      <c r="L4" s="45">
        <f t="shared" ref="L4:L67" si="5">IF(A4&lt;&gt;"",1,L3+1)</f>
        <v>1</v>
      </c>
      <c r="M4" s="45">
        <f t="shared" ref="M4:M67" ca="1" si="6">OFFSET(B4,-L4+1,0)</f>
        <v>0.61111111111111105</v>
      </c>
      <c r="N4" s="45" t="str">
        <f t="shared" ref="N4:N67" si="7">IF(I4&lt;&gt;"",(I4-VALUE(CONCATENATE(LEFT(M4,LEN(M4)-2),":",RIGHT(M4,2))))*1440,"")</f>
        <v/>
      </c>
      <c r="O4" s="45">
        <f t="shared" ref="O4:O67" si="8">IF(J4&lt;&gt;"",(D4+D5)*J4/2,D4*5/2)</f>
        <v>4.5499999999999838</v>
      </c>
      <c r="P4" s="46">
        <f t="shared" ref="P4:P67" si="9">IF(J4&lt;&gt;"",(D5-D4)*J4/LN((D5+0.000001)/(D4+0.000001)),-5*(D4-0.000001)/(LN(1/D4)-13.8155))</f>
        <v>1.97790489709239</v>
      </c>
      <c r="Q4" s="45">
        <f t="shared" ref="Q4:Q67" si="10">(D4*K4)</f>
        <v>4.9999999999999822E-2</v>
      </c>
      <c r="R4" s="45">
        <f t="shared" ref="R4:R67" si="11">O4+Q4</f>
        <v>4.5999999999999837</v>
      </c>
      <c r="S4" s="46">
        <f t="shared" ref="S4:S67" si="12">P4+Q4</f>
        <v>2.0279048970923901</v>
      </c>
    </row>
    <row r="5" spans="1:40" x14ac:dyDescent="0.25">
      <c r="A5" s="42"/>
      <c r="B5" s="43"/>
      <c r="C5" s="42"/>
      <c r="D5" s="47">
        <v>0.9</v>
      </c>
      <c r="F5" s="43">
        <v>0.64097222222222217</v>
      </c>
      <c r="G5" s="42"/>
      <c r="H5" s="43">
        <v>0.64513888888888882</v>
      </c>
      <c r="I5" s="44" t="str">
        <f t="shared" si="2"/>
        <v/>
      </c>
      <c r="J5" s="45">
        <f t="shared" si="3"/>
        <v>6.0000000000001386</v>
      </c>
      <c r="K5" s="45">
        <f t="shared" si="4"/>
        <v>5.9999999999999787</v>
      </c>
      <c r="L5" s="45">
        <f t="shared" si="5"/>
        <v>2</v>
      </c>
      <c r="M5" s="45">
        <f t="shared" ca="1" si="6"/>
        <v>0.61111111111111105</v>
      </c>
      <c r="N5" s="45" t="str">
        <f t="shared" si="7"/>
        <v/>
      </c>
      <c r="O5" s="45">
        <f t="shared" si="8"/>
        <v>8.1000000000001879</v>
      </c>
      <c r="P5" s="46">
        <f t="shared" si="9"/>
        <v>7.7905594649073278</v>
      </c>
      <c r="Q5" s="45">
        <f t="shared" si="10"/>
        <v>5.3999999999999808</v>
      </c>
      <c r="R5" s="45">
        <f t="shared" si="11"/>
        <v>13.500000000000169</v>
      </c>
      <c r="S5" s="46">
        <f t="shared" si="12"/>
        <v>13.190559464907309</v>
      </c>
    </row>
    <row r="6" spans="1:40" x14ac:dyDescent="0.25">
      <c r="A6" s="42"/>
      <c r="B6" s="43"/>
      <c r="C6" s="42"/>
      <c r="D6" s="47">
        <v>1.8</v>
      </c>
      <c r="F6" s="43">
        <v>0.64930555555555558</v>
      </c>
      <c r="G6" s="42"/>
      <c r="H6" s="43">
        <v>0.65347222222222223</v>
      </c>
      <c r="I6" s="44" t="str">
        <f t="shared" si="2"/>
        <v/>
      </c>
      <c r="J6" s="45">
        <f t="shared" si="3"/>
        <v>3.9999999999999858</v>
      </c>
      <c r="K6" s="45">
        <f t="shared" si="4"/>
        <v>5.9999999999999787</v>
      </c>
      <c r="L6" s="45">
        <f t="shared" si="5"/>
        <v>3</v>
      </c>
      <c r="M6" s="45">
        <f t="shared" ca="1" si="6"/>
        <v>0.61111111111111105</v>
      </c>
      <c r="N6" s="45" t="str">
        <f t="shared" si="7"/>
        <v/>
      </c>
      <c r="O6" s="45">
        <f t="shared" si="8"/>
        <v>11.599999999999959</v>
      </c>
      <c r="P6" s="46">
        <f t="shared" si="9"/>
        <v>11.020561741702377</v>
      </c>
      <c r="Q6" s="45">
        <f t="shared" si="10"/>
        <v>10.799999999999962</v>
      </c>
      <c r="R6" s="45">
        <f t="shared" si="11"/>
        <v>22.39999999999992</v>
      </c>
      <c r="S6" s="46">
        <f t="shared" si="12"/>
        <v>21.820561741702338</v>
      </c>
    </row>
    <row r="7" spans="1:40" x14ac:dyDescent="0.25">
      <c r="A7" s="42"/>
      <c r="B7" s="43"/>
      <c r="C7" s="42"/>
      <c r="D7" s="47">
        <v>4</v>
      </c>
      <c r="F7" s="43">
        <v>0.65625</v>
      </c>
      <c r="G7" s="49"/>
      <c r="H7" s="43">
        <v>0.65902777777777777</v>
      </c>
      <c r="I7" s="44">
        <f t="shared" si="2"/>
        <v>0.66249999999999998</v>
      </c>
      <c r="J7" s="45" t="str">
        <f t="shared" si="3"/>
        <v/>
      </c>
      <c r="K7" s="45">
        <f t="shared" si="4"/>
        <v>3.9999999999999858</v>
      </c>
      <c r="L7" s="45">
        <f t="shared" si="5"/>
        <v>4</v>
      </c>
      <c r="M7" s="45">
        <f t="shared" ca="1" si="6"/>
        <v>0.61111111111111105</v>
      </c>
      <c r="N7" s="45" t="e">
        <f t="shared" ca="1" si="7"/>
        <v>#VALUE!</v>
      </c>
      <c r="O7" s="45">
        <f t="shared" si="8"/>
        <v>10</v>
      </c>
      <c r="P7" s="46">
        <f t="shared" si="9"/>
        <v>1.3156338340657985</v>
      </c>
      <c r="Q7" s="45">
        <f t="shared" si="10"/>
        <v>15.999999999999943</v>
      </c>
      <c r="R7" s="45">
        <f t="shared" si="11"/>
        <v>25.999999999999943</v>
      </c>
      <c r="S7" s="46">
        <f t="shared" si="12"/>
        <v>17.315633834065743</v>
      </c>
    </row>
    <row r="8" spans="1:40" x14ac:dyDescent="0.25">
      <c r="A8" s="48">
        <v>37713</v>
      </c>
      <c r="B8" s="43">
        <v>0.3576388888888889</v>
      </c>
      <c r="C8" s="42">
        <v>3</v>
      </c>
      <c r="D8" s="47">
        <v>0.01</v>
      </c>
      <c r="F8" s="43">
        <v>0.38194444444444442</v>
      </c>
      <c r="G8" s="49"/>
      <c r="H8" s="43">
        <v>0.38472222222222219</v>
      </c>
      <c r="I8" s="44">
        <f t="shared" si="2"/>
        <v>0.3881944444444444</v>
      </c>
      <c r="J8" s="45" t="str">
        <f t="shared" si="3"/>
        <v/>
      </c>
      <c r="K8" s="45">
        <f t="shared" si="4"/>
        <v>3.9999999999999858</v>
      </c>
      <c r="L8" s="45">
        <f t="shared" si="5"/>
        <v>1</v>
      </c>
      <c r="M8" s="45">
        <f t="shared" ca="1" si="6"/>
        <v>0.3576388888888889</v>
      </c>
      <c r="N8" s="45" t="e">
        <f t="shared" ca="1" si="7"/>
        <v>#VALUE!</v>
      </c>
      <c r="O8" s="45">
        <f t="shared" si="8"/>
        <v>2.5000000000000001E-2</v>
      </c>
      <c r="P8" s="46">
        <f t="shared" si="9"/>
        <v>5.4281443780592247E-3</v>
      </c>
      <c r="Q8" s="45">
        <f t="shared" si="10"/>
        <v>3.9999999999999862E-2</v>
      </c>
      <c r="R8" s="45">
        <f t="shared" si="11"/>
        <v>6.4999999999999863E-2</v>
      </c>
      <c r="S8" s="46">
        <f t="shared" si="12"/>
        <v>4.5428144378059088E-2</v>
      </c>
    </row>
    <row r="9" spans="1:40" x14ac:dyDescent="0.25">
      <c r="A9" s="48">
        <v>37713</v>
      </c>
      <c r="B9" s="43">
        <v>0.55694444444444446</v>
      </c>
      <c r="C9" s="42">
        <v>3</v>
      </c>
      <c r="D9" s="47">
        <v>0.6</v>
      </c>
      <c r="F9" s="43">
        <v>0.57361111111111118</v>
      </c>
      <c r="G9" s="42"/>
      <c r="H9" s="43">
        <v>0.58750000000000002</v>
      </c>
      <c r="I9" s="44" t="str">
        <f t="shared" si="2"/>
        <v/>
      </c>
      <c r="J9" s="45">
        <f t="shared" si="3"/>
        <v>2.9999999999999893</v>
      </c>
      <c r="K9" s="45">
        <f t="shared" si="4"/>
        <v>19.999999999999929</v>
      </c>
      <c r="L9" s="45">
        <f t="shared" si="5"/>
        <v>1</v>
      </c>
      <c r="M9" s="45">
        <f t="shared" ca="1" si="6"/>
        <v>0.55694444444444446</v>
      </c>
      <c r="N9" s="45" t="str">
        <f t="shared" si="7"/>
        <v/>
      </c>
      <c r="O9" s="45">
        <f t="shared" si="8"/>
        <v>0.8999999999999968</v>
      </c>
      <c r="P9" s="46">
        <f t="shared" si="9"/>
        <v>0.13529067267793904</v>
      </c>
      <c r="Q9" s="45">
        <f t="shared" si="10"/>
        <v>11.999999999999957</v>
      </c>
      <c r="R9" s="45">
        <f t="shared" si="11"/>
        <v>12.899999999999954</v>
      </c>
      <c r="S9" s="46">
        <f t="shared" si="12"/>
        <v>12.135290672677897</v>
      </c>
    </row>
    <row r="10" spans="1:40" x14ac:dyDescent="0.25">
      <c r="A10" s="42"/>
      <c r="B10" s="43"/>
      <c r="C10" s="42"/>
      <c r="D10" s="47">
        <v>0</v>
      </c>
      <c r="F10" s="43">
        <v>0.58958333333333335</v>
      </c>
      <c r="G10" s="42"/>
      <c r="H10" s="43">
        <v>0.59375</v>
      </c>
      <c r="I10" s="44" t="str">
        <f t="shared" si="2"/>
        <v/>
      </c>
      <c r="J10" s="45">
        <f t="shared" si="3"/>
        <v>26.999999999999904</v>
      </c>
      <c r="K10" s="45">
        <f t="shared" si="4"/>
        <v>5.9999999999999787</v>
      </c>
      <c r="L10" s="45">
        <f t="shared" si="5"/>
        <v>2</v>
      </c>
      <c r="M10" s="45">
        <f t="shared" ca="1" si="6"/>
        <v>0.55694444444444446</v>
      </c>
      <c r="N10" s="45" t="str">
        <f t="shared" si="7"/>
        <v/>
      </c>
      <c r="O10" s="45">
        <f t="shared" si="8"/>
        <v>8.0999999999999712</v>
      </c>
      <c r="P10" s="46">
        <f t="shared" si="9"/>
        <v>1.2176160541014514</v>
      </c>
      <c r="Q10" s="45">
        <f>(D10*K10)</f>
        <v>0</v>
      </c>
      <c r="R10" s="45">
        <f t="shared" si="11"/>
        <v>8.0999999999999712</v>
      </c>
      <c r="S10" s="46">
        <f t="shared" si="12"/>
        <v>1.2176160541014514</v>
      </c>
    </row>
    <row r="11" spans="1:40" x14ac:dyDescent="0.25">
      <c r="A11" s="42"/>
      <c r="B11" s="43"/>
      <c r="C11" s="42"/>
      <c r="D11" s="47">
        <v>0.6</v>
      </c>
      <c r="F11" s="43">
        <v>0.61249999999999993</v>
      </c>
      <c r="G11" s="49"/>
      <c r="H11" s="43">
        <v>0.61388888888888882</v>
      </c>
      <c r="I11" s="44">
        <f t="shared" si="2"/>
        <v>0.61736111111111103</v>
      </c>
      <c r="J11" s="45" t="str">
        <f t="shared" si="3"/>
        <v/>
      </c>
      <c r="K11" s="45">
        <f t="shared" si="4"/>
        <v>1.9999999999999929</v>
      </c>
      <c r="L11" s="45">
        <f t="shared" si="5"/>
        <v>3</v>
      </c>
      <c r="M11" s="45">
        <f t="shared" ca="1" si="6"/>
        <v>0.55694444444444446</v>
      </c>
      <c r="N11" s="45" t="e">
        <f t="shared" ca="1" si="7"/>
        <v>#VALUE!</v>
      </c>
      <c r="O11" s="45">
        <f t="shared" si="8"/>
        <v>1.5</v>
      </c>
      <c r="P11" s="46">
        <f t="shared" si="9"/>
        <v>0.22548428583557498</v>
      </c>
      <c r="Q11" s="45">
        <f t="shared" si="10"/>
        <v>1.1999999999999957</v>
      </c>
      <c r="R11" s="45">
        <f t="shared" si="11"/>
        <v>2.6999999999999957</v>
      </c>
      <c r="S11" s="46">
        <f t="shared" si="12"/>
        <v>1.4254842858355707</v>
      </c>
    </row>
    <row r="12" spans="1:40" x14ac:dyDescent="0.25">
      <c r="A12" s="48">
        <v>37714</v>
      </c>
      <c r="B12" s="43">
        <v>0.58888888888888891</v>
      </c>
      <c r="C12" s="42">
        <v>306</v>
      </c>
      <c r="D12" s="47">
        <v>0.01</v>
      </c>
      <c r="F12" s="43">
        <v>0.62708333333333333</v>
      </c>
      <c r="G12" s="42"/>
      <c r="H12" s="43">
        <v>0.63263888888888886</v>
      </c>
      <c r="I12" s="44" t="str">
        <f t="shared" si="2"/>
        <v/>
      </c>
      <c r="J12" s="45">
        <f t="shared" si="3"/>
        <v>11.999999999999957</v>
      </c>
      <c r="K12" s="45">
        <f t="shared" si="4"/>
        <v>7.9999999999999716</v>
      </c>
      <c r="L12" s="45">
        <f t="shared" si="5"/>
        <v>1</v>
      </c>
      <c r="M12" s="45">
        <f t="shared" ca="1" si="6"/>
        <v>0.58888888888888891</v>
      </c>
      <c r="N12" s="45" t="str">
        <f t="shared" si="7"/>
        <v/>
      </c>
      <c r="O12" s="45">
        <f t="shared" si="8"/>
        <v>60.059999999999782</v>
      </c>
      <c r="P12" s="46">
        <f t="shared" si="9"/>
        <v>17.354658467472191</v>
      </c>
      <c r="Q12" s="45">
        <f t="shared" si="10"/>
        <v>7.9999999999999724E-2</v>
      </c>
      <c r="R12" s="45">
        <f t="shared" si="11"/>
        <v>60.13999999999978</v>
      </c>
      <c r="S12" s="46">
        <f t="shared" si="12"/>
        <v>17.43465846747219</v>
      </c>
      <c r="V12" s="68"/>
      <c r="W12" s="43"/>
      <c r="X12" s="68"/>
      <c r="Y12" s="47">
        <v>0.9</v>
      </c>
      <c r="AA12" s="43">
        <v>0.41180555555555554</v>
      </c>
      <c r="AB12" s="49"/>
      <c r="AC12" s="43">
        <v>0.4152777777777778</v>
      </c>
      <c r="AD12" s="44">
        <f>IF(OR(V13&lt;&gt;"",Y13=""),AC12+TIME(0,5,0),"")</f>
        <v>0.41875000000000001</v>
      </c>
      <c r="AE12" s="45" t="str">
        <f t="shared" ref="AE12" si="13">IF(AND(OR(AND(V12&lt;&gt;"",V13=""),AND(V12="",V13="")),Y13&lt;&gt;""),(AA13-AC12)*1440,"")</f>
        <v/>
      </c>
      <c r="AF12" s="45">
        <f>(AC12-AA12)*1440</f>
        <v>5.0000000000000622</v>
      </c>
      <c r="AG12" s="45">
        <f>IF(V12&lt;&gt;"",1,AG11+1)</f>
        <v>1</v>
      </c>
      <c r="AH12" s="45">
        <f ca="1">OFFSET(W12,-AG12+1,0)</f>
        <v>0</v>
      </c>
      <c r="AI12" s="45" t="e">
        <f t="shared" ref="AI12" ca="1" si="14">IF(AD12&lt;&gt;"",(AD12-VALUE(CONCATENATE(LEFT(AH12,LEN(AH12)-2),":",RIGHT(AH12,2))))*1440,"")</f>
        <v>#VALUE!</v>
      </c>
      <c r="AJ12" s="45">
        <f>IF(AE12&lt;&gt;"",(Y12+Y13)*AE12/2,Y12*5/2)</f>
        <v>2.25</v>
      </c>
      <c r="AK12" s="46">
        <f>IF(AE12&lt;&gt;"",(Y13-Y12)*AE12/LN((Y13+0.000001)/(Y12+0.000001)),-5*(Y12-0.000001)/(LN(1/Y12)-13.8155))</f>
        <v>0.32822386709772522</v>
      </c>
      <c r="AL12" s="45">
        <f>(Y12*AF12)</f>
        <v>4.500000000000056</v>
      </c>
      <c r="AM12" s="45">
        <f>AJ12+AL12</f>
        <v>6.750000000000056</v>
      </c>
      <c r="AN12" s="46">
        <f>AK12+AL12</f>
        <v>4.8282238670977815</v>
      </c>
    </row>
    <row r="13" spans="1:40" x14ac:dyDescent="0.25">
      <c r="A13" s="42"/>
      <c r="B13" s="43"/>
      <c r="C13" s="42"/>
      <c r="D13" s="47">
        <v>10</v>
      </c>
      <c r="F13" s="43">
        <v>0.64097222222222217</v>
      </c>
      <c r="G13" s="42"/>
      <c r="H13" s="43">
        <v>0.64583333333333337</v>
      </c>
      <c r="I13" s="44" t="str">
        <f t="shared" si="2"/>
        <v/>
      </c>
      <c r="J13" s="45">
        <f t="shared" si="3"/>
        <v>3.9999999999999858</v>
      </c>
      <c r="K13" s="45">
        <f t="shared" si="4"/>
        <v>7.000000000000135</v>
      </c>
      <c r="L13" s="45">
        <f t="shared" si="5"/>
        <v>2</v>
      </c>
      <c r="M13" s="45">
        <f t="shared" ca="1" si="6"/>
        <v>0.58888888888888891</v>
      </c>
      <c r="N13" s="45" t="str">
        <f t="shared" si="7"/>
        <v/>
      </c>
      <c r="O13" s="45">
        <f t="shared" si="8"/>
        <v>51.999999999999815</v>
      </c>
      <c r="P13" s="46">
        <f t="shared" si="9"/>
        <v>51.063439559805254</v>
      </c>
      <c r="Q13" s="45">
        <f t="shared" si="10"/>
        <v>70.00000000000135</v>
      </c>
      <c r="R13" s="45">
        <f t="shared" si="11"/>
        <v>122.00000000000117</v>
      </c>
      <c r="S13" s="46">
        <f t="shared" si="12"/>
        <v>121.0634395598066</v>
      </c>
    </row>
    <row r="14" spans="1:40" x14ac:dyDescent="0.25">
      <c r="A14" s="42"/>
      <c r="B14" s="43"/>
      <c r="C14" s="42"/>
      <c r="D14" s="47">
        <v>16</v>
      </c>
      <c r="F14" s="43">
        <v>0.64861111111111114</v>
      </c>
      <c r="G14" s="42"/>
      <c r="H14" s="43">
        <v>0.65208333333333335</v>
      </c>
      <c r="I14" s="44" t="str">
        <f t="shared" si="2"/>
        <v/>
      </c>
      <c r="J14" s="45">
        <f t="shared" si="3"/>
        <v>11.999999999999957</v>
      </c>
      <c r="K14" s="45">
        <f t="shared" si="4"/>
        <v>4.9999999999999822</v>
      </c>
      <c r="L14" s="45">
        <f t="shared" si="5"/>
        <v>3</v>
      </c>
      <c r="M14" s="45">
        <f t="shared" ca="1" si="6"/>
        <v>0.58888888888888891</v>
      </c>
      <c r="N14" s="45" t="str">
        <f t="shared" si="7"/>
        <v/>
      </c>
      <c r="O14" s="45">
        <f t="shared" si="8"/>
        <v>97.079999999999657</v>
      </c>
      <c r="P14" s="46">
        <f t="shared" si="9"/>
        <v>42.305293932716154</v>
      </c>
      <c r="Q14" s="45">
        <f t="shared" si="10"/>
        <v>79.999999999999716</v>
      </c>
      <c r="R14" s="45">
        <f t="shared" si="11"/>
        <v>177.07999999999936</v>
      </c>
      <c r="S14" s="46">
        <f t="shared" si="12"/>
        <v>122.30529393271587</v>
      </c>
    </row>
    <row r="15" spans="1:40" x14ac:dyDescent="0.25">
      <c r="A15" s="42"/>
      <c r="B15" s="43"/>
      <c r="C15" s="42"/>
      <c r="D15" s="47">
        <v>0.18</v>
      </c>
      <c r="F15" s="43">
        <v>0.66041666666666665</v>
      </c>
      <c r="G15" s="49"/>
      <c r="H15" s="43">
        <v>0.66249999999999998</v>
      </c>
      <c r="I15" s="44">
        <f t="shared" si="2"/>
        <v>0.66597222222222219</v>
      </c>
      <c r="J15" s="45" t="str">
        <f t="shared" si="3"/>
        <v/>
      </c>
      <c r="K15" s="45">
        <f t="shared" si="4"/>
        <v>2.9999999999999893</v>
      </c>
      <c r="L15" s="45">
        <f t="shared" si="5"/>
        <v>4</v>
      </c>
      <c r="M15" s="45">
        <f t="shared" ca="1" si="6"/>
        <v>0.58888888888888891</v>
      </c>
      <c r="N15" s="45" t="e">
        <f t="shared" ca="1" si="7"/>
        <v>#VALUE!</v>
      </c>
      <c r="O15" s="45">
        <f t="shared" si="8"/>
        <v>0.44999999999999996</v>
      </c>
      <c r="P15" s="46">
        <f t="shared" si="9"/>
        <v>7.4375439692633147E-2</v>
      </c>
      <c r="Q15" s="45">
        <f t="shared" si="10"/>
        <v>0.53999999999999804</v>
      </c>
      <c r="R15" s="45">
        <f t="shared" si="11"/>
        <v>0.98999999999999799</v>
      </c>
      <c r="S15" s="46">
        <f t="shared" si="12"/>
        <v>0.6143754396926312</v>
      </c>
    </row>
    <row r="16" spans="1:40" x14ac:dyDescent="0.25">
      <c r="A16" s="48">
        <v>37715</v>
      </c>
      <c r="B16" s="43">
        <v>0.34097222222222223</v>
      </c>
      <c r="C16" s="42">
        <v>3</v>
      </c>
      <c r="D16" s="47">
        <v>0.01</v>
      </c>
      <c r="F16" s="43">
        <v>0.3840277777777778</v>
      </c>
      <c r="G16" s="42"/>
      <c r="H16" s="43">
        <v>0.38541666666666669</v>
      </c>
      <c r="I16" s="44" t="str">
        <f t="shared" si="2"/>
        <v/>
      </c>
      <c r="J16" s="45">
        <f t="shared" si="3"/>
        <v>8.999999999999968</v>
      </c>
      <c r="K16" s="45">
        <f t="shared" si="4"/>
        <v>1.9999999999999929</v>
      </c>
      <c r="L16" s="45">
        <f t="shared" si="5"/>
        <v>1</v>
      </c>
      <c r="M16" s="45">
        <f t="shared" ca="1" si="6"/>
        <v>0.34097222222222223</v>
      </c>
      <c r="N16" s="45" t="str">
        <f t="shared" si="7"/>
        <v/>
      </c>
      <c r="O16" s="45">
        <f t="shared" si="8"/>
        <v>450.04499999999842</v>
      </c>
      <c r="P16" s="46">
        <f t="shared" si="9"/>
        <v>97.707547489482963</v>
      </c>
      <c r="Q16" s="45">
        <f t="shared" si="10"/>
        <v>1.9999999999999931E-2</v>
      </c>
      <c r="R16" s="45">
        <f t="shared" si="11"/>
        <v>450.06499999999841</v>
      </c>
      <c r="S16" s="46">
        <f t="shared" si="12"/>
        <v>97.727547489482959</v>
      </c>
    </row>
    <row r="17" spans="1:19" x14ac:dyDescent="0.25">
      <c r="A17" s="42"/>
      <c r="B17" s="43"/>
      <c r="C17" s="42"/>
      <c r="D17" s="47">
        <v>100</v>
      </c>
      <c r="F17" s="43">
        <v>0.39166666666666666</v>
      </c>
      <c r="G17" s="42"/>
      <c r="H17" s="43">
        <v>0.39374999999999999</v>
      </c>
      <c r="I17" s="44" t="str">
        <f t="shared" si="2"/>
        <v/>
      </c>
      <c r="J17" s="45">
        <f t="shared" si="3"/>
        <v>2.9999999999999893</v>
      </c>
      <c r="K17" s="45">
        <f t="shared" si="4"/>
        <v>2.9999999999999893</v>
      </c>
      <c r="L17" s="45">
        <f t="shared" si="5"/>
        <v>2</v>
      </c>
      <c r="M17" s="45">
        <f t="shared" ca="1" si="6"/>
        <v>0.34097222222222223</v>
      </c>
      <c r="N17" s="45" t="str">
        <f t="shared" si="7"/>
        <v/>
      </c>
      <c r="O17" s="45">
        <f t="shared" si="8"/>
        <v>419.99999999999852</v>
      </c>
      <c r="P17" s="46">
        <f t="shared" si="9"/>
        <v>408.31140981172558</v>
      </c>
      <c r="Q17" s="45">
        <f t="shared" si="10"/>
        <v>299.99999999999892</v>
      </c>
      <c r="R17" s="45">
        <f t="shared" si="11"/>
        <v>719.9999999999975</v>
      </c>
      <c r="S17" s="46">
        <f t="shared" si="12"/>
        <v>708.3114098117245</v>
      </c>
    </row>
    <row r="18" spans="1:19" x14ac:dyDescent="0.25">
      <c r="A18" s="42"/>
      <c r="B18" s="43"/>
      <c r="C18" s="42"/>
      <c r="D18" s="47">
        <v>180</v>
      </c>
      <c r="F18" s="43">
        <v>0.39583333333333331</v>
      </c>
      <c r="G18" s="49"/>
      <c r="H18" s="43">
        <v>0.4909722222222222</v>
      </c>
      <c r="I18" s="44">
        <f t="shared" si="2"/>
        <v>0.49444444444444441</v>
      </c>
      <c r="J18" s="45" t="str">
        <f t="shared" si="3"/>
        <v/>
      </c>
      <c r="K18" s="45">
        <f t="shared" si="4"/>
        <v>137</v>
      </c>
      <c r="L18" s="45">
        <f t="shared" si="5"/>
        <v>3</v>
      </c>
      <c r="M18" s="45">
        <f t="shared" ca="1" si="6"/>
        <v>0.34097222222222223</v>
      </c>
      <c r="N18" s="45" t="e">
        <f t="shared" ca="1" si="7"/>
        <v>#VALUE!</v>
      </c>
      <c r="O18" s="45">
        <f t="shared" si="8"/>
        <v>450</v>
      </c>
      <c r="P18" s="46">
        <f t="shared" si="9"/>
        <v>47.347346607878421</v>
      </c>
      <c r="Q18" s="45">
        <f t="shared" si="10"/>
        <v>24660</v>
      </c>
      <c r="R18" s="45">
        <f t="shared" si="11"/>
        <v>25110</v>
      </c>
      <c r="S18" s="46">
        <f t="shared" si="12"/>
        <v>24707.347346607879</v>
      </c>
    </row>
    <row r="19" spans="1:19" x14ac:dyDescent="0.25">
      <c r="A19" s="48">
        <v>37718</v>
      </c>
      <c r="B19" s="43">
        <v>0.55486111111111114</v>
      </c>
      <c r="C19" s="42">
        <v>3</v>
      </c>
      <c r="D19" s="47">
        <v>0.01</v>
      </c>
      <c r="F19" s="43">
        <v>0.60069444444444442</v>
      </c>
      <c r="G19" s="42"/>
      <c r="H19" s="43">
        <v>0.63263888888888886</v>
      </c>
      <c r="I19" s="44" t="str">
        <f t="shared" si="2"/>
        <v/>
      </c>
      <c r="J19" s="45">
        <f t="shared" si="3"/>
        <v>3.9999999999999858</v>
      </c>
      <c r="K19" s="45">
        <f t="shared" si="4"/>
        <v>46</v>
      </c>
      <c r="L19" s="45">
        <f t="shared" si="5"/>
        <v>1</v>
      </c>
      <c r="M19" s="45">
        <f t="shared" ca="1" si="6"/>
        <v>0.55486111111111114</v>
      </c>
      <c r="N19" s="45" t="str">
        <f t="shared" si="7"/>
        <v/>
      </c>
      <c r="O19" s="45">
        <f t="shared" si="8"/>
        <v>0.51999999999999813</v>
      </c>
      <c r="P19" s="46">
        <f t="shared" si="9"/>
        <v>0.2982496631469792</v>
      </c>
      <c r="Q19" s="45">
        <f t="shared" si="10"/>
        <v>0.46</v>
      </c>
      <c r="R19" s="45">
        <f t="shared" si="11"/>
        <v>0.97999999999999821</v>
      </c>
      <c r="S19" s="46">
        <f t="shared" si="12"/>
        <v>0.75824966314697928</v>
      </c>
    </row>
    <row r="20" spans="1:19" x14ac:dyDescent="0.25">
      <c r="A20" s="42"/>
      <c r="B20" s="43"/>
      <c r="C20" s="42"/>
      <c r="D20" s="47">
        <v>0.25</v>
      </c>
      <c r="F20" s="43">
        <v>0.63541666666666663</v>
      </c>
      <c r="G20" s="42"/>
      <c r="H20" s="43">
        <v>0.78333333333333333</v>
      </c>
      <c r="I20" s="44" t="str">
        <f t="shared" si="2"/>
        <v/>
      </c>
      <c r="J20" s="45">
        <f t="shared" si="3"/>
        <v>24.999999999999911</v>
      </c>
      <c r="K20" s="45">
        <f t="shared" si="4"/>
        <v>213.00000000000006</v>
      </c>
      <c r="L20" s="45">
        <f t="shared" si="5"/>
        <v>2</v>
      </c>
      <c r="M20" s="45">
        <f t="shared" ca="1" si="6"/>
        <v>0.55486111111111114</v>
      </c>
      <c r="N20" s="45" t="str">
        <f t="shared" si="7"/>
        <v/>
      </c>
      <c r="O20" s="45">
        <f t="shared" si="8"/>
        <v>4.374999999999984</v>
      </c>
      <c r="P20" s="46">
        <f t="shared" si="9"/>
        <v>4.0926143035886948</v>
      </c>
      <c r="Q20" s="45">
        <f t="shared" si="10"/>
        <v>53.250000000000014</v>
      </c>
      <c r="R20" s="45">
        <f t="shared" si="11"/>
        <v>57.625</v>
      </c>
      <c r="S20" s="46">
        <f t="shared" si="12"/>
        <v>57.342614303588711</v>
      </c>
    </row>
    <row r="21" spans="1:19" x14ac:dyDescent="0.25">
      <c r="A21" s="42"/>
      <c r="B21" s="43"/>
      <c r="C21" s="42"/>
      <c r="D21" s="47">
        <v>0.1</v>
      </c>
      <c r="F21" s="43">
        <v>0.80069444444444438</v>
      </c>
      <c r="G21" s="42"/>
      <c r="H21" s="43">
        <v>0.80486111111111114</v>
      </c>
      <c r="I21" s="44" t="str">
        <f t="shared" si="2"/>
        <v/>
      </c>
      <c r="J21" s="45">
        <f t="shared" si="3"/>
        <v>4.9999999999998224</v>
      </c>
      <c r="K21" s="45">
        <f t="shared" si="4"/>
        <v>6.0000000000001386</v>
      </c>
      <c r="L21" s="45">
        <f t="shared" si="5"/>
        <v>3</v>
      </c>
      <c r="M21" s="45">
        <f t="shared" ca="1" si="6"/>
        <v>0.55486111111111114</v>
      </c>
      <c r="N21" s="45" t="str">
        <f t="shared" si="7"/>
        <v/>
      </c>
      <c r="O21" s="45">
        <f t="shared" si="8"/>
        <v>1.4999999999999467</v>
      </c>
      <c r="P21" s="46">
        <f t="shared" si="9"/>
        <v>1.2426760460264359</v>
      </c>
      <c r="Q21" s="45">
        <f t="shared" si="10"/>
        <v>0.60000000000001386</v>
      </c>
      <c r="R21" s="45">
        <f t="shared" si="11"/>
        <v>2.0999999999999606</v>
      </c>
      <c r="S21" s="46">
        <f t="shared" si="12"/>
        <v>1.8426760460264497</v>
      </c>
    </row>
    <row r="22" spans="1:19" x14ac:dyDescent="0.25">
      <c r="A22" s="42"/>
      <c r="B22" s="43"/>
      <c r="C22" s="42"/>
      <c r="D22" s="47">
        <v>0.5</v>
      </c>
      <c r="F22" s="43">
        <v>0.80833333333333324</v>
      </c>
      <c r="G22" s="42"/>
      <c r="H22" s="43">
        <v>0.81111111111111101</v>
      </c>
      <c r="I22" s="44" t="str">
        <f t="shared" si="2"/>
        <v/>
      </c>
      <c r="J22" s="45">
        <f t="shared" si="3"/>
        <v>3.0000000000001492</v>
      </c>
      <c r="K22" s="45">
        <f t="shared" si="4"/>
        <v>3.9999999999999858</v>
      </c>
      <c r="L22" s="45">
        <f t="shared" si="5"/>
        <v>4</v>
      </c>
      <c r="M22" s="45">
        <f t="shared" ca="1" si="6"/>
        <v>0.55486111111111114</v>
      </c>
      <c r="N22" s="45" t="str">
        <f t="shared" si="7"/>
        <v/>
      </c>
      <c r="O22" s="45">
        <f t="shared" si="8"/>
        <v>2.2500000000001119</v>
      </c>
      <c r="P22" s="46">
        <f t="shared" si="9"/>
        <v>2.164045683386846</v>
      </c>
      <c r="Q22" s="45">
        <f t="shared" si="10"/>
        <v>1.9999999999999929</v>
      </c>
      <c r="R22" s="45">
        <f t="shared" si="11"/>
        <v>4.2500000000001048</v>
      </c>
      <c r="S22" s="46">
        <f t="shared" si="12"/>
        <v>4.1640456833868384</v>
      </c>
    </row>
    <row r="23" spans="1:19" x14ac:dyDescent="0.25">
      <c r="A23" s="42"/>
      <c r="B23" s="43"/>
      <c r="C23" s="42"/>
      <c r="D23" s="47">
        <v>1</v>
      </c>
      <c r="F23" s="43">
        <v>0.81319444444444444</v>
      </c>
      <c r="G23" s="42"/>
      <c r="H23" s="43">
        <v>0.81597222222222221</v>
      </c>
      <c r="I23" s="44" t="str">
        <f t="shared" si="2"/>
        <v/>
      </c>
      <c r="J23" s="45">
        <f t="shared" si="3"/>
        <v>7.9999999999999716</v>
      </c>
      <c r="K23" s="45">
        <f t="shared" si="4"/>
        <v>3.9999999999999858</v>
      </c>
      <c r="L23" s="45">
        <f t="shared" si="5"/>
        <v>5</v>
      </c>
      <c r="M23" s="45">
        <f t="shared" ca="1" si="6"/>
        <v>0.55486111111111114</v>
      </c>
      <c r="N23" s="45" t="str">
        <f t="shared" si="7"/>
        <v/>
      </c>
      <c r="O23" s="45">
        <f t="shared" si="8"/>
        <v>23.999999999999915</v>
      </c>
      <c r="P23" s="46">
        <f t="shared" si="9"/>
        <v>19.882727788968271</v>
      </c>
      <c r="Q23" s="45">
        <f t="shared" si="10"/>
        <v>3.9999999999999858</v>
      </c>
      <c r="R23" s="45">
        <f t="shared" si="11"/>
        <v>27.999999999999901</v>
      </c>
      <c r="S23" s="46">
        <f t="shared" si="12"/>
        <v>23.882727788968257</v>
      </c>
    </row>
    <row r="24" spans="1:19" x14ac:dyDescent="0.25">
      <c r="A24" s="42"/>
      <c r="B24" s="43"/>
      <c r="C24" s="42"/>
      <c r="D24" s="47">
        <v>5</v>
      </c>
      <c r="F24" s="43">
        <v>0.82152777777777775</v>
      </c>
      <c r="G24" s="42"/>
      <c r="H24" s="43">
        <v>0.82500000000000007</v>
      </c>
      <c r="I24" s="44" t="str">
        <f t="shared" si="2"/>
        <v/>
      </c>
      <c r="J24" s="45">
        <f t="shared" si="3"/>
        <v>3.9999999999999858</v>
      </c>
      <c r="K24" s="45">
        <f t="shared" si="4"/>
        <v>5.0000000000001421</v>
      </c>
      <c r="L24" s="45">
        <f t="shared" si="5"/>
        <v>6</v>
      </c>
      <c r="M24" s="45">
        <f t="shared" ca="1" si="6"/>
        <v>0.55486111111111114</v>
      </c>
      <c r="N24" s="45" t="str">
        <f t="shared" si="7"/>
        <v/>
      </c>
      <c r="O24" s="45">
        <f t="shared" si="8"/>
        <v>29.999999999999893</v>
      </c>
      <c r="P24" s="46">
        <f t="shared" si="9"/>
        <v>28.853904980517108</v>
      </c>
      <c r="Q24" s="45">
        <f t="shared" si="10"/>
        <v>25.000000000000711</v>
      </c>
      <c r="R24" s="45">
        <f t="shared" si="11"/>
        <v>55.000000000000604</v>
      </c>
      <c r="S24" s="46">
        <f t="shared" si="12"/>
        <v>53.853904980517818</v>
      </c>
    </row>
    <row r="25" spans="1:19" x14ac:dyDescent="0.25">
      <c r="A25" s="42"/>
      <c r="B25" s="43"/>
      <c r="C25" s="42"/>
      <c r="D25" s="47">
        <v>10</v>
      </c>
      <c r="F25" s="43">
        <v>0.82777777777777783</v>
      </c>
      <c r="G25" s="42"/>
      <c r="H25" s="43">
        <v>0.83124999999999993</v>
      </c>
      <c r="I25" s="44" t="str">
        <f t="shared" si="2"/>
        <v/>
      </c>
      <c r="J25" s="45">
        <f t="shared" si="3"/>
        <v>18.000000000000096</v>
      </c>
      <c r="K25" s="45">
        <f t="shared" si="4"/>
        <v>4.9999999999998224</v>
      </c>
      <c r="L25" s="45">
        <f t="shared" si="5"/>
        <v>7</v>
      </c>
      <c r="M25" s="45">
        <f t="shared" ca="1" si="6"/>
        <v>0.55486111111111114</v>
      </c>
      <c r="N25" s="45" t="str">
        <f t="shared" si="7"/>
        <v/>
      </c>
      <c r="O25" s="45">
        <f t="shared" si="8"/>
        <v>540.00000000000284</v>
      </c>
      <c r="P25" s="46">
        <f t="shared" si="9"/>
        <v>447.36117511981166</v>
      </c>
      <c r="Q25" s="45">
        <f t="shared" si="10"/>
        <v>49.999999999998224</v>
      </c>
      <c r="R25" s="45">
        <f t="shared" si="11"/>
        <v>590.00000000000102</v>
      </c>
      <c r="S25" s="46">
        <f t="shared" si="12"/>
        <v>497.3611751198099</v>
      </c>
    </row>
    <row r="26" spans="1:19" x14ac:dyDescent="0.25">
      <c r="A26" s="42"/>
      <c r="B26" s="43"/>
      <c r="C26" s="42"/>
      <c r="D26" s="47">
        <v>50</v>
      </c>
      <c r="F26" s="43">
        <v>0.84375</v>
      </c>
      <c r="G26" s="42"/>
      <c r="H26" s="43">
        <v>0.84513888888888899</v>
      </c>
      <c r="I26" s="44" t="str">
        <f t="shared" si="2"/>
        <v/>
      </c>
      <c r="J26" s="45">
        <f t="shared" si="3"/>
        <v>2.9999999999998295</v>
      </c>
      <c r="K26" s="45">
        <f t="shared" si="4"/>
        <v>2.0000000000001528</v>
      </c>
      <c r="L26" s="45">
        <f t="shared" si="5"/>
        <v>8</v>
      </c>
      <c r="M26" s="45">
        <f t="shared" ca="1" si="6"/>
        <v>0.55486111111111114</v>
      </c>
      <c r="N26" s="45" t="str">
        <f t="shared" si="7"/>
        <v/>
      </c>
      <c r="O26" s="45">
        <f t="shared" si="8"/>
        <v>224.99999999998721</v>
      </c>
      <c r="P26" s="46">
        <f t="shared" si="9"/>
        <v>216.40425925538568</v>
      </c>
      <c r="Q26" s="45">
        <f t="shared" si="10"/>
        <v>100.00000000000765</v>
      </c>
      <c r="R26" s="45">
        <f t="shared" si="11"/>
        <v>324.99999999999488</v>
      </c>
      <c r="S26" s="46">
        <f t="shared" si="12"/>
        <v>316.4042592553933</v>
      </c>
    </row>
    <row r="27" spans="1:19" x14ac:dyDescent="0.25">
      <c r="A27" s="42"/>
      <c r="B27" s="43"/>
      <c r="C27" s="42"/>
      <c r="D27" s="47">
        <v>100</v>
      </c>
      <c r="F27" s="43">
        <v>0.84722222222222221</v>
      </c>
      <c r="G27" s="42"/>
      <c r="H27" s="43">
        <v>0.84930555555555554</v>
      </c>
      <c r="I27" s="44" t="str">
        <f t="shared" si="2"/>
        <v/>
      </c>
      <c r="J27" s="45">
        <f t="shared" si="3"/>
        <v>2.0000000000001528</v>
      </c>
      <c r="K27" s="45">
        <f t="shared" si="4"/>
        <v>2.9999999999999893</v>
      </c>
      <c r="L27" s="45">
        <f t="shared" si="5"/>
        <v>9</v>
      </c>
      <c r="M27" s="45">
        <f t="shared" ca="1" si="6"/>
        <v>0.55486111111111114</v>
      </c>
      <c r="N27" s="45" t="str">
        <f t="shared" si="7"/>
        <v/>
      </c>
      <c r="O27" s="45">
        <f t="shared" si="8"/>
        <v>250.0000000000191</v>
      </c>
      <c r="P27" s="46">
        <f t="shared" si="9"/>
        <v>246.63034826521297</v>
      </c>
      <c r="Q27" s="45">
        <f t="shared" si="10"/>
        <v>299.99999999999892</v>
      </c>
      <c r="R27" s="45">
        <f t="shared" si="11"/>
        <v>550.00000000001796</v>
      </c>
      <c r="S27" s="46">
        <f t="shared" si="12"/>
        <v>546.63034826521186</v>
      </c>
    </row>
    <row r="28" spans="1:19" x14ac:dyDescent="0.25">
      <c r="A28" s="42"/>
      <c r="B28" s="43"/>
      <c r="C28" s="42"/>
      <c r="D28" s="47">
        <v>150</v>
      </c>
      <c r="F28" s="43">
        <v>0.85069444444444453</v>
      </c>
      <c r="G28" s="49"/>
      <c r="H28" s="43">
        <v>0.8520833333333333</v>
      </c>
      <c r="I28" s="44">
        <f t="shared" si="2"/>
        <v>0.85555555555555551</v>
      </c>
      <c r="J28" s="45" t="str">
        <f t="shared" si="3"/>
        <v/>
      </c>
      <c r="K28" s="45">
        <f t="shared" si="4"/>
        <v>1.999999999999833</v>
      </c>
      <c r="L28" s="45">
        <f t="shared" si="5"/>
        <v>10</v>
      </c>
      <c r="M28" s="45">
        <f t="shared" ca="1" si="6"/>
        <v>0.55486111111111114</v>
      </c>
      <c r="N28" s="45" t="e">
        <f t="shared" ca="1" si="7"/>
        <v>#VALUE!</v>
      </c>
      <c r="O28" s="45">
        <f t="shared" si="8"/>
        <v>375</v>
      </c>
      <c r="P28" s="46">
        <f t="shared" si="9"/>
        <v>39.838234628813851</v>
      </c>
      <c r="Q28" s="45">
        <f t="shared" si="10"/>
        <v>299.99999999997493</v>
      </c>
      <c r="R28" s="45">
        <f t="shared" si="11"/>
        <v>674.99999999997499</v>
      </c>
      <c r="S28" s="46">
        <f t="shared" si="12"/>
        <v>339.83823462878877</v>
      </c>
    </row>
    <row r="29" spans="1:19" x14ac:dyDescent="0.25">
      <c r="A29" s="48">
        <v>37719</v>
      </c>
      <c r="B29" s="43">
        <v>0.37361111111111112</v>
      </c>
      <c r="C29" s="42">
        <v>3</v>
      </c>
      <c r="D29" s="47">
        <v>0.01</v>
      </c>
      <c r="F29" s="43">
        <v>0.4069444444444445</v>
      </c>
      <c r="G29" s="42"/>
      <c r="H29" s="43">
        <v>0.40833333333333338</v>
      </c>
      <c r="I29" s="44" t="str">
        <f t="shared" si="2"/>
        <v/>
      </c>
      <c r="J29" s="45">
        <f t="shared" si="3"/>
        <v>5.9999999999999787</v>
      </c>
      <c r="K29" s="45">
        <f t="shared" si="4"/>
        <v>1.9999999999999929</v>
      </c>
      <c r="L29" s="45">
        <f t="shared" si="5"/>
        <v>1</v>
      </c>
      <c r="M29" s="45">
        <f t="shared" ca="1" si="6"/>
        <v>0.37361111111111112</v>
      </c>
      <c r="N29" s="45" t="str">
        <f t="shared" si="7"/>
        <v/>
      </c>
      <c r="O29" s="45">
        <f t="shared" si="8"/>
        <v>6.029999999999978</v>
      </c>
      <c r="P29" s="46">
        <f t="shared" si="9"/>
        <v>2.2535879590984718</v>
      </c>
      <c r="Q29" s="45">
        <f t="shared" si="10"/>
        <v>1.9999999999999931E-2</v>
      </c>
      <c r="R29" s="45">
        <f t="shared" si="11"/>
        <v>6.0499999999999776</v>
      </c>
      <c r="S29" s="46">
        <f t="shared" si="12"/>
        <v>2.2735879590984718</v>
      </c>
    </row>
    <row r="30" spans="1:19" x14ac:dyDescent="0.25">
      <c r="A30" s="42"/>
      <c r="B30" s="43"/>
      <c r="C30" s="42"/>
      <c r="D30" s="47">
        <v>2</v>
      </c>
      <c r="F30" s="43">
        <v>0.41250000000000003</v>
      </c>
      <c r="G30" s="42"/>
      <c r="H30" s="43">
        <v>0.43124999999999997</v>
      </c>
      <c r="I30" s="44" t="str">
        <f t="shared" si="2"/>
        <v/>
      </c>
      <c r="J30" s="45">
        <f t="shared" si="3"/>
        <v>7.9999999999999716</v>
      </c>
      <c r="K30" s="45">
        <f t="shared" si="4"/>
        <v>26.999999999999904</v>
      </c>
      <c r="L30" s="45">
        <f t="shared" si="5"/>
        <v>2</v>
      </c>
      <c r="M30" s="45">
        <f t="shared" ca="1" si="6"/>
        <v>0.37361111111111112</v>
      </c>
      <c r="N30" s="45" t="str">
        <f t="shared" si="7"/>
        <v/>
      </c>
      <c r="O30" s="45">
        <f t="shared" si="8"/>
        <v>8.3999999999999702</v>
      </c>
      <c r="P30" s="46">
        <f t="shared" si="9"/>
        <v>5.0739007407265158</v>
      </c>
      <c r="Q30" s="45">
        <f t="shared" si="10"/>
        <v>53.999999999999808</v>
      </c>
      <c r="R30" s="45">
        <f t="shared" si="11"/>
        <v>62.399999999999778</v>
      </c>
      <c r="S30" s="46">
        <f t="shared" si="12"/>
        <v>59.073900740726323</v>
      </c>
    </row>
    <row r="31" spans="1:19" x14ac:dyDescent="0.25">
      <c r="A31" s="42"/>
      <c r="B31" s="43"/>
      <c r="C31" s="42"/>
      <c r="D31" s="47">
        <v>0.1</v>
      </c>
      <c r="F31" s="43">
        <v>0.4368055555555555</v>
      </c>
      <c r="G31" s="42"/>
      <c r="H31" s="43">
        <v>0.45208333333333334</v>
      </c>
      <c r="I31" s="44" t="str">
        <f t="shared" si="2"/>
        <v/>
      </c>
      <c r="J31" s="45">
        <f t="shared" si="3"/>
        <v>7.9999999999999716</v>
      </c>
      <c r="K31" s="45">
        <f t="shared" si="4"/>
        <v>22.000000000000082</v>
      </c>
      <c r="L31" s="45">
        <f t="shared" si="5"/>
        <v>3</v>
      </c>
      <c r="M31" s="45">
        <f t="shared" ca="1" si="6"/>
        <v>0.37361111111111112</v>
      </c>
      <c r="N31" s="45" t="str">
        <f t="shared" si="7"/>
        <v/>
      </c>
      <c r="O31" s="45">
        <f t="shared" si="8"/>
        <v>400.39999999999856</v>
      </c>
      <c r="P31" s="46">
        <f t="shared" si="9"/>
        <v>115.69621729813019</v>
      </c>
      <c r="Q31" s="45">
        <f t="shared" si="10"/>
        <v>2.2000000000000082</v>
      </c>
      <c r="R31" s="45">
        <f t="shared" si="11"/>
        <v>402.59999999999854</v>
      </c>
      <c r="S31" s="46">
        <f t="shared" si="12"/>
        <v>117.8962172981302</v>
      </c>
    </row>
    <row r="32" spans="1:19" x14ac:dyDescent="0.25">
      <c r="A32" s="42"/>
      <c r="B32" s="43"/>
      <c r="C32" s="42"/>
      <c r="D32" s="47">
        <v>100</v>
      </c>
      <c r="F32" s="43">
        <v>0.45763888888888887</v>
      </c>
      <c r="G32" s="49"/>
      <c r="H32" s="43">
        <v>0.46319444444444446</v>
      </c>
      <c r="I32" s="44">
        <f t="shared" si="2"/>
        <v>0.46666666666666667</v>
      </c>
      <c r="J32" s="45" t="str">
        <f t="shared" si="3"/>
        <v/>
      </c>
      <c r="K32" s="45">
        <f t="shared" si="4"/>
        <v>8.0000000000000515</v>
      </c>
      <c r="L32" s="45">
        <f t="shared" si="5"/>
        <v>4</v>
      </c>
      <c r="M32" s="45">
        <f t="shared" ca="1" si="6"/>
        <v>0.37361111111111112</v>
      </c>
      <c r="N32" s="45" t="e">
        <f t="shared" ca="1" si="7"/>
        <v>#VALUE!</v>
      </c>
      <c r="O32" s="45">
        <f t="shared" si="8"/>
        <v>250</v>
      </c>
      <c r="P32" s="46">
        <f t="shared" si="9"/>
        <v>27.143420404993254</v>
      </c>
      <c r="Q32" s="45">
        <f t="shared" si="10"/>
        <v>800.00000000000512</v>
      </c>
      <c r="R32" s="45">
        <f t="shared" si="11"/>
        <v>1050.000000000005</v>
      </c>
      <c r="S32" s="46">
        <f t="shared" si="12"/>
        <v>827.14342040499832</v>
      </c>
    </row>
    <row r="33" spans="1:19" x14ac:dyDescent="0.25">
      <c r="A33" s="48">
        <v>37719</v>
      </c>
      <c r="B33" s="43">
        <v>0.6118055555555556</v>
      </c>
      <c r="C33" s="42">
        <v>3</v>
      </c>
      <c r="D33" s="47">
        <v>0.01</v>
      </c>
      <c r="F33" s="43">
        <v>0.63402777777777775</v>
      </c>
      <c r="G33" s="42"/>
      <c r="H33" s="43">
        <v>0.63888888888888895</v>
      </c>
      <c r="I33" s="44" t="str">
        <f t="shared" si="2"/>
        <v/>
      </c>
      <c r="J33" s="45">
        <f t="shared" si="3"/>
        <v>13.99999999999995</v>
      </c>
      <c r="K33" s="45">
        <f t="shared" si="4"/>
        <v>7.000000000000135</v>
      </c>
      <c r="L33" s="45">
        <f t="shared" si="5"/>
        <v>1</v>
      </c>
      <c r="M33" s="45">
        <f t="shared" ca="1" si="6"/>
        <v>0.6118055555555556</v>
      </c>
      <c r="N33" s="45" t="str">
        <f t="shared" si="7"/>
        <v/>
      </c>
      <c r="O33" s="45">
        <f t="shared" si="8"/>
        <v>6.3699999999999779</v>
      </c>
      <c r="P33" s="46">
        <f t="shared" si="9"/>
        <v>2.7690668559293461</v>
      </c>
      <c r="Q33" s="45">
        <f t="shared" si="10"/>
        <v>7.0000000000001353E-2</v>
      </c>
      <c r="R33" s="45">
        <f t="shared" si="11"/>
        <v>6.4399999999999791</v>
      </c>
      <c r="S33" s="46">
        <f t="shared" si="12"/>
        <v>2.8390668559293473</v>
      </c>
    </row>
    <row r="34" spans="1:19" x14ac:dyDescent="0.25">
      <c r="A34" s="42"/>
      <c r="B34" s="43"/>
      <c r="C34" s="42"/>
      <c r="D34" s="47">
        <v>0.9</v>
      </c>
      <c r="F34" s="43">
        <v>0.64861111111111114</v>
      </c>
      <c r="G34" s="42"/>
      <c r="H34" s="43">
        <v>0.65347222222222223</v>
      </c>
      <c r="I34" s="44" t="str">
        <f t="shared" si="2"/>
        <v/>
      </c>
      <c r="J34" s="45">
        <f t="shared" si="3"/>
        <v>4.9999999999999822</v>
      </c>
      <c r="K34" s="45">
        <f t="shared" si="4"/>
        <v>6.9999999999999751</v>
      </c>
      <c r="L34" s="45">
        <f t="shared" si="5"/>
        <v>2</v>
      </c>
      <c r="M34" s="45">
        <f t="shared" ca="1" si="6"/>
        <v>0.6118055555555556</v>
      </c>
      <c r="N34" s="45" t="str">
        <f t="shared" si="7"/>
        <v/>
      </c>
      <c r="O34" s="45">
        <f t="shared" si="8"/>
        <v>13.249999999999954</v>
      </c>
      <c r="P34" s="46">
        <f t="shared" si="9"/>
        <v>11.027344095448706</v>
      </c>
      <c r="Q34" s="45">
        <f t="shared" si="10"/>
        <v>6.2999999999999776</v>
      </c>
      <c r="R34" s="45">
        <f t="shared" si="11"/>
        <v>19.549999999999933</v>
      </c>
      <c r="S34" s="46">
        <f t="shared" si="12"/>
        <v>17.327344095448684</v>
      </c>
    </row>
    <row r="35" spans="1:19" x14ac:dyDescent="0.25">
      <c r="A35" s="42"/>
      <c r="B35" s="43"/>
      <c r="C35" s="42"/>
      <c r="D35" s="47">
        <v>4.4000000000000004</v>
      </c>
      <c r="F35" s="43">
        <v>0.65694444444444444</v>
      </c>
      <c r="G35" s="42"/>
      <c r="H35" s="43">
        <v>0.66111111111111109</v>
      </c>
      <c r="I35" s="44" t="str">
        <f t="shared" si="2"/>
        <v/>
      </c>
      <c r="J35" s="45">
        <f t="shared" si="3"/>
        <v>11.999999999999957</v>
      </c>
      <c r="K35" s="45">
        <f t="shared" si="4"/>
        <v>5.9999999999999787</v>
      </c>
      <c r="L35" s="45">
        <f t="shared" si="5"/>
        <v>3</v>
      </c>
      <c r="M35" s="45">
        <f t="shared" ca="1" si="6"/>
        <v>0.6118055555555556</v>
      </c>
      <c r="N35" s="45" t="str">
        <f t="shared" si="7"/>
        <v/>
      </c>
      <c r="O35" s="45">
        <f t="shared" si="8"/>
        <v>27.539999999999907</v>
      </c>
      <c r="P35" s="46">
        <f t="shared" si="9"/>
        <v>16.077238404312528</v>
      </c>
      <c r="Q35" s="45">
        <f t="shared" si="10"/>
        <v>26.39999999999991</v>
      </c>
      <c r="R35" s="45">
        <f t="shared" si="11"/>
        <v>53.939999999999813</v>
      </c>
      <c r="S35" s="46">
        <f t="shared" si="12"/>
        <v>42.477238404312438</v>
      </c>
    </row>
    <row r="36" spans="1:19" x14ac:dyDescent="0.25">
      <c r="A36" s="42"/>
      <c r="B36" s="43"/>
      <c r="C36" s="42"/>
      <c r="D36" s="47">
        <v>0.19</v>
      </c>
      <c r="F36" s="43">
        <v>0.6694444444444444</v>
      </c>
      <c r="G36" s="49"/>
      <c r="H36" s="43">
        <v>0.67291666666666661</v>
      </c>
      <c r="I36" s="44">
        <f t="shared" si="2"/>
        <v>0.67638888888888882</v>
      </c>
      <c r="J36" s="45" t="str">
        <f t="shared" si="3"/>
        <v/>
      </c>
      <c r="K36" s="45">
        <f t="shared" si="4"/>
        <v>4.9999999999999822</v>
      </c>
      <c r="L36" s="45">
        <f t="shared" si="5"/>
        <v>4</v>
      </c>
      <c r="M36" s="45">
        <f t="shared" ca="1" si="6"/>
        <v>0.6118055555555556</v>
      </c>
      <c r="N36" s="45" t="e">
        <f t="shared" ca="1" si="7"/>
        <v>#VALUE!</v>
      </c>
      <c r="O36" s="45">
        <f t="shared" si="8"/>
        <v>0.47499999999999998</v>
      </c>
      <c r="P36" s="46">
        <f t="shared" si="9"/>
        <v>7.8158212316894751E-2</v>
      </c>
      <c r="Q36" s="45">
        <f t="shared" si="10"/>
        <v>0.94999999999999662</v>
      </c>
      <c r="R36" s="45">
        <f t="shared" si="11"/>
        <v>1.4249999999999967</v>
      </c>
      <c r="S36" s="46">
        <f t="shared" si="12"/>
        <v>1.0281582123168913</v>
      </c>
    </row>
    <row r="37" spans="1:19" x14ac:dyDescent="0.25">
      <c r="A37" s="48">
        <v>37720</v>
      </c>
      <c r="B37" s="43">
        <v>0.46111111111111108</v>
      </c>
      <c r="C37" s="42">
        <v>3</v>
      </c>
      <c r="D37" s="47">
        <v>0.01</v>
      </c>
      <c r="F37" s="43">
        <v>0.52986111111111112</v>
      </c>
      <c r="G37" s="42"/>
      <c r="H37" s="43">
        <v>0.54027777777777775</v>
      </c>
      <c r="I37" s="44" t="str">
        <f t="shared" si="2"/>
        <v/>
      </c>
      <c r="J37" s="45">
        <f t="shared" si="3"/>
        <v>7.000000000000135</v>
      </c>
      <c r="K37" s="45">
        <f t="shared" si="4"/>
        <v>14.999999999999947</v>
      </c>
      <c r="L37" s="45">
        <f t="shared" si="5"/>
        <v>1</v>
      </c>
      <c r="M37" s="45">
        <f t="shared" ca="1" si="6"/>
        <v>0.46111111111111108</v>
      </c>
      <c r="N37" s="45" t="str">
        <f t="shared" si="7"/>
        <v/>
      </c>
      <c r="O37" s="45">
        <f t="shared" si="8"/>
        <v>0.38500000000000745</v>
      </c>
      <c r="P37" s="46">
        <f t="shared" si="9"/>
        <v>0.27361621771210098</v>
      </c>
      <c r="Q37" s="45">
        <f t="shared" si="10"/>
        <v>0.14999999999999947</v>
      </c>
      <c r="R37" s="45">
        <f t="shared" si="11"/>
        <v>0.53500000000000691</v>
      </c>
      <c r="S37" s="46">
        <f t="shared" si="12"/>
        <v>0.42361621771210045</v>
      </c>
    </row>
    <row r="38" spans="1:19" x14ac:dyDescent="0.25">
      <c r="A38" s="42"/>
      <c r="B38" s="43"/>
      <c r="C38" s="42"/>
      <c r="D38" s="47">
        <v>0.1</v>
      </c>
      <c r="F38" s="43">
        <v>0.54513888888888895</v>
      </c>
      <c r="G38" s="42"/>
      <c r="H38" s="43">
        <v>0.59930555555555554</v>
      </c>
      <c r="I38" s="44" t="str">
        <f t="shared" si="2"/>
        <v/>
      </c>
      <c r="J38" s="45">
        <f t="shared" si="3"/>
        <v>8.0000000000001315</v>
      </c>
      <c r="K38" s="45">
        <f t="shared" si="4"/>
        <v>77.999999999999886</v>
      </c>
      <c r="L38" s="45">
        <f t="shared" si="5"/>
        <v>2</v>
      </c>
      <c r="M38" s="45">
        <f t="shared" ca="1" si="6"/>
        <v>0.46111111111111108</v>
      </c>
      <c r="N38" s="45" t="str">
        <f t="shared" si="7"/>
        <v/>
      </c>
      <c r="O38" s="45">
        <f t="shared" si="8"/>
        <v>8.4000000000001389</v>
      </c>
      <c r="P38" s="46">
        <f t="shared" si="9"/>
        <v>5.073900740726617</v>
      </c>
      <c r="Q38" s="45">
        <f t="shared" si="10"/>
        <v>7.7999999999999892</v>
      </c>
      <c r="R38" s="45">
        <f t="shared" si="11"/>
        <v>16.200000000000127</v>
      </c>
      <c r="S38" s="46">
        <f t="shared" si="12"/>
        <v>12.873900740726606</v>
      </c>
    </row>
    <row r="39" spans="1:19" x14ac:dyDescent="0.25">
      <c r="A39" s="42"/>
      <c r="B39" s="43"/>
      <c r="C39" s="42"/>
      <c r="D39" s="47">
        <v>2</v>
      </c>
      <c r="F39" s="43">
        <v>0.60486111111111118</v>
      </c>
      <c r="G39" s="42"/>
      <c r="H39" s="43">
        <v>0.63611111111111118</v>
      </c>
      <c r="I39" s="44" t="str">
        <f t="shared" si="2"/>
        <v/>
      </c>
      <c r="J39" s="45">
        <f t="shared" si="3"/>
        <v>5.9999999999999787</v>
      </c>
      <c r="K39" s="45">
        <f t="shared" si="4"/>
        <v>45</v>
      </c>
      <c r="L39" s="45">
        <f t="shared" si="5"/>
        <v>3</v>
      </c>
      <c r="M39" s="45">
        <f t="shared" ca="1" si="6"/>
        <v>0.46111111111111108</v>
      </c>
      <c r="N39" s="45" t="str">
        <f t="shared" si="7"/>
        <v/>
      </c>
      <c r="O39" s="45">
        <f t="shared" si="8"/>
        <v>35.999999999999872</v>
      </c>
      <c r="P39" s="46">
        <f t="shared" si="9"/>
        <v>29.824084271157222</v>
      </c>
      <c r="Q39" s="45">
        <f t="shared" si="10"/>
        <v>90</v>
      </c>
      <c r="R39" s="45">
        <f t="shared" si="11"/>
        <v>125.99999999999987</v>
      </c>
      <c r="S39" s="46">
        <f t="shared" si="12"/>
        <v>119.82408427115722</v>
      </c>
    </row>
    <row r="40" spans="1:19" x14ac:dyDescent="0.25">
      <c r="A40" s="42"/>
      <c r="B40" s="43"/>
      <c r="C40" s="42"/>
      <c r="D40" s="47">
        <v>10</v>
      </c>
      <c r="F40" s="43">
        <v>0.64027777777777783</v>
      </c>
      <c r="G40" s="49"/>
      <c r="H40" s="43">
        <v>0.69930555555555562</v>
      </c>
      <c r="I40" s="44">
        <f t="shared" si="2"/>
        <v>0.70277777777777783</v>
      </c>
      <c r="J40" s="45" t="str">
        <f t="shared" si="3"/>
        <v/>
      </c>
      <c r="K40" s="45">
        <f t="shared" si="4"/>
        <v>85.000000000000014</v>
      </c>
      <c r="L40" s="45">
        <f t="shared" si="5"/>
        <v>4</v>
      </c>
      <c r="M40" s="45">
        <f t="shared" ca="1" si="6"/>
        <v>0.46111111111111108</v>
      </c>
      <c r="N40" s="45" t="e">
        <f t="shared" ca="1" si="7"/>
        <v>#VALUE!</v>
      </c>
      <c r="O40" s="45">
        <f t="shared" si="8"/>
        <v>25</v>
      </c>
      <c r="P40" s="46">
        <f t="shared" si="9"/>
        <v>3.1021051639523365</v>
      </c>
      <c r="Q40" s="45">
        <f t="shared" si="10"/>
        <v>850.00000000000011</v>
      </c>
      <c r="R40" s="45">
        <f t="shared" si="11"/>
        <v>875.00000000000011</v>
      </c>
      <c r="S40" s="46">
        <f t="shared" si="12"/>
        <v>853.1021051639525</v>
      </c>
    </row>
    <row r="41" spans="1:19" x14ac:dyDescent="0.25">
      <c r="A41" s="48">
        <v>37721</v>
      </c>
      <c r="B41" s="43">
        <v>0.34236111111111112</v>
      </c>
      <c r="C41" s="42">
        <v>308</v>
      </c>
      <c r="D41" s="47">
        <v>0.01</v>
      </c>
      <c r="F41" s="43">
        <v>0.37222222222222223</v>
      </c>
      <c r="G41" s="42"/>
      <c r="H41" s="43">
        <v>0.37291666666666662</v>
      </c>
      <c r="I41" s="44" t="str">
        <f t="shared" si="2"/>
        <v/>
      </c>
      <c r="J41" s="45">
        <f t="shared" si="3"/>
        <v>9.000000000000048</v>
      </c>
      <c r="K41" s="45">
        <f t="shared" si="4"/>
        <v>0.99999999999991651</v>
      </c>
      <c r="L41" s="45">
        <f t="shared" si="5"/>
        <v>1</v>
      </c>
      <c r="M41" s="45">
        <f t="shared" ca="1" si="6"/>
        <v>0.34236111111111112</v>
      </c>
      <c r="N41" s="45" t="str">
        <f t="shared" si="7"/>
        <v/>
      </c>
      <c r="O41" s="45">
        <f t="shared" si="8"/>
        <v>45.045000000000236</v>
      </c>
      <c r="P41" s="46">
        <f t="shared" si="9"/>
        <v>13.015993850604257</v>
      </c>
      <c r="Q41" s="45">
        <f t="shared" si="10"/>
        <v>9.9999999999991658E-3</v>
      </c>
      <c r="R41" s="45">
        <f t="shared" si="11"/>
        <v>45.055000000000234</v>
      </c>
      <c r="S41" s="46">
        <f t="shared" si="12"/>
        <v>13.025993850604257</v>
      </c>
    </row>
    <row r="42" spans="1:19" x14ac:dyDescent="0.25">
      <c r="A42" s="42"/>
      <c r="B42" s="43"/>
      <c r="C42" s="42"/>
      <c r="D42" s="47">
        <v>10</v>
      </c>
      <c r="F42" s="43">
        <v>0.37916666666666665</v>
      </c>
      <c r="G42" s="49"/>
      <c r="H42" s="43">
        <v>0.46736111111111112</v>
      </c>
      <c r="I42" s="44">
        <f t="shared" si="2"/>
        <v>0.47083333333333333</v>
      </c>
      <c r="J42" s="45" t="str">
        <f t="shared" si="3"/>
        <v/>
      </c>
      <c r="K42" s="45">
        <f t="shared" si="4"/>
        <v>127.00000000000003</v>
      </c>
      <c r="L42" s="45">
        <f t="shared" si="5"/>
        <v>2</v>
      </c>
      <c r="M42" s="45">
        <f t="shared" ca="1" si="6"/>
        <v>0.34236111111111112</v>
      </c>
      <c r="N42" s="45" t="e">
        <f t="shared" ca="1" si="7"/>
        <v>#VALUE!</v>
      </c>
      <c r="O42" s="45">
        <f t="shared" si="8"/>
        <v>25</v>
      </c>
      <c r="P42" s="46">
        <f t="shared" si="9"/>
        <v>3.1021051639523365</v>
      </c>
      <c r="Q42" s="45">
        <f t="shared" si="10"/>
        <v>1270.0000000000002</v>
      </c>
      <c r="R42" s="45">
        <f t="shared" si="11"/>
        <v>1295.0000000000002</v>
      </c>
      <c r="S42" s="46">
        <f t="shared" si="12"/>
        <v>1273.1021051639525</v>
      </c>
    </row>
    <row r="43" spans="1:19" x14ac:dyDescent="0.25">
      <c r="A43" s="48">
        <v>37721</v>
      </c>
      <c r="B43" s="43">
        <v>0.51666666666666672</v>
      </c>
      <c r="C43" s="42">
        <v>306</v>
      </c>
      <c r="D43" s="47">
        <v>0.01</v>
      </c>
      <c r="F43" s="43">
        <v>0.53333333333333333</v>
      </c>
      <c r="G43" s="42"/>
      <c r="H43" s="43">
        <v>0.53749999999999998</v>
      </c>
      <c r="I43" s="44" t="str">
        <f t="shared" si="2"/>
        <v/>
      </c>
      <c r="J43" s="45">
        <f t="shared" si="3"/>
        <v>9.0000000000001279</v>
      </c>
      <c r="K43" s="45">
        <f t="shared" si="4"/>
        <v>5.9999999999999787</v>
      </c>
      <c r="L43" s="45">
        <f t="shared" si="5"/>
        <v>1</v>
      </c>
      <c r="M43" s="45">
        <f t="shared" ca="1" si="6"/>
        <v>0.51666666666666672</v>
      </c>
      <c r="N43" s="45" t="str">
        <f t="shared" si="7"/>
        <v/>
      </c>
      <c r="O43" s="45">
        <f t="shared" si="8"/>
        <v>0.49500000000000705</v>
      </c>
      <c r="P43" s="46">
        <f t="shared" si="9"/>
        <v>0.35179227991555667</v>
      </c>
      <c r="Q43" s="45">
        <f t="shared" si="10"/>
        <v>5.999999999999979E-2</v>
      </c>
      <c r="R43" s="45">
        <f t="shared" si="11"/>
        <v>0.55500000000000682</v>
      </c>
      <c r="S43" s="46">
        <f t="shared" si="12"/>
        <v>0.41179227991555645</v>
      </c>
    </row>
    <row r="44" spans="1:19" x14ac:dyDescent="0.25">
      <c r="A44" s="42"/>
      <c r="B44" s="43"/>
      <c r="C44" s="42"/>
      <c r="D44" s="47">
        <v>0.1</v>
      </c>
      <c r="F44" s="43">
        <v>0.54375000000000007</v>
      </c>
      <c r="G44" s="42"/>
      <c r="H44" s="43">
        <v>0.54791666666666672</v>
      </c>
      <c r="I44" s="44" t="str">
        <f t="shared" si="2"/>
        <v/>
      </c>
      <c r="J44" s="45">
        <f t="shared" si="3"/>
        <v>4.9999999999998224</v>
      </c>
      <c r="K44" s="45">
        <f t="shared" si="4"/>
        <v>5.9999999999999787</v>
      </c>
      <c r="L44" s="45">
        <f t="shared" si="5"/>
        <v>2</v>
      </c>
      <c r="M44" s="45">
        <f t="shared" ca="1" si="6"/>
        <v>0.51666666666666672</v>
      </c>
      <c r="N44" s="45" t="str">
        <f t="shared" si="7"/>
        <v/>
      </c>
      <c r="O44" s="45">
        <f t="shared" si="8"/>
        <v>11.2499999999996</v>
      </c>
      <c r="P44" s="46">
        <f t="shared" si="9"/>
        <v>5.6815481262427765</v>
      </c>
      <c r="Q44" s="45">
        <f t="shared" si="10"/>
        <v>0.59999999999999787</v>
      </c>
      <c r="R44" s="45">
        <f t="shared" si="11"/>
        <v>11.849999999999598</v>
      </c>
      <c r="S44" s="46">
        <f t="shared" si="12"/>
        <v>6.2815481262427744</v>
      </c>
    </row>
    <row r="45" spans="1:19" x14ac:dyDescent="0.25">
      <c r="A45" s="42"/>
      <c r="B45" s="43"/>
      <c r="C45" s="42"/>
      <c r="D45" s="47">
        <v>4.4000000000000004</v>
      </c>
      <c r="F45" s="43">
        <v>0.55138888888888882</v>
      </c>
      <c r="G45" s="42"/>
      <c r="H45" s="43">
        <v>0.55486111111111114</v>
      </c>
      <c r="I45" s="44" t="str">
        <f t="shared" si="2"/>
        <v/>
      </c>
      <c r="J45" s="45">
        <f t="shared" si="3"/>
        <v>12.999999999999954</v>
      </c>
      <c r="K45" s="45">
        <f t="shared" si="4"/>
        <v>5.0000000000001421</v>
      </c>
      <c r="L45" s="45">
        <f t="shared" si="5"/>
        <v>3</v>
      </c>
      <c r="M45" s="45">
        <f t="shared" ca="1" si="6"/>
        <v>0.51666666666666672</v>
      </c>
      <c r="N45" s="45" t="str">
        <f t="shared" si="7"/>
        <v/>
      </c>
      <c r="O45" s="45">
        <f t="shared" si="8"/>
        <v>29.834999999999898</v>
      </c>
      <c r="P45" s="46">
        <f t="shared" si="9"/>
        <v>17.417008271338574</v>
      </c>
      <c r="Q45" s="45">
        <f t="shared" si="10"/>
        <v>22.000000000000625</v>
      </c>
      <c r="R45" s="45">
        <f t="shared" si="11"/>
        <v>51.83500000000052</v>
      </c>
      <c r="S45" s="46">
        <f t="shared" si="12"/>
        <v>39.417008271339199</v>
      </c>
    </row>
    <row r="46" spans="1:19" x14ac:dyDescent="0.25">
      <c r="A46" s="42"/>
      <c r="B46" s="43"/>
      <c r="C46" s="42"/>
      <c r="D46" s="47">
        <v>0.19</v>
      </c>
      <c r="F46" s="43">
        <v>0.56388888888888888</v>
      </c>
      <c r="G46" s="49"/>
      <c r="H46" s="43">
        <v>0.56597222222222221</v>
      </c>
      <c r="I46" s="44">
        <f t="shared" si="2"/>
        <v>0.56944444444444442</v>
      </c>
      <c r="J46" s="45" t="str">
        <f t="shared" si="3"/>
        <v/>
      </c>
      <c r="K46" s="45">
        <f t="shared" si="4"/>
        <v>2.9999999999999893</v>
      </c>
      <c r="L46" s="45">
        <f t="shared" si="5"/>
        <v>4</v>
      </c>
      <c r="M46" s="45">
        <f t="shared" ca="1" si="6"/>
        <v>0.51666666666666672</v>
      </c>
      <c r="N46" s="45" t="e">
        <f t="shared" ca="1" si="7"/>
        <v>#VALUE!</v>
      </c>
      <c r="O46" s="45">
        <f t="shared" si="8"/>
        <v>0.47499999999999998</v>
      </c>
      <c r="P46" s="46">
        <f t="shared" si="9"/>
        <v>7.8158212316894751E-2</v>
      </c>
      <c r="Q46" s="45">
        <f t="shared" si="10"/>
        <v>0.56999999999999795</v>
      </c>
      <c r="R46" s="45">
        <f t="shared" si="11"/>
        <v>1.0449999999999979</v>
      </c>
      <c r="S46" s="46">
        <f t="shared" si="12"/>
        <v>0.64815821231689275</v>
      </c>
    </row>
    <row r="47" spans="1:19" x14ac:dyDescent="0.25">
      <c r="A47" s="50">
        <v>37721</v>
      </c>
      <c r="B47" s="43">
        <v>0.58750000000000002</v>
      </c>
      <c r="C47" s="42">
        <v>306</v>
      </c>
      <c r="D47" s="47">
        <v>0.01</v>
      </c>
      <c r="F47" s="43">
        <v>0.60972222222222217</v>
      </c>
      <c r="H47" s="43">
        <v>0.61319444444444449</v>
      </c>
      <c r="I47" s="44" t="str">
        <f t="shared" si="2"/>
        <v/>
      </c>
      <c r="J47" s="45">
        <f t="shared" si="3"/>
        <v>7.9999999999999716</v>
      </c>
      <c r="K47" s="45">
        <f t="shared" si="4"/>
        <v>5.0000000000001421</v>
      </c>
      <c r="L47" s="45">
        <f t="shared" si="5"/>
        <v>1</v>
      </c>
      <c r="M47" s="45">
        <f t="shared" ca="1" si="6"/>
        <v>0.58750000000000002</v>
      </c>
      <c r="N47" s="45" t="str">
        <f t="shared" si="7"/>
        <v/>
      </c>
      <c r="O47" s="45">
        <f t="shared" si="8"/>
        <v>0.43999999999999845</v>
      </c>
      <c r="P47" s="46">
        <f t="shared" si="9"/>
        <v>0.31270424881382258</v>
      </c>
      <c r="Q47" s="45">
        <f t="shared" si="10"/>
        <v>5.0000000000001425E-2</v>
      </c>
      <c r="R47" s="45">
        <f t="shared" si="11"/>
        <v>0.48999999999999988</v>
      </c>
      <c r="S47" s="46">
        <f t="shared" si="12"/>
        <v>0.36270424881382402</v>
      </c>
    </row>
    <row r="48" spans="1:19" x14ac:dyDescent="0.25">
      <c r="B48" s="43"/>
      <c r="C48" s="42"/>
      <c r="D48" s="47">
        <v>0.1</v>
      </c>
      <c r="F48" s="43">
        <v>0.61875000000000002</v>
      </c>
      <c r="H48" s="43">
        <v>0.62430555555555556</v>
      </c>
      <c r="I48" s="44" t="str">
        <f t="shared" si="2"/>
        <v/>
      </c>
      <c r="J48" s="45">
        <f t="shared" si="3"/>
        <v>6.9999999999999751</v>
      </c>
      <c r="K48" s="45">
        <f t="shared" si="4"/>
        <v>7.9999999999999716</v>
      </c>
      <c r="L48" s="45">
        <f t="shared" si="5"/>
        <v>2</v>
      </c>
      <c r="M48" s="45">
        <f t="shared" ca="1" si="6"/>
        <v>0.58750000000000002</v>
      </c>
      <c r="N48" s="45" t="str">
        <f t="shared" si="7"/>
        <v/>
      </c>
      <c r="O48" s="45">
        <f t="shared" si="8"/>
        <v>17.849999999999934</v>
      </c>
      <c r="P48" s="46">
        <f t="shared" si="9"/>
        <v>8.7678640634362957</v>
      </c>
      <c r="Q48" s="45">
        <f t="shared" si="10"/>
        <v>0.79999999999999716</v>
      </c>
      <c r="R48" s="45">
        <f t="shared" si="11"/>
        <v>18.649999999999931</v>
      </c>
      <c r="S48" s="46">
        <f t="shared" si="12"/>
        <v>9.5678640634362928</v>
      </c>
    </row>
    <row r="49" spans="1:19" x14ac:dyDescent="0.25">
      <c r="B49" s="43"/>
      <c r="C49" s="42"/>
      <c r="D49" s="47">
        <v>5</v>
      </c>
      <c r="F49" s="43">
        <v>0.62916666666666665</v>
      </c>
      <c r="H49" s="43">
        <v>0.6333333333333333</v>
      </c>
      <c r="I49" s="44" t="str">
        <f t="shared" si="2"/>
        <v/>
      </c>
      <c r="J49" s="45">
        <f t="shared" si="3"/>
        <v>14.00000000000011</v>
      </c>
      <c r="K49" s="45">
        <f t="shared" si="4"/>
        <v>5.9999999999999787</v>
      </c>
      <c r="L49" s="45">
        <f t="shared" si="5"/>
        <v>3</v>
      </c>
      <c r="M49" s="45">
        <f t="shared" ca="1" si="6"/>
        <v>0.58750000000000002</v>
      </c>
      <c r="N49" s="45" t="str">
        <f t="shared" si="7"/>
        <v/>
      </c>
      <c r="O49" s="45">
        <f t="shared" si="8"/>
        <v>35.126000000000275</v>
      </c>
      <c r="P49" s="46">
        <f t="shared" si="9"/>
        <v>12.395752553854805</v>
      </c>
      <c r="Q49" s="45">
        <f t="shared" si="10"/>
        <v>29.999999999999893</v>
      </c>
      <c r="R49" s="45">
        <f t="shared" si="11"/>
        <v>65.126000000000175</v>
      </c>
      <c r="S49" s="46">
        <f t="shared" si="12"/>
        <v>42.395752553854699</v>
      </c>
    </row>
    <row r="50" spans="1:19" x14ac:dyDescent="0.25">
      <c r="B50" s="43"/>
      <c r="C50" s="42"/>
      <c r="D50" s="47">
        <v>1.7999999999999999E-2</v>
      </c>
      <c r="F50" s="43">
        <v>0.6430555555555556</v>
      </c>
      <c r="H50" s="43">
        <v>0.64652777777777781</v>
      </c>
      <c r="I50" s="44" t="str">
        <f t="shared" si="2"/>
        <v/>
      </c>
      <c r="J50" s="45">
        <f t="shared" si="3"/>
        <v>12.999999999999954</v>
      </c>
      <c r="K50" s="45">
        <f t="shared" si="4"/>
        <v>4.9999999999999822</v>
      </c>
      <c r="L50" s="45">
        <f t="shared" si="5"/>
        <v>4</v>
      </c>
      <c r="M50" s="45">
        <f t="shared" ca="1" si="6"/>
        <v>0.58750000000000002</v>
      </c>
      <c r="N50" s="45" t="str">
        <f t="shared" si="7"/>
        <v/>
      </c>
      <c r="O50" s="45">
        <f t="shared" si="8"/>
        <v>117.11699999999959</v>
      </c>
      <c r="P50" s="46">
        <f t="shared" si="9"/>
        <v>33.841366508001698</v>
      </c>
      <c r="Q50" s="45">
        <f t="shared" si="10"/>
        <v>8.9999999999999677E-2</v>
      </c>
      <c r="R50" s="45">
        <f t="shared" si="11"/>
        <v>117.2069999999996</v>
      </c>
      <c r="S50" s="46">
        <f t="shared" si="12"/>
        <v>33.931366508001695</v>
      </c>
    </row>
    <row r="51" spans="1:19" x14ac:dyDescent="0.25">
      <c r="B51" s="43"/>
      <c r="C51" s="42"/>
      <c r="D51" s="47">
        <v>18</v>
      </c>
      <c r="F51" s="43">
        <v>0.65555555555555556</v>
      </c>
      <c r="H51" s="43">
        <v>0.65833333333333333</v>
      </c>
      <c r="I51" s="44">
        <f t="shared" si="2"/>
        <v>0.66180555555555554</v>
      </c>
      <c r="J51" s="45" t="str">
        <f t="shared" si="3"/>
        <v/>
      </c>
      <c r="K51" s="45">
        <f t="shared" si="4"/>
        <v>3.9999999999999858</v>
      </c>
      <c r="L51" s="45">
        <f t="shared" si="5"/>
        <v>5</v>
      </c>
      <c r="M51" s="45">
        <f t="shared" ca="1" si="6"/>
        <v>0.58750000000000002</v>
      </c>
      <c r="N51" s="45" t="e">
        <f t="shared" ca="1" si="7"/>
        <v>#VALUE!</v>
      </c>
      <c r="O51" s="45">
        <f t="shared" si="8"/>
        <v>45</v>
      </c>
      <c r="P51" s="46">
        <f t="shared" si="9"/>
        <v>5.3873270610652675</v>
      </c>
      <c r="Q51" s="45">
        <f t="shared" si="10"/>
        <v>71.999999999999744</v>
      </c>
      <c r="R51" s="45">
        <f t="shared" si="11"/>
        <v>116.99999999999974</v>
      </c>
      <c r="S51" s="46">
        <f t="shared" si="12"/>
        <v>77.387327061065008</v>
      </c>
    </row>
    <row r="52" spans="1:19" x14ac:dyDescent="0.25">
      <c r="A52" s="50">
        <v>37725</v>
      </c>
      <c r="B52" s="43">
        <v>0.33124999999999999</v>
      </c>
      <c r="C52" s="42"/>
      <c r="D52" s="47">
        <v>0.01</v>
      </c>
      <c r="F52" s="43">
        <v>0.35972222222222222</v>
      </c>
      <c r="H52" s="43">
        <v>0.3611111111111111</v>
      </c>
      <c r="I52" s="44" t="str">
        <f t="shared" si="2"/>
        <v/>
      </c>
      <c r="J52" s="45">
        <f t="shared" si="3"/>
        <v>10.000000000000044</v>
      </c>
      <c r="K52" s="45">
        <f t="shared" si="4"/>
        <v>1.9999999999999929</v>
      </c>
      <c r="L52" s="45">
        <f t="shared" si="5"/>
        <v>1</v>
      </c>
      <c r="M52" s="45">
        <f t="shared" ca="1" si="6"/>
        <v>0.33124999999999999</v>
      </c>
      <c r="N52" s="45" t="str">
        <f t="shared" si="7"/>
        <v/>
      </c>
      <c r="O52" s="45">
        <f t="shared" si="8"/>
        <v>500.05000000000223</v>
      </c>
      <c r="P52" s="46">
        <f t="shared" si="9"/>
        <v>108.56394165498195</v>
      </c>
      <c r="Q52" s="45">
        <f t="shared" si="10"/>
        <v>1.9999999999999931E-2</v>
      </c>
      <c r="R52" s="45">
        <f t="shared" si="11"/>
        <v>500.07000000000221</v>
      </c>
      <c r="S52" s="46">
        <f t="shared" si="12"/>
        <v>108.58394165498194</v>
      </c>
    </row>
    <row r="53" spans="1:19" x14ac:dyDescent="0.25">
      <c r="B53" s="43"/>
      <c r="C53" s="42"/>
      <c r="D53" s="47">
        <v>100</v>
      </c>
      <c r="F53" s="43">
        <v>0.36805555555555558</v>
      </c>
      <c r="H53" s="43">
        <v>0.36944444444444446</v>
      </c>
      <c r="I53" s="44" t="str">
        <f t="shared" si="2"/>
        <v/>
      </c>
      <c r="J53" s="45">
        <f t="shared" si="3"/>
        <v>2.9999999999999094</v>
      </c>
      <c r="K53" s="45">
        <f t="shared" si="4"/>
        <v>1.9999999999999929</v>
      </c>
      <c r="L53" s="45">
        <f t="shared" si="5"/>
        <v>2</v>
      </c>
      <c r="M53" s="45">
        <f t="shared" ca="1" si="6"/>
        <v>0.33124999999999999</v>
      </c>
      <c r="N53" s="45" t="str">
        <f t="shared" si="7"/>
        <v/>
      </c>
      <c r="O53" s="45">
        <f t="shared" si="8"/>
        <v>449.99999999998641</v>
      </c>
      <c r="P53" s="46">
        <f t="shared" si="9"/>
        <v>432.80851538872946</v>
      </c>
      <c r="Q53" s="45">
        <f t="shared" si="10"/>
        <v>199.99999999999929</v>
      </c>
      <c r="R53" s="45">
        <f t="shared" si="11"/>
        <v>649.99999999998568</v>
      </c>
      <c r="S53" s="46">
        <f t="shared" si="12"/>
        <v>632.80851538872878</v>
      </c>
    </row>
    <row r="54" spans="1:19" x14ac:dyDescent="0.25">
      <c r="B54" s="43"/>
      <c r="C54" s="42"/>
      <c r="D54" s="47">
        <v>200</v>
      </c>
      <c r="F54" s="43">
        <v>0.37152777777777773</v>
      </c>
      <c r="H54" s="43">
        <v>0.63750000000000007</v>
      </c>
      <c r="I54" s="44">
        <f t="shared" si="2"/>
        <v>0.64097222222222228</v>
      </c>
      <c r="J54" s="45" t="str">
        <f t="shared" si="3"/>
        <v/>
      </c>
      <c r="K54" s="45">
        <f t="shared" si="4"/>
        <v>383.00000000000017</v>
      </c>
      <c r="L54" s="45">
        <f t="shared" si="5"/>
        <v>3</v>
      </c>
      <c r="M54" s="45">
        <f t="shared" ca="1" si="6"/>
        <v>0.33124999999999999</v>
      </c>
      <c r="N54" s="45" t="e">
        <f t="shared" ca="1" si="7"/>
        <v>#VALUE!</v>
      </c>
      <c r="O54" s="45">
        <f t="shared" si="8"/>
        <v>500</v>
      </c>
      <c r="P54" s="46">
        <f t="shared" si="9"/>
        <v>52.318172546220183</v>
      </c>
      <c r="Q54" s="45">
        <f t="shared" si="10"/>
        <v>76600.000000000029</v>
      </c>
      <c r="R54" s="45">
        <f t="shared" si="11"/>
        <v>77100.000000000029</v>
      </c>
      <c r="S54" s="46">
        <f t="shared" si="12"/>
        <v>76652.318172546249</v>
      </c>
    </row>
    <row r="55" spans="1:19" x14ac:dyDescent="0.25">
      <c r="A55" s="50">
        <v>37726</v>
      </c>
      <c r="B55" s="43">
        <v>0.3923611111111111</v>
      </c>
      <c r="C55" s="42">
        <v>3</v>
      </c>
      <c r="D55" s="47">
        <v>0.01</v>
      </c>
      <c r="F55" s="43">
        <v>0.41805555555555557</v>
      </c>
      <c r="H55" s="43">
        <v>0.41875000000000001</v>
      </c>
      <c r="I55" s="44" t="str">
        <f t="shared" si="2"/>
        <v/>
      </c>
      <c r="J55" s="45">
        <f t="shared" si="3"/>
        <v>3.9999999999999858</v>
      </c>
      <c r="K55" s="45">
        <f t="shared" si="4"/>
        <v>0.99999999999999645</v>
      </c>
      <c r="L55" s="45">
        <f t="shared" si="5"/>
        <v>1</v>
      </c>
      <c r="M55" s="45">
        <f t="shared" ca="1" si="6"/>
        <v>0.3923611111111111</v>
      </c>
      <c r="N55" s="45" t="str">
        <f t="shared" si="7"/>
        <v/>
      </c>
      <c r="O55" s="45">
        <f t="shared" si="8"/>
        <v>0.21999999999999922</v>
      </c>
      <c r="P55" s="46">
        <f t="shared" si="9"/>
        <v>0.15635212440691129</v>
      </c>
      <c r="Q55" s="45">
        <f t="shared" si="10"/>
        <v>9.9999999999999655E-3</v>
      </c>
      <c r="R55" s="45">
        <f t="shared" si="11"/>
        <v>0.22999999999999918</v>
      </c>
      <c r="S55" s="46">
        <f t="shared" si="12"/>
        <v>0.16635212440691124</v>
      </c>
    </row>
    <row r="56" spans="1:19" x14ac:dyDescent="0.25">
      <c r="B56" s="43"/>
      <c r="C56" s="42"/>
      <c r="D56" s="47">
        <v>0.1</v>
      </c>
      <c r="F56" s="43">
        <v>0.42152777777777778</v>
      </c>
      <c r="H56" s="43">
        <v>0.44930555555555557</v>
      </c>
      <c r="I56" s="44" t="str">
        <f t="shared" si="2"/>
        <v/>
      </c>
      <c r="J56" s="45">
        <f t="shared" si="3"/>
        <v>5.9999999999999787</v>
      </c>
      <c r="K56" s="45">
        <f t="shared" si="4"/>
        <v>40.000000000000014</v>
      </c>
      <c r="L56" s="45">
        <f t="shared" si="5"/>
        <v>2</v>
      </c>
      <c r="M56" s="45">
        <f t="shared" ca="1" si="6"/>
        <v>0.3923611111111111</v>
      </c>
      <c r="N56" s="45" t="str">
        <f t="shared" si="7"/>
        <v/>
      </c>
      <c r="O56" s="45">
        <f t="shared" si="8"/>
        <v>300.29999999999893</v>
      </c>
      <c r="P56" s="46">
        <f t="shared" si="9"/>
        <v>86.772162973597645</v>
      </c>
      <c r="Q56" s="45">
        <f t="shared" si="10"/>
        <v>4.0000000000000018</v>
      </c>
      <c r="R56" s="45">
        <f t="shared" si="11"/>
        <v>304.29999999999893</v>
      </c>
      <c r="S56" s="46">
        <f t="shared" si="12"/>
        <v>90.772162973597645</v>
      </c>
    </row>
    <row r="57" spans="1:19" x14ac:dyDescent="0.25">
      <c r="B57" s="43"/>
      <c r="C57" s="42"/>
      <c r="D57" s="47">
        <v>100</v>
      </c>
      <c r="F57" s="43">
        <v>0.45347222222222222</v>
      </c>
      <c r="H57" s="43">
        <v>0.46249999999999997</v>
      </c>
      <c r="I57" s="44" t="str">
        <f t="shared" si="2"/>
        <v/>
      </c>
      <c r="J57" s="45">
        <f t="shared" si="3"/>
        <v>5.0000000000000622</v>
      </c>
      <c r="K57" s="45">
        <f t="shared" si="4"/>
        <v>12.999999999999954</v>
      </c>
      <c r="L57" s="45">
        <f t="shared" si="5"/>
        <v>3</v>
      </c>
      <c r="M57" s="45">
        <f t="shared" ca="1" si="6"/>
        <v>0.3923611111111111</v>
      </c>
      <c r="N57" s="45" t="str">
        <f t="shared" si="7"/>
        <v/>
      </c>
      <c r="O57" s="45">
        <f t="shared" si="8"/>
        <v>625.00000000000773</v>
      </c>
      <c r="P57" s="46">
        <f t="shared" si="9"/>
        <v>616.57587066299288</v>
      </c>
      <c r="Q57" s="45">
        <f t="shared" si="10"/>
        <v>1299.9999999999955</v>
      </c>
      <c r="R57" s="45">
        <f t="shared" si="11"/>
        <v>1925.0000000000032</v>
      </c>
      <c r="S57" s="46">
        <f t="shared" si="12"/>
        <v>1916.5758706629883</v>
      </c>
    </row>
    <row r="58" spans="1:19" x14ac:dyDescent="0.25">
      <c r="B58" s="43"/>
      <c r="C58" s="42"/>
      <c r="D58" s="47">
        <v>150</v>
      </c>
      <c r="F58" s="43">
        <v>0.46597222222222223</v>
      </c>
      <c r="H58" s="43">
        <v>0.46666666666666662</v>
      </c>
      <c r="I58" s="44" t="str">
        <f t="shared" si="2"/>
        <v/>
      </c>
      <c r="J58" s="45">
        <f t="shared" si="3"/>
        <v>3.0000000000000693</v>
      </c>
      <c r="K58" s="45">
        <f t="shared" si="4"/>
        <v>0.99999999999991651</v>
      </c>
      <c r="L58" s="45">
        <f t="shared" si="5"/>
        <v>4</v>
      </c>
      <c r="M58" s="45">
        <f t="shared" ca="1" si="6"/>
        <v>0.3923611111111111</v>
      </c>
      <c r="N58" s="45" t="str">
        <f t="shared" si="7"/>
        <v/>
      </c>
      <c r="O58" s="45">
        <f t="shared" si="8"/>
        <v>523.50000000001205</v>
      </c>
      <c r="P58" s="46">
        <f t="shared" si="9"/>
        <v>520.04190379827685</v>
      </c>
      <c r="Q58" s="45">
        <f t="shared" si="10"/>
        <v>149.99999999998747</v>
      </c>
      <c r="R58" s="45">
        <f t="shared" si="11"/>
        <v>673.49999999999955</v>
      </c>
      <c r="S58" s="46">
        <f t="shared" si="12"/>
        <v>670.04190379826434</v>
      </c>
    </row>
    <row r="59" spans="1:19" x14ac:dyDescent="0.25">
      <c r="B59" s="43"/>
      <c r="C59" s="42"/>
      <c r="D59" s="47">
        <v>199</v>
      </c>
      <c r="F59" s="43">
        <v>0.46875</v>
      </c>
      <c r="H59" s="43">
        <v>0.47847222222222219</v>
      </c>
      <c r="I59" s="44">
        <f t="shared" si="2"/>
        <v>0.4819444444444444</v>
      </c>
      <c r="J59" s="45" t="str">
        <f t="shared" si="3"/>
        <v/>
      </c>
      <c r="K59" s="45">
        <f t="shared" si="4"/>
        <v>13.99999999999995</v>
      </c>
      <c r="L59" s="45">
        <f t="shared" si="5"/>
        <v>5</v>
      </c>
      <c r="M59" s="45">
        <f t="shared" ca="1" si="6"/>
        <v>0.3923611111111111</v>
      </c>
      <c r="N59" s="45" t="e">
        <f t="shared" ca="1" si="7"/>
        <v>#VALUE!</v>
      </c>
      <c r="O59" s="45">
        <f t="shared" si="8"/>
        <v>497.5</v>
      </c>
      <c r="P59" s="46">
        <f t="shared" si="9"/>
        <v>52.070236947137047</v>
      </c>
      <c r="Q59" s="45">
        <f t="shared" si="10"/>
        <v>2785.99999999999</v>
      </c>
      <c r="R59" s="45">
        <f t="shared" si="11"/>
        <v>3283.49999999999</v>
      </c>
      <c r="S59" s="46">
        <f t="shared" si="12"/>
        <v>2838.0702369471269</v>
      </c>
    </row>
    <row r="60" spans="1:19" x14ac:dyDescent="0.25">
      <c r="A60" s="50">
        <v>37726</v>
      </c>
      <c r="B60" s="43">
        <v>0.60555555555555551</v>
      </c>
      <c r="C60" s="42">
        <v>3</v>
      </c>
      <c r="D60" s="47">
        <v>0.01</v>
      </c>
      <c r="F60" s="43">
        <v>0.63055555555555554</v>
      </c>
      <c r="H60" s="43">
        <v>0.63402777777777775</v>
      </c>
      <c r="I60" s="44" t="str">
        <f t="shared" si="2"/>
        <v/>
      </c>
      <c r="J60" s="45">
        <f t="shared" si="3"/>
        <v>9.0000000000001279</v>
      </c>
      <c r="K60" s="45">
        <f t="shared" si="4"/>
        <v>4.9999999999999822</v>
      </c>
      <c r="L60" s="45">
        <f t="shared" si="5"/>
        <v>1</v>
      </c>
      <c r="M60" s="45">
        <f t="shared" ca="1" si="6"/>
        <v>0.60555555555555551</v>
      </c>
      <c r="N60" s="45" t="str">
        <f t="shared" si="7"/>
        <v/>
      </c>
      <c r="O60" s="45">
        <f t="shared" si="8"/>
        <v>4.5450000000000648</v>
      </c>
      <c r="P60" s="46">
        <f t="shared" si="9"/>
        <v>1.9348235087957364</v>
      </c>
      <c r="Q60" s="45">
        <f t="shared" si="10"/>
        <v>4.9999999999999822E-2</v>
      </c>
      <c r="R60" s="45">
        <f t="shared" si="11"/>
        <v>4.5950000000000646</v>
      </c>
      <c r="S60" s="46">
        <f t="shared" si="12"/>
        <v>1.9848235087957362</v>
      </c>
    </row>
    <row r="61" spans="1:19" x14ac:dyDescent="0.25">
      <c r="B61" s="43"/>
      <c r="C61" s="42"/>
      <c r="D61" s="47">
        <v>1</v>
      </c>
      <c r="F61" s="43">
        <v>0.64027777777777783</v>
      </c>
      <c r="H61" s="43">
        <v>0.64374999999999993</v>
      </c>
      <c r="I61" s="44" t="str">
        <f t="shared" si="2"/>
        <v/>
      </c>
      <c r="J61" s="45">
        <f t="shared" si="3"/>
        <v>6.0000000000001386</v>
      </c>
      <c r="K61" s="45">
        <f t="shared" si="4"/>
        <v>4.9999999999998224</v>
      </c>
      <c r="L61" s="45">
        <f t="shared" si="5"/>
        <v>2</v>
      </c>
      <c r="M61" s="45">
        <f t="shared" ca="1" si="6"/>
        <v>0.60555555555555551</v>
      </c>
      <c r="N61" s="45" t="str">
        <f t="shared" si="7"/>
        <v/>
      </c>
      <c r="O61" s="45">
        <f t="shared" si="8"/>
        <v>3.5083333333334146</v>
      </c>
      <c r="P61" s="46">
        <f t="shared" si="9"/>
        <v>2.8071554803476757</v>
      </c>
      <c r="Q61" s="45">
        <f t="shared" si="10"/>
        <v>4.9999999999998224</v>
      </c>
      <c r="R61" s="45">
        <f t="shared" si="11"/>
        <v>8.5083333333332369</v>
      </c>
      <c r="S61" s="46">
        <f t="shared" si="12"/>
        <v>7.8071554803474985</v>
      </c>
    </row>
    <row r="62" spans="1:19" x14ac:dyDescent="0.25">
      <c r="B62" s="43"/>
      <c r="C62" s="42"/>
      <c r="D62" s="47">
        <v>0.16944444444444443</v>
      </c>
      <c r="F62" s="43">
        <v>0.6479166666666667</v>
      </c>
      <c r="H62" s="43">
        <v>0.65138888888888891</v>
      </c>
      <c r="I62" s="44" t="str">
        <f t="shared" si="2"/>
        <v/>
      </c>
      <c r="J62" s="45">
        <f t="shared" si="3"/>
        <v>10.999999999999961</v>
      </c>
      <c r="K62" s="45">
        <f t="shared" si="4"/>
        <v>4.9999999999999822</v>
      </c>
      <c r="L62" s="45">
        <f t="shared" si="5"/>
        <v>3</v>
      </c>
      <c r="M62" s="45">
        <f t="shared" ca="1" si="6"/>
        <v>0.60555555555555551</v>
      </c>
      <c r="N62" s="45" t="str">
        <f t="shared" si="7"/>
        <v/>
      </c>
      <c r="O62" s="45">
        <f t="shared" si="8"/>
        <v>1.9219444444444376</v>
      </c>
      <c r="P62" s="46">
        <f t="shared" si="9"/>
        <v>1.9213707503481678</v>
      </c>
      <c r="Q62" s="45">
        <f t="shared" si="10"/>
        <v>0.8472222222222191</v>
      </c>
      <c r="R62" s="45">
        <f t="shared" si="11"/>
        <v>2.7691666666666568</v>
      </c>
      <c r="S62" s="46">
        <f t="shared" si="12"/>
        <v>2.7685929725703868</v>
      </c>
    </row>
    <row r="63" spans="1:19" x14ac:dyDescent="0.25">
      <c r="B63" s="43"/>
      <c r="C63" s="42"/>
      <c r="D63" s="47">
        <v>0.18</v>
      </c>
      <c r="F63" s="43">
        <v>0.65902777777777777</v>
      </c>
      <c r="H63" s="43">
        <v>0.66111111111111109</v>
      </c>
      <c r="I63" s="44">
        <f t="shared" si="2"/>
        <v>0.6645833333333333</v>
      </c>
      <c r="J63" s="45" t="str">
        <f t="shared" si="3"/>
        <v/>
      </c>
      <c r="K63" s="45">
        <f t="shared" si="4"/>
        <v>2.9999999999999893</v>
      </c>
      <c r="L63" s="45">
        <f t="shared" si="5"/>
        <v>4</v>
      </c>
      <c r="M63" s="45">
        <f t="shared" ca="1" si="6"/>
        <v>0.60555555555555551</v>
      </c>
      <c r="N63" s="45" t="e">
        <f t="shared" ca="1" si="7"/>
        <v>#VALUE!</v>
      </c>
      <c r="O63" s="45">
        <f t="shared" si="8"/>
        <v>0.44999999999999996</v>
      </c>
      <c r="P63" s="46">
        <f t="shared" si="9"/>
        <v>7.4375439692633147E-2</v>
      </c>
      <c r="Q63" s="45">
        <f t="shared" si="10"/>
        <v>0.53999999999999804</v>
      </c>
      <c r="R63" s="45">
        <f t="shared" si="11"/>
        <v>0.98999999999999799</v>
      </c>
      <c r="S63" s="46">
        <f t="shared" si="12"/>
        <v>0.6143754396926312</v>
      </c>
    </row>
    <row r="64" spans="1:19" x14ac:dyDescent="0.25">
      <c r="A64" s="50">
        <v>37727</v>
      </c>
      <c r="B64" s="43">
        <v>0.52013888888888882</v>
      </c>
      <c r="C64" s="42">
        <v>3</v>
      </c>
      <c r="D64" s="47">
        <v>0.01</v>
      </c>
      <c r="F64" s="43">
        <v>0.54375000000000007</v>
      </c>
      <c r="H64" s="43">
        <v>0.54513888888888895</v>
      </c>
      <c r="I64" s="44" t="str">
        <f t="shared" si="2"/>
        <v/>
      </c>
      <c r="J64" s="45">
        <f t="shared" si="3"/>
        <v>4.9999999999998224</v>
      </c>
      <c r="K64" s="45">
        <f t="shared" si="4"/>
        <v>1.9999999999999929</v>
      </c>
      <c r="L64" s="45">
        <f t="shared" si="5"/>
        <v>1</v>
      </c>
      <c r="M64" s="45">
        <f t="shared" ca="1" si="6"/>
        <v>0.52013888888888882</v>
      </c>
      <c r="N64" s="45" t="str">
        <f t="shared" si="7"/>
        <v/>
      </c>
      <c r="O64" s="45">
        <f t="shared" si="8"/>
        <v>2.5249999999999102</v>
      </c>
      <c r="P64" s="46">
        <f t="shared" si="9"/>
        <v>1.0749019493309113</v>
      </c>
      <c r="Q64" s="45">
        <f t="shared" si="10"/>
        <v>1.9999999999999931E-2</v>
      </c>
      <c r="R64" s="45">
        <f t="shared" si="11"/>
        <v>2.5449999999999102</v>
      </c>
      <c r="S64" s="46">
        <f t="shared" si="12"/>
        <v>1.0949019493309113</v>
      </c>
    </row>
    <row r="65" spans="1:19" x14ac:dyDescent="0.25">
      <c r="B65" s="43"/>
      <c r="C65" s="42"/>
      <c r="D65" s="47">
        <v>1</v>
      </c>
      <c r="F65" s="43">
        <v>0.54861111111111105</v>
      </c>
      <c r="H65" s="43">
        <v>0.59027777777777779</v>
      </c>
      <c r="I65" s="44" t="str">
        <f t="shared" si="2"/>
        <v/>
      </c>
      <c r="J65" s="45">
        <f t="shared" si="3"/>
        <v>5.9999999999999787</v>
      </c>
      <c r="K65" s="45">
        <f t="shared" si="4"/>
        <v>60.000000000000107</v>
      </c>
      <c r="L65" s="45">
        <f t="shared" si="5"/>
        <v>2</v>
      </c>
      <c r="M65" s="45">
        <f t="shared" ca="1" si="6"/>
        <v>0.52013888888888882</v>
      </c>
      <c r="N65" s="45" t="str">
        <f t="shared" si="7"/>
        <v/>
      </c>
      <c r="O65" s="45">
        <f t="shared" si="8"/>
        <v>17.999999999999936</v>
      </c>
      <c r="P65" s="46">
        <f t="shared" si="9"/>
        <v>14.912045841726203</v>
      </c>
      <c r="Q65" s="45">
        <f t="shared" si="10"/>
        <v>60.000000000000107</v>
      </c>
      <c r="R65" s="45">
        <f t="shared" si="11"/>
        <v>78.000000000000043</v>
      </c>
      <c r="S65" s="46">
        <f t="shared" si="12"/>
        <v>74.912045841726311</v>
      </c>
    </row>
    <row r="66" spans="1:19" x14ac:dyDescent="0.25">
      <c r="B66" s="43"/>
      <c r="C66" s="42"/>
      <c r="D66" s="47">
        <v>5</v>
      </c>
      <c r="F66" s="43">
        <v>0.59444444444444444</v>
      </c>
      <c r="H66" s="43">
        <v>0.60277777777777775</v>
      </c>
      <c r="I66" s="44" t="str">
        <f t="shared" si="2"/>
        <v/>
      </c>
      <c r="J66" s="45">
        <f t="shared" si="3"/>
        <v>5.0000000000001421</v>
      </c>
      <c r="K66" s="45">
        <f t="shared" si="4"/>
        <v>11.999999999999957</v>
      </c>
      <c r="L66" s="45">
        <f t="shared" si="5"/>
        <v>3</v>
      </c>
      <c r="M66" s="45">
        <f t="shared" ca="1" si="6"/>
        <v>0.52013888888888882</v>
      </c>
      <c r="N66" s="45" t="str">
        <f t="shared" si="7"/>
        <v/>
      </c>
      <c r="O66" s="45">
        <f t="shared" si="8"/>
        <v>62.500000000001776</v>
      </c>
      <c r="P66" s="46">
        <f t="shared" si="9"/>
        <v>54.101069887187819</v>
      </c>
      <c r="Q66" s="45">
        <f t="shared" si="10"/>
        <v>59.999999999999787</v>
      </c>
      <c r="R66" s="45">
        <f t="shared" si="11"/>
        <v>122.50000000000156</v>
      </c>
      <c r="S66" s="46">
        <f t="shared" si="12"/>
        <v>114.10106988718761</v>
      </c>
    </row>
    <row r="67" spans="1:19" x14ac:dyDescent="0.25">
      <c r="B67" s="43"/>
      <c r="C67" s="42"/>
      <c r="D67" s="47">
        <v>20</v>
      </c>
      <c r="F67" s="43">
        <v>0.60625000000000007</v>
      </c>
      <c r="H67" s="43">
        <v>0.6694444444444444</v>
      </c>
      <c r="I67" s="44">
        <f t="shared" si="2"/>
        <v>0.67291666666666661</v>
      </c>
      <c r="J67" s="45" t="str">
        <f t="shared" si="3"/>
        <v/>
      </c>
      <c r="K67" s="45">
        <f t="shared" si="4"/>
        <v>90.999999999999829</v>
      </c>
      <c r="L67" s="45">
        <f t="shared" si="5"/>
        <v>4</v>
      </c>
      <c r="M67" s="45">
        <f t="shared" ca="1" si="6"/>
        <v>0.52013888888888882</v>
      </c>
      <c r="N67" s="45" t="e">
        <f t="shared" ca="1" si="7"/>
        <v>#VALUE!</v>
      </c>
      <c r="O67" s="45">
        <f t="shared" si="8"/>
        <v>50</v>
      </c>
      <c r="P67" s="46">
        <f t="shared" si="9"/>
        <v>5.9484036251947776</v>
      </c>
      <c r="Q67" s="45">
        <f t="shared" si="10"/>
        <v>1819.9999999999966</v>
      </c>
      <c r="R67" s="45">
        <f t="shared" si="11"/>
        <v>1869.9999999999966</v>
      </c>
      <c r="S67" s="46">
        <f t="shared" si="12"/>
        <v>1825.9484036251913</v>
      </c>
    </row>
    <row r="68" spans="1:19" x14ac:dyDescent="0.25">
      <c r="A68" s="50">
        <v>37728</v>
      </c>
      <c r="B68" s="43">
        <v>0.50486111111111109</v>
      </c>
      <c r="C68" s="42">
        <v>306</v>
      </c>
      <c r="D68" s="47">
        <v>1.7999999999999999E-2</v>
      </c>
      <c r="F68" s="43">
        <v>0.5444444444444444</v>
      </c>
      <c r="H68" s="43">
        <v>0.54861111111111105</v>
      </c>
      <c r="I68" s="44" t="str">
        <f t="shared" ref="I68:I131" si="15">IF(OR(A69&lt;&gt;"",D69=""),H68+TIME(0,5,0),"")</f>
        <v/>
      </c>
      <c r="J68" s="45">
        <f t="shared" ref="J68:J131" si="16">IF(AND(OR(AND(A68&lt;&gt;"",A69=""),AND(A68="",A69="")),D69&lt;&gt;""),(F69-H68)*1440,"")</f>
        <v>14.00000000000011</v>
      </c>
      <c r="K68" s="45">
        <f t="shared" ref="K68:K131" si="17">(H68-F68)*1440</f>
        <v>5.9999999999999787</v>
      </c>
      <c r="L68" s="45">
        <f t="shared" ref="L68:L131" si="18">IF(A68&lt;&gt;"",1,L67+1)</f>
        <v>1</v>
      </c>
      <c r="M68" s="45">
        <f t="shared" ref="M68:M131" ca="1" si="19">OFFSET(B68,-L68+1,0)</f>
        <v>0.50486111111111109</v>
      </c>
      <c r="N68" s="45" t="str">
        <f t="shared" ref="N68:N131" si="20">IF(I68&lt;&gt;"",(I68-VALUE(CONCATENATE(LEFT(M68,LEN(M68)-2),":",RIGHT(M68,2))))*1440,"")</f>
        <v/>
      </c>
      <c r="O68" s="45">
        <f t="shared" ref="O68:O131" si="21">IF(J68&lt;&gt;"",(D68+D69)*J68/2,D68*5/2)</f>
        <v>29.526000000000231</v>
      </c>
      <c r="P68" s="46">
        <f t="shared" ref="P68:P131" si="22">IF(J68&lt;&gt;"",(D69-D68)*J68/LN((D69+0.000001)/(D68+0.000001)),-5*(D68-0.000001)/(LN(1/D68)-13.8155))</f>
        <v>10.737998551162756</v>
      </c>
      <c r="Q68" s="45">
        <f t="shared" ref="Q68:Q131" si="23">(D68*K68)</f>
        <v>0.10799999999999961</v>
      </c>
      <c r="R68" s="45">
        <f t="shared" ref="R68:R131" si="24">O68+Q68</f>
        <v>29.634000000000231</v>
      </c>
      <c r="S68" s="46">
        <f t="shared" ref="S68:S131" si="25">P68+Q68</f>
        <v>10.845998551162754</v>
      </c>
    </row>
    <row r="69" spans="1:19" x14ac:dyDescent="0.25">
      <c r="B69" s="43"/>
      <c r="C69" s="42"/>
      <c r="D69" s="47">
        <v>4.2</v>
      </c>
      <c r="F69" s="43">
        <v>0.55833333333333335</v>
      </c>
      <c r="H69" s="43">
        <v>0.56041666666666667</v>
      </c>
      <c r="I69" s="44" t="str">
        <f t="shared" si="15"/>
        <v/>
      </c>
      <c r="J69" s="45">
        <f t="shared" si="16"/>
        <v>14.999999999999947</v>
      </c>
      <c r="K69" s="45">
        <f t="shared" si="17"/>
        <v>2.9999999999999893</v>
      </c>
      <c r="L69" s="45">
        <f t="shared" si="18"/>
        <v>2</v>
      </c>
      <c r="M69" s="45">
        <f t="shared" ca="1" si="19"/>
        <v>0.50486111111111109</v>
      </c>
      <c r="N69" s="45" t="str">
        <f t="shared" si="20"/>
        <v/>
      </c>
      <c r="O69" s="45">
        <f t="shared" si="21"/>
        <v>32.699999999999889</v>
      </c>
      <c r="P69" s="46">
        <f t="shared" si="22"/>
        <v>18.545381228070767</v>
      </c>
      <c r="Q69" s="45">
        <f t="shared" si="23"/>
        <v>12.599999999999955</v>
      </c>
      <c r="R69" s="45">
        <f t="shared" si="24"/>
        <v>45.299999999999841</v>
      </c>
      <c r="S69" s="46">
        <f t="shared" si="25"/>
        <v>31.145381228070722</v>
      </c>
    </row>
    <row r="70" spans="1:19" x14ac:dyDescent="0.25">
      <c r="B70" s="43"/>
      <c r="C70" s="42"/>
      <c r="D70" s="47">
        <v>0.16</v>
      </c>
      <c r="F70" s="43">
        <v>0.5708333333333333</v>
      </c>
      <c r="H70" s="43">
        <v>0.57361111111111118</v>
      </c>
      <c r="I70" s="44">
        <f t="shared" si="15"/>
        <v>0.57708333333333339</v>
      </c>
      <c r="J70" s="45" t="str">
        <f t="shared" si="16"/>
        <v/>
      </c>
      <c r="K70" s="45">
        <f t="shared" si="17"/>
        <v>4.0000000000001457</v>
      </c>
      <c r="L70" s="45">
        <f t="shared" si="18"/>
        <v>3</v>
      </c>
      <c r="M70" s="45">
        <f t="shared" ca="1" si="19"/>
        <v>0.50486111111111109</v>
      </c>
      <c r="N70" s="45" t="e">
        <f t="shared" ca="1" si="20"/>
        <v>#VALUE!</v>
      </c>
      <c r="O70" s="45">
        <f t="shared" si="21"/>
        <v>0.4</v>
      </c>
      <c r="P70" s="46">
        <f t="shared" si="22"/>
        <v>6.6761281701097339E-2</v>
      </c>
      <c r="Q70" s="45">
        <f t="shared" si="23"/>
        <v>0.64000000000002333</v>
      </c>
      <c r="R70" s="45">
        <f t="shared" si="24"/>
        <v>1.0400000000000234</v>
      </c>
      <c r="S70" s="46">
        <f t="shared" si="25"/>
        <v>0.70676128170112062</v>
      </c>
    </row>
    <row r="71" spans="1:19" x14ac:dyDescent="0.25">
      <c r="A71" s="50">
        <v>37728</v>
      </c>
      <c r="B71" s="43">
        <v>0.58680555555555558</v>
      </c>
      <c r="C71" s="42">
        <v>306</v>
      </c>
      <c r="D71" s="47">
        <v>1.7999999999999999E-2</v>
      </c>
      <c r="F71" s="43">
        <v>0.6118055555555556</v>
      </c>
      <c r="H71" s="43">
        <v>0.61319444444444449</v>
      </c>
      <c r="I71" s="44" t="str">
        <f t="shared" si="15"/>
        <v/>
      </c>
      <c r="J71" s="45">
        <f t="shared" si="16"/>
        <v>6.9999999999999751</v>
      </c>
      <c r="K71" s="45">
        <f t="shared" si="17"/>
        <v>1.9999999999999929</v>
      </c>
      <c r="L71" s="45">
        <f t="shared" si="18"/>
        <v>1</v>
      </c>
      <c r="M71" s="45">
        <f t="shared" ca="1" si="19"/>
        <v>0.58680555555555558</v>
      </c>
      <c r="N71" s="45" t="str">
        <f t="shared" si="20"/>
        <v/>
      </c>
      <c r="O71" s="45">
        <f t="shared" si="21"/>
        <v>0.16994444444444384</v>
      </c>
      <c r="P71" s="46">
        <f t="shared" si="22"/>
        <v>0.16609386274375423</v>
      </c>
      <c r="Q71" s="45">
        <f t="shared" si="23"/>
        <v>3.5999999999999872E-2</v>
      </c>
      <c r="R71" s="45">
        <f t="shared" si="24"/>
        <v>0.20594444444444371</v>
      </c>
      <c r="S71" s="46">
        <f t="shared" si="25"/>
        <v>0.2020938627437541</v>
      </c>
    </row>
    <row r="72" spans="1:19" x14ac:dyDescent="0.25">
      <c r="B72" s="43"/>
      <c r="C72" s="42"/>
      <c r="D72" s="47">
        <v>3.0555555555555555E-2</v>
      </c>
      <c r="F72" s="43">
        <v>0.61805555555555558</v>
      </c>
      <c r="H72" s="43">
        <v>0.62222222222222223</v>
      </c>
      <c r="I72" s="44" t="str">
        <f t="shared" si="15"/>
        <v/>
      </c>
      <c r="J72" s="45">
        <f t="shared" si="16"/>
        <v>6.9999999999999751</v>
      </c>
      <c r="K72" s="45">
        <f t="shared" si="17"/>
        <v>5.9999999999999787</v>
      </c>
      <c r="L72" s="45">
        <f t="shared" si="18"/>
        <v>2</v>
      </c>
      <c r="M72" s="45">
        <f t="shared" ca="1" si="19"/>
        <v>0.58680555555555558</v>
      </c>
      <c r="N72" s="45" t="str">
        <f t="shared" si="20"/>
        <v/>
      </c>
      <c r="O72" s="45">
        <f t="shared" si="21"/>
        <v>98.106944444444096</v>
      </c>
      <c r="P72" s="46">
        <f t="shared" si="22"/>
        <v>28.706039036629068</v>
      </c>
      <c r="Q72" s="45">
        <f t="shared" si="23"/>
        <v>0.18333333333333268</v>
      </c>
      <c r="R72" s="45">
        <f t="shared" si="24"/>
        <v>98.290277777777433</v>
      </c>
      <c r="S72" s="46">
        <f t="shared" si="25"/>
        <v>28.889372369962402</v>
      </c>
    </row>
    <row r="73" spans="1:19" x14ac:dyDescent="0.25">
      <c r="B73" s="43"/>
      <c r="C73" s="42"/>
      <c r="D73" s="47">
        <v>28</v>
      </c>
      <c r="F73" s="43">
        <v>0.62708333333333333</v>
      </c>
      <c r="H73" s="43">
        <v>0.62916666666666665</v>
      </c>
      <c r="I73" s="44" t="str">
        <f t="shared" si="15"/>
        <v/>
      </c>
      <c r="J73" s="45">
        <f t="shared" si="16"/>
        <v>2.9999999999999893</v>
      </c>
      <c r="K73" s="45">
        <f t="shared" si="17"/>
        <v>2.9999999999999893</v>
      </c>
      <c r="L73" s="45">
        <f t="shared" si="18"/>
        <v>3</v>
      </c>
      <c r="M73" s="45">
        <f t="shared" ca="1" si="19"/>
        <v>0.58680555555555558</v>
      </c>
      <c r="N73" s="45" t="str">
        <f t="shared" si="20"/>
        <v/>
      </c>
      <c r="O73" s="45">
        <f t="shared" si="21"/>
        <v>44.999999999999844</v>
      </c>
      <c r="P73" s="46">
        <f t="shared" si="22"/>
        <v>29.556013371563342</v>
      </c>
      <c r="Q73" s="45">
        <f t="shared" si="23"/>
        <v>83.999999999999702</v>
      </c>
      <c r="R73" s="45">
        <f t="shared" si="24"/>
        <v>128.99999999999955</v>
      </c>
      <c r="S73" s="46">
        <f t="shared" si="25"/>
        <v>113.55601337156304</v>
      </c>
    </row>
    <row r="74" spans="1:19" x14ac:dyDescent="0.25">
      <c r="B74" s="43"/>
      <c r="C74" s="42"/>
      <c r="D74" s="47">
        <v>2</v>
      </c>
      <c r="F74" s="43">
        <v>0.63124999999999998</v>
      </c>
      <c r="H74" s="43">
        <v>0.63888888888888895</v>
      </c>
      <c r="I74" s="44">
        <f t="shared" si="15"/>
        <v>0.64236111111111116</v>
      </c>
      <c r="J74" s="45" t="str">
        <f t="shared" si="16"/>
        <v/>
      </c>
      <c r="K74" s="45">
        <f t="shared" si="17"/>
        <v>11.000000000000121</v>
      </c>
      <c r="L74" s="45">
        <f t="shared" si="18"/>
        <v>4</v>
      </c>
      <c r="M74" s="45">
        <f t="shared" ca="1" si="19"/>
        <v>0.58680555555555558</v>
      </c>
      <c r="N74" s="45" t="e">
        <f t="shared" ca="1" si="20"/>
        <v>#VALUE!</v>
      </c>
      <c r="O74" s="45">
        <f t="shared" si="21"/>
        <v>5</v>
      </c>
      <c r="P74" s="46">
        <f t="shared" si="22"/>
        <v>0.68924379203313568</v>
      </c>
      <c r="Q74" s="45">
        <f t="shared" si="23"/>
        <v>22.000000000000242</v>
      </c>
      <c r="R74" s="45">
        <f t="shared" si="24"/>
        <v>27.000000000000242</v>
      </c>
      <c r="S74" s="46">
        <f t="shared" si="25"/>
        <v>22.689243792033377</v>
      </c>
    </row>
    <row r="75" spans="1:19" x14ac:dyDescent="0.25">
      <c r="A75" s="50">
        <v>37728</v>
      </c>
      <c r="B75" s="43">
        <v>0.64374999999999993</v>
      </c>
      <c r="C75" s="42">
        <v>306</v>
      </c>
      <c r="D75" s="47">
        <v>0.01</v>
      </c>
      <c r="F75" s="43">
        <v>0.65555555555555556</v>
      </c>
      <c r="H75" s="43">
        <v>0.65902777777777777</v>
      </c>
      <c r="I75" s="44" t="str">
        <f t="shared" si="15"/>
        <v/>
      </c>
      <c r="J75" s="45">
        <f t="shared" si="16"/>
        <v>11.999999999999957</v>
      </c>
      <c r="K75" s="45">
        <f t="shared" si="17"/>
        <v>4.9999999999999822</v>
      </c>
      <c r="L75" s="45">
        <f t="shared" si="18"/>
        <v>1</v>
      </c>
      <c r="M75" s="45">
        <f t="shared" ca="1" si="19"/>
        <v>0.64374999999999993</v>
      </c>
      <c r="N75" s="45" t="str">
        <f t="shared" si="20"/>
        <v/>
      </c>
      <c r="O75" s="45">
        <f t="shared" si="21"/>
        <v>12.059999999999956</v>
      </c>
      <c r="P75" s="46">
        <f t="shared" si="22"/>
        <v>4.5071759181969435</v>
      </c>
      <c r="Q75" s="45">
        <f t="shared" si="23"/>
        <v>4.9999999999999822E-2</v>
      </c>
      <c r="R75" s="45">
        <f t="shared" si="24"/>
        <v>12.109999999999957</v>
      </c>
      <c r="S75" s="46">
        <f t="shared" si="25"/>
        <v>4.5571759181969433</v>
      </c>
    </row>
    <row r="76" spans="1:19" x14ac:dyDescent="0.25">
      <c r="B76" s="43"/>
      <c r="C76" s="42"/>
      <c r="D76" s="47">
        <v>2</v>
      </c>
      <c r="F76" s="43">
        <v>0.66736111111111107</v>
      </c>
      <c r="H76" s="43">
        <v>0.68541666666666667</v>
      </c>
      <c r="I76" s="44">
        <f t="shared" si="15"/>
        <v>0.68888888888888888</v>
      </c>
      <c r="J76" s="45" t="str">
        <f t="shared" si="16"/>
        <v/>
      </c>
      <c r="K76" s="45">
        <f t="shared" si="17"/>
        <v>26.000000000000068</v>
      </c>
      <c r="L76" s="45">
        <f t="shared" si="18"/>
        <v>2</v>
      </c>
      <c r="M76" s="45">
        <f t="shared" ca="1" si="19"/>
        <v>0.64374999999999993</v>
      </c>
      <c r="N76" s="45" t="e">
        <f t="shared" ca="1" si="20"/>
        <v>#VALUE!</v>
      </c>
      <c r="O76" s="45">
        <f t="shared" si="21"/>
        <v>5</v>
      </c>
      <c r="P76" s="46">
        <f t="shared" si="22"/>
        <v>0.68924379203313568</v>
      </c>
      <c r="Q76" s="45">
        <f t="shared" si="23"/>
        <v>52.000000000000135</v>
      </c>
      <c r="R76" s="45">
        <f t="shared" si="24"/>
        <v>57.000000000000135</v>
      </c>
      <c r="S76" s="46">
        <f t="shared" si="25"/>
        <v>52.689243792033274</v>
      </c>
    </row>
    <row r="77" spans="1:19" x14ac:dyDescent="0.25">
      <c r="A77" s="50">
        <v>37729</v>
      </c>
      <c r="B77" s="43">
        <v>0.56319444444444444</v>
      </c>
      <c r="C77" s="42">
        <v>6</v>
      </c>
      <c r="D77" s="47">
        <v>0.01</v>
      </c>
      <c r="F77" s="43">
        <v>0.57708333333333328</v>
      </c>
      <c r="H77" s="43">
        <v>0.58402777777777781</v>
      </c>
      <c r="I77" s="44" t="str">
        <f t="shared" si="15"/>
        <v/>
      </c>
      <c r="J77" s="45">
        <f t="shared" si="16"/>
        <v>14.999999999999947</v>
      </c>
      <c r="K77" s="45">
        <f t="shared" si="17"/>
        <v>10.000000000000124</v>
      </c>
      <c r="L77" s="45">
        <f t="shared" si="18"/>
        <v>1</v>
      </c>
      <c r="M77" s="45">
        <f t="shared" ca="1" si="19"/>
        <v>0.56319444444444444</v>
      </c>
      <c r="N77" s="45" t="str">
        <f t="shared" si="20"/>
        <v/>
      </c>
      <c r="O77" s="45">
        <f t="shared" si="21"/>
        <v>150.07499999999948</v>
      </c>
      <c r="P77" s="46">
        <f t="shared" si="22"/>
        <v>39.449781707435513</v>
      </c>
      <c r="Q77" s="45">
        <f t="shared" si="23"/>
        <v>0.10000000000000124</v>
      </c>
      <c r="R77" s="45">
        <f t="shared" si="24"/>
        <v>150.17499999999947</v>
      </c>
      <c r="S77" s="46">
        <f t="shared" si="25"/>
        <v>39.549781707435514</v>
      </c>
    </row>
    <row r="78" spans="1:19" x14ac:dyDescent="0.25">
      <c r="B78" s="43"/>
      <c r="C78" s="42"/>
      <c r="D78" s="47">
        <v>20</v>
      </c>
      <c r="F78" s="43">
        <v>0.59444444444444444</v>
      </c>
      <c r="H78" s="43">
        <v>0.60972222222222217</v>
      </c>
      <c r="I78" s="44" t="str">
        <f t="shared" si="15"/>
        <v/>
      </c>
      <c r="J78" s="45">
        <f t="shared" si="16"/>
        <v>5.0000000000001421</v>
      </c>
      <c r="K78" s="45">
        <f t="shared" si="17"/>
        <v>21.999999999999922</v>
      </c>
      <c r="L78" s="45">
        <f t="shared" si="18"/>
        <v>2</v>
      </c>
      <c r="M78" s="45">
        <f t="shared" ca="1" si="19"/>
        <v>0.56319444444444444</v>
      </c>
      <c r="N78" s="45" t="str">
        <f t="shared" si="20"/>
        <v/>
      </c>
      <c r="O78" s="45">
        <f t="shared" si="21"/>
        <v>55.000000000001563</v>
      </c>
      <c r="P78" s="46">
        <f t="shared" si="22"/>
        <v>39.0865110100669</v>
      </c>
      <c r="Q78" s="45">
        <f t="shared" si="23"/>
        <v>439.99999999999841</v>
      </c>
      <c r="R78" s="45">
        <f t="shared" si="24"/>
        <v>495</v>
      </c>
      <c r="S78" s="46">
        <f t="shared" si="25"/>
        <v>479.08651101006529</v>
      </c>
    </row>
    <row r="79" spans="1:19" x14ac:dyDescent="0.25">
      <c r="B79" s="43"/>
      <c r="C79" s="42"/>
      <c r="D79" s="47">
        <v>2</v>
      </c>
      <c r="F79" s="43">
        <v>0.61319444444444449</v>
      </c>
      <c r="H79" s="43">
        <v>0.67083333333333339</v>
      </c>
      <c r="I79" s="44" t="str">
        <f t="shared" si="15"/>
        <v/>
      </c>
      <c r="J79" s="45">
        <f t="shared" si="16"/>
        <v>5.9999999999998188</v>
      </c>
      <c r="K79" s="45">
        <f t="shared" si="17"/>
        <v>83.000000000000028</v>
      </c>
      <c r="L79" s="45">
        <f t="shared" si="18"/>
        <v>3</v>
      </c>
      <c r="M79" s="45">
        <f t="shared" ca="1" si="19"/>
        <v>0.56319444444444444</v>
      </c>
      <c r="N79" s="45" t="str">
        <f t="shared" si="20"/>
        <v/>
      </c>
      <c r="O79" s="45">
        <f t="shared" si="21"/>
        <v>6.2999999999998098</v>
      </c>
      <c r="P79" s="46">
        <f t="shared" si="22"/>
        <v>3.8054255555447853</v>
      </c>
      <c r="Q79" s="45">
        <f t="shared" si="23"/>
        <v>166.00000000000006</v>
      </c>
      <c r="R79" s="45">
        <f t="shared" si="24"/>
        <v>172.29999999999987</v>
      </c>
      <c r="S79" s="46">
        <f t="shared" si="25"/>
        <v>169.80542555554484</v>
      </c>
    </row>
    <row r="80" spans="1:19" x14ac:dyDescent="0.25">
      <c r="B80" s="43"/>
      <c r="C80" s="42"/>
      <c r="D80" s="47">
        <v>0.1</v>
      </c>
      <c r="F80" s="43">
        <v>0.67499999999999993</v>
      </c>
      <c r="H80" s="43">
        <v>0.69513888888888886</v>
      </c>
      <c r="I80" s="44">
        <f t="shared" si="15"/>
        <v>0.69861111111111107</v>
      </c>
      <c r="J80" s="45" t="str">
        <f t="shared" si="16"/>
        <v/>
      </c>
      <c r="K80" s="45">
        <f t="shared" si="17"/>
        <v>29.000000000000057</v>
      </c>
      <c r="L80" s="45">
        <f t="shared" si="18"/>
        <v>4</v>
      </c>
      <c r="M80" s="45">
        <f t="shared" ca="1" si="19"/>
        <v>0.56319444444444444</v>
      </c>
      <c r="N80" s="45" t="e">
        <f t="shared" ca="1" si="20"/>
        <v>#VALUE!</v>
      </c>
      <c r="O80" s="45">
        <f t="shared" si="21"/>
        <v>0.25</v>
      </c>
      <c r="P80" s="46">
        <f t="shared" si="22"/>
        <v>4.342905372259271E-2</v>
      </c>
      <c r="Q80" s="45">
        <f t="shared" si="23"/>
        <v>2.9000000000000057</v>
      </c>
      <c r="R80" s="45">
        <f t="shared" si="24"/>
        <v>3.1500000000000057</v>
      </c>
      <c r="S80" s="46">
        <f t="shared" si="25"/>
        <v>2.9434290537225984</v>
      </c>
    </row>
    <row r="81" spans="1:19" x14ac:dyDescent="0.25">
      <c r="A81" s="50">
        <v>37733</v>
      </c>
      <c r="B81" s="43">
        <v>0.6166666666666667</v>
      </c>
      <c r="C81" s="42">
        <v>306</v>
      </c>
      <c r="D81" s="47">
        <v>1.7999999999999999E-2</v>
      </c>
      <c r="F81" s="43">
        <v>0.64583333333333337</v>
      </c>
      <c r="H81" s="43">
        <v>0.66180555555555554</v>
      </c>
      <c r="I81" s="44" t="str">
        <f t="shared" si="15"/>
        <v/>
      </c>
      <c r="J81" s="45">
        <f t="shared" si="16"/>
        <v>5.9999999999999787</v>
      </c>
      <c r="K81" s="45">
        <f t="shared" si="17"/>
        <v>22.999999999999918</v>
      </c>
      <c r="L81" s="45">
        <f t="shared" si="18"/>
        <v>1</v>
      </c>
      <c r="M81" s="45">
        <f t="shared" ca="1" si="19"/>
        <v>0.6166666666666667</v>
      </c>
      <c r="N81" s="45" t="str">
        <f t="shared" si="20"/>
        <v/>
      </c>
      <c r="O81" s="45">
        <f t="shared" si="21"/>
        <v>0.20399999999999929</v>
      </c>
      <c r="P81" s="46">
        <f t="shared" si="22"/>
        <v>0.18793759850744382</v>
      </c>
      <c r="Q81" s="45">
        <f t="shared" si="23"/>
        <v>0.41399999999999848</v>
      </c>
      <c r="R81" s="45">
        <f t="shared" si="24"/>
        <v>0.61799999999999777</v>
      </c>
      <c r="S81" s="46">
        <f t="shared" si="25"/>
        <v>0.60193759850744233</v>
      </c>
    </row>
    <row r="82" spans="1:19" x14ac:dyDescent="0.25">
      <c r="B82" s="43"/>
      <c r="C82" s="42"/>
      <c r="D82" s="47">
        <v>0.05</v>
      </c>
      <c r="F82" s="43">
        <v>0.66597222222222219</v>
      </c>
      <c r="H82" s="43">
        <v>0.66875000000000007</v>
      </c>
      <c r="I82" s="44" t="str">
        <f t="shared" si="15"/>
        <v/>
      </c>
      <c r="J82" s="45">
        <f t="shared" si="16"/>
        <v>5.9999999999998188</v>
      </c>
      <c r="K82" s="45">
        <f t="shared" si="17"/>
        <v>4.0000000000001457</v>
      </c>
      <c r="L82" s="45">
        <f t="shared" si="18"/>
        <v>2</v>
      </c>
      <c r="M82" s="45">
        <f t="shared" ca="1" si="19"/>
        <v>0.6166666666666667</v>
      </c>
      <c r="N82" s="45" t="str">
        <f t="shared" si="20"/>
        <v/>
      </c>
      <c r="O82" s="45">
        <f t="shared" si="21"/>
        <v>0.19499999999999412</v>
      </c>
      <c r="P82" s="46">
        <f t="shared" si="22"/>
        <v>0.17442930515286231</v>
      </c>
      <c r="Q82" s="45">
        <f t="shared" si="23"/>
        <v>0.20000000000000728</v>
      </c>
      <c r="R82" s="45">
        <f t="shared" si="24"/>
        <v>0.39500000000000141</v>
      </c>
      <c r="S82" s="46">
        <f t="shared" si="25"/>
        <v>0.3744293051528696</v>
      </c>
    </row>
    <row r="83" spans="1:19" x14ac:dyDescent="0.25">
      <c r="B83" s="43"/>
      <c r="C83" s="42"/>
      <c r="D83" s="47">
        <v>1.4999999999999999E-2</v>
      </c>
      <c r="F83" s="43">
        <v>0.67291666666666661</v>
      </c>
      <c r="H83" s="43">
        <v>0.67638888888888893</v>
      </c>
      <c r="I83" s="44">
        <f t="shared" si="15"/>
        <v>0.67986111111111114</v>
      </c>
      <c r="J83" s="45" t="str">
        <f t="shared" si="16"/>
        <v/>
      </c>
      <c r="K83" s="45">
        <f t="shared" si="17"/>
        <v>5.0000000000001421</v>
      </c>
      <c r="L83" s="45">
        <f t="shared" si="18"/>
        <v>3</v>
      </c>
      <c r="M83" s="45">
        <f t="shared" ca="1" si="19"/>
        <v>0.6166666666666667</v>
      </c>
      <c r="N83" s="45" t="e">
        <f t="shared" ca="1" si="20"/>
        <v>#VALUE!</v>
      </c>
      <c r="O83" s="45">
        <f t="shared" si="21"/>
        <v>3.7499999999999999E-2</v>
      </c>
      <c r="P83" s="46">
        <f t="shared" si="22"/>
        <v>7.7991471955669829E-3</v>
      </c>
      <c r="Q83" s="45">
        <f t="shared" si="23"/>
        <v>7.5000000000002134E-2</v>
      </c>
      <c r="R83" s="45">
        <f t="shared" si="24"/>
        <v>0.11250000000000213</v>
      </c>
      <c r="S83" s="46">
        <f t="shared" si="25"/>
        <v>8.279914719556912E-2</v>
      </c>
    </row>
    <row r="84" spans="1:19" x14ac:dyDescent="0.25">
      <c r="A84" s="50">
        <v>37735</v>
      </c>
      <c r="B84" s="43">
        <v>0.50694444444444442</v>
      </c>
      <c r="C84" s="42">
        <v>306</v>
      </c>
      <c r="D84" s="47">
        <v>7.0000000000000001E-3</v>
      </c>
      <c r="F84" s="43">
        <v>0.55694444444444446</v>
      </c>
      <c r="H84" s="43">
        <v>0.56111111111111112</v>
      </c>
      <c r="I84" s="44" t="str">
        <f t="shared" si="15"/>
        <v/>
      </c>
      <c r="J84" s="45">
        <f t="shared" si="16"/>
        <v>8.999999999999968</v>
      </c>
      <c r="K84" s="45">
        <f t="shared" si="17"/>
        <v>5.9999999999999787</v>
      </c>
      <c r="L84" s="45">
        <f t="shared" si="18"/>
        <v>1</v>
      </c>
      <c r="M84" s="45">
        <f t="shared" ca="1" si="19"/>
        <v>0.50694444444444442</v>
      </c>
      <c r="N84" s="45" t="str">
        <f t="shared" si="20"/>
        <v/>
      </c>
      <c r="O84" s="45">
        <f t="shared" si="21"/>
        <v>5.8814999999999786</v>
      </c>
      <c r="P84" s="46">
        <f t="shared" si="22"/>
        <v>2.2275746644444618</v>
      </c>
      <c r="Q84" s="45">
        <f t="shared" si="23"/>
        <v>4.199999999999985E-2</v>
      </c>
      <c r="R84" s="45">
        <f t="shared" si="24"/>
        <v>5.9234999999999784</v>
      </c>
      <c r="S84" s="46">
        <f t="shared" si="25"/>
        <v>2.2695746644444617</v>
      </c>
    </row>
    <row r="85" spans="1:19" x14ac:dyDescent="0.25">
      <c r="B85" s="43"/>
      <c r="C85" s="42"/>
      <c r="D85" s="47">
        <v>1.3</v>
      </c>
      <c r="F85" s="43">
        <v>0.56736111111111109</v>
      </c>
      <c r="H85" s="43">
        <v>0.57013888888888886</v>
      </c>
      <c r="I85" s="44" t="str">
        <f t="shared" si="15"/>
        <v/>
      </c>
      <c r="J85" s="45">
        <f t="shared" si="16"/>
        <v>15.000000000000107</v>
      </c>
      <c r="K85" s="45">
        <f t="shared" si="17"/>
        <v>3.9999999999999858</v>
      </c>
      <c r="L85" s="45">
        <f t="shared" si="18"/>
        <v>2</v>
      </c>
      <c r="M85" s="45">
        <f t="shared" ca="1" si="19"/>
        <v>0.50694444444444442</v>
      </c>
      <c r="N85" s="45" t="str">
        <f t="shared" si="20"/>
        <v/>
      </c>
      <c r="O85" s="45">
        <f t="shared" si="21"/>
        <v>23.250000000000167</v>
      </c>
      <c r="P85" s="46">
        <f t="shared" si="22"/>
        <v>23.046984210519014</v>
      </c>
      <c r="Q85" s="45">
        <f t="shared" si="23"/>
        <v>5.1999999999999815</v>
      </c>
      <c r="R85" s="45">
        <f t="shared" si="24"/>
        <v>28.450000000000149</v>
      </c>
      <c r="S85" s="46">
        <f t="shared" si="25"/>
        <v>28.246984210518995</v>
      </c>
    </row>
    <row r="86" spans="1:19" x14ac:dyDescent="0.25">
      <c r="B86" s="43"/>
      <c r="C86" s="42"/>
      <c r="D86" s="47">
        <v>1.8</v>
      </c>
      <c r="F86" s="43">
        <v>0.5805555555555556</v>
      </c>
      <c r="H86" s="43">
        <v>0.58333333333333337</v>
      </c>
      <c r="I86" s="44" t="str">
        <f t="shared" si="15"/>
        <v/>
      </c>
      <c r="J86" s="45">
        <f t="shared" si="16"/>
        <v>4.9999999999999822</v>
      </c>
      <c r="K86" s="45">
        <f t="shared" si="17"/>
        <v>3.9999999999999858</v>
      </c>
      <c r="L86" s="45">
        <f t="shared" si="18"/>
        <v>3</v>
      </c>
      <c r="M86" s="45">
        <f t="shared" ca="1" si="19"/>
        <v>0.50694444444444442</v>
      </c>
      <c r="N86" s="45" t="str">
        <f t="shared" si="20"/>
        <v/>
      </c>
      <c r="O86" s="45">
        <f t="shared" si="21"/>
        <v>4.499999999999984</v>
      </c>
      <c r="P86" s="46">
        <f t="shared" si="22"/>
        <v>0.62485690002766303</v>
      </c>
      <c r="Q86" s="45">
        <f t="shared" si="23"/>
        <v>7.1999999999999744</v>
      </c>
      <c r="R86" s="45">
        <f t="shared" si="24"/>
        <v>11.699999999999958</v>
      </c>
      <c r="S86" s="46">
        <f t="shared" si="25"/>
        <v>7.8248569000276378</v>
      </c>
    </row>
    <row r="87" spans="1:19" x14ac:dyDescent="0.25">
      <c r="B87" s="43"/>
      <c r="C87" s="42"/>
      <c r="D87" s="47">
        <v>0</v>
      </c>
      <c r="F87" s="43">
        <v>0.58680555555555558</v>
      </c>
      <c r="H87" s="43">
        <v>0.59236111111111112</v>
      </c>
      <c r="I87" s="44" t="str">
        <f t="shared" si="15"/>
        <v/>
      </c>
      <c r="J87" s="45">
        <f t="shared" si="16"/>
        <v>32.000000000000043</v>
      </c>
      <c r="K87" s="45">
        <f t="shared" si="17"/>
        <v>7.9999999999999716</v>
      </c>
      <c r="L87" s="45">
        <f t="shared" si="18"/>
        <v>4</v>
      </c>
      <c r="M87" s="45">
        <f t="shared" ca="1" si="19"/>
        <v>0.50694444444444442</v>
      </c>
      <c r="N87" s="45" t="str">
        <f t="shared" si="20"/>
        <v/>
      </c>
      <c r="O87" s="45">
        <f t="shared" si="21"/>
        <v>2.9440000000000039</v>
      </c>
      <c r="P87" s="46">
        <f t="shared" si="22"/>
        <v>0.48570052165464789</v>
      </c>
      <c r="Q87" s="45">
        <f t="shared" si="23"/>
        <v>0</v>
      </c>
      <c r="R87" s="45">
        <f t="shared" si="24"/>
        <v>2.9440000000000039</v>
      </c>
      <c r="S87" s="46">
        <f t="shared" si="25"/>
        <v>0.48570052165464789</v>
      </c>
    </row>
    <row r="88" spans="1:19" x14ac:dyDescent="0.25">
      <c r="B88" s="43"/>
      <c r="C88" s="42"/>
      <c r="D88" s="47">
        <v>0.184</v>
      </c>
      <c r="F88" s="43">
        <v>0.61458333333333337</v>
      </c>
      <c r="H88" s="43">
        <v>0.61805555555555558</v>
      </c>
      <c r="I88" s="44" t="str">
        <f t="shared" si="15"/>
        <v/>
      </c>
      <c r="J88" s="45">
        <f t="shared" si="16"/>
        <v>9.9999999999999645</v>
      </c>
      <c r="K88" s="45">
        <f t="shared" si="17"/>
        <v>4.9999999999999822</v>
      </c>
      <c r="L88" s="45">
        <f t="shared" si="18"/>
        <v>5</v>
      </c>
      <c r="M88" s="45">
        <f t="shared" ca="1" si="19"/>
        <v>0.50694444444444442</v>
      </c>
      <c r="N88" s="45" t="str">
        <f t="shared" si="20"/>
        <v/>
      </c>
      <c r="O88" s="45">
        <f t="shared" si="21"/>
        <v>0.94799999999999662</v>
      </c>
      <c r="P88" s="46">
        <f t="shared" si="22"/>
        <v>0.51088259551253334</v>
      </c>
      <c r="Q88" s="45">
        <f t="shared" si="23"/>
        <v>0.91999999999999671</v>
      </c>
      <c r="R88" s="45">
        <f t="shared" si="24"/>
        <v>1.8679999999999932</v>
      </c>
      <c r="S88" s="46">
        <f t="shared" si="25"/>
        <v>1.4308825955125299</v>
      </c>
    </row>
    <row r="89" spans="1:19" x14ac:dyDescent="0.25">
      <c r="B89" s="43"/>
      <c r="C89" s="42"/>
      <c r="D89" s="47">
        <v>5.5999999999999999E-3</v>
      </c>
      <c r="F89" s="43">
        <v>0.625</v>
      </c>
      <c r="H89" s="43">
        <v>0.62708333333333333</v>
      </c>
      <c r="I89" s="44" t="str">
        <f t="shared" si="15"/>
        <v/>
      </c>
      <c r="J89" s="45">
        <f t="shared" si="16"/>
        <v>10.999999999999961</v>
      </c>
      <c r="K89" s="45">
        <f t="shared" si="17"/>
        <v>2.9999999999999893</v>
      </c>
      <c r="L89" s="45">
        <f t="shared" si="18"/>
        <v>6</v>
      </c>
      <c r="M89" s="45">
        <f t="shared" ca="1" si="19"/>
        <v>0.50694444444444442</v>
      </c>
      <c r="N89" s="45" t="str">
        <f t="shared" si="20"/>
        <v/>
      </c>
      <c r="O89" s="45">
        <f t="shared" si="21"/>
        <v>0.58079999999999798</v>
      </c>
      <c r="P89" s="46">
        <f t="shared" si="22"/>
        <v>0.36027596230537307</v>
      </c>
      <c r="Q89" s="45">
        <f t="shared" si="23"/>
        <v>1.679999999999994E-2</v>
      </c>
      <c r="R89" s="45">
        <f t="shared" si="24"/>
        <v>0.59759999999999791</v>
      </c>
      <c r="S89" s="46">
        <f t="shared" si="25"/>
        <v>0.37707596230537299</v>
      </c>
    </row>
    <row r="90" spans="1:19" x14ac:dyDescent="0.25">
      <c r="B90" s="43"/>
      <c r="C90" s="42"/>
      <c r="D90" s="47">
        <v>0.1</v>
      </c>
      <c r="F90" s="43">
        <v>0.63472222222222219</v>
      </c>
      <c r="H90" s="43">
        <v>0.63958333333333328</v>
      </c>
      <c r="I90" s="44" t="str">
        <f t="shared" si="15"/>
        <v/>
      </c>
      <c r="J90" s="45">
        <f t="shared" si="16"/>
        <v>3.9999999999999858</v>
      </c>
      <c r="K90" s="45">
        <f t="shared" si="17"/>
        <v>6.9999999999999751</v>
      </c>
      <c r="L90" s="45">
        <f t="shared" si="18"/>
        <v>7</v>
      </c>
      <c r="M90" s="45">
        <f t="shared" ca="1" si="19"/>
        <v>0.50694444444444442</v>
      </c>
      <c r="N90" s="45" t="str">
        <f t="shared" si="20"/>
        <v/>
      </c>
      <c r="O90" s="45">
        <f t="shared" si="21"/>
        <v>0.59599999999999798</v>
      </c>
      <c r="P90" s="46">
        <f t="shared" si="22"/>
        <v>0.57386129556881393</v>
      </c>
      <c r="Q90" s="45">
        <f t="shared" si="23"/>
        <v>0.69999999999999751</v>
      </c>
      <c r="R90" s="45">
        <f t="shared" si="24"/>
        <v>1.2959999999999954</v>
      </c>
      <c r="S90" s="46">
        <f t="shared" si="25"/>
        <v>1.2738612955688113</v>
      </c>
    </row>
    <row r="91" spans="1:19" x14ac:dyDescent="0.25">
      <c r="B91" s="43"/>
      <c r="C91" s="42"/>
      <c r="D91" s="47">
        <v>0.19800000000000001</v>
      </c>
      <c r="F91" s="43">
        <v>0.64236111111111105</v>
      </c>
      <c r="H91" s="43">
        <v>0.64583333333333337</v>
      </c>
      <c r="I91" s="44" t="str">
        <f t="shared" si="15"/>
        <v/>
      </c>
      <c r="J91" s="45">
        <f t="shared" si="16"/>
        <v>8.999999999999968</v>
      </c>
      <c r="K91" s="45">
        <f t="shared" si="17"/>
        <v>5.0000000000001421</v>
      </c>
      <c r="L91" s="45">
        <f t="shared" si="18"/>
        <v>8</v>
      </c>
      <c r="M91" s="45">
        <f t="shared" ca="1" si="19"/>
        <v>0.50694444444444442</v>
      </c>
      <c r="N91" s="45" t="str">
        <f t="shared" si="20"/>
        <v/>
      </c>
      <c r="O91" s="45">
        <f t="shared" si="21"/>
        <v>0.98009999999999664</v>
      </c>
      <c r="P91" s="46">
        <f t="shared" si="22"/>
        <v>0.69653523975863951</v>
      </c>
      <c r="Q91" s="45">
        <f t="shared" si="23"/>
        <v>0.99000000000002819</v>
      </c>
      <c r="R91" s="45">
        <f t="shared" si="24"/>
        <v>1.9701000000000248</v>
      </c>
      <c r="S91" s="46">
        <f t="shared" si="25"/>
        <v>1.6865352397586677</v>
      </c>
    </row>
    <row r="92" spans="1:19" x14ac:dyDescent="0.25">
      <c r="B92" s="43"/>
      <c r="C92" s="42"/>
      <c r="D92" s="47">
        <v>1.9800000000000002E-2</v>
      </c>
      <c r="F92" s="43">
        <v>0.65208333333333335</v>
      </c>
      <c r="H92" s="43">
        <v>0.65486111111111112</v>
      </c>
      <c r="I92" s="44" t="str">
        <f t="shared" si="15"/>
        <v/>
      </c>
      <c r="J92" s="45">
        <f t="shared" si="16"/>
        <v>12.999999999999954</v>
      </c>
      <c r="K92" s="45">
        <f t="shared" si="17"/>
        <v>3.9999999999999858</v>
      </c>
      <c r="L92" s="45">
        <f t="shared" si="18"/>
        <v>9</v>
      </c>
      <c r="M92" s="45">
        <f t="shared" ca="1" si="19"/>
        <v>0.50694444444444442</v>
      </c>
      <c r="N92" s="45" t="str">
        <f t="shared" si="20"/>
        <v/>
      </c>
      <c r="O92" s="45">
        <f t="shared" si="21"/>
        <v>0.13519999999999954</v>
      </c>
      <c r="P92" s="46">
        <f t="shared" si="22"/>
        <v>8.1883372757108816E-2</v>
      </c>
      <c r="Q92" s="45">
        <f t="shared" si="23"/>
        <v>7.9199999999999729E-2</v>
      </c>
      <c r="R92" s="45">
        <f t="shared" si="24"/>
        <v>0.21439999999999926</v>
      </c>
      <c r="S92" s="46">
        <f t="shared" si="25"/>
        <v>0.16108337275710854</v>
      </c>
    </row>
    <row r="93" spans="1:19" x14ac:dyDescent="0.25">
      <c r="B93" s="43"/>
      <c r="C93" s="42"/>
      <c r="D93" s="47">
        <v>1E-3</v>
      </c>
      <c r="F93" s="43">
        <v>0.66388888888888886</v>
      </c>
      <c r="H93" s="43">
        <v>0.66597222222222219</v>
      </c>
      <c r="I93" s="44">
        <f t="shared" si="15"/>
        <v>0.6694444444444444</v>
      </c>
      <c r="J93" s="45" t="str">
        <f t="shared" si="16"/>
        <v/>
      </c>
      <c r="K93" s="45">
        <f t="shared" si="17"/>
        <v>2.9999999999999893</v>
      </c>
      <c r="L93" s="45">
        <f t="shared" si="18"/>
        <v>10</v>
      </c>
      <c r="M93" s="45">
        <f t="shared" ca="1" si="19"/>
        <v>0.50694444444444442</v>
      </c>
      <c r="N93" s="45" t="e">
        <f t="shared" ca="1" si="20"/>
        <v>#VALUE!</v>
      </c>
      <c r="O93" s="45">
        <f t="shared" si="21"/>
        <v>2.5000000000000001E-3</v>
      </c>
      <c r="P93" s="46">
        <f t="shared" si="22"/>
        <v>7.2310141757293866E-4</v>
      </c>
      <c r="Q93" s="45">
        <f t="shared" si="23"/>
        <v>2.9999999999999892E-3</v>
      </c>
      <c r="R93" s="45">
        <f t="shared" si="24"/>
        <v>5.4999999999999893E-3</v>
      </c>
      <c r="S93" s="46">
        <f t="shared" si="25"/>
        <v>3.723101417572928E-3</v>
      </c>
    </row>
    <row r="94" spans="1:19" x14ac:dyDescent="0.25">
      <c r="A94" s="50">
        <v>37736</v>
      </c>
      <c r="B94" s="43">
        <v>0.34861111111111115</v>
      </c>
      <c r="C94" s="42">
        <v>4</v>
      </c>
      <c r="D94" s="47">
        <v>0.01</v>
      </c>
      <c r="F94" s="43">
        <v>0.39027777777777778</v>
      </c>
      <c r="H94" s="43">
        <v>0.3972222222222222</v>
      </c>
      <c r="I94" s="44" t="str">
        <f t="shared" si="15"/>
        <v/>
      </c>
      <c r="J94" s="45">
        <f t="shared" si="16"/>
        <v>21.000000000000007</v>
      </c>
      <c r="K94" s="45">
        <f t="shared" si="17"/>
        <v>9.9999999999999645</v>
      </c>
      <c r="L94" s="45">
        <f t="shared" si="18"/>
        <v>1</v>
      </c>
      <c r="M94" s="45">
        <f t="shared" ca="1" si="19"/>
        <v>0.34861111111111115</v>
      </c>
      <c r="N94" s="45" t="str">
        <f t="shared" si="20"/>
        <v/>
      </c>
      <c r="O94" s="45">
        <f t="shared" si="21"/>
        <v>525.10500000000013</v>
      </c>
      <c r="P94" s="46">
        <f t="shared" si="22"/>
        <v>123.25684048832856</v>
      </c>
      <c r="Q94" s="45">
        <f t="shared" si="23"/>
        <v>9.9999999999999645E-2</v>
      </c>
      <c r="R94" s="45">
        <f t="shared" si="24"/>
        <v>525.20500000000015</v>
      </c>
      <c r="S94" s="46">
        <f t="shared" si="25"/>
        <v>123.35684048832856</v>
      </c>
    </row>
    <row r="95" spans="1:19" x14ac:dyDescent="0.25">
      <c r="B95" s="43"/>
      <c r="C95" s="42"/>
      <c r="D95" s="47">
        <v>50</v>
      </c>
      <c r="F95" s="43">
        <v>0.41180555555555554</v>
      </c>
      <c r="H95" s="43">
        <v>0.41388888888888892</v>
      </c>
      <c r="I95" s="44" t="str">
        <f t="shared" si="15"/>
        <v/>
      </c>
      <c r="J95" s="45">
        <f t="shared" si="16"/>
        <v>5.9999999999999787</v>
      </c>
      <c r="K95" s="45">
        <f t="shared" si="17"/>
        <v>3.0000000000000693</v>
      </c>
      <c r="L95" s="45">
        <f t="shared" si="18"/>
        <v>2</v>
      </c>
      <c r="M95" s="45">
        <f t="shared" ca="1" si="19"/>
        <v>0.34861111111111115</v>
      </c>
      <c r="N95" s="45" t="str">
        <f t="shared" si="20"/>
        <v/>
      </c>
      <c r="O95" s="45">
        <f t="shared" si="21"/>
        <v>689.9999999999975</v>
      </c>
      <c r="P95" s="46">
        <f t="shared" si="22"/>
        <v>608.93075123196411</v>
      </c>
      <c r="Q95" s="45">
        <f t="shared" si="23"/>
        <v>150.00000000000347</v>
      </c>
      <c r="R95" s="45">
        <f t="shared" si="24"/>
        <v>840.00000000000091</v>
      </c>
      <c r="S95" s="46">
        <f t="shared" si="25"/>
        <v>758.93075123196763</v>
      </c>
    </row>
    <row r="96" spans="1:19" x14ac:dyDescent="0.25">
      <c r="B96" s="43"/>
      <c r="C96" s="42"/>
      <c r="D96" s="47">
        <v>180</v>
      </c>
      <c r="F96" s="43">
        <v>0.41805555555555557</v>
      </c>
      <c r="H96" s="43">
        <v>0.49791666666666662</v>
      </c>
      <c r="I96" s="44">
        <f t="shared" si="15"/>
        <v>0.50138888888888888</v>
      </c>
      <c r="J96" s="45" t="str">
        <f t="shared" si="16"/>
        <v/>
      </c>
      <c r="K96" s="45">
        <f t="shared" si="17"/>
        <v>114.99999999999991</v>
      </c>
      <c r="L96" s="45">
        <f t="shared" si="18"/>
        <v>3</v>
      </c>
      <c r="M96" s="45">
        <f t="shared" ca="1" si="19"/>
        <v>0.34861111111111115</v>
      </c>
      <c r="N96" s="45" t="e">
        <f t="shared" ca="1" si="20"/>
        <v>#VALUE!</v>
      </c>
      <c r="O96" s="45">
        <f t="shared" si="21"/>
        <v>450</v>
      </c>
      <c r="P96" s="46">
        <f t="shared" si="22"/>
        <v>47.347346607878421</v>
      </c>
      <c r="Q96" s="45">
        <f t="shared" si="23"/>
        <v>20699.999999999985</v>
      </c>
      <c r="R96" s="45">
        <f t="shared" si="24"/>
        <v>21149.999999999985</v>
      </c>
      <c r="S96" s="46">
        <f t="shared" si="25"/>
        <v>20747.347346607865</v>
      </c>
    </row>
    <row r="97" spans="1:19" x14ac:dyDescent="0.25">
      <c r="A97" s="50">
        <v>37739</v>
      </c>
      <c r="B97" s="43">
        <v>0.59652777777777777</v>
      </c>
      <c r="C97" s="42">
        <v>4</v>
      </c>
      <c r="D97" s="47">
        <v>0.01</v>
      </c>
      <c r="F97" s="43">
        <v>0.62708333333333333</v>
      </c>
      <c r="H97" s="43">
        <v>0.62847222222222221</v>
      </c>
      <c r="I97" s="44" t="str">
        <f t="shared" si="15"/>
        <v/>
      </c>
      <c r="J97" s="45">
        <f t="shared" si="16"/>
        <v>6.9999999999999751</v>
      </c>
      <c r="K97" s="45">
        <f t="shared" si="17"/>
        <v>1.9999999999999929</v>
      </c>
      <c r="L97" s="45">
        <f t="shared" si="18"/>
        <v>1</v>
      </c>
      <c r="M97" s="45">
        <f t="shared" ca="1" si="19"/>
        <v>0.59652777777777777</v>
      </c>
      <c r="N97" s="45" t="str">
        <f t="shared" si="20"/>
        <v/>
      </c>
      <c r="O97" s="45">
        <f t="shared" si="21"/>
        <v>1.7849999999999937</v>
      </c>
      <c r="P97" s="46">
        <f t="shared" si="22"/>
        <v>0.87680617365071434</v>
      </c>
      <c r="Q97" s="45">
        <f t="shared" si="23"/>
        <v>1.9999999999999931E-2</v>
      </c>
      <c r="R97" s="45">
        <f t="shared" si="24"/>
        <v>1.8049999999999937</v>
      </c>
      <c r="S97" s="46">
        <f t="shared" si="25"/>
        <v>0.89680617365071424</v>
      </c>
    </row>
    <row r="98" spans="1:19" x14ac:dyDescent="0.25">
      <c r="B98" s="43"/>
      <c r="C98" s="42"/>
      <c r="D98" s="47">
        <v>0.5</v>
      </c>
      <c r="F98" s="43">
        <v>0.6333333333333333</v>
      </c>
      <c r="H98" s="43">
        <v>0.64236111111111105</v>
      </c>
      <c r="I98" s="44" t="str">
        <f t="shared" si="15"/>
        <v/>
      </c>
      <c r="J98" s="45">
        <f t="shared" si="16"/>
        <v>3.9999999999999858</v>
      </c>
      <c r="K98" s="45">
        <f t="shared" si="17"/>
        <v>12.999999999999954</v>
      </c>
      <c r="L98" s="45">
        <f t="shared" si="18"/>
        <v>2</v>
      </c>
      <c r="M98" s="45">
        <f t="shared" ca="1" si="19"/>
        <v>0.59652777777777777</v>
      </c>
      <c r="N98" s="45" t="str">
        <f t="shared" si="20"/>
        <v/>
      </c>
      <c r="O98" s="45">
        <f t="shared" si="21"/>
        <v>4.9999999999999822</v>
      </c>
      <c r="P98" s="46">
        <f t="shared" si="22"/>
        <v>4.3280898057462949</v>
      </c>
      <c r="Q98" s="45">
        <f t="shared" si="23"/>
        <v>6.4999999999999769</v>
      </c>
      <c r="R98" s="45">
        <f t="shared" si="24"/>
        <v>11.499999999999959</v>
      </c>
      <c r="S98" s="46">
        <f t="shared" si="25"/>
        <v>10.828089805746272</v>
      </c>
    </row>
    <row r="99" spans="1:19" x14ac:dyDescent="0.25">
      <c r="B99" s="43"/>
      <c r="C99" s="42"/>
      <c r="D99" s="47">
        <v>2</v>
      </c>
      <c r="F99" s="43">
        <v>0.64513888888888882</v>
      </c>
      <c r="H99" s="43">
        <v>0.65347222222222223</v>
      </c>
      <c r="I99" s="44">
        <f t="shared" si="15"/>
        <v>0.65694444444444444</v>
      </c>
      <c r="J99" s="45" t="str">
        <f t="shared" si="16"/>
        <v/>
      </c>
      <c r="K99" s="45">
        <f t="shared" si="17"/>
        <v>12.000000000000117</v>
      </c>
      <c r="L99" s="45">
        <f t="shared" si="18"/>
        <v>3</v>
      </c>
      <c r="M99" s="45">
        <f t="shared" ca="1" si="19"/>
        <v>0.59652777777777777</v>
      </c>
      <c r="N99" s="45" t="e">
        <f t="shared" ca="1" si="20"/>
        <v>#VALUE!</v>
      </c>
      <c r="O99" s="45">
        <f t="shared" si="21"/>
        <v>5</v>
      </c>
      <c r="P99" s="46">
        <f t="shared" si="22"/>
        <v>0.68924379203313568</v>
      </c>
      <c r="Q99" s="45">
        <f t="shared" si="23"/>
        <v>24.000000000000234</v>
      </c>
      <c r="R99" s="45">
        <f t="shared" si="24"/>
        <v>29.000000000000234</v>
      </c>
      <c r="S99" s="46">
        <f t="shared" si="25"/>
        <v>24.68924379203337</v>
      </c>
    </row>
    <row r="100" spans="1:19" x14ac:dyDescent="0.25">
      <c r="A100" s="50">
        <v>37740</v>
      </c>
      <c r="B100" s="43">
        <v>0.34652777777777777</v>
      </c>
      <c r="C100" s="42">
        <v>5</v>
      </c>
      <c r="D100" s="47">
        <v>0.01</v>
      </c>
      <c r="F100" s="43">
        <v>0.38680555555555557</v>
      </c>
      <c r="H100" s="43">
        <v>0.39027777777777778</v>
      </c>
      <c r="I100" s="44" t="str">
        <f t="shared" si="15"/>
        <v/>
      </c>
      <c r="J100" s="45">
        <f t="shared" si="16"/>
        <v>4.9999999999999822</v>
      </c>
      <c r="K100" s="45">
        <f t="shared" si="17"/>
        <v>4.9999999999999822</v>
      </c>
      <c r="L100" s="45">
        <f t="shared" si="18"/>
        <v>1</v>
      </c>
      <c r="M100" s="45">
        <f t="shared" ca="1" si="19"/>
        <v>0.34652777777777777</v>
      </c>
      <c r="N100" s="45" t="str">
        <f t="shared" si="20"/>
        <v/>
      </c>
      <c r="O100" s="45">
        <f t="shared" si="21"/>
        <v>0.27499999999999902</v>
      </c>
      <c r="P100" s="46">
        <f t="shared" si="22"/>
        <v>0.19544015550863911</v>
      </c>
      <c r="Q100" s="45">
        <f t="shared" si="23"/>
        <v>4.9999999999999822E-2</v>
      </c>
      <c r="R100" s="45">
        <f t="shared" si="24"/>
        <v>0.32499999999999885</v>
      </c>
      <c r="S100" s="46">
        <f t="shared" si="25"/>
        <v>0.24544015550863893</v>
      </c>
    </row>
    <row r="101" spans="1:19" x14ac:dyDescent="0.25">
      <c r="B101" s="43"/>
      <c r="C101" s="42"/>
      <c r="D101" s="47">
        <v>0.1</v>
      </c>
      <c r="F101" s="43">
        <v>0.39374999999999999</v>
      </c>
      <c r="H101" s="43">
        <v>0.42569444444444443</v>
      </c>
      <c r="I101" s="44" t="str">
        <f t="shared" si="15"/>
        <v/>
      </c>
      <c r="J101" s="45">
        <f t="shared" si="16"/>
        <v>9.9999999999999645</v>
      </c>
      <c r="K101" s="45">
        <f t="shared" si="17"/>
        <v>46</v>
      </c>
      <c r="L101" s="45">
        <f t="shared" si="18"/>
        <v>2</v>
      </c>
      <c r="M101" s="45">
        <f t="shared" ca="1" si="19"/>
        <v>0.34652777777777777</v>
      </c>
      <c r="N101" s="45" t="str">
        <f t="shared" si="20"/>
        <v/>
      </c>
      <c r="O101" s="45">
        <f t="shared" si="21"/>
        <v>500.49999999999818</v>
      </c>
      <c r="P101" s="46">
        <f t="shared" si="22"/>
        <v>144.62027162266273</v>
      </c>
      <c r="Q101" s="45">
        <f t="shared" si="23"/>
        <v>4.6000000000000005</v>
      </c>
      <c r="R101" s="45">
        <f t="shared" si="24"/>
        <v>505.0999999999982</v>
      </c>
      <c r="S101" s="46">
        <f t="shared" si="25"/>
        <v>149.22027162266272</v>
      </c>
    </row>
    <row r="102" spans="1:19" x14ac:dyDescent="0.25">
      <c r="B102" s="43"/>
      <c r="C102" s="42"/>
      <c r="D102" s="47">
        <v>100</v>
      </c>
      <c r="F102" s="43">
        <v>0.43263888888888885</v>
      </c>
      <c r="H102" s="43">
        <v>0.44513888888888892</v>
      </c>
      <c r="I102" s="44" t="str">
        <f t="shared" si="15"/>
        <v/>
      </c>
      <c r="J102" s="45">
        <f t="shared" si="16"/>
        <v>10.999999999999961</v>
      </c>
      <c r="K102" s="45">
        <f t="shared" si="17"/>
        <v>18.000000000000096</v>
      </c>
      <c r="L102" s="45">
        <f t="shared" si="18"/>
        <v>3</v>
      </c>
      <c r="M102" s="45">
        <f t="shared" ca="1" si="19"/>
        <v>0.34652777777777777</v>
      </c>
      <c r="N102" s="45" t="str">
        <f t="shared" si="20"/>
        <v/>
      </c>
      <c r="O102" s="45">
        <f t="shared" si="21"/>
        <v>550.54999999999802</v>
      </c>
      <c r="P102" s="46">
        <f t="shared" si="22"/>
        <v>159.08229878492904</v>
      </c>
      <c r="Q102" s="45">
        <f t="shared" si="23"/>
        <v>1800.0000000000095</v>
      </c>
      <c r="R102" s="45">
        <f t="shared" si="24"/>
        <v>2350.5500000000075</v>
      </c>
      <c r="S102" s="46">
        <f t="shared" si="25"/>
        <v>1959.0822987849385</v>
      </c>
    </row>
    <row r="103" spans="1:19" x14ac:dyDescent="0.25">
      <c r="B103" s="43"/>
      <c r="C103" s="42"/>
      <c r="D103" s="47">
        <v>0.1</v>
      </c>
      <c r="F103" s="43">
        <v>0.45277777777777778</v>
      </c>
      <c r="H103" s="43">
        <v>0.46736111111111112</v>
      </c>
      <c r="I103" s="44">
        <f t="shared" si="15"/>
        <v>0.47083333333333333</v>
      </c>
      <c r="J103" s="45" t="str">
        <f t="shared" si="16"/>
        <v/>
      </c>
      <c r="K103" s="45">
        <f t="shared" si="17"/>
        <v>21.000000000000007</v>
      </c>
      <c r="L103" s="45">
        <f t="shared" si="18"/>
        <v>4</v>
      </c>
      <c r="M103" s="45">
        <f t="shared" ca="1" si="19"/>
        <v>0.34652777777777777</v>
      </c>
      <c r="N103" s="45" t="e">
        <f t="shared" ca="1" si="20"/>
        <v>#VALUE!</v>
      </c>
      <c r="O103" s="45">
        <f t="shared" si="21"/>
        <v>0.25</v>
      </c>
      <c r="P103" s="46">
        <f t="shared" si="22"/>
        <v>4.342905372259271E-2</v>
      </c>
      <c r="Q103" s="45">
        <f t="shared" si="23"/>
        <v>2.100000000000001</v>
      </c>
      <c r="R103" s="45">
        <f t="shared" si="24"/>
        <v>2.350000000000001</v>
      </c>
      <c r="S103" s="46">
        <f t="shared" si="25"/>
        <v>2.1434290537225937</v>
      </c>
    </row>
    <row r="104" spans="1:19" x14ac:dyDescent="0.25">
      <c r="A104" s="50">
        <v>37740</v>
      </c>
      <c r="B104" s="43">
        <v>0.6020833333333333</v>
      </c>
      <c r="C104" s="42">
        <v>3</v>
      </c>
      <c r="D104" s="47">
        <v>0.01</v>
      </c>
      <c r="F104" s="43">
        <v>0.61805555555555558</v>
      </c>
      <c r="H104" s="43">
        <v>0.625</v>
      </c>
      <c r="I104" s="44" t="str">
        <f t="shared" si="15"/>
        <v/>
      </c>
      <c r="J104" s="45">
        <f t="shared" si="16"/>
        <v>8.999999999999968</v>
      </c>
      <c r="K104" s="45">
        <f t="shared" si="17"/>
        <v>9.9999999999999645</v>
      </c>
      <c r="L104" s="45">
        <f t="shared" si="18"/>
        <v>1</v>
      </c>
      <c r="M104" s="45">
        <f t="shared" ca="1" si="19"/>
        <v>0.6020833333333333</v>
      </c>
      <c r="N104" s="45" t="str">
        <f t="shared" si="20"/>
        <v/>
      </c>
      <c r="O104" s="45">
        <f t="shared" si="21"/>
        <v>3.6449999999999871</v>
      </c>
      <c r="P104" s="46">
        <f t="shared" si="22"/>
        <v>1.6225734834105028</v>
      </c>
      <c r="Q104" s="45">
        <f t="shared" si="23"/>
        <v>9.9999999999999645E-2</v>
      </c>
      <c r="R104" s="45">
        <f t="shared" si="24"/>
        <v>3.7449999999999868</v>
      </c>
      <c r="S104" s="46">
        <f t="shared" si="25"/>
        <v>1.7225734834105024</v>
      </c>
    </row>
    <row r="105" spans="1:19" x14ac:dyDescent="0.25">
      <c r="B105" s="43"/>
      <c r="C105" s="42"/>
      <c r="D105" s="47">
        <v>0.8</v>
      </c>
      <c r="F105" s="43">
        <v>0.63124999999999998</v>
      </c>
      <c r="H105" s="43">
        <v>0.63402777777777775</v>
      </c>
      <c r="I105" s="44" t="str">
        <f t="shared" si="15"/>
        <v/>
      </c>
      <c r="J105" s="45">
        <f t="shared" si="16"/>
        <v>7.000000000000135</v>
      </c>
      <c r="K105" s="45">
        <f t="shared" si="17"/>
        <v>3.9999999999999858</v>
      </c>
      <c r="L105" s="45">
        <f t="shared" si="18"/>
        <v>2</v>
      </c>
      <c r="M105" s="45">
        <f t="shared" ca="1" si="19"/>
        <v>0.6020833333333333</v>
      </c>
      <c r="N105" s="45" t="str">
        <f t="shared" si="20"/>
        <v/>
      </c>
      <c r="O105" s="45">
        <f t="shared" si="21"/>
        <v>3.393055555555621</v>
      </c>
      <c r="P105" s="46">
        <f t="shared" si="22"/>
        <v>2.8438503830988928</v>
      </c>
      <c r="Q105" s="45">
        <f t="shared" si="23"/>
        <v>3.1999999999999886</v>
      </c>
      <c r="R105" s="45">
        <f t="shared" si="24"/>
        <v>6.5930555555556101</v>
      </c>
      <c r="S105" s="46">
        <f t="shared" si="25"/>
        <v>6.0438503830988815</v>
      </c>
    </row>
    <row r="106" spans="1:19" x14ac:dyDescent="0.25">
      <c r="B106" s="43"/>
      <c r="C106" s="42"/>
      <c r="D106" s="47">
        <v>0.16944444444444443</v>
      </c>
      <c r="F106" s="43">
        <v>0.63888888888888895</v>
      </c>
      <c r="H106" s="43">
        <v>0.64236111111111105</v>
      </c>
      <c r="I106" s="44" t="str">
        <f t="shared" si="15"/>
        <v/>
      </c>
      <c r="J106" s="45">
        <f t="shared" si="16"/>
        <v>11.000000000000121</v>
      </c>
      <c r="K106" s="45">
        <f t="shared" si="17"/>
        <v>4.9999999999998224</v>
      </c>
      <c r="L106" s="45">
        <f t="shared" si="18"/>
        <v>3</v>
      </c>
      <c r="M106" s="45">
        <f t="shared" ca="1" si="19"/>
        <v>0.6020833333333333</v>
      </c>
      <c r="N106" s="45" t="str">
        <f t="shared" si="20"/>
        <v/>
      </c>
      <c r="O106" s="45">
        <f t="shared" si="21"/>
        <v>1.9219444444444655</v>
      </c>
      <c r="P106" s="46">
        <f t="shared" si="22"/>
        <v>1.9213707503481958</v>
      </c>
      <c r="Q106" s="45">
        <f t="shared" si="23"/>
        <v>0.84722222222219201</v>
      </c>
      <c r="R106" s="45">
        <f t="shared" si="24"/>
        <v>2.7691666666666577</v>
      </c>
      <c r="S106" s="46">
        <f t="shared" si="25"/>
        <v>2.7685929725703877</v>
      </c>
    </row>
    <row r="107" spans="1:19" x14ac:dyDescent="0.25">
      <c r="B107" s="43"/>
      <c r="C107" s="42"/>
      <c r="D107" s="47">
        <v>0.18</v>
      </c>
      <c r="F107" s="43">
        <v>0.65</v>
      </c>
      <c r="H107" s="43">
        <v>0.65277777777777779</v>
      </c>
      <c r="I107" s="44" t="str">
        <f t="shared" si="15"/>
        <v/>
      </c>
      <c r="J107" s="45">
        <f t="shared" si="16"/>
        <v>4.9999999999999822</v>
      </c>
      <c r="K107" s="45">
        <f t="shared" si="17"/>
        <v>3.9999999999999858</v>
      </c>
      <c r="L107" s="45">
        <f t="shared" si="18"/>
        <v>4</v>
      </c>
      <c r="M107" s="45">
        <f t="shared" ca="1" si="19"/>
        <v>0.6020833333333333</v>
      </c>
      <c r="N107" s="45" t="str">
        <f t="shared" si="20"/>
        <v/>
      </c>
      <c r="O107" s="45">
        <f t="shared" si="21"/>
        <v>0.4499999999999984</v>
      </c>
      <c r="P107" s="46">
        <f t="shared" si="22"/>
        <v>7.4375753851769907E-2</v>
      </c>
      <c r="Q107" s="45">
        <f t="shared" si="23"/>
        <v>0.71999999999999742</v>
      </c>
      <c r="R107" s="45">
        <f t="shared" si="24"/>
        <v>1.1699999999999959</v>
      </c>
      <c r="S107" s="46">
        <f t="shared" si="25"/>
        <v>0.79437575385176729</v>
      </c>
    </row>
    <row r="108" spans="1:19" x14ac:dyDescent="0.25">
      <c r="B108" s="43"/>
      <c r="C108" s="42"/>
      <c r="D108" s="47">
        <v>0</v>
      </c>
      <c r="F108" s="43">
        <v>0.65625</v>
      </c>
      <c r="H108" s="43">
        <v>0.66319444444444442</v>
      </c>
      <c r="I108" s="44" t="str">
        <f t="shared" si="15"/>
        <v/>
      </c>
      <c r="J108" s="45">
        <f t="shared" si="16"/>
        <v>16.99999999999994</v>
      </c>
      <c r="K108" s="45">
        <f t="shared" si="17"/>
        <v>9.9999999999999645</v>
      </c>
      <c r="L108" s="45">
        <f t="shared" si="18"/>
        <v>5</v>
      </c>
      <c r="M108" s="45">
        <f t="shared" ca="1" si="19"/>
        <v>0.6020833333333333</v>
      </c>
      <c r="N108" s="45" t="str">
        <f t="shared" si="20"/>
        <v/>
      </c>
      <c r="O108" s="45">
        <f t="shared" si="21"/>
        <v>0.16149999999999942</v>
      </c>
      <c r="P108" s="46">
        <f t="shared" si="22"/>
        <v>3.2784399707053824E-2</v>
      </c>
      <c r="Q108" s="45">
        <f t="shared" si="23"/>
        <v>0</v>
      </c>
      <c r="R108" s="45">
        <f t="shared" si="24"/>
        <v>0.16149999999999942</v>
      </c>
      <c r="S108" s="46">
        <f t="shared" si="25"/>
        <v>3.2784399707053824E-2</v>
      </c>
    </row>
    <row r="109" spans="1:19" x14ac:dyDescent="0.25">
      <c r="B109" s="43"/>
      <c r="C109" s="42"/>
      <c r="D109" s="47">
        <v>1.9E-2</v>
      </c>
      <c r="F109" s="43">
        <v>0.67499999999999993</v>
      </c>
      <c r="H109" s="43">
        <v>0.6777777777777777</v>
      </c>
      <c r="I109" s="44">
        <f t="shared" si="15"/>
        <v>0.68124999999999991</v>
      </c>
      <c r="J109" s="45" t="str">
        <f t="shared" si="16"/>
        <v/>
      </c>
      <c r="K109" s="45">
        <f t="shared" si="17"/>
        <v>3.9999999999999858</v>
      </c>
      <c r="L109" s="45">
        <f t="shared" si="18"/>
        <v>6</v>
      </c>
      <c r="M109" s="45">
        <f t="shared" ca="1" si="19"/>
        <v>0.6020833333333333</v>
      </c>
      <c r="N109" s="45" t="e">
        <f t="shared" ca="1" si="20"/>
        <v>#VALUE!</v>
      </c>
      <c r="O109" s="45">
        <f t="shared" si="21"/>
        <v>4.7500000000000001E-2</v>
      </c>
      <c r="P109" s="46">
        <f t="shared" si="22"/>
        <v>9.6420248435098652E-3</v>
      </c>
      <c r="Q109" s="45">
        <f t="shared" si="23"/>
        <v>7.5999999999999734E-2</v>
      </c>
      <c r="R109" s="45">
        <f t="shared" si="24"/>
        <v>0.12349999999999973</v>
      </c>
      <c r="S109" s="46">
        <f t="shared" si="25"/>
        <v>8.5642024843509607E-2</v>
      </c>
    </row>
    <row r="110" spans="1:19" x14ac:dyDescent="0.25">
      <c r="A110" s="50">
        <v>37741</v>
      </c>
      <c r="B110" s="43">
        <v>0.56527777777777777</v>
      </c>
      <c r="C110" s="42">
        <v>4</v>
      </c>
      <c r="D110" s="47">
        <v>0.01</v>
      </c>
      <c r="F110" s="43">
        <v>0.60972222222222217</v>
      </c>
      <c r="H110" s="43">
        <v>0.62986111111111109</v>
      </c>
      <c r="I110" s="44" t="str">
        <f t="shared" si="15"/>
        <v/>
      </c>
      <c r="J110" s="45">
        <f t="shared" si="16"/>
        <v>13.99999999999995</v>
      </c>
      <c r="K110" s="45">
        <f t="shared" si="17"/>
        <v>29.000000000000057</v>
      </c>
      <c r="L110" s="45">
        <f t="shared" si="18"/>
        <v>1</v>
      </c>
      <c r="M110" s="45">
        <f t="shared" ca="1" si="19"/>
        <v>0.56527777777777777</v>
      </c>
      <c r="N110" s="45" t="str">
        <f t="shared" si="20"/>
        <v/>
      </c>
      <c r="O110" s="45">
        <f t="shared" si="21"/>
        <v>0.76999999999999724</v>
      </c>
      <c r="P110" s="46">
        <f t="shared" si="22"/>
        <v>0.54723243542418953</v>
      </c>
      <c r="Q110" s="45">
        <f t="shared" si="23"/>
        <v>0.29000000000000059</v>
      </c>
      <c r="R110" s="45">
        <f t="shared" si="24"/>
        <v>1.0599999999999978</v>
      </c>
      <c r="S110" s="46">
        <f t="shared" si="25"/>
        <v>0.83723243542419012</v>
      </c>
    </row>
    <row r="111" spans="1:19" x14ac:dyDescent="0.25">
      <c r="A111" s="42"/>
      <c r="B111" s="43"/>
      <c r="C111" s="42"/>
      <c r="D111" s="47">
        <v>0.1</v>
      </c>
      <c r="F111" s="43">
        <v>0.63958333333333328</v>
      </c>
      <c r="H111" s="43">
        <v>0.64444444444444449</v>
      </c>
      <c r="I111" s="44" t="str">
        <f t="shared" si="15"/>
        <v/>
      </c>
      <c r="J111" s="45">
        <f t="shared" si="16"/>
        <v>7.9999999999999716</v>
      </c>
      <c r="K111" s="45">
        <f t="shared" si="17"/>
        <v>7.000000000000135</v>
      </c>
      <c r="L111" s="45">
        <f t="shared" si="18"/>
        <v>2</v>
      </c>
      <c r="M111" s="45">
        <f t="shared" ca="1" si="19"/>
        <v>0.56527777777777777</v>
      </c>
      <c r="N111" s="45" t="str">
        <f t="shared" si="20"/>
        <v/>
      </c>
      <c r="O111" s="45">
        <f t="shared" si="21"/>
        <v>4.3999999999999844</v>
      </c>
      <c r="P111" s="46">
        <f t="shared" si="22"/>
        <v>3.1269324917219192</v>
      </c>
      <c r="Q111" s="45">
        <f t="shared" si="23"/>
        <v>0.7000000000000135</v>
      </c>
      <c r="R111" s="45">
        <f t="shared" si="24"/>
        <v>5.0999999999999979</v>
      </c>
      <c r="S111" s="46">
        <f t="shared" si="25"/>
        <v>3.8269324917219327</v>
      </c>
    </row>
    <row r="112" spans="1:19" x14ac:dyDescent="0.25">
      <c r="A112" s="42"/>
      <c r="B112" s="43"/>
      <c r="C112" s="42"/>
      <c r="D112" s="47">
        <v>1</v>
      </c>
      <c r="F112" s="43">
        <v>0.65</v>
      </c>
      <c r="H112" s="43">
        <v>0.65277777777777779</v>
      </c>
      <c r="I112" s="44" t="str">
        <f t="shared" si="15"/>
        <v/>
      </c>
      <c r="J112" s="45">
        <f t="shared" si="16"/>
        <v>6.9999999999999751</v>
      </c>
      <c r="K112" s="45">
        <f t="shared" si="17"/>
        <v>3.9999999999999858</v>
      </c>
      <c r="L112" s="45">
        <f t="shared" si="18"/>
        <v>3</v>
      </c>
      <c r="M112" s="45">
        <f t="shared" ca="1" si="19"/>
        <v>0.56527777777777777</v>
      </c>
      <c r="N112" s="45" t="str">
        <f t="shared" si="20"/>
        <v/>
      </c>
      <c r="O112" s="45">
        <f t="shared" si="21"/>
        <v>38.499999999999865</v>
      </c>
      <c r="P112" s="46">
        <f t="shared" si="22"/>
        <v>27.360563054186283</v>
      </c>
      <c r="Q112" s="45">
        <f t="shared" si="23"/>
        <v>3.9999999999999858</v>
      </c>
      <c r="R112" s="45">
        <f t="shared" si="24"/>
        <v>42.499999999999851</v>
      </c>
      <c r="S112" s="46">
        <f t="shared" si="25"/>
        <v>31.360563054186269</v>
      </c>
    </row>
    <row r="113" spans="1:19" x14ac:dyDescent="0.25">
      <c r="A113" s="42"/>
      <c r="B113" s="43"/>
      <c r="C113" s="42"/>
      <c r="D113" s="47">
        <v>10</v>
      </c>
      <c r="F113" s="43">
        <v>0.65763888888888888</v>
      </c>
      <c r="H113" s="43">
        <v>0.66111111111111109</v>
      </c>
      <c r="I113" s="44">
        <f t="shared" si="15"/>
        <v>0.6645833333333333</v>
      </c>
      <c r="J113" s="45" t="str">
        <f t="shared" si="16"/>
        <v/>
      </c>
      <c r="K113" s="45">
        <f t="shared" si="17"/>
        <v>4.9999999999999822</v>
      </c>
      <c r="L113" s="45">
        <f t="shared" si="18"/>
        <v>4</v>
      </c>
      <c r="M113" s="45">
        <f t="shared" ca="1" si="19"/>
        <v>0.56527777777777777</v>
      </c>
      <c r="N113" s="45" t="e">
        <f t="shared" ca="1" si="20"/>
        <v>#VALUE!</v>
      </c>
      <c r="O113" s="45">
        <f t="shared" si="21"/>
        <v>25</v>
      </c>
      <c r="P113" s="46">
        <f t="shared" si="22"/>
        <v>3.1021051639523365</v>
      </c>
      <c r="Q113" s="45">
        <f t="shared" si="23"/>
        <v>49.999999999999822</v>
      </c>
      <c r="R113" s="45">
        <f t="shared" si="24"/>
        <v>74.999999999999829</v>
      </c>
      <c r="S113" s="46">
        <f t="shared" si="25"/>
        <v>53.10210516395216</v>
      </c>
    </row>
    <row r="114" spans="1:19" x14ac:dyDescent="0.25">
      <c r="A114" s="48">
        <v>37742</v>
      </c>
      <c r="B114" s="43">
        <v>0.38194444444444442</v>
      </c>
      <c r="C114" s="42">
        <v>4</v>
      </c>
      <c r="D114" s="47">
        <v>0.01</v>
      </c>
      <c r="F114" s="43">
        <v>0.41805555555555557</v>
      </c>
      <c r="H114" s="43">
        <v>0.42083333333333334</v>
      </c>
      <c r="I114" s="44" t="str">
        <f t="shared" si="15"/>
        <v/>
      </c>
      <c r="J114" s="45">
        <f t="shared" si="16"/>
        <v>4.9999999999999822</v>
      </c>
      <c r="K114" s="45">
        <f t="shared" si="17"/>
        <v>3.9999999999999858</v>
      </c>
      <c r="L114" s="45">
        <f t="shared" si="18"/>
        <v>1</v>
      </c>
      <c r="M114" s="45">
        <f t="shared" ca="1" si="19"/>
        <v>0.38194444444444442</v>
      </c>
      <c r="N114" s="45" t="str">
        <f t="shared" si="20"/>
        <v/>
      </c>
      <c r="O114" s="45">
        <f t="shared" si="21"/>
        <v>2.4999999999999911E-2</v>
      </c>
      <c r="P114" s="46">
        <f t="shared" si="22"/>
        <v>5.4286220862220487E-3</v>
      </c>
      <c r="Q114" s="45">
        <f t="shared" si="23"/>
        <v>3.9999999999999862E-2</v>
      </c>
      <c r="R114" s="45">
        <f t="shared" si="24"/>
        <v>6.499999999999978E-2</v>
      </c>
      <c r="S114" s="46">
        <f t="shared" si="25"/>
        <v>4.5428622086221913E-2</v>
      </c>
    </row>
    <row r="115" spans="1:19" x14ac:dyDescent="0.25">
      <c r="A115" s="42"/>
      <c r="B115" s="43"/>
      <c r="C115" s="42"/>
      <c r="D115" s="47">
        <v>0</v>
      </c>
      <c r="F115" s="43">
        <v>0.42430555555555555</v>
      </c>
      <c r="H115" s="43">
        <v>0.42777777777777781</v>
      </c>
      <c r="I115" s="44" t="str">
        <f t="shared" si="15"/>
        <v/>
      </c>
      <c r="J115" s="45">
        <f t="shared" si="16"/>
        <v>26.999999999999986</v>
      </c>
      <c r="K115" s="45">
        <f t="shared" si="17"/>
        <v>5.0000000000000622</v>
      </c>
      <c r="L115" s="45">
        <f t="shared" si="18"/>
        <v>2</v>
      </c>
      <c r="M115" s="45">
        <f t="shared" ca="1" si="19"/>
        <v>0.38194444444444442</v>
      </c>
      <c r="N115" s="45" t="str">
        <f t="shared" si="20"/>
        <v/>
      </c>
      <c r="O115" s="45">
        <f t="shared" si="21"/>
        <v>0.13499999999999993</v>
      </c>
      <c r="P115" s="46">
        <f t="shared" si="22"/>
        <v>2.9314559265599147E-2</v>
      </c>
      <c r="Q115" s="45">
        <f t="shared" si="23"/>
        <v>0</v>
      </c>
      <c r="R115" s="45">
        <f t="shared" si="24"/>
        <v>0.13499999999999993</v>
      </c>
      <c r="S115" s="46">
        <f t="shared" si="25"/>
        <v>2.9314559265599147E-2</v>
      </c>
    </row>
    <row r="116" spans="1:19" x14ac:dyDescent="0.25">
      <c r="A116" s="42"/>
      <c r="B116" s="43"/>
      <c r="C116" s="42"/>
      <c r="D116" s="47">
        <v>0.01</v>
      </c>
      <c r="F116" s="43">
        <v>0.4465277777777778</v>
      </c>
      <c r="H116" s="43">
        <v>0.45</v>
      </c>
      <c r="I116" s="44" t="str">
        <f t="shared" si="15"/>
        <v/>
      </c>
      <c r="J116" s="45">
        <f t="shared" si="16"/>
        <v>4.9999999999999822</v>
      </c>
      <c r="K116" s="45">
        <f t="shared" si="17"/>
        <v>4.9999999999999822</v>
      </c>
      <c r="L116" s="45">
        <f t="shared" si="18"/>
        <v>3</v>
      </c>
      <c r="M116" s="45">
        <f t="shared" ca="1" si="19"/>
        <v>0.38194444444444442</v>
      </c>
      <c r="N116" s="45" t="str">
        <f t="shared" si="20"/>
        <v/>
      </c>
      <c r="O116" s="45">
        <f t="shared" si="21"/>
        <v>2.4999999999999911E-2</v>
      </c>
      <c r="P116" s="46">
        <f t="shared" si="22"/>
        <v>5.4286220862220487E-3</v>
      </c>
      <c r="Q116" s="45">
        <f t="shared" si="23"/>
        <v>4.9999999999999822E-2</v>
      </c>
      <c r="R116" s="45">
        <f t="shared" si="24"/>
        <v>7.4999999999999734E-2</v>
      </c>
      <c r="S116" s="46">
        <f t="shared" si="25"/>
        <v>5.5428622086221874E-2</v>
      </c>
    </row>
    <row r="117" spans="1:19" x14ac:dyDescent="0.25">
      <c r="A117" s="42"/>
      <c r="B117" s="43"/>
      <c r="C117" s="42"/>
      <c r="D117" s="47">
        <v>0</v>
      </c>
      <c r="F117" s="43">
        <v>0.45347222222222222</v>
      </c>
      <c r="H117" s="43">
        <v>0.4548611111111111</v>
      </c>
      <c r="I117" s="44" t="str">
        <f t="shared" si="15"/>
        <v/>
      </c>
      <c r="J117" s="45">
        <f t="shared" si="16"/>
        <v>14.999999999999947</v>
      </c>
      <c r="K117" s="45">
        <f t="shared" si="17"/>
        <v>1.9999999999999929</v>
      </c>
      <c r="L117" s="45">
        <f t="shared" si="18"/>
        <v>4</v>
      </c>
      <c r="M117" s="45">
        <f t="shared" ca="1" si="19"/>
        <v>0.38194444444444442</v>
      </c>
      <c r="N117" s="45" t="str">
        <f t="shared" si="20"/>
        <v/>
      </c>
      <c r="O117" s="45">
        <f t="shared" si="21"/>
        <v>7.4999999999999734E-2</v>
      </c>
      <c r="P117" s="46">
        <f t="shared" si="22"/>
        <v>1.6285866258666144E-2</v>
      </c>
      <c r="Q117" s="45">
        <f t="shared" si="23"/>
        <v>0</v>
      </c>
      <c r="R117" s="45">
        <f t="shared" si="24"/>
        <v>7.4999999999999734E-2</v>
      </c>
      <c r="S117" s="46">
        <f t="shared" si="25"/>
        <v>1.6285866258666144E-2</v>
      </c>
    </row>
    <row r="118" spans="1:19" x14ac:dyDescent="0.25">
      <c r="A118" s="42"/>
      <c r="B118" s="43"/>
      <c r="C118" s="42"/>
      <c r="D118" s="47">
        <v>0.01</v>
      </c>
      <c r="F118" s="43">
        <v>0.46527777777777773</v>
      </c>
      <c r="H118" s="43">
        <v>0.46666666666666662</v>
      </c>
      <c r="I118" s="44" t="str">
        <f t="shared" si="15"/>
        <v/>
      </c>
      <c r="J118" s="45">
        <f t="shared" si="16"/>
        <v>5.0000000000000622</v>
      </c>
      <c r="K118" s="45">
        <f t="shared" si="17"/>
        <v>1.9999999999999929</v>
      </c>
      <c r="L118" s="45">
        <f t="shared" si="18"/>
        <v>5</v>
      </c>
      <c r="M118" s="45">
        <f t="shared" ca="1" si="19"/>
        <v>0.38194444444444442</v>
      </c>
      <c r="N118" s="45" t="str">
        <f t="shared" si="20"/>
        <v/>
      </c>
      <c r="O118" s="45">
        <f t="shared" si="21"/>
        <v>2.500000000000031E-2</v>
      </c>
      <c r="P118" s="46">
        <f t="shared" si="22"/>
        <v>5.4286220862221355E-3</v>
      </c>
      <c r="Q118" s="45">
        <f t="shared" si="23"/>
        <v>1.9999999999999931E-2</v>
      </c>
      <c r="R118" s="45">
        <f t="shared" si="24"/>
        <v>4.5000000000000241E-2</v>
      </c>
      <c r="S118" s="46">
        <f t="shared" si="25"/>
        <v>2.5428622086222066E-2</v>
      </c>
    </row>
    <row r="119" spans="1:19" x14ac:dyDescent="0.25">
      <c r="A119" s="42"/>
      <c r="B119" s="43"/>
      <c r="C119" s="42"/>
      <c r="D119" s="47">
        <v>0</v>
      </c>
      <c r="F119" s="43">
        <v>0.47013888888888888</v>
      </c>
      <c r="H119" s="43">
        <v>0.4777777777777778</v>
      </c>
      <c r="I119" s="44" t="str">
        <f t="shared" si="15"/>
        <v/>
      </c>
      <c r="J119" s="45">
        <f t="shared" si="16"/>
        <v>28.999999999999897</v>
      </c>
      <c r="K119" s="45">
        <f t="shared" si="17"/>
        <v>11.000000000000041</v>
      </c>
      <c r="L119" s="45">
        <f t="shared" si="18"/>
        <v>6</v>
      </c>
      <c r="M119" s="45">
        <f t="shared" ca="1" si="19"/>
        <v>0.38194444444444442</v>
      </c>
      <c r="N119" s="45" t="str">
        <f t="shared" si="20"/>
        <v/>
      </c>
      <c r="O119" s="45">
        <f t="shared" si="21"/>
        <v>0.14499999999999949</v>
      </c>
      <c r="P119" s="46">
        <f t="shared" si="22"/>
        <v>3.1486008100087878E-2</v>
      </c>
      <c r="Q119" s="45">
        <f t="shared" si="23"/>
        <v>0</v>
      </c>
      <c r="R119" s="45">
        <f t="shared" si="24"/>
        <v>0.14499999999999949</v>
      </c>
      <c r="S119" s="46">
        <f t="shared" si="25"/>
        <v>3.1486008100087878E-2</v>
      </c>
    </row>
    <row r="120" spans="1:19" x14ac:dyDescent="0.25">
      <c r="A120" s="42"/>
      <c r="B120" s="43"/>
      <c r="C120" s="42"/>
      <c r="D120" s="47">
        <v>0.01</v>
      </c>
      <c r="F120" s="43">
        <v>0.49791666666666662</v>
      </c>
      <c r="H120" s="43">
        <v>0.5</v>
      </c>
      <c r="I120" s="44">
        <f t="shared" si="15"/>
        <v>0.50347222222222221</v>
      </c>
      <c r="J120" s="45" t="str">
        <f t="shared" si="16"/>
        <v/>
      </c>
      <c r="K120" s="45">
        <f t="shared" si="17"/>
        <v>3.0000000000000693</v>
      </c>
      <c r="L120" s="45">
        <f t="shared" si="18"/>
        <v>7</v>
      </c>
      <c r="M120" s="45">
        <f t="shared" ca="1" si="19"/>
        <v>0.38194444444444442</v>
      </c>
      <c r="N120" s="45" t="e">
        <f t="shared" ca="1" si="20"/>
        <v>#VALUE!</v>
      </c>
      <c r="O120" s="45">
        <f t="shared" si="21"/>
        <v>2.5000000000000001E-2</v>
      </c>
      <c r="P120" s="46">
        <f t="shared" si="22"/>
        <v>5.4281443780592247E-3</v>
      </c>
      <c r="Q120" s="45">
        <f t="shared" si="23"/>
        <v>3.0000000000000693E-2</v>
      </c>
      <c r="R120" s="45">
        <f t="shared" si="24"/>
        <v>5.5000000000000694E-2</v>
      </c>
      <c r="S120" s="46">
        <f t="shared" si="25"/>
        <v>3.5428144378059918E-2</v>
      </c>
    </row>
    <row r="121" spans="1:19" x14ac:dyDescent="0.25">
      <c r="A121" s="48">
        <v>37742</v>
      </c>
      <c r="B121" s="43">
        <v>0.51527777777777783</v>
      </c>
      <c r="C121" s="42">
        <v>3</v>
      </c>
      <c r="D121" s="47">
        <v>0.01</v>
      </c>
      <c r="F121" s="43">
        <v>0.54375000000000007</v>
      </c>
      <c r="H121" s="43">
        <v>0.55208333333333337</v>
      </c>
      <c r="I121" s="44" t="str">
        <f t="shared" si="15"/>
        <v/>
      </c>
      <c r="J121" s="45">
        <f t="shared" si="16"/>
        <v>9.9999999999999645</v>
      </c>
      <c r="K121" s="45">
        <f t="shared" si="17"/>
        <v>11.999999999999957</v>
      </c>
      <c r="L121" s="45">
        <f t="shared" si="18"/>
        <v>1</v>
      </c>
      <c r="M121" s="45">
        <f t="shared" ca="1" si="19"/>
        <v>0.51527777777777783</v>
      </c>
      <c r="N121" s="45" t="str">
        <f t="shared" si="20"/>
        <v/>
      </c>
      <c r="O121" s="45">
        <f t="shared" si="21"/>
        <v>4.5499999999999838</v>
      </c>
      <c r="P121" s="46">
        <f t="shared" si="22"/>
        <v>1.97790489709239</v>
      </c>
      <c r="Q121" s="45">
        <f t="shared" si="23"/>
        <v>0.11999999999999958</v>
      </c>
      <c r="R121" s="45">
        <f t="shared" si="24"/>
        <v>4.6699999999999831</v>
      </c>
      <c r="S121" s="46">
        <f t="shared" si="25"/>
        <v>2.0979048970923895</v>
      </c>
    </row>
    <row r="122" spans="1:19" x14ac:dyDescent="0.25">
      <c r="A122" s="42"/>
      <c r="B122" s="43"/>
      <c r="C122" s="42"/>
      <c r="D122" s="47">
        <v>0.9</v>
      </c>
      <c r="F122" s="43">
        <v>0.55902777777777779</v>
      </c>
      <c r="H122" s="43">
        <v>0.56180555555555556</v>
      </c>
      <c r="I122" s="44" t="str">
        <f t="shared" si="15"/>
        <v/>
      </c>
      <c r="J122" s="45">
        <f t="shared" si="16"/>
        <v>4.9999999999999822</v>
      </c>
      <c r="K122" s="45">
        <f t="shared" si="17"/>
        <v>3.9999999999999858</v>
      </c>
      <c r="L122" s="45">
        <f t="shared" si="18"/>
        <v>2</v>
      </c>
      <c r="M122" s="45">
        <f t="shared" ca="1" si="19"/>
        <v>0.51527777777777783</v>
      </c>
      <c r="N122" s="45" t="str">
        <f t="shared" si="20"/>
        <v/>
      </c>
      <c r="O122" s="45">
        <f t="shared" si="21"/>
        <v>13.249999999999954</v>
      </c>
      <c r="P122" s="46">
        <f t="shared" si="22"/>
        <v>11.027344095448706</v>
      </c>
      <c r="Q122" s="45">
        <f t="shared" si="23"/>
        <v>3.5999999999999872</v>
      </c>
      <c r="R122" s="45">
        <f t="shared" si="24"/>
        <v>16.849999999999941</v>
      </c>
      <c r="S122" s="46">
        <f t="shared" si="25"/>
        <v>14.627344095448693</v>
      </c>
    </row>
    <row r="123" spans="1:19" x14ac:dyDescent="0.25">
      <c r="A123" s="42"/>
      <c r="B123" s="43"/>
      <c r="C123" s="42"/>
      <c r="D123" s="47">
        <v>4.4000000000000004</v>
      </c>
      <c r="F123" s="43">
        <v>0.56527777777777777</v>
      </c>
      <c r="H123" s="43">
        <v>0.56874999999999998</v>
      </c>
      <c r="I123" s="44" t="str">
        <f t="shared" si="15"/>
        <v/>
      </c>
      <c r="J123" s="45">
        <f t="shared" si="16"/>
        <v>11.000000000000121</v>
      </c>
      <c r="K123" s="45">
        <f t="shared" si="17"/>
        <v>4.9999999999999822</v>
      </c>
      <c r="L123" s="45">
        <f t="shared" si="18"/>
        <v>3</v>
      </c>
      <c r="M123" s="45">
        <f t="shared" ca="1" si="19"/>
        <v>0.51527777777777783</v>
      </c>
      <c r="N123" s="45" t="str">
        <f t="shared" si="20"/>
        <v/>
      </c>
      <c r="O123" s="45">
        <f t="shared" si="21"/>
        <v>25.245000000000282</v>
      </c>
      <c r="P123" s="46">
        <f t="shared" si="22"/>
        <v>14.737468537286698</v>
      </c>
      <c r="Q123" s="45">
        <f t="shared" si="23"/>
        <v>21.999999999999922</v>
      </c>
      <c r="R123" s="45">
        <f t="shared" si="24"/>
        <v>47.245000000000203</v>
      </c>
      <c r="S123" s="46">
        <f t="shared" si="25"/>
        <v>36.737468537286617</v>
      </c>
    </row>
    <row r="124" spans="1:19" x14ac:dyDescent="0.25">
      <c r="A124" s="42"/>
      <c r="B124" s="43"/>
      <c r="C124" s="42"/>
      <c r="D124" s="47">
        <v>0.19</v>
      </c>
      <c r="F124" s="43">
        <v>0.57638888888888895</v>
      </c>
      <c r="H124" s="43">
        <v>0.57916666666666672</v>
      </c>
      <c r="I124" s="44">
        <f t="shared" si="15"/>
        <v>0.58263888888888893</v>
      </c>
      <c r="J124" s="45" t="str">
        <f t="shared" si="16"/>
        <v/>
      </c>
      <c r="K124" s="45">
        <f t="shared" si="17"/>
        <v>3.9999999999999858</v>
      </c>
      <c r="L124" s="45">
        <f t="shared" si="18"/>
        <v>4</v>
      </c>
      <c r="M124" s="45">
        <f t="shared" ca="1" si="19"/>
        <v>0.51527777777777783</v>
      </c>
      <c r="N124" s="45" t="e">
        <f t="shared" ca="1" si="20"/>
        <v>#VALUE!</v>
      </c>
      <c r="O124" s="45">
        <f t="shared" si="21"/>
        <v>0.47499999999999998</v>
      </c>
      <c r="P124" s="46">
        <f t="shared" si="22"/>
        <v>7.8158212316894751E-2</v>
      </c>
      <c r="Q124" s="45">
        <f t="shared" si="23"/>
        <v>0.75999999999999734</v>
      </c>
      <c r="R124" s="45">
        <f t="shared" si="24"/>
        <v>1.2349999999999972</v>
      </c>
      <c r="S124" s="46">
        <f t="shared" si="25"/>
        <v>0.83815821231689214</v>
      </c>
    </row>
    <row r="125" spans="1:19" x14ac:dyDescent="0.25">
      <c r="A125" s="48">
        <v>37743</v>
      </c>
      <c r="B125" s="43">
        <v>0.35625000000000001</v>
      </c>
      <c r="C125" s="42">
        <v>4</v>
      </c>
      <c r="D125" s="47">
        <v>0.01</v>
      </c>
      <c r="F125" s="43">
        <v>0.40833333333333338</v>
      </c>
      <c r="H125" s="43">
        <v>0.4145833333333333</v>
      </c>
      <c r="I125" s="44" t="str">
        <f t="shared" si="15"/>
        <v/>
      </c>
      <c r="J125" s="45">
        <f t="shared" si="16"/>
        <v>18.000000000000014</v>
      </c>
      <c r="K125" s="45">
        <f t="shared" si="17"/>
        <v>8.9999999999998881</v>
      </c>
      <c r="L125" s="45">
        <f t="shared" si="18"/>
        <v>1</v>
      </c>
      <c r="M125" s="45">
        <f t="shared" ca="1" si="19"/>
        <v>0.35625000000000001</v>
      </c>
      <c r="N125" s="45" t="str">
        <f t="shared" si="20"/>
        <v/>
      </c>
      <c r="O125" s="45">
        <f t="shared" si="21"/>
        <v>0.99000000000000077</v>
      </c>
      <c r="P125" s="46">
        <f t="shared" si="22"/>
        <v>0.70358455983110391</v>
      </c>
      <c r="Q125" s="45">
        <f t="shared" si="23"/>
        <v>8.9999999999998886E-2</v>
      </c>
      <c r="R125" s="45">
        <f t="shared" si="24"/>
        <v>1.0799999999999996</v>
      </c>
      <c r="S125" s="46">
        <f t="shared" si="25"/>
        <v>0.79358455983110276</v>
      </c>
    </row>
    <row r="126" spans="1:19" x14ac:dyDescent="0.25">
      <c r="A126" s="42"/>
      <c r="B126" s="43"/>
      <c r="C126" s="42"/>
      <c r="D126" s="47">
        <v>0.1</v>
      </c>
      <c r="F126" s="43">
        <v>0.42708333333333331</v>
      </c>
      <c r="H126" s="43">
        <v>0.43055555555555558</v>
      </c>
      <c r="I126" s="44" t="str">
        <f t="shared" si="15"/>
        <v/>
      </c>
      <c r="J126" s="45">
        <f t="shared" si="16"/>
        <v>7.9999999999999716</v>
      </c>
      <c r="K126" s="45">
        <f t="shared" si="17"/>
        <v>5.0000000000000622</v>
      </c>
      <c r="L126" s="45">
        <f t="shared" si="18"/>
        <v>2</v>
      </c>
      <c r="M126" s="45">
        <f t="shared" ca="1" si="19"/>
        <v>0.35625000000000001</v>
      </c>
      <c r="N126" s="45" t="str">
        <f t="shared" si="20"/>
        <v/>
      </c>
      <c r="O126" s="45">
        <f t="shared" si="21"/>
        <v>1.1199999999999961</v>
      </c>
      <c r="P126" s="46">
        <f t="shared" si="22"/>
        <v>1.0888386509275927</v>
      </c>
      <c r="Q126" s="45">
        <f t="shared" si="23"/>
        <v>0.50000000000000622</v>
      </c>
      <c r="R126" s="45">
        <f t="shared" si="24"/>
        <v>1.6200000000000023</v>
      </c>
      <c r="S126" s="46">
        <f t="shared" si="25"/>
        <v>1.5888386509275989</v>
      </c>
    </row>
    <row r="127" spans="1:19" x14ac:dyDescent="0.25">
      <c r="A127" s="42"/>
      <c r="B127" s="43"/>
      <c r="C127" s="42"/>
      <c r="D127" s="47">
        <v>0.18</v>
      </c>
      <c r="F127" s="43">
        <v>0.43611111111111112</v>
      </c>
      <c r="H127" s="43">
        <v>0.51944444444444449</v>
      </c>
      <c r="I127" s="44">
        <f t="shared" si="15"/>
        <v>0.5229166666666667</v>
      </c>
      <c r="J127" s="45" t="str">
        <f t="shared" si="16"/>
        <v/>
      </c>
      <c r="K127" s="45">
        <f t="shared" si="17"/>
        <v>120.00000000000006</v>
      </c>
      <c r="L127" s="45">
        <f t="shared" si="18"/>
        <v>3</v>
      </c>
      <c r="M127" s="45">
        <f t="shared" ca="1" si="19"/>
        <v>0.35625000000000001</v>
      </c>
      <c r="N127" s="45" t="e">
        <f t="shared" ca="1" si="20"/>
        <v>#VALUE!</v>
      </c>
      <c r="O127" s="45">
        <f t="shared" si="21"/>
        <v>0.44999999999999996</v>
      </c>
      <c r="P127" s="46">
        <f t="shared" si="22"/>
        <v>7.4375439692633147E-2</v>
      </c>
      <c r="Q127" s="45">
        <f t="shared" si="23"/>
        <v>21.600000000000009</v>
      </c>
      <c r="R127" s="45">
        <f t="shared" si="24"/>
        <v>22.050000000000008</v>
      </c>
      <c r="S127" s="46">
        <f t="shared" si="25"/>
        <v>21.674375439692643</v>
      </c>
    </row>
    <row r="128" spans="1:19" x14ac:dyDescent="0.25">
      <c r="A128" s="48">
        <v>37746</v>
      </c>
      <c r="B128" s="43">
        <v>0.38611111111111113</v>
      </c>
      <c r="C128" s="42">
        <v>5</v>
      </c>
      <c r="D128" s="47">
        <v>0.01</v>
      </c>
      <c r="F128" s="43">
        <v>0.43402777777777773</v>
      </c>
      <c r="H128" s="43">
        <v>0.43888888888888888</v>
      </c>
      <c r="I128" s="44" t="str">
        <f t="shared" si="15"/>
        <v/>
      </c>
      <c r="J128" s="45">
        <f t="shared" si="16"/>
        <v>9.9999999999999645</v>
      </c>
      <c r="K128" s="45">
        <f t="shared" si="17"/>
        <v>7.0000000000000551</v>
      </c>
      <c r="L128" s="45">
        <f t="shared" si="18"/>
        <v>1</v>
      </c>
      <c r="M128" s="45">
        <f t="shared" ca="1" si="19"/>
        <v>0.38611111111111113</v>
      </c>
      <c r="N128" s="45" t="str">
        <f t="shared" si="20"/>
        <v/>
      </c>
      <c r="O128" s="45">
        <f t="shared" si="21"/>
        <v>50.04999999999982</v>
      </c>
      <c r="P128" s="46">
        <f t="shared" si="22"/>
        <v>14.462215389560159</v>
      </c>
      <c r="Q128" s="45">
        <f t="shared" si="23"/>
        <v>7.0000000000000548E-2</v>
      </c>
      <c r="R128" s="45">
        <f t="shared" si="24"/>
        <v>50.11999999999982</v>
      </c>
      <c r="S128" s="46">
        <f t="shared" si="25"/>
        <v>14.532215389560159</v>
      </c>
    </row>
    <row r="129" spans="1:19" x14ac:dyDescent="0.25">
      <c r="A129" s="42"/>
      <c r="B129" s="43"/>
      <c r="C129" s="42"/>
      <c r="D129" s="47">
        <v>10</v>
      </c>
      <c r="F129" s="43">
        <v>0.4458333333333333</v>
      </c>
      <c r="H129" s="43">
        <v>0.44722222222222219</v>
      </c>
      <c r="I129" s="44">
        <f t="shared" si="15"/>
        <v>0.4506944444444444</v>
      </c>
      <c r="J129" s="45" t="str">
        <f t="shared" si="16"/>
        <v/>
      </c>
      <c r="K129" s="45">
        <f t="shared" si="17"/>
        <v>1.9999999999999929</v>
      </c>
      <c r="L129" s="45">
        <f t="shared" si="18"/>
        <v>2</v>
      </c>
      <c r="M129" s="45">
        <f t="shared" ca="1" si="19"/>
        <v>0.38611111111111113</v>
      </c>
      <c r="N129" s="45" t="e">
        <f t="shared" ca="1" si="20"/>
        <v>#VALUE!</v>
      </c>
      <c r="O129" s="45">
        <f t="shared" si="21"/>
        <v>25</v>
      </c>
      <c r="P129" s="46">
        <f t="shared" si="22"/>
        <v>3.1021051639523365</v>
      </c>
      <c r="Q129" s="45">
        <f t="shared" si="23"/>
        <v>19.999999999999929</v>
      </c>
      <c r="R129" s="45">
        <f t="shared" si="24"/>
        <v>44.999999999999929</v>
      </c>
      <c r="S129" s="46">
        <f t="shared" si="25"/>
        <v>23.102105163952267</v>
      </c>
    </row>
    <row r="130" spans="1:19" x14ac:dyDescent="0.25">
      <c r="A130" s="48">
        <v>37746</v>
      </c>
      <c r="B130" s="43">
        <v>0.5541666666666667</v>
      </c>
      <c r="C130" s="42">
        <v>5</v>
      </c>
      <c r="D130" s="47">
        <v>0.1</v>
      </c>
      <c r="F130" s="43">
        <v>0.5708333333333333</v>
      </c>
      <c r="H130" s="43">
        <v>0.61041666666666672</v>
      </c>
      <c r="I130" s="44" t="str">
        <f t="shared" si="15"/>
        <v/>
      </c>
      <c r="J130" s="45">
        <f t="shared" si="16"/>
        <v>7.9999999999999716</v>
      </c>
      <c r="K130" s="45">
        <f t="shared" si="17"/>
        <v>57.000000000000114</v>
      </c>
      <c r="L130" s="45">
        <f t="shared" si="18"/>
        <v>1</v>
      </c>
      <c r="M130" s="45">
        <f t="shared" ca="1" si="19"/>
        <v>0.5541666666666667</v>
      </c>
      <c r="N130" s="45" t="str">
        <f t="shared" si="20"/>
        <v/>
      </c>
      <c r="O130" s="45">
        <f t="shared" si="21"/>
        <v>8.3999999999999702</v>
      </c>
      <c r="P130" s="46">
        <f t="shared" si="22"/>
        <v>5.0739007407265158</v>
      </c>
      <c r="Q130" s="45">
        <f t="shared" si="23"/>
        <v>5.7000000000000117</v>
      </c>
      <c r="R130" s="45">
        <f t="shared" si="24"/>
        <v>14.099999999999982</v>
      </c>
      <c r="S130" s="46">
        <f t="shared" si="25"/>
        <v>10.773900740726528</v>
      </c>
    </row>
    <row r="131" spans="1:19" x14ac:dyDescent="0.25">
      <c r="A131" s="42"/>
      <c r="B131" s="43"/>
      <c r="C131" s="42"/>
      <c r="D131" s="47">
        <v>2</v>
      </c>
      <c r="F131" s="43">
        <v>0.61597222222222225</v>
      </c>
      <c r="H131" s="43">
        <v>0.62638888888888888</v>
      </c>
      <c r="I131" s="44" t="str">
        <f t="shared" si="15"/>
        <v/>
      </c>
      <c r="J131" s="45">
        <f t="shared" si="16"/>
        <v>9.9999999999999645</v>
      </c>
      <c r="K131" s="45">
        <f t="shared" si="17"/>
        <v>14.999999999999947</v>
      </c>
      <c r="L131" s="45">
        <f t="shared" si="18"/>
        <v>2</v>
      </c>
      <c r="M131" s="45">
        <f t="shared" ca="1" si="19"/>
        <v>0.5541666666666667</v>
      </c>
      <c r="N131" s="45" t="str">
        <f t="shared" si="20"/>
        <v/>
      </c>
      <c r="O131" s="45">
        <f t="shared" si="21"/>
        <v>509.99999999999818</v>
      </c>
      <c r="P131" s="46">
        <f t="shared" si="22"/>
        <v>250.50980564019335</v>
      </c>
      <c r="Q131" s="45">
        <f t="shared" si="23"/>
        <v>29.999999999999893</v>
      </c>
      <c r="R131" s="45">
        <f t="shared" si="24"/>
        <v>539.99999999999807</v>
      </c>
      <c r="S131" s="46">
        <f t="shared" si="25"/>
        <v>280.50980564019324</v>
      </c>
    </row>
    <row r="132" spans="1:19" x14ac:dyDescent="0.25">
      <c r="A132" s="42"/>
      <c r="B132" s="43"/>
      <c r="C132" s="42"/>
      <c r="D132" s="47">
        <v>100</v>
      </c>
      <c r="F132" s="43">
        <v>0.6333333333333333</v>
      </c>
      <c r="H132" s="43">
        <v>0.6479166666666667</v>
      </c>
      <c r="I132" s="44" t="str">
        <f t="shared" ref="I132:I173" si="26">IF(OR(A133&lt;&gt;"",D133=""),H132+TIME(0,5,0),"")</f>
        <v/>
      </c>
      <c r="J132" s="45">
        <f t="shared" ref="J132:J173" si="27">IF(AND(OR(AND(A132&lt;&gt;"",A133=""),AND(A132="",A133="")),D133&lt;&gt;""),(F133-H132)*1440,"")</f>
        <v>12.999999999999954</v>
      </c>
      <c r="K132" s="45">
        <f t="shared" ref="K132:K173" si="28">(H132-F132)*1440</f>
        <v>21.000000000000085</v>
      </c>
      <c r="L132" s="45">
        <f t="shared" ref="L132:L173" si="29">IF(A132&lt;&gt;"",1,L131+1)</f>
        <v>3</v>
      </c>
      <c r="M132" s="45">
        <f t="shared" ref="M132:M173" ca="1" si="30">OFFSET(B132,-L132+1,0)</f>
        <v>0.5541666666666667</v>
      </c>
      <c r="N132" s="45" t="str">
        <f t="shared" ref="N132:N173" si="31">IF(I132&lt;&gt;"",(I132-VALUE(CONCATENATE(LEFT(M132,LEN(M132)-2),":",RIGHT(M132,2))))*1440,"")</f>
        <v/>
      </c>
      <c r="O132" s="45">
        <f t="shared" ref="O132:O173" si="32">IF(J132&lt;&gt;"",(D132+D133)*J132/2,D132*5/2)</f>
        <v>662.99999999999761</v>
      </c>
      <c r="P132" s="46">
        <f t="shared" ref="P132:P173" si="33">IF(J132&lt;&gt;"",(D133-D132)*J132/LN((D133+0.000001)/(D132+0.000001)),-5*(D132-0.000001)/(LN(1/D132)-13.8155))</f>
        <v>325.66274733225134</v>
      </c>
      <c r="Q132" s="45">
        <f t="shared" ref="Q132:Q173" si="34">(D132*K132)</f>
        <v>2100.0000000000086</v>
      </c>
      <c r="R132" s="45">
        <f t="shared" ref="R132:R173" si="35">O132+Q132</f>
        <v>2763.0000000000064</v>
      </c>
      <c r="S132" s="46">
        <f t="shared" ref="S132:S173" si="36">P132+Q132</f>
        <v>2425.6627473322601</v>
      </c>
    </row>
    <row r="133" spans="1:19" x14ac:dyDescent="0.25">
      <c r="A133" s="42"/>
      <c r="B133" s="43"/>
      <c r="C133" s="42"/>
      <c r="D133" s="47">
        <v>2</v>
      </c>
      <c r="F133" s="43">
        <v>0.65694444444444444</v>
      </c>
      <c r="H133" s="43">
        <v>0.67013888888888884</v>
      </c>
      <c r="I133" s="44" t="str">
        <f t="shared" si="26"/>
        <v/>
      </c>
      <c r="J133" s="45">
        <f t="shared" si="27"/>
        <v>10.000000000000124</v>
      </c>
      <c r="K133" s="45">
        <f t="shared" si="28"/>
        <v>18.999999999999932</v>
      </c>
      <c r="L133" s="45">
        <f t="shared" si="29"/>
        <v>4</v>
      </c>
      <c r="M133" s="45">
        <f t="shared" ca="1" si="30"/>
        <v>0.5541666666666667</v>
      </c>
      <c r="N133" s="45" t="str">
        <f t="shared" si="31"/>
        <v/>
      </c>
      <c r="O133" s="45">
        <f t="shared" si="32"/>
        <v>760.00000000000944</v>
      </c>
      <c r="P133" s="46">
        <f t="shared" si="33"/>
        <v>342.79194990034426</v>
      </c>
      <c r="Q133" s="45">
        <f t="shared" si="34"/>
        <v>37.999999999999865</v>
      </c>
      <c r="R133" s="45">
        <f t="shared" si="35"/>
        <v>798.00000000000932</v>
      </c>
      <c r="S133" s="46">
        <f t="shared" si="36"/>
        <v>380.79194990034415</v>
      </c>
    </row>
    <row r="134" spans="1:19" x14ac:dyDescent="0.25">
      <c r="A134" s="42"/>
      <c r="B134" s="43"/>
      <c r="C134" s="42"/>
      <c r="D134" s="47">
        <v>150</v>
      </c>
      <c r="F134" s="43">
        <v>0.67708333333333337</v>
      </c>
      <c r="H134" s="43">
        <v>0.68125000000000002</v>
      </c>
      <c r="I134" s="44" t="str">
        <f t="shared" si="26"/>
        <v/>
      </c>
      <c r="J134" s="45">
        <f t="shared" si="27"/>
        <v>30.000000000000053</v>
      </c>
      <c r="K134" s="45">
        <f t="shared" si="28"/>
        <v>5.9999999999999787</v>
      </c>
      <c r="L134" s="45">
        <f t="shared" si="29"/>
        <v>5</v>
      </c>
      <c r="M134" s="45">
        <f t="shared" ca="1" si="30"/>
        <v>0.5541666666666667</v>
      </c>
      <c r="N134" s="45" t="str">
        <f t="shared" si="31"/>
        <v/>
      </c>
      <c r="O134" s="45">
        <f t="shared" si="32"/>
        <v>2251.5000000000041</v>
      </c>
      <c r="P134" s="46">
        <f t="shared" si="33"/>
        <v>614.91462132802781</v>
      </c>
      <c r="Q134" s="45">
        <f t="shared" si="34"/>
        <v>899.99999999999682</v>
      </c>
      <c r="R134" s="45">
        <f t="shared" si="35"/>
        <v>3151.5000000000009</v>
      </c>
      <c r="S134" s="46">
        <f t="shared" si="36"/>
        <v>1514.9146213280246</v>
      </c>
    </row>
    <row r="135" spans="1:19" x14ac:dyDescent="0.25">
      <c r="A135" s="42"/>
      <c r="B135" s="43"/>
      <c r="C135" s="42"/>
      <c r="D135" s="47">
        <v>0.1</v>
      </c>
      <c r="F135" s="43">
        <v>0.70208333333333339</v>
      </c>
      <c r="H135" s="43">
        <v>0.70486111111111116</v>
      </c>
      <c r="I135" s="44" t="str">
        <f t="shared" si="26"/>
        <v/>
      </c>
      <c r="J135" s="45">
        <f t="shared" si="27"/>
        <v>17.999999999999776</v>
      </c>
      <c r="K135" s="45">
        <f t="shared" si="28"/>
        <v>3.9999999999999858</v>
      </c>
      <c r="L135" s="45">
        <f t="shared" si="29"/>
        <v>6</v>
      </c>
      <c r="M135" s="45">
        <f t="shared" ca="1" si="30"/>
        <v>0.5541666666666667</v>
      </c>
      <c r="N135" s="45" t="str">
        <f t="shared" si="31"/>
        <v/>
      </c>
      <c r="O135" s="45">
        <f t="shared" si="32"/>
        <v>1620.8999999999799</v>
      </c>
      <c r="P135" s="46">
        <f t="shared" si="33"/>
        <v>432.01737005742069</v>
      </c>
      <c r="Q135" s="45">
        <f t="shared" si="34"/>
        <v>0.39999999999999858</v>
      </c>
      <c r="R135" s="45">
        <f t="shared" si="35"/>
        <v>1621.2999999999799</v>
      </c>
      <c r="S135" s="46">
        <f t="shared" si="36"/>
        <v>432.41737005742067</v>
      </c>
    </row>
    <row r="136" spans="1:19" x14ac:dyDescent="0.25">
      <c r="A136" s="42"/>
      <c r="B136" s="43"/>
      <c r="C136" s="42"/>
      <c r="D136" s="47">
        <v>180</v>
      </c>
      <c r="F136" s="43">
        <v>0.71736111111111101</v>
      </c>
      <c r="H136" s="43">
        <v>0.71875</v>
      </c>
      <c r="I136" s="44">
        <f t="shared" si="26"/>
        <v>0.72222222222222221</v>
      </c>
      <c r="J136" s="45" t="str">
        <f t="shared" si="27"/>
        <v/>
      </c>
      <c r="K136" s="45">
        <f t="shared" si="28"/>
        <v>2.0000000000001528</v>
      </c>
      <c r="L136" s="45">
        <f t="shared" si="29"/>
        <v>7</v>
      </c>
      <c r="M136" s="45">
        <f t="shared" ca="1" si="30"/>
        <v>0.5541666666666667</v>
      </c>
      <c r="N136" s="45" t="e">
        <f t="shared" ca="1" si="31"/>
        <v>#VALUE!</v>
      </c>
      <c r="O136" s="45">
        <f t="shared" si="32"/>
        <v>450</v>
      </c>
      <c r="P136" s="46">
        <f t="shared" si="33"/>
        <v>47.347346607878421</v>
      </c>
      <c r="Q136" s="45">
        <f t="shared" si="34"/>
        <v>360.00000000002751</v>
      </c>
      <c r="R136" s="45">
        <f t="shared" si="35"/>
        <v>810.00000000002751</v>
      </c>
      <c r="S136" s="46">
        <f t="shared" si="36"/>
        <v>407.34734660790593</v>
      </c>
    </row>
    <row r="137" spans="1:19" x14ac:dyDescent="0.25">
      <c r="A137" s="48">
        <v>37747</v>
      </c>
      <c r="B137" s="43">
        <v>0.55138888888888882</v>
      </c>
      <c r="C137" s="42">
        <v>4</v>
      </c>
      <c r="D137" s="47">
        <v>0.01</v>
      </c>
      <c r="F137" s="43">
        <v>0.59375</v>
      </c>
      <c r="H137" s="43">
        <v>0.60625000000000007</v>
      </c>
      <c r="I137" s="44" t="str">
        <f t="shared" si="26"/>
        <v/>
      </c>
      <c r="J137" s="45">
        <f t="shared" si="27"/>
        <v>4.9999999999998224</v>
      </c>
      <c r="K137" s="45">
        <f t="shared" si="28"/>
        <v>18.000000000000096</v>
      </c>
      <c r="L137" s="45">
        <f t="shared" si="29"/>
        <v>1</v>
      </c>
      <c r="M137" s="45">
        <f t="shared" ca="1" si="30"/>
        <v>0.55138888888888882</v>
      </c>
      <c r="N137" s="45" t="str">
        <f t="shared" si="31"/>
        <v/>
      </c>
      <c r="O137" s="45">
        <f t="shared" si="32"/>
        <v>2.4999999999999113E-2</v>
      </c>
      <c r="P137" s="46">
        <f t="shared" si="33"/>
        <v>5.4286220862218753E-3</v>
      </c>
      <c r="Q137" s="45">
        <f t="shared" si="34"/>
        <v>0.18000000000000096</v>
      </c>
      <c r="R137" s="45">
        <f t="shared" si="35"/>
        <v>0.20500000000000007</v>
      </c>
      <c r="S137" s="46">
        <f t="shared" si="36"/>
        <v>0.18542862208622285</v>
      </c>
    </row>
    <row r="138" spans="1:19" x14ac:dyDescent="0.25">
      <c r="A138" s="42"/>
      <c r="B138" s="43"/>
      <c r="C138" s="42"/>
      <c r="D138" s="47">
        <v>0</v>
      </c>
      <c r="F138" s="43">
        <v>0.60972222222222217</v>
      </c>
      <c r="H138" s="43">
        <v>0.61111111111111105</v>
      </c>
      <c r="I138" s="44" t="str">
        <f t="shared" si="26"/>
        <v/>
      </c>
      <c r="J138" s="45">
        <f t="shared" si="27"/>
        <v>30.000000000000053</v>
      </c>
      <c r="K138" s="45">
        <f t="shared" si="28"/>
        <v>1.9999999999999929</v>
      </c>
      <c r="L138" s="45">
        <f t="shared" si="29"/>
        <v>2</v>
      </c>
      <c r="M138" s="45">
        <f t="shared" ca="1" si="30"/>
        <v>0.55138888888888882</v>
      </c>
      <c r="N138" s="45" t="str">
        <f t="shared" si="31"/>
        <v/>
      </c>
      <c r="O138" s="45">
        <f t="shared" si="32"/>
        <v>0.15000000000000027</v>
      </c>
      <c r="P138" s="46">
        <f t="shared" si="33"/>
        <v>3.2571732517332461E-2</v>
      </c>
      <c r="Q138" s="45">
        <f t="shared" si="34"/>
        <v>0</v>
      </c>
      <c r="R138" s="45">
        <f t="shared" si="35"/>
        <v>0.15000000000000027</v>
      </c>
      <c r="S138" s="46">
        <f t="shared" si="36"/>
        <v>3.2571732517332461E-2</v>
      </c>
    </row>
    <row r="139" spans="1:19" x14ac:dyDescent="0.25">
      <c r="A139" s="42"/>
      <c r="B139" s="43"/>
      <c r="C139" s="42"/>
      <c r="D139" s="47">
        <v>0.01</v>
      </c>
      <c r="F139" s="43">
        <v>0.63194444444444442</v>
      </c>
      <c r="H139" s="43">
        <v>0.63541666666666663</v>
      </c>
      <c r="I139" s="44" t="str">
        <f t="shared" si="26"/>
        <v/>
      </c>
      <c r="J139" s="45">
        <f t="shared" si="27"/>
        <v>9.9999999999999645</v>
      </c>
      <c r="K139" s="45">
        <f t="shared" si="28"/>
        <v>4.9999999999999822</v>
      </c>
      <c r="L139" s="45">
        <f t="shared" si="29"/>
        <v>3</v>
      </c>
      <c r="M139" s="45">
        <f t="shared" ca="1" si="30"/>
        <v>0.55138888888888882</v>
      </c>
      <c r="N139" s="45" t="str">
        <f t="shared" si="31"/>
        <v/>
      </c>
      <c r="O139" s="45">
        <f t="shared" si="32"/>
        <v>4.5499999999999838</v>
      </c>
      <c r="P139" s="46">
        <f t="shared" si="33"/>
        <v>1.97790489709239</v>
      </c>
      <c r="Q139" s="45">
        <f t="shared" si="34"/>
        <v>4.9999999999999822E-2</v>
      </c>
      <c r="R139" s="45">
        <f t="shared" si="35"/>
        <v>4.5999999999999837</v>
      </c>
      <c r="S139" s="46">
        <f t="shared" si="36"/>
        <v>2.0279048970923901</v>
      </c>
    </row>
    <row r="140" spans="1:19" x14ac:dyDescent="0.25">
      <c r="A140" s="42"/>
      <c r="B140" s="43"/>
      <c r="C140" s="42"/>
      <c r="D140" s="47">
        <v>0.9</v>
      </c>
      <c r="F140" s="43">
        <v>0.64236111111111105</v>
      </c>
      <c r="H140" s="43">
        <v>0.64444444444444449</v>
      </c>
      <c r="I140" s="44" t="str">
        <f t="shared" si="26"/>
        <v/>
      </c>
      <c r="J140" s="45">
        <f t="shared" si="27"/>
        <v>5.9999999999999787</v>
      </c>
      <c r="K140" s="45">
        <f t="shared" si="28"/>
        <v>3.0000000000001492</v>
      </c>
      <c r="L140" s="45">
        <f t="shared" si="29"/>
        <v>4</v>
      </c>
      <c r="M140" s="45">
        <f t="shared" ca="1" si="30"/>
        <v>0.55138888888888882</v>
      </c>
      <c r="N140" s="45" t="str">
        <f t="shared" si="31"/>
        <v/>
      </c>
      <c r="O140" s="45">
        <f t="shared" si="32"/>
        <v>15.899999999999945</v>
      </c>
      <c r="P140" s="46">
        <f t="shared" si="33"/>
        <v>13.232812914538449</v>
      </c>
      <c r="Q140" s="45">
        <f t="shared" si="34"/>
        <v>2.7000000000001343</v>
      </c>
      <c r="R140" s="45">
        <f t="shared" si="35"/>
        <v>18.60000000000008</v>
      </c>
      <c r="S140" s="46">
        <f t="shared" si="36"/>
        <v>15.932812914538584</v>
      </c>
    </row>
    <row r="141" spans="1:19" x14ac:dyDescent="0.25">
      <c r="A141" s="42"/>
      <c r="B141" s="43"/>
      <c r="C141" s="42"/>
      <c r="D141" s="47">
        <v>4.4000000000000004</v>
      </c>
      <c r="F141" s="43">
        <v>0.64861111111111114</v>
      </c>
      <c r="H141" s="43">
        <v>0.65138888888888891</v>
      </c>
      <c r="I141" s="44" t="str">
        <f t="shared" si="26"/>
        <v/>
      </c>
      <c r="J141" s="45">
        <f t="shared" si="27"/>
        <v>11.999999999999957</v>
      </c>
      <c r="K141" s="45">
        <f t="shared" si="28"/>
        <v>3.9999999999999858</v>
      </c>
      <c r="L141" s="45">
        <f t="shared" si="29"/>
        <v>5</v>
      </c>
      <c r="M141" s="45">
        <f t="shared" ca="1" si="30"/>
        <v>0.55138888888888882</v>
      </c>
      <c r="N141" s="45" t="str">
        <f t="shared" si="31"/>
        <v/>
      </c>
      <c r="O141" s="45">
        <f t="shared" si="32"/>
        <v>27.539999999999907</v>
      </c>
      <c r="P141" s="46">
        <f t="shared" si="33"/>
        <v>16.077238404312528</v>
      </c>
      <c r="Q141" s="45">
        <f t="shared" si="34"/>
        <v>17.599999999999937</v>
      </c>
      <c r="R141" s="45">
        <f t="shared" si="35"/>
        <v>45.139999999999844</v>
      </c>
      <c r="S141" s="46">
        <f t="shared" si="36"/>
        <v>33.677238404312462</v>
      </c>
    </row>
    <row r="142" spans="1:19" x14ac:dyDescent="0.25">
      <c r="A142" s="42"/>
      <c r="B142" s="43"/>
      <c r="C142" s="42"/>
      <c r="D142" s="47">
        <v>0.19</v>
      </c>
      <c r="F142" s="43">
        <v>0.65972222222222221</v>
      </c>
      <c r="H142" s="43">
        <v>0.66180555555555554</v>
      </c>
      <c r="I142" s="44">
        <f t="shared" si="26"/>
        <v>0.66527777777777775</v>
      </c>
      <c r="J142" s="45" t="str">
        <f t="shared" si="27"/>
        <v/>
      </c>
      <c r="K142" s="45">
        <f t="shared" si="28"/>
        <v>2.9999999999999893</v>
      </c>
      <c r="L142" s="45">
        <f t="shared" si="29"/>
        <v>6</v>
      </c>
      <c r="M142" s="45">
        <f t="shared" ca="1" si="30"/>
        <v>0.55138888888888882</v>
      </c>
      <c r="N142" s="45" t="e">
        <f t="shared" ca="1" si="31"/>
        <v>#VALUE!</v>
      </c>
      <c r="O142" s="45">
        <f t="shared" si="32"/>
        <v>0.47499999999999998</v>
      </c>
      <c r="P142" s="46">
        <f t="shared" si="33"/>
        <v>7.8158212316894751E-2</v>
      </c>
      <c r="Q142" s="45">
        <f t="shared" si="34"/>
        <v>0.56999999999999795</v>
      </c>
      <c r="R142" s="45">
        <f t="shared" si="35"/>
        <v>1.0449999999999979</v>
      </c>
      <c r="S142" s="46">
        <f t="shared" si="36"/>
        <v>0.64815821231689275</v>
      </c>
    </row>
    <row r="143" spans="1:19" x14ac:dyDescent="0.25">
      <c r="A143" s="48">
        <v>37748</v>
      </c>
      <c r="B143" s="43">
        <v>0.38819444444444445</v>
      </c>
      <c r="C143" s="42">
        <v>4</v>
      </c>
      <c r="D143" s="47">
        <v>0.01</v>
      </c>
      <c r="F143" s="43">
        <v>0.4152777777777778</v>
      </c>
      <c r="H143" s="43">
        <v>0.4201388888888889</v>
      </c>
      <c r="I143" s="44" t="str">
        <f t="shared" si="26"/>
        <v/>
      </c>
      <c r="J143" s="45">
        <f t="shared" si="27"/>
        <v>4.9999999999999822</v>
      </c>
      <c r="K143" s="45">
        <f t="shared" si="28"/>
        <v>6.9999999999999751</v>
      </c>
      <c r="L143" s="45">
        <f t="shared" si="29"/>
        <v>1</v>
      </c>
      <c r="M143" s="45">
        <f t="shared" ca="1" si="30"/>
        <v>0.38819444444444445</v>
      </c>
      <c r="N143" s="45" t="str">
        <f t="shared" si="31"/>
        <v/>
      </c>
      <c r="O143" s="45">
        <f t="shared" si="32"/>
        <v>2.4999999999999911E-2</v>
      </c>
      <c r="P143" s="46">
        <f t="shared" si="33"/>
        <v>5.4286220862220487E-3</v>
      </c>
      <c r="Q143" s="45">
        <f t="shared" si="34"/>
        <v>6.9999999999999757E-2</v>
      </c>
      <c r="R143" s="45">
        <f t="shared" si="35"/>
        <v>9.4999999999999668E-2</v>
      </c>
      <c r="S143" s="46">
        <f t="shared" si="36"/>
        <v>7.5428622086221808E-2</v>
      </c>
    </row>
    <row r="144" spans="1:19" x14ac:dyDescent="0.25">
      <c r="A144" s="42"/>
      <c r="B144" s="43"/>
      <c r="C144" s="42"/>
      <c r="D144" s="47">
        <v>0</v>
      </c>
      <c r="F144" s="43">
        <v>0.4236111111111111</v>
      </c>
      <c r="H144" s="43">
        <v>0.42986111111111108</v>
      </c>
      <c r="I144" s="44" t="str">
        <f t="shared" si="26"/>
        <v/>
      </c>
      <c r="J144" s="45">
        <f t="shared" si="27"/>
        <v>19.000000000000014</v>
      </c>
      <c r="K144" s="45">
        <f t="shared" si="28"/>
        <v>8.999999999999968</v>
      </c>
      <c r="L144" s="45">
        <f t="shared" si="29"/>
        <v>2</v>
      </c>
      <c r="M144" s="45">
        <f t="shared" ca="1" si="30"/>
        <v>0.38819444444444445</v>
      </c>
      <c r="N144" s="45" t="str">
        <f t="shared" si="31"/>
        <v/>
      </c>
      <c r="O144" s="45">
        <f t="shared" si="32"/>
        <v>9.500000000000007E-2</v>
      </c>
      <c r="P144" s="46">
        <f t="shared" si="33"/>
        <v>2.0628763927643869E-2</v>
      </c>
      <c r="Q144" s="45">
        <f t="shared" si="34"/>
        <v>0</v>
      </c>
      <c r="R144" s="45">
        <f t="shared" si="35"/>
        <v>9.500000000000007E-2</v>
      </c>
      <c r="S144" s="46">
        <f t="shared" si="36"/>
        <v>2.0628763927643869E-2</v>
      </c>
    </row>
    <row r="145" spans="1:19" x14ac:dyDescent="0.25">
      <c r="A145" s="42"/>
      <c r="B145" s="43"/>
      <c r="C145" s="42"/>
      <c r="D145" s="47">
        <v>0.01</v>
      </c>
      <c r="F145" s="43">
        <v>0.44305555555555554</v>
      </c>
      <c r="H145" s="43">
        <v>0.44444444444444442</v>
      </c>
      <c r="I145" s="44" t="str">
        <f t="shared" si="26"/>
        <v/>
      </c>
      <c r="J145" s="45">
        <f t="shared" si="27"/>
        <v>5.0000000000000622</v>
      </c>
      <c r="K145" s="45">
        <f t="shared" si="28"/>
        <v>1.9999999999999929</v>
      </c>
      <c r="L145" s="45">
        <f t="shared" si="29"/>
        <v>3</v>
      </c>
      <c r="M145" s="45">
        <f t="shared" ca="1" si="30"/>
        <v>0.38819444444444445</v>
      </c>
      <c r="N145" s="45" t="str">
        <f t="shared" si="31"/>
        <v/>
      </c>
      <c r="O145" s="45">
        <f t="shared" si="32"/>
        <v>2.500000000000031E-2</v>
      </c>
      <c r="P145" s="46">
        <f t="shared" si="33"/>
        <v>5.4286220862221355E-3</v>
      </c>
      <c r="Q145" s="45">
        <f t="shared" si="34"/>
        <v>1.9999999999999931E-2</v>
      </c>
      <c r="R145" s="45">
        <f t="shared" si="35"/>
        <v>4.5000000000000241E-2</v>
      </c>
      <c r="S145" s="46">
        <f t="shared" si="36"/>
        <v>2.5428622086222066E-2</v>
      </c>
    </row>
    <row r="146" spans="1:19" x14ac:dyDescent="0.25">
      <c r="A146" s="42"/>
      <c r="B146" s="43"/>
      <c r="C146" s="42"/>
      <c r="D146" s="47">
        <v>0</v>
      </c>
      <c r="F146" s="43">
        <v>0.44791666666666669</v>
      </c>
      <c r="H146" s="43">
        <v>0.45416666666666666</v>
      </c>
      <c r="I146" s="44" t="str">
        <f t="shared" si="26"/>
        <v/>
      </c>
      <c r="J146" s="45">
        <f t="shared" si="27"/>
        <v>30.999999999999972</v>
      </c>
      <c r="K146" s="45">
        <f t="shared" si="28"/>
        <v>8.999999999999968</v>
      </c>
      <c r="L146" s="45">
        <f t="shared" si="29"/>
        <v>4</v>
      </c>
      <c r="M146" s="45">
        <f t="shared" ca="1" si="30"/>
        <v>0.38819444444444445</v>
      </c>
      <c r="N146" s="45" t="str">
        <f t="shared" si="31"/>
        <v/>
      </c>
      <c r="O146" s="45">
        <f t="shared" si="32"/>
        <v>0.15499999999999986</v>
      </c>
      <c r="P146" s="46">
        <f t="shared" si="33"/>
        <v>3.3657456934576786E-2</v>
      </c>
      <c r="Q146" s="45">
        <f t="shared" si="34"/>
        <v>0</v>
      </c>
      <c r="R146" s="45">
        <f t="shared" si="35"/>
        <v>0.15499999999999986</v>
      </c>
      <c r="S146" s="46">
        <f t="shared" si="36"/>
        <v>3.3657456934576786E-2</v>
      </c>
    </row>
    <row r="147" spans="1:19" x14ac:dyDescent="0.25">
      <c r="A147" s="42"/>
      <c r="B147" s="43"/>
      <c r="C147" s="42"/>
      <c r="D147" s="47">
        <v>0.01</v>
      </c>
      <c r="F147" s="43">
        <v>0.47569444444444442</v>
      </c>
      <c r="H147" s="43">
        <v>0.47638888888888892</v>
      </c>
      <c r="I147" s="44" t="str">
        <f t="shared" si="26"/>
        <v/>
      </c>
      <c r="J147" s="45">
        <f t="shared" si="27"/>
        <v>4.9999999999999822</v>
      </c>
      <c r="K147" s="45">
        <f t="shared" si="28"/>
        <v>1.0000000000000764</v>
      </c>
      <c r="L147" s="45">
        <f t="shared" si="29"/>
        <v>5</v>
      </c>
      <c r="M147" s="45">
        <f t="shared" ca="1" si="30"/>
        <v>0.38819444444444445</v>
      </c>
      <c r="N147" s="45" t="str">
        <f t="shared" si="31"/>
        <v/>
      </c>
      <c r="O147" s="45">
        <f t="shared" si="32"/>
        <v>2.4999999999999911E-2</v>
      </c>
      <c r="P147" s="46">
        <f t="shared" si="33"/>
        <v>5.4286220862220487E-3</v>
      </c>
      <c r="Q147" s="45">
        <f t="shared" si="34"/>
        <v>1.0000000000000763E-2</v>
      </c>
      <c r="R147" s="45">
        <f t="shared" si="35"/>
        <v>3.5000000000000676E-2</v>
      </c>
      <c r="S147" s="46">
        <f t="shared" si="36"/>
        <v>1.5428622086222813E-2</v>
      </c>
    </row>
    <row r="148" spans="1:19" x14ac:dyDescent="0.25">
      <c r="A148" s="42"/>
      <c r="B148" s="43"/>
      <c r="C148" s="42"/>
      <c r="D148" s="47">
        <v>0</v>
      </c>
      <c r="F148" s="43">
        <v>0.47986111111111113</v>
      </c>
      <c r="H148" s="43">
        <v>0.48541666666666666</v>
      </c>
      <c r="I148" s="44" t="str">
        <f t="shared" si="26"/>
        <v/>
      </c>
      <c r="J148" s="45">
        <f t="shared" si="27"/>
        <v>26.999999999999986</v>
      </c>
      <c r="K148" s="45">
        <f t="shared" si="28"/>
        <v>7.9999999999999716</v>
      </c>
      <c r="L148" s="45">
        <f t="shared" si="29"/>
        <v>6</v>
      </c>
      <c r="M148" s="45">
        <f t="shared" ca="1" si="30"/>
        <v>0.38819444444444445</v>
      </c>
      <c r="N148" s="45" t="str">
        <f t="shared" si="31"/>
        <v/>
      </c>
      <c r="O148" s="45">
        <f t="shared" si="32"/>
        <v>0.13499999999999993</v>
      </c>
      <c r="P148" s="46">
        <f t="shared" si="33"/>
        <v>2.9314559265599147E-2</v>
      </c>
      <c r="Q148" s="45">
        <f t="shared" si="34"/>
        <v>0</v>
      </c>
      <c r="R148" s="45">
        <f t="shared" si="35"/>
        <v>0.13499999999999993</v>
      </c>
      <c r="S148" s="46">
        <f t="shared" si="36"/>
        <v>2.9314559265599147E-2</v>
      </c>
    </row>
    <row r="149" spans="1:19" x14ac:dyDescent="0.25">
      <c r="A149" s="42"/>
      <c r="B149" s="43"/>
      <c r="C149" s="42"/>
      <c r="D149" s="47">
        <v>0.01</v>
      </c>
      <c r="F149" s="43">
        <v>0.50416666666666665</v>
      </c>
      <c r="H149" s="43">
        <v>0.50763888888888886</v>
      </c>
      <c r="I149" s="44" t="str">
        <f t="shared" si="26"/>
        <v/>
      </c>
      <c r="J149" s="45">
        <f t="shared" si="27"/>
        <v>5.0000000000001421</v>
      </c>
      <c r="K149" s="45">
        <f t="shared" si="28"/>
        <v>4.9999999999999822</v>
      </c>
      <c r="L149" s="45">
        <f t="shared" si="29"/>
        <v>7</v>
      </c>
      <c r="M149" s="45">
        <f t="shared" ca="1" si="30"/>
        <v>0.38819444444444445</v>
      </c>
      <c r="N149" s="45" t="str">
        <f t="shared" si="31"/>
        <v/>
      </c>
      <c r="O149" s="45">
        <f t="shared" si="32"/>
        <v>2.5000000000000713E-2</v>
      </c>
      <c r="P149" s="46">
        <f t="shared" si="33"/>
        <v>5.4286220862222231E-3</v>
      </c>
      <c r="Q149" s="45">
        <f t="shared" si="34"/>
        <v>4.9999999999999822E-2</v>
      </c>
      <c r="R149" s="45">
        <f t="shared" si="35"/>
        <v>7.5000000000000538E-2</v>
      </c>
      <c r="S149" s="46">
        <f t="shared" si="36"/>
        <v>5.5428622086222047E-2</v>
      </c>
    </row>
    <row r="150" spans="1:19" x14ac:dyDescent="0.25">
      <c r="A150" s="42"/>
      <c r="B150" s="43"/>
      <c r="C150" s="42"/>
      <c r="D150" s="47">
        <v>0</v>
      </c>
      <c r="F150" s="43">
        <v>0.51111111111111118</v>
      </c>
      <c r="H150" s="43">
        <v>0.51666666666666672</v>
      </c>
      <c r="I150" s="44" t="str">
        <f t="shared" si="26"/>
        <v/>
      </c>
      <c r="J150" s="45">
        <f t="shared" si="27"/>
        <v>30.99999999999989</v>
      </c>
      <c r="K150" s="45">
        <f t="shared" si="28"/>
        <v>7.9999999999999716</v>
      </c>
      <c r="L150" s="45">
        <f t="shared" si="29"/>
        <v>8</v>
      </c>
      <c r="M150" s="45">
        <f t="shared" ca="1" si="30"/>
        <v>0.38819444444444445</v>
      </c>
      <c r="N150" s="45" t="str">
        <f t="shared" si="31"/>
        <v/>
      </c>
      <c r="O150" s="45">
        <f t="shared" si="32"/>
        <v>0.15499999999999944</v>
      </c>
      <c r="P150" s="46">
        <f t="shared" si="33"/>
        <v>3.3657456934576696E-2</v>
      </c>
      <c r="Q150" s="45">
        <f t="shared" si="34"/>
        <v>0</v>
      </c>
      <c r="R150" s="45">
        <f t="shared" si="35"/>
        <v>0.15499999999999944</v>
      </c>
      <c r="S150" s="46">
        <f t="shared" si="36"/>
        <v>3.3657456934576696E-2</v>
      </c>
    </row>
    <row r="151" spans="1:19" x14ac:dyDescent="0.25">
      <c r="A151" s="42"/>
      <c r="B151" s="43"/>
      <c r="C151" s="42"/>
      <c r="D151" s="47">
        <v>0.01</v>
      </c>
      <c r="F151" s="43">
        <v>0.53819444444444442</v>
      </c>
      <c r="H151" s="43">
        <v>0.54027777777777775</v>
      </c>
      <c r="I151" s="44" t="str">
        <f t="shared" si="26"/>
        <v/>
      </c>
      <c r="J151" s="45">
        <f t="shared" si="27"/>
        <v>5.0000000000001421</v>
      </c>
      <c r="K151" s="45">
        <f t="shared" si="28"/>
        <v>2.9999999999999893</v>
      </c>
      <c r="L151" s="45">
        <f t="shared" si="29"/>
        <v>9</v>
      </c>
      <c r="M151" s="45">
        <f t="shared" ca="1" si="30"/>
        <v>0.38819444444444445</v>
      </c>
      <c r="N151" s="45" t="str">
        <f t="shared" si="31"/>
        <v/>
      </c>
      <c r="O151" s="45">
        <f t="shared" si="32"/>
        <v>2.5000000000000713E-2</v>
      </c>
      <c r="P151" s="46">
        <f t="shared" si="33"/>
        <v>5.4286220862222231E-3</v>
      </c>
      <c r="Q151" s="45">
        <f t="shared" si="34"/>
        <v>2.9999999999999895E-2</v>
      </c>
      <c r="R151" s="45">
        <f t="shared" si="35"/>
        <v>5.5000000000000604E-2</v>
      </c>
      <c r="S151" s="46">
        <f t="shared" si="36"/>
        <v>3.542862208622212E-2</v>
      </c>
    </row>
    <row r="152" spans="1:19" x14ac:dyDescent="0.25">
      <c r="A152" s="42"/>
      <c r="B152" s="43"/>
      <c r="C152" s="42"/>
      <c r="D152" s="47">
        <v>0</v>
      </c>
      <c r="F152" s="43">
        <v>0.54375000000000007</v>
      </c>
      <c r="H152" s="43">
        <v>0.55902777777777779</v>
      </c>
      <c r="I152" s="44" t="str">
        <f t="shared" si="26"/>
        <v/>
      </c>
      <c r="J152" s="45">
        <f t="shared" si="27"/>
        <v>33.999999999999879</v>
      </c>
      <c r="K152" s="45">
        <f t="shared" si="28"/>
        <v>21.999999999999922</v>
      </c>
      <c r="L152" s="45">
        <f t="shared" si="29"/>
        <v>10</v>
      </c>
      <c r="M152" s="45">
        <f t="shared" ca="1" si="30"/>
        <v>0.38819444444444445</v>
      </c>
      <c r="N152" s="45" t="str">
        <f t="shared" si="31"/>
        <v/>
      </c>
      <c r="O152" s="45">
        <f t="shared" si="32"/>
        <v>0.1699999999999994</v>
      </c>
      <c r="P152" s="46">
        <f t="shared" si="33"/>
        <v>3.6914630186309923E-2</v>
      </c>
      <c r="Q152" s="45">
        <f t="shared" si="34"/>
        <v>0</v>
      </c>
      <c r="R152" s="45">
        <f t="shared" si="35"/>
        <v>0.1699999999999994</v>
      </c>
      <c r="S152" s="46">
        <f t="shared" si="36"/>
        <v>3.6914630186309923E-2</v>
      </c>
    </row>
    <row r="153" spans="1:19" x14ac:dyDescent="0.25">
      <c r="A153" s="42"/>
      <c r="B153" s="43"/>
      <c r="C153" s="42"/>
      <c r="D153" s="47">
        <v>0.01</v>
      </c>
      <c r="F153" s="43">
        <v>0.58263888888888882</v>
      </c>
      <c r="H153" s="43">
        <v>0.58819444444444446</v>
      </c>
      <c r="I153" s="44" t="str">
        <f t="shared" si="26"/>
        <v/>
      </c>
      <c r="J153" s="45">
        <f t="shared" si="27"/>
        <v>13.99999999999995</v>
      </c>
      <c r="K153" s="45">
        <f t="shared" si="28"/>
        <v>8.0000000000001315</v>
      </c>
      <c r="L153" s="45">
        <f t="shared" si="29"/>
        <v>11</v>
      </c>
      <c r="M153" s="45">
        <f t="shared" ca="1" si="30"/>
        <v>0.38819444444444445</v>
      </c>
      <c r="N153" s="45" t="str">
        <f t="shared" si="31"/>
        <v/>
      </c>
      <c r="O153" s="45">
        <f t="shared" si="32"/>
        <v>30.869999999999891</v>
      </c>
      <c r="P153" s="46">
        <f t="shared" si="33"/>
        <v>10.097467075559511</v>
      </c>
      <c r="Q153" s="45">
        <f t="shared" si="34"/>
        <v>8.000000000000132E-2</v>
      </c>
      <c r="R153" s="45">
        <f t="shared" si="35"/>
        <v>30.949999999999893</v>
      </c>
      <c r="S153" s="46">
        <f t="shared" si="36"/>
        <v>10.177467075559512</v>
      </c>
    </row>
    <row r="154" spans="1:19" x14ac:dyDescent="0.25">
      <c r="A154" s="42"/>
      <c r="B154" s="43"/>
      <c r="C154" s="42"/>
      <c r="D154" s="47">
        <v>4.4000000000000004</v>
      </c>
      <c r="F154" s="43">
        <v>0.59791666666666665</v>
      </c>
      <c r="H154" s="43">
        <v>0.6</v>
      </c>
      <c r="I154" s="44" t="str">
        <f t="shared" si="26"/>
        <v/>
      </c>
      <c r="J154" s="45">
        <f t="shared" si="27"/>
        <v>7.9999999999999716</v>
      </c>
      <c r="K154" s="45">
        <f t="shared" si="28"/>
        <v>2.9999999999999893</v>
      </c>
      <c r="L154" s="45">
        <f t="shared" si="29"/>
        <v>12</v>
      </c>
      <c r="M154" s="45">
        <f t="shared" ca="1" si="30"/>
        <v>0.38819444444444445</v>
      </c>
      <c r="N154" s="45" t="str">
        <f t="shared" si="31"/>
        <v/>
      </c>
      <c r="O154" s="45">
        <f t="shared" si="32"/>
        <v>21.199999999999928</v>
      </c>
      <c r="P154" s="46">
        <f t="shared" si="33"/>
        <v>17.643750552717933</v>
      </c>
      <c r="Q154" s="45">
        <f t="shared" si="34"/>
        <v>13.199999999999955</v>
      </c>
      <c r="R154" s="45">
        <f t="shared" si="35"/>
        <v>34.399999999999885</v>
      </c>
      <c r="S154" s="46">
        <f t="shared" si="36"/>
        <v>30.843750552717886</v>
      </c>
    </row>
    <row r="155" spans="1:19" x14ac:dyDescent="0.25">
      <c r="A155" s="42"/>
      <c r="B155" s="43"/>
      <c r="C155" s="42"/>
      <c r="D155" s="47">
        <v>0.9</v>
      </c>
      <c r="F155" s="43">
        <v>0.60555555555555551</v>
      </c>
      <c r="H155" s="43">
        <v>0.60902777777777783</v>
      </c>
      <c r="I155" s="44" t="str">
        <f t="shared" si="26"/>
        <v/>
      </c>
      <c r="J155" s="45">
        <f t="shared" si="27"/>
        <v>11.999999999999957</v>
      </c>
      <c r="K155" s="45">
        <f t="shared" si="28"/>
        <v>5.0000000000001421</v>
      </c>
      <c r="L155" s="45">
        <f t="shared" si="29"/>
        <v>13</v>
      </c>
      <c r="M155" s="45">
        <f t="shared" ca="1" si="30"/>
        <v>0.38819444444444445</v>
      </c>
      <c r="N155" s="45" t="str">
        <f t="shared" si="31"/>
        <v/>
      </c>
      <c r="O155" s="45">
        <f t="shared" si="32"/>
        <v>5.4599999999999804</v>
      </c>
      <c r="P155" s="46">
        <f t="shared" si="33"/>
        <v>2.373485876510868</v>
      </c>
      <c r="Q155" s="45">
        <f t="shared" si="34"/>
        <v>4.5000000000001279</v>
      </c>
      <c r="R155" s="45">
        <f t="shared" si="35"/>
        <v>9.9600000000001074</v>
      </c>
      <c r="S155" s="46">
        <f t="shared" si="36"/>
        <v>6.8734858765109959</v>
      </c>
    </row>
    <row r="156" spans="1:19" x14ac:dyDescent="0.25">
      <c r="A156" s="42"/>
      <c r="B156" s="43"/>
      <c r="C156" s="42"/>
      <c r="D156" s="47">
        <v>0.01</v>
      </c>
      <c r="F156" s="43">
        <v>0.61736111111111114</v>
      </c>
      <c r="H156" s="43">
        <v>0.63124999999999998</v>
      </c>
      <c r="I156" s="44" t="str">
        <f t="shared" si="26"/>
        <v/>
      </c>
      <c r="J156" s="45">
        <f t="shared" si="27"/>
        <v>11.000000000000121</v>
      </c>
      <c r="K156" s="45">
        <f t="shared" si="28"/>
        <v>19.999999999999929</v>
      </c>
      <c r="L156" s="45">
        <f t="shared" si="29"/>
        <v>14</v>
      </c>
      <c r="M156" s="45">
        <f t="shared" ca="1" si="30"/>
        <v>0.38819444444444445</v>
      </c>
      <c r="N156" s="45" t="str">
        <f t="shared" si="31"/>
        <v/>
      </c>
      <c r="O156" s="45">
        <f t="shared" si="32"/>
        <v>0.60500000000000664</v>
      </c>
      <c r="P156" s="46">
        <f t="shared" si="33"/>
        <v>0.4299683421190123</v>
      </c>
      <c r="Q156" s="45">
        <f t="shared" si="34"/>
        <v>0.19999999999999929</v>
      </c>
      <c r="R156" s="45">
        <f t="shared" si="35"/>
        <v>0.80500000000000593</v>
      </c>
      <c r="S156" s="46">
        <f t="shared" si="36"/>
        <v>0.62996834211901165</v>
      </c>
    </row>
    <row r="157" spans="1:19" x14ac:dyDescent="0.25">
      <c r="A157" s="42"/>
      <c r="B157" s="43"/>
      <c r="C157" s="42"/>
      <c r="D157" s="47">
        <v>0.1</v>
      </c>
      <c r="F157" s="43">
        <v>0.63888888888888895</v>
      </c>
      <c r="H157" s="43">
        <v>0.6430555555555556</v>
      </c>
      <c r="I157" s="44" t="str">
        <f t="shared" si="26"/>
        <v/>
      </c>
      <c r="J157" s="45">
        <f t="shared" si="27"/>
        <v>7.9999999999999716</v>
      </c>
      <c r="K157" s="45">
        <f t="shared" si="28"/>
        <v>5.9999999999999787</v>
      </c>
      <c r="L157" s="45">
        <f t="shared" si="29"/>
        <v>15</v>
      </c>
      <c r="M157" s="45">
        <f t="shared" ca="1" si="30"/>
        <v>0.38819444444444445</v>
      </c>
      <c r="N157" s="45" t="str">
        <f t="shared" si="31"/>
        <v/>
      </c>
      <c r="O157" s="45">
        <f t="shared" si="32"/>
        <v>0.43999999999999845</v>
      </c>
      <c r="P157" s="46">
        <f t="shared" si="33"/>
        <v>0.31270424881382253</v>
      </c>
      <c r="Q157" s="45">
        <f t="shared" si="34"/>
        <v>0.59999999999999787</v>
      </c>
      <c r="R157" s="45">
        <f t="shared" si="35"/>
        <v>1.0399999999999963</v>
      </c>
      <c r="S157" s="46">
        <f t="shared" si="36"/>
        <v>0.9127042488138204</v>
      </c>
    </row>
    <row r="158" spans="1:19" x14ac:dyDescent="0.25">
      <c r="A158" s="42"/>
      <c r="B158" s="43"/>
      <c r="C158" s="42"/>
      <c r="D158" s="47">
        <v>0.01</v>
      </c>
      <c r="F158" s="43">
        <v>0.64861111111111114</v>
      </c>
      <c r="H158" s="43">
        <v>0.65138888888888891</v>
      </c>
      <c r="I158" s="44" t="str">
        <f t="shared" si="26"/>
        <v/>
      </c>
      <c r="J158" s="45">
        <f t="shared" si="27"/>
        <v>6.9999999999999751</v>
      </c>
      <c r="K158" s="45">
        <f t="shared" si="28"/>
        <v>3.9999999999999858</v>
      </c>
      <c r="L158" s="45">
        <f t="shared" si="29"/>
        <v>16</v>
      </c>
      <c r="M158" s="45">
        <f t="shared" ca="1" si="30"/>
        <v>0.38819444444444445</v>
      </c>
      <c r="N158" s="45" t="str">
        <f t="shared" si="31"/>
        <v/>
      </c>
      <c r="O158" s="45">
        <f t="shared" si="32"/>
        <v>35.034999999999876</v>
      </c>
      <c r="P158" s="46">
        <f t="shared" si="33"/>
        <v>10.123550772692111</v>
      </c>
      <c r="Q158" s="45">
        <f t="shared" si="34"/>
        <v>3.9999999999999862E-2</v>
      </c>
      <c r="R158" s="45">
        <f t="shared" si="35"/>
        <v>35.074999999999875</v>
      </c>
      <c r="S158" s="46">
        <f t="shared" si="36"/>
        <v>10.16355077269211</v>
      </c>
    </row>
    <row r="159" spans="1:19" x14ac:dyDescent="0.25">
      <c r="A159" s="42"/>
      <c r="B159" s="43"/>
      <c r="C159" s="42"/>
      <c r="D159" s="47">
        <v>10</v>
      </c>
      <c r="F159" s="43">
        <v>0.65625</v>
      </c>
      <c r="H159" s="43">
        <v>0.65902777777777777</v>
      </c>
      <c r="I159" s="44" t="str">
        <f t="shared" si="26"/>
        <v/>
      </c>
      <c r="J159" s="45">
        <f t="shared" si="27"/>
        <v>8.999999999999968</v>
      </c>
      <c r="K159" s="45">
        <f t="shared" si="28"/>
        <v>3.9999999999999858</v>
      </c>
      <c r="L159" s="45">
        <f t="shared" si="29"/>
        <v>17</v>
      </c>
      <c r="M159" s="45">
        <f t="shared" ca="1" si="30"/>
        <v>0.38819444444444445</v>
      </c>
      <c r="N159" s="45" t="str">
        <f t="shared" si="31"/>
        <v/>
      </c>
      <c r="O159" s="45">
        <f t="shared" si="32"/>
        <v>494.99999999999824</v>
      </c>
      <c r="P159" s="46">
        <f t="shared" si="33"/>
        <v>351.7785440914252</v>
      </c>
      <c r="Q159" s="45">
        <f t="shared" si="34"/>
        <v>39.999999999999858</v>
      </c>
      <c r="R159" s="45">
        <f t="shared" si="35"/>
        <v>534.99999999999807</v>
      </c>
      <c r="S159" s="46">
        <f t="shared" si="36"/>
        <v>391.77854409142503</v>
      </c>
    </row>
    <row r="160" spans="1:19" x14ac:dyDescent="0.25">
      <c r="A160" s="42"/>
      <c r="B160" s="43"/>
      <c r="C160" s="42"/>
      <c r="D160" s="47">
        <v>100</v>
      </c>
      <c r="F160" s="43">
        <v>0.66527777777777775</v>
      </c>
      <c r="H160" s="43">
        <v>0.66805555555555562</v>
      </c>
      <c r="I160" s="44">
        <f t="shared" si="26"/>
        <v>0.67152777777777783</v>
      </c>
      <c r="J160" s="45" t="str">
        <f t="shared" si="27"/>
        <v/>
      </c>
      <c r="K160" s="45">
        <f t="shared" si="28"/>
        <v>4.0000000000001457</v>
      </c>
      <c r="L160" s="45">
        <f t="shared" si="29"/>
        <v>18</v>
      </c>
      <c r="M160" s="45">
        <f t="shared" ca="1" si="30"/>
        <v>0.38819444444444445</v>
      </c>
      <c r="N160" s="45" t="e">
        <f t="shared" ca="1" si="31"/>
        <v>#VALUE!</v>
      </c>
      <c r="O160" s="45">
        <f t="shared" si="32"/>
        <v>250</v>
      </c>
      <c r="P160" s="46">
        <f t="shared" si="33"/>
        <v>27.143420404993254</v>
      </c>
      <c r="Q160" s="45">
        <f t="shared" si="34"/>
        <v>400.00000000001455</v>
      </c>
      <c r="R160" s="45">
        <f t="shared" si="35"/>
        <v>650.00000000001455</v>
      </c>
      <c r="S160" s="46">
        <f t="shared" si="36"/>
        <v>427.14342040500782</v>
      </c>
    </row>
    <row r="161" spans="1:19" ht="15" customHeight="1" x14ac:dyDescent="0.25">
      <c r="A161" s="48">
        <v>37749</v>
      </c>
      <c r="B161" s="43">
        <v>0.35000000000000003</v>
      </c>
      <c r="C161" s="42"/>
      <c r="D161" s="47">
        <v>0.01</v>
      </c>
      <c r="F161" s="43">
        <v>0.38958333333333334</v>
      </c>
      <c r="H161" s="43">
        <v>0.39305555555555555</v>
      </c>
      <c r="I161" s="44" t="str">
        <f t="shared" si="26"/>
        <v/>
      </c>
      <c r="J161" s="45">
        <f t="shared" si="27"/>
        <v>13.99999999999995</v>
      </c>
      <c r="K161" s="45">
        <f t="shared" si="28"/>
        <v>4.9999999999999822</v>
      </c>
      <c r="L161" s="45">
        <f t="shared" si="29"/>
        <v>1</v>
      </c>
      <c r="M161" s="45">
        <f t="shared" ca="1" si="30"/>
        <v>0.35000000000000003</v>
      </c>
      <c r="N161" s="45" t="str">
        <f t="shared" si="31"/>
        <v/>
      </c>
      <c r="O161" s="45">
        <f t="shared" si="32"/>
        <v>6.3699999999999779</v>
      </c>
      <c r="P161" s="46">
        <f t="shared" si="33"/>
        <v>2.7690668559293461</v>
      </c>
      <c r="Q161" s="45">
        <f t="shared" si="34"/>
        <v>4.9999999999999822E-2</v>
      </c>
      <c r="R161" s="45">
        <f t="shared" si="35"/>
        <v>6.4199999999999777</v>
      </c>
      <c r="S161" s="46">
        <f t="shared" si="36"/>
        <v>2.8190668559293459</v>
      </c>
    </row>
    <row r="162" spans="1:19" x14ac:dyDescent="0.25">
      <c r="A162" s="42"/>
      <c r="B162" s="43"/>
      <c r="C162" s="42"/>
      <c r="D162" s="47">
        <v>0.9</v>
      </c>
      <c r="F162" s="43">
        <v>0.40277777777777773</v>
      </c>
      <c r="H162" s="43">
        <v>0.4055555555555555</v>
      </c>
      <c r="I162" s="44" t="str">
        <f t="shared" si="26"/>
        <v/>
      </c>
      <c r="J162" s="45">
        <f t="shared" si="27"/>
        <v>8.0000000000001315</v>
      </c>
      <c r="K162" s="45">
        <f t="shared" si="28"/>
        <v>3.9999999999999858</v>
      </c>
      <c r="L162" s="45">
        <f t="shared" si="29"/>
        <v>2</v>
      </c>
      <c r="M162" s="45">
        <f t="shared" ca="1" si="30"/>
        <v>0.35000000000000003</v>
      </c>
      <c r="N162" s="45" t="str">
        <f t="shared" si="31"/>
        <v/>
      </c>
      <c r="O162" s="45">
        <f t="shared" si="32"/>
        <v>21.200000000000351</v>
      </c>
      <c r="P162" s="46">
        <f t="shared" si="33"/>
        <v>17.643750552718281</v>
      </c>
      <c r="Q162" s="45">
        <f t="shared" si="34"/>
        <v>3.5999999999999872</v>
      </c>
      <c r="R162" s="45">
        <f t="shared" si="35"/>
        <v>24.800000000000338</v>
      </c>
      <c r="S162" s="46">
        <f t="shared" si="36"/>
        <v>21.243750552718268</v>
      </c>
    </row>
    <row r="163" spans="1:19" x14ac:dyDescent="0.25">
      <c r="A163" s="42"/>
      <c r="B163" s="43"/>
      <c r="C163" s="42"/>
      <c r="D163" s="47">
        <v>4.4000000000000004</v>
      </c>
      <c r="F163" s="43">
        <v>0.41111111111111115</v>
      </c>
      <c r="H163" s="43">
        <v>0.41319444444444442</v>
      </c>
      <c r="I163" s="44" t="str">
        <f t="shared" si="26"/>
        <v/>
      </c>
      <c r="J163" s="45">
        <f t="shared" si="27"/>
        <v>12.000000000000037</v>
      </c>
      <c r="K163" s="45">
        <f t="shared" si="28"/>
        <v>2.9999999999999094</v>
      </c>
      <c r="L163" s="45">
        <f t="shared" si="29"/>
        <v>3</v>
      </c>
      <c r="M163" s="45">
        <f t="shared" ca="1" si="30"/>
        <v>0.35000000000000003</v>
      </c>
      <c r="N163" s="45" t="str">
        <f t="shared" si="31"/>
        <v/>
      </c>
      <c r="O163" s="45">
        <f t="shared" si="32"/>
        <v>27.540000000000092</v>
      </c>
      <c r="P163" s="46">
        <f t="shared" si="33"/>
        <v>16.077238404312638</v>
      </c>
      <c r="Q163" s="45">
        <f t="shared" si="34"/>
        <v>13.199999999999603</v>
      </c>
      <c r="R163" s="45">
        <f t="shared" si="35"/>
        <v>40.739999999999696</v>
      </c>
      <c r="S163" s="46">
        <f t="shared" si="36"/>
        <v>29.277238404312243</v>
      </c>
    </row>
    <row r="164" spans="1:19" x14ac:dyDescent="0.25">
      <c r="A164" s="42"/>
      <c r="B164" s="43"/>
      <c r="C164" s="42"/>
      <c r="D164" s="47">
        <v>0.19</v>
      </c>
      <c r="F164" s="43">
        <v>0.42152777777777778</v>
      </c>
      <c r="H164" s="43">
        <v>0.4236111111111111</v>
      </c>
      <c r="I164" s="44">
        <f t="shared" si="26"/>
        <v>0.42708333333333331</v>
      </c>
      <c r="J164" s="45" t="str">
        <f t="shared" si="27"/>
        <v/>
      </c>
      <c r="K164" s="45">
        <f t="shared" si="28"/>
        <v>2.9999999999999893</v>
      </c>
      <c r="L164" s="45">
        <f t="shared" si="29"/>
        <v>4</v>
      </c>
      <c r="M164" s="45">
        <f t="shared" ca="1" si="30"/>
        <v>0.35000000000000003</v>
      </c>
      <c r="N164" s="45" t="e">
        <f t="shared" ca="1" si="31"/>
        <v>#VALUE!</v>
      </c>
      <c r="O164" s="45">
        <f t="shared" si="32"/>
        <v>0.47499999999999998</v>
      </c>
      <c r="P164" s="46">
        <f t="shared" si="33"/>
        <v>7.8158212316894751E-2</v>
      </c>
      <c r="Q164" s="45">
        <f t="shared" si="34"/>
        <v>0.56999999999999795</v>
      </c>
      <c r="R164" s="45">
        <f t="shared" si="35"/>
        <v>1.0449999999999979</v>
      </c>
      <c r="S164" s="46">
        <f t="shared" si="36"/>
        <v>0.64815821231689275</v>
      </c>
    </row>
    <row r="165" spans="1:19" x14ac:dyDescent="0.25">
      <c r="A165" s="48">
        <v>37749</v>
      </c>
      <c r="B165" s="43">
        <v>0.43402777777777773</v>
      </c>
      <c r="C165" s="42">
        <v>306</v>
      </c>
      <c r="D165" s="47">
        <v>0.01</v>
      </c>
      <c r="F165" s="43">
        <v>0.46111111111111108</v>
      </c>
      <c r="H165" s="43">
        <v>0.46388888888888885</v>
      </c>
      <c r="I165" s="44" t="str">
        <f t="shared" si="26"/>
        <v/>
      </c>
      <c r="J165" s="45">
        <f t="shared" si="27"/>
        <v>9.000000000000048</v>
      </c>
      <c r="K165" s="45">
        <f t="shared" si="28"/>
        <v>3.9999999999999858</v>
      </c>
      <c r="L165" s="45">
        <f t="shared" si="29"/>
        <v>1</v>
      </c>
      <c r="M165" s="45">
        <f t="shared" ca="1" si="30"/>
        <v>0.43402777777777773</v>
      </c>
      <c r="N165" s="45" t="str">
        <f t="shared" si="31"/>
        <v/>
      </c>
      <c r="O165" s="45">
        <f t="shared" si="32"/>
        <v>4.095000000000022</v>
      </c>
      <c r="P165" s="46">
        <f t="shared" si="33"/>
        <v>1.7801144073831667</v>
      </c>
      <c r="Q165" s="45">
        <f t="shared" si="34"/>
        <v>3.9999999999999862E-2</v>
      </c>
      <c r="R165" s="45">
        <f t="shared" si="35"/>
        <v>4.135000000000022</v>
      </c>
      <c r="S165" s="46">
        <f t="shared" si="36"/>
        <v>1.8201144073831665</v>
      </c>
    </row>
    <row r="166" spans="1:19" x14ac:dyDescent="0.25">
      <c r="A166" s="42"/>
      <c r="B166" s="43"/>
      <c r="C166" s="42"/>
      <c r="D166" s="47">
        <v>0.9</v>
      </c>
      <c r="F166" s="43">
        <v>0.47013888888888888</v>
      </c>
      <c r="H166" s="43">
        <v>0.47291666666666665</v>
      </c>
      <c r="I166" s="44" t="str">
        <f t="shared" si="26"/>
        <v/>
      </c>
      <c r="J166" s="45">
        <f t="shared" si="27"/>
        <v>3.9999999999999858</v>
      </c>
      <c r="K166" s="45">
        <f t="shared" si="28"/>
        <v>3.9999999999999858</v>
      </c>
      <c r="L166" s="45">
        <f t="shared" si="29"/>
        <v>2</v>
      </c>
      <c r="M166" s="45">
        <f t="shared" ca="1" si="30"/>
        <v>0.43402777777777773</v>
      </c>
      <c r="N166" s="45" t="str">
        <f t="shared" si="31"/>
        <v/>
      </c>
      <c r="O166" s="45">
        <f t="shared" si="32"/>
        <v>10.599999999999964</v>
      </c>
      <c r="P166" s="46">
        <f t="shared" si="33"/>
        <v>8.8218752763589663</v>
      </c>
      <c r="Q166" s="45">
        <f t="shared" si="34"/>
        <v>3.5999999999999872</v>
      </c>
      <c r="R166" s="45">
        <f t="shared" si="35"/>
        <v>14.199999999999951</v>
      </c>
      <c r="S166" s="46">
        <f t="shared" si="36"/>
        <v>12.421875276358953</v>
      </c>
    </row>
    <row r="167" spans="1:19" x14ac:dyDescent="0.25">
      <c r="A167" s="42"/>
      <c r="B167" s="43"/>
      <c r="C167" s="42"/>
      <c r="D167" s="47">
        <v>4.4000000000000004</v>
      </c>
      <c r="F167" s="43">
        <v>0.47569444444444442</v>
      </c>
      <c r="H167" s="43">
        <v>0.48680555555555555</v>
      </c>
      <c r="I167" s="44" t="str">
        <f t="shared" si="26"/>
        <v/>
      </c>
      <c r="J167" s="45">
        <f t="shared" si="27"/>
        <v>7.0000000000000551</v>
      </c>
      <c r="K167" s="45">
        <f t="shared" si="28"/>
        <v>16.000000000000021</v>
      </c>
      <c r="L167" s="45">
        <f t="shared" si="29"/>
        <v>3</v>
      </c>
      <c r="M167" s="45">
        <f t="shared" ca="1" si="30"/>
        <v>0.43402777777777773</v>
      </c>
      <c r="N167" s="45" t="str">
        <f t="shared" si="31"/>
        <v/>
      </c>
      <c r="O167" s="45">
        <f t="shared" si="32"/>
        <v>18.55000000000015</v>
      </c>
      <c r="P167" s="46">
        <f t="shared" si="33"/>
        <v>15.438281733628365</v>
      </c>
      <c r="Q167" s="45">
        <f t="shared" si="34"/>
        <v>70.400000000000105</v>
      </c>
      <c r="R167" s="45">
        <f t="shared" si="35"/>
        <v>88.950000000000259</v>
      </c>
      <c r="S167" s="46">
        <f t="shared" si="36"/>
        <v>85.838281733628463</v>
      </c>
    </row>
    <row r="168" spans="1:19" x14ac:dyDescent="0.25">
      <c r="A168" s="42"/>
      <c r="B168" s="43"/>
      <c r="C168" s="42"/>
      <c r="D168" s="47">
        <v>0.9</v>
      </c>
      <c r="F168" s="43">
        <v>0.4916666666666667</v>
      </c>
      <c r="H168" s="43">
        <v>0.49374999999999997</v>
      </c>
      <c r="I168" s="44">
        <f t="shared" si="26"/>
        <v>0.49722222222222218</v>
      </c>
      <c r="J168" s="45" t="str">
        <f t="shared" si="27"/>
        <v/>
      </c>
      <c r="K168" s="45">
        <f t="shared" si="28"/>
        <v>2.9999999999999094</v>
      </c>
      <c r="L168" s="45">
        <f t="shared" si="29"/>
        <v>4</v>
      </c>
      <c r="M168" s="45">
        <f t="shared" ca="1" si="30"/>
        <v>0.43402777777777773</v>
      </c>
      <c r="N168" s="45" t="e">
        <f t="shared" ca="1" si="31"/>
        <v>#VALUE!</v>
      </c>
      <c r="O168" s="45">
        <f t="shared" si="32"/>
        <v>2.25</v>
      </c>
      <c r="P168" s="46">
        <f t="shared" si="33"/>
        <v>0.32822386709772522</v>
      </c>
      <c r="Q168" s="45">
        <f t="shared" si="34"/>
        <v>2.6999999999999185</v>
      </c>
      <c r="R168" s="45">
        <f t="shared" si="35"/>
        <v>4.9499999999999185</v>
      </c>
      <c r="S168" s="46">
        <f t="shared" si="36"/>
        <v>3.0282238670976436</v>
      </c>
    </row>
    <row r="169" spans="1:19" x14ac:dyDescent="0.25">
      <c r="A169" s="48">
        <v>37749</v>
      </c>
      <c r="B169" s="43">
        <v>0.52013888888888882</v>
      </c>
      <c r="C169" s="42">
        <v>306</v>
      </c>
      <c r="D169" s="47">
        <v>0.01</v>
      </c>
      <c r="F169" s="43">
        <v>0.53819444444444442</v>
      </c>
      <c r="H169" s="43">
        <v>0.5444444444444444</v>
      </c>
      <c r="I169" s="44" t="str">
        <f t="shared" si="26"/>
        <v/>
      </c>
      <c r="J169" s="45">
        <f t="shared" si="27"/>
        <v>9.9999999999999645</v>
      </c>
      <c r="K169" s="45">
        <f t="shared" si="28"/>
        <v>8.999999999999968</v>
      </c>
      <c r="L169" s="45">
        <f t="shared" si="29"/>
        <v>1</v>
      </c>
      <c r="M169" s="45">
        <f t="shared" ca="1" si="30"/>
        <v>0.52013888888888882</v>
      </c>
      <c r="N169" s="45" t="str">
        <f t="shared" si="31"/>
        <v/>
      </c>
      <c r="O169" s="45">
        <f t="shared" si="32"/>
        <v>4.5499999999999838</v>
      </c>
      <c r="P169" s="46">
        <f t="shared" si="33"/>
        <v>1.97790489709239</v>
      </c>
      <c r="Q169" s="45">
        <f t="shared" si="34"/>
        <v>8.9999999999999677E-2</v>
      </c>
      <c r="R169" s="45">
        <f t="shared" si="35"/>
        <v>4.6399999999999837</v>
      </c>
      <c r="S169" s="46">
        <f t="shared" si="36"/>
        <v>2.0679048970923897</v>
      </c>
    </row>
    <row r="170" spans="1:19" x14ac:dyDescent="0.25">
      <c r="A170" s="42"/>
      <c r="B170" s="43"/>
      <c r="C170" s="42"/>
      <c r="D170" s="47">
        <v>0.9</v>
      </c>
      <c r="F170" s="43">
        <v>0.55138888888888882</v>
      </c>
      <c r="H170" s="43">
        <v>0.55208333333333337</v>
      </c>
      <c r="I170" s="44" t="str">
        <f t="shared" si="26"/>
        <v/>
      </c>
      <c r="J170" s="45">
        <f t="shared" si="27"/>
        <v>4.9999999999999822</v>
      </c>
      <c r="K170" s="45">
        <f t="shared" si="28"/>
        <v>1.0000000000001563</v>
      </c>
      <c r="L170" s="45">
        <f t="shared" si="29"/>
        <v>2</v>
      </c>
      <c r="M170" s="45">
        <f t="shared" ca="1" si="30"/>
        <v>0.52013888888888882</v>
      </c>
      <c r="N170" s="45" t="str">
        <f t="shared" si="31"/>
        <v/>
      </c>
      <c r="O170" s="45">
        <f t="shared" si="32"/>
        <v>13.249999999999954</v>
      </c>
      <c r="P170" s="46">
        <f t="shared" si="33"/>
        <v>11.027344095448706</v>
      </c>
      <c r="Q170" s="45">
        <f t="shared" si="34"/>
        <v>0.90000000000014069</v>
      </c>
      <c r="R170" s="45">
        <f t="shared" si="35"/>
        <v>14.150000000000095</v>
      </c>
      <c r="S170" s="46">
        <f t="shared" si="36"/>
        <v>11.927344095448847</v>
      </c>
    </row>
    <row r="171" spans="1:19" x14ac:dyDescent="0.25">
      <c r="A171" s="42"/>
      <c r="B171" s="43"/>
      <c r="C171" s="42"/>
      <c r="D171" s="47">
        <v>4.4000000000000004</v>
      </c>
      <c r="F171" s="43">
        <v>0.55555555555555558</v>
      </c>
      <c r="H171" s="43">
        <v>0.55833333333333335</v>
      </c>
      <c r="I171" s="44" t="str">
        <f t="shared" si="26"/>
        <v/>
      </c>
      <c r="J171" s="45">
        <f t="shared" si="27"/>
        <v>9.9999999999999645</v>
      </c>
      <c r="K171" s="45">
        <f t="shared" si="28"/>
        <v>3.9999999999999858</v>
      </c>
      <c r="L171" s="45">
        <f t="shared" si="29"/>
        <v>3</v>
      </c>
      <c r="M171" s="45">
        <f t="shared" ca="1" si="30"/>
        <v>0.52013888888888882</v>
      </c>
      <c r="N171" s="45" t="str">
        <f t="shared" si="31"/>
        <v/>
      </c>
      <c r="O171" s="45">
        <f t="shared" si="32"/>
        <v>22.949999999999921</v>
      </c>
      <c r="P171" s="46">
        <f t="shared" si="33"/>
        <v>13.397698670260441</v>
      </c>
      <c r="Q171" s="45">
        <f t="shared" si="34"/>
        <v>17.599999999999937</v>
      </c>
      <c r="R171" s="45">
        <f t="shared" si="35"/>
        <v>40.549999999999855</v>
      </c>
      <c r="S171" s="46">
        <f t="shared" si="36"/>
        <v>30.997698670260377</v>
      </c>
    </row>
    <row r="172" spans="1:19" x14ac:dyDescent="0.25">
      <c r="A172" s="42"/>
      <c r="B172" s="43"/>
      <c r="C172" s="42"/>
      <c r="D172" s="47">
        <v>0.19</v>
      </c>
      <c r="F172" s="43">
        <v>0.56527777777777777</v>
      </c>
      <c r="H172" s="43">
        <v>0.56736111111111109</v>
      </c>
      <c r="I172" s="44">
        <f t="shared" si="26"/>
        <v>0.5708333333333333</v>
      </c>
      <c r="J172" s="45" t="str">
        <f t="shared" si="27"/>
        <v/>
      </c>
      <c r="K172" s="45">
        <f t="shared" si="28"/>
        <v>2.9999999999999893</v>
      </c>
      <c r="L172" s="45">
        <f t="shared" si="29"/>
        <v>4</v>
      </c>
      <c r="M172" s="45">
        <f t="shared" ca="1" si="30"/>
        <v>0.52013888888888882</v>
      </c>
      <c r="N172" s="45" t="e">
        <f t="shared" ca="1" si="31"/>
        <v>#VALUE!</v>
      </c>
      <c r="O172" s="45">
        <f t="shared" si="32"/>
        <v>0.47499999999999998</v>
      </c>
      <c r="P172" s="46">
        <f t="shared" si="33"/>
        <v>7.8158212316894751E-2</v>
      </c>
      <c r="Q172" s="45">
        <f t="shared" si="34"/>
        <v>0.56999999999999795</v>
      </c>
      <c r="R172" s="45">
        <f t="shared" si="35"/>
        <v>1.0449999999999979</v>
      </c>
      <c r="S172" s="46">
        <f t="shared" si="36"/>
        <v>0.64815821231689275</v>
      </c>
    </row>
    <row r="173" spans="1:19" x14ac:dyDescent="0.25">
      <c r="A173" s="48">
        <v>37749</v>
      </c>
      <c r="B173" s="43">
        <v>0.60416666666666663</v>
      </c>
      <c r="C173" s="42">
        <v>306</v>
      </c>
      <c r="D173" s="47">
        <v>0.01</v>
      </c>
      <c r="F173" s="43">
        <v>0.63611111111111118</v>
      </c>
      <c r="H173" s="43">
        <v>0.64027777777777783</v>
      </c>
      <c r="I173" s="44" t="str">
        <f t="shared" si="26"/>
        <v/>
      </c>
      <c r="J173" s="45">
        <f t="shared" si="27"/>
        <v>7.9999999999999716</v>
      </c>
      <c r="K173" s="45">
        <f t="shared" si="28"/>
        <v>5.9999999999999787</v>
      </c>
      <c r="L173" s="45">
        <f t="shared" si="29"/>
        <v>1</v>
      </c>
      <c r="M173" s="45">
        <f t="shared" ca="1" si="30"/>
        <v>0.60416666666666663</v>
      </c>
      <c r="N173" s="45" t="str">
        <f t="shared" si="31"/>
        <v/>
      </c>
      <c r="O173" s="45">
        <f t="shared" si="32"/>
        <v>3.6399999999999872</v>
      </c>
      <c r="P173" s="46">
        <f t="shared" si="33"/>
        <v>1.5823239176739121</v>
      </c>
      <c r="Q173" s="45">
        <f t="shared" si="34"/>
        <v>5.999999999999979E-2</v>
      </c>
      <c r="R173" s="45">
        <f t="shared" si="35"/>
        <v>3.6999999999999869</v>
      </c>
      <c r="S173" s="46">
        <f t="shared" si="36"/>
        <v>1.6423239176739119</v>
      </c>
    </row>
    <row r="174" spans="1:19" x14ac:dyDescent="0.25">
      <c r="A174" s="42"/>
      <c r="B174" s="43"/>
      <c r="C174" s="42"/>
      <c r="D174" s="47">
        <v>0.9</v>
      </c>
      <c r="F174" s="43">
        <v>0.64583333333333337</v>
      </c>
      <c r="H174" s="43">
        <v>0.64861111111111114</v>
      </c>
      <c r="I174" s="44" t="str">
        <f t="shared" ref="I174:I237" si="37">IF(OR(A175&lt;&gt;"",D175=""),H174+TIME(0,5,0),"")</f>
        <v/>
      </c>
      <c r="J174" s="45">
        <f t="shared" ref="J174:J237" si="38">IF(AND(OR(AND(A174&lt;&gt;"",A175=""),AND(A174="",A175="")),D175&lt;&gt;""),(F175-H174)*1440,"")</f>
        <v>5.9999999999999787</v>
      </c>
      <c r="K174" s="45">
        <f t="shared" ref="K174:K237" si="39">(H174-F174)*1440</f>
        <v>3.9999999999999858</v>
      </c>
      <c r="L174" s="45">
        <f t="shared" ref="L174:L237" si="40">IF(A174&lt;&gt;"",1,L173+1)</f>
        <v>2</v>
      </c>
      <c r="M174" s="45">
        <f t="shared" ref="M174:M237" ca="1" si="41">OFFSET(B174,-L174+1,0)</f>
        <v>0.60416666666666663</v>
      </c>
      <c r="N174" s="45" t="str">
        <f t="shared" ref="N174:N237" si="42">IF(I174&lt;&gt;"",(I174-VALUE(CONCATENATE(LEFT(M174,LEN(M174)-2),":",RIGHT(M174,2))))*1440,"")</f>
        <v/>
      </c>
      <c r="O174" s="45">
        <f t="shared" ref="O174:O237" si="43">IF(J174&lt;&gt;"",(D174+D175)*J174/2,D174*5/2)</f>
        <v>15.899999999999945</v>
      </c>
      <c r="P174" s="46">
        <f t="shared" ref="P174:P237" si="44">IF(J174&lt;&gt;"",(D175-D174)*J174/LN((D175+0.000001)/(D174+0.000001)),-5*(D174-0.000001)/(LN(1/D174)-13.8155))</f>
        <v>13.232812914538449</v>
      </c>
      <c r="Q174" s="45">
        <f t="shared" ref="Q174:Q237" si="45">(D174*K174)</f>
        <v>3.5999999999999872</v>
      </c>
      <c r="R174" s="45">
        <f t="shared" ref="R174:R237" si="46">O174+Q174</f>
        <v>19.499999999999932</v>
      </c>
      <c r="S174" s="46">
        <f t="shared" ref="S174:S237" si="47">P174+Q174</f>
        <v>16.832812914538437</v>
      </c>
    </row>
    <row r="175" spans="1:19" x14ac:dyDescent="0.25">
      <c r="A175" s="92"/>
      <c r="B175" s="43"/>
      <c r="C175" s="92"/>
      <c r="D175" s="47">
        <v>4.4000000000000004</v>
      </c>
      <c r="F175" s="43">
        <v>0.65277777777777779</v>
      </c>
      <c r="H175" s="43">
        <v>0.65416666666666667</v>
      </c>
      <c r="I175" s="44" t="str">
        <f t="shared" si="37"/>
        <v/>
      </c>
      <c r="J175" s="45">
        <f t="shared" si="38"/>
        <v>9.9999999999999645</v>
      </c>
      <c r="K175" s="45">
        <f t="shared" si="39"/>
        <v>1.9999999999999929</v>
      </c>
      <c r="L175" s="45">
        <f t="shared" si="40"/>
        <v>3</v>
      </c>
      <c r="M175" s="45">
        <f t="shared" ca="1" si="41"/>
        <v>0.60416666666666663</v>
      </c>
      <c r="N175" s="45" t="str">
        <f t="shared" si="42"/>
        <v/>
      </c>
      <c r="O175" s="45">
        <f t="shared" si="43"/>
        <v>22.949999999999921</v>
      </c>
      <c r="P175" s="46">
        <f t="shared" si="44"/>
        <v>13.397698670260441</v>
      </c>
      <c r="Q175" s="45">
        <f t="shared" si="45"/>
        <v>8.7999999999999687</v>
      </c>
      <c r="R175" s="45">
        <f t="shared" si="46"/>
        <v>31.74999999999989</v>
      </c>
      <c r="S175" s="46">
        <f t="shared" si="47"/>
        <v>22.197698670260408</v>
      </c>
    </row>
    <row r="176" spans="1:19" x14ac:dyDescent="0.25">
      <c r="A176" s="92"/>
      <c r="B176" s="43"/>
      <c r="C176" s="92"/>
      <c r="D176" s="47">
        <v>0.19</v>
      </c>
      <c r="F176" s="43">
        <v>0.66111111111111109</v>
      </c>
      <c r="H176" s="43">
        <v>0.66388888888888886</v>
      </c>
      <c r="I176" s="44">
        <f t="shared" si="37"/>
        <v>0.66736111111111107</v>
      </c>
      <c r="J176" s="45" t="str">
        <f t="shared" si="38"/>
        <v/>
      </c>
      <c r="K176" s="45">
        <f t="shared" si="39"/>
        <v>3.9999999999999858</v>
      </c>
      <c r="L176" s="45">
        <f t="shared" si="40"/>
        <v>4</v>
      </c>
      <c r="M176" s="45">
        <f t="shared" ca="1" si="41"/>
        <v>0.60416666666666663</v>
      </c>
      <c r="N176" s="45" t="e">
        <f t="shared" ca="1" si="42"/>
        <v>#VALUE!</v>
      </c>
      <c r="O176" s="45">
        <f t="shared" si="43"/>
        <v>0.47499999999999998</v>
      </c>
      <c r="P176" s="46">
        <f t="shared" si="44"/>
        <v>7.8158212316894751E-2</v>
      </c>
      <c r="Q176" s="45">
        <f t="shared" si="45"/>
        <v>0.75999999999999734</v>
      </c>
      <c r="R176" s="45">
        <f t="shared" si="46"/>
        <v>1.2349999999999972</v>
      </c>
      <c r="S176" s="46">
        <f t="shared" si="47"/>
        <v>0.83815821231689214</v>
      </c>
    </row>
    <row r="177" spans="1:19" x14ac:dyDescent="0.25">
      <c r="A177" s="48">
        <v>37750</v>
      </c>
      <c r="B177" s="43">
        <v>0.4201388888888889</v>
      </c>
      <c r="C177" s="92">
        <v>4</v>
      </c>
      <c r="D177" s="47">
        <v>0.01</v>
      </c>
      <c r="F177" s="43">
        <v>0.45624999999999999</v>
      </c>
      <c r="H177" s="43">
        <v>0.46180555555555558</v>
      </c>
      <c r="I177" s="44" t="str">
        <f t="shared" si="37"/>
        <v/>
      </c>
      <c r="J177" s="45">
        <f t="shared" si="38"/>
        <v>4.9999999999999023</v>
      </c>
      <c r="K177" s="45">
        <f t="shared" si="39"/>
        <v>8.0000000000000515</v>
      </c>
      <c r="L177" s="45">
        <f t="shared" si="40"/>
        <v>1</v>
      </c>
      <c r="M177" s="45">
        <f t="shared" ca="1" si="41"/>
        <v>0.4201388888888889</v>
      </c>
      <c r="N177" s="45" t="str">
        <f t="shared" si="42"/>
        <v/>
      </c>
      <c r="O177" s="45">
        <f t="shared" si="43"/>
        <v>0.27499999999999464</v>
      </c>
      <c r="P177" s="46">
        <f t="shared" si="44"/>
        <v>0.19544015550863597</v>
      </c>
      <c r="Q177" s="45">
        <f t="shared" si="45"/>
        <v>8.0000000000000515E-2</v>
      </c>
      <c r="R177" s="45">
        <f t="shared" si="46"/>
        <v>0.35499999999999515</v>
      </c>
      <c r="S177" s="46">
        <f t="shared" si="47"/>
        <v>0.27544015550863649</v>
      </c>
    </row>
    <row r="178" spans="1:19" x14ac:dyDescent="0.25">
      <c r="A178" s="92"/>
      <c r="B178" s="43"/>
      <c r="C178" s="92"/>
      <c r="D178" s="47">
        <v>0.1</v>
      </c>
      <c r="F178" s="43">
        <v>0.46527777777777773</v>
      </c>
      <c r="H178" s="43">
        <v>0.4770833333333333</v>
      </c>
      <c r="I178" s="44" t="str">
        <f t="shared" si="37"/>
        <v/>
      </c>
      <c r="J178" s="45">
        <f t="shared" si="38"/>
        <v>16.000000000000021</v>
      </c>
      <c r="K178" s="45">
        <f t="shared" si="39"/>
        <v>17.000000000000021</v>
      </c>
      <c r="L178" s="45">
        <f t="shared" si="40"/>
        <v>2</v>
      </c>
      <c r="M178" s="45">
        <f t="shared" ca="1" si="41"/>
        <v>0.4201388888888889</v>
      </c>
      <c r="N178" s="45" t="str">
        <f t="shared" si="42"/>
        <v/>
      </c>
      <c r="O178" s="45">
        <f t="shared" si="43"/>
        <v>800.80000000000098</v>
      </c>
      <c r="P178" s="46">
        <f t="shared" si="44"/>
        <v>231.3924345962615</v>
      </c>
      <c r="Q178" s="45">
        <f t="shared" si="45"/>
        <v>1.7000000000000022</v>
      </c>
      <c r="R178" s="45">
        <f t="shared" si="46"/>
        <v>802.50000000000102</v>
      </c>
      <c r="S178" s="46">
        <f t="shared" si="47"/>
        <v>233.09243459626148</v>
      </c>
    </row>
    <row r="179" spans="1:19" x14ac:dyDescent="0.25">
      <c r="A179" s="92"/>
      <c r="B179" s="43"/>
      <c r="C179" s="92"/>
      <c r="D179" s="47">
        <v>100</v>
      </c>
      <c r="F179" s="43">
        <v>0.48819444444444443</v>
      </c>
      <c r="H179" s="43">
        <v>0.4909722222222222</v>
      </c>
      <c r="I179" s="44" t="str">
        <f t="shared" si="37"/>
        <v/>
      </c>
      <c r="J179" s="45">
        <f t="shared" si="38"/>
        <v>7.0000000000000551</v>
      </c>
      <c r="K179" s="45">
        <f t="shared" si="39"/>
        <v>3.9999999999999858</v>
      </c>
      <c r="L179" s="45">
        <f t="shared" si="40"/>
        <v>3</v>
      </c>
      <c r="M179" s="45">
        <f t="shared" ca="1" si="41"/>
        <v>0.4201388888888889</v>
      </c>
      <c r="N179" s="45" t="str">
        <f t="shared" si="42"/>
        <v/>
      </c>
      <c r="O179" s="45">
        <f t="shared" si="43"/>
        <v>980.00000000000773</v>
      </c>
      <c r="P179" s="46">
        <f t="shared" si="44"/>
        <v>952.72662289403718</v>
      </c>
      <c r="Q179" s="45">
        <f t="shared" si="45"/>
        <v>399.99999999999858</v>
      </c>
      <c r="R179" s="45">
        <f t="shared" si="46"/>
        <v>1380.0000000000064</v>
      </c>
      <c r="S179" s="46">
        <f t="shared" si="47"/>
        <v>1352.7266228940357</v>
      </c>
    </row>
    <row r="180" spans="1:19" x14ac:dyDescent="0.25">
      <c r="A180" s="92"/>
      <c r="B180" s="43"/>
      <c r="C180" s="92"/>
      <c r="D180" s="47">
        <v>180</v>
      </c>
      <c r="F180" s="43">
        <v>0.49583333333333335</v>
      </c>
      <c r="H180" s="43">
        <v>0.62222222222222223</v>
      </c>
      <c r="I180" s="44">
        <f t="shared" si="37"/>
        <v>0.62569444444444444</v>
      </c>
      <c r="J180" s="45" t="str">
        <f t="shared" si="38"/>
        <v/>
      </c>
      <c r="K180" s="45">
        <f t="shared" si="39"/>
        <v>182</v>
      </c>
      <c r="L180" s="45">
        <f t="shared" si="40"/>
        <v>4</v>
      </c>
      <c r="M180" s="45">
        <f t="shared" ca="1" si="41"/>
        <v>0.4201388888888889</v>
      </c>
      <c r="N180" s="45" t="e">
        <f t="shared" ca="1" si="42"/>
        <v>#VALUE!</v>
      </c>
      <c r="O180" s="45">
        <f t="shared" si="43"/>
        <v>450</v>
      </c>
      <c r="P180" s="46">
        <f t="shared" si="44"/>
        <v>47.347346607878421</v>
      </c>
      <c r="Q180" s="45">
        <f t="shared" si="45"/>
        <v>32760</v>
      </c>
      <c r="R180" s="45">
        <f t="shared" si="46"/>
        <v>33210</v>
      </c>
      <c r="S180" s="46">
        <f t="shared" si="47"/>
        <v>32807.347346607879</v>
      </c>
    </row>
    <row r="181" spans="1:19" x14ac:dyDescent="0.25">
      <c r="A181" s="48">
        <v>37755</v>
      </c>
      <c r="B181" s="43">
        <v>0.40069444444444446</v>
      </c>
      <c r="C181" s="92">
        <v>5</v>
      </c>
      <c r="D181" s="47">
        <v>0.01</v>
      </c>
      <c r="F181" s="43">
        <v>0.57916666666666672</v>
      </c>
      <c r="H181" s="43">
        <v>0.58194444444444449</v>
      </c>
      <c r="I181" s="44" t="str">
        <f t="shared" si="37"/>
        <v/>
      </c>
      <c r="J181" s="45">
        <f t="shared" si="38"/>
        <v>4.9999999999999822</v>
      </c>
      <c r="K181" s="45">
        <f t="shared" si="39"/>
        <v>3.9999999999999858</v>
      </c>
      <c r="L181" s="45">
        <f t="shared" si="40"/>
        <v>1</v>
      </c>
      <c r="M181" s="45">
        <f t="shared" ca="1" si="41"/>
        <v>0.40069444444444446</v>
      </c>
      <c r="N181" s="45" t="str">
        <f t="shared" si="42"/>
        <v/>
      </c>
      <c r="O181" s="45">
        <f t="shared" si="43"/>
        <v>2.4999999999999911E-2</v>
      </c>
      <c r="P181" s="46">
        <f t="shared" si="44"/>
        <v>5.4286220862220487E-3</v>
      </c>
      <c r="Q181" s="45">
        <f t="shared" si="45"/>
        <v>3.9999999999999862E-2</v>
      </c>
      <c r="R181" s="45">
        <f t="shared" si="46"/>
        <v>6.499999999999978E-2</v>
      </c>
      <c r="S181" s="46">
        <f t="shared" si="47"/>
        <v>4.5428622086221913E-2</v>
      </c>
    </row>
    <row r="182" spans="1:19" x14ac:dyDescent="0.25">
      <c r="A182" s="92"/>
      <c r="B182" s="43"/>
      <c r="C182" s="92"/>
      <c r="D182" s="47">
        <v>0</v>
      </c>
      <c r="F182" s="43">
        <v>0.5854166666666667</v>
      </c>
      <c r="H182" s="43">
        <v>0.59305555555555556</v>
      </c>
      <c r="I182" s="44" t="str">
        <f t="shared" si="37"/>
        <v/>
      </c>
      <c r="J182" s="45">
        <f t="shared" si="38"/>
        <v>23.999999999999915</v>
      </c>
      <c r="K182" s="45">
        <f t="shared" si="39"/>
        <v>10.999999999999961</v>
      </c>
      <c r="L182" s="45">
        <f t="shared" si="40"/>
        <v>2</v>
      </c>
      <c r="M182" s="45">
        <f t="shared" ca="1" si="41"/>
        <v>0.40069444444444446</v>
      </c>
      <c r="N182" s="45" t="str">
        <f t="shared" si="42"/>
        <v/>
      </c>
      <c r="O182" s="45">
        <f t="shared" si="43"/>
        <v>0.11999999999999958</v>
      </c>
      <c r="P182" s="46">
        <f t="shared" si="44"/>
        <v>2.605738601386583E-2</v>
      </c>
      <c r="Q182" s="45">
        <f t="shared" si="45"/>
        <v>0</v>
      </c>
      <c r="R182" s="45">
        <f t="shared" si="46"/>
        <v>0.11999999999999958</v>
      </c>
      <c r="S182" s="46">
        <f t="shared" si="47"/>
        <v>2.605738601386583E-2</v>
      </c>
    </row>
    <row r="183" spans="1:19" x14ac:dyDescent="0.25">
      <c r="A183" s="92"/>
      <c r="B183" s="43"/>
      <c r="C183" s="92"/>
      <c r="D183" s="47">
        <v>0.01</v>
      </c>
      <c r="F183" s="43">
        <v>0.60972222222222217</v>
      </c>
      <c r="H183" s="43">
        <v>0.61249999999999993</v>
      </c>
      <c r="I183" s="44" t="str">
        <f t="shared" si="37"/>
        <v/>
      </c>
      <c r="J183" s="45">
        <f t="shared" si="38"/>
        <v>8.0000000000001315</v>
      </c>
      <c r="K183" s="45">
        <f t="shared" si="39"/>
        <v>3.9999999999999858</v>
      </c>
      <c r="L183" s="45">
        <f t="shared" si="40"/>
        <v>3</v>
      </c>
      <c r="M183" s="45">
        <f t="shared" ca="1" si="41"/>
        <v>0.40069444444444446</v>
      </c>
      <c r="N183" s="45" t="str">
        <f t="shared" si="42"/>
        <v/>
      </c>
      <c r="O183" s="45">
        <f t="shared" si="43"/>
        <v>3.6400000000000601</v>
      </c>
      <c r="P183" s="46">
        <f t="shared" si="44"/>
        <v>1.5823239176739439</v>
      </c>
      <c r="Q183" s="45">
        <f t="shared" si="45"/>
        <v>3.9999999999999862E-2</v>
      </c>
      <c r="R183" s="45">
        <f t="shared" si="46"/>
        <v>3.6800000000000601</v>
      </c>
      <c r="S183" s="46">
        <f t="shared" si="47"/>
        <v>1.6223239176739437</v>
      </c>
    </row>
    <row r="184" spans="1:19" x14ac:dyDescent="0.25">
      <c r="A184" s="92"/>
      <c r="B184" s="43"/>
      <c r="C184" s="92"/>
      <c r="D184" s="47">
        <v>0.9</v>
      </c>
      <c r="F184" s="43">
        <v>0.61805555555555558</v>
      </c>
      <c r="H184" s="43">
        <v>0.62013888888888891</v>
      </c>
      <c r="I184" s="44" t="str">
        <f t="shared" si="37"/>
        <v/>
      </c>
      <c r="J184" s="45">
        <f t="shared" si="38"/>
        <v>4.9999999999999822</v>
      </c>
      <c r="K184" s="45">
        <f t="shared" si="39"/>
        <v>2.9999999999999893</v>
      </c>
      <c r="L184" s="45">
        <f t="shared" si="40"/>
        <v>4</v>
      </c>
      <c r="M184" s="45">
        <f t="shared" ca="1" si="41"/>
        <v>0.40069444444444446</v>
      </c>
      <c r="N184" s="45" t="str">
        <f t="shared" si="42"/>
        <v/>
      </c>
      <c r="O184" s="45">
        <f t="shared" si="43"/>
        <v>13.249999999999954</v>
      </c>
      <c r="P184" s="46">
        <f t="shared" si="44"/>
        <v>11.027344095448706</v>
      </c>
      <c r="Q184" s="45">
        <f t="shared" si="45"/>
        <v>2.6999999999999904</v>
      </c>
      <c r="R184" s="45">
        <f t="shared" si="46"/>
        <v>15.949999999999944</v>
      </c>
      <c r="S184" s="46">
        <f t="shared" si="47"/>
        <v>13.727344095448696</v>
      </c>
    </row>
    <row r="185" spans="1:19" x14ac:dyDescent="0.25">
      <c r="A185" s="92"/>
      <c r="B185" s="43"/>
      <c r="C185" s="92"/>
      <c r="D185" s="47">
        <v>4.4000000000000004</v>
      </c>
      <c r="F185" s="43">
        <v>0.62361111111111112</v>
      </c>
      <c r="H185" s="43">
        <v>0.62569444444444444</v>
      </c>
      <c r="I185" s="44" t="str">
        <f t="shared" si="37"/>
        <v/>
      </c>
      <c r="J185" s="45">
        <f t="shared" si="38"/>
        <v>7.9999999999999716</v>
      </c>
      <c r="K185" s="45">
        <f t="shared" si="39"/>
        <v>2.9999999999999893</v>
      </c>
      <c r="L185" s="45">
        <f t="shared" si="40"/>
        <v>5</v>
      </c>
      <c r="M185" s="45">
        <f t="shared" ca="1" si="41"/>
        <v>0.40069444444444446</v>
      </c>
      <c r="N185" s="45" t="str">
        <f t="shared" si="42"/>
        <v/>
      </c>
      <c r="O185" s="45">
        <f t="shared" si="43"/>
        <v>18.359999999999939</v>
      </c>
      <c r="P185" s="46">
        <f t="shared" si="44"/>
        <v>10.718158936208352</v>
      </c>
      <c r="Q185" s="45">
        <f t="shared" si="45"/>
        <v>13.199999999999955</v>
      </c>
      <c r="R185" s="45">
        <f t="shared" si="46"/>
        <v>31.559999999999896</v>
      </c>
      <c r="S185" s="46">
        <f t="shared" si="47"/>
        <v>23.918158936208307</v>
      </c>
    </row>
    <row r="186" spans="1:19" x14ac:dyDescent="0.25">
      <c r="A186" s="92"/>
      <c r="B186" s="43"/>
      <c r="C186" s="92"/>
      <c r="D186" s="47">
        <v>0.19</v>
      </c>
      <c r="F186" s="43">
        <v>0.63124999999999998</v>
      </c>
      <c r="H186" s="43">
        <v>0.63680555555555551</v>
      </c>
      <c r="I186" s="44" t="str">
        <f t="shared" si="37"/>
        <v/>
      </c>
      <c r="J186" s="45">
        <f t="shared" si="38"/>
        <v>11.000000000000121</v>
      </c>
      <c r="K186" s="45">
        <f t="shared" si="39"/>
        <v>7.9999999999999716</v>
      </c>
      <c r="L186" s="45">
        <f t="shared" si="40"/>
        <v>6</v>
      </c>
      <c r="M186" s="45">
        <f t="shared" ca="1" si="41"/>
        <v>0.40069444444444446</v>
      </c>
      <c r="N186" s="45" t="str">
        <f t="shared" si="42"/>
        <v/>
      </c>
      <c r="O186" s="45">
        <f t="shared" si="43"/>
        <v>1.1000000000000121</v>
      </c>
      <c r="P186" s="46">
        <f t="shared" si="44"/>
        <v>0.67247571400962358</v>
      </c>
      <c r="Q186" s="45">
        <f t="shared" si="45"/>
        <v>1.5199999999999947</v>
      </c>
      <c r="R186" s="45">
        <f t="shared" si="46"/>
        <v>2.6200000000000068</v>
      </c>
      <c r="S186" s="46">
        <f t="shared" si="47"/>
        <v>2.1924757140096185</v>
      </c>
    </row>
    <row r="187" spans="1:19" x14ac:dyDescent="0.25">
      <c r="A187" s="92"/>
      <c r="B187" s="43"/>
      <c r="C187" s="92"/>
      <c r="D187" s="47">
        <v>0.01</v>
      </c>
      <c r="F187" s="43">
        <v>0.64444444444444449</v>
      </c>
      <c r="H187" s="43">
        <v>0.64930555555555558</v>
      </c>
      <c r="I187" s="44" t="str">
        <f t="shared" si="37"/>
        <v/>
      </c>
      <c r="J187" s="45">
        <f t="shared" si="38"/>
        <v>11.999999999999957</v>
      </c>
      <c r="K187" s="45">
        <f t="shared" si="39"/>
        <v>6.9999999999999751</v>
      </c>
      <c r="L187" s="45">
        <f t="shared" si="40"/>
        <v>7</v>
      </c>
      <c r="M187" s="45">
        <f t="shared" ca="1" si="41"/>
        <v>0.40069444444444446</v>
      </c>
      <c r="N187" s="45" t="str">
        <f t="shared" si="42"/>
        <v/>
      </c>
      <c r="O187" s="45">
        <f t="shared" si="43"/>
        <v>300.05999999999892</v>
      </c>
      <c r="P187" s="46">
        <f t="shared" si="44"/>
        <v>70.432480279044626</v>
      </c>
      <c r="Q187" s="45">
        <f t="shared" si="45"/>
        <v>6.9999999999999757E-2</v>
      </c>
      <c r="R187" s="45">
        <f t="shared" si="46"/>
        <v>300.12999999999892</v>
      </c>
      <c r="S187" s="46">
        <f t="shared" si="47"/>
        <v>70.502480279044619</v>
      </c>
    </row>
    <row r="188" spans="1:19" x14ac:dyDescent="0.25">
      <c r="A188" s="92"/>
      <c r="B188" s="43"/>
      <c r="C188" s="92"/>
      <c r="D188" s="47">
        <v>50</v>
      </c>
      <c r="F188" s="43">
        <v>0.65763888888888888</v>
      </c>
      <c r="H188" s="43">
        <v>0.65972222222222221</v>
      </c>
      <c r="I188" s="44" t="str">
        <f t="shared" si="37"/>
        <v/>
      </c>
      <c r="J188" s="45">
        <f t="shared" si="38"/>
        <v>2.9999999999999893</v>
      </c>
      <c r="K188" s="45">
        <f t="shared" si="39"/>
        <v>2.9999999999999893</v>
      </c>
      <c r="L188" s="45">
        <f t="shared" si="40"/>
        <v>8</v>
      </c>
      <c r="M188" s="45">
        <f t="shared" ca="1" si="41"/>
        <v>0.40069444444444446</v>
      </c>
      <c r="N188" s="45" t="str">
        <f t="shared" si="42"/>
        <v/>
      </c>
      <c r="O188" s="45">
        <f t="shared" si="43"/>
        <v>224.9999999999992</v>
      </c>
      <c r="P188" s="46">
        <f t="shared" si="44"/>
        <v>216.40425925539719</v>
      </c>
      <c r="Q188" s="45">
        <f t="shared" si="45"/>
        <v>149.99999999999946</v>
      </c>
      <c r="R188" s="45">
        <f t="shared" si="46"/>
        <v>374.99999999999864</v>
      </c>
      <c r="S188" s="46">
        <f t="shared" si="47"/>
        <v>366.40425925539665</v>
      </c>
    </row>
    <row r="189" spans="1:19" x14ac:dyDescent="0.25">
      <c r="A189" s="92"/>
      <c r="B189" s="43"/>
      <c r="C189" s="92"/>
      <c r="D189" s="47">
        <v>100</v>
      </c>
      <c r="F189" s="43">
        <v>0.66180555555555554</v>
      </c>
      <c r="H189" s="43">
        <v>0.66388888888888886</v>
      </c>
      <c r="I189" s="44" t="str">
        <f t="shared" si="37"/>
        <v/>
      </c>
      <c r="J189" s="45">
        <f t="shared" si="38"/>
        <v>3.9999999999999858</v>
      </c>
      <c r="K189" s="45">
        <f t="shared" si="39"/>
        <v>2.9999999999999893</v>
      </c>
      <c r="L189" s="45">
        <f t="shared" si="40"/>
        <v>9</v>
      </c>
      <c r="M189" s="45">
        <f t="shared" ca="1" si="41"/>
        <v>0.40069444444444446</v>
      </c>
      <c r="N189" s="45" t="str">
        <f t="shared" si="42"/>
        <v/>
      </c>
      <c r="O189" s="45">
        <f t="shared" si="43"/>
        <v>559.99999999999795</v>
      </c>
      <c r="P189" s="46">
        <f t="shared" si="44"/>
        <v>544.41521308230074</v>
      </c>
      <c r="Q189" s="45">
        <f t="shared" si="45"/>
        <v>299.99999999999892</v>
      </c>
      <c r="R189" s="45">
        <f t="shared" si="46"/>
        <v>859.99999999999682</v>
      </c>
      <c r="S189" s="46">
        <f t="shared" si="47"/>
        <v>844.41521308229972</v>
      </c>
    </row>
    <row r="190" spans="1:19" x14ac:dyDescent="0.25">
      <c r="A190" s="92"/>
      <c r="B190" s="43"/>
      <c r="C190" s="92"/>
      <c r="D190" s="47">
        <v>180</v>
      </c>
      <c r="F190" s="43">
        <v>0.66666666666666663</v>
      </c>
      <c r="H190" s="43">
        <v>0.68402777777777779</v>
      </c>
      <c r="I190" s="44" t="str">
        <f t="shared" si="37"/>
        <v/>
      </c>
      <c r="J190" s="45">
        <f t="shared" si="38"/>
        <v>1.9999999999999929</v>
      </c>
      <c r="K190" s="45">
        <f t="shared" si="39"/>
        <v>25.000000000000071</v>
      </c>
      <c r="L190" s="45">
        <f t="shared" si="40"/>
        <v>10</v>
      </c>
      <c r="M190" s="45">
        <f t="shared" ca="1" si="41"/>
        <v>0.40069444444444446</v>
      </c>
      <c r="N190" s="45" t="str">
        <f t="shared" si="42"/>
        <v/>
      </c>
      <c r="O190" s="45">
        <f t="shared" si="43"/>
        <v>379.99999999999864</v>
      </c>
      <c r="P190" s="46">
        <f t="shared" si="44"/>
        <v>379.64886524304558</v>
      </c>
      <c r="Q190" s="45">
        <f t="shared" si="45"/>
        <v>4500.0000000000127</v>
      </c>
      <c r="R190" s="45">
        <f t="shared" si="46"/>
        <v>4880.0000000000109</v>
      </c>
      <c r="S190" s="46">
        <f t="shared" si="47"/>
        <v>4879.648865243058</v>
      </c>
    </row>
    <row r="191" spans="1:19" x14ac:dyDescent="0.25">
      <c r="A191" s="92"/>
      <c r="B191" s="43"/>
      <c r="C191" s="92"/>
      <c r="D191" s="47">
        <v>200</v>
      </c>
      <c r="F191" s="43">
        <v>0.68541666666666667</v>
      </c>
      <c r="H191" s="43">
        <v>0.69027777777777777</v>
      </c>
      <c r="I191" s="44" t="str">
        <f t="shared" si="37"/>
        <v/>
      </c>
      <c r="J191" s="45">
        <f t="shared" si="38"/>
        <v>23.999999999999915</v>
      </c>
      <c r="K191" s="45">
        <f t="shared" si="39"/>
        <v>6.9999999999999751</v>
      </c>
      <c r="L191" s="45">
        <f t="shared" si="40"/>
        <v>11</v>
      </c>
      <c r="M191" s="45">
        <f t="shared" ca="1" si="41"/>
        <v>0.40069444444444446</v>
      </c>
      <c r="N191" s="45" t="str">
        <f t="shared" si="42"/>
        <v/>
      </c>
      <c r="O191" s="45">
        <f t="shared" si="43"/>
        <v>2639.9999999999905</v>
      </c>
      <c r="P191" s="46">
        <f t="shared" si="44"/>
        <v>1876.1521984881551</v>
      </c>
      <c r="Q191" s="45">
        <f t="shared" si="45"/>
        <v>1399.999999999995</v>
      </c>
      <c r="R191" s="45">
        <f t="shared" si="46"/>
        <v>4039.9999999999854</v>
      </c>
      <c r="S191" s="46">
        <f t="shared" si="47"/>
        <v>3276.1521984881501</v>
      </c>
    </row>
    <row r="192" spans="1:19" x14ac:dyDescent="0.25">
      <c r="A192" s="92"/>
      <c r="B192" s="43"/>
      <c r="C192" s="92"/>
      <c r="D192" s="47">
        <v>20</v>
      </c>
      <c r="F192" s="43">
        <v>0.70694444444444438</v>
      </c>
      <c r="H192" s="43">
        <v>0.71180555555555547</v>
      </c>
      <c r="I192" s="44">
        <f t="shared" si="37"/>
        <v>0.71527777777777768</v>
      </c>
      <c r="J192" s="45" t="str">
        <f t="shared" si="38"/>
        <v/>
      </c>
      <c r="K192" s="45">
        <f t="shared" si="39"/>
        <v>6.9999999999999751</v>
      </c>
      <c r="L192" s="45">
        <f t="shared" si="40"/>
        <v>12</v>
      </c>
      <c r="M192" s="45">
        <f t="shared" ca="1" si="41"/>
        <v>0.40069444444444446</v>
      </c>
      <c r="N192" s="45" t="e">
        <f t="shared" ca="1" si="42"/>
        <v>#VALUE!</v>
      </c>
      <c r="O192" s="45">
        <f t="shared" si="43"/>
        <v>50</v>
      </c>
      <c r="P192" s="46">
        <f t="shared" si="44"/>
        <v>5.9484036251947776</v>
      </c>
      <c r="Q192" s="45">
        <f t="shared" si="45"/>
        <v>139.99999999999949</v>
      </c>
      <c r="R192" s="45">
        <f t="shared" si="46"/>
        <v>189.99999999999949</v>
      </c>
      <c r="S192" s="46">
        <f t="shared" si="47"/>
        <v>145.94840362519426</v>
      </c>
    </row>
    <row r="193" spans="1:19" x14ac:dyDescent="0.25">
      <c r="A193" s="48">
        <v>37761</v>
      </c>
      <c r="B193" s="43">
        <v>0.33819444444444446</v>
      </c>
      <c r="C193" s="92">
        <v>4</v>
      </c>
      <c r="D193" s="47">
        <v>0.01</v>
      </c>
      <c r="F193" s="43">
        <v>0.36874999999999997</v>
      </c>
      <c r="H193" s="43">
        <v>0.36944444444444446</v>
      </c>
      <c r="I193" s="44" t="str">
        <f t="shared" si="37"/>
        <v/>
      </c>
      <c r="J193" s="45">
        <f t="shared" si="38"/>
        <v>11.999999999999957</v>
      </c>
      <c r="K193" s="45">
        <f t="shared" si="39"/>
        <v>1.0000000000000764</v>
      </c>
      <c r="L193" s="45">
        <f t="shared" si="40"/>
        <v>1</v>
      </c>
      <c r="M193" s="45">
        <f t="shared" ca="1" si="41"/>
        <v>0.33819444444444446</v>
      </c>
      <c r="N193" s="45" t="str">
        <f t="shared" si="42"/>
        <v/>
      </c>
      <c r="O193" s="45">
        <f t="shared" si="43"/>
        <v>300.05999999999892</v>
      </c>
      <c r="P193" s="46">
        <f t="shared" si="44"/>
        <v>70.432480279044626</v>
      </c>
      <c r="Q193" s="45">
        <f t="shared" si="45"/>
        <v>1.0000000000000763E-2</v>
      </c>
      <c r="R193" s="45">
        <f t="shared" si="46"/>
        <v>300.06999999999891</v>
      </c>
      <c r="S193" s="46">
        <f t="shared" si="47"/>
        <v>70.442480279044631</v>
      </c>
    </row>
    <row r="194" spans="1:19" x14ac:dyDescent="0.25">
      <c r="A194" s="92"/>
      <c r="B194" s="43"/>
      <c r="C194" s="92"/>
      <c r="D194" s="47">
        <v>50</v>
      </c>
      <c r="F194" s="43">
        <v>0.37777777777777777</v>
      </c>
      <c r="H194" s="43">
        <v>0.38055555555555554</v>
      </c>
      <c r="I194" s="44" t="str">
        <f t="shared" si="37"/>
        <v/>
      </c>
      <c r="J194" s="45">
        <f t="shared" si="38"/>
        <v>1.9999999999999929</v>
      </c>
      <c r="K194" s="45">
        <f t="shared" si="39"/>
        <v>3.9999999999999858</v>
      </c>
      <c r="L194" s="45">
        <f t="shared" si="40"/>
        <v>2</v>
      </c>
      <c r="M194" s="45">
        <f t="shared" ca="1" si="41"/>
        <v>0.33819444444444446</v>
      </c>
      <c r="N194" s="45" t="str">
        <f t="shared" si="42"/>
        <v/>
      </c>
      <c r="O194" s="45">
        <f t="shared" si="43"/>
        <v>149.99999999999946</v>
      </c>
      <c r="P194" s="46">
        <f t="shared" si="44"/>
        <v>144.2695061702648</v>
      </c>
      <c r="Q194" s="45">
        <f t="shared" si="45"/>
        <v>199.99999999999929</v>
      </c>
      <c r="R194" s="45">
        <f t="shared" si="46"/>
        <v>349.99999999999875</v>
      </c>
      <c r="S194" s="46">
        <f t="shared" si="47"/>
        <v>344.26950617026409</v>
      </c>
    </row>
    <row r="195" spans="1:19" x14ac:dyDescent="0.25">
      <c r="A195" s="92"/>
      <c r="B195" s="43"/>
      <c r="C195" s="92"/>
      <c r="D195" s="47">
        <v>100</v>
      </c>
      <c r="F195" s="43">
        <v>0.38194444444444442</v>
      </c>
      <c r="H195" s="43">
        <v>0.3833333333333333</v>
      </c>
      <c r="I195" s="44" t="str">
        <f t="shared" si="37"/>
        <v/>
      </c>
      <c r="J195" s="45">
        <f t="shared" si="38"/>
        <v>3.0000000000000693</v>
      </c>
      <c r="K195" s="45">
        <f t="shared" si="39"/>
        <v>1.9999999999999929</v>
      </c>
      <c r="L195" s="45">
        <f t="shared" si="40"/>
        <v>3</v>
      </c>
      <c r="M195" s="45">
        <f t="shared" ca="1" si="41"/>
        <v>0.33819444444444446</v>
      </c>
      <c r="N195" s="45" t="str">
        <f t="shared" si="42"/>
        <v/>
      </c>
      <c r="O195" s="45">
        <f t="shared" si="43"/>
        <v>420.00000000000972</v>
      </c>
      <c r="P195" s="46">
        <f t="shared" si="44"/>
        <v>408.31140981173644</v>
      </c>
      <c r="Q195" s="45">
        <f t="shared" si="45"/>
        <v>199.99999999999929</v>
      </c>
      <c r="R195" s="45">
        <f t="shared" si="46"/>
        <v>620.00000000000898</v>
      </c>
      <c r="S195" s="46">
        <f t="shared" si="47"/>
        <v>608.31140981173576</v>
      </c>
    </row>
    <row r="196" spans="1:19" x14ac:dyDescent="0.25">
      <c r="A196" s="92"/>
      <c r="B196" s="43"/>
      <c r="C196" s="92"/>
      <c r="D196" s="47">
        <v>180</v>
      </c>
      <c r="F196" s="43">
        <v>0.38541666666666669</v>
      </c>
      <c r="H196" s="43">
        <v>0.39861111111111108</v>
      </c>
      <c r="I196" s="44" t="str">
        <f t="shared" si="37"/>
        <v/>
      </c>
      <c r="J196" s="45">
        <f t="shared" si="38"/>
        <v>3.9999999999999858</v>
      </c>
      <c r="K196" s="45">
        <f t="shared" si="39"/>
        <v>18.999999999999932</v>
      </c>
      <c r="L196" s="45">
        <f t="shared" si="40"/>
        <v>4</v>
      </c>
      <c r="M196" s="45">
        <f t="shared" ca="1" si="41"/>
        <v>0.33819444444444446</v>
      </c>
      <c r="N196" s="45" t="str">
        <f t="shared" si="42"/>
        <v/>
      </c>
      <c r="O196" s="45">
        <f t="shared" si="43"/>
        <v>759.99999999999727</v>
      </c>
      <c r="P196" s="46">
        <f t="shared" si="44"/>
        <v>759.29773048609115</v>
      </c>
      <c r="Q196" s="45">
        <f t="shared" si="45"/>
        <v>3419.9999999999877</v>
      </c>
      <c r="R196" s="45">
        <f t="shared" si="46"/>
        <v>4179.9999999999854</v>
      </c>
      <c r="S196" s="46">
        <f t="shared" si="47"/>
        <v>4179.2977304860788</v>
      </c>
    </row>
    <row r="197" spans="1:19" x14ac:dyDescent="0.25">
      <c r="A197" s="92"/>
      <c r="B197" s="43"/>
      <c r="C197" s="92"/>
      <c r="D197" s="47">
        <v>200</v>
      </c>
      <c r="F197" s="43">
        <v>0.40138888888888885</v>
      </c>
      <c r="H197" s="43">
        <v>0.43124999999999997</v>
      </c>
      <c r="I197" s="44">
        <f t="shared" si="37"/>
        <v>0.43472222222222218</v>
      </c>
      <c r="J197" s="45" t="str">
        <f t="shared" si="38"/>
        <v/>
      </c>
      <c r="K197" s="45">
        <f t="shared" si="39"/>
        <v>43.000000000000007</v>
      </c>
      <c r="L197" s="45">
        <f t="shared" si="40"/>
        <v>5</v>
      </c>
      <c r="M197" s="45">
        <f t="shared" ca="1" si="41"/>
        <v>0.33819444444444446</v>
      </c>
      <c r="N197" s="45" t="e">
        <f t="shared" ca="1" si="42"/>
        <v>#VALUE!</v>
      </c>
      <c r="O197" s="45">
        <f t="shared" si="43"/>
        <v>500</v>
      </c>
      <c r="P197" s="46">
        <f t="shared" si="44"/>
        <v>52.318172546220183</v>
      </c>
      <c r="Q197" s="45">
        <f t="shared" si="45"/>
        <v>8600.0000000000018</v>
      </c>
      <c r="R197" s="45">
        <f t="shared" si="46"/>
        <v>9100.0000000000018</v>
      </c>
      <c r="S197" s="46">
        <f t="shared" si="47"/>
        <v>8652.3181725462218</v>
      </c>
    </row>
    <row r="198" spans="1:19" x14ac:dyDescent="0.25">
      <c r="A198" s="48">
        <v>37764</v>
      </c>
      <c r="B198" s="43">
        <v>0.36319444444444443</v>
      </c>
      <c r="C198" s="92">
        <v>4</v>
      </c>
      <c r="D198" s="47">
        <v>0.01</v>
      </c>
      <c r="F198" s="43">
        <v>0.40625</v>
      </c>
      <c r="H198" s="43">
        <v>0.40902777777777777</v>
      </c>
      <c r="I198" s="44" t="str">
        <f t="shared" si="37"/>
        <v/>
      </c>
      <c r="J198" s="45">
        <f t="shared" si="38"/>
        <v>14.00000000000003</v>
      </c>
      <c r="K198" s="45">
        <f t="shared" si="39"/>
        <v>3.9999999999999858</v>
      </c>
      <c r="L198" s="45">
        <f t="shared" si="40"/>
        <v>1</v>
      </c>
      <c r="M198" s="45">
        <f t="shared" ca="1" si="41"/>
        <v>0.36319444444444443</v>
      </c>
      <c r="N198" s="45" t="str">
        <f t="shared" si="42"/>
        <v/>
      </c>
      <c r="O198" s="45">
        <f t="shared" si="43"/>
        <v>133.07000000000031</v>
      </c>
      <c r="P198" s="46">
        <f t="shared" si="44"/>
        <v>35.215534169769242</v>
      </c>
      <c r="Q198" s="45">
        <f t="shared" si="45"/>
        <v>3.9999999999999862E-2</v>
      </c>
      <c r="R198" s="45">
        <f t="shared" si="46"/>
        <v>133.1100000000003</v>
      </c>
      <c r="S198" s="46">
        <f t="shared" si="47"/>
        <v>35.255534169769241</v>
      </c>
    </row>
    <row r="199" spans="1:19" x14ac:dyDescent="0.25">
      <c r="A199" s="92"/>
      <c r="B199" s="43"/>
      <c r="C199" s="92"/>
      <c r="D199" s="47">
        <v>19</v>
      </c>
      <c r="F199" s="43">
        <v>0.41875000000000001</v>
      </c>
      <c r="H199" s="43">
        <v>0.4236111111111111</v>
      </c>
      <c r="I199" s="44" t="str">
        <f t="shared" si="37"/>
        <v/>
      </c>
      <c r="J199" s="45">
        <f t="shared" si="38"/>
        <v>6.0000000000000586</v>
      </c>
      <c r="K199" s="45">
        <f t="shared" si="39"/>
        <v>6.9999999999999751</v>
      </c>
      <c r="L199" s="45">
        <f t="shared" si="40"/>
        <v>2</v>
      </c>
      <c r="M199" s="45">
        <f t="shared" ca="1" si="41"/>
        <v>0.36319444444444443</v>
      </c>
      <c r="N199" s="45" t="str">
        <f t="shared" si="42"/>
        <v/>
      </c>
      <c r="O199" s="45">
        <f t="shared" si="43"/>
        <v>597.0000000000058</v>
      </c>
      <c r="P199" s="46">
        <f t="shared" si="44"/>
        <v>429.61634077832701</v>
      </c>
      <c r="Q199" s="45">
        <f t="shared" si="45"/>
        <v>132.99999999999952</v>
      </c>
      <c r="R199" s="45">
        <f t="shared" si="46"/>
        <v>730.00000000000534</v>
      </c>
      <c r="S199" s="46">
        <f t="shared" si="47"/>
        <v>562.6163407783265</v>
      </c>
    </row>
    <row r="200" spans="1:19" x14ac:dyDescent="0.25">
      <c r="A200" s="92"/>
      <c r="B200" s="43"/>
      <c r="C200" s="92"/>
      <c r="D200" s="47">
        <v>180</v>
      </c>
      <c r="F200" s="43">
        <v>0.42777777777777781</v>
      </c>
      <c r="H200" s="43">
        <v>0.51111111111111118</v>
      </c>
      <c r="I200" s="44">
        <f t="shared" si="37"/>
        <v>0.51458333333333339</v>
      </c>
      <c r="J200" s="45" t="str">
        <f t="shared" si="38"/>
        <v/>
      </c>
      <c r="K200" s="45">
        <f t="shared" si="39"/>
        <v>120.00000000000006</v>
      </c>
      <c r="L200" s="45">
        <f t="shared" si="40"/>
        <v>3</v>
      </c>
      <c r="M200" s="45">
        <f t="shared" ca="1" si="41"/>
        <v>0.36319444444444443</v>
      </c>
      <c r="N200" s="45" t="e">
        <f t="shared" ca="1" si="42"/>
        <v>#VALUE!</v>
      </c>
      <c r="O200" s="45">
        <f t="shared" si="43"/>
        <v>450</v>
      </c>
      <c r="P200" s="46">
        <f t="shared" si="44"/>
        <v>47.347346607878421</v>
      </c>
      <c r="Q200" s="45">
        <f t="shared" si="45"/>
        <v>21600.000000000011</v>
      </c>
      <c r="R200" s="45">
        <f t="shared" si="46"/>
        <v>22050.000000000011</v>
      </c>
      <c r="S200" s="46">
        <f t="shared" si="47"/>
        <v>21647.34734660789</v>
      </c>
    </row>
    <row r="201" spans="1:19" x14ac:dyDescent="0.25">
      <c r="A201" s="48">
        <v>37768</v>
      </c>
      <c r="B201" s="43">
        <v>0.4375</v>
      </c>
      <c r="C201" s="92">
        <v>4</v>
      </c>
      <c r="D201" s="47">
        <v>0.01</v>
      </c>
      <c r="F201" s="43">
        <v>0.48958333333333331</v>
      </c>
      <c r="H201" s="43">
        <v>0.4909722222222222</v>
      </c>
      <c r="I201" s="44">
        <f t="shared" si="37"/>
        <v>0.49444444444444441</v>
      </c>
      <c r="J201" s="45" t="str">
        <f t="shared" si="38"/>
        <v/>
      </c>
      <c r="K201" s="45">
        <f t="shared" si="39"/>
        <v>1.9999999999999929</v>
      </c>
      <c r="L201" s="45">
        <f t="shared" si="40"/>
        <v>1</v>
      </c>
      <c r="M201" s="45">
        <f t="shared" ca="1" si="41"/>
        <v>0.4375</v>
      </c>
      <c r="N201" s="45" t="e">
        <f t="shared" ca="1" si="42"/>
        <v>#VALUE!</v>
      </c>
      <c r="O201" s="45">
        <f t="shared" si="43"/>
        <v>2.5000000000000001E-2</v>
      </c>
      <c r="P201" s="46">
        <f t="shared" si="44"/>
        <v>5.4281443780592247E-3</v>
      </c>
      <c r="Q201" s="45">
        <f t="shared" si="45"/>
        <v>1.9999999999999931E-2</v>
      </c>
      <c r="R201" s="45">
        <f t="shared" si="46"/>
        <v>4.4999999999999929E-2</v>
      </c>
      <c r="S201" s="46">
        <f t="shared" si="47"/>
        <v>2.5428144378059157E-2</v>
      </c>
    </row>
    <row r="202" spans="1:19" x14ac:dyDescent="0.25">
      <c r="A202" s="48">
        <v>37768</v>
      </c>
      <c r="B202" s="43">
        <v>0.5541666666666667</v>
      </c>
      <c r="C202" s="92">
        <v>4</v>
      </c>
      <c r="D202" s="47">
        <v>100</v>
      </c>
      <c r="F202" s="43">
        <v>0.57291666666666663</v>
      </c>
      <c r="H202" s="43">
        <v>0.57500000000000007</v>
      </c>
      <c r="I202" s="44" t="str">
        <f t="shared" si="37"/>
        <v/>
      </c>
      <c r="J202" s="45">
        <f t="shared" si="38"/>
        <v>2.9999999999998295</v>
      </c>
      <c r="K202" s="45">
        <f t="shared" si="39"/>
        <v>3.0000000000001492</v>
      </c>
      <c r="L202" s="45">
        <f t="shared" si="40"/>
        <v>1</v>
      </c>
      <c r="M202" s="45">
        <f t="shared" ca="1" si="41"/>
        <v>0.5541666666666667</v>
      </c>
      <c r="N202" s="45" t="str">
        <f t="shared" si="42"/>
        <v/>
      </c>
      <c r="O202" s="45">
        <f t="shared" si="43"/>
        <v>374.99999999997868</v>
      </c>
      <c r="P202" s="46">
        <f t="shared" si="44"/>
        <v>369.94552239777011</v>
      </c>
      <c r="Q202" s="45">
        <f t="shared" si="45"/>
        <v>300.00000000001489</v>
      </c>
      <c r="R202" s="45">
        <f t="shared" si="46"/>
        <v>674.99999999999363</v>
      </c>
      <c r="S202" s="46">
        <f t="shared" si="47"/>
        <v>669.945522397785</v>
      </c>
    </row>
    <row r="203" spans="1:19" x14ac:dyDescent="0.25">
      <c r="A203" s="92"/>
      <c r="B203" s="43"/>
      <c r="C203" s="92"/>
      <c r="D203" s="47">
        <v>150</v>
      </c>
      <c r="F203" s="43">
        <v>0.57708333333333328</v>
      </c>
      <c r="H203" s="43">
        <v>0.61805555555555558</v>
      </c>
      <c r="I203" s="44">
        <f t="shared" si="37"/>
        <v>0.62152777777777779</v>
      </c>
      <c r="J203" s="45" t="str">
        <f t="shared" si="38"/>
        <v/>
      </c>
      <c r="K203" s="45">
        <f t="shared" si="39"/>
        <v>59.000000000000114</v>
      </c>
      <c r="L203" s="45">
        <f t="shared" si="40"/>
        <v>2</v>
      </c>
      <c r="M203" s="45">
        <f t="shared" ca="1" si="41"/>
        <v>0.5541666666666667</v>
      </c>
      <c r="N203" s="45" t="e">
        <f t="shared" ca="1" si="42"/>
        <v>#VALUE!</v>
      </c>
      <c r="O203" s="45">
        <f t="shared" si="43"/>
        <v>375</v>
      </c>
      <c r="P203" s="46">
        <f t="shared" si="44"/>
        <v>39.838234628813851</v>
      </c>
      <c r="Q203" s="45">
        <f t="shared" si="45"/>
        <v>8850.0000000000164</v>
      </c>
      <c r="R203" s="45">
        <f t="shared" si="46"/>
        <v>9225.0000000000164</v>
      </c>
      <c r="S203" s="46">
        <f t="shared" si="47"/>
        <v>8889.8382346288308</v>
      </c>
    </row>
    <row r="204" spans="1:19" x14ac:dyDescent="0.25">
      <c r="A204" s="48">
        <v>37769</v>
      </c>
      <c r="B204" s="43">
        <v>0.52361111111111114</v>
      </c>
      <c r="C204" s="92">
        <v>4</v>
      </c>
      <c r="D204" s="47">
        <v>0.01</v>
      </c>
      <c r="F204" s="43">
        <v>0.57500000000000007</v>
      </c>
      <c r="H204" s="43">
        <v>0.57847222222222217</v>
      </c>
      <c r="I204" s="44" t="str">
        <f t="shared" si="37"/>
        <v/>
      </c>
      <c r="J204" s="45">
        <f t="shared" si="38"/>
        <v>7.000000000000135</v>
      </c>
      <c r="K204" s="45">
        <f t="shared" si="39"/>
        <v>4.9999999999998224</v>
      </c>
      <c r="L204" s="45">
        <f t="shared" si="40"/>
        <v>1</v>
      </c>
      <c r="M204" s="45">
        <f t="shared" ca="1" si="41"/>
        <v>0.52361111111111114</v>
      </c>
      <c r="N204" s="45" t="str">
        <f t="shared" si="42"/>
        <v/>
      </c>
      <c r="O204" s="45">
        <f t="shared" si="43"/>
        <v>3.5350000000000681</v>
      </c>
      <c r="P204" s="46">
        <f t="shared" si="44"/>
        <v>1.5048627290633583</v>
      </c>
      <c r="Q204" s="45">
        <f t="shared" si="45"/>
        <v>4.9999999999998226E-2</v>
      </c>
      <c r="R204" s="45">
        <f t="shared" si="46"/>
        <v>3.5850000000000661</v>
      </c>
      <c r="S204" s="46">
        <f t="shared" si="47"/>
        <v>1.5548627290633565</v>
      </c>
    </row>
    <row r="205" spans="1:19" x14ac:dyDescent="0.25">
      <c r="A205" s="92"/>
      <c r="B205" s="43"/>
      <c r="C205" s="92"/>
      <c r="D205" s="47">
        <v>1</v>
      </c>
      <c r="F205" s="43">
        <v>0.58333333333333337</v>
      </c>
      <c r="H205" s="43">
        <v>0.59166666666666667</v>
      </c>
      <c r="I205" s="44" t="str">
        <f t="shared" si="37"/>
        <v/>
      </c>
      <c r="J205" s="45">
        <f t="shared" si="38"/>
        <v>6.9999999999999751</v>
      </c>
      <c r="K205" s="45">
        <f t="shared" si="39"/>
        <v>11.999999999999957</v>
      </c>
      <c r="L205" s="45">
        <f t="shared" si="40"/>
        <v>2</v>
      </c>
      <c r="M205" s="45">
        <f t="shared" ca="1" si="41"/>
        <v>0.52361111111111114</v>
      </c>
      <c r="N205" s="45" t="str">
        <f t="shared" si="42"/>
        <v/>
      </c>
      <c r="O205" s="45">
        <f t="shared" si="43"/>
        <v>38.499999999999865</v>
      </c>
      <c r="P205" s="46">
        <f t="shared" si="44"/>
        <v>27.360563054186283</v>
      </c>
      <c r="Q205" s="45">
        <f t="shared" si="45"/>
        <v>11.999999999999957</v>
      </c>
      <c r="R205" s="45">
        <f t="shared" si="46"/>
        <v>50.499999999999822</v>
      </c>
      <c r="S205" s="46">
        <f t="shared" si="47"/>
        <v>39.360563054186244</v>
      </c>
    </row>
    <row r="206" spans="1:19" x14ac:dyDescent="0.25">
      <c r="A206" s="92"/>
      <c r="B206" s="43"/>
      <c r="C206" s="92"/>
      <c r="D206" s="47">
        <v>10</v>
      </c>
      <c r="F206" s="43">
        <v>0.59652777777777777</v>
      </c>
      <c r="H206" s="43">
        <v>0.60972222222222217</v>
      </c>
      <c r="I206" s="44" t="str">
        <f t="shared" si="37"/>
        <v/>
      </c>
      <c r="J206" s="45">
        <f t="shared" si="38"/>
        <v>0</v>
      </c>
      <c r="K206" s="45">
        <f t="shared" si="39"/>
        <v>18.999999999999932</v>
      </c>
      <c r="L206" s="45">
        <f t="shared" si="40"/>
        <v>3</v>
      </c>
      <c r="M206" s="45">
        <f t="shared" ca="1" si="41"/>
        <v>0.52361111111111114</v>
      </c>
      <c r="N206" s="45" t="str">
        <f t="shared" si="42"/>
        <v/>
      </c>
      <c r="O206" s="45">
        <f t="shared" si="43"/>
        <v>0</v>
      </c>
      <c r="P206" s="46">
        <f t="shared" si="44"/>
        <v>0</v>
      </c>
      <c r="Q206" s="45">
        <f t="shared" si="45"/>
        <v>189.99999999999932</v>
      </c>
      <c r="R206" s="45">
        <f t="shared" si="46"/>
        <v>189.99999999999932</v>
      </c>
      <c r="S206" s="46">
        <f t="shared" si="47"/>
        <v>189.99999999999932</v>
      </c>
    </row>
    <row r="207" spans="1:19" x14ac:dyDescent="0.25">
      <c r="A207" s="92"/>
      <c r="B207" s="43"/>
      <c r="C207" s="92"/>
      <c r="D207" s="47">
        <v>100</v>
      </c>
      <c r="F207" s="43">
        <v>0.60972222222222217</v>
      </c>
      <c r="H207" s="43">
        <v>0.62013888888888891</v>
      </c>
      <c r="I207" s="44" t="str">
        <f t="shared" si="37"/>
        <v/>
      </c>
      <c r="J207" s="45">
        <f t="shared" si="38"/>
        <v>6.9999999999999751</v>
      </c>
      <c r="K207" s="45">
        <f t="shared" si="39"/>
        <v>15.000000000000107</v>
      </c>
      <c r="L207" s="45">
        <f t="shared" si="40"/>
        <v>4</v>
      </c>
      <c r="M207" s="45">
        <f t="shared" ca="1" si="41"/>
        <v>0.52361111111111114</v>
      </c>
      <c r="N207" s="45" t="str">
        <f t="shared" si="42"/>
        <v/>
      </c>
      <c r="O207" s="45">
        <f t="shared" si="43"/>
        <v>979.99999999999648</v>
      </c>
      <c r="P207" s="46">
        <f t="shared" si="44"/>
        <v>952.72662289402615</v>
      </c>
      <c r="Q207" s="45">
        <f t="shared" si="45"/>
        <v>1500.0000000000107</v>
      </c>
      <c r="R207" s="45">
        <f t="shared" si="46"/>
        <v>2480.0000000000073</v>
      </c>
      <c r="S207" s="46">
        <f t="shared" si="47"/>
        <v>2452.7266228940371</v>
      </c>
    </row>
    <row r="208" spans="1:19" x14ac:dyDescent="0.25">
      <c r="A208" s="92"/>
      <c r="B208" s="43"/>
      <c r="C208" s="92"/>
      <c r="D208" s="47">
        <v>180</v>
      </c>
      <c r="F208" s="43">
        <v>0.625</v>
      </c>
      <c r="H208" s="43">
        <v>0.66111111111111109</v>
      </c>
      <c r="I208" s="44">
        <f t="shared" si="37"/>
        <v>0.6645833333333333</v>
      </c>
      <c r="J208" s="45" t="str">
        <f t="shared" si="38"/>
        <v/>
      </c>
      <c r="K208" s="45">
        <f t="shared" si="39"/>
        <v>51.999999999999972</v>
      </c>
      <c r="L208" s="45">
        <f t="shared" si="40"/>
        <v>5</v>
      </c>
      <c r="M208" s="45">
        <f t="shared" ca="1" si="41"/>
        <v>0.52361111111111114</v>
      </c>
      <c r="N208" s="45" t="e">
        <f t="shared" ca="1" si="42"/>
        <v>#VALUE!</v>
      </c>
      <c r="O208" s="45">
        <f t="shared" si="43"/>
        <v>450</v>
      </c>
      <c r="P208" s="46">
        <f t="shared" si="44"/>
        <v>47.347346607878421</v>
      </c>
      <c r="Q208" s="45">
        <f t="shared" si="45"/>
        <v>9359.9999999999945</v>
      </c>
      <c r="R208" s="45">
        <f t="shared" si="46"/>
        <v>9809.9999999999945</v>
      </c>
      <c r="S208" s="46">
        <f t="shared" si="47"/>
        <v>9407.3473466078722</v>
      </c>
    </row>
    <row r="209" spans="1:19" x14ac:dyDescent="0.25">
      <c r="A209" s="48">
        <v>37770</v>
      </c>
      <c r="B209" s="43">
        <v>0.40902777777777777</v>
      </c>
      <c r="C209" s="92">
        <v>4</v>
      </c>
      <c r="D209" s="47">
        <v>0.01</v>
      </c>
      <c r="F209" s="43">
        <v>0.43055555555555558</v>
      </c>
      <c r="H209" s="43">
        <v>0.43194444444444446</v>
      </c>
      <c r="I209" s="44" t="str">
        <f t="shared" si="37"/>
        <v/>
      </c>
      <c r="J209" s="45">
        <f t="shared" si="38"/>
        <v>11.000000000000041</v>
      </c>
      <c r="K209" s="45">
        <f t="shared" si="39"/>
        <v>1.9999999999999929</v>
      </c>
      <c r="L209" s="45">
        <f t="shared" si="40"/>
        <v>1</v>
      </c>
      <c r="M209" s="45">
        <f t="shared" ca="1" si="41"/>
        <v>0.40902777777777777</v>
      </c>
      <c r="N209" s="45" t="str">
        <f t="shared" si="42"/>
        <v/>
      </c>
      <c r="O209" s="45">
        <f t="shared" si="43"/>
        <v>550.05500000000211</v>
      </c>
      <c r="P209" s="46">
        <f t="shared" si="44"/>
        <v>119.42033582048003</v>
      </c>
      <c r="Q209" s="45">
        <f t="shared" si="45"/>
        <v>1.9999999999999931E-2</v>
      </c>
      <c r="R209" s="45">
        <f t="shared" si="46"/>
        <v>550.07500000000209</v>
      </c>
      <c r="S209" s="46">
        <f t="shared" si="47"/>
        <v>119.44033582048003</v>
      </c>
    </row>
    <row r="210" spans="1:19" x14ac:dyDescent="0.25">
      <c r="A210" s="92"/>
      <c r="B210" s="43"/>
      <c r="C210" s="92"/>
      <c r="D210" s="47">
        <v>100</v>
      </c>
      <c r="F210" s="43">
        <v>0.43958333333333338</v>
      </c>
      <c r="H210" s="43">
        <v>0.44097222222222227</v>
      </c>
      <c r="I210" s="44" t="str">
        <f t="shared" si="37"/>
        <v/>
      </c>
      <c r="J210" s="45">
        <f t="shared" si="38"/>
        <v>2.9999999999999094</v>
      </c>
      <c r="K210" s="45">
        <f t="shared" si="39"/>
        <v>1.9999999999999929</v>
      </c>
      <c r="L210" s="45">
        <f t="shared" si="40"/>
        <v>2</v>
      </c>
      <c r="M210" s="45">
        <f t="shared" ca="1" si="41"/>
        <v>0.40902777777777777</v>
      </c>
      <c r="N210" s="45" t="str">
        <f t="shared" si="42"/>
        <v/>
      </c>
      <c r="O210" s="45">
        <f t="shared" si="43"/>
        <v>419.99999999998732</v>
      </c>
      <c r="P210" s="46">
        <f t="shared" si="44"/>
        <v>408.31140981171467</v>
      </c>
      <c r="Q210" s="45">
        <f t="shared" si="45"/>
        <v>199.99999999999929</v>
      </c>
      <c r="R210" s="45">
        <f t="shared" si="46"/>
        <v>619.99999999998658</v>
      </c>
      <c r="S210" s="46">
        <f t="shared" si="47"/>
        <v>608.31140981171393</v>
      </c>
    </row>
    <row r="211" spans="1:19" x14ac:dyDescent="0.25">
      <c r="A211" s="92"/>
      <c r="B211" s="43"/>
      <c r="C211" s="92"/>
      <c r="D211" s="47">
        <v>180</v>
      </c>
      <c r="F211" s="43">
        <v>0.44305555555555554</v>
      </c>
      <c r="H211" s="43">
        <v>0.53125</v>
      </c>
      <c r="I211" s="44">
        <f t="shared" si="37"/>
        <v>0.53472222222222221</v>
      </c>
      <c r="J211" s="45" t="str">
        <f t="shared" si="38"/>
        <v/>
      </c>
      <c r="K211" s="45">
        <f t="shared" si="39"/>
        <v>127.00000000000003</v>
      </c>
      <c r="L211" s="45">
        <f t="shared" si="40"/>
        <v>3</v>
      </c>
      <c r="M211" s="45">
        <f t="shared" ca="1" si="41"/>
        <v>0.40902777777777777</v>
      </c>
      <c r="N211" s="45" t="e">
        <f t="shared" ca="1" si="42"/>
        <v>#VALUE!</v>
      </c>
      <c r="O211" s="45">
        <f t="shared" si="43"/>
        <v>450</v>
      </c>
      <c r="P211" s="46">
        <f t="shared" si="44"/>
        <v>47.347346607878421</v>
      </c>
      <c r="Q211" s="45">
        <f t="shared" si="45"/>
        <v>22860.000000000004</v>
      </c>
      <c r="R211" s="45">
        <f t="shared" si="46"/>
        <v>23310.000000000004</v>
      </c>
      <c r="S211" s="46">
        <f t="shared" si="47"/>
        <v>22907.347346607883</v>
      </c>
    </row>
    <row r="212" spans="1:19" x14ac:dyDescent="0.25">
      <c r="A212" s="48">
        <v>37771</v>
      </c>
      <c r="B212" s="43">
        <v>0.55902777777777779</v>
      </c>
      <c r="C212" s="92">
        <v>4</v>
      </c>
      <c r="D212" s="47">
        <v>0.01</v>
      </c>
      <c r="F212" s="43">
        <v>0.58958333333333335</v>
      </c>
      <c r="H212" s="43">
        <v>0.59375</v>
      </c>
      <c r="I212" s="44" t="str">
        <f t="shared" si="37"/>
        <v/>
      </c>
      <c r="J212" s="45">
        <f t="shared" si="38"/>
        <v>16.000000000000103</v>
      </c>
      <c r="K212" s="45">
        <f t="shared" si="39"/>
        <v>5.9999999999999787</v>
      </c>
      <c r="L212" s="45">
        <f t="shared" si="40"/>
        <v>1</v>
      </c>
      <c r="M212" s="45">
        <f t="shared" ca="1" si="41"/>
        <v>0.55902777777777779</v>
      </c>
      <c r="N212" s="45" t="str">
        <f t="shared" si="42"/>
        <v/>
      </c>
      <c r="O212" s="45">
        <f t="shared" si="43"/>
        <v>80.08000000000051</v>
      </c>
      <c r="P212" s="46">
        <f t="shared" si="44"/>
        <v>23.139544623296484</v>
      </c>
      <c r="Q212" s="45">
        <f t="shared" si="45"/>
        <v>5.999999999999979E-2</v>
      </c>
      <c r="R212" s="45">
        <f t="shared" si="46"/>
        <v>80.140000000000512</v>
      </c>
      <c r="S212" s="46">
        <f t="shared" si="47"/>
        <v>23.199544623296482</v>
      </c>
    </row>
    <row r="213" spans="1:19" x14ac:dyDescent="0.25">
      <c r="A213" s="92"/>
      <c r="B213" s="43"/>
      <c r="C213" s="92"/>
      <c r="D213" s="47">
        <v>10</v>
      </c>
      <c r="F213" s="43">
        <v>0.60486111111111118</v>
      </c>
      <c r="H213" s="43">
        <v>0.63124999999999998</v>
      </c>
      <c r="I213" s="44" t="str">
        <f t="shared" si="37"/>
        <v/>
      </c>
      <c r="J213" s="45">
        <f t="shared" si="38"/>
        <v>7.9999999999999716</v>
      </c>
      <c r="K213" s="45">
        <f t="shared" si="39"/>
        <v>37.999999999999865</v>
      </c>
      <c r="L213" s="45">
        <f t="shared" si="40"/>
        <v>2</v>
      </c>
      <c r="M213" s="45">
        <f t="shared" ca="1" si="41"/>
        <v>0.55902777777777779</v>
      </c>
      <c r="N213" s="45" t="str">
        <f t="shared" si="42"/>
        <v/>
      </c>
      <c r="O213" s="45">
        <f t="shared" si="43"/>
        <v>759.99999999999727</v>
      </c>
      <c r="P213" s="46">
        <f t="shared" si="44"/>
        <v>470.52772388996607</v>
      </c>
      <c r="Q213" s="45">
        <f t="shared" si="45"/>
        <v>379.99999999999864</v>
      </c>
      <c r="R213" s="45">
        <f t="shared" si="46"/>
        <v>1139.9999999999959</v>
      </c>
      <c r="S213" s="46">
        <f t="shared" si="47"/>
        <v>850.5277238899647</v>
      </c>
    </row>
    <row r="214" spans="1:19" x14ac:dyDescent="0.25">
      <c r="A214" s="92"/>
      <c r="B214" s="43"/>
      <c r="C214" s="92"/>
      <c r="D214" s="47">
        <v>180</v>
      </c>
      <c r="F214" s="43">
        <v>0.63680555555555551</v>
      </c>
      <c r="H214" s="43">
        <v>0.65069444444444446</v>
      </c>
      <c r="I214" s="44">
        <f t="shared" si="37"/>
        <v>0.65416666666666667</v>
      </c>
      <c r="J214" s="45" t="str">
        <f t="shared" si="38"/>
        <v/>
      </c>
      <c r="K214" s="45">
        <f t="shared" si="39"/>
        <v>20.000000000000089</v>
      </c>
      <c r="L214" s="45">
        <f t="shared" si="40"/>
        <v>3</v>
      </c>
      <c r="M214" s="45">
        <f t="shared" ca="1" si="41"/>
        <v>0.55902777777777779</v>
      </c>
      <c r="N214" s="45" t="e">
        <f t="shared" ca="1" si="42"/>
        <v>#VALUE!</v>
      </c>
      <c r="O214" s="45">
        <f t="shared" si="43"/>
        <v>450</v>
      </c>
      <c r="P214" s="46">
        <f t="shared" si="44"/>
        <v>47.347346607878421</v>
      </c>
      <c r="Q214" s="45">
        <f t="shared" si="45"/>
        <v>3600.0000000000159</v>
      </c>
      <c r="R214" s="45">
        <f t="shared" si="46"/>
        <v>4050.0000000000159</v>
      </c>
      <c r="S214" s="46">
        <f t="shared" si="47"/>
        <v>3647.3473466078945</v>
      </c>
    </row>
    <row r="215" spans="1:19" x14ac:dyDescent="0.25">
      <c r="A215" s="48">
        <v>37777</v>
      </c>
      <c r="B215" s="43">
        <v>0.59722222222222221</v>
      </c>
      <c r="C215" s="92">
        <v>4</v>
      </c>
      <c r="D215" s="47">
        <v>0.01</v>
      </c>
      <c r="F215" s="43">
        <v>0.62986111111111109</v>
      </c>
      <c r="H215" s="43">
        <v>0.63402777777777775</v>
      </c>
      <c r="I215" s="44" t="str">
        <f t="shared" si="37"/>
        <v/>
      </c>
      <c r="J215" s="45">
        <f t="shared" si="38"/>
        <v>54.999999999999964</v>
      </c>
      <c r="K215" s="45">
        <f t="shared" si="39"/>
        <v>5.9999999999999787</v>
      </c>
      <c r="L215" s="45">
        <f t="shared" si="40"/>
        <v>1</v>
      </c>
      <c r="M215" s="45">
        <f t="shared" ca="1" si="41"/>
        <v>0.59722222222222221</v>
      </c>
      <c r="N215" s="45" t="str">
        <f t="shared" si="42"/>
        <v/>
      </c>
      <c r="O215" s="45">
        <f t="shared" si="43"/>
        <v>16.774999999999988</v>
      </c>
      <c r="P215" s="46">
        <f t="shared" si="44"/>
        <v>7.9257568173158459</v>
      </c>
      <c r="Q215" s="45">
        <f t="shared" si="45"/>
        <v>5.999999999999979E-2</v>
      </c>
      <c r="R215" s="45">
        <f t="shared" si="46"/>
        <v>16.834999999999987</v>
      </c>
      <c r="S215" s="46">
        <f t="shared" si="47"/>
        <v>7.9857568173158455</v>
      </c>
    </row>
    <row r="216" spans="1:19" x14ac:dyDescent="0.25">
      <c r="A216" s="92"/>
      <c r="B216" s="43"/>
      <c r="C216" s="92"/>
      <c r="D216" s="47">
        <v>0.6</v>
      </c>
      <c r="F216" s="43">
        <v>0.67222222222222217</v>
      </c>
      <c r="H216" s="43">
        <v>0.67847222222222225</v>
      </c>
      <c r="I216" s="44">
        <f t="shared" si="37"/>
        <v>0.68194444444444446</v>
      </c>
      <c r="J216" s="45" t="str">
        <f t="shared" si="38"/>
        <v/>
      </c>
      <c r="K216" s="45">
        <f t="shared" si="39"/>
        <v>9.0000000000001279</v>
      </c>
      <c r="L216" s="45">
        <f t="shared" si="40"/>
        <v>2</v>
      </c>
      <c r="M216" s="45">
        <f t="shared" ca="1" si="41"/>
        <v>0.59722222222222221</v>
      </c>
      <c r="N216" s="45" t="e">
        <f t="shared" ca="1" si="42"/>
        <v>#VALUE!</v>
      </c>
      <c r="O216" s="45">
        <f t="shared" si="43"/>
        <v>1.5</v>
      </c>
      <c r="P216" s="46">
        <f t="shared" si="44"/>
        <v>0.22548428583557498</v>
      </c>
      <c r="Q216" s="45">
        <f t="shared" si="45"/>
        <v>5.4000000000000767</v>
      </c>
      <c r="R216" s="45">
        <f t="shared" si="46"/>
        <v>6.9000000000000767</v>
      </c>
      <c r="S216" s="46">
        <f t="shared" si="47"/>
        <v>5.6254842858356513</v>
      </c>
    </row>
    <row r="217" spans="1:19" x14ac:dyDescent="0.25">
      <c r="A217" s="48">
        <v>37778</v>
      </c>
      <c r="B217" s="43">
        <v>0.34027777777777773</v>
      </c>
      <c r="C217" s="92">
        <v>4</v>
      </c>
      <c r="D217" s="47">
        <v>0.01</v>
      </c>
      <c r="F217" s="43">
        <v>0.38611111111111113</v>
      </c>
      <c r="H217" s="43">
        <v>0.38819444444444445</v>
      </c>
      <c r="I217" s="44" t="str">
        <f t="shared" si="37"/>
        <v/>
      </c>
      <c r="J217" s="45">
        <f t="shared" si="38"/>
        <v>10.999999999999961</v>
      </c>
      <c r="K217" s="45">
        <f t="shared" si="39"/>
        <v>2.9999999999999893</v>
      </c>
      <c r="L217" s="45">
        <f t="shared" si="40"/>
        <v>1</v>
      </c>
      <c r="M217" s="45">
        <f t="shared" ca="1" si="41"/>
        <v>0.34027777777777773</v>
      </c>
      <c r="N217" s="45" t="str">
        <f t="shared" si="42"/>
        <v/>
      </c>
      <c r="O217" s="45">
        <f t="shared" si="43"/>
        <v>55.054999999999801</v>
      </c>
      <c r="P217" s="46">
        <f t="shared" si="44"/>
        <v>15.908436928516174</v>
      </c>
      <c r="Q217" s="45">
        <f t="shared" si="45"/>
        <v>2.9999999999999895E-2</v>
      </c>
      <c r="R217" s="45">
        <f t="shared" si="46"/>
        <v>55.084999999999802</v>
      </c>
      <c r="S217" s="46">
        <f t="shared" si="47"/>
        <v>15.938436928516174</v>
      </c>
    </row>
    <row r="218" spans="1:19" x14ac:dyDescent="0.25">
      <c r="A218" s="92"/>
      <c r="B218" s="43"/>
      <c r="C218" s="92"/>
      <c r="D218" s="47">
        <v>10</v>
      </c>
      <c r="F218" s="43">
        <v>0.39583333333333331</v>
      </c>
      <c r="H218" s="43">
        <v>0.39861111111111108</v>
      </c>
      <c r="I218" s="44" t="str">
        <f t="shared" si="37"/>
        <v/>
      </c>
      <c r="J218" s="45">
        <f t="shared" si="38"/>
        <v>7.0000000000000551</v>
      </c>
      <c r="K218" s="45">
        <f t="shared" si="39"/>
        <v>3.9999999999999858</v>
      </c>
      <c r="L218" s="45">
        <f t="shared" si="40"/>
        <v>2</v>
      </c>
      <c r="M218" s="45">
        <f t="shared" ca="1" si="41"/>
        <v>0.34027777777777773</v>
      </c>
      <c r="N218" s="45" t="str">
        <f t="shared" si="42"/>
        <v/>
      </c>
      <c r="O218" s="45">
        <f t="shared" si="43"/>
        <v>665.00000000000523</v>
      </c>
      <c r="P218" s="46">
        <f t="shared" si="44"/>
        <v>411.71175840372496</v>
      </c>
      <c r="Q218" s="45">
        <f t="shared" si="45"/>
        <v>39.999999999999858</v>
      </c>
      <c r="R218" s="45">
        <f t="shared" si="46"/>
        <v>705.00000000000512</v>
      </c>
      <c r="S218" s="46">
        <f t="shared" si="47"/>
        <v>451.71175840372484</v>
      </c>
    </row>
    <row r="219" spans="1:19" x14ac:dyDescent="0.25">
      <c r="A219" s="92"/>
      <c r="B219" s="43"/>
      <c r="C219" s="92"/>
      <c r="D219" s="47">
        <v>180</v>
      </c>
      <c r="F219" s="43">
        <v>0.40347222222222223</v>
      </c>
      <c r="H219" s="43">
        <v>0.49027777777777781</v>
      </c>
      <c r="I219" s="44">
        <f t="shared" si="37"/>
        <v>0.49375000000000002</v>
      </c>
      <c r="J219" s="45" t="str">
        <f t="shared" si="38"/>
        <v/>
      </c>
      <c r="K219" s="45">
        <f t="shared" si="39"/>
        <v>125.00000000000003</v>
      </c>
      <c r="L219" s="45">
        <f t="shared" si="40"/>
        <v>3</v>
      </c>
      <c r="M219" s="45">
        <f t="shared" ca="1" si="41"/>
        <v>0.34027777777777773</v>
      </c>
      <c r="N219" s="45" t="e">
        <f t="shared" ca="1" si="42"/>
        <v>#VALUE!</v>
      </c>
      <c r="O219" s="45">
        <f t="shared" si="43"/>
        <v>450</v>
      </c>
      <c r="P219" s="46">
        <f t="shared" si="44"/>
        <v>47.347346607878421</v>
      </c>
      <c r="Q219" s="45">
        <f t="shared" si="45"/>
        <v>22500.000000000004</v>
      </c>
      <c r="R219" s="45">
        <f t="shared" si="46"/>
        <v>22950.000000000004</v>
      </c>
      <c r="S219" s="46">
        <f t="shared" si="47"/>
        <v>22547.347346607883</v>
      </c>
    </row>
    <row r="220" spans="1:19" x14ac:dyDescent="0.25">
      <c r="A220" s="48">
        <v>37782</v>
      </c>
      <c r="B220" s="43">
        <v>0.33611111111111108</v>
      </c>
      <c r="C220" s="92">
        <v>4</v>
      </c>
      <c r="D220" s="47">
        <v>0.01</v>
      </c>
      <c r="F220" s="43">
        <v>0.37083333333333335</v>
      </c>
      <c r="H220" s="43">
        <v>0.47986111111111113</v>
      </c>
      <c r="I220" s="44">
        <f t="shared" si="37"/>
        <v>0.48333333333333334</v>
      </c>
      <c r="J220" s="45" t="str">
        <f t="shared" si="38"/>
        <v/>
      </c>
      <c r="K220" s="45">
        <f t="shared" si="39"/>
        <v>157</v>
      </c>
      <c r="L220" s="45">
        <f t="shared" si="40"/>
        <v>1</v>
      </c>
      <c r="M220" s="45">
        <f t="shared" ca="1" si="41"/>
        <v>0.33611111111111108</v>
      </c>
      <c r="N220" s="45" t="e">
        <f t="shared" ca="1" si="42"/>
        <v>#VALUE!</v>
      </c>
      <c r="O220" s="45">
        <f t="shared" si="43"/>
        <v>2.5000000000000001E-2</v>
      </c>
      <c r="P220" s="46">
        <f t="shared" si="44"/>
        <v>5.4281443780592247E-3</v>
      </c>
      <c r="Q220" s="45">
        <f t="shared" si="45"/>
        <v>1.57</v>
      </c>
      <c r="R220" s="45">
        <f t="shared" si="46"/>
        <v>1.595</v>
      </c>
      <c r="S220" s="46">
        <f t="shared" si="47"/>
        <v>1.5754281443780593</v>
      </c>
    </row>
    <row r="221" spans="1:19" x14ac:dyDescent="0.25">
      <c r="A221" s="48">
        <v>37782</v>
      </c>
      <c r="B221" s="43">
        <v>0.6166666666666667</v>
      </c>
      <c r="C221" s="92">
        <v>4</v>
      </c>
      <c r="D221" s="47">
        <v>0.01</v>
      </c>
      <c r="F221" s="43">
        <v>0.63611111111111118</v>
      </c>
      <c r="H221" s="43">
        <v>0.6381944444444444</v>
      </c>
      <c r="I221" s="44" t="str">
        <f t="shared" si="37"/>
        <v/>
      </c>
      <c r="J221" s="45">
        <f t="shared" si="38"/>
        <v>15.000000000000107</v>
      </c>
      <c r="K221" s="45">
        <f t="shared" si="39"/>
        <v>2.9999999999998295</v>
      </c>
      <c r="L221" s="45">
        <f t="shared" si="40"/>
        <v>1</v>
      </c>
      <c r="M221" s="45">
        <f t="shared" ca="1" si="41"/>
        <v>0.6166666666666667</v>
      </c>
      <c r="N221" s="45" t="str">
        <f t="shared" si="42"/>
        <v/>
      </c>
      <c r="O221" s="45">
        <f t="shared" si="43"/>
        <v>750.07500000000539</v>
      </c>
      <c r="P221" s="46">
        <f t="shared" si="44"/>
        <v>162.84591248247335</v>
      </c>
      <c r="Q221" s="45">
        <f t="shared" si="45"/>
        <v>2.9999999999998295E-2</v>
      </c>
      <c r="R221" s="45">
        <f t="shared" si="46"/>
        <v>750.10500000000536</v>
      </c>
      <c r="S221" s="46">
        <f t="shared" si="47"/>
        <v>162.87591248247335</v>
      </c>
    </row>
    <row r="222" spans="1:19" x14ac:dyDescent="0.25">
      <c r="A222" s="92"/>
      <c r="B222" s="43"/>
      <c r="C222" s="92"/>
      <c r="D222" s="47">
        <v>100</v>
      </c>
      <c r="F222" s="43">
        <v>0.64861111111111114</v>
      </c>
      <c r="H222" s="43">
        <v>0.65833333333333333</v>
      </c>
      <c r="I222" s="44" t="str">
        <f t="shared" si="37"/>
        <v/>
      </c>
      <c r="J222" s="45">
        <f t="shared" si="38"/>
        <v>5.9999999999999787</v>
      </c>
      <c r="K222" s="45">
        <f t="shared" si="39"/>
        <v>13.99999999999995</v>
      </c>
      <c r="L222" s="45">
        <f t="shared" si="40"/>
        <v>2</v>
      </c>
      <c r="M222" s="45">
        <f t="shared" ca="1" si="41"/>
        <v>0.6166666666666667</v>
      </c>
      <c r="N222" s="45" t="str">
        <f t="shared" si="42"/>
        <v/>
      </c>
      <c r="O222" s="45">
        <f t="shared" si="43"/>
        <v>329.99999999999881</v>
      </c>
      <c r="P222" s="46">
        <f t="shared" si="44"/>
        <v>234.51902939428345</v>
      </c>
      <c r="Q222" s="45">
        <f t="shared" si="45"/>
        <v>1399.999999999995</v>
      </c>
      <c r="R222" s="45">
        <f t="shared" si="46"/>
        <v>1729.9999999999939</v>
      </c>
      <c r="S222" s="46">
        <f t="shared" si="47"/>
        <v>1634.5190293942785</v>
      </c>
    </row>
    <row r="223" spans="1:19" x14ac:dyDescent="0.25">
      <c r="A223" s="92"/>
      <c r="B223" s="43"/>
      <c r="C223" s="92"/>
      <c r="D223" s="47">
        <v>10</v>
      </c>
      <c r="F223" s="43">
        <v>0.66249999999999998</v>
      </c>
      <c r="H223" s="43">
        <v>0.67986111111111114</v>
      </c>
      <c r="I223" s="44">
        <f t="shared" si="37"/>
        <v>0.68333333333333335</v>
      </c>
      <c r="J223" s="45" t="str">
        <f t="shared" si="38"/>
        <v/>
      </c>
      <c r="K223" s="45">
        <f t="shared" si="39"/>
        <v>25.000000000000071</v>
      </c>
      <c r="L223" s="45">
        <f t="shared" si="40"/>
        <v>3</v>
      </c>
      <c r="M223" s="45">
        <f t="shared" ca="1" si="41"/>
        <v>0.6166666666666667</v>
      </c>
      <c r="N223" s="45" t="e">
        <f t="shared" ca="1" si="42"/>
        <v>#VALUE!</v>
      </c>
      <c r="O223" s="45">
        <f t="shared" si="43"/>
        <v>25</v>
      </c>
      <c r="P223" s="46">
        <f t="shared" si="44"/>
        <v>3.1021051639523365</v>
      </c>
      <c r="Q223" s="45">
        <f t="shared" si="45"/>
        <v>250.00000000000071</v>
      </c>
      <c r="R223" s="45">
        <f t="shared" si="46"/>
        <v>275.00000000000068</v>
      </c>
      <c r="S223" s="46">
        <f t="shared" si="47"/>
        <v>253.10210516395304</v>
      </c>
    </row>
    <row r="224" spans="1:19" x14ac:dyDescent="0.25">
      <c r="A224" s="48">
        <v>37783</v>
      </c>
      <c r="B224" s="43">
        <v>0.59305555555555556</v>
      </c>
      <c r="C224" s="92">
        <v>4</v>
      </c>
      <c r="D224" s="47">
        <v>0.01</v>
      </c>
      <c r="F224" s="43">
        <v>0.62361111111111112</v>
      </c>
      <c r="H224" s="43">
        <v>0.625</v>
      </c>
      <c r="I224" s="44" t="str">
        <f t="shared" si="37"/>
        <v/>
      </c>
      <c r="J224" s="45">
        <f t="shared" si="38"/>
        <v>14.999999999999947</v>
      </c>
      <c r="K224" s="45">
        <f t="shared" si="39"/>
        <v>1.9999999999999929</v>
      </c>
      <c r="L224" s="45">
        <f t="shared" si="40"/>
        <v>1</v>
      </c>
      <c r="M224" s="45">
        <f t="shared" ca="1" si="41"/>
        <v>0.59305555555555556</v>
      </c>
      <c r="N224" s="45" t="str">
        <f t="shared" si="42"/>
        <v/>
      </c>
      <c r="O224" s="45">
        <f t="shared" si="43"/>
        <v>750.07499999999732</v>
      </c>
      <c r="P224" s="46">
        <f t="shared" si="44"/>
        <v>162.84591248247162</v>
      </c>
      <c r="Q224" s="45">
        <f t="shared" si="45"/>
        <v>1.9999999999999931E-2</v>
      </c>
      <c r="R224" s="45">
        <f t="shared" si="46"/>
        <v>750.0949999999973</v>
      </c>
      <c r="S224" s="46">
        <f t="shared" si="47"/>
        <v>162.86591248247163</v>
      </c>
    </row>
    <row r="225" spans="1:19" x14ac:dyDescent="0.25">
      <c r="A225" s="92"/>
      <c r="B225" s="43"/>
      <c r="C225" s="92"/>
      <c r="D225" s="47">
        <v>100</v>
      </c>
      <c r="F225" s="43">
        <v>0.63541666666666663</v>
      </c>
      <c r="H225" s="43">
        <v>0.66249999999999998</v>
      </c>
      <c r="I225" s="44" t="str">
        <f t="shared" si="37"/>
        <v/>
      </c>
      <c r="J225" s="45">
        <f t="shared" si="38"/>
        <v>12.000000000000117</v>
      </c>
      <c r="K225" s="45">
        <f t="shared" si="39"/>
        <v>39.000000000000021</v>
      </c>
      <c r="L225" s="45">
        <f t="shared" si="40"/>
        <v>2</v>
      </c>
      <c r="M225" s="45">
        <f t="shared" ca="1" si="41"/>
        <v>0.59305555555555556</v>
      </c>
      <c r="N225" s="45" t="str">
        <f t="shared" si="42"/>
        <v/>
      </c>
      <c r="O225" s="45">
        <f t="shared" si="43"/>
        <v>660.00000000000648</v>
      </c>
      <c r="P225" s="46">
        <f t="shared" si="44"/>
        <v>469.0380587885731</v>
      </c>
      <c r="Q225" s="45">
        <f t="shared" si="45"/>
        <v>3900.0000000000023</v>
      </c>
      <c r="R225" s="45">
        <f t="shared" si="46"/>
        <v>4560.0000000000091</v>
      </c>
      <c r="S225" s="46">
        <f t="shared" si="47"/>
        <v>4369.0380587885757</v>
      </c>
    </row>
    <row r="226" spans="1:19" x14ac:dyDescent="0.25">
      <c r="A226" s="92"/>
      <c r="B226" s="43"/>
      <c r="C226" s="92"/>
      <c r="D226" s="47">
        <v>10</v>
      </c>
      <c r="F226" s="43">
        <v>0.67083333333333339</v>
      </c>
      <c r="H226" s="43">
        <v>0.67291666666666661</v>
      </c>
      <c r="I226" s="44">
        <f t="shared" si="37"/>
        <v>0.67638888888888882</v>
      </c>
      <c r="J226" s="45" t="str">
        <f t="shared" si="38"/>
        <v/>
      </c>
      <c r="K226" s="45">
        <f t="shared" si="39"/>
        <v>2.9999999999998295</v>
      </c>
      <c r="L226" s="45">
        <f t="shared" si="40"/>
        <v>3</v>
      </c>
      <c r="M226" s="45">
        <f t="shared" ca="1" si="41"/>
        <v>0.59305555555555556</v>
      </c>
      <c r="N226" s="45" t="e">
        <f t="shared" ca="1" si="42"/>
        <v>#VALUE!</v>
      </c>
      <c r="O226" s="45">
        <f t="shared" si="43"/>
        <v>25</v>
      </c>
      <c r="P226" s="46">
        <f t="shared" si="44"/>
        <v>3.1021051639523365</v>
      </c>
      <c r="Q226" s="45">
        <f t="shared" si="45"/>
        <v>29.999999999998295</v>
      </c>
      <c r="R226" s="45">
        <f t="shared" si="46"/>
        <v>54.999999999998295</v>
      </c>
      <c r="S226" s="46">
        <f t="shared" si="47"/>
        <v>33.102105163950633</v>
      </c>
    </row>
    <row r="227" spans="1:19" x14ac:dyDescent="0.25">
      <c r="A227" s="48">
        <v>37784</v>
      </c>
      <c r="B227" s="43">
        <v>0.33611111111111108</v>
      </c>
      <c r="C227" s="92">
        <v>4</v>
      </c>
      <c r="D227" s="47">
        <v>0.01</v>
      </c>
      <c r="F227" s="43">
        <v>0.37291666666666662</v>
      </c>
      <c r="H227" s="43">
        <v>0.41319444444444442</v>
      </c>
      <c r="I227" s="44">
        <f t="shared" si="37"/>
        <v>0.41666666666666663</v>
      </c>
      <c r="J227" s="45" t="str">
        <f t="shared" si="38"/>
        <v/>
      </c>
      <c r="K227" s="45">
        <f t="shared" si="39"/>
        <v>58.000000000000036</v>
      </c>
      <c r="L227" s="45">
        <f t="shared" si="40"/>
        <v>1</v>
      </c>
      <c r="M227" s="45">
        <f t="shared" ca="1" si="41"/>
        <v>0.33611111111111108</v>
      </c>
      <c r="N227" s="45" t="e">
        <f t="shared" ca="1" si="42"/>
        <v>#VALUE!</v>
      </c>
      <c r="O227" s="45">
        <f t="shared" si="43"/>
        <v>2.5000000000000001E-2</v>
      </c>
      <c r="P227" s="46">
        <f t="shared" si="44"/>
        <v>5.4281443780592247E-3</v>
      </c>
      <c r="Q227" s="45">
        <f t="shared" si="45"/>
        <v>0.5800000000000004</v>
      </c>
      <c r="R227" s="45">
        <f t="shared" si="46"/>
        <v>0.60500000000000043</v>
      </c>
      <c r="S227" s="46">
        <f t="shared" si="47"/>
        <v>0.58542814437805968</v>
      </c>
    </row>
    <row r="228" spans="1:19" x14ac:dyDescent="0.25">
      <c r="A228" s="48">
        <v>37784</v>
      </c>
      <c r="B228" s="43">
        <v>0.59722222222222221</v>
      </c>
      <c r="D228" s="47">
        <v>0.01</v>
      </c>
      <c r="F228" s="43">
        <v>0.61527777777777781</v>
      </c>
      <c r="H228" s="43">
        <v>0.6166666666666667</v>
      </c>
      <c r="I228" s="44" t="str">
        <f t="shared" si="37"/>
        <v/>
      </c>
      <c r="J228" s="45">
        <f t="shared" si="38"/>
        <v>14.999999999999947</v>
      </c>
      <c r="K228" s="45">
        <f t="shared" si="39"/>
        <v>1.9999999999999929</v>
      </c>
      <c r="L228" s="45">
        <f t="shared" si="40"/>
        <v>1</v>
      </c>
      <c r="M228" s="45">
        <f t="shared" ca="1" si="41"/>
        <v>0.59722222222222221</v>
      </c>
      <c r="N228" s="45" t="str">
        <f t="shared" si="42"/>
        <v/>
      </c>
      <c r="O228" s="45">
        <f t="shared" si="43"/>
        <v>750.07499999999732</v>
      </c>
      <c r="P228" s="46">
        <f t="shared" si="44"/>
        <v>162.84591248247162</v>
      </c>
      <c r="Q228" s="45">
        <f t="shared" si="45"/>
        <v>1.9999999999999931E-2</v>
      </c>
      <c r="R228" s="45">
        <f t="shared" si="46"/>
        <v>750.0949999999973</v>
      </c>
      <c r="S228" s="46">
        <f t="shared" si="47"/>
        <v>162.86591248247163</v>
      </c>
    </row>
    <row r="229" spans="1:19" x14ac:dyDescent="0.25">
      <c r="A229" s="92"/>
      <c r="B229" s="43"/>
      <c r="D229" s="47">
        <v>100</v>
      </c>
      <c r="F229" s="43">
        <v>0.62708333333333333</v>
      </c>
      <c r="H229" s="43">
        <v>0.65763888888888888</v>
      </c>
      <c r="I229" s="44" t="e">
        <f>IF(OR(A230&lt;&gt;"",#REF!=""),H229+TIME(0,5,0),"")</f>
        <v>#REF!</v>
      </c>
      <c r="J229" s="45" t="e">
        <f>IF(AND(OR(AND(A229&lt;&gt;"",A230=""),AND(A229="",A230="")),#REF!&lt;&gt;""),(F230-H229)*1440,"")</f>
        <v>#REF!</v>
      </c>
      <c r="K229" s="45">
        <f t="shared" si="39"/>
        <v>44</v>
      </c>
      <c r="L229" s="45">
        <f t="shared" si="40"/>
        <v>2</v>
      </c>
      <c r="M229" s="45">
        <f t="shared" ca="1" si="41"/>
        <v>0.59722222222222221</v>
      </c>
      <c r="N229" s="45" t="e">
        <f t="shared" si="42"/>
        <v>#REF!</v>
      </c>
      <c r="O229" s="45" t="e">
        <f>IF(J229&lt;&gt;"",(D229+#REF!)*J229/2,D229*5/2)</f>
        <v>#REF!</v>
      </c>
      <c r="P229" s="46" t="e">
        <f>IF(J229&lt;&gt;"",(#REF!-D229)*J229/LN((#REF!+0.000001)/(D229+0.000001)),-5*(D229-0.000001)/(LN(1/D229)-13.8155))</f>
        <v>#REF!</v>
      </c>
      <c r="Q229" s="45">
        <f t="shared" si="45"/>
        <v>4400</v>
      </c>
      <c r="R229" s="45" t="e">
        <f t="shared" si="46"/>
        <v>#REF!</v>
      </c>
      <c r="S229" s="46" t="e">
        <f t="shared" si="47"/>
        <v>#REF!</v>
      </c>
    </row>
    <row r="230" spans="1:19" x14ac:dyDescent="0.25">
      <c r="A230" s="92"/>
      <c r="B230" s="43"/>
      <c r="D230" s="92">
        <v>10</v>
      </c>
      <c r="F230" s="43">
        <v>0.67847222222222225</v>
      </c>
      <c r="H230" s="43">
        <v>0.68194444444444446</v>
      </c>
      <c r="I230" s="44">
        <f t="shared" si="37"/>
        <v>0.68541666666666667</v>
      </c>
      <c r="J230" s="45" t="str">
        <f t="shared" si="38"/>
        <v/>
      </c>
      <c r="K230" s="45">
        <f t="shared" si="39"/>
        <v>4.9999999999999822</v>
      </c>
      <c r="L230" s="45">
        <f t="shared" si="40"/>
        <v>3</v>
      </c>
      <c r="M230" s="45">
        <f t="shared" ca="1" si="41"/>
        <v>0.59722222222222221</v>
      </c>
      <c r="N230" s="45" t="e">
        <f t="shared" ca="1" si="42"/>
        <v>#VALUE!</v>
      </c>
      <c r="O230" s="45" t="e">
        <f>IF(J230&lt;&gt;"",(#REF!+D231)*J230/2,#REF!*5/2)</f>
        <v>#REF!</v>
      </c>
      <c r="P230" s="46" t="e">
        <f>IF(J230&lt;&gt;"",(D231-#REF!)*J230/LN((D231+0.000001)/(#REF!+0.000001)),-5*(#REF!-0.000001)/(LN(1/#REF!)-13.8155))</f>
        <v>#REF!</v>
      </c>
      <c r="Q230" s="45" t="e">
        <f>(#REF!*K230)</f>
        <v>#REF!</v>
      </c>
      <c r="R230" s="45" t="e">
        <f t="shared" si="46"/>
        <v>#REF!</v>
      </c>
      <c r="S230" s="46" t="e">
        <f t="shared" si="47"/>
        <v>#REF!</v>
      </c>
    </row>
    <row r="231" spans="1:19" x14ac:dyDescent="0.25">
      <c r="A231" s="48">
        <v>37785</v>
      </c>
      <c r="B231" s="43">
        <v>0.33611111111111108</v>
      </c>
      <c r="C231" s="92">
        <v>4</v>
      </c>
      <c r="D231" s="47">
        <v>0.01</v>
      </c>
      <c r="F231" s="43">
        <v>0.37291666666666662</v>
      </c>
      <c r="H231" s="43">
        <v>0.3743055555555555</v>
      </c>
      <c r="I231" s="44" t="str">
        <f t="shared" si="37"/>
        <v/>
      </c>
      <c r="J231" s="45">
        <f t="shared" si="38"/>
        <v>11.000000000000041</v>
      </c>
      <c r="K231" s="45">
        <f t="shared" si="39"/>
        <v>1.9999999999999929</v>
      </c>
      <c r="L231" s="45">
        <f t="shared" si="40"/>
        <v>1</v>
      </c>
      <c r="M231" s="45">
        <f t="shared" ca="1" si="41"/>
        <v>0.33611111111111108</v>
      </c>
      <c r="N231" s="45" t="str">
        <f t="shared" si="42"/>
        <v/>
      </c>
      <c r="O231" s="45">
        <f t="shared" si="43"/>
        <v>55.055000000000206</v>
      </c>
      <c r="P231" s="46">
        <f t="shared" si="44"/>
        <v>15.90843692851629</v>
      </c>
      <c r="Q231" s="45">
        <f t="shared" si="45"/>
        <v>1.9999999999999931E-2</v>
      </c>
      <c r="R231" s="45">
        <f t="shared" si="46"/>
        <v>55.075000000000209</v>
      </c>
      <c r="S231" s="46">
        <f t="shared" si="47"/>
        <v>15.928436928516289</v>
      </c>
    </row>
    <row r="232" spans="1:19" x14ac:dyDescent="0.25">
      <c r="A232" s="92"/>
      <c r="B232" s="43"/>
      <c r="C232" s="92"/>
      <c r="D232" s="47">
        <v>10</v>
      </c>
      <c r="F232" s="43">
        <v>0.38194444444444442</v>
      </c>
      <c r="H232" s="43">
        <v>0.38541666666666669</v>
      </c>
      <c r="I232" s="44" t="str">
        <f t="shared" si="37"/>
        <v/>
      </c>
      <c r="J232" s="45">
        <f t="shared" si="38"/>
        <v>7.9999999999999716</v>
      </c>
      <c r="K232" s="45">
        <f t="shared" si="39"/>
        <v>5.0000000000000622</v>
      </c>
      <c r="L232" s="45">
        <f t="shared" si="40"/>
        <v>2</v>
      </c>
      <c r="M232" s="45">
        <f t="shared" ca="1" si="41"/>
        <v>0.33611111111111108</v>
      </c>
      <c r="N232" s="45" t="str">
        <f t="shared" si="42"/>
        <v/>
      </c>
      <c r="O232" s="45">
        <f t="shared" si="43"/>
        <v>759.99999999999727</v>
      </c>
      <c r="P232" s="46">
        <f t="shared" si="44"/>
        <v>470.52772388996607</v>
      </c>
      <c r="Q232" s="45">
        <f t="shared" si="45"/>
        <v>50.000000000000625</v>
      </c>
      <c r="R232" s="45">
        <f t="shared" si="46"/>
        <v>809.99999999999795</v>
      </c>
      <c r="S232" s="46">
        <f t="shared" si="47"/>
        <v>520.52772388996664</v>
      </c>
    </row>
    <row r="233" spans="1:19" x14ac:dyDescent="0.25">
      <c r="A233" s="92"/>
      <c r="B233" s="43"/>
      <c r="C233" s="92"/>
      <c r="D233" s="47">
        <v>180</v>
      </c>
      <c r="F233" s="43">
        <v>0.39097222222222222</v>
      </c>
      <c r="H233" s="43">
        <v>0.49513888888888885</v>
      </c>
      <c r="I233" s="44">
        <f t="shared" si="37"/>
        <v>0.49861111111111106</v>
      </c>
      <c r="J233" s="45" t="str">
        <f t="shared" si="38"/>
        <v/>
      </c>
      <c r="K233" s="45">
        <f t="shared" si="39"/>
        <v>149.99999999999994</v>
      </c>
      <c r="L233" s="45">
        <f t="shared" si="40"/>
        <v>3</v>
      </c>
      <c r="M233" s="45">
        <f t="shared" ca="1" si="41"/>
        <v>0.33611111111111108</v>
      </c>
      <c r="N233" s="45" t="e">
        <f t="shared" ca="1" si="42"/>
        <v>#VALUE!</v>
      </c>
      <c r="O233" s="45">
        <f t="shared" si="43"/>
        <v>450</v>
      </c>
      <c r="P233" s="46">
        <f t="shared" si="44"/>
        <v>47.347346607878421</v>
      </c>
      <c r="Q233" s="45">
        <f t="shared" si="45"/>
        <v>26999.999999999989</v>
      </c>
      <c r="R233" s="45">
        <f t="shared" si="46"/>
        <v>27449.999999999989</v>
      </c>
      <c r="S233" s="46">
        <f t="shared" si="47"/>
        <v>27047.347346607869</v>
      </c>
    </row>
    <row r="234" spans="1:19" x14ac:dyDescent="0.25">
      <c r="A234" s="48">
        <v>37786</v>
      </c>
      <c r="B234" s="43">
        <v>0.36041666666666666</v>
      </c>
      <c r="C234" s="92">
        <v>4</v>
      </c>
      <c r="D234" s="47">
        <v>0.01</v>
      </c>
      <c r="F234" s="43">
        <v>0.38958333333333334</v>
      </c>
      <c r="H234" s="43">
        <v>0.39166666666666666</v>
      </c>
      <c r="I234" s="44" t="str">
        <f t="shared" si="37"/>
        <v/>
      </c>
      <c r="J234" s="45">
        <f t="shared" si="38"/>
        <v>11.000000000000041</v>
      </c>
      <c r="K234" s="45">
        <f t="shared" si="39"/>
        <v>2.9999999999999893</v>
      </c>
      <c r="L234" s="45">
        <f t="shared" si="40"/>
        <v>1</v>
      </c>
      <c r="M234" s="45">
        <f t="shared" ca="1" si="41"/>
        <v>0.36041666666666666</v>
      </c>
      <c r="N234" s="45" t="str">
        <f t="shared" si="42"/>
        <v/>
      </c>
      <c r="O234" s="45">
        <f t="shared" si="43"/>
        <v>55.055000000000206</v>
      </c>
      <c r="P234" s="46">
        <f t="shared" si="44"/>
        <v>15.90843692851629</v>
      </c>
      <c r="Q234" s="45">
        <f t="shared" si="45"/>
        <v>2.9999999999999895E-2</v>
      </c>
      <c r="R234" s="45">
        <f t="shared" si="46"/>
        <v>55.085000000000207</v>
      </c>
      <c r="S234" s="46">
        <f t="shared" si="47"/>
        <v>15.938436928516289</v>
      </c>
    </row>
    <row r="235" spans="1:19" x14ac:dyDescent="0.25">
      <c r="A235" s="92"/>
      <c r="B235" s="43"/>
      <c r="C235" s="92"/>
      <c r="D235" s="47">
        <v>10</v>
      </c>
      <c r="F235" s="43">
        <v>0.39930555555555558</v>
      </c>
      <c r="H235" s="43">
        <v>0.39999999999999997</v>
      </c>
      <c r="I235" s="44" t="str">
        <f t="shared" si="37"/>
        <v/>
      </c>
      <c r="J235" s="45">
        <f t="shared" si="38"/>
        <v>12.000000000000117</v>
      </c>
      <c r="K235" s="45">
        <f t="shared" si="39"/>
        <v>0.99999999999991651</v>
      </c>
      <c r="L235" s="45">
        <f t="shared" si="40"/>
        <v>2</v>
      </c>
      <c r="M235" s="45">
        <f t="shared" ca="1" si="41"/>
        <v>0.36041666666666666</v>
      </c>
      <c r="N235" s="45" t="str">
        <f t="shared" si="42"/>
        <v/>
      </c>
      <c r="O235" s="45">
        <f t="shared" si="43"/>
        <v>1140.0000000000111</v>
      </c>
      <c r="P235" s="46">
        <f t="shared" si="44"/>
        <v>705.79158583495848</v>
      </c>
      <c r="Q235" s="45">
        <f t="shared" si="45"/>
        <v>9.9999999999991651</v>
      </c>
      <c r="R235" s="45">
        <f t="shared" si="46"/>
        <v>1150.0000000000102</v>
      </c>
      <c r="S235" s="46">
        <f t="shared" si="47"/>
        <v>715.79158583495769</v>
      </c>
    </row>
    <row r="236" spans="1:19" x14ac:dyDescent="0.25">
      <c r="A236" s="92"/>
      <c r="B236" s="43"/>
      <c r="C236" s="92"/>
      <c r="D236" s="47">
        <v>180</v>
      </c>
      <c r="F236" s="43">
        <v>0.40833333333333338</v>
      </c>
      <c r="H236" s="43">
        <v>0.42291666666666666</v>
      </c>
      <c r="I236" s="44">
        <f t="shared" si="37"/>
        <v>0.42638888888888887</v>
      </c>
      <c r="J236" s="45" t="str">
        <f t="shared" si="38"/>
        <v/>
      </c>
      <c r="K236" s="45">
        <f t="shared" si="39"/>
        <v>20.999999999999925</v>
      </c>
      <c r="L236" s="45">
        <f t="shared" si="40"/>
        <v>3</v>
      </c>
      <c r="M236" s="45">
        <f t="shared" ca="1" si="41"/>
        <v>0.36041666666666666</v>
      </c>
      <c r="N236" s="45" t="e">
        <f t="shared" ca="1" si="42"/>
        <v>#VALUE!</v>
      </c>
      <c r="O236" s="45">
        <f t="shared" si="43"/>
        <v>450</v>
      </c>
      <c r="P236" s="46">
        <f t="shared" si="44"/>
        <v>47.347346607878421</v>
      </c>
      <c r="Q236" s="45">
        <f t="shared" si="45"/>
        <v>3779.9999999999864</v>
      </c>
      <c r="R236" s="45">
        <f t="shared" si="46"/>
        <v>4229.9999999999864</v>
      </c>
      <c r="S236" s="46">
        <f t="shared" si="47"/>
        <v>3827.3473466078649</v>
      </c>
    </row>
    <row r="237" spans="1:19" x14ac:dyDescent="0.25">
      <c r="A237" s="48">
        <v>37789</v>
      </c>
      <c r="B237" s="43">
        <v>0.33749999999999997</v>
      </c>
      <c r="C237" s="92">
        <v>4</v>
      </c>
      <c r="D237" s="47">
        <v>0.01</v>
      </c>
      <c r="F237" s="43">
        <v>0.375</v>
      </c>
      <c r="H237" s="43">
        <v>0.41041666666666665</v>
      </c>
      <c r="I237" s="44">
        <f t="shared" si="37"/>
        <v>0.41388888888888886</v>
      </c>
      <c r="J237" s="45" t="str">
        <f t="shared" si="38"/>
        <v/>
      </c>
      <c r="K237" s="45">
        <f t="shared" si="39"/>
        <v>50.999999999999979</v>
      </c>
      <c r="L237" s="45">
        <f t="shared" si="40"/>
        <v>1</v>
      </c>
      <c r="M237" s="45">
        <f t="shared" ca="1" si="41"/>
        <v>0.33749999999999997</v>
      </c>
      <c r="N237" s="45" t="e">
        <f t="shared" ca="1" si="42"/>
        <v>#VALUE!</v>
      </c>
      <c r="O237" s="45">
        <f t="shared" si="43"/>
        <v>2.5000000000000001E-2</v>
      </c>
      <c r="P237" s="46">
        <f t="shared" si="44"/>
        <v>5.4281443780592247E-3</v>
      </c>
      <c r="Q237" s="45">
        <f t="shared" si="45"/>
        <v>0.50999999999999979</v>
      </c>
      <c r="R237" s="45">
        <f t="shared" si="46"/>
        <v>0.53499999999999981</v>
      </c>
      <c r="S237" s="46">
        <f t="shared" si="47"/>
        <v>0.51542814437805906</v>
      </c>
    </row>
    <row r="238" spans="1:19" x14ac:dyDescent="0.25">
      <c r="A238" s="48">
        <v>37789</v>
      </c>
      <c r="B238" s="43">
        <v>0.61319444444444449</v>
      </c>
      <c r="C238" s="92"/>
      <c r="D238" s="47">
        <v>0.01</v>
      </c>
      <c r="F238" s="43">
        <v>0.64027777777777783</v>
      </c>
      <c r="H238" s="43">
        <v>0.64166666666666672</v>
      </c>
      <c r="I238" s="44" t="str">
        <f t="shared" ref="I238:I301" si="48">IF(OR(A239&lt;&gt;"",D239=""),H238+TIME(0,5,0),"")</f>
        <v/>
      </c>
      <c r="J238" s="45">
        <f t="shared" ref="J238:J301" si="49">IF(AND(OR(AND(A238&lt;&gt;"",A239=""),AND(A238="",A239="")),D239&lt;&gt;""),(F239-H238)*1440,"")</f>
        <v>4.9999999999998224</v>
      </c>
      <c r="K238" s="45">
        <f t="shared" ref="K238:K301" si="50">(H238-F238)*1440</f>
        <v>1.9999999999999929</v>
      </c>
      <c r="L238" s="45">
        <f t="shared" ref="L238:L301" si="51">IF(A238&lt;&gt;"",1,L237+1)</f>
        <v>1</v>
      </c>
      <c r="M238" s="45">
        <f t="shared" ref="M238:M301" ca="1" si="52">OFFSET(B238,-L238+1,0)</f>
        <v>0.61319444444444449</v>
      </c>
      <c r="N238" s="45" t="str">
        <f t="shared" ref="N238:N301" si="53">IF(I238&lt;&gt;"",(I238-VALUE(CONCATENATE(LEFT(M238,LEN(M238)-2),":",RIGHT(M238,2))))*1440,"")</f>
        <v/>
      </c>
      <c r="O238" s="45">
        <f t="shared" ref="O238:O301" si="54">IF(J238&lt;&gt;"",(D238+D239)*J238/2,D238*5/2)</f>
        <v>0.27499999999999025</v>
      </c>
      <c r="P238" s="46">
        <f t="shared" ref="P238:P301" si="55">IF(J238&lt;&gt;"",(D239-D238)*J238/LN((D239+0.000001)/(D238+0.000001)),-5*(D238-0.000001)/(LN(1/D238)-13.8155))</f>
        <v>0.19544015550863286</v>
      </c>
      <c r="Q238" s="45">
        <f t="shared" ref="Q238:Q301" si="56">(D238*K238)</f>
        <v>1.9999999999999931E-2</v>
      </c>
      <c r="R238" s="45">
        <f t="shared" ref="R238:R301" si="57">O238+Q238</f>
        <v>0.29499999999999016</v>
      </c>
      <c r="S238" s="46">
        <f t="shared" ref="S238:S301" si="58">P238+Q238</f>
        <v>0.2154401555086328</v>
      </c>
    </row>
    <row r="239" spans="1:19" x14ac:dyDescent="0.25">
      <c r="A239" s="92"/>
      <c r="B239" s="43"/>
      <c r="C239" s="92"/>
      <c r="D239" s="47">
        <v>0.1</v>
      </c>
      <c r="F239" s="43">
        <v>0.64513888888888882</v>
      </c>
      <c r="H239" s="43">
        <v>0.6645833333333333</v>
      </c>
      <c r="I239" s="44" t="str">
        <f t="shared" si="48"/>
        <v/>
      </c>
      <c r="J239" s="45">
        <f t="shared" si="49"/>
        <v>6.0000000000001386</v>
      </c>
      <c r="K239" s="45">
        <f t="shared" si="50"/>
        <v>28.00000000000006</v>
      </c>
      <c r="L239" s="45">
        <f t="shared" si="51"/>
        <v>2</v>
      </c>
      <c r="M239" s="45">
        <f t="shared" ca="1" si="52"/>
        <v>0.61319444444444449</v>
      </c>
      <c r="N239" s="45" t="str">
        <f t="shared" si="53"/>
        <v/>
      </c>
      <c r="O239" s="45">
        <f t="shared" si="54"/>
        <v>0.33000000000000762</v>
      </c>
      <c r="P239" s="46">
        <f t="shared" si="55"/>
        <v>0.23452818661037317</v>
      </c>
      <c r="Q239" s="45">
        <f t="shared" si="56"/>
        <v>2.800000000000006</v>
      </c>
      <c r="R239" s="45">
        <f t="shared" si="57"/>
        <v>3.1300000000000137</v>
      </c>
      <c r="S239" s="46">
        <f t="shared" si="58"/>
        <v>3.034528186610379</v>
      </c>
    </row>
    <row r="240" spans="1:19" x14ac:dyDescent="0.25">
      <c r="A240" s="92"/>
      <c r="B240" s="43"/>
      <c r="C240" s="92"/>
      <c r="D240" s="47">
        <v>0.01</v>
      </c>
      <c r="F240" s="43">
        <v>0.66875000000000007</v>
      </c>
      <c r="H240" s="43">
        <v>0.67569444444444438</v>
      </c>
      <c r="I240" s="44" t="str">
        <f t="shared" si="48"/>
        <v/>
      </c>
      <c r="J240" s="45">
        <f t="shared" si="49"/>
        <v>10.999999999999961</v>
      </c>
      <c r="K240" s="45">
        <f t="shared" si="50"/>
        <v>9.9999999999998046</v>
      </c>
      <c r="L240" s="45">
        <f t="shared" si="51"/>
        <v>3</v>
      </c>
      <c r="M240" s="45">
        <f t="shared" ca="1" si="52"/>
        <v>0.61319444444444449</v>
      </c>
      <c r="N240" s="45" t="str">
        <f t="shared" si="53"/>
        <v/>
      </c>
      <c r="O240" s="45">
        <f t="shared" si="54"/>
        <v>55.054999999999801</v>
      </c>
      <c r="P240" s="46">
        <f t="shared" si="55"/>
        <v>15.908436928516174</v>
      </c>
      <c r="Q240" s="45">
        <f t="shared" si="56"/>
        <v>9.9999999999998049E-2</v>
      </c>
      <c r="R240" s="45">
        <f t="shared" si="57"/>
        <v>55.154999999999802</v>
      </c>
      <c r="S240" s="46">
        <f t="shared" si="58"/>
        <v>16.008436928516172</v>
      </c>
    </row>
    <row r="241" spans="1:19" x14ac:dyDescent="0.25">
      <c r="A241" s="92"/>
      <c r="B241" s="43"/>
      <c r="C241" s="92"/>
      <c r="D241" s="47">
        <v>10</v>
      </c>
      <c r="F241" s="43">
        <v>0.68333333333333324</v>
      </c>
      <c r="H241" s="43">
        <v>0.68472222222222223</v>
      </c>
      <c r="I241" s="44" t="str">
        <f t="shared" si="48"/>
        <v/>
      </c>
      <c r="J241" s="45">
        <f t="shared" si="49"/>
        <v>6.0000000000001386</v>
      </c>
      <c r="K241" s="45">
        <f t="shared" si="50"/>
        <v>2.0000000000001528</v>
      </c>
      <c r="L241" s="45">
        <f t="shared" si="51"/>
        <v>4</v>
      </c>
      <c r="M241" s="45">
        <f t="shared" ca="1" si="52"/>
        <v>0.61319444444444449</v>
      </c>
      <c r="N241" s="45" t="str">
        <f t="shared" si="53"/>
        <v/>
      </c>
      <c r="O241" s="45">
        <f t="shared" si="54"/>
        <v>570.00000000001319</v>
      </c>
      <c r="P241" s="46">
        <f t="shared" si="55"/>
        <v>352.8957929174839</v>
      </c>
      <c r="Q241" s="45">
        <f t="shared" si="56"/>
        <v>20.000000000001528</v>
      </c>
      <c r="R241" s="45">
        <f t="shared" si="57"/>
        <v>590.00000000001467</v>
      </c>
      <c r="S241" s="46">
        <f t="shared" si="58"/>
        <v>372.89579291748544</v>
      </c>
    </row>
    <row r="242" spans="1:19" x14ac:dyDescent="0.25">
      <c r="A242" s="92"/>
      <c r="B242" s="43"/>
      <c r="C242" s="92"/>
      <c r="D242" s="47">
        <v>180</v>
      </c>
      <c r="F242" s="43">
        <v>0.68888888888888899</v>
      </c>
      <c r="H242" s="43">
        <v>0.69861111111111107</v>
      </c>
      <c r="I242" s="44">
        <f t="shared" si="48"/>
        <v>0.70208333333333328</v>
      </c>
      <c r="J242" s="45" t="str">
        <f t="shared" si="49"/>
        <v/>
      </c>
      <c r="K242" s="45">
        <f t="shared" si="50"/>
        <v>13.99999999999979</v>
      </c>
      <c r="L242" s="45">
        <f t="shared" si="51"/>
        <v>5</v>
      </c>
      <c r="M242" s="45">
        <f t="shared" ca="1" si="52"/>
        <v>0.61319444444444449</v>
      </c>
      <c r="N242" s="45" t="e">
        <f t="shared" ca="1" si="53"/>
        <v>#VALUE!</v>
      </c>
      <c r="O242" s="45">
        <f t="shared" si="54"/>
        <v>450</v>
      </c>
      <c r="P242" s="46">
        <f t="shared" si="55"/>
        <v>47.347346607878421</v>
      </c>
      <c r="Q242" s="45">
        <f t="shared" si="56"/>
        <v>2519.9999999999623</v>
      </c>
      <c r="R242" s="45">
        <f t="shared" si="57"/>
        <v>2969.9999999999623</v>
      </c>
      <c r="S242" s="46">
        <f t="shared" si="58"/>
        <v>2567.3473466078408</v>
      </c>
    </row>
    <row r="243" spans="1:19" x14ac:dyDescent="0.25">
      <c r="A243" s="48">
        <v>37790</v>
      </c>
      <c r="B243" s="43">
        <v>0.62569444444444444</v>
      </c>
      <c r="C243" s="92">
        <v>4</v>
      </c>
      <c r="D243" s="47">
        <v>0.01</v>
      </c>
      <c r="F243" s="43">
        <v>0.65486111111111112</v>
      </c>
      <c r="H243" s="43">
        <v>0.65902777777777777</v>
      </c>
      <c r="I243" s="44" t="str">
        <f t="shared" si="48"/>
        <v/>
      </c>
      <c r="J243" s="45">
        <f t="shared" si="49"/>
        <v>11.999999999999957</v>
      </c>
      <c r="K243" s="45">
        <f t="shared" si="50"/>
        <v>5.9999999999999787</v>
      </c>
      <c r="L243" s="45">
        <f t="shared" si="51"/>
        <v>1</v>
      </c>
      <c r="M243" s="45">
        <f t="shared" ca="1" si="52"/>
        <v>0.62569444444444444</v>
      </c>
      <c r="N243" s="45" t="str">
        <f t="shared" si="53"/>
        <v/>
      </c>
      <c r="O243" s="45">
        <f t="shared" si="54"/>
        <v>6.5999999999999767E-2</v>
      </c>
      <c r="P243" s="46">
        <f t="shared" si="55"/>
        <v>4.6922134186770763E-2</v>
      </c>
      <c r="Q243" s="45">
        <f t="shared" si="56"/>
        <v>5.999999999999979E-2</v>
      </c>
      <c r="R243" s="45">
        <f t="shared" si="57"/>
        <v>0.12599999999999956</v>
      </c>
      <c r="S243" s="46">
        <f t="shared" si="58"/>
        <v>0.10692213418677055</v>
      </c>
    </row>
    <row r="244" spans="1:19" x14ac:dyDescent="0.25">
      <c r="A244" s="92"/>
      <c r="B244" s="43"/>
      <c r="C244" s="92"/>
      <c r="D244" s="47">
        <v>1E-3</v>
      </c>
      <c r="F244" s="43">
        <v>0.66736111111111107</v>
      </c>
      <c r="H244" s="43">
        <v>0.69652777777777775</v>
      </c>
      <c r="I244" s="44">
        <f t="shared" si="48"/>
        <v>0.7</v>
      </c>
      <c r="J244" s="45" t="str">
        <f t="shared" si="49"/>
        <v/>
      </c>
      <c r="K244" s="45">
        <f t="shared" si="50"/>
        <v>42.000000000000014</v>
      </c>
      <c r="L244" s="45">
        <f t="shared" si="51"/>
        <v>2</v>
      </c>
      <c r="M244" s="45">
        <f t="shared" ca="1" si="52"/>
        <v>0.62569444444444444</v>
      </c>
      <c r="N244" s="45" t="e">
        <f t="shared" ca="1" si="53"/>
        <v>#VALUE!</v>
      </c>
      <c r="O244" s="45">
        <f t="shared" si="54"/>
        <v>2.5000000000000001E-3</v>
      </c>
      <c r="P244" s="46">
        <f t="shared" si="55"/>
        <v>7.2310141757293866E-4</v>
      </c>
      <c r="Q244" s="45">
        <f t="shared" si="56"/>
        <v>4.2000000000000016E-2</v>
      </c>
      <c r="R244" s="45">
        <f t="shared" si="57"/>
        <v>4.4500000000000019E-2</v>
      </c>
      <c r="S244" s="46">
        <f t="shared" si="58"/>
        <v>4.2723101417572955E-2</v>
      </c>
    </row>
    <row r="245" spans="1:19" x14ac:dyDescent="0.25">
      <c r="A245" s="48">
        <v>37791</v>
      </c>
      <c r="B245" s="43">
        <v>0.33680555555555558</v>
      </c>
      <c r="C245" s="92">
        <v>4</v>
      </c>
      <c r="D245" s="47">
        <v>0.01</v>
      </c>
      <c r="F245" s="43">
        <v>0.37013888888888885</v>
      </c>
      <c r="H245" s="43">
        <v>0.37083333333333335</v>
      </c>
      <c r="I245" s="44" t="str">
        <f t="shared" si="48"/>
        <v/>
      </c>
      <c r="J245" s="45">
        <f t="shared" si="49"/>
        <v>9.000000000000048</v>
      </c>
      <c r="K245" s="45">
        <f t="shared" si="50"/>
        <v>1.0000000000000764</v>
      </c>
      <c r="L245" s="45">
        <f t="shared" si="51"/>
        <v>1</v>
      </c>
      <c r="M245" s="45">
        <f t="shared" ca="1" si="52"/>
        <v>0.33680555555555558</v>
      </c>
      <c r="N245" s="45" t="str">
        <f t="shared" si="53"/>
        <v/>
      </c>
      <c r="O245" s="45">
        <f t="shared" si="54"/>
        <v>2.7450000000000148</v>
      </c>
      <c r="P245" s="46">
        <f t="shared" si="55"/>
        <v>1.2969420246516918</v>
      </c>
      <c r="Q245" s="45">
        <f t="shared" si="56"/>
        <v>1.0000000000000763E-2</v>
      </c>
      <c r="R245" s="45">
        <f t="shared" si="57"/>
        <v>2.7550000000000154</v>
      </c>
      <c r="S245" s="46">
        <f t="shared" si="58"/>
        <v>1.3069420246516925</v>
      </c>
    </row>
    <row r="246" spans="1:19" x14ac:dyDescent="0.25">
      <c r="A246" s="92"/>
      <c r="B246" s="43"/>
      <c r="C246" s="92"/>
      <c r="D246" s="47">
        <v>0.6</v>
      </c>
      <c r="F246" s="43">
        <v>0.37708333333333338</v>
      </c>
      <c r="H246" s="43">
        <v>0.38819444444444445</v>
      </c>
      <c r="I246" s="44" t="str">
        <f t="shared" si="48"/>
        <v/>
      </c>
      <c r="J246" s="45">
        <f t="shared" si="49"/>
        <v>4.9999999999999822</v>
      </c>
      <c r="K246" s="45">
        <f t="shared" si="50"/>
        <v>15.999999999999943</v>
      </c>
      <c r="L246" s="45">
        <f t="shared" si="51"/>
        <v>2</v>
      </c>
      <c r="M246" s="45">
        <f t="shared" ca="1" si="52"/>
        <v>0.33680555555555558</v>
      </c>
      <c r="N246" s="45" t="str">
        <f t="shared" si="53"/>
        <v/>
      </c>
      <c r="O246" s="45">
        <f t="shared" si="54"/>
        <v>1.4999999999999947</v>
      </c>
      <c r="P246" s="46">
        <f t="shared" si="55"/>
        <v>0.22548445446323173</v>
      </c>
      <c r="Q246" s="45">
        <f t="shared" si="56"/>
        <v>9.5999999999999659</v>
      </c>
      <c r="R246" s="45">
        <f t="shared" si="57"/>
        <v>11.099999999999961</v>
      </c>
      <c r="S246" s="46">
        <f t="shared" si="58"/>
        <v>9.8254844544631972</v>
      </c>
    </row>
    <row r="247" spans="1:19" x14ac:dyDescent="0.25">
      <c r="A247" s="92"/>
      <c r="B247" s="43"/>
      <c r="C247" s="92"/>
      <c r="D247" s="47">
        <v>0</v>
      </c>
      <c r="F247" s="43">
        <v>0.39166666666666666</v>
      </c>
      <c r="H247" s="43">
        <v>0.3979166666666667</v>
      </c>
      <c r="I247" s="44" t="str">
        <f t="shared" si="48"/>
        <v/>
      </c>
      <c r="J247" s="45">
        <f t="shared" si="49"/>
        <v>19.000000000000014</v>
      </c>
      <c r="K247" s="45">
        <f t="shared" si="50"/>
        <v>9.000000000000048</v>
      </c>
      <c r="L247" s="45">
        <f t="shared" si="51"/>
        <v>3</v>
      </c>
      <c r="M247" s="45">
        <f t="shared" ca="1" si="52"/>
        <v>0.33680555555555558</v>
      </c>
      <c r="N247" s="45" t="str">
        <f t="shared" si="53"/>
        <v/>
      </c>
      <c r="O247" s="45">
        <f t="shared" si="54"/>
        <v>5.7000000000000037</v>
      </c>
      <c r="P247" s="46">
        <f t="shared" si="55"/>
        <v>0.85684092696028424</v>
      </c>
      <c r="Q247" s="45">
        <f t="shared" si="56"/>
        <v>0</v>
      </c>
      <c r="R247" s="45">
        <f t="shared" si="57"/>
        <v>5.7000000000000037</v>
      </c>
      <c r="S247" s="46">
        <f t="shared" si="58"/>
        <v>0.85684092696028424</v>
      </c>
    </row>
    <row r="248" spans="1:19" x14ac:dyDescent="0.25">
      <c r="A248" s="92"/>
      <c r="B248" s="43"/>
      <c r="C248" s="92"/>
      <c r="D248" s="47">
        <v>0.6</v>
      </c>
      <c r="F248" s="43">
        <v>0.41111111111111115</v>
      </c>
      <c r="H248" s="43">
        <v>0.41736111111111113</v>
      </c>
      <c r="I248" s="44">
        <f t="shared" si="48"/>
        <v>0.42083333333333334</v>
      </c>
      <c r="J248" s="45" t="str">
        <f t="shared" si="49"/>
        <v/>
      </c>
      <c r="K248" s="45">
        <f t="shared" si="50"/>
        <v>8.999999999999968</v>
      </c>
      <c r="L248" s="45">
        <f t="shared" si="51"/>
        <v>4</v>
      </c>
      <c r="M248" s="45">
        <f t="shared" ca="1" si="52"/>
        <v>0.33680555555555558</v>
      </c>
      <c r="N248" s="45" t="e">
        <f t="shared" ca="1" si="53"/>
        <v>#VALUE!</v>
      </c>
      <c r="O248" s="45">
        <f t="shared" si="54"/>
        <v>1.5</v>
      </c>
      <c r="P248" s="46">
        <f t="shared" si="55"/>
        <v>0.22548428583557498</v>
      </c>
      <c r="Q248" s="45">
        <f t="shared" si="56"/>
        <v>5.3999999999999808</v>
      </c>
      <c r="R248" s="45">
        <f t="shared" si="57"/>
        <v>6.8999999999999808</v>
      </c>
      <c r="S248" s="46">
        <f t="shared" si="58"/>
        <v>5.6254842858355554</v>
      </c>
    </row>
    <row r="249" spans="1:19" x14ac:dyDescent="0.25">
      <c r="A249" s="48">
        <v>37791</v>
      </c>
      <c r="B249" s="43">
        <v>0.61875000000000002</v>
      </c>
      <c r="C249" s="92">
        <v>4</v>
      </c>
      <c r="D249" s="47">
        <v>0.01</v>
      </c>
      <c r="F249" s="43">
        <v>0.63402777777777775</v>
      </c>
      <c r="H249" s="43">
        <v>0.63611111111111118</v>
      </c>
      <c r="I249" s="44" t="str">
        <f t="shared" si="48"/>
        <v/>
      </c>
      <c r="J249" s="45">
        <f t="shared" si="49"/>
        <v>8.9999999999998082</v>
      </c>
      <c r="K249" s="45">
        <f t="shared" si="50"/>
        <v>3.0000000000001492</v>
      </c>
      <c r="L249" s="45">
        <f t="shared" si="51"/>
        <v>1</v>
      </c>
      <c r="M249" s="45">
        <f t="shared" ca="1" si="52"/>
        <v>0.61875000000000002</v>
      </c>
      <c r="N249" s="45" t="str">
        <f t="shared" si="53"/>
        <v/>
      </c>
      <c r="O249" s="45">
        <f t="shared" si="54"/>
        <v>9.0449999999998063</v>
      </c>
      <c r="P249" s="46">
        <f t="shared" si="55"/>
        <v>3.3803819386476479</v>
      </c>
      <c r="Q249" s="45">
        <f t="shared" si="56"/>
        <v>3.0000000000001494E-2</v>
      </c>
      <c r="R249" s="45">
        <f t="shared" si="57"/>
        <v>9.0749999999998074</v>
      </c>
      <c r="S249" s="46">
        <f t="shared" si="58"/>
        <v>3.4103819386476495</v>
      </c>
    </row>
    <row r="250" spans="1:19" x14ac:dyDescent="0.25">
      <c r="A250" s="92"/>
      <c r="B250" s="43"/>
      <c r="C250" s="92"/>
      <c r="D250" s="47">
        <v>2</v>
      </c>
      <c r="F250" s="43">
        <v>0.64236111111111105</v>
      </c>
      <c r="H250" s="43">
        <v>0.67013888888888884</v>
      </c>
      <c r="I250" s="44" t="str">
        <f t="shared" si="48"/>
        <v/>
      </c>
      <c r="J250" s="45">
        <f t="shared" si="49"/>
        <v>3.9999999999999858</v>
      </c>
      <c r="K250" s="45">
        <f t="shared" si="50"/>
        <v>40.000000000000014</v>
      </c>
      <c r="L250" s="45">
        <f t="shared" si="51"/>
        <v>2</v>
      </c>
      <c r="M250" s="45">
        <f t="shared" ca="1" si="52"/>
        <v>0.61875000000000002</v>
      </c>
      <c r="N250" s="45" t="str">
        <f t="shared" si="53"/>
        <v/>
      </c>
      <c r="O250" s="45">
        <f t="shared" si="54"/>
        <v>23.999999999999915</v>
      </c>
      <c r="P250" s="46">
        <f t="shared" si="55"/>
        <v>19.882722847438146</v>
      </c>
      <c r="Q250" s="45">
        <f t="shared" si="56"/>
        <v>80.000000000000028</v>
      </c>
      <c r="R250" s="45">
        <f t="shared" si="57"/>
        <v>103.99999999999994</v>
      </c>
      <c r="S250" s="46">
        <f t="shared" si="58"/>
        <v>99.882722847438174</v>
      </c>
    </row>
    <row r="251" spans="1:19" x14ac:dyDescent="0.25">
      <c r="A251" s="92"/>
      <c r="B251" s="43"/>
      <c r="C251" s="92"/>
      <c r="D251" s="47">
        <v>10</v>
      </c>
      <c r="F251" s="43">
        <v>0.67291666666666661</v>
      </c>
      <c r="H251" s="43">
        <v>0.67499999999999993</v>
      </c>
      <c r="I251" s="44" t="str">
        <f t="shared" si="48"/>
        <v/>
      </c>
      <c r="J251" s="45">
        <f t="shared" si="49"/>
        <v>6.0000000000001386</v>
      </c>
      <c r="K251" s="45">
        <f t="shared" si="50"/>
        <v>2.9999999999999893</v>
      </c>
      <c r="L251" s="45">
        <f t="shared" si="51"/>
        <v>3</v>
      </c>
      <c r="M251" s="45">
        <f t="shared" ca="1" si="52"/>
        <v>0.61875000000000002</v>
      </c>
      <c r="N251" s="45" t="str">
        <f t="shared" si="53"/>
        <v/>
      </c>
      <c r="O251" s="45">
        <f t="shared" si="54"/>
        <v>570.00000000001319</v>
      </c>
      <c r="P251" s="46">
        <f t="shared" si="55"/>
        <v>352.8957929174839</v>
      </c>
      <c r="Q251" s="45">
        <f t="shared" si="56"/>
        <v>29.999999999999893</v>
      </c>
      <c r="R251" s="45">
        <f t="shared" si="57"/>
        <v>600.00000000001307</v>
      </c>
      <c r="S251" s="46">
        <f t="shared" si="58"/>
        <v>382.89579291748379</v>
      </c>
    </row>
    <row r="252" spans="1:19" x14ac:dyDescent="0.25">
      <c r="A252" s="92"/>
      <c r="B252" s="43"/>
      <c r="C252" s="92"/>
      <c r="D252" s="47">
        <v>180</v>
      </c>
      <c r="F252" s="43">
        <v>0.6791666666666667</v>
      </c>
      <c r="H252" s="43">
        <v>0.6972222222222223</v>
      </c>
      <c r="I252" s="44">
        <f t="shared" si="48"/>
        <v>0.70069444444444451</v>
      </c>
      <c r="J252" s="45" t="str">
        <f t="shared" si="49"/>
        <v/>
      </c>
      <c r="K252" s="45">
        <f t="shared" si="50"/>
        <v>26.000000000000068</v>
      </c>
      <c r="L252" s="45">
        <f t="shared" si="51"/>
        <v>4</v>
      </c>
      <c r="M252" s="45">
        <f t="shared" ca="1" si="52"/>
        <v>0.61875000000000002</v>
      </c>
      <c r="N252" s="45" t="e">
        <f t="shared" ca="1" si="53"/>
        <v>#VALUE!</v>
      </c>
      <c r="O252" s="45">
        <f t="shared" si="54"/>
        <v>450</v>
      </c>
      <c r="P252" s="46">
        <f t="shared" si="55"/>
        <v>47.347346607878421</v>
      </c>
      <c r="Q252" s="45">
        <f t="shared" si="56"/>
        <v>4680.0000000000118</v>
      </c>
      <c r="R252" s="45">
        <f t="shared" si="57"/>
        <v>5130.0000000000118</v>
      </c>
      <c r="S252" s="46">
        <f t="shared" si="58"/>
        <v>4727.3473466078904</v>
      </c>
    </row>
    <row r="253" spans="1:19" x14ac:dyDescent="0.25">
      <c r="A253" s="48">
        <v>37792</v>
      </c>
      <c r="B253" s="43">
        <v>0.34027777777777773</v>
      </c>
      <c r="C253" s="92">
        <v>4</v>
      </c>
      <c r="D253" s="47">
        <v>0.01</v>
      </c>
      <c r="F253" s="43">
        <v>0.37152777777777773</v>
      </c>
      <c r="H253" s="43">
        <v>0.37291666666666662</v>
      </c>
      <c r="I253" s="44" t="str">
        <f t="shared" si="48"/>
        <v/>
      </c>
      <c r="J253" s="45">
        <f t="shared" si="49"/>
        <v>11.000000000000041</v>
      </c>
      <c r="K253" s="45">
        <f t="shared" si="50"/>
        <v>1.9999999999999929</v>
      </c>
      <c r="L253" s="45">
        <f t="shared" si="51"/>
        <v>1</v>
      </c>
      <c r="M253" s="45">
        <f t="shared" ca="1" si="52"/>
        <v>0.34027777777777773</v>
      </c>
      <c r="N253" s="45" t="str">
        <f t="shared" si="53"/>
        <v/>
      </c>
      <c r="O253" s="45">
        <f t="shared" si="54"/>
        <v>55.055000000000206</v>
      </c>
      <c r="P253" s="46">
        <f t="shared" si="55"/>
        <v>15.90843692851629</v>
      </c>
      <c r="Q253" s="45">
        <f t="shared" si="56"/>
        <v>1.9999999999999931E-2</v>
      </c>
      <c r="R253" s="45">
        <f t="shared" si="57"/>
        <v>55.075000000000209</v>
      </c>
      <c r="S253" s="46">
        <f t="shared" si="58"/>
        <v>15.928436928516289</v>
      </c>
    </row>
    <row r="254" spans="1:19" x14ac:dyDescent="0.25">
      <c r="A254" s="92"/>
      <c r="B254" s="43"/>
      <c r="C254" s="92"/>
      <c r="D254" s="47">
        <v>10</v>
      </c>
      <c r="F254" s="43">
        <v>0.38055555555555554</v>
      </c>
      <c r="H254" s="43">
        <v>0.3833333333333333</v>
      </c>
      <c r="I254" s="44" t="str">
        <f t="shared" si="48"/>
        <v/>
      </c>
      <c r="J254" s="45">
        <f t="shared" si="49"/>
        <v>5.0000000000000622</v>
      </c>
      <c r="K254" s="45">
        <f t="shared" si="50"/>
        <v>3.9999999999999858</v>
      </c>
      <c r="L254" s="45">
        <f t="shared" si="51"/>
        <v>2</v>
      </c>
      <c r="M254" s="45">
        <f t="shared" ca="1" si="52"/>
        <v>0.34027777777777773</v>
      </c>
      <c r="N254" s="45" t="str">
        <f t="shared" si="53"/>
        <v/>
      </c>
      <c r="O254" s="45">
        <f t="shared" si="54"/>
        <v>475.00000000000591</v>
      </c>
      <c r="P254" s="46">
        <f t="shared" si="55"/>
        <v>294.07982743123347</v>
      </c>
      <c r="Q254" s="45">
        <f t="shared" si="56"/>
        <v>39.999999999999858</v>
      </c>
      <c r="R254" s="45">
        <f t="shared" si="57"/>
        <v>515.0000000000058</v>
      </c>
      <c r="S254" s="46">
        <f t="shared" si="58"/>
        <v>334.0798274312333</v>
      </c>
    </row>
    <row r="255" spans="1:19" x14ac:dyDescent="0.25">
      <c r="A255" s="92"/>
      <c r="B255" s="43"/>
      <c r="C255" s="92"/>
      <c r="D255" s="47">
        <v>180</v>
      </c>
      <c r="F255" s="43">
        <v>0.38680555555555557</v>
      </c>
      <c r="H255" s="43">
        <v>0.4909722222222222</v>
      </c>
      <c r="I255" s="44">
        <f t="shared" si="48"/>
        <v>0.49444444444444441</v>
      </c>
      <c r="J255" s="45" t="str">
        <f t="shared" si="49"/>
        <v/>
      </c>
      <c r="K255" s="45">
        <f t="shared" si="50"/>
        <v>149.99999999999994</v>
      </c>
      <c r="L255" s="45">
        <f t="shared" si="51"/>
        <v>3</v>
      </c>
      <c r="M255" s="45">
        <f t="shared" ca="1" si="52"/>
        <v>0.34027777777777773</v>
      </c>
      <c r="N255" s="45" t="e">
        <f t="shared" ca="1" si="53"/>
        <v>#VALUE!</v>
      </c>
      <c r="O255" s="45">
        <f t="shared" si="54"/>
        <v>450</v>
      </c>
      <c r="P255" s="46">
        <f t="shared" si="55"/>
        <v>47.347346607878421</v>
      </c>
      <c r="Q255" s="45">
        <f t="shared" si="56"/>
        <v>26999.999999999989</v>
      </c>
      <c r="R255" s="45">
        <f t="shared" si="57"/>
        <v>27449.999999999989</v>
      </c>
      <c r="S255" s="46">
        <f t="shared" si="58"/>
        <v>27047.347346607869</v>
      </c>
    </row>
    <row r="256" spans="1:19" x14ac:dyDescent="0.25">
      <c r="A256" s="48">
        <v>37793</v>
      </c>
      <c r="B256" s="43">
        <v>0.33749999999999997</v>
      </c>
      <c r="C256" s="92">
        <v>4</v>
      </c>
      <c r="D256" s="47">
        <v>0.01</v>
      </c>
      <c r="F256" s="43">
        <v>0.36805555555555558</v>
      </c>
      <c r="H256" s="43">
        <v>0.37013888888888885</v>
      </c>
      <c r="I256" s="44" t="str">
        <f t="shared" si="48"/>
        <v/>
      </c>
      <c r="J256" s="45">
        <f t="shared" si="49"/>
        <v>11.000000000000041</v>
      </c>
      <c r="K256" s="45">
        <f t="shared" si="50"/>
        <v>2.9999999999999094</v>
      </c>
      <c r="L256" s="45">
        <f t="shared" si="51"/>
        <v>1</v>
      </c>
      <c r="M256" s="45">
        <f t="shared" ca="1" si="52"/>
        <v>0.33749999999999997</v>
      </c>
      <c r="N256" s="45" t="str">
        <f t="shared" si="53"/>
        <v/>
      </c>
      <c r="O256" s="45">
        <f t="shared" si="54"/>
        <v>3.3550000000000124</v>
      </c>
      <c r="P256" s="46">
        <f t="shared" si="55"/>
        <v>1.5851513634631764</v>
      </c>
      <c r="Q256" s="45">
        <f t="shared" si="56"/>
        <v>2.9999999999999093E-2</v>
      </c>
      <c r="R256" s="45">
        <f t="shared" si="57"/>
        <v>3.3850000000000113</v>
      </c>
      <c r="S256" s="46">
        <f t="shared" si="58"/>
        <v>1.6151513634631756</v>
      </c>
    </row>
    <row r="257" spans="1:19" x14ac:dyDescent="0.25">
      <c r="D257" s="54">
        <v>0.6</v>
      </c>
      <c r="F257" s="51">
        <v>0.37777777777777777</v>
      </c>
      <c r="G257" s="53"/>
      <c r="H257" s="51">
        <v>0.38958333333333334</v>
      </c>
      <c r="I257" s="44">
        <f t="shared" si="48"/>
        <v>0.39305555555555555</v>
      </c>
      <c r="J257" s="45" t="str">
        <f t="shared" si="49"/>
        <v/>
      </c>
      <c r="K257" s="45">
        <f t="shared" si="50"/>
        <v>17.000000000000021</v>
      </c>
      <c r="L257" s="45">
        <f t="shared" si="51"/>
        <v>2</v>
      </c>
      <c r="M257" s="45">
        <f t="shared" ca="1" si="52"/>
        <v>0.33749999999999997</v>
      </c>
      <c r="N257" s="45" t="e">
        <f t="shared" ca="1" si="53"/>
        <v>#VALUE!</v>
      </c>
      <c r="O257" s="45">
        <f t="shared" si="54"/>
        <v>1.5</v>
      </c>
      <c r="P257" s="46">
        <f t="shared" si="55"/>
        <v>0.22548428583557498</v>
      </c>
      <c r="Q257" s="45">
        <f t="shared" si="56"/>
        <v>10.200000000000012</v>
      </c>
      <c r="R257" s="45">
        <f t="shared" si="57"/>
        <v>11.700000000000012</v>
      </c>
      <c r="S257" s="46">
        <f t="shared" si="58"/>
        <v>10.425484285835587</v>
      </c>
    </row>
    <row r="258" spans="1:19" x14ac:dyDescent="0.25">
      <c r="A258" s="48">
        <v>37793</v>
      </c>
      <c r="B258" s="43">
        <v>0.5756944444444444</v>
      </c>
      <c r="C258" s="92" t="s">
        <v>20</v>
      </c>
      <c r="D258" s="47">
        <v>0.01</v>
      </c>
      <c r="F258" s="43">
        <v>0.59236111111111112</v>
      </c>
      <c r="H258" s="43">
        <v>0.59305555555555556</v>
      </c>
      <c r="I258" s="44" t="str">
        <f t="shared" si="48"/>
        <v/>
      </c>
      <c r="J258" s="45">
        <f t="shared" si="49"/>
        <v>9.9999999999999645</v>
      </c>
      <c r="K258" s="45">
        <f t="shared" si="50"/>
        <v>0.99999999999999645</v>
      </c>
      <c r="L258" s="45">
        <f t="shared" si="51"/>
        <v>1</v>
      </c>
      <c r="M258" s="45">
        <f t="shared" ca="1" si="52"/>
        <v>0.5756944444444444</v>
      </c>
      <c r="N258" s="45" t="str">
        <f t="shared" si="53"/>
        <v/>
      </c>
      <c r="O258" s="45">
        <f t="shared" si="54"/>
        <v>50.04999999999982</v>
      </c>
      <c r="P258" s="46">
        <f t="shared" si="55"/>
        <v>14.462215389560159</v>
      </c>
      <c r="Q258" s="45">
        <f t="shared" si="56"/>
        <v>9.9999999999999655E-3</v>
      </c>
      <c r="R258" s="45">
        <f t="shared" si="57"/>
        <v>50.059999999999818</v>
      </c>
      <c r="S258" s="46">
        <f t="shared" si="58"/>
        <v>14.472215389560159</v>
      </c>
    </row>
    <row r="259" spans="1:19" x14ac:dyDescent="0.25">
      <c r="A259" s="92"/>
      <c r="B259" s="43"/>
      <c r="C259" s="92"/>
      <c r="D259" s="47">
        <v>10</v>
      </c>
      <c r="F259" s="43">
        <v>0.6</v>
      </c>
      <c r="H259" s="43">
        <v>0.60138888888888886</v>
      </c>
      <c r="I259" s="44" t="str">
        <f t="shared" si="48"/>
        <v/>
      </c>
      <c r="J259" s="45">
        <f t="shared" si="49"/>
        <v>5.9999999999999787</v>
      </c>
      <c r="K259" s="45">
        <f t="shared" si="50"/>
        <v>1.9999999999999929</v>
      </c>
      <c r="L259" s="45">
        <f t="shared" si="51"/>
        <v>2</v>
      </c>
      <c r="M259" s="45">
        <f t="shared" ca="1" si="52"/>
        <v>0.5756944444444444</v>
      </c>
      <c r="N259" s="45" t="str">
        <f t="shared" si="53"/>
        <v/>
      </c>
      <c r="O259" s="45">
        <f t="shared" si="54"/>
        <v>569.99999999999795</v>
      </c>
      <c r="P259" s="46">
        <f t="shared" si="55"/>
        <v>352.89579291747452</v>
      </c>
      <c r="Q259" s="45">
        <f t="shared" si="56"/>
        <v>19.999999999999929</v>
      </c>
      <c r="R259" s="45">
        <f t="shared" si="57"/>
        <v>589.99999999999784</v>
      </c>
      <c r="S259" s="46">
        <f t="shared" si="58"/>
        <v>372.89579291747447</v>
      </c>
    </row>
    <row r="260" spans="1:19" x14ac:dyDescent="0.25">
      <c r="A260" s="92"/>
      <c r="B260" s="43"/>
      <c r="C260" s="92"/>
      <c r="D260" s="47">
        <v>180</v>
      </c>
      <c r="F260" s="43">
        <v>0.60555555555555551</v>
      </c>
      <c r="H260" s="43">
        <v>0.69652777777777775</v>
      </c>
      <c r="I260" s="44">
        <f t="shared" si="48"/>
        <v>0.7</v>
      </c>
      <c r="J260" s="45" t="str">
        <f t="shared" si="49"/>
        <v/>
      </c>
      <c r="K260" s="45">
        <f t="shared" si="50"/>
        <v>131</v>
      </c>
      <c r="L260" s="45">
        <f t="shared" si="51"/>
        <v>3</v>
      </c>
      <c r="M260" s="45">
        <f t="shared" ca="1" si="52"/>
        <v>0.5756944444444444</v>
      </c>
      <c r="N260" s="45" t="e">
        <f t="shared" ca="1" si="53"/>
        <v>#VALUE!</v>
      </c>
      <c r="O260" s="45">
        <f t="shared" si="54"/>
        <v>450</v>
      </c>
      <c r="P260" s="46">
        <f t="shared" si="55"/>
        <v>47.347346607878421</v>
      </c>
      <c r="Q260" s="45">
        <f t="shared" si="56"/>
        <v>23580</v>
      </c>
      <c r="R260" s="45">
        <f t="shared" si="57"/>
        <v>24030</v>
      </c>
      <c r="S260" s="46">
        <f t="shared" si="58"/>
        <v>23627.347346607879</v>
      </c>
    </row>
    <row r="261" spans="1:19" x14ac:dyDescent="0.25">
      <c r="A261" s="48">
        <v>37797</v>
      </c>
      <c r="B261" s="43">
        <v>0.60138888888888886</v>
      </c>
      <c r="C261" s="92">
        <v>4</v>
      </c>
      <c r="D261" s="47">
        <v>0.01</v>
      </c>
      <c r="F261" s="43">
        <v>0.6381944444444444</v>
      </c>
      <c r="H261" s="43">
        <v>0.6430555555555556</v>
      </c>
      <c r="I261" s="44" t="str">
        <f t="shared" si="48"/>
        <v/>
      </c>
      <c r="J261" s="45">
        <f t="shared" si="49"/>
        <v>4.9999999999999822</v>
      </c>
      <c r="K261" s="45">
        <f t="shared" si="50"/>
        <v>7.000000000000135</v>
      </c>
      <c r="L261" s="45">
        <f t="shared" si="51"/>
        <v>1</v>
      </c>
      <c r="M261" s="45">
        <f t="shared" ca="1" si="52"/>
        <v>0.60138888888888886</v>
      </c>
      <c r="N261" s="45" t="str">
        <f t="shared" si="53"/>
        <v/>
      </c>
      <c r="O261" s="45">
        <f t="shared" si="54"/>
        <v>0.27499999999999902</v>
      </c>
      <c r="P261" s="46">
        <f t="shared" si="55"/>
        <v>0.19544015550863911</v>
      </c>
      <c r="Q261" s="45">
        <f t="shared" si="56"/>
        <v>7.0000000000001353E-2</v>
      </c>
      <c r="R261" s="45">
        <f t="shared" si="57"/>
        <v>0.34500000000000036</v>
      </c>
      <c r="S261" s="46">
        <f t="shared" si="58"/>
        <v>0.26544015550864047</v>
      </c>
    </row>
    <row r="262" spans="1:19" x14ac:dyDescent="0.25">
      <c r="A262" s="92"/>
      <c r="B262" s="43"/>
      <c r="C262" s="92"/>
      <c r="D262" s="47">
        <v>0.1</v>
      </c>
      <c r="F262" s="43">
        <v>0.64652777777777781</v>
      </c>
      <c r="H262" s="43">
        <v>0.65208333333333335</v>
      </c>
      <c r="I262" s="44" t="str">
        <f t="shared" si="48"/>
        <v/>
      </c>
      <c r="J262" s="45">
        <f t="shared" si="49"/>
        <v>3.9999999999999858</v>
      </c>
      <c r="K262" s="45">
        <f t="shared" si="50"/>
        <v>7.9999999999999716</v>
      </c>
      <c r="L262" s="45">
        <f t="shared" si="51"/>
        <v>2</v>
      </c>
      <c r="M262" s="45">
        <f t="shared" ca="1" si="52"/>
        <v>0.60138888888888886</v>
      </c>
      <c r="N262" s="45" t="str">
        <f t="shared" si="53"/>
        <v/>
      </c>
      <c r="O262" s="45">
        <f t="shared" si="54"/>
        <v>2.1999999999999922</v>
      </c>
      <c r="P262" s="46">
        <f t="shared" si="55"/>
        <v>1.5634662458609596</v>
      </c>
      <c r="Q262" s="45">
        <f t="shared" si="56"/>
        <v>0.79999999999999716</v>
      </c>
      <c r="R262" s="45">
        <f t="shared" si="57"/>
        <v>2.9999999999999893</v>
      </c>
      <c r="S262" s="46">
        <f t="shared" si="58"/>
        <v>2.3634662458609568</v>
      </c>
    </row>
    <row r="263" spans="1:19" x14ac:dyDescent="0.25">
      <c r="A263" s="92"/>
      <c r="B263" s="43"/>
      <c r="C263" s="92"/>
      <c r="D263" s="47">
        <v>1</v>
      </c>
      <c r="F263" s="43">
        <v>0.65486111111111112</v>
      </c>
      <c r="H263" s="43">
        <v>0.65902777777777777</v>
      </c>
      <c r="I263" s="44" t="str">
        <f t="shared" si="48"/>
        <v/>
      </c>
      <c r="J263" s="45">
        <f t="shared" si="49"/>
        <v>4.9999999999999822</v>
      </c>
      <c r="K263" s="45">
        <f t="shared" si="50"/>
        <v>5.9999999999999787</v>
      </c>
      <c r="L263" s="45">
        <f t="shared" si="51"/>
        <v>3</v>
      </c>
      <c r="M263" s="45">
        <f t="shared" ca="1" si="52"/>
        <v>0.60138888888888886</v>
      </c>
      <c r="N263" s="45" t="str">
        <f t="shared" si="53"/>
        <v/>
      </c>
      <c r="O263" s="45">
        <f t="shared" si="54"/>
        <v>27.499999999999901</v>
      </c>
      <c r="P263" s="46">
        <f t="shared" si="55"/>
        <v>19.543259324418777</v>
      </c>
      <c r="Q263" s="45">
        <f t="shared" si="56"/>
        <v>5.9999999999999787</v>
      </c>
      <c r="R263" s="45">
        <f t="shared" si="57"/>
        <v>33.499999999999879</v>
      </c>
      <c r="S263" s="46">
        <f t="shared" si="58"/>
        <v>25.543259324418756</v>
      </c>
    </row>
    <row r="264" spans="1:19" x14ac:dyDescent="0.25">
      <c r="A264" s="92"/>
      <c r="B264" s="43"/>
      <c r="C264" s="92"/>
      <c r="D264" s="47">
        <v>10</v>
      </c>
      <c r="F264" s="43">
        <v>0.66249999999999998</v>
      </c>
      <c r="H264" s="43">
        <v>0.6694444444444444</v>
      </c>
      <c r="I264" s="44" t="str">
        <f t="shared" si="48"/>
        <v/>
      </c>
      <c r="J264" s="45">
        <f t="shared" si="49"/>
        <v>6.0000000000001386</v>
      </c>
      <c r="K264" s="45">
        <f t="shared" si="50"/>
        <v>9.9999999999999645</v>
      </c>
      <c r="L264" s="45">
        <f t="shared" si="51"/>
        <v>4</v>
      </c>
      <c r="M264" s="45">
        <f t="shared" ca="1" si="52"/>
        <v>0.60138888888888886</v>
      </c>
      <c r="N264" s="45" t="str">
        <f t="shared" si="53"/>
        <v/>
      </c>
      <c r="O264" s="45">
        <f t="shared" si="54"/>
        <v>570.00000000001319</v>
      </c>
      <c r="P264" s="46">
        <f t="shared" si="55"/>
        <v>352.8957929174839</v>
      </c>
      <c r="Q264" s="45">
        <f t="shared" si="56"/>
        <v>99.999999999999645</v>
      </c>
      <c r="R264" s="45">
        <f t="shared" si="57"/>
        <v>670.00000000001285</v>
      </c>
      <c r="S264" s="46">
        <f t="shared" si="58"/>
        <v>452.89579291748356</v>
      </c>
    </row>
    <row r="265" spans="1:19" x14ac:dyDescent="0.25">
      <c r="A265" s="92"/>
      <c r="B265" s="43"/>
      <c r="C265" s="92"/>
      <c r="D265" s="47">
        <v>180</v>
      </c>
      <c r="F265" s="43">
        <v>0.67361111111111116</v>
      </c>
      <c r="H265" s="43">
        <v>0.68125000000000002</v>
      </c>
      <c r="I265" s="44">
        <f t="shared" si="48"/>
        <v>0.68472222222222223</v>
      </c>
      <c r="J265" s="45" t="str">
        <f t="shared" si="49"/>
        <v/>
      </c>
      <c r="K265" s="45">
        <f t="shared" si="50"/>
        <v>10.999999999999961</v>
      </c>
      <c r="L265" s="45">
        <f t="shared" si="51"/>
        <v>5</v>
      </c>
      <c r="M265" s="45">
        <f t="shared" ca="1" si="52"/>
        <v>0.60138888888888886</v>
      </c>
      <c r="N265" s="45" t="e">
        <f t="shared" ca="1" si="53"/>
        <v>#VALUE!</v>
      </c>
      <c r="O265" s="45">
        <f t="shared" si="54"/>
        <v>450</v>
      </c>
      <c r="P265" s="46">
        <f t="shared" si="55"/>
        <v>47.347346607878421</v>
      </c>
      <c r="Q265" s="45">
        <f t="shared" si="56"/>
        <v>1979.999999999993</v>
      </c>
      <c r="R265" s="45">
        <f t="shared" si="57"/>
        <v>2429.9999999999927</v>
      </c>
      <c r="S265" s="46">
        <f t="shared" si="58"/>
        <v>2027.3473466078713</v>
      </c>
    </row>
    <row r="266" spans="1:19" x14ac:dyDescent="0.25">
      <c r="A266" s="48">
        <v>37798</v>
      </c>
      <c r="B266" s="43" t="s">
        <v>21</v>
      </c>
      <c r="C266" s="92">
        <v>304</v>
      </c>
      <c r="D266" s="47">
        <v>0.01</v>
      </c>
      <c r="F266" s="43">
        <v>0.43472222222222223</v>
      </c>
      <c r="H266" s="43">
        <v>0.4368055555555555</v>
      </c>
      <c r="I266" s="44">
        <f t="shared" si="48"/>
        <v>0.44027777777777771</v>
      </c>
      <c r="J266" s="45" t="str">
        <f t="shared" si="49"/>
        <v/>
      </c>
      <c r="K266" s="45">
        <f t="shared" si="50"/>
        <v>2.9999999999999094</v>
      </c>
      <c r="L266" s="45">
        <f t="shared" si="51"/>
        <v>1</v>
      </c>
      <c r="M266" s="45" t="str">
        <f t="shared" ca="1" si="52"/>
        <v>8 07</v>
      </c>
      <c r="N266" s="45">
        <f t="shared" ca="1" si="53"/>
        <v>146.99999999999989</v>
      </c>
      <c r="O266" s="45">
        <f t="shared" si="54"/>
        <v>2.5000000000000001E-2</v>
      </c>
      <c r="P266" s="46">
        <f t="shared" si="55"/>
        <v>5.4281443780592247E-3</v>
      </c>
      <c r="Q266" s="45">
        <f t="shared" si="56"/>
        <v>2.9999999999999093E-2</v>
      </c>
      <c r="R266" s="45">
        <f t="shared" si="57"/>
        <v>5.4999999999999091E-2</v>
      </c>
      <c r="S266" s="46">
        <f t="shared" si="58"/>
        <v>3.5428144378058316E-2</v>
      </c>
    </row>
    <row r="267" spans="1:19" x14ac:dyDescent="0.25">
      <c r="A267" s="48">
        <v>37798</v>
      </c>
      <c r="B267" s="43">
        <v>0.6479166666666667</v>
      </c>
      <c r="C267" s="92">
        <v>4</v>
      </c>
      <c r="D267" s="47">
        <v>10</v>
      </c>
      <c r="F267" s="43">
        <v>0.66666666666666663</v>
      </c>
      <c r="H267" s="43">
        <v>0.66805555555555562</v>
      </c>
      <c r="I267" s="44" t="str">
        <f t="shared" si="48"/>
        <v/>
      </c>
      <c r="J267" s="45">
        <f t="shared" si="49"/>
        <v>5.9999999999998188</v>
      </c>
      <c r="K267" s="45">
        <f t="shared" si="50"/>
        <v>2.0000000000001528</v>
      </c>
      <c r="L267" s="45">
        <f t="shared" si="51"/>
        <v>1</v>
      </c>
      <c r="M267" s="45">
        <f t="shared" ca="1" si="52"/>
        <v>0.6479166666666667</v>
      </c>
      <c r="N267" s="45" t="str">
        <f t="shared" si="53"/>
        <v/>
      </c>
      <c r="O267" s="45">
        <f t="shared" si="54"/>
        <v>569.99999999998283</v>
      </c>
      <c r="P267" s="46">
        <f t="shared" si="55"/>
        <v>352.89579291746514</v>
      </c>
      <c r="Q267" s="45">
        <f t="shared" si="56"/>
        <v>20.000000000001528</v>
      </c>
      <c r="R267" s="45">
        <f t="shared" si="57"/>
        <v>589.99999999998431</v>
      </c>
      <c r="S267" s="46">
        <f t="shared" si="58"/>
        <v>372.89579291746668</v>
      </c>
    </row>
    <row r="268" spans="1:19" x14ac:dyDescent="0.25">
      <c r="A268" s="92"/>
      <c r="B268" s="43"/>
      <c r="C268" s="92"/>
      <c r="D268" s="47">
        <v>180</v>
      </c>
      <c r="F268" s="43">
        <v>0.67222222222222217</v>
      </c>
      <c r="H268" s="43">
        <v>0.69652777777777775</v>
      </c>
      <c r="I268" s="44">
        <f t="shared" si="48"/>
        <v>0.7</v>
      </c>
      <c r="J268" s="45" t="str">
        <f t="shared" si="49"/>
        <v/>
      </c>
      <c r="K268" s="45">
        <f t="shared" si="50"/>
        <v>35.000000000000036</v>
      </c>
      <c r="L268" s="45">
        <f t="shared" si="51"/>
        <v>2</v>
      </c>
      <c r="M268" s="45">
        <f t="shared" ca="1" si="52"/>
        <v>0.6479166666666667</v>
      </c>
      <c r="N268" s="45" t="e">
        <f t="shared" ca="1" si="53"/>
        <v>#VALUE!</v>
      </c>
      <c r="O268" s="45">
        <f t="shared" si="54"/>
        <v>450</v>
      </c>
      <c r="P268" s="46">
        <f t="shared" si="55"/>
        <v>47.347346607878421</v>
      </c>
      <c r="Q268" s="45">
        <f t="shared" si="56"/>
        <v>6300.0000000000064</v>
      </c>
      <c r="R268" s="45">
        <f t="shared" si="57"/>
        <v>6750.0000000000064</v>
      </c>
      <c r="S268" s="46">
        <f t="shared" si="58"/>
        <v>6347.3473466078849</v>
      </c>
    </row>
    <row r="269" spans="1:19" x14ac:dyDescent="0.25">
      <c r="A269" s="48">
        <v>37799</v>
      </c>
      <c r="B269" s="43">
        <v>0.34166666666666662</v>
      </c>
      <c r="C269" s="92">
        <v>4</v>
      </c>
      <c r="D269" s="47">
        <v>0.01</v>
      </c>
      <c r="F269" s="43">
        <v>0.3743055555555555</v>
      </c>
      <c r="H269" s="43">
        <v>0.3756944444444445</v>
      </c>
      <c r="I269" s="44" t="str">
        <f t="shared" si="48"/>
        <v/>
      </c>
      <c r="J269" s="45">
        <f t="shared" si="49"/>
        <v>8.9999999999998881</v>
      </c>
      <c r="K269" s="45">
        <f t="shared" si="50"/>
        <v>2.0000000000001528</v>
      </c>
      <c r="L269" s="45">
        <f t="shared" si="51"/>
        <v>1</v>
      </c>
      <c r="M269" s="45">
        <f t="shared" ca="1" si="52"/>
        <v>0.34166666666666662</v>
      </c>
      <c r="N269" s="45" t="str">
        <f t="shared" si="53"/>
        <v/>
      </c>
      <c r="O269" s="45">
        <f t="shared" si="54"/>
        <v>45.04499999999944</v>
      </c>
      <c r="P269" s="46">
        <f t="shared" si="55"/>
        <v>13.015993850604026</v>
      </c>
      <c r="Q269" s="45">
        <f t="shared" si="56"/>
        <v>2.0000000000001527E-2</v>
      </c>
      <c r="R269" s="45">
        <f t="shared" si="57"/>
        <v>45.064999999999444</v>
      </c>
      <c r="S269" s="46">
        <f t="shared" si="58"/>
        <v>13.035993850604028</v>
      </c>
    </row>
    <row r="270" spans="1:19" x14ac:dyDescent="0.25">
      <c r="A270" s="92"/>
      <c r="B270" s="43"/>
      <c r="C270" s="92"/>
      <c r="D270" s="47">
        <v>10</v>
      </c>
      <c r="F270" s="43">
        <v>0.38194444444444442</v>
      </c>
      <c r="H270" s="43">
        <v>0.3833333333333333</v>
      </c>
      <c r="I270" s="44" t="str">
        <f t="shared" si="48"/>
        <v/>
      </c>
      <c r="J270" s="45">
        <f t="shared" si="49"/>
        <v>6.0000000000000586</v>
      </c>
      <c r="K270" s="45">
        <f t="shared" si="50"/>
        <v>1.9999999999999929</v>
      </c>
      <c r="L270" s="45">
        <f t="shared" si="51"/>
        <v>2</v>
      </c>
      <c r="M270" s="45">
        <f t="shared" ca="1" si="52"/>
        <v>0.34166666666666662</v>
      </c>
      <c r="N270" s="45" t="str">
        <f t="shared" si="53"/>
        <v/>
      </c>
      <c r="O270" s="45">
        <f t="shared" si="54"/>
        <v>570.00000000000557</v>
      </c>
      <c r="P270" s="46">
        <f t="shared" si="55"/>
        <v>352.89579291747924</v>
      </c>
      <c r="Q270" s="45">
        <f t="shared" si="56"/>
        <v>19.999999999999929</v>
      </c>
      <c r="R270" s="45">
        <f t="shared" si="57"/>
        <v>590.00000000000546</v>
      </c>
      <c r="S270" s="46">
        <f t="shared" si="58"/>
        <v>372.89579291747918</v>
      </c>
    </row>
    <row r="271" spans="1:19" x14ac:dyDescent="0.25">
      <c r="D271" s="55">
        <v>180</v>
      </c>
      <c r="F271" s="57">
        <v>0.38750000000000001</v>
      </c>
      <c r="H271" s="57">
        <v>0.4916666666666667</v>
      </c>
      <c r="I271" s="44">
        <f t="shared" si="48"/>
        <v>0.49513888888888891</v>
      </c>
      <c r="J271" s="45" t="str">
        <f t="shared" si="49"/>
        <v/>
      </c>
      <c r="K271" s="45">
        <f t="shared" si="50"/>
        <v>150.00000000000003</v>
      </c>
      <c r="L271" s="45">
        <f t="shared" si="51"/>
        <v>3</v>
      </c>
      <c r="M271" s="45">
        <f t="shared" ca="1" si="52"/>
        <v>0.34166666666666662</v>
      </c>
      <c r="N271" s="45" t="e">
        <f t="shared" ca="1" si="53"/>
        <v>#VALUE!</v>
      </c>
      <c r="O271" s="45">
        <f t="shared" si="54"/>
        <v>450</v>
      </c>
      <c r="P271" s="46">
        <f t="shared" si="55"/>
        <v>47.347346607878421</v>
      </c>
      <c r="Q271" s="45">
        <f t="shared" si="56"/>
        <v>27000.000000000004</v>
      </c>
      <c r="R271" s="45">
        <f t="shared" si="57"/>
        <v>27450.000000000004</v>
      </c>
      <c r="S271" s="46">
        <f t="shared" si="58"/>
        <v>27047.347346607883</v>
      </c>
    </row>
    <row r="272" spans="1:19" x14ac:dyDescent="0.25">
      <c r="A272" s="48">
        <v>37802</v>
      </c>
      <c r="B272" s="43">
        <v>0.44375000000000003</v>
      </c>
      <c r="C272" s="92">
        <v>4</v>
      </c>
      <c r="D272" s="47">
        <v>0.01</v>
      </c>
      <c r="F272" s="43">
        <v>0.48125000000000001</v>
      </c>
      <c r="H272" s="43">
        <v>0.48333333333333334</v>
      </c>
      <c r="I272" s="44" t="str">
        <f t="shared" si="48"/>
        <v/>
      </c>
      <c r="J272" s="45">
        <f t="shared" si="49"/>
        <v>18.000000000000014</v>
      </c>
      <c r="K272" s="45">
        <f t="shared" si="50"/>
        <v>2.9999999999999893</v>
      </c>
      <c r="L272" s="45">
        <f t="shared" si="51"/>
        <v>1</v>
      </c>
      <c r="M272" s="45">
        <f t="shared" ca="1" si="52"/>
        <v>0.44375000000000003</v>
      </c>
      <c r="N272" s="45" t="str">
        <f t="shared" si="53"/>
        <v/>
      </c>
      <c r="O272" s="45">
        <f t="shared" si="54"/>
        <v>900.09000000000071</v>
      </c>
      <c r="P272" s="46">
        <f t="shared" si="55"/>
        <v>195.41509497896678</v>
      </c>
      <c r="Q272" s="45">
        <f t="shared" si="56"/>
        <v>2.9999999999999895E-2</v>
      </c>
      <c r="R272" s="45">
        <f t="shared" si="57"/>
        <v>900.12000000000069</v>
      </c>
      <c r="S272" s="46">
        <f t="shared" si="58"/>
        <v>195.44509497896678</v>
      </c>
    </row>
    <row r="273" spans="1:19" x14ac:dyDescent="0.25">
      <c r="A273" s="92"/>
      <c r="B273" s="43"/>
      <c r="C273" s="92"/>
      <c r="D273" s="47">
        <v>100</v>
      </c>
      <c r="F273" s="43">
        <v>0.49583333333333335</v>
      </c>
      <c r="H273" s="43">
        <v>0.49791666666666662</v>
      </c>
      <c r="I273" s="44" t="str">
        <f t="shared" si="48"/>
        <v/>
      </c>
      <c r="J273" s="45">
        <f t="shared" si="49"/>
        <v>11.000000000000041</v>
      </c>
      <c r="K273" s="45">
        <f t="shared" si="50"/>
        <v>2.9999999999999094</v>
      </c>
      <c r="L273" s="45">
        <f t="shared" si="51"/>
        <v>2</v>
      </c>
      <c r="M273" s="45">
        <f t="shared" ca="1" si="52"/>
        <v>0.44375000000000003</v>
      </c>
      <c r="N273" s="45" t="str">
        <f t="shared" si="53"/>
        <v/>
      </c>
      <c r="O273" s="45">
        <f t="shared" si="54"/>
        <v>1540.0000000000057</v>
      </c>
      <c r="P273" s="46">
        <f t="shared" si="55"/>
        <v>1497.1418359763379</v>
      </c>
      <c r="Q273" s="45">
        <f t="shared" si="56"/>
        <v>299.99999999999096</v>
      </c>
      <c r="R273" s="45">
        <f t="shared" si="57"/>
        <v>1839.9999999999966</v>
      </c>
      <c r="S273" s="46">
        <f t="shared" si="58"/>
        <v>1797.1418359763288</v>
      </c>
    </row>
    <row r="274" spans="1:19" x14ac:dyDescent="0.25">
      <c r="A274" s="92"/>
      <c r="B274" s="43"/>
      <c r="C274" s="92"/>
      <c r="D274" s="47">
        <v>180</v>
      </c>
      <c r="F274" s="43">
        <v>0.50555555555555554</v>
      </c>
      <c r="H274" s="43">
        <v>0.54652777777777783</v>
      </c>
      <c r="I274" s="44">
        <f t="shared" si="48"/>
        <v>0.55000000000000004</v>
      </c>
      <c r="J274" s="45" t="str">
        <f t="shared" si="49"/>
        <v/>
      </c>
      <c r="K274" s="45">
        <f t="shared" si="50"/>
        <v>59.000000000000114</v>
      </c>
      <c r="L274" s="45">
        <f t="shared" si="51"/>
        <v>3</v>
      </c>
      <c r="M274" s="45">
        <f t="shared" ca="1" si="52"/>
        <v>0.44375000000000003</v>
      </c>
      <c r="N274" s="45" t="e">
        <f t="shared" ca="1" si="53"/>
        <v>#VALUE!</v>
      </c>
      <c r="O274" s="45">
        <f t="shared" si="54"/>
        <v>450</v>
      </c>
      <c r="P274" s="46">
        <f t="shared" si="55"/>
        <v>47.347346607878421</v>
      </c>
      <c r="Q274" s="45">
        <f t="shared" si="56"/>
        <v>10620.00000000002</v>
      </c>
      <c r="R274" s="45">
        <f t="shared" si="57"/>
        <v>11070.00000000002</v>
      </c>
      <c r="S274" s="46">
        <f t="shared" si="58"/>
        <v>10667.347346607898</v>
      </c>
    </row>
    <row r="275" spans="1:19" x14ac:dyDescent="0.25">
      <c r="A275" s="48">
        <v>37803</v>
      </c>
      <c r="B275" s="43">
        <v>0.58333333333333337</v>
      </c>
      <c r="C275" s="92">
        <v>4</v>
      </c>
      <c r="D275" s="47">
        <v>0.01</v>
      </c>
      <c r="F275" s="43">
        <v>0.61527777777777781</v>
      </c>
      <c r="H275" s="43">
        <v>0.6166666666666667</v>
      </c>
      <c r="I275" s="44" t="str">
        <f t="shared" si="48"/>
        <v/>
      </c>
      <c r="J275" s="45">
        <f t="shared" si="49"/>
        <v>13.99999999999995</v>
      </c>
      <c r="K275" s="45">
        <f t="shared" si="50"/>
        <v>1.9999999999999929</v>
      </c>
      <c r="L275" s="45">
        <f t="shared" si="51"/>
        <v>1</v>
      </c>
      <c r="M275" s="45">
        <f t="shared" ca="1" si="52"/>
        <v>0.58333333333333337</v>
      </c>
      <c r="N275" s="45" t="str">
        <f t="shared" si="53"/>
        <v/>
      </c>
      <c r="O275" s="45">
        <f t="shared" si="54"/>
        <v>700.06999999999755</v>
      </c>
      <c r="P275" s="46">
        <f t="shared" si="55"/>
        <v>151.98951831697349</v>
      </c>
      <c r="Q275" s="45">
        <f t="shared" si="56"/>
        <v>1.9999999999999931E-2</v>
      </c>
      <c r="R275" s="45">
        <f t="shared" si="57"/>
        <v>700.08999999999753</v>
      </c>
      <c r="S275" s="46">
        <f t="shared" si="58"/>
        <v>152.0095183169735</v>
      </c>
    </row>
    <row r="276" spans="1:19" x14ac:dyDescent="0.25">
      <c r="A276" s="92"/>
      <c r="B276" s="43"/>
      <c r="C276" s="92"/>
      <c r="D276" s="47">
        <v>100</v>
      </c>
      <c r="F276" s="43">
        <v>0.62638888888888888</v>
      </c>
      <c r="H276" s="43">
        <v>0.66805555555555562</v>
      </c>
      <c r="I276" s="44">
        <f t="shared" si="48"/>
        <v>0.67152777777777783</v>
      </c>
      <c r="J276" s="45" t="str">
        <f t="shared" si="49"/>
        <v/>
      </c>
      <c r="K276" s="45">
        <f t="shared" si="50"/>
        <v>60.000000000000107</v>
      </c>
      <c r="L276" s="45">
        <f t="shared" si="51"/>
        <v>2</v>
      </c>
      <c r="M276" s="45">
        <f t="shared" ca="1" si="52"/>
        <v>0.58333333333333337</v>
      </c>
      <c r="N276" s="45" t="e">
        <f t="shared" ca="1" si="53"/>
        <v>#VALUE!</v>
      </c>
      <c r="O276" s="45">
        <f t="shared" si="54"/>
        <v>250</v>
      </c>
      <c r="P276" s="46">
        <f t="shared" si="55"/>
        <v>27.143420404993254</v>
      </c>
      <c r="Q276" s="45">
        <f t="shared" si="56"/>
        <v>6000.0000000000109</v>
      </c>
      <c r="R276" s="45">
        <f t="shared" si="57"/>
        <v>6250.0000000000109</v>
      </c>
      <c r="S276" s="46">
        <f t="shared" si="58"/>
        <v>6027.1434204050038</v>
      </c>
    </row>
    <row r="277" spans="1:19" x14ac:dyDescent="0.25">
      <c r="A277" s="48">
        <v>37804</v>
      </c>
      <c r="B277" s="43">
        <v>0.48749999999999999</v>
      </c>
      <c r="C277" s="92">
        <v>3</v>
      </c>
      <c r="D277" s="47">
        <v>0.01</v>
      </c>
      <c r="F277" s="43">
        <v>0.56319444444444444</v>
      </c>
      <c r="H277" s="43">
        <v>0.57361111111111118</v>
      </c>
      <c r="I277" s="44" t="str">
        <f t="shared" si="48"/>
        <v/>
      </c>
      <c r="J277" s="45">
        <f t="shared" si="49"/>
        <v>10.999999999999801</v>
      </c>
      <c r="K277" s="45">
        <f t="shared" si="50"/>
        <v>15.000000000000107</v>
      </c>
      <c r="L277" s="45">
        <f t="shared" si="51"/>
        <v>1</v>
      </c>
      <c r="M277" s="45">
        <f t="shared" ca="1" si="52"/>
        <v>0.48749999999999999</v>
      </c>
      <c r="N277" s="45" t="str">
        <f t="shared" si="53"/>
        <v/>
      </c>
      <c r="O277" s="45">
        <f t="shared" si="54"/>
        <v>0.6049999999999891</v>
      </c>
      <c r="P277" s="46">
        <f t="shared" si="55"/>
        <v>0.42996834211899981</v>
      </c>
      <c r="Q277" s="45">
        <f t="shared" si="56"/>
        <v>0.15000000000000108</v>
      </c>
      <c r="R277" s="45">
        <f t="shared" si="57"/>
        <v>0.75499999999999012</v>
      </c>
      <c r="S277" s="46">
        <f t="shared" si="58"/>
        <v>0.57996834211900095</v>
      </c>
    </row>
    <row r="278" spans="1:19" x14ac:dyDescent="0.25">
      <c r="A278" s="92"/>
      <c r="B278" s="43"/>
      <c r="C278" s="92"/>
      <c r="D278" s="47">
        <v>0.1</v>
      </c>
      <c r="F278" s="43">
        <v>0.58124999999999993</v>
      </c>
      <c r="H278" s="43">
        <v>0.5854166666666667</v>
      </c>
      <c r="I278" s="44" t="str">
        <f t="shared" si="48"/>
        <v/>
      </c>
      <c r="J278" s="45">
        <f t="shared" si="49"/>
        <v>11.999999999999957</v>
      </c>
      <c r="K278" s="45">
        <f t="shared" si="50"/>
        <v>6.0000000000001386</v>
      </c>
      <c r="L278" s="45">
        <f t="shared" si="51"/>
        <v>2</v>
      </c>
      <c r="M278" s="45">
        <f t="shared" ca="1" si="52"/>
        <v>0.48749999999999999</v>
      </c>
      <c r="N278" s="45" t="str">
        <f t="shared" si="53"/>
        <v/>
      </c>
      <c r="O278" s="45">
        <f t="shared" si="54"/>
        <v>60.599999999999781</v>
      </c>
      <c r="P278" s="46">
        <f t="shared" si="55"/>
        <v>25.7971476823895</v>
      </c>
      <c r="Q278" s="45">
        <f t="shared" si="56"/>
        <v>0.60000000000001386</v>
      </c>
      <c r="R278" s="45">
        <f t="shared" si="57"/>
        <v>61.199999999999797</v>
      </c>
      <c r="S278" s="46">
        <f t="shared" si="58"/>
        <v>26.397147682389516</v>
      </c>
    </row>
    <row r="279" spans="1:19" x14ac:dyDescent="0.25">
      <c r="A279" s="92"/>
      <c r="B279" s="43"/>
      <c r="C279" s="92"/>
      <c r="D279" s="47">
        <v>10</v>
      </c>
      <c r="F279" s="43">
        <v>0.59375</v>
      </c>
      <c r="H279" s="43">
        <v>0.60347222222222219</v>
      </c>
      <c r="I279" s="44" t="str">
        <f t="shared" si="48"/>
        <v/>
      </c>
      <c r="J279" s="45">
        <f t="shared" si="49"/>
        <v>6.0000000000001386</v>
      </c>
      <c r="K279" s="45">
        <f t="shared" si="50"/>
        <v>13.99999999999995</v>
      </c>
      <c r="L279" s="45">
        <f t="shared" si="51"/>
        <v>3</v>
      </c>
      <c r="M279" s="45">
        <f t="shared" ca="1" si="52"/>
        <v>0.48749999999999999</v>
      </c>
      <c r="N279" s="45" t="str">
        <f t="shared" si="53"/>
        <v/>
      </c>
      <c r="O279" s="45">
        <f t="shared" si="54"/>
        <v>570.00000000001319</v>
      </c>
      <c r="P279" s="46">
        <f t="shared" si="55"/>
        <v>352.8957929174839</v>
      </c>
      <c r="Q279" s="45">
        <f t="shared" si="56"/>
        <v>139.99999999999949</v>
      </c>
      <c r="R279" s="45">
        <f t="shared" si="57"/>
        <v>710.00000000001273</v>
      </c>
      <c r="S279" s="46">
        <f t="shared" si="58"/>
        <v>492.89579291748339</v>
      </c>
    </row>
    <row r="280" spans="1:19" x14ac:dyDescent="0.25">
      <c r="A280" s="92"/>
      <c r="B280" s="43"/>
      <c r="C280" s="92"/>
      <c r="D280" s="47">
        <v>180</v>
      </c>
      <c r="F280" s="43">
        <v>0.60763888888888895</v>
      </c>
      <c r="H280" s="43">
        <v>0.62638888888888888</v>
      </c>
      <c r="I280" s="44">
        <f t="shared" si="48"/>
        <v>0.62986111111111109</v>
      </c>
      <c r="J280" s="45" t="str">
        <f t="shared" si="49"/>
        <v/>
      </c>
      <c r="K280" s="45">
        <f t="shared" si="50"/>
        <v>26.999999999999904</v>
      </c>
      <c r="L280" s="45">
        <f t="shared" si="51"/>
        <v>4</v>
      </c>
      <c r="M280" s="45">
        <f t="shared" ca="1" si="52"/>
        <v>0.48749999999999999</v>
      </c>
      <c r="N280" s="45" t="e">
        <f t="shared" ca="1" si="53"/>
        <v>#VALUE!</v>
      </c>
      <c r="O280" s="45">
        <f t="shared" si="54"/>
        <v>450</v>
      </c>
      <c r="P280" s="46">
        <f t="shared" si="55"/>
        <v>47.347346607878421</v>
      </c>
      <c r="Q280" s="45">
        <f t="shared" si="56"/>
        <v>4859.9999999999827</v>
      </c>
      <c r="R280" s="45">
        <f t="shared" si="57"/>
        <v>5309.9999999999827</v>
      </c>
      <c r="S280" s="46">
        <f t="shared" si="58"/>
        <v>4907.3473466078613</v>
      </c>
    </row>
    <row r="281" spans="1:19" x14ac:dyDescent="0.25">
      <c r="A281" s="48">
        <v>37813</v>
      </c>
      <c r="B281" s="43">
        <v>0.33402777777777781</v>
      </c>
      <c r="C281" s="92">
        <v>5</v>
      </c>
      <c r="D281" s="47">
        <v>0.02</v>
      </c>
      <c r="F281" s="43">
        <v>0.36805555555555558</v>
      </c>
      <c r="H281" s="43">
        <v>0.36944444444444446</v>
      </c>
      <c r="I281" s="44" t="str">
        <f t="shared" si="48"/>
        <v/>
      </c>
      <c r="J281" s="45">
        <f t="shared" si="49"/>
        <v>9.9999999999999645</v>
      </c>
      <c r="K281" s="45">
        <f t="shared" si="50"/>
        <v>1.9999999999999929</v>
      </c>
      <c r="L281" s="45">
        <f t="shared" si="51"/>
        <v>1</v>
      </c>
      <c r="M281" s="45">
        <f t="shared" ca="1" si="52"/>
        <v>0.33402777777777781</v>
      </c>
      <c r="N281" s="45" t="str">
        <f t="shared" si="53"/>
        <v/>
      </c>
      <c r="O281" s="45">
        <f t="shared" si="54"/>
        <v>50.099999999999817</v>
      </c>
      <c r="P281" s="46">
        <f t="shared" si="55"/>
        <v>16.059065953435709</v>
      </c>
      <c r="Q281" s="45">
        <f t="shared" si="56"/>
        <v>3.9999999999999862E-2</v>
      </c>
      <c r="R281" s="45">
        <f t="shared" si="57"/>
        <v>50.139999999999816</v>
      </c>
      <c r="S281" s="46">
        <f t="shared" si="58"/>
        <v>16.099065953435709</v>
      </c>
    </row>
    <row r="282" spans="1:19" x14ac:dyDescent="0.25">
      <c r="A282" s="92"/>
      <c r="B282" s="43"/>
      <c r="C282" s="92"/>
      <c r="D282" s="47">
        <v>10</v>
      </c>
      <c r="F282" s="43">
        <v>0.37638888888888888</v>
      </c>
      <c r="H282" s="43">
        <v>0.37986111111111115</v>
      </c>
      <c r="I282" s="44" t="str">
        <f t="shared" si="48"/>
        <v/>
      </c>
      <c r="J282" s="45">
        <f t="shared" si="49"/>
        <v>5.9999999999999787</v>
      </c>
      <c r="K282" s="45">
        <f t="shared" si="50"/>
        <v>5.0000000000000622</v>
      </c>
      <c r="L282" s="45">
        <f t="shared" si="51"/>
        <v>2</v>
      </c>
      <c r="M282" s="45">
        <f t="shared" ca="1" si="52"/>
        <v>0.33402777777777781</v>
      </c>
      <c r="N282" s="45" t="str">
        <f t="shared" si="53"/>
        <v/>
      </c>
      <c r="O282" s="45">
        <f t="shared" si="54"/>
        <v>569.99999999999795</v>
      </c>
      <c r="P282" s="46">
        <f t="shared" si="55"/>
        <v>352.89579291747452</v>
      </c>
      <c r="Q282" s="45">
        <f t="shared" si="56"/>
        <v>50.000000000000625</v>
      </c>
      <c r="R282" s="45">
        <f t="shared" si="57"/>
        <v>619.99999999999864</v>
      </c>
      <c r="S282" s="46">
        <f t="shared" si="58"/>
        <v>402.89579291747515</v>
      </c>
    </row>
    <row r="283" spans="1:19" x14ac:dyDescent="0.25">
      <c r="A283" s="92"/>
      <c r="B283" s="43"/>
      <c r="C283" s="92"/>
      <c r="D283" s="47">
        <v>180</v>
      </c>
      <c r="F283" s="43">
        <v>0.3840277777777778</v>
      </c>
      <c r="H283" s="43">
        <v>0.48819444444444443</v>
      </c>
      <c r="I283" s="44">
        <f t="shared" si="48"/>
        <v>0.49166666666666664</v>
      </c>
      <c r="J283" s="45" t="str">
        <f t="shared" si="49"/>
        <v/>
      </c>
      <c r="K283" s="45">
        <f t="shared" si="50"/>
        <v>149.99999999999994</v>
      </c>
      <c r="L283" s="45">
        <f t="shared" si="51"/>
        <v>3</v>
      </c>
      <c r="M283" s="45">
        <f t="shared" ca="1" si="52"/>
        <v>0.33402777777777781</v>
      </c>
      <c r="N283" s="45" t="e">
        <f t="shared" ca="1" si="53"/>
        <v>#VALUE!</v>
      </c>
      <c r="O283" s="45">
        <f t="shared" si="54"/>
        <v>450</v>
      </c>
      <c r="P283" s="46">
        <f t="shared" si="55"/>
        <v>47.347346607878421</v>
      </c>
      <c r="Q283" s="45">
        <f t="shared" si="56"/>
        <v>26999.999999999989</v>
      </c>
      <c r="R283" s="45">
        <f t="shared" si="57"/>
        <v>27449.999999999989</v>
      </c>
      <c r="S283" s="46">
        <f t="shared" si="58"/>
        <v>27047.347346607869</v>
      </c>
    </row>
    <row r="284" spans="1:19" x14ac:dyDescent="0.25">
      <c r="A284" s="50">
        <v>37816</v>
      </c>
      <c r="B284" s="43">
        <v>0.64583333333333337</v>
      </c>
      <c r="C284" s="92">
        <v>3</v>
      </c>
      <c r="D284" s="47">
        <v>0.01</v>
      </c>
      <c r="F284" s="43">
        <v>0.69652777777777775</v>
      </c>
      <c r="H284" s="43">
        <v>0.70000000000000007</v>
      </c>
      <c r="I284" s="44">
        <f t="shared" si="48"/>
        <v>0.70347222222222228</v>
      </c>
      <c r="J284" s="45" t="str">
        <f t="shared" si="49"/>
        <v/>
      </c>
      <c r="K284" s="45">
        <f t="shared" si="50"/>
        <v>5.0000000000001421</v>
      </c>
      <c r="L284" s="45">
        <f t="shared" si="51"/>
        <v>1</v>
      </c>
      <c r="M284" s="45">
        <f t="shared" ca="1" si="52"/>
        <v>0.64583333333333337</v>
      </c>
      <c r="N284" s="45" t="e">
        <f t="shared" ca="1" si="53"/>
        <v>#VALUE!</v>
      </c>
      <c r="O284" s="45">
        <f t="shared" si="54"/>
        <v>2.5000000000000001E-2</v>
      </c>
      <c r="P284" s="46">
        <f t="shared" si="55"/>
        <v>5.4281443780592247E-3</v>
      </c>
      <c r="Q284" s="45">
        <f t="shared" si="56"/>
        <v>5.0000000000001425E-2</v>
      </c>
      <c r="R284" s="45">
        <f t="shared" si="57"/>
        <v>7.5000000000001427E-2</v>
      </c>
      <c r="S284" s="46">
        <f t="shared" si="58"/>
        <v>5.5428144378060651E-2</v>
      </c>
    </row>
    <row r="285" spans="1:19" x14ac:dyDescent="0.25">
      <c r="A285" s="50">
        <v>37820</v>
      </c>
      <c r="B285" s="43">
        <v>0.33333333333333331</v>
      </c>
      <c r="C285" s="92">
        <v>5</v>
      </c>
      <c r="D285" s="47">
        <v>0.01</v>
      </c>
      <c r="F285" s="43">
        <v>0.3611111111111111</v>
      </c>
      <c r="H285" s="43">
        <v>0.36249999999999999</v>
      </c>
      <c r="I285" s="44" t="str">
        <f t="shared" si="48"/>
        <v/>
      </c>
      <c r="J285" s="45">
        <f t="shared" si="49"/>
        <v>10.999999999999961</v>
      </c>
      <c r="K285" s="45">
        <f t="shared" si="50"/>
        <v>1.9999999999999929</v>
      </c>
      <c r="L285" s="45">
        <f t="shared" si="51"/>
        <v>1</v>
      </c>
      <c r="M285" s="45">
        <f t="shared" ca="1" si="52"/>
        <v>0.33333333333333331</v>
      </c>
      <c r="N285" s="45" t="str">
        <f t="shared" si="53"/>
        <v/>
      </c>
      <c r="O285" s="45">
        <f t="shared" si="54"/>
        <v>55.054999999999801</v>
      </c>
      <c r="P285" s="46">
        <f t="shared" si="55"/>
        <v>15.908436928516174</v>
      </c>
      <c r="Q285" s="45">
        <f t="shared" si="56"/>
        <v>1.9999999999999931E-2</v>
      </c>
      <c r="R285" s="45">
        <f t="shared" si="57"/>
        <v>55.074999999999804</v>
      </c>
      <c r="S285" s="46">
        <f t="shared" si="58"/>
        <v>15.928436928516174</v>
      </c>
    </row>
    <row r="286" spans="1:19" x14ac:dyDescent="0.25">
      <c r="B286" s="43"/>
      <c r="C286" s="92"/>
      <c r="D286" s="47">
        <v>10</v>
      </c>
      <c r="F286" s="43">
        <v>0.37013888888888885</v>
      </c>
      <c r="H286" s="43">
        <v>0.37222222222222223</v>
      </c>
      <c r="I286" s="44" t="str">
        <f t="shared" si="48"/>
        <v/>
      </c>
      <c r="J286" s="45">
        <f t="shared" si="49"/>
        <v>5.9999999999999787</v>
      </c>
      <c r="K286" s="45">
        <f t="shared" si="50"/>
        <v>3.0000000000000693</v>
      </c>
      <c r="L286" s="45">
        <f t="shared" si="51"/>
        <v>2</v>
      </c>
      <c r="M286" s="45">
        <f t="shared" ca="1" si="52"/>
        <v>0.33333333333333331</v>
      </c>
      <c r="N286" s="45" t="str">
        <f t="shared" si="53"/>
        <v/>
      </c>
      <c r="O286" s="45">
        <f t="shared" si="54"/>
        <v>569.99999999999795</v>
      </c>
      <c r="P286" s="46">
        <f t="shared" si="55"/>
        <v>352.89579291747452</v>
      </c>
      <c r="Q286" s="45">
        <f t="shared" si="56"/>
        <v>30.000000000000693</v>
      </c>
      <c r="R286" s="45">
        <f t="shared" si="57"/>
        <v>599.99999999999864</v>
      </c>
      <c r="S286" s="46">
        <f t="shared" si="58"/>
        <v>382.89579291747521</v>
      </c>
    </row>
    <row r="287" spans="1:19" x14ac:dyDescent="0.25">
      <c r="B287" s="43"/>
      <c r="C287" s="92"/>
      <c r="D287" s="47">
        <v>180</v>
      </c>
      <c r="F287" s="43">
        <v>0.37638888888888888</v>
      </c>
      <c r="H287" s="43">
        <v>0.48055555555555557</v>
      </c>
      <c r="I287" s="44">
        <f t="shared" si="48"/>
        <v>0.48402777777777778</v>
      </c>
      <c r="J287" s="45" t="str">
        <f t="shared" si="49"/>
        <v/>
      </c>
      <c r="K287" s="45">
        <f t="shared" si="50"/>
        <v>150.00000000000003</v>
      </c>
      <c r="L287" s="45">
        <f t="shared" si="51"/>
        <v>3</v>
      </c>
      <c r="M287" s="45">
        <f t="shared" ca="1" si="52"/>
        <v>0.33333333333333331</v>
      </c>
      <c r="N287" s="45" t="e">
        <f t="shared" ca="1" si="53"/>
        <v>#VALUE!</v>
      </c>
      <c r="O287" s="45">
        <f t="shared" si="54"/>
        <v>450</v>
      </c>
      <c r="P287" s="46">
        <f t="shared" si="55"/>
        <v>47.347346607878421</v>
      </c>
      <c r="Q287" s="45">
        <f t="shared" si="56"/>
        <v>27000.000000000004</v>
      </c>
      <c r="R287" s="45">
        <f t="shared" si="57"/>
        <v>27450.000000000004</v>
      </c>
      <c r="S287" s="46">
        <f t="shared" si="58"/>
        <v>27047.347346607883</v>
      </c>
    </row>
    <row r="288" spans="1:19" x14ac:dyDescent="0.25">
      <c r="A288" s="50">
        <v>37823</v>
      </c>
      <c r="B288" s="43">
        <v>0.3972222222222222</v>
      </c>
      <c r="C288" s="92">
        <v>3</v>
      </c>
      <c r="D288" s="47">
        <v>0.01</v>
      </c>
      <c r="F288" s="43">
        <v>0.45694444444444443</v>
      </c>
      <c r="H288" s="43">
        <v>0.48194444444444445</v>
      </c>
      <c r="I288" s="44" t="str">
        <f t="shared" si="48"/>
        <v/>
      </c>
      <c r="J288" s="45">
        <f t="shared" si="49"/>
        <v>6.9999999999999751</v>
      </c>
      <c r="K288" s="45">
        <f t="shared" si="50"/>
        <v>36.000000000000028</v>
      </c>
      <c r="L288" s="45">
        <f t="shared" si="51"/>
        <v>1</v>
      </c>
      <c r="M288" s="45">
        <f t="shared" ca="1" si="52"/>
        <v>0.3972222222222222</v>
      </c>
      <c r="N288" s="45" t="str">
        <f t="shared" si="53"/>
        <v/>
      </c>
      <c r="O288" s="45">
        <f t="shared" si="54"/>
        <v>0.38499999999999862</v>
      </c>
      <c r="P288" s="46">
        <f t="shared" si="55"/>
        <v>0.27361621771209477</v>
      </c>
      <c r="Q288" s="45">
        <f t="shared" si="56"/>
        <v>0.36000000000000026</v>
      </c>
      <c r="R288" s="45">
        <f t="shared" si="57"/>
        <v>0.74499999999999889</v>
      </c>
      <c r="S288" s="46">
        <f t="shared" si="58"/>
        <v>0.63361621771209498</v>
      </c>
    </row>
    <row r="289" spans="1:19" x14ac:dyDescent="0.25">
      <c r="B289" s="43"/>
      <c r="C289" s="92"/>
      <c r="D289" s="47">
        <v>0.1</v>
      </c>
      <c r="F289" s="43">
        <v>0.48680555555555555</v>
      </c>
      <c r="H289" s="43">
        <v>0.48958333333333331</v>
      </c>
      <c r="I289" s="44" t="str">
        <f t="shared" si="48"/>
        <v/>
      </c>
      <c r="J289" s="45">
        <f t="shared" si="49"/>
        <v>7.0000000000000551</v>
      </c>
      <c r="K289" s="45">
        <f t="shared" si="50"/>
        <v>3.9999999999999858</v>
      </c>
      <c r="L289" s="45">
        <f t="shared" si="51"/>
        <v>2</v>
      </c>
      <c r="M289" s="45">
        <f t="shared" ca="1" si="52"/>
        <v>0.3972222222222222</v>
      </c>
      <c r="N289" s="45" t="str">
        <f t="shared" si="53"/>
        <v/>
      </c>
      <c r="O289" s="45">
        <f t="shared" si="54"/>
        <v>3.8500000000000307</v>
      </c>
      <c r="P289" s="46">
        <f t="shared" si="55"/>
        <v>2.7360659302567107</v>
      </c>
      <c r="Q289" s="45">
        <f t="shared" si="56"/>
        <v>0.39999999999999858</v>
      </c>
      <c r="R289" s="45">
        <f t="shared" si="57"/>
        <v>4.2500000000000293</v>
      </c>
      <c r="S289" s="46">
        <f t="shared" si="58"/>
        <v>3.1360659302567093</v>
      </c>
    </row>
    <row r="290" spans="1:19" x14ac:dyDescent="0.25">
      <c r="B290" s="43"/>
      <c r="C290" s="92"/>
      <c r="D290" s="47">
        <v>1</v>
      </c>
      <c r="F290" s="43">
        <v>0.49444444444444446</v>
      </c>
      <c r="H290" s="43">
        <v>0.49652777777777773</v>
      </c>
      <c r="I290" s="44" t="str">
        <f t="shared" si="48"/>
        <v/>
      </c>
      <c r="J290" s="45">
        <f t="shared" si="49"/>
        <v>8.0000000000000515</v>
      </c>
      <c r="K290" s="45">
        <f t="shared" si="50"/>
        <v>2.9999999999999094</v>
      </c>
      <c r="L290" s="45">
        <f t="shared" si="51"/>
        <v>3</v>
      </c>
      <c r="M290" s="45">
        <f t="shared" ca="1" si="52"/>
        <v>0.3972222222222222</v>
      </c>
      <c r="N290" s="45" t="str">
        <f t="shared" si="53"/>
        <v/>
      </c>
      <c r="O290" s="45">
        <f t="shared" si="54"/>
        <v>4.4000000000000288</v>
      </c>
      <c r="P290" s="46">
        <f t="shared" si="55"/>
        <v>3.1269324917219508</v>
      </c>
      <c r="Q290" s="45">
        <f t="shared" si="56"/>
        <v>2.9999999999999094</v>
      </c>
      <c r="R290" s="45">
        <f t="shared" si="57"/>
        <v>7.3999999999999382</v>
      </c>
      <c r="S290" s="46">
        <f t="shared" si="58"/>
        <v>6.1269324917218597</v>
      </c>
    </row>
    <row r="291" spans="1:19" x14ac:dyDescent="0.25">
      <c r="B291" s="43"/>
      <c r="C291" s="92"/>
      <c r="D291" s="47">
        <v>0.1</v>
      </c>
      <c r="F291" s="43">
        <v>0.50208333333333333</v>
      </c>
      <c r="H291" s="43">
        <v>0.50486111111111109</v>
      </c>
      <c r="I291" s="44">
        <f t="shared" si="48"/>
        <v>0.5083333333333333</v>
      </c>
      <c r="J291" s="45" t="str">
        <f t="shared" si="49"/>
        <v/>
      </c>
      <c r="K291" s="45">
        <f t="shared" si="50"/>
        <v>3.9999999999999858</v>
      </c>
      <c r="L291" s="45">
        <f t="shared" si="51"/>
        <v>4</v>
      </c>
      <c r="M291" s="45">
        <f t="shared" ca="1" si="52"/>
        <v>0.3972222222222222</v>
      </c>
      <c r="N291" s="45" t="e">
        <f t="shared" ca="1" si="53"/>
        <v>#VALUE!</v>
      </c>
      <c r="O291" s="45">
        <f t="shared" si="54"/>
        <v>0.25</v>
      </c>
      <c r="P291" s="46">
        <f t="shared" si="55"/>
        <v>4.342905372259271E-2</v>
      </c>
      <c r="Q291" s="45">
        <f t="shared" si="56"/>
        <v>0.39999999999999858</v>
      </c>
      <c r="R291" s="45">
        <f t="shared" si="57"/>
        <v>0.64999999999999858</v>
      </c>
      <c r="S291" s="46">
        <f t="shared" si="58"/>
        <v>0.44342905372259128</v>
      </c>
    </row>
    <row r="292" spans="1:19" x14ac:dyDescent="0.25">
      <c r="A292" s="50">
        <v>37823</v>
      </c>
      <c r="B292" s="43">
        <v>0.57222222222222219</v>
      </c>
      <c r="C292" s="92">
        <v>3</v>
      </c>
      <c r="D292" s="47">
        <v>0.01</v>
      </c>
      <c r="F292" s="43">
        <v>0.59513888888888888</v>
      </c>
      <c r="H292" s="43">
        <v>0.60833333333333328</v>
      </c>
      <c r="I292" s="44" t="str">
        <f t="shared" si="48"/>
        <v/>
      </c>
      <c r="J292" s="45">
        <f t="shared" si="49"/>
        <v>11.000000000000121</v>
      </c>
      <c r="K292" s="45">
        <f t="shared" si="50"/>
        <v>18.999999999999932</v>
      </c>
      <c r="L292" s="45">
        <f t="shared" si="51"/>
        <v>1</v>
      </c>
      <c r="M292" s="45">
        <f t="shared" ca="1" si="52"/>
        <v>0.57222222222222219</v>
      </c>
      <c r="N292" s="45" t="str">
        <f t="shared" si="53"/>
        <v/>
      </c>
      <c r="O292" s="45">
        <f t="shared" si="54"/>
        <v>0.60500000000000664</v>
      </c>
      <c r="P292" s="46">
        <f t="shared" si="55"/>
        <v>0.4299683421190123</v>
      </c>
      <c r="Q292" s="45">
        <f t="shared" si="56"/>
        <v>0.18999999999999934</v>
      </c>
      <c r="R292" s="45">
        <f t="shared" si="57"/>
        <v>0.79500000000000592</v>
      </c>
      <c r="S292" s="46">
        <f t="shared" si="58"/>
        <v>0.61996834211901164</v>
      </c>
    </row>
    <row r="293" spans="1:19" x14ac:dyDescent="0.25">
      <c r="B293" s="43"/>
      <c r="C293" s="92"/>
      <c r="D293" s="47">
        <v>0.1</v>
      </c>
      <c r="F293" s="43">
        <v>0.61597222222222225</v>
      </c>
      <c r="H293" s="43">
        <v>0.6166666666666667</v>
      </c>
      <c r="I293" s="44" t="str">
        <f t="shared" si="48"/>
        <v/>
      </c>
      <c r="J293" s="45">
        <f t="shared" si="49"/>
        <v>9.9999999999999645</v>
      </c>
      <c r="K293" s="45">
        <f t="shared" si="50"/>
        <v>0.99999999999999645</v>
      </c>
      <c r="L293" s="45">
        <f t="shared" si="51"/>
        <v>2</v>
      </c>
      <c r="M293" s="45">
        <f t="shared" ca="1" si="52"/>
        <v>0.57222222222222219</v>
      </c>
      <c r="N293" s="45" t="str">
        <f t="shared" si="53"/>
        <v/>
      </c>
      <c r="O293" s="45">
        <f t="shared" si="54"/>
        <v>5.4999999999999805</v>
      </c>
      <c r="P293" s="46">
        <f t="shared" si="55"/>
        <v>3.9086656146523993</v>
      </c>
      <c r="Q293" s="45">
        <f t="shared" si="56"/>
        <v>9.9999999999999645E-2</v>
      </c>
      <c r="R293" s="45">
        <f t="shared" si="57"/>
        <v>5.5999999999999801</v>
      </c>
      <c r="S293" s="46">
        <f t="shared" si="58"/>
        <v>4.0086656146523989</v>
      </c>
    </row>
    <row r="294" spans="1:19" x14ac:dyDescent="0.25">
      <c r="B294" s="43"/>
      <c r="C294" s="92"/>
      <c r="D294" s="47">
        <v>1</v>
      </c>
      <c r="F294" s="43">
        <v>0.62361111111111112</v>
      </c>
      <c r="H294" s="43">
        <v>0.62638888888888888</v>
      </c>
      <c r="I294" s="44" t="str">
        <f t="shared" si="48"/>
        <v/>
      </c>
      <c r="J294" s="45">
        <f t="shared" si="49"/>
        <v>12.999999999999954</v>
      </c>
      <c r="K294" s="45">
        <f t="shared" si="50"/>
        <v>3.9999999999999858</v>
      </c>
      <c r="L294" s="45">
        <f t="shared" si="51"/>
        <v>3</v>
      </c>
      <c r="M294" s="45">
        <f t="shared" ca="1" si="52"/>
        <v>0.57222222222222219</v>
      </c>
      <c r="N294" s="45" t="str">
        <f t="shared" si="53"/>
        <v/>
      </c>
      <c r="O294" s="45">
        <f t="shared" si="54"/>
        <v>6.5649999999999764</v>
      </c>
      <c r="P294" s="46">
        <f t="shared" si="55"/>
        <v>2.7947450682604584</v>
      </c>
      <c r="Q294" s="45">
        <f t="shared" si="56"/>
        <v>3.9999999999999858</v>
      </c>
      <c r="R294" s="45">
        <f t="shared" si="57"/>
        <v>10.564999999999962</v>
      </c>
      <c r="S294" s="46">
        <f t="shared" si="58"/>
        <v>6.7947450682604442</v>
      </c>
    </row>
    <row r="295" spans="1:19" x14ac:dyDescent="0.25">
      <c r="B295" s="43"/>
      <c r="C295" s="92"/>
      <c r="D295" s="47">
        <v>0.01</v>
      </c>
      <c r="F295" s="43">
        <v>0.63541666666666663</v>
      </c>
      <c r="H295" s="43">
        <v>0.6645833333333333</v>
      </c>
      <c r="I295" s="44" t="str">
        <f t="shared" si="48"/>
        <v/>
      </c>
      <c r="J295" s="45">
        <f t="shared" si="49"/>
        <v>6.9999999999999751</v>
      </c>
      <c r="K295" s="45">
        <f t="shared" si="50"/>
        <v>42.000000000000014</v>
      </c>
      <c r="L295" s="45">
        <f t="shared" si="51"/>
        <v>4</v>
      </c>
      <c r="M295" s="45">
        <f t="shared" ca="1" si="52"/>
        <v>0.57222222222222219</v>
      </c>
      <c r="N295" s="45" t="str">
        <f t="shared" si="53"/>
        <v/>
      </c>
      <c r="O295" s="45">
        <f t="shared" si="54"/>
        <v>0.38499999999999862</v>
      </c>
      <c r="P295" s="46">
        <f t="shared" si="55"/>
        <v>0.27361621771209477</v>
      </c>
      <c r="Q295" s="45">
        <f t="shared" si="56"/>
        <v>0.42000000000000015</v>
      </c>
      <c r="R295" s="45">
        <f t="shared" si="57"/>
        <v>0.80499999999999883</v>
      </c>
      <c r="S295" s="46">
        <f t="shared" si="58"/>
        <v>0.69361621771209492</v>
      </c>
    </row>
    <row r="296" spans="1:19" x14ac:dyDescent="0.25">
      <c r="B296" s="43"/>
      <c r="C296" s="92"/>
      <c r="D296" s="47">
        <v>0.1</v>
      </c>
      <c r="F296" s="43">
        <v>0.6694444444444444</v>
      </c>
      <c r="H296" s="43">
        <v>0.67291666666666661</v>
      </c>
      <c r="I296" s="44" t="str">
        <f t="shared" si="48"/>
        <v/>
      </c>
      <c r="J296" s="45">
        <f t="shared" si="49"/>
        <v>6.9999999999999751</v>
      </c>
      <c r="K296" s="45">
        <f t="shared" si="50"/>
        <v>4.9999999999999822</v>
      </c>
      <c r="L296" s="45">
        <f t="shared" si="51"/>
        <v>5</v>
      </c>
      <c r="M296" s="45">
        <f t="shared" ca="1" si="52"/>
        <v>0.57222222222222219</v>
      </c>
      <c r="N296" s="45" t="str">
        <f t="shared" si="53"/>
        <v/>
      </c>
      <c r="O296" s="45">
        <f t="shared" si="54"/>
        <v>3.8499999999999868</v>
      </c>
      <c r="P296" s="46">
        <f t="shared" si="55"/>
        <v>2.7360659302566797</v>
      </c>
      <c r="Q296" s="45">
        <f t="shared" si="56"/>
        <v>0.49999999999999822</v>
      </c>
      <c r="R296" s="45">
        <f t="shared" si="57"/>
        <v>4.3499999999999854</v>
      </c>
      <c r="S296" s="46">
        <f t="shared" si="58"/>
        <v>3.2360659302566779</v>
      </c>
    </row>
    <row r="297" spans="1:19" x14ac:dyDescent="0.25">
      <c r="B297" s="43"/>
      <c r="C297" s="92"/>
      <c r="D297" s="47">
        <v>1</v>
      </c>
      <c r="F297" s="43">
        <v>0.6777777777777777</v>
      </c>
      <c r="H297" s="43">
        <v>0.67986111111111114</v>
      </c>
      <c r="I297" s="44" t="str">
        <f t="shared" si="48"/>
        <v/>
      </c>
      <c r="J297" s="45">
        <f t="shared" si="49"/>
        <v>9.9999999999999645</v>
      </c>
      <c r="K297" s="45">
        <f t="shared" si="50"/>
        <v>3.0000000000001492</v>
      </c>
      <c r="L297" s="45">
        <f t="shared" si="51"/>
        <v>6</v>
      </c>
      <c r="M297" s="45">
        <f t="shared" ca="1" si="52"/>
        <v>0.57222222222222219</v>
      </c>
      <c r="N297" s="45" t="str">
        <f t="shared" si="53"/>
        <v/>
      </c>
      <c r="O297" s="45">
        <f t="shared" si="54"/>
        <v>5.4999999999999805</v>
      </c>
      <c r="P297" s="46">
        <f t="shared" si="55"/>
        <v>3.9086656146523993</v>
      </c>
      <c r="Q297" s="45">
        <f t="shared" si="56"/>
        <v>3.0000000000001492</v>
      </c>
      <c r="R297" s="45">
        <f t="shared" si="57"/>
        <v>8.5000000000001297</v>
      </c>
      <c r="S297" s="46">
        <f t="shared" si="58"/>
        <v>6.9086656146525485</v>
      </c>
    </row>
    <row r="298" spans="1:19" x14ac:dyDescent="0.25">
      <c r="B298" s="43"/>
      <c r="C298" s="92"/>
      <c r="D298" s="47">
        <v>0.1</v>
      </c>
      <c r="F298" s="43">
        <v>0.68680555555555556</v>
      </c>
      <c r="H298" s="43">
        <v>0.68888888888888899</v>
      </c>
      <c r="I298" s="44">
        <f t="shared" si="48"/>
        <v>0.6923611111111112</v>
      </c>
      <c r="J298" s="45" t="str">
        <f t="shared" si="49"/>
        <v/>
      </c>
      <c r="K298" s="45">
        <f t="shared" si="50"/>
        <v>3.0000000000001492</v>
      </c>
      <c r="L298" s="45">
        <f t="shared" si="51"/>
        <v>7</v>
      </c>
      <c r="M298" s="45">
        <f t="shared" ca="1" si="52"/>
        <v>0.57222222222222219</v>
      </c>
      <c r="N298" s="45" t="e">
        <f t="shared" ca="1" si="53"/>
        <v>#VALUE!</v>
      </c>
      <c r="O298" s="45">
        <f t="shared" si="54"/>
        <v>0.25</v>
      </c>
      <c r="P298" s="46">
        <f t="shared" si="55"/>
        <v>4.342905372259271E-2</v>
      </c>
      <c r="Q298" s="45">
        <f t="shared" si="56"/>
        <v>0.30000000000001492</v>
      </c>
      <c r="R298" s="45">
        <f t="shared" si="57"/>
        <v>0.55000000000001492</v>
      </c>
      <c r="S298" s="46">
        <f t="shared" si="58"/>
        <v>0.34342905372260762</v>
      </c>
    </row>
    <row r="299" spans="1:19" x14ac:dyDescent="0.25">
      <c r="A299" s="50">
        <v>37824</v>
      </c>
      <c r="B299" s="43">
        <v>0.42152777777777778</v>
      </c>
      <c r="C299" s="92"/>
      <c r="D299" s="47">
        <v>0.1</v>
      </c>
      <c r="F299" s="43">
        <v>0.45416666666666666</v>
      </c>
      <c r="H299" s="43">
        <v>0.45624999999999999</v>
      </c>
      <c r="I299" s="44" t="str">
        <f t="shared" si="48"/>
        <v/>
      </c>
      <c r="J299" s="45">
        <f t="shared" si="49"/>
        <v>8.999999999999968</v>
      </c>
      <c r="K299" s="45">
        <f t="shared" si="50"/>
        <v>2.9999999999999893</v>
      </c>
      <c r="L299" s="45">
        <f t="shared" si="51"/>
        <v>1</v>
      </c>
      <c r="M299" s="45">
        <f t="shared" ca="1" si="52"/>
        <v>0.42152777777777778</v>
      </c>
      <c r="N299" s="45" t="str">
        <f t="shared" si="53"/>
        <v/>
      </c>
      <c r="O299" s="45">
        <f t="shared" si="54"/>
        <v>180.44999999999936</v>
      </c>
      <c r="P299" s="46">
        <f t="shared" si="55"/>
        <v>59.935362218837504</v>
      </c>
      <c r="Q299" s="45">
        <f t="shared" si="56"/>
        <v>0.29999999999999893</v>
      </c>
      <c r="R299" s="45">
        <f t="shared" si="57"/>
        <v>180.74999999999937</v>
      </c>
      <c r="S299" s="46">
        <f t="shared" si="58"/>
        <v>60.235362218837501</v>
      </c>
    </row>
    <row r="300" spans="1:19" x14ac:dyDescent="0.25">
      <c r="A300" s="92"/>
      <c r="B300" s="92"/>
      <c r="C300" s="92"/>
      <c r="D300" s="47">
        <v>40</v>
      </c>
      <c r="F300" s="43">
        <v>0.46249999999999997</v>
      </c>
      <c r="H300" s="43">
        <v>0.50347222222222221</v>
      </c>
      <c r="I300" s="44">
        <f t="shared" si="48"/>
        <v>0.50694444444444442</v>
      </c>
      <c r="J300" s="45" t="str">
        <f t="shared" si="49"/>
        <v/>
      </c>
      <c r="K300" s="45">
        <f t="shared" si="50"/>
        <v>59.000000000000028</v>
      </c>
      <c r="L300" s="45">
        <f t="shared" si="51"/>
        <v>2</v>
      </c>
      <c r="M300" s="45">
        <f t="shared" ca="1" si="52"/>
        <v>0.42152777777777778</v>
      </c>
      <c r="N300" s="45" t="e">
        <f t="shared" ca="1" si="53"/>
        <v>#VALUE!</v>
      </c>
      <c r="O300" s="45">
        <f t="shared" si="54"/>
        <v>100</v>
      </c>
      <c r="P300" s="46">
        <f t="shared" si="55"/>
        <v>11.425711806824168</v>
      </c>
      <c r="Q300" s="45">
        <f t="shared" si="56"/>
        <v>2360.0000000000009</v>
      </c>
      <c r="R300" s="45">
        <f t="shared" si="57"/>
        <v>2460.0000000000009</v>
      </c>
      <c r="S300" s="46">
        <f t="shared" si="58"/>
        <v>2371.4257118068249</v>
      </c>
    </row>
    <row r="301" spans="1:19" x14ac:dyDescent="0.25">
      <c r="A301" s="48">
        <v>37824</v>
      </c>
      <c r="B301" s="43">
        <v>0.6381944444444444</v>
      </c>
      <c r="C301" s="92">
        <v>3</v>
      </c>
      <c r="D301" s="47">
        <v>1</v>
      </c>
      <c r="F301" s="43">
        <v>0.65833333333333333</v>
      </c>
      <c r="H301" s="43">
        <v>0.67083333333333339</v>
      </c>
      <c r="I301" s="44">
        <f t="shared" si="48"/>
        <v>0.6743055555555556</v>
      </c>
      <c r="J301" s="45" t="str">
        <f t="shared" si="49"/>
        <v/>
      </c>
      <c r="K301" s="45">
        <f t="shared" si="50"/>
        <v>18.000000000000096</v>
      </c>
      <c r="L301" s="45">
        <f t="shared" si="51"/>
        <v>1</v>
      </c>
      <c r="M301" s="45">
        <f t="shared" ca="1" si="52"/>
        <v>0.6381944444444444</v>
      </c>
      <c r="N301" s="45" t="e">
        <f t="shared" ca="1" si="53"/>
        <v>#VALUE!</v>
      </c>
      <c r="O301" s="45">
        <f t="shared" si="54"/>
        <v>2.5</v>
      </c>
      <c r="P301" s="46">
        <f t="shared" si="55"/>
        <v>0.36191198291773735</v>
      </c>
      <c r="Q301" s="45">
        <f t="shared" si="56"/>
        <v>18.000000000000096</v>
      </c>
      <c r="R301" s="45">
        <f t="shared" si="57"/>
        <v>20.500000000000096</v>
      </c>
      <c r="S301" s="46">
        <f t="shared" si="58"/>
        <v>18.361911982917832</v>
      </c>
    </row>
    <row r="302" spans="1:19" x14ac:dyDescent="0.25">
      <c r="A302" s="48">
        <v>37825</v>
      </c>
      <c r="B302" s="43">
        <v>0.34097222222222223</v>
      </c>
      <c r="C302" s="92">
        <v>3</v>
      </c>
      <c r="D302" s="47">
        <v>0.1</v>
      </c>
      <c r="F302" s="43">
        <v>0.37986111111111115</v>
      </c>
      <c r="H302" s="43">
        <v>0.39166666666666666</v>
      </c>
      <c r="I302" s="44" t="str">
        <f t="shared" ref="I302:I365" si="59">IF(OR(A303&lt;&gt;"",D303=""),H302+TIME(0,5,0),"")</f>
        <v/>
      </c>
      <c r="J302" s="45">
        <f t="shared" ref="J302:J365" si="60">IF(AND(OR(AND(A302&lt;&gt;"",A303=""),AND(A302="",A303="")),D303&lt;&gt;""),(F303-H302)*1440,"")</f>
        <v>9.000000000000048</v>
      </c>
      <c r="K302" s="45">
        <f t="shared" ref="K302:K365" si="61">(H302-F302)*1440</f>
        <v>16.99999999999994</v>
      </c>
      <c r="L302" s="45">
        <f t="shared" ref="L302:L365" si="62">IF(A302&lt;&gt;"",1,L301+1)</f>
        <v>1</v>
      </c>
      <c r="M302" s="45">
        <f t="shared" ref="M302:M365" ca="1" si="63">OFFSET(B302,-L302+1,0)</f>
        <v>0.34097222222222223</v>
      </c>
      <c r="N302" s="45" t="str">
        <f t="shared" ref="N302:N365" si="64">IF(I302&lt;&gt;"",(I302-VALUE(CONCATENATE(LEFT(M302,LEN(M302)-2),":",RIGHT(M302,2))))*1440,"")</f>
        <v/>
      </c>
      <c r="O302" s="45">
        <f t="shared" ref="O302:O365" si="65">IF(J302&lt;&gt;"",(D302+D303)*J302/2,D302*5/2)</f>
        <v>9.4500000000000508</v>
      </c>
      <c r="P302" s="46">
        <f t="shared" ref="P302:P365" si="66">IF(J302&lt;&gt;"",(D303-D302)*J302/LN((D303+0.000001)/(D302+0.000001)),-5*(D302-0.000001)/(LN(1/D302)-13.8155))</f>
        <v>5.7081383333173807</v>
      </c>
      <c r="Q302" s="45">
        <f t="shared" ref="Q302:Q365" si="67">(D302*K302)</f>
        <v>1.699999999999994</v>
      </c>
      <c r="R302" s="45">
        <f t="shared" ref="R302:R365" si="68">O302+Q302</f>
        <v>11.150000000000045</v>
      </c>
      <c r="S302" s="46">
        <f t="shared" ref="S302:S365" si="69">P302+Q302</f>
        <v>7.4081383333173747</v>
      </c>
    </row>
    <row r="303" spans="1:19" x14ac:dyDescent="0.25">
      <c r="A303" s="92"/>
      <c r="B303" s="43"/>
      <c r="C303" s="92"/>
      <c r="D303" s="47">
        <v>2</v>
      </c>
      <c r="F303" s="43">
        <v>0.3979166666666667</v>
      </c>
      <c r="H303" s="43">
        <v>0.41319444444444442</v>
      </c>
      <c r="I303" s="44" t="str">
        <f t="shared" si="59"/>
        <v/>
      </c>
      <c r="J303" s="45">
        <f t="shared" si="60"/>
        <v>3.9999999999999858</v>
      </c>
      <c r="K303" s="45">
        <f t="shared" si="61"/>
        <v>21.999999999999922</v>
      </c>
      <c r="L303" s="45">
        <f t="shared" si="62"/>
        <v>2</v>
      </c>
      <c r="M303" s="45">
        <f t="shared" ca="1" si="63"/>
        <v>0.34097222222222223</v>
      </c>
      <c r="N303" s="45" t="str">
        <f t="shared" si="64"/>
        <v/>
      </c>
      <c r="O303" s="45">
        <f t="shared" si="65"/>
        <v>4.9999999999999822</v>
      </c>
      <c r="P303" s="46">
        <f t="shared" si="66"/>
        <v>4.3280898057462949</v>
      </c>
      <c r="Q303" s="45">
        <f t="shared" si="67"/>
        <v>43.999999999999844</v>
      </c>
      <c r="R303" s="45">
        <f t="shared" si="68"/>
        <v>48.999999999999829</v>
      </c>
      <c r="S303" s="46">
        <f t="shared" si="69"/>
        <v>48.328089805746139</v>
      </c>
    </row>
    <row r="304" spans="1:19" x14ac:dyDescent="0.25">
      <c r="A304" s="92"/>
      <c r="B304" s="43"/>
      <c r="C304" s="92"/>
      <c r="D304" s="47">
        <v>0.5</v>
      </c>
      <c r="F304" s="43">
        <v>0.41597222222222219</v>
      </c>
      <c r="H304" s="43">
        <v>0.41875000000000001</v>
      </c>
      <c r="I304" s="44" t="str">
        <f t="shared" si="59"/>
        <v/>
      </c>
      <c r="J304" s="45">
        <f t="shared" si="60"/>
        <v>3.9999999999999858</v>
      </c>
      <c r="K304" s="45">
        <f t="shared" si="61"/>
        <v>4.0000000000000657</v>
      </c>
      <c r="L304" s="45">
        <f t="shared" si="62"/>
        <v>3</v>
      </c>
      <c r="M304" s="45">
        <f t="shared" ca="1" si="63"/>
        <v>0.34097222222222223</v>
      </c>
      <c r="N304" s="45" t="str">
        <f t="shared" si="64"/>
        <v/>
      </c>
      <c r="O304" s="45">
        <f t="shared" si="65"/>
        <v>2.9999999999999893</v>
      </c>
      <c r="P304" s="46">
        <f t="shared" si="66"/>
        <v>2.8853942445156404</v>
      </c>
      <c r="Q304" s="45">
        <f t="shared" si="67"/>
        <v>2.0000000000000329</v>
      </c>
      <c r="R304" s="45">
        <f t="shared" si="68"/>
        <v>5.0000000000000222</v>
      </c>
      <c r="S304" s="46">
        <f t="shared" si="69"/>
        <v>4.8853942445156733</v>
      </c>
    </row>
    <row r="305" spans="1:19" x14ac:dyDescent="0.25">
      <c r="A305" s="92"/>
      <c r="B305" s="43"/>
      <c r="C305" s="92"/>
      <c r="D305" s="47">
        <v>1</v>
      </c>
      <c r="F305" s="43">
        <v>0.42152777777777778</v>
      </c>
      <c r="H305" s="43">
        <v>0.42569444444444443</v>
      </c>
      <c r="I305" s="44" t="str">
        <f t="shared" si="59"/>
        <v/>
      </c>
      <c r="J305" s="45">
        <f t="shared" si="60"/>
        <v>3.0000000000000693</v>
      </c>
      <c r="K305" s="45">
        <f t="shared" si="61"/>
        <v>5.9999999999999787</v>
      </c>
      <c r="L305" s="45">
        <f t="shared" si="62"/>
        <v>4</v>
      </c>
      <c r="M305" s="45">
        <f t="shared" ca="1" si="63"/>
        <v>0.34097222222222223</v>
      </c>
      <c r="N305" s="45" t="str">
        <f t="shared" si="64"/>
        <v/>
      </c>
      <c r="O305" s="45">
        <f t="shared" si="65"/>
        <v>9.0000000000002078</v>
      </c>
      <c r="P305" s="46">
        <f t="shared" si="66"/>
        <v>7.4560229208633002</v>
      </c>
      <c r="Q305" s="45">
        <f t="shared" si="67"/>
        <v>5.9999999999999787</v>
      </c>
      <c r="R305" s="45">
        <f t="shared" si="68"/>
        <v>15.000000000000187</v>
      </c>
      <c r="S305" s="46">
        <f t="shared" si="69"/>
        <v>13.45602292086328</v>
      </c>
    </row>
    <row r="306" spans="1:19" x14ac:dyDescent="0.25">
      <c r="A306" s="92"/>
      <c r="B306" s="43"/>
      <c r="C306" s="92"/>
      <c r="D306" s="47">
        <v>5</v>
      </c>
      <c r="F306" s="43">
        <v>0.42777777777777781</v>
      </c>
      <c r="H306" s="43">
        <v>0.43333333333333335</v>
      </c>
      <c r="I306" s="44" t="str">
        <f t="shared" si="59"/>
        <v/>
      </c>
      <c r="J306" s="45">
        <f t="shared" si="60"/>
        <v>3.9999999999999858</v>
      </c>
      <c r="K306" s="45">
        <f t="shared" si="61"/>
        <v>7.9999999999999716</v>
      </c>
      <c r="L306" s="45">
        <f t="shared" si="62"/>
        <v>5</v>
      </c>
      <c r="M306" s="45">
        <f t="shared" ca="1" si="63"/>
        <v>0.34097222222222223</v>
      </c>
      <c r="N306" s="45" t="str">
        <f t="shared" si="64"/>
        <v/>
      </c>
      <c r="O306" s="45">
        <f t="shared" si="65"/>
        <v>29.999999999999893</v>
      </c>
      <c r="P306" s="46">
        <f t="shared" si="66"/>
        <v>28.853904980517108</v>
      </c>
      <c r="Q306" s="45">
        <f t="shared" si="67"/>
        <v>39.999999999999858</v>
      </c>
      <c r="R306" s="45">
        <f t="shared" si="68"/>
        <v>69.999999999999744</v>
      </c>
      <c r="S306" s="46">
        <f t="shared" si="69"/>
        <v>68.853904980516973</v>
      </c>
    </row>
    <row r="307" spans="1:19" x14ac:dyDescent="0.25">
      <c r="A307" s="92"/>
      <c r="B307" s="43"/>
      <c r="C307" s="92"/>
      <c r="D307" s="47">
        <v>10</v>
      </c>
      <c r="F307" s="43">
        <v>0.43611111111111112</v>
      </c>
      <c r="H307" s="43">
        <v>0.44097222222222227</v>
      </c>
      <c r="I307" s="44" t="str">
        <f t="shared" si="59"/>
        <v/>
      </c>
      <c r="J307" s="45">
        <f t="shared" si="60"/>
        <v>8.9999999999998881</v>
      </c>
      <c r="K307" s="45">
        <f t="shared" si="61"/>
        <v>7.0000000000000551</v>
      </c>
      <c r="L307" s="45">
        <f t="shared" si="62"/>
        <v>6</v>
      </c>
      <c r="M307" s="45">
        <f t="shared" ca="1" si="63"/>
        <v>0.34097222222222223</v>
      </c>
      <c r="N307" s="45" t="str">
        <f t="shared" si="64"/>
        <v/>
      </c>
      <c r="O307" s="45">
        <f t="shared" si="65"/>
        <v>49.499999999999382</v>
      </c>
      <c r="P307" s="46">
        <f t="shared" si="66"/>
        <v>35.177866783953483</v>
      </c>
      <c r="Q307" s="45">
        <f t="shared" si="67"/>
        <v>70.000000000000554</v>
      </c>
      <c r="R307" s="45">
        <f t="shared" si="68"/>
        <v>119.49999999999994</v>
      </c>
      <c r="S307" s="46">
        <f t="shared" si="69"/>
        <v>105.17786678395404</v>
      </c>
    </row>
    <row r="308" spans="1:19" x14ac:dyDescent="0.25">
      <c r="A308" s="92"/>
      <c r="B308" s="43"/>
      <c r="C308" s="92"/>
      <c r="D308" s="47">
        <v>1</v>
      </c>
      <c r="F308" s="43">
        <v>0.44722222222222219</v>
      </c>
      <c r="H308" s="43">
        <v>0.44861111111111113</v>
      </c>
      <c r="I308" s="44" t="str">
        <f t="shared" si="59"/>
        <v/>
      </c>
      <c r="J308" s="45">
        <f t="shared" si="60"/>
        <v>7.9999999999999716</v>
      </c>
      <c r="K308" s="45">
        <f t="shared" si="61"/>
        <v>2.0000000000000728</v>
      </c>
      <c r="L308" s="45">
        <f t="shared" si="62"/>
        <v>7</v>
      </c>
      <c r="M308" s="45">
        <f t="shared" ca="1" si="63"/>
        <v>0.34097222222222223</v>
      </c>
      <c r="N308" s="45" t="str">
        <f t="shared" si="64"/>
        <v/>
      </c>
      <c r="O308" s="45">
        <f t="shared" si="65"/>
        <v>4.3999999999999844</v>
      </c>
      <c r="P308" s="46">
        <f t="shared" si="66"/>
        <v>3.1269324917219192</v>
      </c>
      <c r="Q308" s="45">
        <f t="shared" si="67"/>
        <v>2.0000000000000728</v>
      </c>
      <c r="R308" s="45">
        <f t="shared" si="68"/>
        <v>6.4000000000000572</v>
      </c>
      <c r="S308" s="46">
        <f t="shared" si="69"/>
        <v>5.1269324917219921</v>
      </c>
    </row>
    <row r="309" spans="1:19" x14ac:dyDescent="0.25">
      <c r="A309" s="92"/>
      <c r="B309" s="43"/>
      <c r="C309" s="92"/>
      <c r="D309" s="47">
        <v>0.1</v>
      </c>
      <c r="F309" s="43">
        <v>0.45416666666666666</v>
      </c>
      <c r="H309" s="43">
        <v>0.45624999999999999</v>
      </c>
      <c r="I309" s="44">
        <f t="shared" si="59"/>
        <v>0.4597222222222222</v>
      </c>
      <c r="J309" s="45" t="str">
        <f t="shared" si="60"/>
        <v/>
      </c>
      <c r="K309" s="45">
        <f t="shared" si="61"/>
        <v>2.9999999999999893</v>
      </c>
      <c r="L309" s="45">
        <f t="shared" si="62"/>
        <v>8</v>
      </c>
      <c r="M309" s="45">
        <f t="shared" ca="1" si="63"/>
        <v>0.34097222222222223</v>
      </c>
      <c r="N309" s="45" t="e">
        <f t="shared" ca="1" si="64"/>
        <v>#VALUE!</v>
      </c>
      <c r="O309" s="45">
        <f t="shared" si="65"/>
        <v>0.25</v>
      </c>
      <c r="P309" s="46">
        <f t="shared" si="66"/>
        <v>4.342905372259271E-2</v>
      </c>
      <c r="Q309" s="45">
        <f t="shared" si="67"/>
        <v>0.29999999999999893</v>
      </c>
      <c r="R309" s="45">
        <f t="shared" si="68"/>
        <v>0.54999999999999893</v>
      </c>
      <c r="S309" s="46">
        <f t="shared" si="69"/>
        <v>0.34342905372259164</v>
      </c>
    </row>
    <row r="310" spans="1:19" x14ac:dyDescent="0.25">
      <c r="A310" s="48">
        <v>37825</v>
      </c>
      <c r="B310" s="43">
        <v>0.51180555555555551</v>
      </c>
      <c r="C310" s="92">
        <v>3</v>
      </c>
      <c r="D310" s="47">
        <v>0.1</v>
      </c>
      <c r="F310" s="43">
        <v>0.53611111111111109</v>
      </c>
      <c r="H310" s="43">
        <v>0.55972222222222223</v>
      </c>
      <c r="I310" s="44" t="str">
        <f t="shared" si="59"/>
        <v/>
      </c>
      <c r="J310" s="45">
        <f t="shared" si="60"/>
        <v>4.9999999999999822</v>
      </c>
      <c r="K310" s="45">
        <f t="shared" si="61"/>
        <v>34.000000000000043</v>
      </c>
      <c r="L310" s="45">
        <f t="shared" si="62"/>
        <v>1</v>
      </c>
      <c r="M310" s="45">
        <f t="shared" ca="1" si="63"/>
        <v>0.51180555555555551</v>
      </c>
      <c r="N310" s="45" t="str">
        <f t="shared" si="64"/>
        <v/>
      </c>
      <c r="O310" s="45">
        <f t="shared" si="65"/>
        <v>5.2499999999999813</v>
      </c>
      <c r="P310" s="46">
        <f t="shared" si="66"/>
        <v>3.1711879629540722</v>
      </c>
      <c r="Q310" s="45">
        <f t="shared" si="67"/>
        <v>3.4000000000000044</v>
      </c>
      <c r="R310" s="45">
        <f t="shared" si="68"/>
        <v>8.6499999999999861</v>
      </c>
      <c r="S310" s="46">
        <f t="shared" si="69"/>
        <v>6.5711879629540766</v>
      </c>
    </row>
    <row r="311" spans="1:19" x14ac:dyDescent="0.25">
      <c r="A311" s="92"/>
      <c r="B311" s="43"/>
      <c r="C311" s="92"/>
      <c r="D311" s="47">
        <v>2</v>
      </c>
      <c r="F311" s="43">
        <v>0.56319444444444444</v>
      </c>
      <c r="H311" s="43">
        <v>0.57222222222222219</v>
      </c>
      <c r="I311" s="44" t="str">
        <f t="shared" si="59"/>
        <v/>
      </c>
      <c r="J311" s="45">
        <f t="shared" si="60"/>
        <v>6.9999999999999751</v>
      </c>
      <c r="K311" s="45">
        <f t="shared" si="61"/>
        <v>12.999999999999954</v>
      </c>
      <c r="L311" s="45">
        <f t="shared" si="62"/>
        <v>2</v>
      </c>
      <c r="M311" s="45">
        <f t="shared" ca="1" si="63"/>
        <v>0.51180555555555551</v>
      </c>
      <c r="N311" s="45" t="str">
        <f t="shared" si="64"/>
        <v/>
      </c>
      <c r="O311" s="45">
        <f t="shared" si="65"/>
        <v>10.499999999999963</v>
      </c>
      <c r="P311" s="46">
        <f t="shared" si="66"/>
        <v>10.09887257101393</v>
      </c>
      <c r="Q311" s="45">
        <f t="shared" si="67"/>
        <v>25.999999999999908</v>
      </c>
      <c r="R311" s="45">
        <f t="shared" si="68"/>
        <v>36.499999999999872</v>
      </c>
      <c r="S311" s="46">
        <f t="shared" si="69"/>
        <v>36.098872571013835</v>
      </c>
    </row>
    <row r="312" spans="1:19" x14ac:dyDescent="0.25">
      <c r="A312" s="92"/>
      <c r="B312" s="43"/>
      <c r="C312" s="92"/>
      <c r="D312" s="47">
        <v>1</v>
      </c>
      <c r="F312" s="43">
        <v>0.57708333333333328</v>
      </c>
      <c r="H312" s="43">
        <v>0.58194444444444449</v>
      </c>
      <c r="I312" s="44" t="str">
        <f t="shared" si="59"/>
        <v/>
      </c>
      <c r="J312" s="45">
        <f t="shared" si="60"/>
        <v>7.9999999999999716</v>
      </c>
      <c r="K312" s="45">
        <f t="shared" si="61"/>
        <v>7.000000000000135</v>
      </c>
      <c r="L312" s="45">
        <f t="shared" si="62"/>
        <v>3</v>
      </c>
      <c r="M312" s="45">
        <f t="shared" ca="1" si="63"/>
        <v>0.51180555555555551</v>
      </c>
      <c r="N312" s="45" t="str">
        <f t="shared" si="64"/>
        <v/>
      </c>
      <c r="O312" s="45">
        <f t="shared" si="65"/>
        <v>43.999999999999844</v>
      </c>
      <c r="P312" s="46">
        <f t="shared" si="66"/>
        <v>31.269214919070041</v>
      </c>
      <c r="Q312" s="45">
        <f t="shared" si="67"/>
        <v>7.000000000000135</v>
      </c>
      <c r="R312" s="45">
        <f t="shared" si="68"/>
        <v>50.999999999999979</v>
      </c>
      <c r="S312" s="46">
        <f t="shared" si="69"/>
        <v>38.26921491907018</v>
      </c>
    </row>
    <row r="313" spans="1:19" x14ac:dyDescent="0.25">
      <c r="A313" s="92"/>
      <c r="B313" s="43"/>
      <c r="C313" s="92"/>
      <c r="D313" s="47">
        <v>10</v>
      </c>
      <c r="F313" s="43">
        <v>0.58750000000000002</v>
      </c>
      <c r="H313" s="43">
        <v>0.59166666666666667</v>
      </c>
      <c r="I313" s="44" t="str">
        <f t="shared" si="59"/>
        <v/>
      </c>
      <c r="J313" s="45">
        <f t="shared" si="60"/>
        <v>8.999999999999968</v>
      </c>
      <c r="K313" s="45">
        <f t="shared" si="61"/>
        <v>5.9999999999999787</v>
      </c>
      <c r="L313" s="45">
        <f t="shared" si="62"/>
        <v>4</v>
      </c>
      <c r="M313" s="45">
        <f t="shared" ca="1" si="63"/>
        <v>0.51180555555555551</v>
      </c>
      <c r="N313" s="45" t="str">
        <f t="shared" si="64"/>
        <v/>
      </c>
      <c r="O313" s="45">
        <f t="shared" si="65"/>
        <v>49.499999999999822</v>
      </c>
      <c r="P313" s="46">
        <f t="shared" si="66"/>
        <v>35.177866783953796</v>
      </c>
      <c r="Q313" s="45">
        <f t="shared" si="67"/>
        <v>59.999999999999787</v>
      </c>
      <c r="R313" s="45">
        <f t="shared" si="68"/>
        <v>109.4999999999996</v>
      </c>
      <c r="S313" s="46">
        <f t="shared" si="69"/>
        <v>95.17786678395359</v>
      </c>
    </row>
    <row r="314" spans="1:19" x14ac:dyDescent="0.25">
      <c r="A314" s="92"/>
      <c r="B314" s="43"/>
      <c r="C314" s="92"/>
      <c r="D314" s="47">
        <v>1</v>
      </c>
      <c r="F314" s="43">
        <v>0.59791666666666665</v>
      </c>
      <c r="H314" s="43">
        <v>0.6069444444444444</v>
      </c>
      <c r="I314" s="44" t="str">
        <f t="shared" si="59"/>
        <v/>
      </c>
      <c r="J314" s="45">
        <f t="shared" si="60"/>
        <v>7.9999999999999716</v>
      </c>
      <c r="K314" s="45">
        <f t="shared" si="61"/>
        <v>12.999999999999954</v>
      </c>
      <c r="L314" s="45">
        <f t="shared" si="62"/>
        <v>5</v>
      </c>
      <c r="M314" s="45">
        <f t="shared" ca="1" si="63"/>
        <v>0.51180555555555551</v>
      </c>
      <c r="N314" s="45" t="str">
        <f t="shared" si="64"/>
        <v/>
      </c>
      <c r="O314" s="45">
        <f t="shared" si="65"/>
        <v>4.3999999999999844</v>
      </c>
      <c r="P314" s="46">
        <f t="shared" si="66"/>
        <v>3.1269324917219192</v>
      </c>
      <c r="Q314" s="45">
        <f t="shared" si="67"/>
        <v>12.999999999999954</v>
      </c>
      <c r="R314" s="45">
        <f t="shared" si="68"/>
        <v>17.399999999999938</v>
      </c>
      <c r="S314" s="46">
        <f t="shared" si="69"/>
        <v>16.126932491721874</v>
      </c>
    </row>
    <row r="315" spans="1:19" x14ac:dyDescent="0.25">
      <c r="A315" s="92"/>
      <c r="B315" s="43"/>
      <c r="C315" s="92"/>
      <c r="D315" s="47">
        <v>0.1</v>
      </c>
      <c r="F315" s="43">
        <v>0.61249999999999993</v>
      </c>
      <c r="H315" s="43">
        <v>0.61527777777777781</v>
      </c>
      <c r="I315" s="44" t="str">
        <f t="shared" si="59"/>
        <v/>
      </c>
      <c r="J315" s="45">
        <f t="shared" si="60"/>
        <v>6.9999999999999751</v>
      </c>
      <c r="K315" s="45">
        <f t="shared" si="61"/>
        <v>4.0000000000001457</v>
      </c>
      <c r="L315" s="45">
        <f t="shared" si="62"/>
        <v>6</v>
      </c>
      <c r="M315" s="45">
        <f t="shared" ca="1" si="63"/>
        <v>0.51180555555555551</v>
      </c>
      <c r="N315" s="45" t="str">
        <f t="shared" si="64"/>
        <v/>
      </c>
      <c r="O315" s="45">
        <f t="shared" si="65"/>
        <v>0.38499999999999862</v>
      </c>
      <c r="P315" s="46">
        <f t="shared" si="66"/>
        <v>0.27361621771209471</v>
      </c>
      <c r="Q315" s="45">
        <f t="shared" si="67"/>
        <v>0.40000000000001457</v>
      </c>
      <c r="R315" s="45">
        <f t="shared" si="68"/>
        <v>0.78500000000001324</v>
      </c>
      <c r="S315" s="46">
        <f t="shared" si="69"/>
        <v>0.67361621771210922</v>
      </c>
    </row>
    <row r="316" spans="1:19" x14ac:dyDescent="0.25">
      <c r="A316" s="92"/>
      <c r="B316" s="43"/>
      <c r="C316" s="92"/>
      <c r="D316" s="47">
        <v>0.01</v>
      </c>
      <c r="F316" s="43">
        <v>0.62013888888888891</v>
      </c>
      <c r="H316" s="43">
        <v>0.62361111111111112</v>
      </c>
      <c r="I316" s="44" t="str">
        <f t="shared" si="59"/>
        <v/>
      </c>
      <c r="J316" s="45">
        <f t="shared" si="60"/>
        <v>6.9999999999999751</v>
      </c>
      <c r="K316" s="45">
        <f t="shared" si="61"/>
        <v>4.9999999999999822</v>
      </c>
      <c r="L316" s="45">
        <f t="shared" si="62"/>
        <v>7</v>
      </c>
      <c r="M316" s="45">
        <f t="shared" ca="1" si="63"/>
        <v>0.51180555555555551</v>
      </c>
      <c r="N316" s="45" t="str">
        <f t="shared" si="64"/>
        <v/>
      </c>
      <c r="O316" s="45">
        <f t="shared" si="65"/>
        <v>0.38499999999999862</v>
      </c>
      <c r="P316" s="46">
        <f t="shared" si="66"/>
        <v>0.27361621771209477</v>
      </c>
      <c r="Q316" s="45">
        <f t="shared" si="67"/>
        <v>4.9999999999999822E-2</v>
      </c>
      <c r="R316" s="45">
        <f t="shared" si="68"/>
        <v>0.43499999999999844</v>
      </c>
      <c r="S316" s="46">
        <f t="shared" si="69"/>
        <v>0.32361621771209459</v>
      </c>
    </row>
    <row r="317" spans="1:19" x14ac:dyDescent="0.25">
      <c r="A317" s="92"/>
      <c r="B317" s="43"/>
      <c r="C317" s="92"/>
      <c r="D317" s="47">
        <v>0.1</v>
      </c>
      <c r="F317" s="43">
        <v>0.62847222222222221</v>
      </c>
      <c r="H317" s="43">
        <v>0.63055555555555554</v>
      </c>
      <c r="I317" s="44" t="str">
        <f t="shared" si="59"/>
        <v/>
      </c>
      <c r="J317" s="45">
        <f t="shared" si="60"/>
        <v>10.000000000000124</v>
      </c>
      <c r="K317" s="45">
        <f t="shared" si="61"/>
        <v>2.9999999999999893</v>
      </c>
      <c r="L317" s="45">
        <f t="shared" si="62"/>
        <v>8</v>
      </c>
      <c r="M317" s="45">
        <f t="shared" ca="1" si="63"/>
        <v>0.51180555555555551</v>
      </c>
      <c r="N317" s="45" t="str">
        <f t="shared" si="64"/>
        <v/>
      </c>
      <c r="O317" s="45">
        <f t="shared" si="65"/>
        <v>5.5000000000000693</v>
      </c>
      <c r="P317" s="46">
        <f t="shared" si="66"/>
        <v>3.9086656146524619</v>
      </c>
      <c r="Q317" s="45">
        <f t="shared" si="67"/>
        <v>0.29999999999999893</v>
      </c>
      <c r="R317" s="45">
        <f t="shared" si="68"/>
        <v>5.8000000000000682</v>
      </c>
      <c r="S317" s="46">
        <f t="shared" si="69"/>
        <v>4.2086656146524604</v>
      </c>
    </row>
    <row r="318" spans="1:19" x14ac:dyDescent="0.25">
      <c r="A318" s="92"/>
      <c r="B318" s="43"/>
      <c r="C318" s="92"/>
      <c r="D318" s="47">
        <v>1</v>
      </c>
      <c r="F318" s="43">
        <v>0.63750000000000007</v>
      </c>
      <c r="H318" s="43">
        <v>0.6381944444444444</v>
      </c>
      <c r="I318" s="44" t="str">
        <f t="shared" si="59"/>
        <v/>
      </c>
      <c r="J318" s="45">
        <f t="shared" si="60"/>
        <v>5.9999999999999787</v>
      </c>
      <c r="K318" s="45">
        <f t="shared" si="61"/>
        <v>0.99999999999983658</v>
      </c>
      <c r="L318" s="45">
        <f t="shared" si="62"/>
        <v>9</v>
      </c>
      <c r="M318" s="45">
        <f t="shared" ca="1" si="63"/>
        <v>0.51180555555555551</v>
      </c>
      <c r="N318" s="45" t="str">
        <f t="shared" si="64"/>
        <v/>
      </c>
      <c r="O318" s="45">
        <f t="shared" si="65"/>
        <v>32.999999999999886</v>
      </c>
      <c r="P318" s="46">
        <f t="shared" si="66"/>
        <v>23.451911189302532</v>
      </c>
      <c r="Q318" s="45">
        <f t="shared" si="67"/>
        <v>0.99999999999983658</v>
      </c>
      <c r="R318" s="45">
        <f t="shared" si="68"/>
        <v>33.999999999999723</v>
      </c>
      <c r="S318" s="46">
        <f t="shared" si="69"/>
        <v>24.451911189302368</v>
      </c>
    </row>
    <row r="319" spans="1:19" x14ac:dyDescent="0.25">
      <c r="A319" s="92"/>
      <c r="B319" s="43"/>
      <c r="C319" s="92"/>
      <c r="D319" s="47">
        <v>10</v>
      </c>
      <c r="F319" s="43">
        <v>0.64236111111111105</v>
      </c>
      <c r="H319" s="43">
        <v>0.6479166666666667</v>
      </c>
      <c r="I319" s="44" t="str">
        <f t="shared" si="59"/>
        <v/>
      </c>
      <c r="J319" s="45">
        <f t="shared" si="60"/>
        <v>4.9999999999999822</v>
      </c>
      <c r="K319" s="45">
        <f t="shared" si="61"/>
        <v>8.0000000000001315</v>
      </c>
      <c r="L319" s="45">
        <f t="shared" si="62"/>
        <v>10</v>
      </c>
      <c r="M319" s="45">
        <f t="shared" ca="1" si="63"/>
        <v>0.51180555555555551</v>
      </c>
      <c r="N319" s="45" t="str">
        <f t="shared" si="64"/>
        <v/>
      </c>
      <c r="O319" s="45">
        <f t="shared" si="65"/>
        <v>24.999999999999911</v>
      </c>
      <c r="P319" s="46">
        <f t="shared" si="66"/>
        <v>3.1021034229199831</v>
      </c>
      <c r="Q319" s="45">
        <f t="shared" si="67"/>
        <v>80.000000000001307</v>
      </c>
      <c r="R319" s="45">
        <f t="shared" si="68"/>
        <v>105.00000000000122</v>
      </c>
      <c r="S319" s="46">
        <f t="shared" si="69"/>
        <v>83.102103422921289</v>
      </c>
    </row>
    <row r="320" spans="1:19" x14ac:dyDescent="0.25">
      <c r="A320" s="92"/>
      <c r="B320" s="43"/>
      <c r="C320" s="92"/>
      <c r="D320" s="47">
        <v>0</v>
      </c>
      <c r="F320" s="43">
        <v>0.65138888888888891</v>
      </c>
      <c r="H320" s="43">
        <v>0.65555555555555556</v>
      </c>
      <c r="I320" s="44" t="str">
        <f t="shared" si="59"/>
        <v/>
      </c>
      <c r="J320" s="45">
        <f t="shared" si="60"/>
        <v>39.999999999999858</v>
      </c>
      <c r="K320" s="45">
        <f t="shared" si="61"/>
        <v>5.9999999999999787</v>
      </c>
      <c r="L320" s="45">
        <f t="shared" si="62"/>
        <v>11</v>
      </c>
      <c r="M320" s="45">
        <f t="shared" ca="1" si="63"/>
        <v>0.51180555555555551</v>
      </c>
      <c r="N320" s="45" t="str">
        <f t="shared" si="64"/>
        <v/>
      </c>
      <c r="O320" s="45">
        <f t="shared" si="65"/>
        <v>0.19999999999999929</v>
      </c>
      <c r="P320" s="46">
        <f t="shared" si="66"/>
        <v>4.3428976689776383E-2</v>
      </c>
      <c r="Q320" s="45">
        <f t="shared" si="67"/>
        <v>0</v>
      </c>
      <c r="R320" s="45">
        <f t="shared" si="68"/>
        <v>0.19999999999999929</v>
      </c>
      <c r="S320" s="46">
        <f t="shared" si="69"/>
        <v>4.3428976689776383E-2</v>
      </c>
    </row>
    <row r="321" spans="1:19" x14ac:dyDescent="0.25">
      <c r="A321" s="92"/>
      <c r="B321" s="43"/>
      <c r="C321" s="92"/>
      <c r="D321" s="47">
        <v>0.01</v>
      </c>
      <c r="F321" s="43">
        <v>0.68333333333333324</v>
      </c>
      <c r="H321" s="43">
        <v>0.69097222222222221</v>
      </c>
      <c r="I321" s="44" t="str">
        <f t="shared" si="59"/>
        <v/>
      </c>
      <c r="J321" s="45">
        <f t="shared" si="60"/>
        <v>13.99999999999995</v>
      </c>
      <c r="K321" s="45">
        <f t="shared" si="61"/>
        <v>11.000000000000121</v>
      </c>
      <c r="L321" s="45">
        <f t="shared" si="62"/>
        <v>12</v>
      </c>
      <c r="M321" s="45">
        <f t="shared" ca="1" si="63"/>
        <v>0.51180555555555551</v>
      </c>
      <c r="N321" s="45" t="str">
        <f t="shared" si="64"/>
        <v/>
      </c>
      <c r="O321" s="45">
        <f t="shared" si="65"/>
        <v>7.0699999999999745</v>
      </c>
      <c r="P321" s="46">
        <f t="shared" si="66"/>
        <v>3.0097254581266477</v>
      </c>
      <c r="Q321" s="45">
        <f t="shared" si="67"/>
        <v>0.11000000000000121</v>
      </c>
      <c r="R321" s="45">
        <f t="shared" si="68"/>
        <v>7.1799999999999757</v>
      </c>
      <c r="S321" s="46">
        <f t="shared" si="69"/>
        <v>3.1197254581266489</v>
      </c>
    </row>
    <row r="322" spans="1:19" x14ac:dyDescent="0.25">
      <c r="A322" s="92"/>
      <c r="B322" s="43"/>
      <c r="C322" s="92"/>
      <c r="D322" s="47">
        <v>1</v>
      </c>
      <c r="F322" s="43">
        <v>0.7006944444444444</v>
      </c>
      <c r="H322" s="43">
        <v>0.70624999999999993</v>
      </c>
      <c r="I322" s="44">
        <f t="shared" si="59"/>
        <v>0.70972222222222214</v>
      </c>
      <c r="J322" s="45" t="str">
        <f t="shared" si="60"/>
        <v/>
      </c>
      <c r="K322" s="45">
        <f t="shared" si="61"/>
        <v>7.9999999999999716</v>
      </c>
      <c r="L322" s="45">
        <f t="shared" si="62"/>
        <v>13</v>
      </c>
      <c r="M322" s="45">
        <f t="shared" ca="1" si="63"/>
        <v>0.51180555555555551</v>
      </c>
      <c r="N322" s="45" t="e">
        <f t="shared" ca="1" si="64"/>
        <v>#VALUE!</v>
      </c>
      <c r="O322" s="45">
        <f t="shared" si="65"/>
        <v>2.5</v>
      </c>
      <c r="P322" s="46">
        <f t="shared" si="66"/>
        <v>0.36191198291773735</v>
      </c>
      <c r="Q322" s="45">
        <f t="shared" si="67"/>
        <v>7.9999999999999716</v>
      </c>
      <c r="R322" s="45">
        <f t="shared" si="68"/>
        <v>10.499999999999972</v>
      </c>
      <c r="S322" s="46">
        <f t="shared" si="69"/>
        <v>8.3619119829177091</v>
      </c>
    </row>
    <row r="323" spans="1:19" x14ac:dyDescent="0.25">
      <c r="A323" s="48">
        <v>37826</v>
      </c>
      <c r="B323" s="43">
        <v>0.59305555555555556</v>
      </c>
      <c r="C323" s="92">
        <v>4</v>
      </c>
      <c r="D323" s="47">
        <v>0.01</v>
      </c>
      <c r="F323" s="43">
        <v>0.63055555555555554</v>
      </c>
      <c r="H323" s="43">
        <v>0.6381944444444444</v>
      </c>
      <c r="I323" s="44" t="str">
        <f t="shared" si="59"/>
        <v/>
      </c>
      <c r="J323" s="45">
        <f t="shared" si="60"/>
        <v>3.9999999999999858</v>
      </c>
      <c r="K323" s="45">
        <f t="shared" si="61"/>
        <v>10.999999999999961</v>
      </c>
      <c r="L323" s="45">
        <f t="shared" si="62"/>
        <v>1</v>
      </c>
      <c r="M323" s="45">
        <f t="shared" ca="1" si="63"/>
        <v>0.59305555555555556</v>
      </c>
      <c r="N323" s="45" t="str">
        <f t="shared" si="64"/>
        <v/>
      </c>
      <c r="O323" s="45">
        <f t="shared" si="65"/>
        <v>1.9999999999999931E-2</v>
      </c>
      <c r="P323" s="46">
        <f t="shared" si="66"/>
        <v>4.3428976689776399E-3</v>
      </c>
      <c r="Q323" s="45">
        <f t="shared" si="67"/>
        <v>0.10999999999999961</v>
      </c>
      <c r="R323" s="45">
        <f t="shared" si="68"/>
        <v>0.12999999999999953</v>
      </c>
      <c r="S323" s="46">
        <f t="shared" si="69"/>
        <v>0.11434289766897725</v>
      </c>
    </row>
    <row r="324" spans="1:19" x14ac:dyDescent="0.25">
      <c r="A324" s="92"/>
      <c r="B324" s="43"/>
      <c r="C324" s="92"/>
      <c r="D324" s="47">
        <v>0</v>
      </c>
      <c r="F324" s="43">
        <v>0.64097222222222217</v>
      </c>
      <c r="H324" s="43">
        <v>0.65208333333333335</v>
      </c>
      <c r="I324" s="44" t="str">
        <f t="shared" si="59"/>
        <v/>
      </c>
      <c r="J324" s="45">
        <f t="shared" si="60"/>
        <v>12.999999999999954</v>
      </c>
      <c r="K324" s="45">
        <f t="shared" si="61"/>
        <v>16.000000000000103</v>
      </c>
      <c r="L324" s="45">
        <f t="shared" si="62"/>
        <v>2</v>
      </c>
      <c r="M324" s="45">
        <f t="shared" ca="1" si="63"/>
        <v>0.59305555555555556</v>
      </c>
      <c r="N324" s="45" t="str">
        <f t="shared" si="64"/>
        <v/>
      </c>
      <c r="O324" s="45">
        <f t="shared" si="65"/>
        <v>6.4999999999999766E-2</v>
      </c>
      <c r="P324" s="46">
        <f t="shared" si="66"/>
        <v>1.4114417424177324E-2</v>
      </c>
      <c r="Q324" s="45">
        <f t="shared" si="67"/>
        <v>0</v>
      </c>
      <c r="R324" s="45">
        <f t="shared" si="68"/>
        <v>6.4999999999999766E-2</v>
      </c>
      <c r="S324" s="46">
        <f t="shared" si="69"/>
        <v>1.4114417424177324E-2</v>
      </c>
    </row>
    <row r="325" spans="1:19" x14ac:dyDescent="0.25">
      <c r="A325" s="92"/>
      <c r="B325" s="43"/>
      <c r="C325" s="92"/>
      <c r="D325" s="47">
        <v>0.01</v>
      </c>
      <c r="F325" s="43">
        <v>0.66111111111111109</v>
      </c>
      <c r="H325" s="43">
        <v>0.66180555555555554</v>
      </c>
      <c r="I325" s="44" t="str">
        <f t="shared" si="59"/>
        <v/>
      </c>
      <c r="J325" s="45">
        <f t="shared" si="60"/>
        <v>3.9999999999999858</v>
      </c>
      <c r="K325" s="45">
        <f t="shared" si="61"/>
        <v>0.99999999999999645</v>
      </c>
      <c r="L325" s="45">
        <f t="shared" si="62"/>
        <v>3</v>
      </c>
      <c r="M325" s="45">
        <f t="shared" ca="1" si="63"/>
        <v>0.59305555555555556</v>
      </c>
      <c r="N325" s="45" t="str">
        <f t="shared" si="64"/>
        <v/>
      </c>
      <c r="O325" s="45">
        <f t="shared" si="65"/>
        <v>1.9999999999999931E-2</v>
      </c>
      <c r="P325" s="46">
        <f t="shared" si="66"/>
        <v>4.3428976689776399E-3</v>
      </c>
      <c r="Q325" s="45">
        <f t="shared" si="67"/>
        <v>9.9999999999999655E-3</v>
      </c>
      <c r="R325" s="45">
        <f t="shared" si="68"/>
        <v>2.9999999999999895E-2</v>
      </c>
      <c r="S325" s="46">
        <f t="shared" si="69"/>
        <v>1.4342897668977606E-2</v>
      </c>
    </row>
    <row r="326" spans="1:19" x14ac:dyDescent="0.25">
      <c r="A326" s="92"/>
      <c r="B326" s="43"/>
      <c r="C326" s="92"/>
      <c r="D326" s="47">
        <v>0</v>
      </c>
      <c r="F326" s="43">
        <v>0.6645833333333333</v>
      </c>
      <c r="H326" s="43">
        <v>0.6743055555555556</v>
      </c>
      <c r="I326" s="44" t="str">
        <f t="shared" si="59"/>
        <v/>
      </c>
      <c r="J326" s="45">
        <f t="shared" si="60"/>
        <v>13.99999999999995</v>
      </c>
      <c r="K326" s="45">
        <f t="shared" si="61"/>
        <v>14.00000000000011</v>
      </c>
      <c r="L326" s="45">
        <f t="shared" si="62"/>
        <v>4</v>
      </c>
      <c r="M326" s="45">
        <f t="shared" ca="1" si="63"/>
        <v>0.59305555555555556</v>
      </c>
      <c r="N326" s="45" t="str">
        <f t="shared" si="64"/>
        <v/>
      </c>
      <c r="O326" s="45">
        <f t="shared" si="65"/>
        <v>6.9999999999999757E-2</v>
      </c>
      <c r="P326" s="46">
        <f t="shared" si="66"/>
        <v>1.5200141841421735E-2</v>
      </c>
      <c r="Q326" s="45">
        <f t="shared" si="67"/>
        <v>0</v>
      </c>
      <c r="R326" s="45">
        <f t="shared" si="68"/>
        <v>6.9999999999999757E-2</v>
      </c>
      <c r="S326" s="46">
        <f t="shared" si="69"/>
        <v>1.5200141841421735E-2</v>
      </c>
    </row>
    <row r="327" spans="1:19" x14ac:dyDescent="0.25">
      <c r="A327" s="92"/>
      <c r="B327" s="43"/>
      <c r="C327" s="92"/>
      <c r="D327" s="47">
        <v>0.01</v>
      </c>
      <c r="F327" s="43">
        <v>0.68402777777777779</v>
      </c>
      <c r="H327" s="43">
        <v>0.69027777777777777</v>
      </c>
      <c r="I327" s="44">
        <f t="shared" si="59"/>
        <v>0.69374999999999998</v>
      </c>
      <c r="J327" s="45" t="str">
        <f t="shared" si="60"/>
        <v/>
      </c>
      <c r="K327" s="45">
        <f t="shared" si="61"/>
        <v>8.999999999999968</v>
      </c>
      <c r="L327" s="45">
        <f t="shared" si="62"/>
        <v>5</v>
      </c>
      <c r="M327" s="45">
        <f t="shared" ca="1" si="63"/>
        <v>0.59305555555555556</v>
      </c>
      <c r="N327" s="45" t="e">
        <f t="shared" ca="1" si="64"/>
        <v>#VALUE!</v>
      </c>
      <c r="O327" s="45">
        <f t="shared" si="65"/>
        <v>2.5000000000000001E-2</v>
      </c>
      <c r="P327" s="46">
        <f t="shared" si="66"/>
        <v>5.4281443780592247E-3</v>
      </c>
      <c r="Q327" s="45">
        <f t="shared" si="67"/>
        <v>8.9999999999999677E-2</v>
      </c>
      <c r="R327" s="45">
        <f t="shared" si="68"/>
        <v>0.11499999999999969</v>
      </c>
      <c r="S327" s="46">
        <f t="shared" si="69"/>
        <v>9.5428144378058896E-2</v>
      </c>
    </row>
    <row r="328" spans="1:19" x14ac:dyDescent="0.25">
      <c r="A328" s="48">
        <v>37827</v>
      </c>
      <c r="B328" s="43">
        <v>0.34722222222222227</v>
      </c>
      <c r="C328" s="92">
        <v>4</v>
      </c>
      <c r="D328" s="47">
        <v>0.01</v>
      </c>
      <c r="F328" s="43">
        <v>0.39166666666666666</v>
      </c>
      <c r="H328" s="43">
        <v>0.39305555555555555</v>
      </c>
      <c r="I328" s="44" t="str">
        <f t="shared" si="59"/>
        <v/>
      </c>
      <c r="J328" s="45">
        <f t="shared" si="60"/>
        <v>13.99999999999995</v>
      </c>
      <c r="K328" s="45">
        <f t="shared" si="61"/>
        <v>1.9999999999999929</v>
      </c>
      <c r="L328" s="45">
        <f t="shared" si="62"/>
        <v>1</v>
      </c>
      <c r="M328" s="45">
        <f t="shared" ca="1" si="63"/>
        <v>0.34722222222222227</v>
      </c>
      <c r="N328" s="45" t="str">
        <f t="shared" si="64"/>
        <v/>
      </c>
      <c r="O328" s="45">
        <f t="shared" si="65"/>
        <v>70.069999999999752</v>
      </c>
      <c r="P328" s="46">
        <f t="shared" si="66"/>
        <v>20.247101545384222</v>
      </c>
      <c r="Q328" s="45">
        <f t="shared" si="67"/>
        <v>1.9999999999999931E-2</v>
      </c>
      <c r="R328" s="45">
        <f t="shared" si="68"/>
        <v>70.089999999999748</v>
      </c>
      <c r="S328" s="46">
        <f t="shared" si="69"/>
        <v>20.267101545384222</v>
      </c>
    </row>
    <row r="329" spans="1:19" x14ac:dyDescent="0.25">
      <c r="A329" s="92"/>
      <c r="B329" s="43"/>
      <c r="C329" s="92"/>
      <c r="D329" s="47">
        <v>10</v>
      </c>
      <c r="F329" s="43">
        <v>0.40277777777777773</v>
      </c>
      <c r="H329" s="43">
        <v>0.4055555555555555</v>
      </c>
      <c r="I329" s="44" t="str">
        <f t="shared" si="59"/>
        <v/>
      </c>
      <c r="J329" s="45">
        <f t="shared" si="60"/>
        <v>17.000000000000099</v>
      </c>
      <c r="K329" s="45">
        <f t="shared" si="61"/>
        <v>3.9999999999999858</v>
      </c>
      <c r="L329" s="45">
        <f t="shared" si="62"/>
        <v>2</v>
      </c>
      <c r="M329" s="45">
        <f t="shared" ca="1" si="63"/>
        <v>0.34722222222222227</v>
      </c>
      <c r="N329" s="45" t="str">
        <f t="shared" si="64"/>
        <v/>
      </c>
      <c r="O329" s="45">
        <f t="shared" si="65"/>
        <v>1615.0000000000095</v>
      </c>
      <c r="P329" s="46">
        <f t="shared" si="66"/>
        <v>999.87141326618723</v>
      </c>
      <c r="Q329" s="45">
        <f t="shared" si="67"/>
        <v>39.999999999999858</v>
      </c>
      <c r="R329" s="45">
        <f t="shared" si="68"/>
        <v>1655.0000000000093</v>
      </c>
      <c r="S329" s="46">
        <f t="shared" si="69"/>
        <v>1039.8714132661871</v>
      </c>
    </row>
    <row r="330" spans="1:19" x14ac:dyDescent="0.25">
      <c r="A330" s="92"/>
      <c r="B330" s="43"/>
      <c r="C330" s="92"/>
      <c r="D330" s="47">
        <v>180</v>
      </c>
      <c r="F330" s="43">
        <v>0.41736111111111113</v>
      </c>
      <c r="H330" s="43">
        <v>0.52152777777777781</v>
      </c>
      <c r="I330" s="44">
        <f t="shared" si="59"/>
        <v>0.52500000000000002</v>
      </c>
      <c r="J330" s="45" t="str">
        <f t="shared" si="60"/>
        <v/>
      </c>
      <c r="K330" s="45">
        <f t="shared" si="61"/>
        <v>150.00000000000003</v>
      </c>
      <c r="L330" s="45">
        <f t="shared" si="62"/>
        <v>3</v>
      </c>
      <c r="M330" s="45">
        <f t="shared" ca="1" si="63"/>
        <v>0.34722222222222227</v>
      </c>
      <c r="N330" s="45" t="e">
        <f t="shared" ca="1" si="64"/>
        <v>#VALUE!</v>
      </c>
      <c r="O330" s="45">
        <f t="shared" si="65"/>
        <v>450</v>
      </c>
      <c r="P330" s="46">
        <f t="shared" si="66"/>
        <v>47.347346607878421</v>
      </c>
      <c r="Q330" s="45">
        <f t="shared" si="67"/>
        <v>27000.000000000004</v>
      </c>
      <c r="R330" s="45">
        <f t="shared" si="68"/>
        <v>27450.000000000004</v>
      </c>
      <c r="S330" s="46">
        <f t="shared" si="69"/>
        <v>27047.347346607883</v>
      </c>
    </row>
    <row r="331" spans="1:19" x14ac:dyDescent="0.25">
      <c r="A331" s="48">
        <v>37830</v>
      </c>
      <c r="B331" s="43">
        <v>0.41041666666666665</v>
      </c>
      <c r="C331" s="92">
        <v>3</v>
      </c>
      <c r="D331" s="47">
        <v>0.01</v>
      </c>
      <c r="F331" s="43">
        <v>0.45208333333333334</v>
      </c>
      <c r="H331" s="43">
        <v>0.47013888888888888</v>
      </c>
      <c r="I331" s="44" t="str">
        <f t="shared" si="59"/>
        <v/>
      </c>
      <c r="J331" s="45">
        <f t="shared" si="60"/>
        <v>7.9999999999999716</v>
      </c>
      <c r="K331" s="45">
        <f t="shared" si="61"/>
        <v>25.999999999999986</v>
      </c>
      <c r="L331" s="45">
        <f t="shared" si="62"/>
        <v>1</v>
      </c>
      <c r="M331" s="45">
        <f t="shared" ca="1" si="63"/>
        <v>0.41041666666666665</v>
      </c>
      <c r="N331" s="45" t="str">
        <f t="shared" si="64"/>
        <v/>
      </c>
      <c r="O331" s="45">
        <f t="shared" si="65"/>
        <v>0.43999999999999845</v>
      </c>
      <c r="P331" s="46">
        <f t="shared" si="66"/>
        <v>0.31270424881382258</v>
      </c>
      <c r="Q331" s="45">
        <f t="shared" si="67"/>
        <v>0.25999999999999984</v>
      </c>
      <c r="R331" s="45">
        <f t="shared" si="68"/>
        <v>0.69999999999999829</v>
      </c>
      <c r="S331" s="46">
        <f t="shared" si="69"/>
        <v>0.57270424881382243</v>
      </c>
    </row>
    <row r="332" spans="1:19" x14ac:dyDescent="0.25">
      <c r="A332" s="92"/>
      <c r="B332" s="43"/>
      <c r="C332" s="92"/>
      <c r="D332" s="47">
        <v>0.1</v>
      </c>
      <c r="F332" s="43">
        <v>0.47569444444444442</v>
      </c>
      <c r="H332" s="43">
        <v>0.47847222222222219</v>
      </c>
      <c r="I332" s="44" t="str">
        <f t="shared" si="59"/>
        <v/>
      </c>
      <c r="J332" s="45">
        <f t="shared" si="60"/>
        <v>6.0000000000000586</v>
      </c>
      <c r="K332" s="45">
        <f t="shared" si="61"/>
        <v>3.9999999999999858</v>
      </c>
      <c r="L332" s="45">
        <f t="shared" si="62"/>
        <v>2</v>
      </c>
      <c r="M332" s="45">
        <f t="shared" ca="1" si="63"/>
        <v>0.41041666666666665</v>
      </c>
      <c r="N332" s="45" t="str">
        <f t="shared" si="64"/>
        <v/>
      </c>
      <c r="O332" s="45">
        <f t="shared" si="65"/>
        <v>3.3000000000000327</v>
      </c>
      <c r="P332" s="46">
        <f t="shared" si="66"/>
        <v>2.3451993687914707</v>
      </c>
      <c r="Q332" s="45">
        <f t="shared" si="67"/>
        <v>0.39999999999999858</v>
      </c>
      <c r="R332" s="45">
        <f t="shared" si="68"/>
        <v>3.7000000000000313</v>
      </c>
      <c r="S332" s="46">
        <f t="shared" si="69"/>
        <v>2.7451993687914693</v>
      </c>
    </row>
    <row r="333" spans="1:19" x14ac:dyDescent="0.25">
      <c r="A333" s="92"/>
      <c r="B333" s="43"/>
      <c r="C333" s="92"/>
      <c r="D333" s="47">
        <v>1</v>
      </c>
      <c r="F333" s="43">
        <v>0.4826388888888889</v>
      </c>
      <c r="H333" s="43">
        <v>0.4861111111111111</v>
      </c>
      <c r="I333" s="44" t="str">
        <f t="shared" si="59"/>
        <v/>
      </c>
      <c r="J333" s="45">
        <f t="shared" si="60"/>
        <v>12.000000000000037</v>
      </c>
      <c r="K333" s="45">
        <f t="shared" si="61"/>
        <v>4.9999999999999822</v>
      </c>
      <c r="L333" s="45">
        <f t="shared" si="62"/>
        <v>3</v>
      </c>
      <c r="M333" s="45">
        <f t="shared" ca="1" si="63"/>
        <v>0.41041666666666665</v>
      </c>
      <c r="N333" s="45" t="str">
        <f t="shared" si="64"/>
        <v/>
      </c>
      <c r="O333" s="45">
        <f t="shared" si="65"/>
        <v>6.0600000000000191</v>
      </c>
      <c r="P333" s="46">
        <f t="shared" si="66"/>
        <v>2.5797646783942865</v>
      </c>
      <c r="Q333" s="45">
        <f t="shared" si="67"/>
        <v>4.9999999999999822</v>
      </c>
      <c r="R333" s="45">
        <f t="shared" si="68"/>
        <v>11.060000000000002</v>
      </c>
      <c r="S333" s="46">
        <f t="shared" si="69"/>
        <v>7.5797646783942687</v>
      </c>
    </row>
    <row r="334" spans="1:19" x14ac:dyDescent="0.25">
      <c r="A334" s="92"/>
      <c r="B334" s="43"/>
      <c r="C334" s="92"/>
      <c r="D334" s="47">
        <v>0.01</v>
      </c>
      <c r="F334" s="43">
        <v>0.49444444444444446</v>
      </c>
      <c r="H334" s="43">
        <v>0.49722222222222223</v>
      </c>
      <c r="I334" s="44">
        <f t="shared" si="59"/>
        <v>0.50069444444444444</v>
      </c>
      <c r="J334" s="45" t="str">
        <f t="shared" si="60"/>
        <v/>
      </c>
      <c r="K334" s="45">
        <f t="shared" si="61"/>
        <v>3.9999999999999858</v>
      </c>
      <c r="L334" s="45">
        <f t="shared" si="62"/>
        <v>4</v>
      </c>
      <c r="M334" s="45">
        <f t="shared" ca="1" si="63"/>
        <v>0.41041666666666665</v>
      </c>
      <c r="N334" s="45" t="e">
        <f t="shared" ca="1" si="64"/>
        <v>#VALUE!</v>
      </c>
      <c r="O334" s="45">
        <f t="shared" si="65"/>
        <v>2.5000000000000001E-2</v>
      </c>
      <c r="P334" s="46">
        <f t="shared" si="66"/>
        <v>5.4281443780592247E-3</v>
      </c>
      <c r="Q334" s="45">
        <f t="shared" si="67"/>
        <v>3.9999999999999862E-2</v>
      </c>
      <c r="R334" s="45">
        <f t="shared" si="68"/>
        <v>6.4999999999999863E-2</v>
      </c>
      <c r="S334" s="46">
        <f t="shared" si="69"/>
        <v>4.5428144378059088E-2</v>
      </c>
    </row>
    <row r="335" spans="1:19" x14ac:dyDescent="0.25">
      <c r="A335" s="48">
        <v>37830</v>
      </c>
      <c r="B335" s="43">
        <v>0.54722222222222217</v>
      </c>
      <c r="C335" s="92">
        <v>3</v>
      </c>
      <c r="D335" s="47">
        <v>0.01</v>
      </c>
      <c r="F335" s="43">
        <v>0.56666666666666665</v>
      </c>
      <c r="H335" s="43">
        <v>0.57291666666666663</v>
      </c>
      <c r="I335" s="44" t="str">
        <f t="shared" si="59"/>
        <v/>
      </c>
      <c r="J335" s="45">
        <f t="shared" si="60"/>
        <v>11.000000000000121</v>
      </c>
      <c r="K335" s="45">
        <f t="shared" si="61"/>
        <v>8.999999999999968</v>
      </c>
      <c r="L335" s="45">
        <f t="shared" si="62"/>
        <v>1</v>
      </c>
      <c r="M335" s="45">
        <f t="shared" ca="1" si="63"/>
        <v>0.54722222222222217</v>
      </c>
      <c r="N335" s="45" t="str">
        <f t="shared" si="64"/>
        <v/>
      </c>
      <c r="O335" s="45">
        <f t="shared" si="65"/>
        <v>5.555000000000061</v>
      </c>
      <c r="P335" s="46">
        <f t="shared" si="66"/>
        <v>2.3647842885281145</v>
      </c>
      <c r="Q335" s="45">
        <f t="shared" si="67"/>
        <v>8.9999999999999677E-2</v>
      </c>
      <c r="R335" s="45">
        <f t="shared" si="68"/>
        <v>5.6450000000000609</v>
      </c>
      <c r="S335" s="46">
        <f t="shared" si="69"/>
        <v>2.4547842885281144</v>
      </c>
    </row>
    <row r="336" spans="1:19" x14ac:dyDescent="0.25">
      <c r="A336" s="92"/>
      <c r="B336" s="43"/>
      <c r="C336" s="92"/>
      <c r="D336" s="47">
        <v>1</v>
      </c>
      <c r="F336" s="43">
        <v>0.5805555555555556</v>
      </c>
      <c r="H336" s="43">
        <v>0.5854166666666667</v>
      </c>
      <c r="I336" s="44" t="str">
        <f t="shared" si="59"/>
        <v/>
      </c>
      <c r="J336" s="45">
        <f t="shared" si="60"/>
        <v>8.999999999999968</v>
      </c>
      <c r="K336" s="45">
        <f t="shared" si="61"/>
        <v>6.9999999999999751</v>
      </c>
      <c r="L336" s="45">
        <f t="shared" si="62"/>
        <v>2</v>
      </c>
      <c r="M336" s="45">
        <f t="shared" ca="1" si="63"/>
        <v>0.54722222222222217</v>
      </c>
      <c r="N336" s="45" t="str">
        <f t="shared" si="64"/>
        <v/>
      </c>
      <c r="O336" s="45">
        <f t="shared" si="65"/>
        <v>4.5449999999999839</v>
      </c>
      <c r="P336" s="46">
        <f t="shared" si="66"/>
        <v>1.934823508795702</v>
      </c>
      <c r="Q336" s="45">
        <f t="shared" si="67"/>
        <v>6.9999999999999751</v>
      </c>
      <c r="R336" s="45">
        <f t="shared" si="68"/>
        <v>11.544999999999959</v>
      </c>
      <c r="S336" s="46">
        <f t="shared" si="69"/>
        <v>8.9348235087956773</v>
      </c>
    </row>
    <row r="337" spans="1:19" x14ac:dyDescent="0.25">
      <c r="A337" s="92"/>
      <c r="B337" s="43"/>
      <c r="C337" s="92"/>
      <c r="D337" s="47">
        <v>0.01</v>
      </c>
      <c r="F337" s="43">
        <v>0.59166666666666667</v>
      </c>
      <c r="H337" s="43">
        <v>0.59652777777777777</v>
      </c>
      <c r="I337" s="44" t="str">
        <f t="shared" si="59"/>
        <v/>
      </c>
      <c r="J337" s="45">
        <f t="shared" si="60"/>
        <v>10.999999999999961</v>
      </c>
      <c r="K337" s="45">
        <f t="shared" si="61"/>
        <v>6.9999999999999751</v>
      </c>
      <c r="L337" s="45">
        <f t="shared" si="62"/>
        <v>3</v>
      </c>
      <c r="M337" s="45">
        <f t="shared" ca="1" si="63"/>
        <v>0.54722222222222217</v>
      </c>
      <c r="N337" s="45" t="str">
        <f t="shared" si="64"/>
        <v/>
      </c>
      <c r="O337" s="45">
        <f t="shared" si="65"/>
        <v>0.60499999999999787</v>
      </c>
      <c r="P337" s="46">
        <f t="shared" si="66"/>
        <v>0.42996834211900603</v>
      </c>
      <c r="Q337" s="45">
        <f t="shared" si="67"/>
        <v>6.9999999999999757E-2</v>
      </c>
      <c r="R337" s="45">
        <f t="shared" si="68"/>
        <v>0.6749999999999976</v>
      </c>
      <c r="S337" s="46">
        <f t="shared" si="69"/>
        <v>0.49996834211900576</v>
      </c>
    </row>
    <row r="338" spans="1:19" x14ac:dyDescent="0.25">
      <c r="A338" s="92"/>
      <c r="B338" s="43"/>
      <c r="C338" s="92"/>
      <c r="D338" s="47">
        <v>0.1</v>
      </c>
      <c r="F338" s="43">
        <v>0.60416666666666663</v>
      </c>
      <c r="H338" s="43">
        <v>0.60625000000000007</v>
      </c>
      <c r="I338" s="44" t="str">
        <f t="shared" si="59"/>
        <v/>
      </c>
      <c r="J338" s="45">
        <f t="shared" si="60"/>
        <v>8.9999999999998082</v>
      </c>
      <c r="K338" s="45">
        <f t="shared" si="61"/>
        <v>3.0000000000001492</v>
      </c>
      <c r="L338" s="45">
        <f t="shared" si="62"/>
        <v>4</v>
      </c>
      <c r="M338" s="45">
        <f t="shared" ca="1" si="63"/>
        <v>0.54722222222222217</v>
      </c>
      <c r="N338" s="45" t="str">
        <f t="shared" si="64"/>
        <v/>
      </c>
      <c r="O338" s="45">
        <f t="shared" si="65"/>
        <v>4.9499999999998945</v>
      </c>
      <c r="P338" s="46">
        <f t="shared" si="66"/>
        <v>3.5177990531870966</v>
      </c>
      <c r="Q338" s="45">
        <f t="shared" si="67"/>
        <v>0.30000000000001492</v>
      </c>
      <c r="R338" s="45">
        <f t="shared" si="68"/>
        <v>5.2499999999999094</v>
      </c>
      <c r="S338" s="46">
        <f t="shared" si="69"/>
        <v>3.8177990531871115</v>
      </c>
    </row>
    <row r="339" spans="1:19" x14ac:dyDescent="0.25">
      <c r="A339" s="92"/>
      <c r="B339" s="43"/>
      <c r="C339" s="92"/>
      <c r="D339" s="47">
        <v>1</v>
      </c>
      <c r="F339" s="43">
        <v>0.61249999999999993</v>
      </c>
      <c r="H339" s="43">
        <v>0.61527777777777781</v>
      </c>
      <c r="I339" s="44" t="str">
        <f t="shared" si="59"/>
        <v/>
      </c>
      <c r="J339" s="45">
        <f t="shared" si="60"/>
        <v>2.9999999999999893</v>
      </c>
      <c r="K339" s="45">
        <f t="shared" si="61"/>
        <v>4.0000000000001457</v>
      </c>
      <c r="L339" s="45">
        <f t="shared" si="62"/>
        <v>5</v>
      </c>
      <c r="M339" s="45">
        <f t="shared" ca="1" si="63"/>
        <v>0.54722222222222217</v>
      </c>
      <c r="N339" s="45" t="str">
        <f t="shared" si="64"/>
        <v/>
      </c>
      <c r="O339" s="45">
        <f t="shared" si="65"/>
        <v>1.6499999999999944</v>
      </c>
      <c r="P339" s="46">
        <f t="shared" si="66"/>
        <v>1.1725996843957198</v>
      </c>
      <c r="Q339" s="45">
        <f t="shared" si="67"/>
        <v>4.0000000000001457</v>
      </c>
      <c r="R339" s="45">
        <f t="shared" si="68"/>
        <v>5.6500000000001398</v>
      </c>
      <c r="S339" s="46">
        <f t="shared" si="69"/>
        <v>5.1725996843958653</v>
      </c>
    </row>
    <row r="340" spans="1:19" x14ac:dyDescent="0.25">
      <c r="A340" s="92"/>
      <c r="B340" s="43"/>
      <c r="C340" s="92"/>
      <c r="D340" s="47">
        <v>0.1</v>
      </c>
      <c r="F340" s="43">
        <v>0.61736111111111114</v>
      </c>
      <c r="H340" s="43">
        <v>0.62847222222222221</v>
      </c>
      <c r="I340" s="44" t="str">
        <f t="shared" si="59"/>
        <v/>
      </c>
      <c r="J340" s="45">
        <f t="shared" si="60"/>
        <v>7.9999999999999716</v>
      </c>
      <c r="K340" s="45">
        <f t="shared" si="61"/>
        <v>15.999999999999943</v>
      </c>
      <c r="L340" s="45">
        <f t="shared" si="62"/>
        <v>6</v>
      </c>
      <c r="M340" s="45">
        <f t="shared" ca="1" si="63"/>
        <v>0.54722222222222217</v>
      </c>
      <c r="N340" s="45" t="str">
        <f t="shared" si="64"/>
        <v/>
      </c>
      <c r="O340" s="45">
        <f t="shared" si="65"/>
        <v>4.3999999999999844</v>
      </c>
      <c r="P340" s="46">
        <f t="shared" si="66"/>
        <v>3.1269324917219192</v>
      </c>
      <c r="Q340" s="45">
        <f t="shared" si="67"/>
        <v>1.5999999999999943</v>
      </c>
      <c r="R340" s="45">
        <f t="shared" si="68"/>
        <v>5.9999999999999787</v>
      </c>
      <c r="S340" s="46">
        <f t="shared" si="69"/>
        <v>4.7269324917219135</v>
      </c>
    </row>
    <row r="341" spans="1:19" x14ac:dyDescent="0.25">
      <c r="A341" s="92"/>
      <c r="B341" s="43"/>
      <c r="C341" s="92"/>
      <c r="D341" s="47">
        <v>1</v>
      </c>
      <c r="F341" s="43">
        <v>0.63402777777777775</v>
      </c>
      <c r="H341" s="43">
        <v>0.63750000000000007</v>
      </c>
      <c r="I341" s="44" t="str">
        <f t="shared" si="59"/>
        <v/>
      </c>
      <c r="J341" s="45">
        <f t="shared" si="60"/>
        <v>12.999999999999954</v>
      </c>
      <c r="K341" s="45">
        <f t="shared" si="61"/>
        <v>5.0000000000001421</v>
      </c>
      <c r="L341" s="45">
        <f t="shared" si="62"/>
        <v>7</v>
      </c>
      <c r="M341" s="45">
        <f t="shared" ca="1" si="63"/>
        <v>0.54722222222222217</v>
      </c>
      <c r="N341" s="45" t="str">
        <f t="shared" si="64"/>
        <v/>
      </c>
      <c r="O341" s="45">
        <f t="shared" si="65"/>
        <v>6.5649999999999764</v>
      </c>
      <c r="P341" s="46">
        <f t="shared" si="66"/>
        <v>2.7947450682604584</v>
      </c>
      <c r="Q341" s="45">
        <f t="shared" si="67"/>
        <v>5.0000000000001421</v>
      </c>
      <c r="R341" s="45">
        <f t="shared" si="68"/>
        <v>11.565000000000119</v>
      </c>
      <c r="S341" s="46">
        <f t="shared" si="69"/>
        <v>7.7947450682606005</v>
      </c>
    </row>
    <row r="342" spans="1:19" x14ac:dyDescent="0.25">
      <c r="A342" s="92"/>
      <c r="B342" s="43"/>
      <c r="C342" s="92"/>
      <c r="D342" s="47">
        <v>0.01</v>
      </c>
      <c r="F342" s="43">
        <v>0.64652777777777781</v>
      </c>
      <c r="H342" s="43">
        <v>0.65972222222222221</v>
      </c>
      <c r="I342" s="44" t="str">
        <f t="shared" si="59"/>
        <v/>
      </c>
      <c r="J342" s="45">
        <f t="shared" si="60"/>
        <v>6.9999999999999751</v>
      </c>
      <c r="K342" s="45">
        <f t="shared" si="61"/>
        <v>18.999999999999932</v>
      </c>
      <c r="L342" s="45">
        <f t="shared" si="62"/>
        <v>8</v>
      </c>
      <c r="M342" s="45">
        <f t="shared" ca="1" si="63"/>
        <v>0.54722222222222217</v>
      </c>
      <c r="N342" s="45" t="str">
        <f t="shared" si="64"/>
        <v/>
      </c>
      <c r="O342" s="45">
        <f t="shared" si="65"/>
        <v>0.38499999999999862</v>
      </c>
      <c r="P342" s="46">
        <f t="shared" si="66"/>
        <v>0.27361621771209477</v>
      </c>
      <c r="Q342" s="45">
        <f t="shared" si="67"/>
        <v>0.18999999999999934</v>
      </c>
      <c r="R342" s="45">
        <f t="shared" si="68"/>
        <v>0.57499999999999796</v>
      </c>
      <c r="S342" s="46">
        <f t="shared" si="69"/>
        <v>0.4636162177120941</v>
      </c>
    </row>
    <row r="343" spans="1:19" x14ac:dyDescent="0.25">
      <c r="A343" s="92"/>
      <c r="B343" s="43"/>
      <c r="C343" s="92"/>
      <c r="D343" s="47">
        <v>0.1</v>
      </c>
      <c r="F343" s="43">
        <v>0.6645833333333333</v>
      </c>
      <c r="H343" s="43">
        <v>0.66805555555555562</v>
      </c>
      <c r="I343" s="44" t="str">
        <f t="shared" si="59"/>
        <v/>
      </c>
      <c r="J343" s="45">
        <f t="shared" si="60"/>
        <v>7.9999999999999716</v>
      </c>
      <c r="K343" s="45">
        <f t="shared" si="61"/>
        <v>5.0000000000001421</v>
      </c>
      <c r="L343" s="45">
        <f t="shared" si="62"/>
        <v>9</v>
      </c>
      <c r="M343" s="45">
        <f t="shared" ca="1" si="63"/>
        <v>0.54722222222222217</v>
      </c>
      <c r="N343" s="45" t="str">
        <f t="shared" si="64"/>
        <v/>
      </c>
      <c r="O343" s="45">
        <f t="shared" si="65"/>
        <v>4.3999999999999844</v>
      </c>
      <c r="P343" s="46">
        <f t="shared" si="66"/>
        <v>3.1269324917219192</v>
      </c>
      <c r="Q343" s="45">
        <f t="shared" si="67"/>
        <v>0.50000000000001421</v>
      </c>
      <c r="R343" s="45">
        <f t="shared" si="68"/>
        <v>4.8999999999999986</v>
      </c>
      <c r="S343" s="46">
        <f t="shared" si="69"/>
        <v>3.6269324917219334</v>
      </c>
    </row>
    <row r="344" spans="1:19" x14ac:dyDescent="0.25">
      <c r="A344" s="92"/>
      <c r="B344" s="43"/>
      <c r="C344" s="92"/>
      <c r="D344" s="47">
        <v>1</v>
      </c>
      <c r="F344" s="43">
        <v>0.67361111111111116</v>
      </c>
      <c r="H344" s="43">
        <v>0.67638888888888893</v>
      </c>
      <c r="I344" s="44" t="str">
        <f t="shared" si="59"/>
        <v/>
      </c>
      <c r="J344" s="45">
        <f t="shared" si="60"/>
        <v>11.999999999999957</v>
      </c>
      <c r="K344" s="45">
        <f t="shared" si="61"/>
        <v>3.9999999999999858</v>
      </c>
      <c r="L344" s="45">
        <f t="shared" si="62"/>
        <v>10</v>
      </c>
      <c r="M344" s="45">
        <f t="shared" ca="1" si="63"/>
        <v>0.54722222222222217</v>
      </c>
      <c r="N344" s="45" t="str">
        <f t="shared" si="64"/>
        <v/>
      </c>
      <c r="O344" s="45">
        <f t="shared" si="65"/>
        <v>6.5999999999999774</v>
      </c>
      <c r="P344" s="46">
        <f t="shared" si="66"/>
        <v>4.6903987375828793</v>
      </c>
      <c r="Q344" s="45">
        <f t="shared" si="67"/>
        <v>3.9999999999999858</v>
      </c>
      <c r="R344" s="45">
        <f t="shared" si="68"/>
        <v>10.599999999999962</v>
      </c>
      <c r="S344" s="46">
        <f t="shared" si="69"/>
        <v>8.6903987375828642</v>
      </c>
    </row>
    <row r="345" spans="1:19" x14ac:dyDescent="0.25">
      <c r="A345" s="92"/>
      <c r="B345" s="43"/>
      <c r="C345" s="92"/>
      <c r="D345" s="47">
        <v>0.1</v>
      </c>
      <c r="F345" s="43">
        <v>0.68472222222222223</v>
      </c>
      <c r="H345" s="43">
        <v>0.68958333333333333</v>
      </c>
      <c r="I345" s="44">
        <f t="shared" si="59"/>
        <v>0.69305555555555554</v>
      </c>
      <c r="J345" s="45" t="str">
        <f t="shared" si="60"/>
        <v/>
      </c>
      <c r="K345" s="45">
        <f t="shared" si="61"/>
        <v>6.9999999999999751</v>
      </c>
      <c r="L345" s="45">
        <f t="shared" si="62"/>
        <v>11</v>
      </c>
      <c r="M345" s="45">
        <f t="shared" ca="1" si="63"/>
        <v>0.54722222222222217</v>
      </c>
      <c r="N345" s="45" t="e">
        <f t="shared" ca="1" si="64"/>
        <v>#VALUE!</v>
      </c>
      <c r="O345" s="45">
        <f t="shared" si="65"/>
        <v>0.25</v>
      </c>
      <c r="P345" s="46">
        <f t="shared" si="66"/>
        <v>4.342905372259271E-2</v>
      </c>
      <c r="Q345" s="45">
        <f t="shared" si="67"/>
        <v>0.69999999999999751</v>
      </c>
      <c r="R345" s="45">
        <f t="shared" si="68"/>
        <v>0.94999999999999751</v>
      </c>
      <c r="S345" s="46">
        <f t="shared" si="69"/>
        <v>0.74342905372259027</v>
      </c>
    </row>
    <row r="346" spans="1:19" x14ac:dyDescent="0.25">
      <c r="A346" s="48">
        <v>37831</v>
      </c>
      <c r="B346" s="43">
        <v>0.34513888888888888</v>
      </c>
      <c r="C346" s="92">
        <v>3</v>
      </c>
      <c r="D346" s="47">
        <v>0.01</v>
      </c>
      <c r="F346" s="43">
        <v>0.39999999999999997</v>
      </c>
      <c r="H346" s="43">
        <v>0.4069444444444445</v>
      </c>
      <c r="I346" s="44" t="str">
        <f t="shared" si="59"/>
        <v/>
      </c>
      <c r="J346" s="45">
        <f t="shared" si="60"/>
        <v>11.999999999999957</v>
      </c>
      <c r="K346" s="45">
        <f t="shared" si="61"/>
        <v>10.000000000000124</v>
      </c>
      <c r="L346" s="45">
        <f t="shared" si="62"/>
        <v>1</v>
      </c>
      <c r="M346" s="45">
        <f t="shared" ca="1" si="63"/>
        <v>0.34513888888888888</v>
      </c>
      <c r="N346" s="45" t="str">
        <f t="shared" si="64"/>
        <v/>
      </c>
      <c r="O346" s="45">
        <f t="shared" si="65"/>
        <v>3.0599999999999894</v>
      </c>
      <c r="P346" s="46">
        <f t="shared" si="66"/>
        <v>1.5030962976869389</v>
      </c>
      <c r="Q346" s="45">
        <f t="shared" si="67"/>
        <v>0.10000000000000124</v>
      </c>
      <c r="R346" s="45">
        <f t="shared" si="68"/>
        <v>3.1599999999999908</v>
      </c>
      <c r="S346" s="46">
        <f t="shared" si="69"/>
        <v>1.6030962976869401</v>
      </c>
    </row>
    <row r="347" spans="1:19" x14ac:dyDescent="0.25">
      <c r="A347" s="92"/>
      <c r="B347" s="43"/>
      <c r="C347" s="92"/>
      <c r="D347" s="47">
        <v>0.5</v>
      </c>
      <c r="F347" s="43">
        <v>0.4152777777777778</v>
      </c>
      <c r="H347" s="43">
        <v>0.42222222222222222</v>
      </c>
      <c r="I347" s="44" t="str">
        <f t="shared" si="59"/>
        <v/>
      </c>
      <c r="J347" s="45">
        <f t="shared" si="60"/>
        <v>10.000000000000044</v>
      </c>
      <c r="K347" s="45">
        <f t="shared" si="61"/>
        <v>9.9999999999999645</v>
      </c>
      <c r="L347" s="45">
        <f t="shared" si="62"/>
        <v>2</v>
      </c>
      <c r="M347" s="45">
        <f t="shared" ca="1" si="63"/>
        <v>0.34513888888888888</v>
      </c>
      <c r="N347" s="45" t="str">
        <f t="shared" si="64"/>
        <v/>
      </c>
      <c r="O347" s="45">
        <f t="shared" si="65"/>
        <v>52.500000000000234</v>
      </c>
      <c r="P347" s="46">
        <f t="shared" si="66"/>
        <v>31.71179917878715</v>
      </c>
      <c r="Q347" s="45">
        <f t="shared" si="67"/>
        <v>4.9999999999999822</v>
      </c>
      <c r="R347" s="45">
        <f t="shared" si="68"/>
        <v>57.500000000000213</v>
      </c>
      <c r="S347" s="46">
        <f t="shared" si="69"/>
        <v>36.711799178787132</v>
      </c>
    </row>
    <row r="348" spans="1:19" x14ac:dyDescent="0.25">
      <c r="A348" s="92"/>
      <c r="B348" s="43"/>
      <c r="C348" s="92"/>
      <c r="D348" s="47">
        <v>10</v>
      </c>
      <c r="F348" s="43">
        <v>0.4291666666666667</v>
      </c>
      <c r="H348" s="43">
        <v>0.43263888888888885</v>
      </c>
      <c r="I348" s="44" t="str">
        <f t="shared" si="59"/>
        <v/>
      </c>
      <c r="J348" s="45">
        <f t="shared" si="60"/>
        <v>9.000000000000048</v>
      </c>
      <c r="K348" s="45">
        <f t="shared" si="61"/>
        <v>4.9999999999999023</v>
      </c>
      <c r="L348" s="45">
        <f t="shared" si="62"/>
        <v>3</v>
      </c>
      <c r="M348" s="45">
        <f t="shared" ca="1" si="63"/>
        <v>0.34513888888888888</v>
      </c>
      <c r="N348" s="45" t="str">
        <f t="shared" si="64"/>
        <v/>
      </c>
      <c r="O348" s="45">
        <f t="shared" si="65"/>
        <v>45.450000000000237</v>
      </c>
      <c r="P348" s="46">
        <f t="shared" si="66"/>
        <v>19.347860761792298</v>
      </c>
      <c r="Q348" s="45">
        <f t="shared" si="67"/>
        <v>49.999999999999019</v>
      </c>
      <c r="R348" s="45">
        <f t="shared" si="68"/>
        <v>95.44999999999925</v>
      </c>
      <c r="S348" s="46">
        <f t="shared" si="69"/>
        <v>69.34786076179131</v>
      </c>
    </row>
    <row r="349" spans="1:19" x14ac:dyDescent="0.25">
      <c r="A349" s="92"/>
      <c r="B349" s="43"/>
      <c r="C349" s="92"/>
      <c r="D349" s="47">
        <v>0.1</v>
      </c>
      <c r="F349" s="43">
        <v>0.43888888888888888</v>
      </c>
      <c r="H349" s="43">
        <v>0.44305555555555554</v>
      </c>
      <c r="I349" s="44" t="str">
        <f t="shared" si="59"/>
        <v/>
      </c>
      <c r="J349" s="45">
        <f t="shared" si="60"/>
        <v>10.000000000000044</v>
      </c>
      <c r="K349" s="45">
        <f t="shared" si="61"/>
        <v>5.9999999999999787</v>
      </c>
      <c r="L349" s="45">
        <f t="shared" si="62"/>
        <v>4</v>
      </c>
      <c r="M349" s="45">
        <f t="shared" ca="1" si="63"/>
        <v>0.34513888888888888</v>
      </c>
      <c r="N349" s="45" t="str">
        <f t="shared" si="64"/>
        <v/>
      </c>
      <c r="O349" s="45">
        <f t="shared" si="65"/>
        <v>5.0000000000000222</v>
      </c>
      <c r="P349" s="46">
        <f t="shared" si="66"/>
        <v>3.6409716360042292</v>
      </c>
      <c r="Q349" s="45">
        <f t="shared" si="67"/>
        <v>0.59999999999999787</v>
      </c>
      <c r="R349" s="45">
        <f t="shared" si="68"/>
        <v>5.6000000000000201</v>
      </c>
      <c r="S349" s="46">
        <f t="shared" si="69"/>
        <v>4.2409716360042271</v>
      </c>
    </row>
    <row r="350" spans="1:19" x14ac:dyDescent="0.25">
      <c r="A350" s="92"/>
      <c r="B350" s="43"/>
      <c r="C350" s="92"/>
      <c r="D350" s="47">
        <v>0.9</v>
      </c>
      <c r="F350" s="43">
        <v>0.45</v>
      </c>
      <c r="H350" s="43">
        <v>0.45624999999999999</v>
      </c>
      <c r="I350" s="44" t="str">
        <f t="shared" si="59"/>
        <v/>
      </c>
      <c r="J350" s="45">
        <f t="shared" si="60"/>
        <v>12.999999999999954</v>
      </c>
      <c r="K350" s="45">
        <f t="shared" si="61"/>
        <v>8.999999999999968</v>
      </c>
      <c r="L350" s="45">
        <f t="shared" si="62"/>
        <v>5</v>
      </c>
      <c r="M350" s="45">
        <f t="shared" ca="1" si="63"/>
        <v>0.34513888888888888</v>
      </c>
      <c r="N350" s="45" t="str">
        <f t="shared" si="64"/>
        <v/>
      </c>
      <c r="O350" s="45">
        <f t="shared" si="65"/>
        <v>5.9084999999999788</v>
      </c>
      <c r="P350" s="46">
        <f t="shared" si="66"/>
        <v>2.5152765689621361</v>
      </c>
      <c r="Q350" s="45">
        <f t="shared" si="67"/>
        <v>8.0999999999999712</v>
      </c>
      <c r="R350" s="45">
        <f t="shared" si="68"/>
        <v>14.00849999999995</v>
      </c>
      <c r="S350" s="46">
        <f t="shared" si="69"/>
        <v>10.615276568962107</v>
      </c>
    </row>
    <row r="351" spans="1:19" x14ac:dyDescent="0.25">
      <c r="A351" s="92"/>
      <c r="B351" s="43"/>
      <c r="C351" s="92"/>
      <c r="D351" s="47">
        <v>8.9999999999999993E-3</v>
      </c>
      <c r="F351" s="43">
        <v>0.46527777777777773</v>
      </c>
      <c r="H351" s="43">
        <v>0.4694444444444445</v>
      </c>
      <c r="I351" s="44" t="str">
        <f t="shared" si="59"/>
        <v/>
      </c>
      <c r="J351" s="45">
        <f t="shared" si="60"/>
        <v>10.999999999999881</v>
      </c>
      <c r="K351" s="45">
        <f t="shared" si="61"/>
        <v>6.0000000000001386</v>
      </c>
      <c r="L351" s="45">
        <f t="shared" si="62"/>
        <v>6</v>
      </c>
      <c r="M351" s="45">
        <f t="shared" ca="1" si="63"/>
        <v>0.34513888888888888</v>
      </c>
      <c r="N351" s="45" t="str">
        <f t="shared" si="64"/>
        <v/>
      </c>
      <c r="O351" s="45">
        <f t="shared" si="65"/>
        <v>6.6494999999999269</v>
      </c>
      <c r="P351" s="46">
        <f t="shared" si="66"/>
        <v>2.6776396620245486</v>
      </c>
      <c r="Q351" s="45">
        <f t="shared" si="67"/>
        <v>5.4000000000001241E-2</v>
      </c>
      <c r="R351" s="45">
        <f t="shared" si="68"/>
        <v>6.7034999999999281</v>
      </c>
      <c r="S351" s="46">
        <f t="shared" si="69"/>
        <v>2.7316396620245498</v>
      </c>
    </row>
    <row r="352" spans="1:19" x14ac:dyDescent="0.25">
      <c r="A352" s="92"/>
      <c r="B352" s="43"/>
      <c r="C352" s="92"/>
      <c r="D352" s="47">
        <v>1.2</v>
      </c>
      <c r="F352" s="43">
        <v>0.4770833333333333</v>
      </c>
      <c r="H352" s="43">
        <v>0.48888888888888887</v>
      </c>
      <c r="I352" s="44">
        <f t="shared" si="59"/>
        <v>0.49236111111111108</v>
      </c>
      <c r="J352" s="45" t="str">
        <f t="shared" si="60"/>
        <v/>
      </c>
      <c r="K352" s="45">
        <f t="shared" si="61"/>
        <v>17.000000000000021</v>
      </c>
      <c r="L352" s="45">
        <f t="shared" si="62"/>
        <v>7</v>
      </c>
      <c r="M352" s="45">
        <f t="shared" ca="1" si="63"/>
        <v>0.34513888888888888</v>
      </c>
      <c r="N352" s="45" t="e">
        <f t="shared" ca="1" si="64"/>
        <v>#VALUE!</v>
      </c>
      <c r="O352" s="45">
        <f t="shared" si="65"/>
        <v>3</v>
      </c>
      <c r="P352" s="46">
        <f t="shared" si="66"/>
        <v>0.42863776878823368</v>
      </c>
      <c r="Q352" s="45">
        <f t="shared" si="67"/>
        <v>20.400000000000023</v>
      </c>
      <c r="R352" s="45">
        <f t="shared" si="68"/>
        <v>23.400000000000023</v>
      </c>
      <c r="S352" s="46">
        <f t="shared" si="69"/>
        <v>20.828637768788258</v>
      </c>
    </row>
    <row r="353" spans="1:19" x14ac:dyDescent="0.25">
      <c r="A353" s="48">
        <v>37831</v>
      </c>
      <c r="B353" s="43">
        <v>0.55347222222222225</v>
      </c>
      <c r="C353" s="92">
        <v>3</v>
      </c>
      <c r="D353" s="47">
        <v>0.01</v>
      </c>
      <c r="F353" s="43">
        <v>0.6</v>
      </c>
      <c r="H353" s="43">
        <v>0.60486111111111118</v>
      </c>
      <c r="I353" s="44" t="str">
        <f t="shared" si="59"/>
        <v/>
      </c>
      <c r="J353" s="45">
        <f t="shared" si="60"/>
        <v>12.999999999999794</v>
      </c>
      <c r="K353" s="45">
        <f t="shared" si="61"/>
        <v>7.000000000000135</v>
      </c>
      <c r="L353" s="45">
        <f t="shared" si="62"/>
        <v>1</v>
      </c>
      <c r="M353" s="45">
        <f t="shared" ca="1" si="63"/>
        <v>0.55347222222222225</v>
      </c>
      <c r="N353" s="45" t="str">
        <f t="shared" si="64"/>
        <v/>
      </c>
      <c r="O353" s="45">
        <f t="shared" si="65"/>
        <v>3.3149999999999475</v>
      </c>
      <c r="P353" s="46">
        <f t="shared" si="66"/>
        <v>1.6283543224941637</v>
      </c>
      <c r="Q353" s="45">
        <f t="shared" si="67"/>
        <v>7.0000000000001353E-2</v>
      </c>
      <c r="R353" s="45">
        <f t="shared" si="68"/>
        <v>3.3849999999999487</v>
      </c>
      <c r="S353" s="46">
        <f t="shared" si="69"/>
        <v>1.6983543224941651</v>
      </c>
    </row>
    <row r="354" spans="1:19" x14ac:dyDescent="0.25">
      <c r="A354" s="92"/>
      <c r="B354" s="43"/>
      <c r="C354" s="92"/>
      <c r="D354" s="47">
        <v>0.5</v>
      </c>
      <c r="F354" s="43">
        <v>0.61388888888888882</v>
      </c>
      <c r="H354" s="43">
        <v>0.62222222222222223</v>
      </c>
      <c r="I354" s="44" t="str">
        <f t="shared" si="59"/>
        <v/>
      </c>
      <c r="J354" s="45">
        <f t="shared" si="60"/>
        <v>13.99999999999995</v>
      </c>
      <c r="K354" s="45">
        <f t="shared" si="61"/>
        <v>12.000000000000117</v>
      </c>
      <c r="L354" s="45">
        <f t="shared" si="62"/>
        <v>2</v>
      </c>
      <c r="M354" s="45">
        <f t="shared" ca="1" si="63"/>
        <v>0.55347222222222225</v>
      </c>
      <c r="N354" s="45" t="str">
        <f t="shared" si="64"/>
        <v/>
      </c>
      <c r="O354" s="45">
        <f t="shared" si="65"/>
        <v>3.5699999999999874</v>
      </c>
      <c r="P354" s="46">
        <f t="shared" si="66"/>
        <v>1.7536123473014287</v>
      </c>
      <c r="Q354" s="45">
        <f t="shared" si="67"/>
        <v>6.0000000000000586</v>
      </c>
      <c r="R354" s="45">
        <f t="shared" si="68"/>
        <v>9.5700000000000465</v>
      </c>
      <c r="S354" s="46">
        <f t="shared" si="69"/>
        <v>7.7536123473014875</v>
      </c>
    </row>
    <row r="355" spans="1:19" x14ac:dyDescent="0.25">
      <c r="A355" s="92"/>
      <c r="B355" s="43"/>
      <c r="C355" s="92"/>
      <c r="D355" s="47">
        <v>0.01</v>
      </c>
      <c r="F355" s="43">
        <v>0.63194444444444442</v>
      </c>
      <c r="H355" s="43">
        <v>0.63680555555555551</v>
      </c>
      <c r="I355" s="44">
        <f t="shared" si="59"/>
        <v>0.64027777777777772</v>
      </c>
      <c r="J355" s="45" t="str">
        <f t="shared" si="60"/>
        <v/>
      </c>
      <c r="K355" s="45">
        <f t="shared" si="61"/>
        <v>6.9999999999999751</v>
      </c>
      <c r="L355" s="45">
        <f t="shared" si="62"/>
        <v>3</v>
      </c>
      <c r="M355" s="45">
        <f t="shared" ca="1" si="63"/>
        <v>0.55347222222222225</v>
      </c>
      <c r="N355" s="45" t="e">
        <f t="shared" ca="1" si="64"/>
        <v>#VALUE!</v>
      </c>
      <c r="O355" s="45">
        <f t="shared" si="65"/>
        <v>2.5000000000000001E-2</v>
      </c>
      <c r="P355" s="46">
        <f t="shared" si="66"/>
        <v>5.4281443780592247E-3</v>
      </c>
      <c r="Q355" s="45">
        <f t="shared" si="67"/>
        <v>6.9999999999999757E-2</v>
      </c>
      <c r="R355" s="45">
        <f t="shared" si="68"/>
        <v>9.4999999999999751E-2</v>
      </c>
      <c r="S355" s="46">
        <f t="shared" si="69"/>
        <v>7.5428144378058976E-2</v>
      </c>
    </row>
    <row r="356" spans="1:19" x14ac:dyDescent="0.25">
      <c r="A356" s="48">
        <v>37832</v>
      </c>
      <c r="B356" s="43">
        <v>0.34861111111111115</v>
      </c>
      <c r="C356" s="92">
        <v>5</v>
      </c>
      <c r="D356" s="47">
        <v>0.01</v>
      </c>
      <c r="F356" s="43">
        <v>0.38125000000000003</v>
      </c>
      <c r="H356" s="43">
        <v>0.38263888888888892</v>
      </c>
      <c r="I356" s="44" t="str">
        <f t="shared" si="59"/>
        <v/>
      </c>
      <c r="J356" s="45">
        <f t="shared" si="60"/>
        <v>5.9999999999999787</v>
      </c>
      <c r="K356" s="45">
        <f t="shared" si="61"/>
        <v>1.9999999999999929</v>
      </c>
      <c r="L356" s="45">
        <f t="shared" si="62"/>
        <v>1</v>
      </c>
      <c r="M356" s="45">
        <f t="shared" ca="1" si="63"/>
        <v>0.34861111111111115</v>
      </c>
      <c r="N356" s="45" t="str">
        <f t="shared" si="64"/>
        <v/>
      </c>
      <c r="O356" s="45">
        <f t="shared" si="65"/>
        <v>0.32999999999999885</v>
      </c>
      <c r="P356" s="46">
        <f t="shared" si="66"/>
        <v>0.23452818661036695</v>
      </c>
      <c r="Q356" s="45">
        <f t="shared" si="67"/>
        <v>1.9999999999999931E-2</v>
      </c>
      <c r="R356" s="45">
        <f t="shared" si="68"/>
        <v>0.34999999999999876</v>
      </c>
      <c r="S356" s="46">
        <f t="shared" si="69"/>
        <v>0.25452818661036686</v>
      </c>
    </row>
    <row r="357" spans="1:19" x14ac:dyDescent="0.25">
      <c r="A357" s="92"/>
      <c r="B357" s="43"/>
      <c r="C357" s="92"/>
      <c r="D357" s="47">
        <v>0.1</v>
      </c>
      <c r="F357" s="43">
        <v>0.38680555555555557</v>
      </c>
      <c r="H357" s="43">
        <v>0.39513888888888887</v>
      </c>
      <c r="I357" s="44" t="str">
        <f t="shared" si="59"/>
        <v/>
      </c>
      <c r="J357" s="45">
        <f t="shared" si="60"/>
        <v>8.999999999999968</v>
      </c>
      <c r="K357" s="45">
        <f t="shared" si="61"/>
        <v>11.999999999999957</v>
      </c>
      <c r="L357" s="45">
        <f t="shared" si="62"/>
        <v>2</v>
      </c>
      <c r="M357" s="45">
        <f t="shared" ca="1" si="63"/>
        <v>0.34861111111111115</v>
      </c>
      <c r="N357" s="45" t="str">
        <f t="shared" si="64"/>
        <v/>
      </c>
      <c r="O357" s="45">
        <f t="shared" si="65"/>
        <v>9.4499999999999673</v>
      </c>
      <c r="P357" s="46">
        <f t="shared" si="66"/>
        <v>5.7081383333173292</v>
      </c>
      <c r="Q357" s="45">
        <f t="shared" si="67"/>
        <v>1.1999999999999957</v>
      </c>
      <c r="R357" s="45">
        <f t="shared" si="68"/>
        <v>10.649999999999963</v>
      </c>
      <c r="S357" s="46">
        <f t="shared" si="69"/>
        <v>6.908138333317325</v>
      </c>
    </row>
    <row r="358" spans="1:19" x14ac:dyDescent="0.25">
      <c r="A358" s="92"/>
      <c r="B358" s="43"/>
      <c r="C358" s="92"/>
      <c r="D358" s="47">
        <v>2</v>
      </c>
      <c r="F358" s="43">
        <v>0.40138888888888885</v>
      </c>
      <c r="H358" s="43">
        <v>0.41388888888888892</v>
      </c>
      <c r="I358" s="44" t="str">
        <f t="shared" si="59"/>
        <v/>
      </c>
      <c r="J358" s="45">
        <f t="shared" si="60"/>
        <v>5.9999999999999787</v>
      </c>
      <c r="K358" s="45">
        <f t="shared" si="61"/>
        <v>18.000000000000096</v>
      </c>
      <c r="L358" s="45">
        <f t="shared" si="62"/>
        <v>3</v>
      </c>
      <c r="M358" s="45">
        <f t="shared" ca="1" si="63"/>
        <v>0.34861111111111115</v>
      </c>
      <c r="N358" s="45" t="str">
        <f t="shared" si="64"/>
        <v/>
      </c>
      <c r="O358" s="45">
        <f t="shared" si="65"/>
        <v>6.029999999999978</v>
      </c>
      <c r="P358" s="46">
        <f t="shared" si="66"/>
        <v>2.2535879590984718</v>
      </c>
      <c r="Q358" s="45">
        <f t="shared" si="67"/>
        <v>36.000000000000192</v>
      </c>
      <c r="R358" s="45">
        <f t="shared" si="68"/>
        <v>42.030000000000172</v>
      </c>
      <c r="S358" s="46">
        <f t="shared" si="69"/>
        <v>38.253587959098667</v>
      </c>
    </row>
    <row r="359" spans="1:19" x14ac:dyDescent="0.25">
      <c r="A359" s="92"/>
      <c r="B359" s="43"/>
      <c r="C359" s="92"/>
      <c r="D359" s="47">
        <v>0.01</v>
      </c>
      <c r="F359" s="43">
        <v>0.41805555555555557</v>
      </c>
      <c r="H359" s="43">
        <v>0.42152777777777778</v>
      </c>
      <c r="I359" s="44" t="str">
        <f t="shared" si="59"/>
        <v/>
      </c>
      <c r="J359" s="45">
        <f t="shared" si="60"/>
        <v>13.000000000000034</v>
      </c>
      <c r="K359" s="45">
        <f t="shared" si="61"/>
        <v>4.9999999999999822</v>
      </c>
      <c r="L359" s="45">
        <f t="shared" si="62"/>
        <v>4</v>
      </c>
      <c r="M359" s="45">
        <f t="shared" ca="1" si="63"/>
        <v>0.34861111111111115</v>
      </c>
      <c r="N359" s="45" t="str">
        <f t="shared" si="64"/>
        <v/>
      </c>
      <c r="O359" s="45">
        <f t="shared" si="65"/>
        <v>0.71500000000000186</v>
      </c>
      <c r="P359" s="46">
        <f t="shared" si="66"/>
        <v>0.50814440432246488</v>
      </c>
      <c r="Q359" s="45">
        <f t="shared" si="67"/>
        <v>4.9999999999999822E-2</v>
      </c>
      <c r="R359" s="45">
        <f t="shared" si="68"/>
        <v>0.76500000000000168</v>
      </c>
      <c r="S359" s="46">
        <f t="shared" si="69"/>
        <v>0.5581444043224647</v>
      </c>
    </row>
    <row r="360" spans="1:19" x14ac:dyDescent="0.25">
      <c r="A360" s="92"/>
      <c r="B360" s="43"/>
      <c r="C360" s="92"/>
      <c r="D360" s="47">
        <v>0.1</v>
      </c>
      <c r="F360" s="43">
        <v>0.43055555555555558</v>
      </c>
      <c r="H360" s="43">
        <v>0.47291666666666665</v>
      </c>
      <c r="I360" s="44">
        <f t="shared" si="59"/>
        <v>0.47638888888888886</v>
      </c>
      <c r="J360" s="45" t="str">
        <f t="shared" si="60"/>
        <v/>
      </c>
      <c r="K360" s="45">
        <f t="shared" si="61"/>
        <v>60.999999999999943</v>
      </c>
      <c r="L360" s="45">
        <f t="shared" si="62"/>
        <v>5</v>
      </c>
      <c r="M360" s="45">
        <f t="shared" ca="1" si="63"/>
        <v>0.34861111111111115</v>
      </c>
      <c r="N360" s="45" t="e">
        <f t="shared" ca="1" si="64"/>
        <v>#VALUE!</v>
      </c>
      <c r="O360" s="45">
        <f t="shared" si="65"/>
        <v>0.25</v>
      </c>
      <c r="P360" s="46">
        <f t="shared" si="66"/>
        <v>4.342905372259271E-2</v>
      </c>
      <c r="Q360" s="45">
        <f t="shared" si="67"/>
        <v>6.0999999999999943</v>
      </c>
      <c r="R360" s="45">
        <f t="shared" si="68"/>
        <v>6.3499999999999943</v>
      </c>
      <c r="S360" s="46">
        <f t="shared" si="69"/>
        <v>6.1434290537225866</v>
      </c>
    </row>
    <row r="361" spans="1:19" x14ac:dyDescent="0.25">
      <c r="A361" s="48">
        <v>37832</v>
      </c>
      <c r="B361" s="43">
        <v>0.52777777777777779</v>
      </c>
      <c r="C361" s="92" t="s">
        <v>22</v>
      </c>
      <c r="D361" s="47">
        <v>0.01</v>
      </c>
      <c r="F361" s="43">
        <v>0.5395833333333333</v>
      </c>
      <c r="H361" s="43">
        <v>0.54097222222222219</v>
      </c>
      <c r="I361" s="44" t="str">
        <f t="shared" si="59"/>
        <v/>
      </c>
      <c r="J361" s="45">
        <f t="shared" si="60"/>
        <v>4.9999999999999822</v>
      </c>
      <c r="K361" s="45">
        <f t="shared" si="61"/>
        <v>1.9999999999999929</v>
      </c>
      <c r="L361" s="45">
        <f t="shared" si="62"/>
        <v>1</v>
      </c>
      <c r="M361" s="45">
        <f t="shared" ca="1" si="63"/>
        <v>0.52777777777777779</v>
      </c>
      <c r="N361" s="45" t="str">
        <f t="shared" si="64"/>
        <v/>
      </c>
      <c r="O361" s="45">
        <f t="shared" si="65"/>
        <v>0.27499999999999902</v>
      </c>
      <c r="P361" s="46">
        <f t="shared" si="66"/>
        <v>0.19544015550863911</v>
      </c>
      <c r="Q361" s="45">
        <f t="shared" si="67"/>
        <v>1.9999999999999931E-2</v>
      </c>
      <c r="R361" s="45">
        <f t="shared" si="68"/>
        <v>0.29499999999999893</v>
      </c>
      <c r="S361" s="46">
        <f t="shared" si="69"/>
        <v>0.21544015550863904</v>
      </c>
    </row>
    <row r="362" spans="1:19" x14ac:dyDescent="0.25">
      <c r="A362" s="92"/>
      <c r="B362" s="43"/>
      <c r="C362" s="92"/>
      <c r="D362" s="47">
        <v>0.1</v>
      </c>
      <c r="F362" s="43">
        <v>0.5444444444444444</v>
      </c>
      <c r="H362" s="43">
        <v>0.55277777777777781</v>
      </c>
      <c r="I362" s="44" t="str">
        <f t="shared" si="59"/>
        <v/>
      </c>
      <c r="J362" s="45">
        <f t="shared" si="60"/>
        <v>6.9999999999999751</v>
      </c>
      <c r="K362" s="45">
        <f t="shared" si="61"/>
        <v>12.000000000000117</v>
      </c>
      <c r="L362" s="45">
        <f t="shared" si="62"/>
        <v>2</v>
      </c>
      <c r="M362" s="45">
        <f t="shared" ca="1" si="63"/>
        <v>0.52777777777777779</v>
      </c>
      <c r="N362" s="45" t="str">
        <f t="shared" si="64"/>
        <v/>
      </c>
      <c r="O362" s="45">
        <f t="shared" si="65"/>
        <v>7.3499999999999739</v>
      </c>
      <c r="P362" s="46">
        <f t="shared" si="66"/>
        <v>4.4396631481357014</v>
      </c>
      <c r="Q362" s="45">
        <f t="shared" si="67"/>
        <v>1.2000000000000117</v>
      </c>
      <c r="R362" s="45">
        <f t="shared" si="68"/>
        <v>8.5499999999999865</v>
      </c>
      <c r="S362" s="46">
        <f t="shared" si="69"/>
        <v>5.6396631481357131</v>
      </c>
    </row>
    <row r="363" spans="1:19" x14ac:dyDescent="0.25">
      <c r="A363" s="92"/>
      <c r="B363" s="43"/>
      <c r="C363" s="92"/>
      <c r="D363" s="47">
        <v>2</v>
      </c>
      <c r="F363" s="43">
        <v>0.55763888888888891</v>
      </c>
      <c r="H363" s="43">
        <v>0.56874999999999998</v>
      </c>
      <c r="I363" s="44" t="str">
        <f t="shared" si="59"/>
        <v/>
      </c>
      <c r="J363" s="45">
        <f t="shared" si="60"/>
        <v>26.000000000000068</v>
      </c>
      <c r="K363" s="45">
        <f t="shared" si="61"/>
        <v>15.999999999999943</v>
      </c>
      <c r="L363" s="45">
        <f t="shared" si="62"/>
        <v>3</v>
      </c>
      <c r="M363" s="45">
        <f t="shared" ca="1" si="63"/>
        <v>0.52777777777777779</v>
      </c>
      <c r="N363" s="45" t="str">
        <f t="shared" si="64"/>
        <v/>
      </c>
      <c r="O363" s="45">
        <f t="shared" si="65"/>
        <v>39.000000000000099</v>
      </c>
      <c r="P363" s="46">
        <f t="shared" si="66"/>
        <v>37.510098120909113</v>
      </c>
      <c r="Q363" s="45">
        <f t="shared" si="67"/>
        <v>31.999999999999886</v>
      </c>
      <c r="R363" s="45">
        <f t="shared" si="68"/>
        <v>70.999999999999986</v>
      </c>
      <c r="S363" s="46">
        <f t="shared" si="69"/>
        <v>69.510098120908992</v>
      </c>
    </row>
    <row r="364" spans="1:19" x14ac:dyDescent="0.25">
      <c r="A364" s="92"/>
      <c r="B364" s="43"/>
      <c r="C364" s="92"/>
      <c r="D364" s="47">
        <v>1</v>
      </c>
      <c r="F364" s="43">
        <v>0.58680555555555558</v>
      </c>
      <c r="H364" s="43">
        <v>0.65763888888888888</v>
      </c>
      <c r="I364" s="44" t="str">
        <f t="shared" si="59"/>
        <v/>
      </c>
      <c r="J364" s="45">
        <f t="shared" si="60"/>
        <v>9.9999999999999645</v>
      </c>
      <c r="K364" s="45">
        <f t="shared" si="61"/>
        <v>101.99999999999996</v>
      </c>
      <c r="L364" s="45">
        <f t="shared" si="62"/>
        <v>4</v>
      </c>
      <c r="M364" s="45">
        <f t="shared" ca="1" si="63"/>
        <v>0.52777777777777779</v>
      </c>
      <c r="N364" s="45" t="str">
        <f t="shared" si="64"/>
        <v/>
      </c>
      <c r="O364" s="45">
        <f t="shared" si="65"/>
        <v>254.99999999999909</v>
      </c>
      <c r="P364" s="46">
        <f t="shared" si="66"/>
        <v>125.25491850887732</v>
      </c>
      <c r="Q364" s="45">
        <f t="shared" si="67"/>
        <v>101.99999999999996</v>
      </c>
      <c r="R364" s="45">
        <f t="shared" si="68"/>
        <v>356.99999999999903</v>
      </c>
      <c r="S364" s="46">
        <f t="shared" si="69"/>
        <v>227.25491850887727</v>
      </c>
    </row>
    <row r="365" spans="1:19" x14ac:dyDescent="0.25">
      <c r="A365" s="92"/>
      <c r="B365" s="43"/>
      <c r="C365" s="92"/>
      <c r="D365" s="47">
        <v>50</v>
      </c>
      <c r="F365" s="43">
        <v>0.6645833333333333</v>
      </c>
      <c r="H365" s="43">
        <v>0.68055555555555547</v>
      </c>
      <c r="I365" s="44" t="str">
        <f t="shared" si="59"/>
        <v/>
      </c>
      <c r="J365" s="45">
        <f t="shared" si="60"/>
        <v>5.0000000000001421</v>
      </c>
      <c r="K365" s="45">
        <f t="shared" si="61"/>
        <v>22.999999999999918</v>
      </c>
      <c r="L365" s="45">
        <f t="shared" si="62"/>
        <v>5</v>
      </c>
      <c r="M365" s="45">
        <f t="shared" ca="1" si="63"/>
        <v>0.52777777777777779</v>
      </c>
      <c r="N365" s="45" t="str">
        <f t="shared" si="64"/>
        <v/>
      </c>
      <c r="O365" s="45">
        <f t="shared" si="65"/>
        <v>127.50000000000362</v>
      </c>
      <c r="P365" s="46">
        <f t="shared" si="66"/>
        <v>62.627459254440666</v>
      </c>
      <c r="Q365" s="45">
        <f t="shared" si="67"/>
        <v>1149.9999999999959</v>
      </c>
      <c r="R365" s="45">
        <f t="shared" si="68"/>
        <v>1277.4999999999995</v>
      </c>
      <c r="S365" s="46">
        <f t="shared" si="69"/>
        <v>1212.6274592544366</v>
      </c>
    </row>
    <row r="366" spans="1:19" x14ac:dyDescent="0.25">
      <c r="A366" s="92"/>
      <c r="B366" s="43"/>
      <c r="C366" s="92"/>
      <c r="D366" s="47">
        <v>1</v>
      </c>
      <c r="F366" s="43">
        <v>0.68402777777777779</v>
      </c>
      <c r="H366" s="43">
        <v>0.68611111111111101</v>
      </c>
      <c r="I366" s="44" t="str">
        <f t="shared" ref="I366:I429" si="70">IF(OR(A367&lt;&gt;"",D367=""),H366+TIME(0,5,0),"")</f>
        <v/>
      </c>
      <c r="J366" s="45">
        <f t="shared" ref="J366:J427" si="71">IF(AND(OR(AND(A366&lt;&gt;"",A367=""),AND(A366="",A367="")),D367&lt;&gt;""),(F367-H366)*1440,"")</f>
        <v>9.0000000000001279</v>
      </c>
      <c r="K366" s="45">
        <f t="shared" ref="K366:K429" si="72">(H366-F366)*1440</f>
        <v>2.9999999999998295</v>
      </c>
      <c r="L366" s="45">
        <f t="shared" ref="L366:L428" si="73">IF(A366&lt;&gt;"",1,L365+1)</f>
        <v>6</v>
      </c>
      <c r="M366" s="45">
        <f t="shared" ref="M366:M428" ca="1" si="74">OFFSET(B366,-L366+1,0)</f>
        <v>0.52777777777777779</v>
      </c>
      <c r="N366" s="45" t="str">
        <f t="shared" ref="N366:N429" si="75">IF(I366&lt;&gt;"",(I366-VALUE(CONCATENATE(LEFT(M366,LEN(M366)-2),":",RIGHT(M366,2))))*1440,"")</f>
        <v/>
      </c>
      <c r="O366" s="45">
        <f t="shared" ref="O366:O429" si="76">IF(J366&lt;&gt;"",(D366+D367)*J366/2,D366*5/2)</f>
        <v>229.50000000000327</v>
      </c>
      <c r="P366" s="46">
        <f t="shared" ref="P366:P429" si="77">IF(J366&lt;&gt;"",(D367-D366)*J366/LN((D367+0.000001)/(D366+0.000001)),-5*(D366-0.000001)/(LN(1/D366)-13.8155))</f>
        <v>112.7294266579916</v>
      </c>
      <c r="Q366" s="45">
        <f t="shared" ref="Q366:Q429" si="78">(D366*K366)</f>
        <v>2.9999999999998295</v>
      </c>
      <c r="R366" s="45">
        <f t="shared" ref="R366:R429" si="79">O366+Q366</f>
        <v>232.5000000000031</v>
      </c>
      <c r="S366" s="46">
        <f t="shared" ref="S366:S429" si="80">P366+Q366</f>
        <v>115.72942665799143</v>
      </c>
    </row>
    <row r="367" spans="1:19" x14ac:dyDescent="0.25">
      <c r="A367" s="92"/>
      <c r="B367" s="43"/>
      <c r="C367" s="92"/>
      <c r="D367" s="47">
        <v>50</v>
      </c>
      <c r="F367" s="43">
        <v>0.69236111111111109</v>
      </c>
      <c r="H367" s="43">
        <v>0.70208333333333339</v>
      </c>
      <c r="I367" s="44" t="str">
        <f t="shared" si="70"/>
        <v/>
      </c>
      <c r="J367" s="45">
        <f t="shared" si="71"/>
        <v>8.999999999999968</v>
      </c>
      <c r="K367" s="45">
        <f t="shared" si="72"/>
        <v>14.00000000000011</v>
      </c>
      <c r="L367" s="45">
        <f t="shared" si="73"/>
        <v>7</v>
      </c>
      <c r="M367" s="45">
        <f t="shared" ca="1" si="74"/>
        <v>0.52777777777777779</v>
      </c>
      <c r="N367" s="45" t="str">
        <f t="shared" si="75"/>
        <v/>
      </c>
      <c r="O367" s="45">
        <f t="shared" si="76"/>
        <v>269.99999999999903</v>
      </c>
      <c r="P367" s="46">
        <f t="shared" si="77"/>
        <v>223.68058755990387</v>
      </c>
      <c r="Q367" s="45">
        <f t="shared" si="78"/>
        <v>700.00000000000546</v>
      </c>
      <c r="R367" s="45">
        <f t="shared" si="79"/>
        <v>970.00000000000455</v>
      </c>
      <c r="S367" s="46">
        <f t="shared" si="80"/>
        <v>923.68058755990933</v>
      </c>
    </row>
    <row r="368" spans="1:19" x14ac:dyDescent="0.25">
      <c r="A368" s="92"/>
      <c r="B368" s="43"/>
      <c r="C368" s="92"/>
      <c r="D368" s="47">
        <v>10</v>
      </c>
      <c r="F368" s="43">
        <v>0.70833333333333337</v>
      </c>
      <c r="H368" s="43">
        <v>0.71250000000000002</v>
      </c>
      <c r="I368" s="44" t="str">
        <f t="shared" si="70"/>
        <v/>
      </c>
      <c r="J368" s="45">
        <f t="shared" si="71"/>
        <v>7.9999999999999716</v>
      </c>
      <c r="K368" s="45">
        <f t="shared" si="72"/>
        <v>5.9999999999999787</v>
      </c>
      <c r="L368" s="45">
        <f t="shared" si="73"/>
        <v>8</v>
      </c>
      <c r="M368" s="45">
        <f t="shared" ca="1" si="74"/>
        <v>0.52777777777777779</v>
      </c>
      <c r="N368" s="45" t="str">
        <f t="shared" si="75"/>
        <v/>
      </c>
      <c r="O368" s="45">
        <f t="shared" si="76"/>
        <v>43.999999999999844</v>
      </c>
      <c r="P368" s="46">
        <f t="shared" si="77"/>
        <v>31.269214919070041</v>
      </c>
      <c r="Q368" s="45">
        <f t="shared" si="78"/>
        <v>59.999999999999787</v>
      </c>
      <c r="R368" s="45">
        <f t="shared" si="79"/>
        <v>103.99999999999963</v>
      </c>
      <c r="S368" s="46">
        <f t="shared" si="80"/>
        <v>91.269214919069825</v>
      </c>
    </row>
    <row r="369" spans="1:19" x14ac:dyDescent="0.25">
      <c r="A369" s="92"/>
      <c r="B369" s="43"/>
      <c r="C369" s="92"/>
      <c r="D369" s="47">
        <v>1</v>
      </c>
      <c r="F369" s="43">
        <v>0.71805555555555556</v>
      </c>
      <c r="H369" s="43">
        <v>0.72083333333333333</v>
      </c>
      <c r="I369" s="44" t="str">
        <f t="shared" si="70"/>
        <v/>
      </c>
      <c r="J369" s="45">
        <f t="shared" si="71"/>
        <v>11.000000000000121</v>
      </c>
      <c r="K369" s="45">
        <f t="shared" si="72"/>
        <v>3.9999999999999858</v>
      </c>
      <c r="L369" s="45">
        <f t="shared" si="73"/>
        <v>9</v>
      </c>
      <c r="M369" s="45">
        <f t="shared" ca="1" si="74"/>
        <v>0.52777777777777779</v>
      </c>
      <c r="N369" s="45" t="str">
        <f t="shared" si="75"/>
        <v/>
      </c>
      <c r="O369" s="45">
        <f t="shared" si="76"/>
        <v>280.50000000000307</v>
      </c>
      <c r="P369" s="46">
        <f t="shared" si="77"/>
        <v>137.78041035976707</v>
      </c>
      <c r="Q369" s="45">
        <f t="shared" si="78"/>
        <v>3.9999999999999858</v>
      </c>
      <c r="R369" s="45">
        <f t="shared" si="79"/>
        <v>284.50000000000307</v>
      </c>
      <c r="S369" s="46">
        <f t="shared" si="80"/>
        <v>141.78041035976707</v>
      </c>
    </row>
    <row r="370" spans="1:19" x14ac:dyDescent="0.25">
      <c r="A370" s="92"/>
      <c r="B370" s="43"/>
      <c r="C370" s="92"/>
      <c r="D370" s="47">
        <v>50</v>
      </c>
      <c r="F370" s="43">
        <v>0.7284722222222223</v>
      </c>
      <c r="H370" s="43">
        <v>0.73125000000000007</v>
      </c>
      <c r="I370" s="44" t="str">
        <f t="shared" si="70"/>
        <v/>
      </c>
      <c r="J370" s="45">
        <f t="shared" si="71"/>
        <v>14.999999999999947</v>
      </c>
      <c r="K370" s="45">
        <f t="shared" si="72"/>
        <v>3.9999999999999858</v>
      </c>
      <c r="L370" s="45">
        <f t="shared" si="73"/>
        <v>10</v>
      </c>
      <c r="M370" s="45">
        <f t="shared" ca="1" si="74"/>
        <v>0.52777777777777779</v>
      </c>
      <c r="N370" s="45" t="str">
        <f t="shared" si="75"/>
        <v/>
      </c>
      <c r="O370" s="45">
        <f t="shared" si="76"/>
        <v>382.49999999999864</v>
      </c>
      <c r="P370" s="46">
        <f t="shared" si="77"/>
        <v>187.88237776331599</v>
      </c>
      <c r="Q370" s="45">
        <f t="shared" si="78"/>
        <v>199.99999999999929</v>
      </c>
      <c r="R370" s="45">
        <f t="shared" si="79"/>
        <v>582.49999999999795</v>
      </c>
      <c r="S370" s="46">
        <f t="shared" si="80"/>
        <v>387.88237776331528</v>
      </c>
    </row>
    <row r="371" spans="1:19" x14ac:dyDescent="0.25">
      <c r="A371" s="92"/>
      <c r="B371" s="43"/>
      <c r="C371" s="92"/>
      <c r="D371" s="47">
        <v>1</v>
      </c>
      <c r="F371" s="43">
        <v>0.7416666666666667</v>
      </c>
      <c r="H371" s="43">
        <v>0.74513888888888891</v>
      </c>
      <c r="I371" s="44">
        <f t="shared" si="70"/>
        <v>0.74861111111111112</v>
      </c>
      <c r="J371" s="45" t="str">
        <f t="shared" si="71"/>
        <v/>
      </c>
      <c r="K371" s="45">
        <f t="shared" si="72"/>
        <v>4.9999999999999822</v>
      </c>
      <c r="L371" s="45">
        <f t="shared" si="73"/>
        <v>11</v>
      </c>
      <c r="M371" s="45">
        <f t="shared" ca="1" si="74"/>
        <v>0.52777777777777779</v>
      </c>
      <c r="N371" s="45" t="e">
        <f t="shared" ca="1" si="75"/>
        <v>#VALUE!</v>
      </c>
      <c r="O371" s="45">
        <f t="shared" si="76"/>
        <v>2.5</v>
      </c>
      <c r="P371" s="46">
        <f t="shared" si="77"/>
        <v>0.36191198291773735</v>
      </c>
      <c r="Q371" s="45">
        <f t="shared" si="78"/>
        <v>4.9999999999999822</v>
      </c>
      <c r="R371" s="45">
        <f t="shared" si="79"/>
        <v>7.4999999999999822</v>
      </c>
      <c r="S371" s="46">
        <f t="shared" si="80"/>
        <v>5.3619119829177198</v>
      </c>
    </row>
    <row r="372" spans="1:19" x14ac:dyDescent="0.25">
      <c r="A372" s="48">
        <v>37833</v>
      </c>
      <c r="B372" s="43">
        <v>0.40833333333333338</v>
      </c>
      <c r="C372" s="92">
        <v>3</v>
      </c>
      <c r="D372" s="47">
        <v>0.01</v>
      </c>
      <c r="F372" s="43">
        <v>0.46597222222222223</v>
      </c>
      <c r="H372" s="43">
        <v>0.47430555555555554</v>
      </c>
      <c r="I372" s="44" t="str">
        <f t="shared" si="70"/>
        <v/>
      </c>
      <c r="J372" s="45">
        <f t="shared" si="71"/>
        <v>9.000000000000048</v>
      </c>
      <c r="K372" s="45">
        <f t="shared" si="72"/>
        <v>11.999999999999957</v>
      </c>
      <c r="L372" s="45">
        <f t="shared" si="73"/>
        <v>1</v>
      </c>
      <c r="M372" s="45">
        <f t="shared" ca="1" si="74"/>
        <v>0.40833333333333338</v>
      </c>
      <c r="N372" s="45" t="str">
        <f t="shared" si="75"/>
        <v/>
      </c>
      <c r="O372" s="45">
        <f t="shared" si="76"/>
        <v>0.49500000000000266</v>
      </c>
      <c r="P372" s="46">
        <f t="shared" si="77"/>
        <v>0.35179227991555351</v>
      </c>
      <c r="Q372" s="45">
        <f t="shared" si="78"/>
        <v>0.11999999999999958</v>
      </c>
      <c r="R372" s="45">
        <f t="shared" si="79"/>
        <v>0.61500000000000221</v>
      </c>
      <c r="S372" s="46">
        <f t="shared" si="80"/>
        <v>0.47179227991555306</v>
      </c>
    </row>
    <row r="373" spans="1:19" x14ac:dyDescent="0.25">
      <c r="A373" s="92"/>
      <c r="B373" s="43"/>
      <c r="C373" s="92"/>
      <c r="D373" s="47">
        <v>0.1</v>
      </c>
      <c r="F373" s="43">
        <v>0.48055555555555557</v>
      </c>
      <c r="H373" s="43">
        <v>0.48541666666666666</v>
      </c>
      <c r="I373" s="44" t="str">
        <f t="shared" si="70"/>
        <v/>
      </c>
      <c r="J373" s="45">
        <f t="shared" si="71"/>
        <v>9.9999999999999645</v>
      </c>
      <c r="K373" s="45">
        <f t="shared" si="72"/>
        <v>6.9999999999999751</v>
      </c>
      <c r="L373" s="45">
        <f t="shared" si="73"/>
        <v>2</v>
      </c>
      <c r="M373" s="45">
        <f t="shared" ca="1" si="74"/>
        <v>0.40833333333333338</v>
      </c>
      <c r="N373" s="45" t="str">
        <f t="shared" si="75"/>
        <v/>
      </c>
      <c r="O373" s="45">
        <f t="shared" si="76"/>
        <v>0.59999999999999787</v>
      </c>
      <c r="P373" s="46">
        <f t="shared" si="77"/>
        <v>0.49708030141133835</v>
      </c>
      <c r="Q373" s="45">
        <f t="shared" si="78"/>
        <v>0.69999999999999751</v>
      </c>
      <c r="R373" s="45">
        <f t="shared" si="79"/>
        <v>1.2999999999999954</v>
      </c>
      <c r="S373" s="46">
        <f t="shared" si="80"/>
        <v>1.1970803014113358</v>
      </c>
    </row>
    <row r="374" spans="1:19" x14ac:dyDescent="0.25">
      <c r="A374" s="92"/>
      <c r="B374" s="43"/>
      <c r="C374" s="92"/>
      <c r="D374" s="47">
        <v>0.02</v>
      </c>
      <c r="F374" s="43">
        <v>0.49236111111111108</v>
      </c>
      <c r="H374" s="43">
        <v>0.49444444444444446</v>
      </c>
      <c r="I374" s="44" t="str">
        <f t="shared" si="70"/>
        <v/>
      </c>
      <c r="J374" s="45">
        <f t="shared" si="71"/>
        <v>16.99999999999994</v>
      </c>
      <c r="K374" s="45">
        <f t="shared" si="72"/>
        <v>3.0000000000000693</v>
      </c>
      <c r="L374" s="45">
        <f t="shared" si="73"/>
        <v>3</v>
      </c>
      <c r="M374" s="45">
        <f t="shared" ca="1" si="74"/>
        <v>0.40833333333333338</v>
      </c>
      <c r="N374" s="45" t="str">
        <f t="shared" si="75"/>
        <v/>
      </c>
      <c r="O374" s="45">
        <f t="shared" si="76"/>
        <v>0.17849999999999938</v>
      </c>
      <c r="P374" s="46">
        <f t="shared" si="77"/>
        <v>0.10785423337647412</v>
      </c>
      <c r="Q374" s="45">
        <f t="shared" si="78"/>
        <v>6.0000000000001386E-2</v>
      </c>
      <c r="R374" s="45">
        <f t="shared" si="79"/>
        <v>0.23850000000000077</v>
      </c>
      <c r="S374" s="46">
        <f t="shared" si="80"/>
        <v>0.16785423337647551</v>
      </c>
    </row>
    <row r="375" spans="1:19" x14ac:dyDescent="0.25">
      <c r="A375" s="92"/>
      <c r="B375" s="43"/>
      <c r="C375" s="92"/>
      <c r="D375" s="47">
        <v>1E-3</v>
      </c>
      <c r="F375" s="43">
        <v>0.50624999999999998</v>
      </c>
      <c r="H375" s="43">
        <v>0.51111111111111118</v>
      </c>
      <c r="I375" s="44">
        <f t="shared" si="70"/>
        <v>0.51458333333333339</v>
      </c>
      <c r="J375" s="45" t="str">
        <f t="shared" si="71"/>
        <v/>
      </c>
      <c r="K375" s="45">
        <f t="shared" si="72"/>
        <v>7.000000000000135</v>
      </c>
      <c r="L375" s="45">
        <f t="shared" si="73"/>
        <v>4</v>
      </c>
      <c r="M375" s="45">
        <f t="shared" ca="1" si="74"/>
        <v>0.40833333333333338</v>
      </c>
      <c r="N375" s="45" t="e">
        <f t="shared" ca="1" si="75"/>
        <v>#VALUE!</v>
      </c>
      <c r="O375" s="45">
        <f t="shared" si="76"/>
        <v>2.5000000000000001E-3</v>
      </c>
      <c r="P375" s="46">
        <f t="shared" si="77"/>
        <v>7.2310141757293866E-4</v>
      </c>
      <c r="Q375" s="45">
        <f t="shared" si="78"/>
        <v>7.0000000000001355E-3</v>
      </c>
      <c r="R375" s="45">
        <f t="shared" si="79"/>
        <v>9.5000000000001351E-3</v>
      </c>
      <c r="S375" s="46">
        <f t="shared" si="80"/>
        <v>7.7231014175730738E-3</v>
      </c>
    </row>
    <row r="376" spans="1:19" x14ac:dyDescent="0.25">
      <c r="A376" s="50">
        <v>37833</v>
      </c>
      <c r="B376" s="51">
        <v>1347</v>
      </c>
      <c r="D376" s="54">
        <v>40</v>
      </c>
      <c r="F376" s="51">
        <v>0.60069444444444442</v>
      </c>
      <c r="H376" s="51">
        <v>0.64097222222222217</v>
      </c>
      <c r="I376" s="44">
        <f t="shared" si="70"/>
        <v>0.64444444444444438</v>
      </c>
      <c r="J376" s="45" t="str">
        <f t="shared" si="71"/>
        <v/>
      </c>
      <c r="K376" s="45">
        <f t="shared" si="72"/>
        <v>57.999999999999957</v>
      </c>
      <c r="L376" s="45">
        <f t="shared" si="73"/>
        <v>1</v>
      </c>
      <c r="M376" s="45">
        <f t="shared" ca="1" si="74"/>
        <v>1347</v>
      </c>
      <c r="N376" s="45">
        <f t="shared" ca="1" si="75"/>
        <v>100.99999999999996</v>
      </c>
      <c r="O376" s="45">
        <f t="shared" si="76"/>
        <v>100</v>
      </c>
      <c r="P376" s="46">
        <f t="shared" si="77"/>
        <v>11.425711806824168</v>
      </c>
      <c r="Q376" s="45">
        <f t="shared" si="78"/>
        <v>2319.9999999999982</v>
      </c>
      <c r="R376" s="45">
        <f t="shared" si="79"/>
        <v>2419.9999999999982</v>
      </c>
      <c r="S376" s="46">
        <f t="shared" si="80"/>
        <v>2331.4257118068222</v>
      </c>
    </row>
    <row r="377" spans="1:19" x14ac:dyDescent="0.25">
      <c r="A377" s="48">
        <v>37834</v>
      </c>
      <c r="B377" s="43">
        <v>0.35972222222222222</v>
      </c>
      <c r="C377" s="92">
        <v>4</v>
      </c>
      <c r="D377" s="47">
        <v>0.01</v>
      </c>
      <c r="F377" s="43">
        <v>0.39999999999999997</v>
      </c>
      <c r="H377" s="43">
        <v>0.40347222222222223</v>
      </c>
      <c r="I377" s="44" t="str">
        <f t="shared" si="70"/>
        <v/>
      </c>
      <c r="J377" s="45">
        <f t="shared" si="71"/>
        <v>13.000000000000034</v>
      </c>
      <c r="K377" s="45">
        <f t="shared" si="72"/>
        <v>5.0000000000000622</v>
      </c>
      <c r="L377" s="45">
        <f t="shared" si="73"/>
        <v>1</v>
      </c>
      <c r="M377" s="45">
        <f t="shared" ca="1" si="74"/>
        <v>0.35972222222222222</v>
      </c>
      <c r="N377" s="45" t="str">
        <f t="shared" si="75"/>
        <v/>
      </c>
      <c r="O377" s="45">
        <f t="shared" si="76"/>
        <v>65.065000000000168</v>
      </c>
      <c r="P377" s="46">
        <f t="shared" si="77"/>
        <v>18.800880006428322</v>
      </c>
      <c r="Q377" s="45">
        <f t="shared" si="78"/>
        <v>5.000000000000062E-2</v>
      </c>
      <c r="R377" s="45">
        <f t="shared" si="79"/>
        <v>65.115000000000165</v>
      </c>
      <c r="S377" s="46">
        <f t="shared" si="80"/>
        <v>18.850880006428323</v>
      </c>
    </row>
    <row r="378" spans="1:19" x14ac:dyDescent="0.25">
      <c r="A378" s="92"/>
      <c r="B378" s="43"/>
      <c r="C378" s="92"/>
      <c r="D378" s="47">
        <v>10</v>
      </c>
      <c r="F378" s="43">
        <v>0.41250000000000003</v>
      </c>
      <c r="H378" s="43">
        <v>0.4145833333333333</v>
      </c>
      <c r="I378" s="44" t="str">
        <f t="shared" si="70"/>
        <v/>
      </c>
      <c r="J378" s="45">
        <f t="shared" si="71"/>
        <v>8.0000000000000515</v>
      </c>
      <c r="K378" s="45">
        <f t="shared" si="72"/>
        <v>2.9999999999999094</v>
      </c>
      <c r="L378" s="45">
        <f t="shared" si="73"/>
        <v>2</v>
      </c>
      <c r="M378" s="45">
        <f t="shared" ca="1" si="74"/>
        <v>0.35972222222222222</v>
      </c>
      <c r="N378" s="45" t="str">
        <f t="shared" si="75"/>
        <v/>
      </c>
      <c r="O378" s="45">
        <f t="shared" si="76"/>
        <v>760.00000000000489</v>
      </c>
      <c r="P378" s="46">
        <f t="shared" si="77"/>
        <v>470.52772388997079</v>
      </c>
      <c r="Q378" s="45">
        <f t="shared" si="78"/>
        <v>29.999999999999094</v>
      </c>
      <c r="R378" s="45">
        <f t="shared" si="79"/>
        <v>790.00000000000398</v>
      </c>
      <c r="S378" s="46">
        <f t="shared" si="80"/>
        <v>500.52772388996988</v>
      </c>
    </row>
    <row r="379" spans="1:19" x14ac:dyDescent="0.25">
      <c r="A379" s="92"/>
      <c r="B379" s="43"/>
      <c r="C379" s="92"/>
      <c r="D379" s="47">
        <v>180</v>
      </c>
      <c r="F379" s="43">
        <v>0.4201388888888889</v>
      </c>
      <c r="H379" s="43">
        <v>0.52430555555555558</v>
      </c>
      <c r="I379" s="44">
        <f t="shared" si="70"/>
        <v>0.52777777777777779</v>
      </c>
      <c r="J379" s="45" t="str">
        <f t="shared" si="71"/>
        <v/>
      </c>
      <c r="K379" s="45">
        <f t="shared" si="72"/>
        <v>150.00000000000003</v>
      </c>
      <c r="L379" s="45">
        <f t="shared" si="73"/>
        <v>3</v>
      </c>
      <c r="M379" s="45">
        <f t="shared" ca="1" si="74"/>
        <v>0.35972222222222222</v>
      </c>
      <c r="N379" s="45" t="e">
        <f t="shared" ca="1" si="75"/>
        <v>#VALUE!</v>
      </c>
      <c r="O379" s="45">
        <f t="shared" si="76"/>
        <v>450</v>
      </c>
      <c r="P379" s="46">
        <f t="shared" si="77"/>
        <v>47.347346607878421</v>
      </c>
      <c r="Q379" s="45">
        <f t="shared" si="78"/>
        <v>27000.000000000004</v>
      </c>
      <c r="R379" s="45">
        <f t="shared" si="79"/>
        <v>27450.000000000004</v>
      </c>
      <c r="S379" s="46">
        <f t="shared" si="80"/>
        <v>27047.347346607883</v>
      </c>
    </row>
    <row r="380" spans="1:19" x14ac:dyDescent="0.25">
      <c r="A380" s="48">
        <v>37835</v>
      </c>
      <c r="B380" s="43">
        <v>0.63194444444444442</v>
      </c>
      <c r="C380" s="92">
        <v>3</v>
      </c>
      <c r="D380" s="47">
        <v>0.01</v>
      </c>
      <c r="F380" s="43">
        <v>0.6430555555555556</v>
      </c>
      <c r="H380" s="43">
        <v>0.65208333333333335</v>
      </c>
      <c r="I380" s="44">
        <f t="shared" si="70"/>
        <v>0.65555555555555556</v>
      </c>
      <c r="J380" s="45" t="str">
        <f t="shared" si="71"/>
        <v/>
      </c>
      <c r="K380" s="45">
        <f t="shared" si="72"/>
        <v>12.999999999999954</v>
      </c>
      <c r="L380" s="45">
        <f t="shared" si="73"/>
        <v>1</v>
      </c>
      <c r="M380" s="45">
        <f t="shared" ca="1" si="74"/>
        <v>0.63194444444444442</v>
      </c>
      <c r="N380" s="45" t="e">
        <f t="shared" ca="1" si="75"/>
        <v>#VALUE!</v>
      </c>
      <c r="O380" s="45">
        <f t="shared" si="76"/>
        <v>2.5000000000000001E-2</v>
      </c>
      <c r="P380" s="46">
        <f t="shared" si="77"/>
        <v>5.4281443780592247E-3</v>
      </c>
      <c r="Q380" s="45">
        <f t="shared" si="78"/>
        <v>0.12999999999999953</v>
      </c>
      <c r="R380" s="45">
        <f t="shared" si="79"/>
        <v>0.15499999999999953</v>
      </c>
      <c r="S380" s="46">
        <f t="shared" si="80"/>
        <v>0.13542814437805875</v>
      </c>
    </row>
    <row r="381" spans="1:19" x14ac:dyDescent="0.25">
      <c r="A381" s="50">
        <v>37837</v>
      </c>
      <c r="B381" s="51">
        <v>856</v>
      </c>
      <c r="D381" s="54">
        <v>0.01</v>
      </c>
      <c r="F381" s="51">
        <v>0.4680555555555555</v>
      </c>
      <c r="H381" s="51">
        <v>0.4694444444444445</v>
      </c>
      <c r="I381" s="44" t="str">
        <f t="shared" si="70"/>
        <v/>
      </c>
      <c r="J381" s="45">
        <f t="shared" si="71"/>
        <v>10.999999999999881</v>
      </c>
      <c r="K381" s="45">
        <f t="shared" si="72"/>
        <v>2.0000000000001528</v>
      </c>
      <c r="L381" s="45">
        <f t="shared" si="73"/>
        <v>1</v>
      </c>
      <c r="M381" s="45">
        <f t="shared" ca="1" si="74"/>
        <v>856</v>
      </c>
      <c r="N381" s="45" t="str">
        <f t="shared" si="75"/>
        <v/>
      </c>
      <c r="O381" s="45">
        <f t="shared" si="76"/>
        <v>0.60499999999999343</v>
      </c>
      <c r="P381" s="46">
        <f t="shared" si="77"/>
        <v>0.42996834211900292</v>
      </c>
      <c r="Q381" s="45">
        <f t="shared" si="78"/>
        <v>2.0000000000001527E-2</v>
      </c>
      <c r="R381" s="45">
        <f t="shared" si="79"/>
        <v>0.624999999999995</v>
      </c>
      <c r="S381" s="46">
        <f t="shared" si="80"/>
        <v>0.44996834211900444</v>
      </c>
    </row>
    <row r="382" spans="1:19" x14ac:dyDescent="0.25">
      <c r="A382" s="92"/>
      <c r="B382" s="92"/>
      <c r="C382" s="92"/>
      <c r="D382" s="47">
        <v>0.1</v>
      </c>
      <c r="F382" s="43">
        <v>0.4770833333333333</v>
      </c>
      <c r="H382" s="43">
        <v>0.4777777777777778</v>
      </c>
      <c r="I382" s="44">
        <f t="shared" si="70"/>
        <v>0.48125000000000001</v>
      </c>
      <c r="J382" s="45" t="str">
        <f t="shared" si="71"/>
        <v/>
      </c>
      <c r="K382" s="45">
        <f t="shared" si="72"/>
        <v>1.0000000000000764</v>
      </c>
      <c r="L382" s="45">
        <f t="shared" si="73"/>
        <v>2</v>
      </c>
      <c r="M382" s="45">
        <f t="shared" ca="1" si="74"/>
        <v>856</v>
      </c>
      <c r="N382" s="45">
        <f t="shared" ca="1" si="75"/>
        <v>157</v>
      </c>
      <c r="O382" s="45">
        <f t="shared" si="76"/>
        <v>0.25</v>
      </c>
      <c r="P382" s="46">
        <f t="shared" si="77"/>
        <v>4.342905372259271E-2</v>
      </c>
      <c r="Q382" s="45">
        <f t="shared" si="78"/>
        <v>0.10000000000000764</v>
      </c>
      <c r="R382" s="45">
        <f t="shared" si="79"/>
        <v>0.35000000000000764</v>
      </c>
      <c r="S382" s="46">
        <f t="shared" si="80"/>
        <v>0.14342905372260034</v>
      </c>
    </row>
    <row r="383" spans="1:19" x14ac:dyDescent="0.25">
      <c r="A383" s="48">
        <v>37837</v>
      </c>
      <c r="B383" s="43">
        <v>0.55763888888888891</v>
      </c>
      <c r="C383" s="92"/>
      <c r="D383" s="47">
        <v>0.01</v>
      </c>
      <c r="F383" s="43">
        <v>0.59166666666666667</v>
      </c>
      <c r="H383" s="43">
        <v>0.59791666666666665</v>
      </c>
      <c r="I383" s="44" t="str">
        <f t="shared" si="70"/>
        <v/>
      </c>
      <c r="J383" s="45">
        <f t="shared" si="71"/>
        <v>4.9999999999999822</v>
      </c>
      <c r="K383" s="45">
        <f t="shared" si="72"/>
        <v>8.999999999999968</v>
      </c>
      <c r="L383" s="45">
        <f t="shared" si="73"/>
        <v>1</v>
      </c>
      <c r="M383" s="45">
        <f t="shared" ca="1" si="74"/>
        <v>0.55763888888888891</v>
      </c>
      <c r="N383" s="45" t="str">
        <f t="shared" si="75"/>
        <v/>
      </c>
      <c r="O383" s="45">
        <f t="shared" si="76"/>
        <v>2.4999999999999911E-2</v>
      </c>
      <c r="P383" s="46">
        <f t="shared" si="77"/>
        <v>5.4286220862220487E-3</v>
      </c>
      <c r="Q383" s="45">
        <f t="shared" si="78"/>
        <v>8.9999999999999677E-2</v>
      </c>
      <c r="R383" s="45">
        <f t="shared" si="79"/>
        <v>0.11499999999999959</v>
      </c>
      <c r="S383" s="46">
        <f t="shared" si="80"/>
        <v>9.5428622086221729E-2</v>
      </c>
    </row>
    <row r="384" spans="1:19" x14ac:dyDescent="0.25">
      <c r="A384" s="92"/>
      <c r="B384" s="43"/>
      <c r="C384" s="92"/>
      <c r="D384" s="47">
        <v>0</v>
      </c>
      <c r="F384" s="43">
        <v>0.60138888888888886</v>
      </c>
      <c r="H384" s="43">
        <v>0.60486111111111118</v>
      </c>
      <c r="I384" s="44" t="str">
        <f t="shared" si="70"/>
        <v/>
      </c>
      <c r="J384" s="45">
        <f t="shared" si="71"/>
        <v>27.999999999999901</v>
      </c>
      <c r="K384" s="45">
        <f t="shared" si="72"/>
        <v>5.0000000000001421</v>
      </c>
      <c r="L384" s="45">
        <f t="shared" si="73"/>
        <v>2</v>
      </c>
      <c r="M384" s="45">
        <f t="shared" ca="1" si="74"/>
        <v>0.55763888888888891</v>
      </c>
      <c r="N384" s="45" t="str">
        <f t="shared" si="75"/>
        <v/>
      </c>
      <c r="O384" s="45">
        <f t="shared" si="76"/>
        <v>0.13999999999999951</v>
      </c>
      <c r="P384" s="46">
        <f t="shared" si="77"/>
        <v>3.0400283682843469E-2</v>
      </c>
      <c r="Q384" s="45">
        <f t="shared" si="78"/>
        <v>0</v>
      </c>
      <c r="R384" s="45">
        <f t="shared" si="79"/>
        <v>0.13999999999999951</v>
      </c>
      <c r="S384" s="46">
        <f t="shared" si="80"/>
        <v>3.0400283682843469E-2</v>
      </c>
    </row>
    <row r="385" spans="1:19" x14ac:dyDescent="0.25">
      <c r="A385" s="92"/>
      <c r="B385" s="43"/>
      <c r="C385" s="92"/>
      <c r="D385" s="47">
        <v>0.01</v>
      </c>
      <c r="F385" s="43">
        <v>0.62430555555555556</v>
      </c>
      <c r="H385" s="43">
        <v>0.62708333333333333</v>
      </c>
      <c r="I385" s="44" t="str">
        <f t="shared" si="70"/>
        <v/>
      </c>
      <c r="J385" s="45">
        <f t="shared" si="71"/>
        <v>4.9999999999999822</v>
      </c>
      <c r="K385" s="45">
        <f t="shared" si="72"/>
        <v>3.9999999999999858</v>
      </c>
      <c r="L385" s="45">
        <f t="shared" si="73"/>
        <v>3</v>
      </c>
      <c r="M385" s="45">
        <f t="shared" ca="1" si="74"/>
        <v>0.55763888888888891</v>
      </c>
      <c r="N385" s="45" t="str">
        <f t="shared" si="75"/>
        <v/>
      </c>
      <c r="O385" s="45">
        <f t="shared" si="76"/>
        <v>2.4999999999999911E-2</v>
      </c>
      <c r="P385" s="46">
        <f t="shared" si="77"/>
        <v>5.4286220862220487E-3</v>
      </c>
      <c r="Q385" s="45">
        <f t="shared" si="78"/>
        <v>3.9999999999999862E-2</v>
      </c>
      <c r="R385" s="45">
        <f t="shared" si="79"/>
        <v>6.499999999999978E-2</v>
      </c>
      <c r="S385" s="46">
        <f t="shared" si="80"/>
        <v>4.5428622086221913E-2</v>
      </c>
    </row>
    <row r="386" spans="1:19" x14ac:dyDescent="0.25">
      <c r="A386" s="92"/>
      <c r="B386" s="43"/>
      <c r="C386" s="92"/>
      <c r="D386" s="47">
        <v>0</v>
      </c>
      <c r="F386" s="43">
        <v>0.63055555555555554</v>
      </c>
      <c r="H386" s="43">
        <v>0.65069444444444446</v>
      </c>
      <c r="I386" s="44" t="str">
        <f t="shared" si="70"/>
        <v/>
      </c>
      <c r="J386" s="45">
        <f t="shared" si="71"/>
        <v>12.999999999999954</v>
      </c>
      <c r="K386" s="45">
        <f t="shared" si="72"/>
        <v>29.000000000000057</v>
      </c>
      <c r="L386" s="45">
        <f t="shared" si="73"/>
        <v>4</v>
      </c>
      <c r="M386" s="45">
        <f t="shared" ca="1" si="74"/>
        <v>0.55763888888888891</v>
      </c>
      <c r="N386" s="45" t="str">
        <f t="shared" si="75"/>
        <v/>
      </c>
      <c r="O386" s="45">
        <f t="shared" si="76"/>
        <v>6.4999999999999766E-2</v>
      </c>
      <c r="P386" s="46">
        <f t="shared" si="77"/>
        <v>1.4114417424177324E-2</v>
      </c>
      <c r="Q386" s="45">
        <f t="shared" si="78"/>
        <v>0</v>
      </c>
      <c r="R386" s="45">
        <f t="shared" si="79"/>
        <v>6.4999999999999766E-2</v>
      </c>
      <c r="S386" s="46">
        <f t="shared" si="80"/>
        <v>1.4114417424177324E-2</v>
      </c>
    </row>
    <row r="387" spans="1:19" x14ac:dyDescent="0.25">
      <c r="A387" s="92"/>
      <c r="B387" s="43"/>
      <c r="C387" s="92"/>
      <c r="D387" s="47">
        <v>0.01</v>
      </c>
      <c r="F387" s="43">
        <v>0.65972222222222221</v>
      </c>
      <c r="H387" s="43">
        <v>0.66388888888888886</v>
      </c>
      <c r="I387" s="44" t="str">
        <f t="shared" si="70"/>
        <v/>
      </c>
      <c r="J387" s="45">
        <f t="shared" si="71"/>
        <v>4.9999999999999822</v>
      </c>
      <c r="K387" s="45">
        <f t="shared" si="72"/>
        <v>5.9999999999999787</v>
      </c>
      <c r="L387" s="45">
        <f t="shared" si="73"/>
        <v>5</v>
      </c>
      <c r="M387" s="45">
        <f t="shared" ca="1" si="74"/>
        <v>0.55763888888888891</v>
      </c>
      <c r="N387" s="45" t="str">
        <f t="shared" si="75"/>
        <v/>
      </c>
      <c r="O387" s="45">
        <f t="shared" si="76"/>
        <v>2.4999999999999911E-2</v>
      </c>
      <c r="P387" s="46">
        <f t="shared" si="77"/>
        <v>5.4286220862220487E-3</v>
      </c>
      <c r="Q387" s="45">
        <f t="shared" si="78"/>
        <v>5.999999999999979E-2</v>
      </c>
      <c r="R387" s="45">
        <f t="shared" si="79"/>
        <v>8.4999999999999701E-2</v>
      </c>
      <c r="S387" s="46">
        <f t="shared" si="80"/>
        <v>6.5428622086221841E-2</v>
      </c>
    </row>
    <row r="388" spans="1:19" x14ac:dyDescent="0.25">
      <c r="A388" s="92"/>
      <c r="B388" s="43"/>
      <c r="C388" s="92"/>
      <c r="D388" s="47">
        <v>0</v>
      </c>
      <c r="F388" s="43">
        <v>0.66736111111111107</v>
      </c>
      <c r="H388" s="43">
        <v>0.68125000000000002</v>
      </c>
      <c r="I388" s="44" t="str">
        <f t="shared" si="70"/>
        <v/>
      </c>
      <c r="J388" s="45">
        <f t="shared" si="71"/>
        <v>1.9999999999999929</v>
      </c>
      <c r="K388" s="45">
        <f t="shared" si="72"/>
        <v>20.000000000000089</v>
      </c>
      <c r="L388" s="45">
        <f t="shared" si="73"/>
        <v>6</v>
      </c>
      <c r="M388" s="45">
        <f t="shared" ca="1" si="74"/>
        <v>0.55763888888888891</v>
      </c>
      <c r="N388" s="45" t="str">
        <f t="shared" si="75"/>
        <v/>
      </c>
      <c r="O388" s="45">
        <f t="shared" si="76"/>
        <v>9.9999999999999655E-3</v>
      </c>
      <c r="P388" s="46">
        <f t="shared" si="77"/>
        <v>2.1714488344888195E-3</v>
      </c>
      <c r="Q388" s="45">
        <f t="shared" si="78"/>
        <v>0</v>
      </c>
      <c r="R388" s="45">
        <f t="shared" si="79"/>
        <v>9.9999999999999655E-3</v>
      </c>
      <c r="S388" s="46">
        <f t="shared" si="80"/>
        <v>2.1714488344888195E-3</v>
      </c>
    </row>
    <row r="389" spans="1:19" x14ac:dyDescent="0.25">
      <c r="A389" s="92"/>
      <c r="B389" s="43"/>
      <c r="C389" s="92"/>
      <c r="D389" s="47">
        <v>0.01</v>
      </c>
      <c r="F389" s="43">
        <v>0.68263888888888891</v>
      </c>
      <c r="H389" s="43">
        <v>0.68680555555555556</v>
      </c>
      <c r="I389" s="44">
        <f t="shared" si="70"/>
        <v>0.69027777777777777</v>
      </c>
      <c r="J389" s="45" t="str">
        <f t="shared" si="71"/>
        <v/>
      </c>
      <c r="K389" s="45">
        <f t="shared" si="72"/>
        <v>5.9999999999999787</v>
      </c>
      <c r="L389" s="45">
        <f t="shared" si="73"/>
        <v>7</v>
      </c>
      <c r="M389" s="45">
        <f t="shared" ca="1" si="74"/>
        <v>0.55763888888888891</v>
      </c>
      <c r="N389" s="45" t="e">
        <f t="shared" ca="1" si="75"/>
        <v>#VALUE!</v>
      </c>
      <c r="O389" s="45">
        <f t="shared" si="76"/>
        <v>2.5000000000000001E-2</v>
      </c>
      <c r="P389" s="46">
        <f t="shared" si="77"/>
        <v>5.4281443780592247E-3</v>
      </c>
      <c r="Q389" s="45">
        <f t="shared" si="78"/>
        <v>5.999999999999979E-2</v>
      </c>
      <c r="R389" s="45">
        <f t="shared" si="79"/>
        <v>8.4999999999999798E-2</v>
      </c>
      <c r="S389" s="46">
        <f t="shared" si="80"/>
        <v>6.5428144378059008E-2</v>
      </c>
    </row>
    <row r="390" spans="1:19" x14ac:dyDescent="0.25">
      <c r="A390" s="48">
        <v>37840</v>
      </c>
      <c r="B390" s="43">
        <v>0.34791666666666665</v>
      </c>
      <c r="C390" s="92">
        <v>3</v>
      </c>
      <c r="D390" s="47">
        <v>0.01</v>
      </c>
      <c r="F390" s="43">
        <v>0.39027777777777778</v>
      </c>
      <c r="H390" s="43">
        <v>0.39583333333333331</v>
      </c>
      <c r="I390" s="44" t="str">
        <f t="shared" si="70"/>
        <v/>
      </c>
      <c r="J390" s="45">
        <f t="shared" si="71"/>
        <v>7.9999999999999716</v>
      </c>
      <c r="K390" s="45">
        <f t="shared" si="72"/>
        <v>7.9999999999999716</v>
      </c>
      <c r="L390" s="45">
        <f t="shared" si="73"/>
        <v>1</v>
      </c>
      <c r="M390" s="45">
        <f t="shared" ca="1" si="74"/>
        <v>0.34791666666666665</v>
      </c>
      <c r="N390" s="45" t="str">
        <f t="shared" si="75"/>
        <v/>
      </c>
      <c r="O390" s="45">
        <f t="shared" si="76"/>
        <v>0.43999999999999845</v>
      </c>
      <c r="P390" s="46">
        <f t="shared" si="77"/>
        <v>0.31270424881382258</v>
      </c>
      <c r="Q390" s="45">
        <f t="shared" si="78"/>
        <v>7.9999999999999724E-2</v>
      </c>
      <c r="R390" s="45">
        <f t="shared" si="79"/>
        <v>0.51999999999999813</v>
      </c>
      <c r="S390" s="46">
        <f t="shared" si="80"/>
        <v>0.39270424881382232</v>
      </c>
    </row>
    <row r="391" spans="1:19" x14ac:dyDescent="0.25">
      <c r="A391" s="92"/>
      <c r="B391" s="43"/>
      <c r="C391" s="92"/>
      <c r="D391" s="47">
        <v>0.1</v>
      </c>
      <c r="F391" s="43">
        <v>0.40138888888888885</v>
      </c>
      <c r="H391" s="43">
        <v>0.40625</v>
      </c>
      <c r="I391" s="44">
        <f t="shared" si="70"/>
        <v>0.40972222222222221</v>
      </c>
      <c r="J391" s="45" t="str">
        <f t="shared" si="71"/>
        <v/>
      </c>
      <c r="K391" s="45">
        <f t="shared" si="72"/>
        <v>7.0000000000000551</v>
      </c>
      <c r="L391" s="45">
        <f t="shared" si="73"/>
        <v>2</v>
      </c>
      <c r="M391" s="45">
        <f t="shared" ca="1" si="74"/>
        <v>0.34791666666666665</v>
      </c>
      <c r="N391" s="45" t="e">
        <f t="shared" ca="1" si="75"/>
        <v>#VALUE!</v>
      </c>
      <c r="O391" s="45">
        <f t="shared" si="76"/>
        <v>0.25</v>
      </c>
      <c r="P391" s="46">
        <f t="shared" si="77"/>
        <v>4.342905372259271E-2</v>
      </c>
      <c r="Q391" s="45">
        <f t="shared" si="78"/>
        <v>0.70000000000000551</v>
      </c>
      <c r="R391" s="45">
        <f t="shared" si="79"/>
        <v>0.95000000000000551</v>
      </c>
      <c r="S391" s="46">
        <f t="shared" si="80"/>
        <v>0.74342905372259827</v>
      </c>
    </row>
    <row r="392" spans="1:19" x14ac:dyDescent="0.25">
      <c r="A392" s="48">
        <v>37840</v>
      </c>
      <c r="B392" s="43">
        <v>0.43124999999999997</v>
      </c>
      <c r="C392" s="92">
        <v>3</v>
      </c>
      <c r="D392" s="47">
        <v>0.1</v>
      </c>
      <c r="F392" s="43">
        <v>0.4375</v>
      </c>
      <c r="H392" s="43">
        <v>0.43958333333333338</v>
      </c>
      <c r="I392" s="44" t="str">
        <f t="shared" si="70"/>
        <v/>
      </c>
      <c r="J392" s="45">
        <f t="shared" si="71"/>
        <v>43.000000000000007</v>
      </c>
      <c r="K392" s="45">
        <f t="shared" si="72"/>
        <v>3.0000000000000693</v>
      </c>
      <c r="L392" s="45">
        <f t="shared" si="73"/>
        <v>1</v>
      </c>
      <c r="M392" s="45">
        <f t="shared" ca="1" si="74"/>
        <v>0.43124999999999997</v>
      </c>
      <c r="N392" s="45" t="str">
        <f t="shared" si="75"/>
        <v/>
      </c>
      <c r="O392" s="45">
        <f t="shared" si="76"/>
        <v>217.15000000000003</v>
      </c>
      <c r="P392" s="46">
        <f t="shared" si="77"/>
        <v>92.439779195229391</v>
      </c>
      <c r="Q392" s="45">
        <f t="shared" si="78"/>
        <v>0.30000000000000693</v>
      </c>
      <c r="R392" s="45">
        <f t="shared" si="79"/>
        <v>217.45000000000005</v>
      </c>
      <c r="S392" s="46">
        <f t="shared" si="80"/>
        <v>92.739779195229403</v>
      </c>
    </row>
    <row r="393" spans="1:19" x14ac:dyDescent="0.25">
      <c r="A393" s="92"/>
      <c r="B393" s="43"/>
      <c r="C393" s="92"/>
      <c r="D393" s="47">
        <v>10</v>
      </c>
      <c r="F393" s="43">
        <v>0.4694444444444445</v>
      </c>
      <c r="H393" s="43">
        <v>0.47569444444444442</v>
      </c>
      <c r="I393" s="44" t="str">
        <f t="shared" si="70"/>
        <v/>
      </c>
      <c r="J393" s="45">
        <f t="shared" si="71"/>
        <v>8.0000000000000515</v>
      </c>
      <c r="K393" s="45">
        <f t="shared" si="72"/>
        <v>8.9999999999998881</v>
      </c>
      <c r="L393" s="45">
        <f t="shared" si="73"/>
        <v>2</v>
      </c>
      <c r="M393" s="45">
        <f t="shared" ca="1" si="74"/>
        <v>0.43124999999999997</v>
      </c>
      <c r="N393" s="45" t="str">
        <f t="shared" si="75"/>
        <v/>
      </c>
      <c r="O393" s="45">
        <f t="shared" si="76"/>
        <v>440.00000000000284</v>
      </c>
      <c r="P393" s="46">
        <f t="shared" si="77"/>
        <v>312.69203919238106</v>
      </c>
      <c r="Q393" s="45">
        <f t="shared" si="78"/>
        <v>89.999999999998877</v>
      </c>
      <c r="R393" s="45">
        <f t="shared" si="79"/>
        <v>530.00000000000171</v>
      </c>
      <c r="S393" s="46">
        <f t="shared" si="80"/>
        <v>402.69203919237992</v>
      </c>
    </row>
    <row r="394" spans="1:19" x14ac:dyDescent="0.25">
      <c r="A394" s="92"/>
      <c r="B394" s="43"/>
      <c r="C394" s="92"/>
      <c r="D394" s="47">
        <v>100</v>
      </c>
      <c r="F394" s="43">
        <v>0.48125000000000001</v>
      </c>
      <c r="H394" s="43">
        <v>0.4861111111111111</v>
      </c>
      <c r="I394" s="44">
        <f t="shared" si="70"/>
        <v>0.48958333333333331</v>
      </c>
      <c r="J394" s="45" t="str">
        <f t="shared" si="71"/>
        <v/>
      </c>
      <c r="K394" s="45">
        <f t="shared" si="72"/>
        <v>6.9999999999999751</v>
      </c>
      <c r="L394" s="45">
        <f t="shared" si="73"/>
        <v>3</v>
      </c>
      <c r="M394" s="45">
        <f t="shared" ca="1" si="74"/>
        <v>0.43124999999999997</v>
      </c>
      <c r="N394" s="45" t="e">
        <f t="shared" ca="1" si="75"/>
        <v>#VALUE!</v>
      </c>
      <c r="O394" s="45">
        <f t="shared" si="76"/>
        <v>250</v>
      </c>
      <c r="P394" s="46">
        <f t="shared" si="77"/>
        <v>27.143420404993254</v>
      </c>
      <c r="Q394" s="45">
        <f t="shared" si="78"/>
        <v>699.9999999999975</v>
      </c>
      <c r="R394" s="45">
        <f t="shared" si="79"/>
        <v>949.9999999999975</v>
      </c>
      <c r="S394" s="46">
        <f t="shared" si="80"/>
        <v>727.14342040499071</v>
      </c>
    </row>
    <row r="395" spans="1:19" x14ac:dyDescent="0.25">
      <c r="A395" s="48">
        <v>37841</v>
      </c>
      <c r="B395" s="43">
        <v>0.34166666666666662</v>
      </c>
      <c r="C395" s="92">
        <v>4</v>
      </c>
      <c r="D395" s="47">
        <v>0.01</v>
      </c>
      <c r="F395" s="43">
        <v>0.37986111111111115</v>
      </c>
      <c r="H395" s="43">
        <v>0.38263888888888892</v>
      </c>
      <c r="I395" s="44" t="str">
        <f t="shared" si="70"/>
        <v/>
      </c>
      <c r="J395" s="45">
        <f t="shared" si="71"/>
        <v>11.999999999999957</v>
      </c>
      <c r="K395" s="45">
        <f t="shared" si="72"/>
        <v>3.9999999999999858</v>
      </c>
      <c r="L395" s="45">
        <f t="shared" si="73"/>
        <v>1</v>
      </c>
      <c r="M395" s="45">
        <f t="shared" ca="1" si="74"/>
        <v>0.34166666666666662</v>
      </c>
      <c r="N395" s="45" t="str">
        <f t="shared" si="75"/>
        <v/>
      </c>
      <c r="O395" s="45">
        <f t="shared" si="76"/>
        <v>60.059999999999782</v>
      </c>
      <c r="P395" s="46">
        <f t="shared" si="77"/>
        <v>17.354658467472191</v>
      </c>
      <c r="Q395" s="45">
        <f t="shared" si="78"/>
        <v>3.9999999999999862E-2</v>
      </c>
      <c r="R395" s="45">
        <f t="shared" si="79"/>
        <v>60.099999999999781</v>
      </c>
      <c r="S395" s="46">
        <f t="shared" si="80"/>
        <v>17.39465846747219</v>
      </c>
    </row>
    <row r="396" spans="1:19" x14ac:dyDescent="0.25">
      <c r="A396" s="92"/>
      <c r="B396" s="43"/>
      <c r="C396" s="92"/>
      <c r="D396" s="47">
        <v>10</v>
      </c>
      <c r="F396" s="43">
        <v>0.39097222222222222</v>
      </c>
      <c r="H396" s="43">
        <v>0.39305555555555555</v>
      </c>
      <c r="I396" s="44" t="str">
        <f t="shared" si="70"/>
        <v/>
      </c>
      <c r="J396" s="45">
        <f t="shared" si="71"/>
        <v>9.000000000000048</v>
      </c>
      <c r="K396" s="45">
        <f t="shared" si="72"/>
        <v>2.9999999999999893</v>
      </c>
      <c r="L396" s="45">
        <f t="shared" si="73"/>
        <v>2</v>
      </c>
      <c r="M396" s="45">
        <f t="shared" ca="1" si="74"/>
        <v>0.34166666666666662</v>
      </c>
      <c r="N396" s="45" t="str">
        <f t="shared" si="75"/>
        <v/>
      </c>
      <c r="O396" s="45">
        <f t="shared" si="76"/>
        <v>855.00000000000455</v>
      </c>
      <c r="P396" s="46">
        <f t="shared" si="77"/>
        <v>529.3436893762165</v>
      </c>
      <c r="Q396" s="45">
        <f t="shared" si="78"/>
        <v>29.999999999999893</v>
      </c>
      <c r="R396" s="45">
        <f t="shared" si="79"/>
        <v>885.00000000000443</v>
      </c>
      <c r="S396" s="46">
        <f t="shared" si="80"/>
        <v>559.34368937621639</v>
      </c>
    </row>
    <row r="397" spans="1:19" x14ac:dyDescent="0.25">
      <c r="B397" s="57"/>
      <c r="C397" s="52"/>
      <c r="D397" s="55">
        <v>180</v>
      </c>
      <c r="F397" s="57">
        <v>0.39930555555555558</v>
      </c>
      <c r="G397" s="53"/>
      <c r="H397" s="57">
        <v>0.50347222222222221</v>
      </c>
      <c r="I397" s="44">
        <f t="shared" si="70"/>
        <v>0.50694444444444442</v>
      </c>
      <c r="J397" s="45" t="str">
        <f t="shared" si="71"/>
        <v/>
      </c>
      <c r="K397" s="45">
        <f t="shared" si="72"/>
        <v>149.99999999999994</v>
      </c>
      <c r="L397" s="45">
        <f t="shared" si="73"/>
        <v>3</v>
      </c>
      <c r="M397" s="45">
        <f t="shared" ca="1" si="74"/>
        <v>0.34166666666666662</v>
      </c>
      <c r="N397" s="45" t="e">
        <f t="shared" ca="1" si="75"/>
        <v>#VALUE!</v>
      </c>
      <c r="O397" s="45">
        <f t="shared" si="76"/>
        <v>450</v>
      </c>
      <c r="P397" s="46">
        <f t="shared" si="77"/>
        <v>47.347346607878421</v>
      </c>
      <c r="Q397" s="45">
        <f t="shared" si="78"/>
        <v>26999.999999999989</v>
      </c>
      <c r="R397" s="45">
        <f t="shared" si="79"/>
        <v>27449.999999999989</v>
      </c>
      <c r="S397" s="46">
        <f t="shared" si="80"/>
        <v>27047.347346607869</v>
      </c>
    </row>
    <row r="398" spans="1:19" x14ac:dyDescent="0.25">
      <c r="A398" s="48">
        <v>37844</v>
      </c>
      <c r="B398" s="43">
        <v>0.54583333333333328</v>
      </c>
      <c r="C398" s="92">
        <v>5</v>
      </c>
      <c r="D398" s="47">
        <v>0.01</v>
      </c>
      <c r="F398" s="43">
        <v>0.57916666666666672</v>
      </c>
      <c r="H398" s="43">
        <v>0.58124999999999993</v>
      </c>
      <c r="I398" s="44" t="str">
        <f t="shared" si="70"/>
        <v/>
      </c>
      <c r="J398" s="45">
        <f t="shared" si="71"/>
        <v>5.0000000000001421</v>
      </c>
      <c r="K398" s="45">
        <f t="shared" si="72"/>
        <v>2.9999999999998295</v>
      </c>
      <c r="L398" s="45">
        <f t="shared" si="73"/>
        <v>1</v>
      </c>
      <c r="M398" s="45">
        <f t="shared" ca="1" si="74"/>
        <v>0.54583333333333328</v>
      </c>
      <c r="N398" s="45" t="str">
        <f t="shared" si="75"/>
        <v/>
      </c>
      <c r="O398" s="45">
        <f t="shared" si="76"/>
        <v>0.27500000000000779</v>
      </c>
      <c r="P398" s="46">
        <f t="shared" si="77"/>
        <v>0.19544015550864535</v>
      </c>
      <c r="Q398" s="45">
        <f t="shared" si="78"/>
        <v>2.9999999999998295E-2</v>
      </c>
      <c r="R398" s="45">
        <f t="shared" si="79"/>
        <v>0.3050000000000061</v>
      </c>
      <c r="S398" s="46">
        <f t="shared" si="80"/>
        <v>0.22544015550864366</v>
      </c>
    </row>
    <row r="399" spans="1:19" x14ac:dyDescent="0.25">
      <c r="A399" s="92"/>
      <c r="B399" s="43"/>
      <c r="C399" s="92"/>
      <c r="D399" s="47">
        <v>0.1</v>
      </c>
      <c r="F399" s="43">
        <v>0.58472222222222225</v>
      </c>
      <c r="H399" s="43">
        <v>0.60902777777777783</v>
      </c>
      <c r="I399" s="44" t="str">
        <f t="shared" si="70"/>
        <v/>
      </c>
      <c r="J399" s="45">
        <f t="shared" si="71"/>
        <v>3.9999999999999858</v>
      </c>
      <c r="K399" s="45">
        <f t="shared" si="72"/>
        <v>35.000000000000036</v>
      </c>
      <c r="L399" s="45">
        <f t="shared" si="73"/>
        <v>2</v>
      </c>
      <c r="M399" s="45">
        <f t="shared" ca="1" si="74"/>
        <v>0.54583333333333328</v>
      </c>
      <c r="N399" s="45" t="str">
        <f t="shared" si="75"/>
        <v/>
      </c>
      <c r="O399" s="45">
        <f t="shared" si="76"/>
        <v>2.1999999999999922</v>
      </c>
      <c r="P399" s="46">
        <f t="shared" si="77"/>
        <v>1.5634662458609596</v>
      </c>
      <c r="Q399" s="45">
        <f t="shared" si="78"/>
        <v>3.5000000000000036</v>
      </c>
      <c r="R399" s="45">
        <f t="shared" si="79"/>
        <v>5.6999999999999957</v>
      </c>
      <c r="S399" s="46">
        <f t="shared" si="80"/>
        <v>5.0634662458609636</v>
      </c>
    </row>
    <row r="400" spans="1:19" x14ac:dyDescent="0.25">
      <c r="A400" s="92"/>
      <c r="B400" s="43"/>
      <c r="C400" s="92"/>
      <c r="D400" s="47">
        <v>1</v>
      </c>
      <c r="F400" s="43">
        <v>0.6118055555555556</v>
      </c>
      <c r="H400" s="43">
        <v>0.62222222222222223</v>
      </c>
      <c r="I400" s="44" t="str">
        <f t="shared" si="70"/>
        <v/>
      </c>
      <c r="J400" s="45">
        <f t="shared" si="71"/>
        <v>6.9999999999999751</v>
      </c>
      <c r="K400" s="45">
        <f t="shared" si="72"/>
        <v>14.999999999999947</v>
      </c>
      <c r="L400" s="45">
        <f t="shared" si="73"/>
        <v>3</v>
      </c>
      <c r="M400" s="45">
        <f t="shared" ca="1" si="74"/>
        <v>0.54583333333333328</v>
      </c>
      <c r="N400" s="45" t="str">
        <f t="shared" si="75"/>
        <v/>
      </c>
      <c r="O400" s="45">
        <f t="shared" si="76"/>
        <v>353.49999999999875</v>
      </c>
      <c r="P400" s="46">
        <f t="shared" si="77"/>
        <v>150.48307032967355</v>
      </c>
      <c r="Q400" s="45">
        <f t="shared" si="78"/>
        <v>14.999999999999947</v>
      </c>
      <c r="R400" s="45">
        <f t="shared" si="79"/>
        <v>368.49999999999869</v>
      </c>
      <c r="S400" s="46">
        <f t="shared" si="80"/>
        <v>165.4830703296735</v>
      </c>
    </row>
    <row r="401" spans="1:19" x14ac:dyDescent="0.25">
      <c r="A401" s="92"/>
      <c r="B401" s="43"/>
      <c r="C401" s="92"/>
      <c r="D401" s="47">
        <v>100</v>
      </c>
      <c r="F401" s="43">
        <v>0.62708333333333333</v>
      </c>
      <c r="H401" s="43">
        <v>0.64722222222222225</v>
      </c>
      <c r="I401" s="44">
        <f t="shared" si="70"/>
        <v>0.65069444444444446</v>
      </c>
      <c r="J401" s="45" t="str">
        <f t="shared" si="71"/>
        <v/>
      </c>
      <c r="K401" s="45">
        <f t="shared" si="72"/>
        <v>29.000000000000057</v>
      </c>
      <c r="L401" s="45">
        <f t="shared" si="73"/>
        <v>4</v>
      </c>
      <c r="M401" s="45">
        <f t="shared" ca="1" si="74"/>
        <v>0.54583333333333328</v>
      </c>
      <c r="N401" s="45" t="e">
        <f t="shared" ca="1" si="75"/>
        <v>#VALUE!</v>
      </c>
      <c r="O401" s="45">
        <f t="shared" si="76"/>
        <v>250</v>
      </c>
      <c r="P401" s="46">
        <f t="shared" si="77"/>
        <v>27.143420404993254</v>
      </c>
      <c r="Q401" s="45">
        <f t="shared" si="78"/>
        <v>2900.0000000000055</v>
      </c>
      <c r="R401" s="45">
        <f t="shared" si="79"/>
        <v>3150.0000000000055</v>
      </c>
      <c r="S401" s="46">
        <f t="shared" si="80"/>
        <v>2927.1434204049988</v>
      </c>
    </row>
    <row r="402" spans="1:19" x14ac:dyDescent="0.25">
      <c r="A402" s="48">
        <v>37848</v>
      </c>
      <c r="B402" s="43">
        <v>0.35416666666666669</v>
      </c>
      <c r="C402" s="92">
        <v>4</v>
      </c>
      <c r="D402" s="47">
        <v>0.01</v>
      </c>
      <c r="F402" s="43">
        <v>0.40763888888888888</v>
      </c>
      <c r="H402" s="43">
        <v>0.40972222222222227</v>
      </c>
      <c r="I402" s="44" t="str">
        <f t="shared" si="70"/>
        <v/>
      </c>
      <c r="J402" s="45">
        <f t="shared" si="71"/>
        <v>8.9999999999998881</v>
      </c>
      <c r="K402" s="45">
        <f t="shared" si="72"/>
        <v>3.0000000000000693</v>
      </c>
      <c r="L402" s="45">
        <f t="shared" si="73"/>
        <v>1</v>
      </c>
      <c r="M402" s="45">
        <f t="shared" ca="1" si="74"/>
        <v>0.35416666666666669</v>
      </c>
      <c r="N402" s="45" t="str">
        <f t="shared" si="75"/>
        <v/>
      </c>
      <c r="O402" s="45">
        <f t="shared" si="76"/>
        <v>45.04499999999944</v>
      </c>
      <c r="P402" s="46">
        <f t="shared" si="77"/>
        <v>13.015993850604026</v>
      </c>
      <c r="Q402" s="45">
        <f t="shared" si="78"/>
        <v>3.0000000000000693E-2</v>
      </c>
      <c r="R402" s="45">
        <f t="shared" si="79"/>
        <v>45.074999999999442</v>
      </c>
      <c r="S402" s="46">
        <f t="shared" si="80"/>
        <v>13.045993850604027</v>
      </c>
    </row>
    <row r="403" spans="1:19" x14ac:dyDescent="0.25">
      <c r="A403" s="92"/>
      <c r="B403" s="43"/>
      <c r="C403" s="92"/>
      <c r="D403" s="47">
        <v>10</v>
      </c>
      <c r="F403" s="43">
        <v>0.41597222222222219</v>
      </c>
      <c r="H403" s="43">
        <v>0.41875000000000001</v>
      </c>
      <c r="I403" s="44" t="str">
        <f t="shared" si="70"/>
        <v/>
      </c>
      <c r="J403" s="45">
        <f t="shared" si="71"/>
        <v>4.9999999999999822</v>
      </c>
      <c r="K403" s="45">
        <f t="shared" si="72"/>
        <v>4.0000000000000657</v>
      </c>
      <c r="L403" s="45">
        <f t="shared" si="73"/>
        <v>2</v>
      </c>
      <c r="M403" s="45">
        <f t="shared" ca="1" si="74"/>
        <v>0.35416666666666669</v>
      </c>
      <c r="N403" s="45" t="str">
        <f t="shared" si="75"/>
        <v/>
      </c>
      <c r="O403" s="45">
        <f t="shared" si="76"/>
        <v>474.99999999999829</v>
      </c>
      <c r="P403" s="46">
        <f t="shared" si="77"/>
        <v>294.07982743122875</v>
      </c>
      <c r="Q403" s="45">
        <f t="shared" si="78"/>
        <v>40.000000000000654</v>
      </c>
      <c r="R403" s="45">
        <f t="shared" si="79"/>
        <v>514.99999999999898</v>
      </c>
      <c r="S403" s="46">
        <f t="shared" si="80"/>
        <v>334.07982743122943</v>
      </c>
    </row>
    <row r="404" spans="1:19" x14ac:dyDescent="0.25">
      <c r="A404" s="92"/>
      <c r="B404" s="43"/>
      <c r="C404" s="92"/>
      <c r="D404" s="47">
        <v>180</v>
      </c>
      <c r="F404" s="43">
        <v>0.42222222222222222</v>
      </c>
      <c r="H404" s="43">
        <v>0.52569444444444446</v>
      </c>
      <c r="I404" s="44">
        <f t="shared" si="70"/>
        <v>0.52916666666666667</v>
      </c>
      <c r="J404" s="45" t="str">
        <f t="shared" si="71"/>
        <v/>
      </c>
      <c r="K404" s="45">
        <f t="shared" si="72"/>
        <v>149.00000000000003</v>
      </c>
      <c r="L404" s="45">
        <f t="shared" si="73"/>
        <v>3</v>
      </c>
      <c r="M404" s="45">
        <f t="shared" ca="1" si="74"/>
        <v>0.35416666666666669</v>
      </c>
      <c r="N404" s="45" t="e">
        <f t="shared" ca="1" si="75"/>
        <v>#VALUE!</v>
      </c>
      <c r="O404" s="45">
        <f t="shared" si="76"/>
        <v>450</v>
      </c>
      <c r="P404" s="46">
        <f t="shared" si="77"/>
        <v>47.347346607878421</v>
      </c>
      <c r="Q404" s="45">
        <f t="shared" si="78"/>
        <v>26820.000000000004</v>
      </c>
      <c r="R404" s="45">
        <f t="shared" si="79"/>
        <v>27270.000000000004</v>
      </c>
      <c r="S404" s="46">
        <f t="shared" si="80"/>
        <v>26867.347346607883</v>
      </c>
    </row>
    <row r="405" spans="1:19" x14ac:dyDescent="0.25">
      <c r="A405" s="48">
        <v>37852</v>
      </c>
      <c r="B405" s="43">
        <v>0.53125</v>
      </c>
      <c r="C405" s="92">
        <v>4</v>
      </c>
      <c r="D405" s="47">
        <v>0.01</v>
      </c>
      <c r="F405" s="43">
        <v>0.63472222222222219</v>
      </c>
      <c r="H405" s="43">
        <v>0.64097222222222217</v>
      </c>
      <c r="I405" s="44" t="str">
        <f t="shared" si="70"/>
        <v/>
      </c>
      <c r="J405" s="45">
        <f t="shared" si="71"/>
        <v>12.000000000000117</v>
      </c>
      <c r="K405" s="45">
        <f t="shared" si="72"/>
        <v>8.999999999999968</v>
      </c>
      <c r="L405" s="45">
        <f t="shared" si="73"/>
        <v>1</v>
      </c>
      <c r="M405" s="45">
        <f t="shared" ca="1" si="74"/>
        <v>0.53125</v>
      </c>
      <c r="N405" s="45" t="str">
        <f t="shared" si="75"/>
        <v/>
      </c>
      <c r="O405" s="45">
        <f t="shared" si="76"/>
        <v>60.060000000000585</v>
      </c>
      <c r="P405" s="46">
        <f t="shared" si="77"/>
        <v>17.354658467472422</v>
      </c>
      <c r="Q405" s="45">
        <f t="shared" si="78"/>
        <v>8.9999999999999677E-2</v>
      </c>
      <c r="R405" s="45">
        <f t="shared" si="79"/>
        <v>60.150000000000581</v>
      </c>
      <c r="S405" s="46">
        <f t="shared" si="80"/>
        <v>17.444658467472422</v>
      </c>
    </row>
    <row r="406" spans="1:19" x14ac:dyDescent="0.25">
      <c r="A406" s="92"/>
      <c r="B406" s="43"/>
      <c r="C406" s="92"/>
      <c r="D406" s="47">
        <v>10</v>
      </c>
      <c r="F406" s="43">
        <v>0.64930555555555558</v>
      </c>
      <c r="H406" s="43">
        <v>0.65347222222222223</v>
      </c>
      <c r="I406" s="44" t="str">
        <f t="shared" si="70"/>
        <v/>
      </c>
      <c r="J406" s="45">
        <f t="shared" si="71"/>
        <v>7.9999999999999716</v>
      </c>
      <c r="K406" s="45">
        <f t="shared" si="72"/>
        <v>5.9999999999999787</v>
      </c>
      <c r="L406" s="45">
        <f t="shared" si="73"/>
        <v>2</v>
      </c>
      <c r="M406" s="45">
        <f t="shared" ca="1" si="74"/>
        <v>0.53125</v>
      </c>
      <c r="N406" s="45" t="str">
        <f t="shared" si="75"/>
        <v/>
      </c>
      <c r="O406" s="45">
        <f t="shared" si="76"/>
        <v>759.99999999999727</v>
      </c>
      <c r="P406" s="46">
        <f t="shared" si="77"/>
        <v>470.52772388996607</v>
      </c>
      <c r="Q406" s="45">
        <f t="shared" si="78"/>
        <v>59.999999999999787</v>
      </c>
      <c r="R406" s="45">
        <f t="shared" si="79"/>
        <v>819.99999999999704</v>
      </c>
      <c r="S406" s="46">
        <f t="shared" si="80"/>
        <v>530.52772388996584</v>
      </c>
    </row>
    <row r="407" spans="1:19" x14ac:dyDescent="0.25">
      <c r="A407" s="92"/>
      <c r="B407" s="43"/>
      <c r="C407" s="92"/>
      <c r="D407" s="47">
        <v>180</v>
      </c>
      <c r="F407" s="43">
        <v>0.65902777777777777</v>
      </c>
      <c r="H407" s="43">
        <v>0.68680555555555556</v>
      </c>
      <c r="I407" s="44">
        <f t="shared" si="70"/>
        <v>0.69027777777777777</v>
      </c>
      <c r="J407" s="45" t="str">
        <f t="shared" si="71"/>
        <v/>
      </c>
      <c r="K407" s="45">
        <f t="shared" si="72"/>
        <v>40.000000000000014</v>
      </c>
      <c r="L407" s="45">
        <f t="shared" si="73"/>
        <v>3</v>
      </c>
      <c r="M407" s="45">
        <f t="shared" ca="1" si="74"/>
        <v>0.53125</v>
      </c>
      <c r="N407" s="45" t="e">
        <f t="shared" ca="1" si="75"/>
        <v>#VALUE!</v>
      </c>
      <c r="O407" s="45">
        <f t="shared" si="76"/>
        <v>450</v>
      </c>
      <c r="P407" s="46">
        <f t="shared" si="77"/>
        <v>47.347346607878421</v>
      </c>
      <c r="Q407" s="45">
        <f t="shared" si="78"/>
        <v>7200.0000000000027</v>
      </c>
      <c r="R407" s="45">
        <f t="shared" si="79"/>
        <v>7650.0000000000027</v>
      </c>
      <c r="S407" s="46">
        <f t="shared" si="80"/>
        <v>7247.3473466078813</v>
      </c>
    </row>
    <row r="408" spans="1:19" x14ac:dyDescent="0.25">
      <c r="A408" s="48">
        <v>37853</v>
      </c>
      <c r="B408" s="43">
        <v>0.54305555555555551</v>
      </c>
      <c r="C408" s="92">
        <v>3</v>
      </c>
      <c r="D408" s="47">
        <v>0.01</v>
      </c>
      <c r="F408" s="43">
        <v>0.6166666666666667</v>
      </c>
      <c r="H408" s="43">
        <v>0.62638888888888888</v>
      </c>
      <c r="I408" s="44" t="str">
        <f t="shared" si="70"/>
        <v/>
      </c>
      <c r="J408" s="45">
        <f t="shared" si="71"/>
        <v>11.999999999999957</v>
      </c>
      <c r="K408" s="45">
        <f t="shared" si="72"/>
        <v>13.99999999999995</v>
      </c>
      <c r="L408" s="45">
        <f t="shared" si="73"/>
        <v>1</v>
      </c>
      <c r="M408" s="45">
        <f t="shared" ca="1" si="74"/>
        <v>0.54305555555555551</v>
      </c>
      <c r="N408" s="45" t="str">
        <f t="shared" si="75"/>
        <v/>
      </c>
      <c r="O408" s="45">
        <f t="shared" si="76"/>
        <v>60.059999999999782</v>
      </c>
      <c r="P408" s="46">
        <f t="shared" si="77"/>
        <v>17.354658467472191</v>
      </c>
      <c r="Q408" s="45">
        <f t="shared" si="78"/>
        <v>0.13999999999999951</v>
      </c>
      <c r="R408" s="45">
        <f t="shared" si="79"/>
        <v>60.199999999999783</v>
      </c>
      <c r="S408" s="46">
        <f t="shared" si="80"/>
        <v>17.494658467472192</v>
      </c>
    </row>
    <row r="409" spans="1:19" x14ac:dyDescent="0.25">
      <c r="A409" s="92"/>
      <c r="B409" s="43"/>
      <c r="C409" s="92"/>
      <c r="D409" s="47">
        <v>10</v>
      </c>
      <c r="F409" s="43">
        <v>0.63472222222222219</v>
      </c>
      <c r="H409" s="43">
        <v>0.6381944444444444</v>
      </c>
      <c r="I409" s="44" t="str">
        <f t="shared" si="70"/>
        <v/>
      </c>
      <c r="J409" s="45">
        <f t="shared" si="71"/>
        <v>9.0000000000001279</v>
      </c>
      <c r="K409" s="45">
        <f t="shared" si="72"/>
        <v>4.9999999999999822</v>
      </c>
      <c r="L409" s="45">
        <f t="shared" si="73"/>
        <v>2</v>
      </c>
      <c r="M409" s="45">
        <f t="shared" ca="1" si="74"/>
        <v>0.54305555555555551</v>
      </c>
      <c r="N409" s="45" t="str">
        <f t="shared" si="75"/>
        <v/>
      </c>
      <c r="O409" s="45">
        <f t="shared" si="76"/>
        <v>855.00000000001216</v>
      </c>
      <c r="P409" s="46">
        <f t="shared" si="77"/>
        <v>529.34368937622128</v>
      </c>
      <c r="Q409" s="45">
        <f t="shared" si="78"/>
        <v>49.999999999999822</v>
      </c>
      <c r="R409" s="45">
        <f t="shared" si="79"/>
        <v>905.00000000001194</v>
      </c>
      <c r="S409" s="46">
        <f t="shared" si="80"/>
        <v>579.34368937622105</v>
      </c>
    </row>
    <row r="410" spans="1:19" x14ac:dyDescent="0.25">
      <c r="A410" s="92"/>
      <c r="B410" s="43"/>
      <c r="C410" s="92"/>
      <c r="D410" s="47">
        <v>180</v>
      </c>
      <c r="F410" s="43">
        <v>0.64444444444444449</v>
      </c>
      <c r="H410" s="43">
        <v>0.68611111111111101</v>
      </c>
      <c r="I410" s="44">
        <f t="shared" si="70"/>
        <v>0.68958333333333321</v>
      </c>
      <c r="J410" s="45" t="str">
        <f t="shared" si="71"/>
        <v/>
      </c>
      <c r="K410" s="45">
        <f t="shared" si="72"/>
        <v>59.999999999999787</v>
      </c>
      <c r="L410" s="45">
        <f t="shared" si="73"/>
        <v>3</v>
      </c>
      <c r="M410" s="45">
        <f t="shared" ca="1" si="74"/>
        <v>0.54305555555555551</v>
      </c>
      <c r="N410" s="45" t="e">
        <f t="shared" ca="1" si="75"/>
        <v>#VALUE!</v>
      </c>
      <c r="O410" s="45">
        <f t="shared" si="76"/>
        <v>450</v>
      </c>
      <c r="P410" s="46">
        <f t="shared" si="77"/>
        <v>47.347346607878421</v>
      </c>
      <c r="Q410" s="45">
        <f t="shared" si="78"/>
        <v>10799.999999999962</v>
      </c>
      <c r="R410" s="45">
        <f t="shared" si="79"/>
        <v>11249.999999999962</v>
      </c>
      <c r="S410" s="46">
        <f t="shared" si="80"/>
        <v>10847.347346607839</v>
      </c>
    </row>
    <row r="411" spans="1:19" x14ac:dyDescent="0.25">
      <c r="A411" s="48">
        <v>37854</v>
      </c>
      <c r="B411" s="43">
        <v>0.55486111111111114</v>
      </c>
      <c r="C411" s="92">
        <v>4</v>
      </c>
      <c r="D411" s="47">
        <v>0.01</v>
      </c>
      <c r="F411" s="43">
        <v>0.61736111111111114</v>
      </c>
      <c r="H411" s="43">
        <v>0.62013888888888891</v>
      </c>
      <c r="I411" s="44" t="str">
        <f t="shared" si="70"/>
        <v/>
      </c>
      <c r="J411" s="45">
        <f t="shared" si="71"/>
        <v>9.9999999999999645</v>
      </c>
      <c r="K411" s="45">
        <f t="shared" si="72"/>
        <v>3.9999999999999858</v>
      </c>
      <c r="L411" s="45">
        <f t="shared" si="73"/>
        <v>1</v>
      </c>
      <c r="M411" s="45">
        <f t="shared" ca="1" si="74"/>
        <v>0.55486111111111114</v>
      </c>
      <c r="N411" s="45" t="str">
        <f t="shared" si="75"/>
        <v/>
      </c>
      <c r="O411" s="45">
        <f t="shared" si="76"/>
        <v>50.04999999999982</v>
      </c>
      <c r="P411" s="46">
        <f t="shared" si="77"/>
        <v>14.462215389560159</v>
      </c>
      <c r="Q411" s="45">
        <f t="shared" si="78"/>
        <v>3.9999999999999862E-2</v>
      </c>
      <c r="R411" s="45">
        <f t="shared" si="79"/>
        <v>50.089999999999819</v>
      </c>
      <c r="S411" s="46">
        <f t="shared" si="80"/>
        <v>14.502215389560158</v>
      </c>
    </row>
    <row r="412" spans="1:19" x14ac:dyDescent="0.25">
      <c r="A412" s="92"/>
      <c r="B412" s="43"/>
      <c r="C412" s="92"/>
      <c r="D412" s="47">
        <v>10</v>
      </c>
      <c r="F412" s="43">
        <v>0.62708333333333333</v>
      </c>
      <c r="H412" s="43">
        <v>0.62916666666666665</v>
      </c>
      <c r="I412" s="44" t="str">
        <f t="shared" si="70"/>
        <v/>
      </c>
      <c r="J412" s="45">
        <f t="shared" si="71"/>
        <v>7.9999999999999716</v>
      </c>
      <c r="K412" s="45">
        <f t="shared" si="72"/>
        <v>2.9999999999999893</v>
      </c>
      <c r="L412" s="45">
        <f t="shared" si="73"/>
        <v>2</v>
      </c>
      <c r="M412" s="45">
        <f t="shared" ca="1" si="74"/>
        <v>0.55486111111111114</v>
      </c>
      <c r="N412" s="45" t="str">
        <f t="shared" si="75"/>
        <v/>
      </c>
      <c r="O412" s="45">
        <f t="shared" si="76"/>
        <v>759.99999999999727</v>
      </c>
      <c r="P412" s="46">
        <f t="shared" si="77"/>
        <v>470.52772388996607</v>
      </c>
      <c r="Q412" s="45">
        <f t="shared" si="78"/>
        <v>29.999999999999893</v>
      </c>
      <c r="R412" s="45">
        <f t="shared" si="79"/>
        <v>789.99999999999716</v>
      </c>
      <c r="S412" s="46">
        <f t="shared" si="80"/>
        <v>500.52772388996596</v>
      </c>
    </row>
    <row r="413" spans="1:19" x14ac:dyDescent="0.25">
      <c r="A413" s="92"/>
      <c r="B413" s="43"/>
      <c r="C413" s="92"/>
      <c r="D413" s="47">
        <v>180</v>
      </c>
      <c r="F413" s="43">
        <v>0.63472222222222219</v>
      </c>
      <c r="H413" s="43">
        <v>0.68819444444444444</v>
      </c>
      <c r="I413" s="44">
        <f t="shared" si="70"/>
        <v>0.69166666666666665</v>
      </c>
      <c r="J413" s="45" t="str">
        <f t="shared" si="71"/>
        <v/>
      </c>
      <c r="K413" s="45">
        <f t="shared" si="72"/>
        <v>77.000000000000043</v>
      </c>
      <c r="L413" s="45">
        <f t="shared" si="73"/>
        <v>3</v>
      </c>
      <c r="M413" s="45">
        <f t="shared" ca="1" si="74"/>
        <v>0.55486111111111114</v>
      </c>
      <c r="N413" s="45" t="e">
        <f t="shared" ca="1" si="75"/>
        <v>#VALUE!</v>
      </c>
      <c r="O413" s="45">
        <f t="shared" si="76"/>
        <v>450</v>
      </c>
      <c r="P413" s="46">
        <f t="shared" si="77"/>
        <v>47.347346607878421</v>
      </c>
      <c r="Q413" s="45">
        <f t="shared" si="78"/>
        <v>13860.000000000007</v>
      </c>
      <c r="R413" s="45">
        <f t="shared" si="79"/>
        <v>14310.000000000007</v>
      </c>
      <c r="S413" s="46">
        <f t="shared" si="80"/>
        <v>13907.347346607885</v>
      </c>
    </row>
    <row r="414" spans="1:19" x14ac:dyDescent="0.25">
      <c r="A414" s="48">
        <v>37855</v>
      </c>
      <c r="B414" s="43">
        <v>0.3576388888888889</v>
      </c>
      <c r="C414" s="92">
        <v>4</v>
      </c>
      <c r="D414" s="47">
        <v>0.01</v>
      </c>
      <c r="F414" s="43">
        <v>0.3840277777777778</v>
      </c>
      <c r="H414" s="43">
        <v>0.38611111111111113</v>
      </c>
      <c r="I414" s="44" t="str">
        <f t="shared" si="70"/>
        <v/>
      </c>
      <c r="J414" s="45">
        <f t="shared" si="71"/>
        <v>8.999999999999968</v>
      </c>
      <c r="K414" s="45">
        <f t="shared" si="72"/>
        <v>2.9999999999999893</v>
      </c>
      <c r="L414" s="45">
        <f t="shared" si="73"/>
        <v>1</v>
      </c>
      <c r="M414" s="45">
        <f t="shared" ca="1" si="74"/>
        <v>0.3576388888888889</v>
      </c>
      <c r="N414" s="45" t="str">
        <f t="shared" si="75"/>
        <v/>
      </c>
      <c r="O414" s="45">
        <f t="shared" si="76"/>
        <v>45.044999999999838</v>
      </c>
      <c r="P414" s="46">
        <f t="shared" si="77"/>
        <v>13.015993850604142</v>
      </c>
      <c r="Q414" s="45">
        <f t="shared" si="78"/>
        <v>2.9999999999999895E-2</v>
      </c>
      <c r="R414" s="45">
        <f t="shared" si="79"/>
        <v>45.074999999999839</v>
      </c>
      <c r="S414" s="46">
        <f t="shared" si="80"/>
        <v>13.045993850604141</v>
      </c>
    </row>
    <row r="415" spans="1:19" x14ac:dyDescent="0.25">
      <c r="A415" s="92"/>
      <c r="B415" s="43"/>
      <c r="C415" s="92"/>
      <c r="D415" s="47">
        <v>10</v>
      </c>
      <c r="F415" s="43">
        <v>0.3923611111111111</v>
      </c>
      <c r="H415" s="43">
        <v>0.39513888888888887</v>
      </c>
      <c r="I415" s="44" t="str">
        <f t="shared" si="70"/>
        <v/>
      </c>
      <c r="J415" s="45">
        <f t="shared" si="71"/>
        <v>6.0000000000000586</v>
      </c>
      <c r="K415" s="45">
        <f t="shared" si="72"/>
        <v>3.9999999999999858</v>
      </c>
      <c r="L415" s="45">
        <f t="shared" si="73"/>
        <v>2</v>
      </c>
      <c r="M415" s="45">
        <f t="shared" ca="1" si="74"/>
        <v>0.3576388888888889</v>
      </c>
      <c r="N415" s="45" t="str">
        <f t="shared" si="75"/>
        <v/>
      </c>
      <c r="O415" s="45">
        <f t="shared" si="76"/>
        <v>570.00000000000557</v>
      </c>
      <c r="P415" s="46">
        <f t="shared" si="77"/>
        <v>352.89579291747924</v>
      </c>
      <c r="Q415" s="45">
        <f t="shared" si="78"/>
        <v>39.999999999999858</v>
      </c>
      <c r="R415" s="45">
        <f t="shared" si="79"/>
        <v>610.00000000000546</v>
      </c>
      <c r="S415" s="46">
        <f t="shared" si="80"/>
        <v>392.89579291747907</v>
      </c>
    </row>
    <row r="416" spans="1:19" x14ac:dyDescent="0.25">
      <c r="A416" s="92"/>
      <c r="B416" s="43"/>
      <c r="C416" s="92"/>
      <c r="D416" s="47">
        <v>180</v>
      </c>
      <c r="F416" s="43">
        <v>0.39930555555555558</v>
      </c>
      <c r="H416" s="43">
        <v>0.50347222222222221</v>
      </c>
      <c r="I416" s="44">
        <f t="shared" si="70"/>
        <v>0.50694444444444442</v>
      </c>
      <c r="J416" s="45" t="str">
        <f t="shared" si="71"/>
        <v/>
      </c>
      <c r="K416" s="45">
        <f t="shared" si="72"/>
        <v>149.99999999999994</v>
      </c>
      <c r="L416" s="45">
        <f t="shared" si="73"/>
        <v>3</v>
      </c>
      <c r="M416" s="45">
        <f t="shared" ca="1" si="74"/>
        <v>0.3576388888888889</v>
      </c>
      <c r="N416" s="45" t="e">
        <f t="shared" ca="1" si="75"/>
        <v>#VALUE!</v>
      </c>
      <c r="O416" s="45">
        <f t="shared" si="76"/>
        <v>450</v>
      </c>
      <c r="P416" s="46">
        <f t="shared" si="77"/>
        <v>47.347346607878421</v>
      </c>
      <c r="Q416" s="45">
        <f t="shared" si="78"/>
        <v>26999.999999999989</v>
      </c>
      <c r="R416" s="45">
        <f t="shared" si="79"/>
        <v>27449.999999999989</v>
      </c>
      <c r="S416" s="46">
        <f t="shared" si="80"/>
        <v>27047.347346607869</v>
      </c>
    </row>
    <row r="417" spans="1:19" x14ac:dyDescent="0.25">
      <c r="A417" s="48">
        <v>37862</v>
      </c>
      <c r="B417" s="43">
        <v>0.3263888888888889</v>
      </c>
      <c r="C417" s="92">
        <v>4</v>
      </c>
      <c r="D417" s="47">
        <v>0.01</v>
      </c>
      <c r="F417" s="43">
        <v>0.3666666666666667</v>
      </c>
      <c r="H417" s="43">
        <v>0.37152777777777773</v>
      </c>
      <c r="I417" s="44" t="str">
        <f t="shared" si="70"/>
        <v/>
      </c>
      <c r="J417" s="45">
        <f t="shared" si="71"/>
        <v>8.0000000000001315</v>
      </c>
      <c r="K417" s="45">
        <f t="shared" si="72"/>
        <v>6.9999999999998952</v>
      </c>
      <c r="L417" s="45">
        <f t="shared" si="73"/>
        <v>1</v>
      </c>
      <c r="M417" s="45">
        <f t="shared" ca="1" si="74"/>
        <v>0.3263888888888889</v>
      </c>
      <c r="N417" s="45" t="str">
        <f t="shared" si="75"/>
        <v/>
      </c>
      <c r="O417" s="45">
        <f t="shared" si="76"/>
        <v>40.04000000000066</v>
      </c>
      <c r="P417" s="46">
        <f t="shared" si="77"/>
        <v>11.569772311648357</v>
      </c>
      <c r="Q417" s="45">
        <f t="shared" si="78"/>
        <v>6.9999999999998952E-2</v>
      </c>
      <c r="R417" s="45">
        <f t="shared" si="79"/>
        <v>40.11000000000066</v>
      </c>
      <c r="S417" s="46">
        <f t="shared" si="80"/>
        <v>11.639772311648356</v>
      </c>
    </row>
    <row r="418" spans="1:19" x14ac:dyDescent="0.25">
      <c r="A418" s="92"/>
      <c r="B418" s="43"/>
      <c r="C418" s="92"/>
      <c r="D418" s="47">
        <v>10</v>
      </c>
      <c r="F418" s="43">
        <v>0.37708333333333338</v>
      </c>
      <c r="H418" s="43">
        <v>0.37847222222222227</v>
      </c>
      <c r="I418" s="44" t="str">
        <f t="shared" si="70"/>
        <v/>
      </c>
      <c r="J418" s="45">
        <f t="shared" si="71"/>
        <v>2.9999999999999094</v>
      </c>
      <c r="K418" s="45">
        <f t="shared" si="72"/>
        <v>1.9999999999999929</v>
      </c>
      <c r="L418" s="45">
        <f t="shared" si="73"/>
        <v>2</v>
      </c>
      <c r="M418" s="45">
        <f t="shared" ca="1" si="74"/>
        <v>0.3263888888888889</v>
      </c>
      <c r="N418" s="45" t="str">
        <f t="shared" si="75"/>
        <v/>
      </c>
      <c r="O418" s="45">
        <f t="shared" si="76"/>
        <v>284.99999999999142</v>
      </c>
      <c r="P418" s="46">
        <f t="shared" si="77"/>
        <v>176.44789645873257</v>
      </c>
      <c r="Q418" s="45">
        <f t="shared" si="78"/>
        <v>19.999999999999929</v>
      </c>
      <c r="R418" s="45">
        <f t="shared" si="79"/>
        <v>304.99999999999136</v>
      </c>
      <c r="S418" s="46">
        <f t="shared" si="80"/>
        <v>196.44789645873249</v>
      </c>
    </row>
    <row r="419" spans="1:19" x14ac:dyDescent="0.25">
      <c r="A419" s="92"/>
      <c r="B419" s="43"/>
      <c r="C419" s="92"/>
      <c r="D419" s="47">
        <v>180</v>
      </c>
      <c r="F419" s="43">
        <v>0.38055555555555554</v>
      </c>
      <c r="H419" s="43">
        <v>0.48402777777777778</v>
      </c>
      <c r="I419" s="44">
        <f t="shared" si="70"/>
        <v>0.48749999999999999</v>
      </c>
      <c r="J419" s="45" t="str">
        <f t="shared" si="71"/>
        <v/>
      </c>
      <c r="K419" s="45">
        <f t="shared" si="72"/>
        <v>149.00000000000003</v>
      </c>
      <c r="L419" s="45">
        <f t="shared" si="73"/>
        <v>3</v>
      </c>
      <c r="M419" s="45">
        <f t="shared" ca="1" si="74"/>
        <v>0.3263888888888889</v>
      </c>
      <c r="N419" s="45" t="e">
        <f t="shared" ca="1" si="75"/>
        <v>#VALUE!</v>
      </c>
      <c r="O419" s="45">
        <f t="shared" si="76"/>
        <v>450</v>
      </c>
      <c r="P419" s="46">
        <f t="shared" si="77"/>
        <v>47.347346607878421</v>
      </c>
      <c r="Q419" s="45">
        <f t="shared" si="78"/>
        <v>26820.000000000004</v>
      </c>
      <c r="R419" s="45">
        <f t="shared" si="79"/>
        <v>27270.000000000004</v>
      </c>
      <c r="S419" s="46">
        <f t="shared" si="80"/>
        <v>26867.347346607883</v>
      </c>
    </row>
    <row r="420" spans="1:19" x14ac:dyDescent="0.25">
      <c r="A420" s="50">
        <v>37866</v>
      </c>
      <c r="B420" s="43">
        <v>0.34513888888888888</v>
      </c>
      <c r="C420" s="92">
        <v>206</v>
      </c>
      <c r="D420" s="47">
        <v>0.01</v>
      </c>
      <c r="F420" s="43">
        <v>0.40486111111111112</v>
      </c>
      <c r="H420" s="43">
        <v>0.40763888888888888</v>
      </c>
      <c r="I420" s="44">
        <f t="shared" si="70"/>
        <v>0.41111111111111109</v>
      </c>
      <c r="J420" s="45" t="str">
        <f t="shared" si="71"/>
        <v/>
      </c>
      <c r="K420" s="45">
        <f t="shared" si="72"/>
        <v>3.9999999999999858</v>
      </c>
      <c r="L420" s="45">
        <f t="shared" si="73"/>
        <v>1</v>
      </c>
      <c r="M420" s="45">
        <f t="shared" ca="1" si="74"/>
        <v>0.34513888888888888</v>
      </c>
      <c r="N420" s="45" t="e">
        <f t="shared" ca="1" si="75"/>
        <v>#VALUE!</v>
      </c>
      <c r="O420" s="45">
        <f t="shared" si="76"/>
        <v>2.5000000000000001E-2</v>
      </c>
      <c r="P420" s="46">
        <f t="shared" si="77"/>
        <v>5.4281443780592247E-3</v>
      </c>
      <c r="Q420" s="45">
        <f t="shared" si="78"/>
        <v>3.9999999999999862E-2</v>
      </c>
      <c r="R420" s="45">
        <f t="shared" si="79"/>
        <v>6.4999999999999863E-2</v>
      </c>
      <c r="S420" s="46">
        <f t="shared" si="80"/>
        <v>4.5428144378059088E-2</v>
      </c>
    </row>
    <row r="421" spans="1:19" x14ac:dyDescent="0.25">
      <c r="A421" s="50">
        <v>37866</v>
      </c>
      <c r="B421" s="43">
        <v>0.44305555555555554</v>
      </c>
      <c r="C421" s="92">
        <v>3</v>
      </c>
      <c r="D421" s="47">
        <v>0.01</v>
      </c>
      <c r="F421" s="43">
        <v>0.4548611111111111</v>
      </c>
      <c r="H421" s="43">
        <v>0.4604166666666667</v>
      </c>
      <c r="I421" s="44" t="str">
        <f t="shared" si="70"/>
        <v/>
      </c>
      <c r="J421" s="45">
        <f t="shared" si="71"/>
        <v>31.999999999999964</v>
      </c>
      <c r="K421" s="45">
        <f t="shared" si="72"/>
        <v>8.0000000000000515</v>
      </c>
      <c r="L421" s="45">
        <f t="shared" si="73"/>
        <v>1</v>
      </c>
      <c r="M421" s="45">
        <f t="shared" ca="1" si="74"/>
        <v>0.44305555555555554</v>
      </c>
      <c r="N421" s="45" t="str">
        <f t="shared" si="75"/>
        <v/>
      </c>
      <c r="O421" s="45">
        <f t="shared" si="76"/>
        <v>0.95999999999999897</v>
      </c>
      <c r="P421" s="46">
        <f t="shared" si="77"/>
        <v>0.79534824807654647</v>
      </c>
      <c r="Q421" s="45">
        <f t="shared" si="78"/>
        <v>8.0000000000000515E-2</v>
      </c>
      <c r="R421" s="45">
        <f t="shared" si="79"/>
        <v>1.0399999999999996</v>
      </c>
      <c r="S421" s="46">
        <f t="shared" si="80"/>
        <v>0.87534824807654699</v>
      </c>
    </row>
    <row r="422" spans="1:19" x14ac:dyDescent="0.25">
      <c r="B422" s="43"/>
      <c r="C422" s="92"/>
      <c r="D422" s="47">
        <v>0.05</v>
      </c>
      <c r="F422" s="43">
        <v>0.4826388888888889</v>
      </c>
      <c r="H422" s="43">
        <v>0.51041666666666663</v>
      </c>
      <c r="I422" s="44" t="str">
        <f t="shared" si="70"/>
        <v/>
      </c>
      <c r="J422" s="45">
        <f t="shared" si="71"/>
        <v>5.0000000000001421</v>
      </c>
      <c r="K422" s="45">
        <f t="shared" si="72"/>
        <v>39.999999999999936</v>
      </c>
      <c r="L422" s="45">
        <f t="shared" si="73"/>
        <v>2</v>
      </c>
      <c r="M422" s="45">
        <f t="shared" ca="1" si="74"/>
        <v>0.44305555555555554</v>
      </c>
      <c r="N422" s="45" t="str">
        <f t="shared" si="75"/>
        <v/>
      </c>
      <c r="O422" s="45">
        <f t="shared" si="76"/>
        <v>0.12500000000000355</v>
      </c>
      <c r="P422" s="46">
        <f t="shared" si="77"/>
        <v>2.3105791201749198E-2</v>
      </c>
      <c r="Q422" s="45">
        <f t="shared" si="78"/>
        <v>1.9999999999999969</v>
      </c>
      <c r="R422" s="45">
        <f t="shared" si="79"/>
        <v>2.1250000000000004</v>
      </c>
      <c r="S422" s="46">
        <f t="shared" si="80"/>
        <v>2.0231057912017461</v>
      </c>
    </row>
    <row r="423" spans="1:19" x14ac:dyDescent="0.25">
      <c r="B423" s="43"/>
      <c r="C423" s="92"/>
      <c r="D423" s="47">
        <v>0</v>
      </c>
      <c r="F423" s="43">
        <v>0.51388888888888895</v>
      </c>
      <c r="H423" s="43">
        <v>0.56319444444444444</v>
      </c>
      <c r="I423" s="44" t="str">
        <f t="shared" si="70"/>
        <v/>
      </c>
      <c r="J423" s="45">
        <f t="shared" si="71"/>
        <v>27.999999999999901</v>
      </c>
      <c r="K423" s="45">
        <f t="shared" si="72"/>
        <v>70.999999999999915</v>
      </c>
      <c r="L423" s="45">
        <f t="shared" si="73"/>
        <v>3</v>
      </c>
      <c r="M423" s="45">
        <f t="shared" ca="1" si="74"/>
        <v>0.44305555555555554</v>
      </c>
      <c r="N423" s="45" t="str">
        <f t="shared" si="75"/>
        <v/>
      </c>
      <c r="O423" s="45">
        <f t="shared" si="76"/>
        <v>0.13999999999999951</v>
      </c>
      <c r="P423" s="46">
        <f t="shared" si="77"/>
        <v>3.0400283682843469E-2</v>
      </c>
      <c r="Q423" s="45">
        <f t="shared" si="78"/>
        <v>0</v>
      </c>
      <c r="R423" s="45">
        <f t="shared" si="79"/>
        <v>0.13999999999999951</v>
      </c>
      <c r="S423" s="46">
        <f t="shared" si="80"/>
        <v>3.0400283682843469E-2</v>
      </c>
    </row>
    <row r="424" spans="1:19" x14ac:dyDescent="0.25">
      <c r="B424" s="43"/>
      <c r="C424" s="92"/>
      <c r="D424" s="47">
        <v>0.01</v>
      </c>
      <c r="F424" s="43">
        <v>0.58263888888888882</v>
      </c>
      <c r="H424" s="43">
        <v>0.58680555555555558</v>
      </c>
      <c r="I424" s="44">
        <f t="shared" si="70"/>
        <v>0.59027777777777779</v>
      </c>
      <c r="J424" s="45" t="str">
        <f t="shared" si="71"/>
        <v/>
      </c>
      <c r="K424" s="45">
        <f t="shared" si="72"/>
        <v>6.0000000000001386</v>
      </c>
      <c r="L424" s="45">
        <f t="shared" si="73"/>
        <v>4</v>
      </c>
      <c r="M424" s="45">
        <f t="shared" ca="1" si="74"/>
        <v>0.44305555555555554</v>
      </c>
      <c r="N424" s="45" t="e">
        <f t="shared" ca="1" si="75"/>
        <v>#VALUE!</v>
      </c>
      <c r="O424" s="45">
        <f t="shared" si="76"/>
        <v>2.5000000000000001E-2</v>
      </c>
      <c r="P424" s="46">
        <f t="shared" si="77"/>
        <v>5.4281443780592247E-3</v>
      </c>
      <c r="Q424" s="45">
        <f t="shared" si="78"/>
        <v>6.0000000000001386E-2</v>
      </c>
      <c r="R424" s="45">
        <f t="shared" si="79"/>
        <v>8.500000000000138E-2</v>
      </c>
      <c r="S424" s="46">
        <f t="shared" si="80"/>
        <v>6.5428144378060604E-2</v>
      </c>
    </row>
    <row r="425" spans="1:19" x14ac:dyDescent="0.25">
      <c r="A425" s="50">
        <v>37866</v>
      </c>
      <c r="B425" s="43">
        <v>0.62847222222222221</v>
      </c>
      <c r="C425" s="92">
        <v>3</v>
      </c>
      <c r="D425" s="47">
        <v>0.01</v>
      </c>
      <c r="F425" s="43">
        <v>0.69652777777777775</v>
      </c>
      <c r="H425" s="43">
        <v>0.70208333333333339</v>
      </c>
      <c r="I425" s="44">
        <f t="shared" si="70"/>
        <v>0.7055555555555556</v>
      </c>
      <c r="J425" s="45" t="str">
        <f t="shared" si="71"/>
        <v/>
      </c>
      <c r="K425" s="45">
        <f t="shared" si="72"/>
        <v>8.0000000000001315</v>
      </c>
      <c r="L425" s="45">
        <f t="shared" si="73"/>
        <v>1</v>
      </c>
      <c r="M425" s="45">
        <f t="shared" ca="1" si="74"/>
        <v>0.62847222222222221</v>
      </c>
      <c r="N425" s="45" t="e">
        <f t="shared" ca="1" si="75"/>
        <v>#VALUE!</v>
      </c>
      <c r="O425" s="45">
        <f t="shared" si="76"/>
        <v>2.5000000000000001E-2</v>
      </c>
      <c r="P425" s="46">
        <f t="shared" si="77"/>
        <v>5.4281443780592247E-3</v>
      </c>
      <c r="Q425" s="45">
        <f t="shared" si="78"/>
        <v>8.000000000000132E-2</v>
      </c>
      <c r="R425" s="45">
        <f t="shared" si="79"/>
        <v>0.10500000000000131</v>
      </c>
      <c r="S425" s="46">
        <f t="shared" si="80"/>
        <v>8.5428144378060539E-2</v>
      </c>
    </row>
    <row r="426" spans="1:19" x14ac:dyDescent="0.25">
      <c r="A426" s="50">
        <v>37867</v>
      </c>
      <c r="B426" s="43">
        <v>0.35833333333333334</v>
      </c>
      <c r="C426" s="92">
        <v>3</v>
      </c>
      <c r="D426" s="47">
        <v>0.01</v>
      </c>
      <c r="F426" s="43">
        <v>0.41041666666666665</v>
      </c>
      <c r="H426" s="43">
        <v>0.41111111111111115</v>
      </c>
      <c r="I426" s="44">
        <f t="shared" si="70"/>
        <v>0.41458333333333336</v>
      </c>
      <c r="J426" s="45" t="str">
        <f t="shared" si="71"/>
        <v/>
      </c>
      <c r="K426" s="45">
        <f t="shared" si="72"/>
        <v>1.0000000000000764</v>
      </c>
      <c r="L426" s="45">
        <f t="shared" si="73"/>
        <v>1</v>
      </c>
      <c r="M426" s="45">
        <f t="shared" ca="1" si="74"/>
        <v>0.35833333333333334</v>
      </c>
      <c r="N426" s="45" t="e">
        <f t="shared" ca="1" si="75"/>
        <v>#VALUE!</v>
      </c>
      <c r="O426" s="45">
        <f t="shared" si="76"/>
        <v>2.5000000000000001E-2</v>
      </c>
      <c r="P426" s="46">
        <f t="shared" si="77"/>
        <v>5.4281443780592247E-3</v>
      </c>
      <c r="Q426" s="45">
        <f t="shared" si="78"/>
        <v>1.0000000000000763E-2</v>
      </c>
      <c r="R426" s="45">
        <f t="shared" si="79"/>
        <v>3.5000000000000767E-2</v>
      </c>
      <c r="S426" s="46">
        <f t="shared" si="80"/>
        <v>1.5428144378059987E-2</v>
      </c>
    </row>
    <row r="427" spans="1:19" x14ac:dyDescent="0.25">
      <c r="A427" s="48">
        <v>37867</v>
      </c>
      <c r="B427" s="43">
        <v>0.42638888888888887</v>
      </c>
      <c r="C427" s="92">
        <v>3</v>
      </c>
      <c r="D427" s="47">
        <v>0.01</v>
      </c>
      <c r="F427" s="43">
        <v>0.48055555555555557</v>
      </c>
      <c r="H427" s="43">
        <v>0.48749999999999999</v>
      </c>
      <c r="I427" s="44">
        <f t="shared" si="70"/>
        <v>0.4909722222222222</v>
      </c>
      <c r="J427" s="45" t="str">
        <f t="shared" si="71"/>
        <v/>
      </c>
      <c r="K427" s="45">
        <f t="shared" si="72"/>
        <v>9.9999999999999645</v>
      </c>
      <c r="L427" s="45">
        <f t="shared" si="73"/>
        <v>1</v>
      </c>
      <c r="M427" s="45">
        <f t="shared" ca="1" si="74"/>
        <v>0.42638888888888887</v>
      </c>
      <c r="N427" s="45" t="e">
        <f t="shared" ca="1" si="75"/>
        <v>#VALUE!</v>
      </c>
      <c r="O427" s="45">
        <f t="shared" si="76"/>
        <v>2.5000000000000001E-2</v>
      </c>
      <c r="P427" s="46">
        <f t="shared" si="77"/>
        <v>5.4281443780592247E-3</v>
      </c>
      <c r="Q427" s="45">
        <f t="shared" si="78"/>
        <v>9.9999999999999645E-2</v>
      </c>
      <c r="R427" s="45">
        <f t="shared" si="79"/>
        <v>0.12499999999999964</v>
      </c>
      <c r="S427" s="46">
        <f t="shared" si="80"/>
        <v>0.10542814437805886</v>
      </c>
    </row>
    <row r="428" spans="1:19" x14ac:dyDescent="0.25">
      <c r="A428" s="123">
        <v>37867</v>
      </c>
      <c r="B428" s="110">
        <v>0.52847222222222223</v>
      </c>
      <c r="C428" s="111">
        <v>3</v>
      </c>
      <c r="D428" s="112">
        <v>0.01</v>
      </c>
      <c r="E428" s="118"/>
      <c r="F428" s="110">
        <v>0.54236111111111118</v>
      </c>
      <c r="G428" s="118"/>
      <c r="H428" s="110">
        <v>0.54583333333333328</v>
      </c>
      <c r="I428" s="44">
        <f>IF(OR(B429&lt;&gt;"",D429=""),H428+TIME(0,5,0),"")</f>
        <v>0.54930555555555549</v>
      </c>
      <c r="J428" s="45" t="str">
        <f>IF(AND(OR(AND(A428&lt;&gt;"",B429=""),AND(A428="",B429="")),D429&lt;&gt;""),(F429-H428)*1440,"")</f>
        <v/>
      </c>
      <c r="K428" s="45">
        <f t="shared" si="72"/>
        <v>4.9999999999998224</v>
      </c>
      <c r="L428" s="45">
        <f t="shared" si="73"/>
        <v>1</v>
      </c>
      <c r="M428" s="45">
        <f t="shared" ca="1" si="74"/>
        <v>0.52847222222222223</v>
      </c>
      <c r="N428" s="45" t="e">
        <f t="shared" ca="1" si="75"/>
        <v>#VALUE!</v>
      </c>
      <c r="O428" s="45">
        <f t="shared" si="76"/>
        <v>2.5000000000000001E-2</v>
      </c>
      <c r="P428" s="46">
        <f t="shared" si="77"/>
        <v>5.4281443780592247E-3</v>
      </c>
      <c r="Q428" s="45">
        <f t="shared" si="78"/>
        <v>4.9999999999998226E-2</v>
      </c>
      <c r="R428" s="45">
        <f t="shared" si="79"/>
        <v>7.4999999999998235E-2</v>
      </c>
      <c r="S428" s="46">
        <f t="shared" si="80"/>
        <v>5.5428144378057452E-2</v>
      </c>
    </row>
    <row r="429" spans="1:19" s="118" customFormat="1" x14ac:dyDescent="0.25">
      <c r="B429" s="58">
        <v>0.54861111111111105</v>
      </c>
      <c r="C429" s="92">
        <v>0.05</v>
      </c>
      <c r="D429" s="47">
        <v>0.54861111111111105</v>
      </c>
      <c r="E429" s="45"/>
      <c r="F429" s="43">
        <v>0.5805555555555556</v>
      </c>
      <c r="G429" s="45"/>
      <c r="H429" s="43">
        <v>0.58402777777777781</v>
      </c>
      <c r="I429" s="44">
        <f t="shared" si="70"/>
        <v>0.58750000000000002</v>
      </c>
      <c r="J429" s="45" t="str">
        <f>IF(AND(OR(AND(B429&lt;&gt;"",A430=""),AND(B429="",A430="")),D430&lt;&gt;""),(F430-H429)*1440,"")</f>
        <v/>
      </c>
      <c r="K429" s="45">
        <f t="shared" si="72"/>
        <v>4.9999999999999822</v>
      </c>
      <c r="L429" s="45">
        <f>IF(B429&lt;&gt;"",1,L428+1)</f>
        <v>1</v>
      </c>
      <c r="M429" s="45" t="e">
        <f ca="1">OFFSET(#REF!,-L429+1,0)</f>
        <v>#REF!</v>
      </c>
      <c r="N429" s="45" t="e">
        <f t="shared" ca="1" si="75"/>
        <v>#REF!</v>
      </c>
      <c r="O429" s="45">
        <f t="shared" si="76"/>
        <v>1.3715277777777777</v>
      </c>
      <c r="P429" s="46">
        <f t="shared" si="77"/>
        <v>0.20756887071993294</v>
      </c>
      <c r="Q429" s="45">
        <f t="shared" si="78"/>
        <v>2.7430555555555456</v>
      </c>
      <c r="R429" s="45">
        <f t="shared" si="79"/>
        <v>4.1145833333333233</v>
      </c>
      <c r="S429" s="46">
        <f t="shared" si="80"/>
        <v>2.9506244262754784</v>
      </c>
    </row>
    <row r="430" spans="1:19" x14ac:dyDescent="0.25">
      <c r="A430" s="48">
        <v>37868</v>
      </c>
      <c r="B430" s="43">
        <v>0.3430555555555555</v>
      </c>
      <c r="C430" s="92">
        <v>0.01</v>
      </c>
      <c r="D430" s="47">
        <v>0.40138888888888885</v>
      </c>
      <c r="F430" s="43">
        <v>0.40347222222222223</v>
      </c>
      <c r="H430" s="43">
        <v>0.4069444444444445</v>
      </c>
      <c r="I430" s="44">
        <f t="shared" ref="I430:I493" si="81">IF(OR(A431&lt;&gt;"",D431=""),H430+TIME(0,5,0),"")</f>
        <v>0.41041666666666671</v>
      </c>
      <c r="J430" s="45" t="str">
        <f t="shared" ref="J430:J493" si="82">IF(AND(OR(AND(A430&lt;&gt;"",A431=""),AND(A430="",A431="")),D431&lt;&gt;""),(F431-H430)*1440,"")</f>
        <v/>
      </c>
      <c r="K430" s="45">
        <f t="shared" ref="K430:K493" si="83">(H430-F430)*1440</f>
        <v>5.0000000000000622</v>
      </c>
      <c r="L430" s="45">
        <f t="shared" ref="L430:L493" si="84">IF(A430&lt;&gt;"",1,L429+1)</f>
        <v>1</v>
      </c>
      <c r="M430" s="45">
        <f t="shared" ref="M430:M493" ca="1" si="85">OFFSET(B430,-L430+1,0)</f>
        <v>0.3430555555555555</v>
      </c>
      <c r="N430" s="45" t="e">
        <f t="shared" ref="N430:N493" ca="1" si="86">IF(I430&lt;&gt;"",(I430-VALUE(CONCATENATE(LEFT(M430,LEN(M430)-2),":",RIGHT(M430,2))))*1440,"")</f>
        <v>#VALUE!</v>
      </c>
      <c r="O430" s="45">
        <f t="shared" ref="O430:O493" si="87">IF(J430&lt;&gt;"",(D430+D431)*J430/2,D430*5/2)</f>
        <v>1.0034722222222221</v>
      </c>
      <c r="P430" s="46">
        <f t="shared" ref="P430:P493" si="88">IF(J430&lt;&gt;"",(D431-D430)*J430/LN((D431+0.000001)/(D430+0.000001)),-5*(D430-0.000001)/(LN(1/D430)-13.8155))</f>
        <v>0.15554444100850198</v>
      </c>
      <c r="Q430" s="45">
        <f t="shared" ref="Q430:Q493" si="89">(D430*K430)</f>
        <v>2.0069444444444691</v>
      </c>
      <c r="R430" s="45">
        <f t="shared" ref="R430:R493" si="90">O430+Q430</f>
        <v>3.0104166666666909</v>
      </c>
      <c r="S430" s="46">
        <f t="shared" ref="S430:S493" si="91">P430+Q430</f>
        <v>2.1624888854529711</v>
      </c>
    </row>
    <row r="431" spans="1:19" x14ac:dyDescent="0.25">
      <c r="A431" s="48">
        <v>37869</v>
      </c>
      <c r="B431" s="43">
        <v>0.34236111111111112</v>
      </c>
      <c r="C431" s="92">
        <v>4</v>
      </c>
      <c r="D431" s="47">
        <v>0.01</v>
      </c>
      <c r="F431" s="43">
        <v>0.38194444444444442</v>
      </c>
      <c r="H431" s="43">
        <v>0.38472222222222219</v>
      </c>
      <c r="I431" s="44" t="str">
        <f t="shared" si="81"/>
        <v/>
      </c>
      <c r="J431" s="45">
        <f t="shared" si="82"/>
        <v>12.000000000000037</v>
      </c>
      <c r="K431" s="45">
        <f t="shared" si="83"/>
        <v>3.9999999999999858</v>
      </c>
      <c r="L431" s="45">
        <f t="shared" si="84"/>
        <v>1</v>
      </c>
      <c r="M431" s="45">
        <f t="shared" ca="1" si="85"/>
        <v>0.34236111111111112</v>
      </c>
      <c r="N431" s="45" t="str">
        <f t="shared" si="86"/>
        <v/>
      </c>
      <c r="O431" s="45">
        <f t="shared" si="87"/>
        <v>60.060000000000187</v>
      </c>
      <c r="P431" s="46">
        <f t="shared" si="88"/>
        <v>17.354658467472305</v>
      </c>
      <c r="Q431" s="45">
        <f t="shared" si="89"/>
        <v>3.9999999999999862E-2</v>
      </c>
      <c r="R431" s="45">
        <f t="shared" si="90"/>
        <v>60.100000000000186</v>
      </c>
      <c r="S431" s="46">
        <f t="shared" si="91"/>
        <v>17.394658467472304</v>
      </c>
    </row>
    <row r="432" spans="1:19" x14ac:dyDescent="0.25">
      <c r="A432" s="92"/>
      <c r="B432" s="43"/>
      <c r="C432" s="92"/>
      <c r="D432" s="47">
        <v>10</v>
      </c>
      <c r="F432" s="43">
        <v>0.39305555555555555</v>
      </c>
      <c r="H432" s="43">
        <v>0.4201388888888889</v>
      </c>
      <c r="I432" s="44" t="str">
        <f t="shared" si="81"/>
        <v/>
      </c>
      <c r="J432" s="45">
        <f t="shared" si="82"/>
        <v>97.999999999999972</v>
      </c>
      <c r="K432" s="45">
        <f t="shared" si="83"/>
        <v>39.000000000000021</v>
      </c>
      <c r="L432" s="45">
        <f t="shared" si="84"/>
        <v>2</v>
      </c>
      <c r="M432" s="45">
        <f t="shared" ca="1" si="85"/>
        <v>0.34236111111111112</v>
      </c>
      <c r="N432" s="45" t="str">
        <f t="shared" si="86"/>
        <v/>
      </c>
      <c r="O432" s="45">
        <f t="shared" si="87"/>
        <v>9309.9999999999982</v>
      </c>
      <c r="P432" s="46">
        <f t="shared" si="88"/>
        <v>5763.9646176521028</v>
      </c>
      <c r="Q432" s="45">
        <f t="shared" si="89"/>
        <v>390.00000000000023</v>
      </c>
      <c r="R432" s="45">
        <f t="shared" si="90"/>
        <v>9699.9999999999982</v>
      </c>
      <c r="S432" s="46">
        <f t="shared" si="91"/>
        <v>6153.9646176521028</v>
      </c>
    </row>
    <row r="433" spans="1:19" x14ac:dyDescent="0.25">
      <c r="A433" s="92"/>
      <c r="B433" s="43"/>
      <c r="C433" s="92"/>
      <c r="D433" s="47">
        <v>180</v>
      </c>
      <c r="F433" s="43">
        <v>0.48819444444444443</v>
      </c>
      <c r="H433" s="43">
        <v>0.5625</v>
      </c>
      <c r="I433" s="44">
        <f t="shared" si="81"/>
        <v>0.56597222222222221</v>
      </c>
      <c r="J433" s="45" t="str">
        <f t="shared" si="82"/>
        <v/>
      </c>
      <c r="K433" s="45">
        <f t="shared" si="83"/>
        <v>107.00000000000001</v>
      </c>
      <c r="L433" s="45">
        <f t="shared" si="84"/>
        <v>3</v>
      </c>
      <c r="M433" s="45">
        <f t="shared" ca="1" si="85"/>
        <v>0.34236111111111112</v>
      </c>
      <c r="N433" s="45" t="e">
        <f t="shared" ca="1" si="86"/>
        <v>#VALUE!</v>
      </c>
      <c r="O433" s="45">
        <f t="shared" si="87"/>
        <v>450</v>
      </c>
      <c r="P433" s="46">
        <f t="shared" si="88"/>
        <v>47.347346607878421</v>
      </c>
      <c r="Q433" s="45">
        <f t="shared" si="89"/>
        <v>19260.000000000004</v>
      </c>
      <c r="R433" s="45">
        <f t="shared" si="90"/>
        <v>19710.000000000004</v>
      </c>
      <c r="S433" s="46">
        <f t="shared" si="91"/>
        <v>19307.347346607883</v>
      </c>
    </row>
    <row r="434" spans="1:19" x14ac:dyDescent="0.25">
      <c r="A434" s="48">
        <v>37872</v>
      </c>
      <c r="B434" s="43">
        <v>0.55277777777777781</v>
      </c>
      <c r="C434" s="92">
        <v>3</v>
      </c>
      <c r="D434" s="47">
        <v>0.01</v>
      </c>
      <c r="F434" s="43">
        <v>0.6166666666666667</v>
      </c>
      <c r="H434" s="43">
        <v>0.62291666666666667</v>
      </c>
      <c r="I434" s="44">
        <f t="shared" si="81"/>
        <v>0.62638888888888888</v>
      </c>
      <c r="J434" s="45" t="str">
        <f t="shared" si="82"/>
        <v/>
      </c>
      <c r="K434" s="45">
        <f t="shared" si="83"/>
        <v>8.999999999999968</v>
      </c>
      <c r="L434" s="45">
        <f t="shared" si="84"/>
        <v>1</v>
      </c>
      <c r="M434" s="45">
        <f t="shared" ca="1" si="85"/>
        <v>0.55277777777777781</v>
      </c>
      <c r="N434" s="45" t="e">
        <f t="shared" ca="1" si="86"/>
        <v>#VALUE!</v>
      </c>
      <c r="O434" s="45">
        <f t="shared" si="87"/>
        <v>2.5000000000000001E-2</v>
      </c>
      <c r="P434" s="46">
        <f t="shared" si="88"/>
        <v>5.4281443780592247E-3</v>
      </c>
      <c r="Q434" s="45">
        <f t="shared" si="89"/>
        <v>8.9999999999999677E-2</v>
      </c>
      <c r="R434" s="45">
        <f t="shared" si="90"/>
        <v>0.11499999999999969</v>
      </c>
      <c r="S434" s="46">
        <f t="shared" si="91"/>
        <v>9.5428144378058896E-2</v>
      </c>
    </row>
    <row r="435" spans="1:19" x14ac:dyDescent="0.25">
      <c r="A435" s="48">
        <v>37873</v>
      </c>
      <c r="B435" s="43">
        <v>0.63541666666666663</v>
      </c>
      <c r="C435" s="92">
        <v>306</v>
      </c>
      <c r="D435" s="47">
        <v>0.01</v>
      </c>
      <c r="F435" s="43">
        <v>0.69513888888888886</v>
      </c>
      <c r="H435" s="43">
        <v>0.69861111111111107</v>
      </c>
      <c r="I435" s="44">
        <f t="shared" si="81"/>
        <v>0.70208333333333328</v>
      </c>
      <c r="J435" s="45" t="str">
        <f t="shared" si="82"/>
        <v/>
      </c>
      <c r="K435" s="45">
        <f t="shared" si="83"/>
        <v>4.9999999999999822</v>
      </c>
      <c r="L435" s="45">
        <f t="shared" si="84"/>
        <v>1</v>
      </c>
      <c r="M435" s="45">
        <f t="shared" ca="1" si="85"/>
        <v>0.63541666666666663</v>
      </c>
      <c r="N435" s="45" t="e">
        <f t="shared" ca="1" si="86"/>
        <v>#VALUE!</v>
      </c>
      <c r="O435" s="45">
        <f t="shared" si="87"/>
        <v>2.5000000000000001E-2</v>
      </c>
      <c r="P435" s="46">
        <f t="shared" si="88"/>
        <v>5.4281443780592247E-3</v>
      </c>
      <c r="Q435" s="45">
        <f t="shared" si="89"/>
        <v>4.9999999999999822E-2</v>
      </c>
      <c r="R435" s="45">
        <f t="shared" si="90"/>
        <v>7.4999999999999817E-2</v>
      </c>
      <c r="S435" s="46">
        <f t="shared" si="91"/>
        <v>5.5428144378059048E-2</v>
      </c>
    </row>
    <row r="436" spans="1:19" x14ac:dyDescent="0.25">
      <c r="A436" s="48">
        <v>37873</v>
      </c>
      <c r="B436" s="43">
        <v>0.33888888888888885</v>
      </c>
      <c r="C436" s="92">
        <v>206</v>
      </c>
      <c r="D436" s="47">
        <v>0.01</v>
      </c>
      <c r="F436" s="43">
        <v>0.4145833333333333</v>
      </c>
      <c r="H436" s="43">
        <v>0.41875000000000001</v>
      </c>
      <c r="I436" s="44">
        <f t="shared" si="81"/>
        <v>0.42222222222222222</v>
      </c>
      <c r="J436" s="45" t="str">
        <f t="shared" si="82"/>
        <v/>
      </c>
      <c r="K436" s="45">
        <f t="shared" si="83"/>
        <v>6.0000000000000586</v>
      </c>
      <c r="L436" s="45">
        <f t="shared" si="84"/>
        <v>1</v>
      </c>
      <c r="M436" s="45">
        <f t="shared" ca="1" si="85"/>
        <v>0.33888888888888885</v>
      </c>
      <c r="N436" s="45" t="e">
        <f t="shared" ca="1" si="86"/>
        <v>#VALUE!</v>
      </c>
      <c r="O436" s="45">
        <f t="shared" si="87"/>
        <v>2.5000000000000001E-2</v>
      </c>
      <c r="P436" s="46">
        <f t="shared" si="88"/>
        <v>5.4281443780592247E-3</v>
      </c>
      <c r="Q436" s="45">
        <f t="shared" si="89"/>
        <v>6.0000000000000588E-2</v>
      </c>
      <c r="R436" s="45">
        <f t="shared" si="90"/>
        <v>8.5000000000000589E-2</v>
      </c>
      <c r="S436" s="46">
        <f t="shared" si="91"/>
        <v>6.5428144378059813E-2</v>
      </c>
    </row>
    <row r="437" spans="1:19" x14ac:dyDescent="0.25">
      <c r="A437" s="48">
        <v>37873</v>
      </c>
      <c r="B437" s="43">
        <v>0.52500000000000002</v>
      </c>
      <c r="C437" s="92">
        <v>3</v>
      </c>
      <c r="D437" s="47">
        <v>1.4999999999999999E-2</v>
      </c>
      <c r="F437" s="43">
        <v>0.58680555555555558</v>
      </c>
      <c r="H437" s="43">
        <v>0.59305555555555556</v>
      </c>
      <c r="I437" s="44" t="str">
        <f t="shared" si="81"/>
        <v/>
      </c>
      <c r="J437" s="45">
        <f t="shared" si="82"/>
        <v>9.9999999999999645</v>
      </c>
      <c r="K437" s="45">
        <f t="shared" si="83"/>
        <v>8.999999999999968</v>
      </c>
      <c r="L437" s="45">
        <f t="shared" si="84"/>
        <v>1</v>
      </c>
      <c r="M437" s="45">
        <f t="shared" ca="1" si="85"/>
        <v>0.52500000000000002</v>
      </c>
      <c r="N437" s="45" t="str">
        <f t="shared" si="86"/>
        <v/>
      </c>
      <c r="O437" s="45">
        <f t="shared" si="87"/>
        <v>0.57499999999999796</v>
      </c>
      <c r="P437" s="46">
        <f t="shared" si="88"/>
        <v>0.44806095340278551</v>
      </c>
      <c r="Q437" s="45">
        <f t="shared" si="89"/>
        <v>0.13499999999999951</v>
      </c>
      <c r="R437" s="45">
        <f t="shared" si="90"/>
        <v>0.70999999999999752</v>
      </c>
      <c r="S437" s="46">
        <f t="shared" si="91"/>
        <v>0.58306095340278508</v>
      </c>
    </row>
    <row r="438" spans="1:19" x14ac:dyDescent="0.25">
      <c r="A438" s="92"/>
      <c r="B438" s="43"/>
      <c r="C438" s="92"/>
      <c r="D438" s="47">
        <v>0.1</v>
      </c>
      <c r="F438" s="43">
        <v>0.6</v>
      </c>
      <c r="H438" s="43">
        <v>0.60625000000000007</v>
      </c>
      <c r="I438" s="44">
        <f t="shared" si="81"/>
        <v>0.60972222222222228</v>
      </c>
      <c r="J438" s="45" t="str">
        <f t="shared" si="82"/>
        <v/>
      </c>
      <c r="K438" s="45">
        <f t="shared" si="83"/>
        <v>9.0000000000001279</v>
      </c>
      <c r="L438" s="45">
        <f t="shared" si="84"/>
        <v>2</v>
      </c>
      <c r="M438" s="45">
        <f t="shared" ca="1" si="85"/>
        <v>0.52500000000000002</v>
      </c>
      <c r="N438" s="45" t="e">
        <f t="shared" ca="1" si="86"/>
        <v>#VALUE!</v>
      </c>
      <c r="O438" s="45">
        <f t="shared" si="87"/>
        <v>0.25</v>
      </c>
      <c r="P438" s="46">
        <f t="shared" si="88"/>
        <v>4.342905372259271E-2</v>
      </c>
      <c r="Q438" s="45">
        <f t="shared" si="89"/>
        <v>0.90000000000001279</v>
      </c>
      <c r="R438" s="45">
        <f t="shared" si="90"/>
        <v>1.1500000000000128</v>
      </c>
      <c r="S438" s="46">
        <f t="shared" si="91"/>
        <v>0.94342905372260555</v>
      </c>
    </row>
    <row r="439" spans="1:19" x14ac:dyDescent="0.25">
      <c r="A439" s="48">
        <v>37873</v>
      </c>
      <c r="B439" s="43">
        <v>0.625</v>
      </c>
      <c r="C439" s="92">
        <v>306</v>
      </c>
      <c r="D439" s="47">
        <v>5.0000000000000001E-3</v>
      </c>
      <c r="F439" s="43">
        <v>0.68888888888888899</v>
      </c>
      <c r="H439" s="43">
        <v>0.6972222222222223</v>
      </c>
      <c r="I439" s="44" t="str">
        <f t="shared" si="81"/>
        <v/>
      </c>
      <c r="J439" s="45">
        <f t="shared" si="82"/>
        <v>10.999999999999961</v>
      </c>
      <c r="K439" s="45">
        <f t="shared" si="83"/>
        <v>11.999999999999957</v>
      </c>
      <c r="L439" s="45">
        <f t="shared" si="84"/>
        <v>1</v>
      </c>
      <c r="M439" s="45">
        <f t="shared" ca="1" si="85"/>
        <v>0.625</v>
      </c>
      <c r="N439" s="45" t="str">
        <f t="shared" si="86"/>
        <v/>
      </c>
      <c r="O439" s="45">
        <f t="shared" si="87"/>
        <v>0.57749999999999801</v>
      </c>
      <c r="P439" s="46">
        <f t="shared" si="88"/>
        <v>0.34885169281938372</v>
      </c>
      <c r="Q439" s="45">
        <f t="shared" si="89"/>
        <v>5.999999999999979E-2</v>
      </c>
      <c r="R439" s="45">
        <f t="shared" si="90"/>
        <v>0.63749999999999785</v>
      </c>
      <c r="S439" s="46">
        <f t="shared" si="91"/>
        <v>0.40885169281938349</v>
      </c>
    </row>
    <row r="440" spans="1:19" x14ac:dyDescent="0.25">
      <c r="A440" s="92"/>
      <c r="B440" s="43"/>
      <c r="C440" s="92"/>
      <c r="D440" s="47">
        <v>0.1</v>
      </c>
      <c r="F440" s="43">
        <v>0.70486111111111116</v>
      </c>
      <c r="H440" s="43">
        <v>0.71527777777777779</v>
      </c>
      <c r="I440" s="44" t="str">
        <f t="shared" si="81"/>
        <v/>
      </c>
      <c r="J440" s="45">
        <f t="shared" si="82"/>
        <v>9.9999999999999645</v>
      </c>
      <c r="K440" s="45">
        <f t="shared" si="83"/>
        <v>14.999999999999947</v>
      </c>
      <c r="L440" s="45">
        <f t="shared" si="84"/>
        <v>2</v>
      </c>
      <c r="M440" s="45">
        <f t="shared" ca="1" si="85"/>
        <v>0.625</v>
      </c>
      <c r="N440" s="45" t="str">
        <f t="shared" si="86"/>
        <v/>
      </c>
      <c r="O440" s="45">
        <f t="shared" si="87"/>
        <v>2.9999999999999893</v>
      </c>
      <c r="P440" s="46">
        <f t="shared" si="88"/>
        <v>2.4853520920529513</v>
      </c>
      <c r="Q440" s="45">
        <f t="shared" si="89"/>
        <v>1.4999999999999947</v>
      </c>
      <c r="R440" s="45">
        <f t="shared" si="90"/>
        <v>4.499999999999984</v>
      </c>
      <c r="S440" s="46">
        <f t="shared" si="91"/>
        <v>3.9853520920529459</v>
      </c>
    </row>
    <row r="441" spans="1:19" x14ac:dyDescent="0.25">
      <c r="A441" s="92"/>
      <c r="B441" s="43"/>
      <c r="C441" s="92"/>
      <c r="D441" s="47">
        <v>0.5</v>
      </c>
      <c r="F441" s="43">
        <v>0.72222222222222221</v>
      </c>
      <c r="H441" s="43">
        <v>0.72638888888888886</v>
      </c>
      <c r="I441" s="44">
        <f t="shared" si="81"/>
        <v>0.72986111111111107</v>
      </c>
      <c r="J441" s="45" t="str">
        <f t="shared" si="82"/>
        <v/>
      </c>
      <c r="K441" s="45">
        <f t="shared" si="83"/>
        <v>5.9999999999999787</v>
      </c>
      <c r="L441" s="45">
        <f t="shared" si="84"/>
        <v>3</v>
      </c>
      <c r="M441" s="45">
        <f t="shared" ca="1" si="85"/>
        <v>0.625</v>
      </c>
      <c r="N441" s="45" t="e">
        <f t="shared" ca="1" si="86"/>
        <v>#VALUE!</v>
      </c>
      <c r="O441" s="45">
        <f t="shared" si="87"/>
        <v>1.25</v>
      </c>
      <c r="P441" s="46">
        <f t="shared" si="88"/>
        <v>0.19051423432971509</v>
      </c>
      <c r="Q441" s="45">
        <f t="shared" si="89"/>
        <v>2.9999999999999893</v>
      </c>
      <c r="R441" s="45">
        <f t="shared" si="90"/>
        <v>4.2499999999999893</v>
      </c>
      <c r="S441" s="46">
        <f t="shared" si="91"/>
        <v>3.1905142343297044</v>
      </c>
    </row>
    <row r="442" spans="1:19" x14ac:dyDescent="0.25">
      <c r="A442" s="48">
        <v>37874</v>
      </c>
      <c r="B442" s="43">
        <v>0.34166666666666662</v>
      </c>
      <c r="C442" s="92">
        <v>3</v>
      </c>
      <c r="D442" s="47">
        <v>0.01</v>
      </c>
      <c r="F442" s="43">
        <v>0.4201388888888889</v>
      </c>
      <c r="H442" s="43">
        <v>0.4236111111111111</v>
      </c>
      <c r="I442" s="44">
        <f t="shared" si="81"/>
        <v>0.42708333333333331</v>
      </c>
      <c r="J442" s="45" t="str">
        <f t="shared" si="82"/>
        <v/>
      </c>
      <c r="K442" s="45">
        <f t="shared" si="83"/>
        <v>4.9999999999999822</v>
      </c>
      <c r="L442" s="45">
        <f t="shared" si="84"/>
        <v>1</v>
      </c>
      <c r="M442" s="45">
        <f t="shared" ca="1" si="85"/>
        <v>0.34166666666666662</v>
      </c>
      <c r="N442" s="45" t="e">
        <f t="shared" ca="1" si="86"/>
        <v>#VALUE!</v>
      </c>
      <c r="O442" s="45">
        <f t="shared" si="87"/>
        <v>2.5000000000000001E-2</v>
      </c>
      <c r="P442" s="46">
        <f t="shared" si="88"/>
        <v>5.4281443780592247E-3</v>
      </c>
      <c r="Q442" s="45">
        <f t="shared" si="89"/>
        <v>4.9999999999999822E-2</v>
      </c>
      <c r="R442" s="45">
        <f t="shared" si="90"/>
        <v>7.4999999999999817E-2</v>
      </c>
      <c r="S442" s="46">
        <f t="shared" si="91"/>
        <v>5.5428144378059048E-2</v>
      </c>
    </row>
    <row r="443" spans="1:19" x14ac:dyDescent="0.25">
      <c r="A443" s="48">
        <v>37874</v>
      </c>
      <c r="B443" s="43">
        <v>0.56388888888888888</v>
      </c>
      <c r="C443" s="92"/>
      <c r="D443" s="47">
        <v>40</v>
      </c>
      <c r="F443" s="43">
        <v>0.57916666666666672</v>
      </c>
      <c r="H443" s="43">
        <v>0.66249999999999998</v>
      </c>
      <c r="I443" s="44">
        <f t="shared" si="81"/>
        <v>0.66597222222222219</v>
      </c>
      <c r="J443" s="45" t="str">
        <f t="shared" si="82"/>
        <v/>
      </c>
      <c r="K443" s="45">
        <f t="shared" si="83"/>
        <v>119.99999999999989</v>
      </c>
      <c r="L443" s="45">
        <f t="shared" si="84"/>
        <v>1</v>
      </c>
      <c r="M443" s="45">
        <f t="shared" ca="1" si="85"/>
        <v>0.56388888888888888</v>
      </c>
      <c r="N443" s="45" t="e">
        <f t="shared" ca="1" si="86"/>
        <v>#VALUE!</v>
      </c>
      <c r="O443" s="45">
        <f t="shared" si="87"/>
        <v>100</v>
      </c>
      <c r="P443" s="46">
        <f t="shared" si="88"/>
        <v>11.425711806824168</v>
      </c>
      <c r="Q443" s="45">
        <f t="shared" si="89"/>
        <v>4799.9999999999955</v>
      </c>
      <c r="R443" s="45">
        <f t="shared" si="90"/>
        <v>4899.9999999999955</v>
      </c>
      <c r="S443" s="46">
        <f t="shared" si="91"/>
        <v>4811.4257118068199</v>
      </c>
    </row>
    <row r="444" spans="1:19" x14ac:dyDescent="0.25">
      <c r="A444" s="48">
        <v>37875</v>
      </c>
      <c r="B444" s="43">
        <v>0.33611111111111108</v>
      </c>
      <c r="C444" s="92">
        <v>206</v>
      </c>
      <c r="D444" s="47">
        <v>0.01</v>
      </c>
      <c r="F444" s="43">
        <v>0.40625</v>
      </c>
      <c r="H444" s="43">
        <v>0.40902777777777777</v>
      </c>
      <c r="I444" s="44">
        <f t="shared" si="81"/>
        <v>0.41249999999999998</v>
      </c>
      <c r="J444" s="45" t="str">
        <f t="shared" si="82"/>
        <v/>
      </c>
      <c r="K444" s="45">
        <f t="shared" si="83"/>
        <v>3.9999999999999858</v>
      </c>
      <c r="L444" s="45">
        <f t="shared" si="84"/>
        <v>1</v>
      </c>
      <c r="M444" s="45">
        <f t="shared" ca="1" si="85"/>
        <v>0.33611111111111108</v>
      </c>
      <c r="N444" s="45" t="e">
        <f t="shared" ca="1" si="86"/>
        <v>#VALUE!</v>
      </c>
      <c r="O444" s="45">
        <f t="shared" si="87"/>
        <v>2.5000000000000001E-2</v>
      </c>
      <c r="P444" s="46">
        <f t="shared" si="88"/>
        <v>5.4281443780592247E-3</v>
      </c>
      <c r="Q444" s="45">
        <f t="shared" si="89"/>
        <v>3.9999999999999862E-2</v>
      </c>
      <c r="R444" s="45">
        <f t="shared" si="90"/>
        <v>6.4999999999999863E-2</v>
      </c>
      <c r="S444" s="46">
        <f t="shared" si="91"/>
        <v>4.5428144378059088E-2</v>
      </c>
    </row>
    <row r="445" spans="1:19" x14ac:dyDescent="0.25">
      <c r="A445" s="48">
        <v>37875</v>
      </c>
      <c r="B445" s="43">
        <v>0.55208333333333337</v>
      </c>
      <c r="C445" s="92"/>
      <c r="D445" s="47">
        <v>80</v>
      </c>
      <c r="F445" s="43">
        <v>0.56944444444444442</v>
      </c>
      <c r="H445" s="43">
        <v>0.59027777777777779</v>
      </c>
      <c r="I445" s="44">
        <f t="shared" si="81"/>
        <v>0.59375</v>
      </c>
      <c r="J445" s="45" t="str">
        <f t="shared" si="82"/>
        <v/>
      </c>
      <c r="K445" s="45">
        <f t="shared" si="83"/>
        <v>30.000000000000053</v>
      </c>
      <c r="L445" s="45">
        <f t="shared" si="84"/>
        <v>1</v>
      </c>
      <c r="M445" s="45">
        <f t="shared" ca="1" si="85"/>
        <v>0.55208333333333337</v>
      </c>
      <c r="N445" s="45" t="e">
        <f t="shared" ca="1" si="86"/>
        <v>#VALUE!</v>
      </c>
      <c r="O445" s="45">
        <f t="shared" si="87"/>
        <v>200</v>
      </c>
      <c r="P445" s="46">
        <f t="shared" si="88"/>
        <v>21.981008904684504</v>
      </c>
      <c r="Q445" s="45">
        <f t="shared" si="89"/>
        <v>2400.0000000000041</v>
      </c>
      <c r="R445" s="45">
        <f t="shared" si="90"/>
        <v>2600.0000000000041</v>
      </c>
      <c r="S445" s="46">
        <f t="shared" si="91"/>
        <v>2421.9810089046887</v>
      </c>
    </row>
    <row r="446" spans="1:19" x14ac:dyDescent="0.25">
      <c r="A446" s="48">
        <v>37876</v>
      </c>
      <c r="B446" s="43">
        <v>0.33333333333333331</v>
      </c>
      <c r="C446" s="92">
        <v>5</v>
      </c>
      <c r="D446" s="47">
        <v>0.01</v>
      </c>
      <c r="F446" s="43">
        <v>0.40416666666666662</v>
      </c>
      <c r="H446" s="43">
        <v>0.41736111111111113</v>
      </c>
      <c r="I446" s="44" t="str">
        <f t="shared" si="81"/>
        <v/>
      </c>
      <c r="J446" s="45">
        <f t="shared" si="82"/>
        <v>19.000000000000014</v>
      </c>
      <c r="K446" s="45">
        <f t="shared" si="83"/>
        <v>19.000000000000092</v>
      </c>
      <c r="L446" s="45">
        <f t="shared" si="84"/>
        <v>1</v>
      </c>
      <c r="M446" s="45">
        <f t="shared" ca="1" si="85"/>
        <v>0.33333333333333331</v>
      </c>
      <c r="N446" s="45" t="str">
        <f t="shared" si="86"/>
        <v/>
      </c>
      <c r="O446" s="45">
        <f t="shared" si="87"/>
        <v>95.09500000000007</v>
      </c>
      <c r="P446" s="46">
        <f t="shared" si="88"/>
        <v>27.478209240164418</v>
      </c>
      <c r="Q446" s="45">
        <f t="shared" si="89"/>
        <v>0.19000000000000092</v>
      </c>
      <c r="R446" s="45">
        <f t="shared" si="90"/>
        <v>95.285000000000068</v>
      </c>
      <c r="S446" s="46">
        <f t="shared" si="91"/>
        <v>27.668209240164419</v>
      </c>
    </row>
    <row r="447" spans="1:19" x14ac:dyDescent="0.25">
      <c r="A447" s="92"/>
      <c r="B447" s="43"/>
      <c r="C447" s="92"/>
      <c r="D447" s="47">
        <v>10</v>
      </c>
      <c r="F447" s="43">
        <v>0.43055555555555558</v>
      </c>
      <c r="H447" s="43">
        <v>0.4465277777777778</v>
      </c>
      <c r="I447" s="44" t="str">
        <f t="shared" si="81"/>
        <v/>
      </c>
      <c r="J447" s="45">
        <f t="shared" si="82"/>
        <v>10.999999999999961</v>
      </c>
      <c r="K447" s="45">
        <f t="shared" si="83"/>
        <v>23</v>
      </c>
      <c r="L447" s="45">
        <f t="shared" si="84"/>
        <v>2</v>
      </c>
      <c r="M447" s="45">
        <f t="shared" ca="1" si="85"/>
        <v>0.33333333333333331</v>
      </c>
      <c r="N447" s="45" t="str">
        <f t="shared" si="86"/>
        <v/>
      </c>
      <c r="O447" s="45">
        <f t="shared" si="87"/>
        <v>1044.9999999999964</v>
      </c>
      <c r="P447" s="46">
        <f t="shared" si="88"/>
        <v>646.97562034870327</v>
      </c>
      <c r="Q447" s="45">
        <f t="shared" si="89"/>
        <v>230</v>
      </c>
      <c r="R447" s="45">
        <f t="shared" si="90"/>
        <v>1274.9999999999964</v>
      </c>
      <c r="S447" s="46">
        <f t="shared" si="91"/>
        <v>876.97562034870327</v>
      </c>
    </row>
    <row r="448" spans="1:19" x14ac:dyDescent="0.25">
      <c r="A448" s="92"/>
      <c r="B448" s="43"/>
      <c r="C448" s="92"/>
      <c r="D448" s="47">
        <v>180</v>
      </c>
      <c r="F448" s="43">
        <v>0.45416666666666666</v>
      </c>
      <c r="H448" s="43">
        <v>0.55833333333333335</v>
      </c>
      <c r="I448" s="44">
        <f t="shared" si="81"/>
        <v>0.56180555555555556</v>
      </c>
      <c r="J448" s="45" t="str">
        <f t="shared" si="82"/>
        <v/>
      </c>
      <c r="K448" s="45">
        <f t="shared" si="83"/>
        <v>150.00000000000003</v>
      </c>
      <c r="L448" s="45">
        <f t="shared" si="84"/>
        <v>3</v>
      </c>
      <c r="M448" s="45">
        <f t="shared" ca="1" si="85"/>
        <v>0.33333333333333331</v>
      </c>
      <c r="N448" s="45" t="e">
        <f t="shared" ca="1" si="86"/>
        <v>#VALUE!</v>
      </c>
      <c r="O448" s="45">
        <f t="shared" si="87"/>
        <v>450</v>
      </c>
      <c r="P448" s="46">
        <f t="shared" si="88"/>
        <v>47.347346607878421</v>
      </c>
      <c r="Q448" s="45">
        <f t="shared" si="89"/>
        <v>27000.000000000004</v>
      </c>
      <c r="R448" s="45">
        <f t="shared" si="90"/>
        <v>27450.000000000004</v>
      </c>
      <c r="S448" s="46">
        <f t="shared" si="91"/>
        <v>27047.347346607883</v>
      </c>
    </row>
    <row r="449" spans="1:19" x14ac:dyDescent="0.25">
      <c r="A449" s="48">
        <v>37879</v>
      </c>
      <c r="B449" s="43">
        <v>0.62986111111111109</v>
      </c>
      <c r="C449" s="92">
        <v>3</v>
      </c>
      <c r="D449" s="47">
        <v>0.01</v>
      </c>
      <c r="F449" s="43">
        <v>0.6958333333333333</v>
      </c>
      <c r="H449" s="43">
        <v>0.70347222222222217</v>
      </c>
      <c r="I449" s="44">
        <f t="shared" si="81"/>
        <v>0.70694444444444438</v>
      </c>
      <c r="J449" s="45" t="str">
        <f t="shared" si="82"/>
        <v/>
      </c>
      <c r="K449" s="45">
        <f t="shared" si="83"/>
        <v>10.999999999999961</v>
      </c>
      <c r="L449" s="45">
        <f t="shared" si="84"/>
        <v>1</v>
      </c>
      <c r="M449" s="45">
        <f t="shared" ca="1" si="85"/>
        <v>0.62986111111111109</v>
      </c>
      <c r="N449" s="45" t="e">
        <f t="shared" ca="1" si="86"/>
        <v>#VALUE!</v>
      </c>
      <c r="O449" s="45">
        <f t="shared" si="87"/>
        <v>2.5000000000000001E-2</v>
      </c>
      <c r="P449" s="46">
        <f t="shared" si="88"/>
        <v>5.4281443780592247E-3</v>
      </c>
      <c r="Q449" s="45">
        <f t="shared" si="89"/>
        <v>0.10999999999999961</v>
      </c>
      <c r="R449" s="45">
        <f t="shared" si="90"/>
        <v>0.13499999999999962</v>
      </c>
      <c r="S449" s="46">
        <f t="shared" si="91"/>
        <v>0.11542814437805883</v>
      </c>
    </row>
    <row r="450" spans="1:19" x14ac:dyDescent="0.25">
      <c r="A450" s="48">
        <v>37880</v>
      </c>
      <c r="B450" s="43">
        <v>0.34027777777777773</v>
      </c>
      <c r="C450" s="92">
        <v>3</v>
      </c>
      <c r="D450" s="47">
        <v>0.01</v>
      </c>
      <c r="F450" s="43">
        <v>0.41666666666666669</v>
      </c>
      <c r="H450" s="43">
        <v>0.41944444444444445</v>
      </c>
      <c r="I450" s="44" t="str">
        <f t="shared" si="81"/>
        <v/>
      </c>
      <c r="J450" s="45">
        <f t="shared" si="82"/>
        <v>9.9999999999999645</v>
      </c>
      <c r="K450" s="45">
        <f t="shared" si="83"/>
        <v>3.9999999999999858</v>
      </c>
      <c r="L450" s="45">
        <f t="shared" si="84"/>
        <v>1</v>
      </c>
      <c r="M450" s="45">
        <f t="shared" ca="1" si="85"/>
        <v>0.34027777777777773</v>
      </c>
      <c r="N450" s="45" t="str">
        <f t="shared" si="86"/>
        <v/>
      </c>
      <c r="O450" s="45">
        <f t="shared" si="87"/>
        <v>0.11999999999999958</v>
      </c>
      <c r="P450" s="46">
        <f t="shared" si="88"/>
        <v>0.11889063117286232</v>
      </c>
      <c r="Q450" s="45">
        <f t="shared" si="89"/>
        <v>3.9999999999999862E-2</v>
      </c>
      <c r="R450" s="45">
        <f t="shared" si="90"/>
        <v>0.15999999999999945</v>
      </c>
      <c r="S450" s="46">
        <f t="shared" si="91"/>
        <v>0.15889063117286217</v>
      </c>
    </row>
    <row r="451" spans="1:19" x14ac:dyDescent="0.25">
      <c r="A451" s="92"/>
      <c r="B451" s="43"/>
      <c r="C451" s="92"/>
      <c r="D451" s="47">
        <v>1.4E-2</v>
      </c>
      <c r="F451" s="43">
        <v>0.42638888888888887</v>
      </c>
      <c r="H451" s="43">
        <v>0.43124999999999997</v>
      </c>
      <c r="I451" s="44" t="str">
        <f t="shared" si="81"/>
        <v/>
      </c>
      <c r="J451" s="45">
        <f t="shared" si="82"/>
        <v>7.9999999999999716</v>
      </c>
      <c r="K451" s="45">
        <f t="shared" si="83"/>
        <v>6.9999999999999751</v>
      </c>
      <c r="L451" s="45">
        <f t="shared" si="84"/>
        <v>2</v>
      </c>
      <c r="M451" s="45">
        <f t="shared" ca="1" si="85"/>
        <v>0.34027777777777773</v>
      </c>
      <c r="N451" s="45" t="str">
        <f t="shared" si="86"/>
        <v/>
      </c>
      <c r="O451" s="45">
        <f t="shared" si="87"/>
        <v>7.5999999999999734E-2</v>
      </c>
      <c r="P451" s="46">
        <f t="shared" si="88"/>
        <v>6.9937483249019092E-2</v>
      </c>
      <c r="Q451" s="45">
        <f t="shared" si="89"/>
        <v>9.7999999999999657E-2</v>
      </c>
      <c r="R451" s="45">
        <f t="shared" si="90"/>
        <v>0.17399999999999938</v>
      </c>
      <c r="S451" s="46">
        <f t="shared" si="91"/>
        <v>0.16793748324901875</v>
      </c>
    </row>
    <row r="452" spans="1:19" x14ac:dyDescent="0.25">
      <c r="A452" s="92"/>
      <c r="B452" s="43"/>
      <c r="C452" s="92"/>
      <c r="D452" s="47">
        <v>5.0000000000000001E-3</v>
      </c>
      <c r="F452" s="43">
        <v>0.4368055555555555</v>
      </c>
      <c r="H452" s="43">
        <v>0.43958333333333338</v>
      </c>
      <c r="I452" s="44">
        <f t="shared" si="81"/>
        <v>0.44305555555555559</v>
      </c>
      <c r="J452" s="45" t="str">
        <f t="shared" si="82"/>
        <v/>
      </c>
      <c r="K452" s="45">
        <f t="shared" si="83"/>
        <v>4.0000000000001457</v>
      </c>
      <c r="L452" s="45">
        <f t="shared" si="84"/>
        <v>3</v>
      </c>
      <c r="M452" s="45">
        <f t="shared" ca="1" si="85"/>
        <v>0.34027777777777773</v>
      </c>
      <c r="N452" s="45" t="e">
        <f t="shared" ca="1" si="86"/>
        <v>#VALUE!</v>
      </c>
      <c r="O452" s="45">
        <f t="shared" si="87"/>
        <v>1.2500000000000001E-2</v>
      </c>
      <c r="P452" s="46">
        <f t="shared" si="88"/>
        <v>2.9346558686941856E-3</v>
      </c>
      <c r="Q452" s="45">
        <f t="shared" si="89"/>
        <v>2.0000000000000729E-2</v>
      </c>
      <c r="R452" s="45">
        <f t="shared" si="90"/>
        <v>3.250000000000073E-2</v>
      </c>
      <c r="S452" s="46">
        <f t="shared" si="91"/>
        <v>2.2934655868694913E-2</v>
      </c>
    </row>
    <row r="453" spans="1:19" x14ac:dyDescent="0.25">
      <c r="A453" s="48">
        <v>37880</v>
      </c>
      <c r="B453" s="43">
        <v>0.52361111111111114</v>
      </c>
      <c r="C453" s="92">
        <v>306</v>
      </c>
      <c r="D453" s="47">
        <v>0.01</v>
      </c>
      <c r="F453" s="43">
        <v>0.58124999999999993</v>
      </c>
      <c r="H453" s="43">
        <v>0.59027777777777779</v>
      </c>
      <c r="I453" s="44" t="str">
        <f t="shared" si="81"/>
        <v/>
      </c>
      <c r="J453" s="45">
        <f t="shared" si="82"/>
        <v>13.99999999999995</v>
      </c>
      <c r="K453" s="45">
        <f t="shared" si="83"/>
        <v>13.000000000000114</v>
      </c>
      <c r="L453" s="45">
        <f t="shared" si="84"/>
        <v>1</v>
      </c>
      <c r="M453" s="45">
        <f t="shared" ca="1" si="85"/>
        <v>0.52361111111111114</v>
      </c>
      <c r="N453" s="45" t="str">
        <f t="shared" si="86"/>
        <v/>
      </c>
      <c r="O453" s="45">
        <f t="shared" si="87"/>
        <v>70.069999999999752</v>
      </c>
      <c r="P453" s="46">
        <f t="shared" si="88"/>
        <v>20.247101545384222</v>
      </c>
      <c r="Q453" s="45">
        <f t="shared" si="89"/>
        <v>0.13000000000000114</v>
      </c>
      <c r="R453" s="45">
        <f t="shared" si="90"/>
        <v>70.199999999999747</v>
      </c>
      <c r="S453" s="46">
        <f t="shared" si="91"/>
        <v>20.377101545384225</v>
      </c>
    </row>
    <row r="454" spans="1:19" x14ac:dyDescent="0.25">
      <c r="A454" s="92"/>
      <c r="B454" s="43"/>
      <c r="C454" s="92"/>
      <c r="D454" s="47">
        <v>10</v>
      </c>
      <c r="F454" s="43">
        <v>0.6</v>
      </c>
      <c r="H454" s="43">
        <v>0.60347222222222219</v>
      </c>
      <c r="I454" s="44">
        <f t="shared" si="81"/>
        <v>0.6069444444444444</v>
      </c>
      <c r="J454" s="45" t="str">
        <f t="shared" si="82"/>
        <v/>
      </c>
      <c r="K454" s="45">
        <f t="shared" si="83"/>
        <v>4.9999999999999822</v>
      </c>
      <c r="L454" s="45">
        <f t="shared" si="84"/>
        <v>2</v>
      </c>
      <c r="M454" s="45">
        <f t="shared" ca="1" si="85"/>
        <v>0.52361111111111114</v>
      </c>
      <c r="N454" s="45" t="e">
        <f t="shared" ca="1" si="86"/>
        <v>#VALUE!</v>
      </c>
      <c r="O454" s="45">
        <f t="shared" si="87"/>
        <v>25</v>
      </c>
      <c r="P454" s="46">
        <f t="shared" si="88"/>
        <v>3.1021051639523365</v>
      </c>
      <c r="Q454" s="45">
        <f t="shared" si="89"/>
        <v>49.999999999999822</v>
      </c>
      <c r="R454" s="45">
        <f t="shared" si="90"/>
        <v>74.999999999999829</v>
      </c>
      <c r="S454" s="46">
        <f t="shared" si="91"/>
        <v>53.10210516395216</v>
      </c>
    </row>
    <row r="455" spans="1:19" x14ac:dyDescent="0.25">
      <c r="A455" s="48">
        <v>37880</v>
      </c>
      <c r="B455" s="43">
        <v>0.62777777777777777</v>
      </c>
      <c r="C455" s="92">
        <v>306</v>
      </c>
      <c r="D455" s="47">
        <v>4.0000000000000001E-3</v>
      </c>
      <c r="F455" s="43">
        <v>0.7090277777777777</v>
      </c>
      <c r="H455" s="43">
        <v>0.71597222222222223</v>
      </c>
      <c r="I455" s="44">
        <f t="shared" si="81"/>
        <v>0.71944444444444444</v>
      </c>
      <c r="J455" s="45" t="str">
        <f t="shared" si="82"/>
        <v/>
      </c>
      <c r="K455" s="45">
        <f t="shared" si="83"/>
        <v>10.000000000000124</v>
      </c>
      <c r="L455" s="45">
        <f t="shared" si="84"/>
        <v>1</v>
      </c>
      <c r="M455" s="45">
        <f t="shared" ca="1" si="85"/>
        <v>0.62777777777777777</v>
      </c>
      <c r="N455" s="45" t="e">
        <f t="shared" ca="1" si="86"/>
        <v>#VALUE!</v>
      </c>
      <c r="O455" s="45">
        <f t="shared" si="87"/>
        <v>0.01</v>
      </c>
      <c r="P455" s="46">
        <f t="shared" si="88"/>
        <v>2.4107675165242134E-3</v>
      </c>
      <c r="Q455" s="45">
        <f t="shared" si="89"/>
        <v>4.00000000000005E-2</v>
      </c>
      <c r="R455" s="45">
        <f t="shared" si="90"/>
        <v>5.0000000000000502E-2</v>
      </c>
      <c r="S455" s="46">
        <f t="shared" si="91"/>
        <v>4.2410767516524714E-2</v>
      </c>
    </row>
    <row r="456" spans="1:19" x14ac:dyDescent="0.25">
      <c r="A456" s="48">
        <v>37881</v>
      </c>
      <c r="B456" s="43">
        <v>0.33958333333333335</v>
      </c>
      <c r="C456" s="92">
        <v>3</v>
      </c>
      <c r="D456" s="47">
        <v>0.01</v>
      </c>
      <c r="F456" s="43">
        <v>0.41041666666666665</v>
      </c>
      <c r="H456" s="43">
        <v>0.41319444444444442</v>
      </c>
      <c r="I456" s="44">
        <f t="shared" si="81"/>
        <v>0.41666666666666663</v>
      </c>
      <c r="J456" s="45" t="str">
        <f t="shared" si="82"/>
        <v/>
      </c>
      <c r="K456" s="45">
        <f t="shared" si="83"/>
        <v>3.9999999999999858</v>
      </c>
      <c r="L456" s="45">
        <f t="shared" si="84"/>
        <v>1</v>
      </c>
      <c r="M456" s="45">
        <f t="shared" ca="1" si="85"/>
        <v>0.33958333333333335</v>
      </c>
      <c r="N456" s="45" t="e">
        <f t="shared" ca="1" si="86"/>
        <v>#VALUE!</v>
      </c>
      <c r="O456" s="45">
        <f t="shared" si="87"/>
        <v>2.5000000000000001E-2</v>
      </c>
      <c r="P456" s="46">
        <f t="shared" si="88"/>
        <v>5.4281443780592247E-3</v>
      </c>
      <c r="Q456" s="45">
        <f t="shared" si="89"/>
        <v>3.9999999999999862E-2</v>
      </c>
      <c r="R456" s="45">
        <f t="shared" si="90"/>
        <v>6.4999999999999863E-2</v>
      </c>
      <c r="S456" s="46">
        <f t="shared" si="91"/>
        <v>4.5428144378059088E-2</v>
      </c>
    </row>
    <row r="457" spans="1:19" x14ac:dyDescent="0.25">
      <c r="A457" s="48">
        <v>37881</v>
      </c>
      <c r="B457" s="43">
        <v>0.41875000000000001</v>
      </c>
      <c r="C457" s="92">
        <v>206</v>
      </c>
      <c r="D457" s="47">
        <v>0.01</v>
      </c>
      <c r="F457" s="43">
        <v>0.47916666666666669</v>
      </c>
      <c r="H457" s="43">
        <v>0.4909722222222222</v>
      </c>
      <c r="I457" s="44">
        <f t="shared" si="81"/>
        <v>0.49444444444444441</v>
      </c>
      <c r="J457" s="45" t="str">
        <f t="shared" si="82"/>
        <v/>
      </c>
      <c r="K457" s="45">
        <f t="shared" si="83"/>
        <v>16.99999999999994</v>
      </c>
      <c r="L457" s="45">
        <f t="shared" si="84"/>
        <v>1</v>
      </c>
      <c r="M457" s="45">
        <f t="shared" ca="1" si="85"/>
        <v>0.41875000000000001</v>
      </c>
      <c r="N457" s="45" t="e">
        <f t="shared" ca="1" si="86"/>
        <v>#VALUE!</v>
      </c>
      <c r="O457" s="45">
        <f t="shared" si="87"/>
        <v>2.5000000000000001E-2</v>
      </c>
      <c r="P457" s="46">
        <f t="shared" si="88"/>
        <v>5.4281443780592247E-3</v>
      </c>
      <c r="Q457" s="45">
        <f t="shared" si="89"/>
        <v>0.1699999999999994</v>
      </c>
      <c r="R457" s="45">
        <f t="shared" si="90"/>
        <v>0.1949999999999994</v>
      </c>
      <c r="S457" s="46">
        <f t="shared" si="91"/>
        <v>0.17542814437805862</v>
      </c>
    </row>
    <row r="458" spans="1:19" x14ac:dyDescent="0.25">
      <c r="A458" s="48">
        <v>37882</v>
      </c>
      <c r="B458" s="43">
        <v>0.33749999999999997</v>
      </c>
      <c r="C458" s="92">
        <v>306</v>
      </c>
      <c r="D458" s="47">
        <v>0.01</v>
      </c>
      <c r="F458" s="43">
        <v>0.40208333333333335</v>
      </c>
      <c r="H458" s="43">
        <v>0.40833333333333338</v>
      </c>
      <c r="I458" s="44">
        <f t="shared" si="81"/>
        <v>0.41180555555555559</v>
      </c>
      <c r="J458" s="45" t="str">
        <f t="shared" si="82"/>
        <v/>
      </c>
      <c r="K458" s="45">
        <f t="shared" si="83"/>
        <v>9.000000000000048</v>
      </c>
      <c r="L458" s="45">
        <f t="shared" si="84"/>
        <v>1</v>
      </c>
      <c r="M458" s="45">
        <f t="shared" ca="1" si="85"/>
        <v>0.33749999999999997</v>
      </c>
      <c r="N458" s="45" t="e">
        <f t="shared" ca="1" si="86"/>
        <v>#VALUE!</v>
      </c>
      <c r="O458" s="45">
        <f t="shared" si="87"/>
        <v>2.5000000000000001E-2</v>
      </c>
      <c r="P458" s="46">
        <f t="shared" si="88"/>
        <v>5.4281443780592247E-3</v>
      </c>
      <c r="Q458" s="45">
        <f t="shared" si="89"/>
        <v>9.0000000000000482E-2</v>
      </c>
      <c r="R458" s="45">
        <f t="shared" si="90"/>
        <v>0.11500000000000049</v>
      </c>
      <c r="S458" s="46">
        <f t="shared" si="91"/>
        <v>9.5428144378059701E-2</v>
      </c>
    </row>
    <row r="459" spans="1:19" x14ac:dyDescent="0.25">
      <c r="A459" s="92"/>
      <c r="B459" s="43"/>
      <c r="C459" s="92"/>
      <c r="D459" s="47"/>
      <c r="F459" s="43">
        <v>0.4145833333333333</v>
      </c>
      <c r="H459" s="43">
        <v>0.42083333333333334</v>
      </c>
      <c r="I459" s="44" t="str">
        <f t="shared" si="81"/>
        <v/>
      </c>
      <c r="J459" s="45">
        <f t="shared" si="82"/>
        <v>4.9999999999999822</v>
      </c>
      <c r="K459" s="45">
        <f t="shared" si="83"/>
        <v>9.000000000000048</v>
      </c>
      <c r="L459" s="45">
        <f t="shared" si="84"/>
        <v>2</v>
      </c>
      <c r="M459" s="45">
        <f t="shared" ca="1" si="85"/>
        <v>0.33749999999999997</v>
      </c>
      <c r="N459" s="45" t="str">
        <f t="shared" si="86"/>
        <v/>
      </c>
      <c r="O459" s="45">
        <f t="shared" si="87"/>
        <v>24.999999999999911</v>
      </c>
      <c r="P459" s="46">
        <f t="shared" si="88"/>
        <v>3.1021034229199831</v>
      </c>
      <c r="Q459" s="45">
        <f t="shared" si="89"/>
        <v>0</v>
      </c>
      <c r="R459" s="45">
        <f t="shared" si="90"/>
        <v>24.999999999999911</v>
      </c>
      <c r="S459" s="46">
        <f t="shared" si="91"/>
        <v>3.1021034229199831</v>
      </c>
    </row>
    <row r="460" spans="1:19" x14ac:dyDescent="0.25">
      <c r="A460" s="92"/>
      <c r="B460" s="43"/>
      <c r="C460" s="92"/>
      <c r="D460" s="47">
        <v>10</v>
      </c>
      <c r="F460" s="43">
        <v>0.42430555555555555</v>
      </c>
      <c r="H460" s="43">
        <v>0.42638888888888887</v>
      </c>
      <c r="I460" s="44" t="str">
        <f t="shared" si="81"/>
        <v/>
      </c>
      <c r="J460" s="45">
        <f t="shared" si="82"/>
        <v>4.9999999999999822</v>
      </c>
      <c r="K460" s="45">
        <f t="shared" si="83"/>
        <v>2.9999999999999893</v>
      </c>
      <c r="L460" s="45">
        <f t="shared" si="84"/>
        <v>3</v>
      </c>
      <c r="M460" s="45">
        <f t="shared" ca="1" si="85"/>
        <v>0.33749999999999997</v>
      </c>
      <c r="N460" s="45" t="str">
        <f t="shared" si="86"/>
        <v/>
      </c>
      <c r="O460" s="45">
        <f t="shared" si="87"/>
        <v>524.99999999999818</v>
      </c>
      <c r="P460" s="46">
        <f t="shared" si="88"/>
        <v>317.11780071693534</v>
      </c>
      <c r="Q460" s="45">
        <f t="shared" si="89"/>
        <v>29.999999999999893</v>
      </c>
      <c r="R460" s="45">
        <f t="shared" si="90"/>
        <v>554.99999999999807</v>
      </c>
      <c r="S460" s="46">
        <f t="shared" si="91"/>
        <v>347.11780071693522</v>
      </c>
    </row>
    <row r="461" spans="1:19" x14ac:dyDescent="0.25">
      <c r="A461" s="92"/>
      <c r="B461" s="43"/>
      <c r="C461" s="92"/>
      <c r="D461" s="47">
        <v>200</v>
      </c>
      <c r="F461" s="43">
        <v>0.42986111111111108</v>
      </c>
      <c r="H461" s="43">
        <v>0.62013888888888891</v>
      </c>
      <c r="I461" s="44" t="str">
        <f t="shared" si="81"/>
        <v/>
      </c>
      <c r="J461" s="45">
        <f t="shared" si="82"/>
        <v>4.9999999999999822</v>
      </c>
      <c r="K461" s="45">
        <f t="shared" si="83"/>
        <v>274.00000000000006</v>
      </c>
      <c r="L461" s="45">
        <f t="shared" si="84"/>
        <v>4</v>
      </c>
      <c r="M461" s="45">
        <f t="shared" ca="1" si="85"/>
        <v>0.33749999999999997</v>
      </c>
      <c r="N461" s="45" t="str">
        <f t="shared" si="86"/>
        <v/>
      </c>
      <c r="O461" s="45">
        <f t="shared" si="87"/>
        <v>499.99999999999824</v>
      </c>
      <c r="P461" s="46">
        <f t="shared" si="88"/>
        <v>52.318143894973915</v>
      </c>
      <c r="Q461" s="45">
        <f t="shared" si="89"/>
        <v>54800.000000000015</v>
      </c>
      <c r="R461" s="45">
        <f t="shared" si="90"/>
        <v>55300.000000000015</v>
      </c>
      <c r="S461" s="46">
        <f t="shared" si="91"/>
        <v>54852.31814389499</v>
      </c>
    </row>
    <row r="462" spans="1:19" x14ac:dyDescent="0.25">
      <c r="A462" s="92"/>
      <c r="B462" s="43"/>
      <c r="C462" s="92"/>
      <c r="D462" s="47">
        <v>0</v>
      </c>
      <c r="F462" s="43">
        <v>0.62361111111111112</v>
      </c>
      <c r="H462" s="43">
        <v>0.62430555555555556</v>
      </c>
      <c r="I462" s="44" t="str">
        <f t="shared" si="81"/>
        <v/>
      </c>
      <c r="J462" s="45">
        <f t="shared" si="82"/>
        <v>15.999999999999943</v>
      </c>
      <c r="K462" s="45">
        <f t="shared" si="83"/>
        <v>0.99999999999999645</v>
      </c>
      <c r="L462" s="45">
        <f t="shared" si="84"/>
        <v>5</v>
      </c>
      <c r="M462" s="45">
        <f t="shared" ca="1" si="85"/>
        <v>0.33749999999999997</v>
      </c>
      <c r="N462" s="45" t="str">
        <f t="shared" si="86"/>
        <v/>
      </c>
      <c r="O462" s="45">
        <f t="shared" si="87"/>
        <v>1599.9999999999943</v>
      </c>
      <c r="P462" s="46">
        <f t="shared" si="88"/>
        <v>167.41806046391653</v>
      </c>
      <c r="Q462" s="45">
        <f t="shared" si="89"/>
        <v>0</v>
      </c>
      <c r="R462" s="45">
        <f t="shared" si="90"/>
        <v>1599.9999999999943</v>
      </c>
      <c r="S462" s="46">
        <f t="shared" si="91"/>
        <v>167.41806046391653</v>
      </c>
    </row>
    <row r="463" spans="1:19" x14ac:dyDescent="0.25">
      <c r="A463" s="92"/>
      <c r="B463" s="43"/>
      <c r="C463" s="92"/>
      <c r="D463" s="47">
        <v>200</v>
      </c>
      <c r="F463" s="43">
        <v>0.63541666666666663</v>
      </c>
      <c r="H463" s="43">
        <v>0.68402777777777779</v>
      </c>
      <c r="I463" s="44">
        <f t="shared" si="81"/>
        <v>0.6875</v>
      </c>
      <c r="J463" s="45" t="str">
        <f t="shared" si="82"/>
        <v/>
      </c>
      <c r="K463" s="45">
        <f t="shared" si="83"/>
        <v>70.000000000000071</v>
      </c>
      <c r="L463" s="45">
        <f t="shared" si="84"/>
        <v>6</v>
      </c>
      <c r="M463" s="45">
        <f t="shared" ca="1" si="85"/>
        <v>0.33749999999999997</v>
      </c>
      <c r="N463" s="45" t="e">
        <f t="shared" ca="1" si="86"/>
        <v>#VALUE!</v>
      </c>
      <c r="O463" s="45">
        <f t="shared" si="87"/>
        <v>500</v>
      </c>
      <c r="P463" s="46">
        <f t="shared" si="88"/>
        <v>52.318172546220183</v>
      </c>
      <c r="Q463" s="45">
        <f t="shared" si="89"/>
        <v>14000.000000000015</v>
      </c>
      <c r="R463" s="45">
        <f t="shared" si="90"/>
        <v>14500.000000000015</v>
      </c>
      <c r="S463" s="46">
        <f t="shared" si="91"/>
        <v>14052.318172546235</v>
      </c>
    </row>
    <row r="464" spans="1:19" x14ac:dyDescent="0.25">
      <c r="A464" s="48">
        <v>37883</v>
      </c>
      <c r="B464" s="43">
        <v>0.33055555555555555</v>
      </c>
      <c r="C464" s="92">
        <v>3</v>
      </c>
      <c r="D464" s="47">
        <v>0.01</v>
      </c>
      <c r="F464" s="43">
        <v>0.3527777777777778</v>
      </c>
      <c r="H464" s="43">
        <v>0.35486111111111113</v>
      </c>
      <c r="I464" s="44" t="str">
        <f t="shared" si="81"/>
        <v/>
      </c>
      <c r="J464" s="45">
        <f t="shared" si="82"/>
        <v>8.999999999999968</v>
      </c>
      <c r="K464" s="45">
        <f t="shared" si="83"/>
        <v>2.9999999999999893</v>
      </c>
      <c r="L464" s="45">
        <f t="shared" si="84"/>
        <v>1</v>
      </c>
      <c r="M464" s="45">
        <f t="shared" ca="1" si="85"/>
        <v>0.33055555555555555</v>
      </c>
      <c r="N464" s="45" t="str">
        <f t="shared" si="86"/>
        <v/>
      </c>
      <c r="O464" s="45">
        <f t="shared" si="87"/>
        <v>450.04499999999842</v>
      </c>
      <c r="P464" s="46">
        <f t="shared" si="88"/>
        <v>97.707547489482963</v>
      </c>
      <c r="Q464" s="45">
        <f t="shared" si="89"/>
        <v>2.9999999999999895E-2</v>
      </c>
      <c r="R464" s="45">
        <f t="shared" si="90"/>
        <v>450.0749999999984</v>
      </c>
      <c r="S464" s="46">
        <f t="shared" si="91"/>
        <v>97.737547489482964</v>
      </c>
    </row>
    <row r="465" spans="1:19" x14ac:dyDescent="0.25">
      <c r="A465" s="92"/>
      <c r="B465" s="43"/>
      <c r="C465" s="92"/>
      <c r="D465" s="47">
        <v>100</v>
      </c>
      <c r="F465" s="43">
        <v>0.3611111111111111</v>
      </c>
      <c r="H465" s="43">
        <v>0.36249999999999999</v>
      </c>
      <c r="I465" s="44" t="str">
        <f t="shared" si="81"/>
        <v/>
      </c>
      <c r="J465" s="45">
        <f t="shared" si="82"/>
        <v>2.9999999999999893</v>
      </c>
      <c r="K465" s="45">
        <f t="shared" si="83"/>
        <v>1.9999999999999929</v>
      </c>
      <c r="L465" s="45">
        <f t="shared" si="84"/>
        <v>2</v>
      </c>
      <c r="M465" s="45">
        <f t="shared" ca="1" si="85"/>
        <v>0.33055555555555555</v>
      </c>
      <c r="N465" s="45" t="str">
        <f t="shared" si="86"/>
        <v/>
      </c>
      <c r="O465" s="45">
        <f t="shared" si="87"/>
        <v>419.99999999999852</v>
      </c>
      <c r="P465" s="46">
        <f t="shared" si="88"/>
        <v>408.31140981172558</v>
      </c>
      <c r="Q465" s="45">
        <f t="shared" si="89"/>
        <v>199.99999999999929</v>
      </c>
      <c r="R465" s="45">
        <f t="shared" si="90"/>
        <v>619.99999999999784</v>
      </c>
      <c r="S465" s="46">
        <f t="shared" si="91"/>
        <v>608.31140981172484</v>
      </c>
    </row>
    <row r="466" spans="1:19" x14ac:dyDescent="0.25">
      <c r="A466" s="92"/>
      <c r="B466" s="43"/>
      <c r="C466" s="92"/>
      <c r="D466" s="47">
        <v>180</v>
      </c>
      <c r="F466" s="43">
        <v>0.36458333333333331</v>
      </c>
      <c r="H466" s="43">
        <v>0.50555555555555554</v>
      </c>
      <c r="I466" s="44">
        <f t="shared" si="81"/>
        <v>0.50902777777777775</v>
      </c>
      <c r="J466" s="45" t="str">
        <f t="shared" si="82"/>
        <v/>
      </c>
      <c r="K466" s="45">
        <f t="shared" si="83"/>
        <v>203</v>
      </c>
      <c r="L466" s="45">
        <f t="shared" si="84"/>
        <v>3</v>
      </c>
      <c r="M466" s="45">
        <f t="shared" ca="1" si="85"/>
        <v>0.33055555555555555</v>
      </c>
      <c r="N466" s="45" t="e">
        <f t="shared" ca="1" si="86"/>
        <v>#VALUE!</v>
      </c>
      <c r="O466" s="45">
        <f t="shared" si="87"/>
        <v>450</v>
      </c>
      <c r="P466" s="46">
        <f t="shared" si="88"/>
        <v>47.347346607878421</v>
      </c>
      <c r="Q466" s="45">
        <f t="shared" si="89"/>
        <v>36540</v>
      </c>
      <c r="R466" s="45">
        <f t="shared" si="90"/>
        <v>36990</v>
      </c>
      <c r="S466" s="46">
        <f t="shared" si="91"/>
        <v>36587.347346607879</v>
      </c>
    </row>
    <row r="467" spans="1:19" x14ac:dyDescent="0.25">
      <c r="A467" s="48">
        <v>37886</v>
      </c>
      <c r="B467" s="43">
        <v>0.40902777777777777</v>
      </c>
      <c r="C467" s="92">
        <v>206</v>
      </c>
      <c r="D467" s="47">
        <v>0.01</v>
      </c>
      <c r="F467" s="43">
        <v>0.53611111111111109</v>
      </c>
      <c r="H467" s="43">
        <v>0.53819444444444442</v>
      </c>
      <c r="I467" s="44" t="str">
        <f t="shared" si="81"/>
        <v/>
      </c>
      <c r="J467" s="45">
        <f t="shared" si="82"/>
        <v>6.0000000000001386</v>
      </c>
      <c r="K467" s="45">
        <f t="shared" si="83"/>
        <v>2.9999999999999893</v>
      </c>
      <c r="L467" s="45">
        <f t="shared" si="84"/>
        <v>1</v>
      </c>
      <c r="M467" s="45">
        <f t="shared" ca="1" si="85"/>
        <v>0.40902777777777777</v>
      </c>
      <c r="N467" s="45" t="str">
        <f t="shared" si="86"/>
        <v/>
      </c>
      <c r="O467" s="45">
        <f t="shared" si="87"/>
        <v>3.03000000000007</v>
      </c>
      <c r="P467" s="46">
        <f t="shared" si="88"/>
        <v>1.289882339197169</v>
      </c>
      <c r="Q467" s="45">
        <f t="shared" si="89"/>
        <v>2.9999999999999895E-2</v>
      </c>
      <c r="R467" s="45">
        <f t="shared" si="90"/>
        <v>3.0600000000000698</v>
      </c>
      <c r="S467" s="46">
        <f t="shared" si="91"/>
        <v>1.3198823391971688</v>
      </c>
    </row>
    <row r="468" spans="1:19" x14ac:dyDescent="0.25">
      <c r="A468" s="92"/>
      <c r="B468" s="43"/>
      <c r="C468" s="92"/>
      <c r="D468" s="47">
        <v>1</v>
      </c>
      <c r="F468" s="43">
        <v>0.54236111111111118</v>
      </c>
      <c r="H468" s="43">
        <v>0.5708333333333333</v>
      </c>
      <c r="I468" s="44" t="str">
        <f t="shared" si="81"/>
        <v/>
      </c>
      <c r="J468" s="45">
        <f t="shared" si="82"/>
        <v>10.999999999999961</v>
      </c>
      <c r="K468" s="45">
        <f t="shared" si="83"/>
        <v>40.999999999999858</v>
      </c>
      <c r="L468" s="45">
        <f t="shared" si="84"/>
        <v>2</v>
      </c>
      <c r="M468" s="45">
        <f t="shared" ca="1" si="85"/>
        <v>0.40902777777777777</v>
      </c>
      <c r="N468" s="45" t="str">
        <f t="shared" si="86"/>
        <v/>
      </c>
      <c r="O468" s="45">
        <f t="shared" si="87"/>
        <v>38.499999999999865</v>
      </c>
      <c r="P468" s="46">
        <f t="shared" si="88"/>
        <v>30.69609873682591</v>
      </c>
      <c r="Q468" s="45">
        <f t="shared" si="89"/>
        <v>40.999999999999858</v>
      </c>
      <c r="R468" s="45">
        <f t="shared" si="90"/>
        <v>79.499999999999716</v>
      </c>
      <c r="S468" s="46">
        <f t="shared" si="91"/>
        <v>71.696098736825775</v>
      </c>
    </row>
    <row r="469" spans="1:19" x14ac:dyDescent="0.25">
      <c r="A469" s="92"/>
      <c r="B469" s="43"/>
      <c r="C469" s="92"/>
      <c r="D469" s="47">
        <v>6</v>
      </c>
      <c r="F469" s="43">
        <v>0.57847222222222217</v>
      </c>
      <c r="H469" s="43">
        <v>0.58611111111111114</v>
      </c>
      <c r="I469" s="44" t="str">
        <f t="shared" si="81"/>
        <v/>
      </c>
      <c r="J469" s="45">
        <f t="shared" si="82"/>
        <v>15.999999999999943</v>
      </c>
      <c r="K469" s="45">
        <f t="shared" si="83"/>
        <v>11.000000000000121</v>
      </c>
      <c r="L469" s="45">
        <f t="shared" si="84"/>
        <v>3</v>
      </c>
      <c r="M469" s="45">
        <f t="shared" ca="1" si="85"/>
        <v>0.40902777777777777</v>
      </c>
      <c r="N469" s="45" t="str">
        <f t="shared" si="86"/>
        <v/>
      </c>
      <c r="O469" s="45">
        <f t="shared" si="87"/>
        <v>48.06399999999983</v>
      </c>
      <c r="P469" s="46">
        <f t="shared" si="88"/>
        <v>14.482288151224086</v>
      </c>
      <c r="Q469" s="45">
        <f t="shared" si="89"/>
        <v>66.000000000000725</v>
      </c>
      <c r="R469" s="45">
        <f t="shared" si="90"/>
        <v>114.06400000000056</v>
      </c>
      <c r="S469" s="46">
        <f t="shared" si="91"/>
        <v>80.482288151224807</v>
      </c>
    </row>
    <row r="470" spans="1:19" x14ac:dyDescent="0.25">
      <c r="A470" s="92"/>
      <c r="B470" s="43"/>
      <c r="C470" s="92"/>
      <c r="D470" s="47">
        <v>8.0000000000000002E-3</v>
      </c>
      <c r="F470" s="43">
        <v>0.59722222222222221</v>
      </c>
      <c r="H470" s="43">
        <v>0.60277777777777775</v>
      </c>
      <c r="I470" s="44" t="str">
        <f t="shared" si="81"/>
        <v/>
      </c>
      <c r="J470" s="45">
        <f t="shared" si="82"/>
        <v>9.9999999999999645</v>
      </c>
      <c r="K470" s="45">
        <f t="shared" si="83"/>
        <v>7.9999999999999716</v>
      </c>
      <c r="L470" s="45">
        <f t="shared" si="84"/>
        <v>4</v>
      </c>
      <c r="M470" s="45">
        <f t="shared" ca="1" si="85"/>
        <v>0.40902777777777777</v>
      </c>
      <c r="N470" s="45" t="str">
        <f t="shared" si="86"/>
        <v/>
      </c>
      <c r="O470" s="45">
        <f t="shared" si="87"/>
        <v>4.539999999999984</v>
      </c>
      <c r="P470" s="46">
        <f t="shared" si="88"/>
        <v>1.8886983536291446</v>
      </c>
      <c r="Q470" s="45">
        <f t="shared" si="89"/>
        <v>6.3999999999999779E-2</v>
      </c>
      <c r="R470" s="45">
        <f t="shared" si="90"/>
        <v>4.6039999999999841</v>
      </c>
      <c r="S470" s="46">
        <f t="shared" si="91"/>
        <v>1.9526983536291445</v>
      </c>
    </row>
    <row r="471" spans="1:19" x14ac:dyDescent="0.25">
      <c r="A471" s="92"/>
      <c r="B471" s="43"/>
      <c r="C471" s="92"/>
      <c r="D471" s="47">
        <v>0.9</v>
      </c>
      <c r="F471" s="43">
        <v>0.60972222222222217</v>
      </c>
      <c r="H471" s="43">
        <v>0.61249999999999993</v>
      </c>
      <c r="I471" s="44">
        <f t="shared" si="81"/>
        <v>0.61597222222222214</v>
      </c>
      <c r="J471" s="45" t="str">
        <f t="shared" si="82"/>
        <v/>
      </c>
      <c r="K471" s="45">
        <f t="shared" si="83"/>
        <v>3.9999999999999858</v>
      </c>
      <c r="L471" s="45">
        <f t="shared" si="84"/>
        <v>5</v>
      </c>
      <c r="M471" s="45">
        <f t="shared" ca="1" si="85"/>
        <v>0.40902777777777777</v>
      </c>
      <c r="N471" s="45" t="e">
        <f t="shared" ca="1" si="86"/>
        <v>#VALUE!</v>
      </c>
      <c r="O471" s="45">
        <f t="shared" si="87"/>
        <v>2.25</v>
      </c>
      <c r="P471" s="46">
        <f t="shared" si="88"/>
        <v>0.32822386709772522</v>
      </c>
      <c r="Q471" s="45">
        <f t="shared" si="89"/>
        <v>3.5999999999999872</v>
      </c>
      <c r="R471" s="45">
        <f t="shared" si="90"/>
        <v>5.8499999999999872</v>
      </c>
      <c r="S471" s="46">
        <f t="shared" si="91"/>
        <v>3.9282238670977123</v>
      </c>
    </row>
    <row r="472" spans="1:19" x14ac:dyDescent="0.25">
      <c r="A472" s="48">
        <v>37886</v>
      </c>
      <c r="B472" s="43">
        <v>0.62847222222222221</v>
      </c>
      <c r="C472" s="92">
        <v>306</v>
      </c>
      <c r="D472" s="47">
        <v>0.01</v>
      </c>
      <c r="F472" s="43">
        <v>0.69305555555555554</v>
      </c>
      <c r="H472" s="43">
        <v>0.69861111111111107</v>
      </c>
      <c r="I472" s="44">
        <f t="shared" si="81"/>
        <v>0.70208333333333328</v>
      </c>
      <c r="J472" s="45" t="str">
        <f t="shared" si="82"/>
        <v/>
      </c>
      <c r="K472" s="45">
        <f t="shared" si="83"/>
        <v>7.9999999999999716</v>
      </c>
      <c r="L472" s="45">
        <f t="shared" si="84"/>
        <v>1</v>
      </c>
      <c r="M472" s="45">
        <f t="shared" ca="1" si="85"/>
        <v>0.62847222222222221</v>
      </c>
      <c r="N472" s="45" t="e">
        <f t="shared" ca="1" si="86"/>
        <v>#VALUE!</v>
      </c>
      <c r="O472" s="45">
        <f t="shared" si="87"/>
        <v>2.5000000000000001E-2</v>
      </c>
      <c r="P472" s="46">
        <f t="shared" si="88"/>
        <v>5.4281443780592247E-3</v>
      </c>
      <c r="Q472" s="45">
        <f t="shared" si="89"/>
        <v>7.9999999999999724E-2</v>
      </c>
      <c r="R472" s="45">
        <f t="shared" si="90"/>
        <v>0.10499999999999973</v>
      </c>
      <c r="S472" s="46">
        <f t="shared" si="91"/>
        <v>8.5428144378058943E-2</v>
      </c>
    </row>
    <row r="473" spans="1:19" x14ac:dyDescent="0.25">
      <c r="A473" s="48">
        <v>37887</v>
      </c>
      <c r="B473" s="43">
        <v>0.33749999999999997</v>
      </c>
      <c r="C473" s="92">
        <v>3</v>
      </c>
      <c r="D473" s="47">
        <v>1E-3</v>
      </c>
      <c r="F473" s="43">
        <v>0.3972222222222222</v>
      </c>
      <c r="H473" s="43">
        <v>0.40138888888888885</v>
      </c>
      <c r="I473" s="44" t="str">
        <f t="shared" si="81"/>
        <v/>
      </c>
      <c r="J473" s="45">
        <f t="shared" si="82"/>
        <v>7.0000000000000551</v>
      </c>
      <c r="K473" s="45">
        <f t="shared" si="83"/>
        <v>5.9999999999999787</v>
      </c>
      <c r="L473" s="45">
        <f t="shared" si="84"/>
        <v>1</v>
      </c>
      <c r="M473" s="45">
        <f t="shared" ca="1" si="85"/>
        <v>0.33749999999999997</v>
      </c>
      <c r="N473" s="45" t="str">
        <f t="shared" si="86"/>
        <v/>
      </c>
      <c r="O473" s="45">
        <f t="shared" si="87"/>
        <v>0.35350000000000281</v>
      </c>
      <c r="P473" s="46">
        <f t="shared" si="88"/>
        <v>0.15051537880923593</v>
      </c>
      <c r="Q473" s="45">
        <f t="shared" si="89"/>
        <v>5.9999999999999784E-3</v>
      </c>
      <c r="R473" s="45">
        <f t="shared" si="90"/>
        <v>0.35950000000000282</v>
      </c>
      <c r="S473" s="46">
        <f t="shared" si="91"/>
        <v>0.15651537880923591</v>
      </c>
    </row>
    <row r="474" spans="1:19" x14ac:dyDescent="0.25">
      <c r="A474" s="92"/>
      <c r="B474" s="43"/>
      <c r="C474" s="92"/>
      <c r="D474" s="47">
        <v>0.1</v>
      </c>
      <c r="F474" s="43">
        <v>0.40625</v>
      </c>
      <c r="H474" s="43">
        <v>0.40972222222222227</v>
      </c>
      <c r="I474" s="44" t="str">
        <f t="shared" si="81"/>
        <v/>
      </c>
      <c r="J474" s="45">
        <f t="shared" si="82"/>
        <v>9.9999999999999645</v>
      </c>
      <c r="K474" s="45">
        <f t="shared" si="83"/>
        <v>5.0000000000000622</v>
      </c>
      <c r="L474" s="45">
        <f t="shared" si="84"/>
        <v>2</v>
      </c>
      <c r="M474" s="45">
        <f t="shared" ca="1" si="85"/>
        <v>0.33749999999999997</v>
      </c>
      <c r="N474" s="45" t="str">
        <f t="shared" si="86"/>
        <v/>
      </c>
      <c r="O474" s="45">
        <f t="shared" si="87"/>
        <v>50.499999999999815</v>
      </c>
      <c r="P474" s="46">
        <f t="shared" si="88"/>
        <v>21.497623068657919</v>
      </c>
      <c r="Q474" s="45">
        <f t="shared" si="89"/>
        <v>0.50000000000000622</v>
      </c>
      <c r="R474" s="45">
        <f t="shared" si="90"/>
        <v>50.999999999999822</v>
      </c>
      <c r="S474" s="46">
        <f t="shared" si="91"/>
        <v>21.997623068657926</v>
      </c>
    </row>
    <row r="475" spans="1:19" x14ac:dyDescent="0.25">
      <c r="A475" s="92"/>
      <c r="B475" s="43"/>
      <c r="C475" s="92"/>
      <c r="D475" s="47">
        <v>10</v>
      </c>
      <c r="F475" s="43">
        <v>0.41666666666666669</v>
      </c>
      <c r="H475" s="43">
        <v>0.4201388888888889</v>
      </c>
      <c r="I475" s="44">
        <f t="shared" si="81"/>
        <v>0.4236111111111111</v>
      </c>
      <c r="J475" s="45" t="str">
        <f t="shared" si="82"/>
        <v/>
      </c>
      <c r="K475" s="45">
        <f t="shared" si="83"/>
        <v>4.9999999999999822</v>
      </c>
      <c r="L475" s="45">
        <f t="shared" si="84"/>
        <v>3</v>
      </c>
      <c r="M475" s="45">
        <f t="shared" ca="1" si="85"/>
        <v>0.33749999999999997</v>
      </c>
      <c r="N475" s="45" t="e">
        <f t="shared" ca="1" si="86"/>
        <v>#VALUE!</v>
      </c>
      <c r="O475" s="45">
        <f t="shared" si="87"/>
        <v>25</v>
      </c>
      <c r="P475" s="46">
        <f t="shared" si="88"/>
        <v>3.1021051639523365</v>
      </c>
      <c r="Q475" s="45">
        <f t="shared" si="89"/>
        <v>49.999999999999822</v>
      </c>
      <c r="R475" s="45">
        <f t="shared" si="90"/>
        <v>74.999999999999829</v>
      </c>
      <c r="S475" s="46">
        <f t="shared" si="91"/>
        <v>53.10210516395216</v>
      </c>
    </row>
    <row r="476" spans="1:19" x14ac:dyDescent="0.25">
      <c r="A476" s="48">
        <v>37887</v>
      </c>
      <c r="B476" s="43">
        <v>0.44930555555555557</v>
      </c>
      <c r="C476" s="92">
        <v>3</v>
      </c>
      <c r="D476" s="47">
        <v>0.1</v>
      </c>
      <c r="F476" s="43">
        <v>0.46180555555555558</v>
      </c>
      <c r="H476" s="43">
        <v>0.47569444444444442</v>
      </c>
      <c r="I476" s="44">
        <f t="shared" si="81"/>
        <v>0.47916666666666663</v>
      </c>
      <c r="J476" s="45" t="str">
        <f t="shared" si="82"/>
        <v/>
      </c>
      <c r="K476" s="45">
        <f t="shared" si="83"/>
        <v>19.999999999999929</v>
      </c>
      <c r="L476" s="45">
        <f t="shared" si="84"/>
        <v>1</v>
      </c>
      <c r="M476" s="45">
        <f t="shared" ca="1" si="85"/>
        <v>0.44930555555555557</v>
      </c>
      <c r="N476" s="45" t="e">
        <f t="shared" ca="1" si="86"/>
        <v>#VALUE!</v>
      </c>
      <c r="O476" s="45">
        <f t="shared" si="87"/>
        <v>0.25</v>
      </c>
      <c r="P476" s="46">
        <f t="shared" si="88"/>
        <v>4.342905372259271E-2</v>
      </c>
      <c r="Q476" s="45">
        <f t="shared" si="89"/>
        <v>1.9999999999999929</v>
      </c>
      <c r="R476" s="45">
        <f t="shared" si="90"/>
        <v>2.2499999999999929</v>
      </c>
      <c r="S476" s="46">
        <f t="shared" si="91"/>
        <v>2.0434290537225857</v>
      </c>
    </row>
    <row r="477" spans="1:19" x14ac:dyDescent="0.25">
      <c r="A477" s="48">
        <v>37887</v>
      </c>
      <c r="B477" s="43">
        <v>0.52430555555555558</v>
      </c>
      <c r="C477" s="92">
        <v>206</v>
      </c>
      <c r="D477" s="47">
        <v>0.01</v>
      </c>
      <c r="F477" s="43">
        <v>0.57638888888888895</v>
      </c>
      <c r="H477" s="43">
        <v>0.5854166666666667</v>
      </c>
      <c r="I477" s="44">
        <f t="shared" si="81"/>
        <v>0.58888888888888891</v>
      </c>
      <c r="J477" s="45" t="str">
        <f t="shared" si="82"/>
        <v/>
      </c>
      <c r="K477" s="45">
        <f t="shared" si="83"/>
        <v>12.999999999999954</v>
      </c>
      <c r="L477" s="45">
        <f t="shared" si="84"/>
        <v>1</v>
      </c>
      <c r="M477" s="45">
        <f t="shared" ca="1" si="85"/>
        <v>0.52430555555555558</v>
      </c>
      <c r="N477" s="45" t="e">
        <f t="shared" ca="1" si="86"/>
        <v>#VALUE!</v>
      </c>
      <c r="O477" s="45">
        <f t="shared" si="87"/>
        <v>2.5000000000000001E-2</v>
      </c>
      <c r="P477" s="46">
        <f t="shared" si="88"/>
        <v>5.4281443780592247E-3</v>
      </c>
      <c r="Q477" s="45">
        <f t="shared" si="89"/>
        <v>0.12999999999999953</v>
      </c>
      <c r="R477" s="45">
        <f t="shared" si="90"/>
        <v>0.15499999999999953</v>
      </c>
      <c r="S477" s="46">
        <f t="shared" si="91"/>
        <v>0.13542814437805875</v>
      </c>
    </row>
    <row r="478" spans="1:19" x14ac:dyDescent="0.25">
      <c r="A478" s="48">
        <v>37887</v>
      </c>
      <c r="B478" s="43">
        <v>0.6645833333333333</v>
      </c>
      <c r="C478" s="92">
        <v>206</v>
      </c>
      <c r="D478" s="47">
        <v>0.01</v>
      </c>
      <c r="F478" s="43">
        <v>0.68680555555555556</v>
      </c>
      <c r="H478" s="43">
        <v>0.69097222222222221</v>
      </c>
      <c r="I478" s="44">
        <f t="shared" si="81"/>
        <v>0.69444444444444442</v>
      </c>
      <c r="J478" s="45" t="str">
        <f t="shared" si="82"/>
        <v/>
      </c>
      <c r="K478" s="45">
        <f t="shared" si="83"/>
        <v>5.9999999999999787</v>
      </c>
      <c r="L478" s="45">
        <f t="shared" si="84"/>
        <v>1</v>
      </c>
      <c r="M478" s="45">
        <f t="shared" ca="1" si="85"/>
        <v>0.6645833333333333</v>
      </c>
      <c r="N478" s="45" t="e">
        <f t="shared" ca="1" si="86"/>
        <v>#VALUE!</v>
      </c>
      <c r="O478" s="45">
        <f t="shared" si="87"/>
        <v>2.5000000000000001E-2</v>
      </c>
      <c r="P478" s="46">
        <f t="shared" si="88"/>
        <v>5.4281443780592247E-3</v>
      </c>
      <c r="Q478" s="45">
        <f t="shared" si="89"/>
        <v>5.999999999999979E-2</v>
      </c>
      <c r="R478" s="45">
        <f t="shared" si="90"/>
        <v>8.4999999999999798E-2</v>
      </c>
      <c r="S478" s="46">
        <f t="shared" si="91"/>
        <v>6.5428144378059008E-2</v>
      </c>
    </row>
    <row r="479" spans="1:19" x14ac:dyDescent="0.25">
      <c r="A479" s="48">
        <v>37888</v>
      </c>
      <c r="B479" s="43">
        <v>0.33749999999999997</v>
      </c>
      <c r="C479" s="92">
        <v>3</v>
      </c>
      <c r="D479" s="47">
        <v>0.01</v>
      </c>
      <c r="F479" s="43">
        <v>0.40416666666666662</v>
      </c>
      <c r="H479" s="43">
        <v>0.41111111111111115</v>
      </c>
      <c r="I479" s="44">
        <f t="shared" si="81"/>
        <v>0.41458333333333336</v>
      </c>
      <c r="J479" s="45" t="str">
        <f t="shared" si="82"/>
        <v/>
      </c>
      <c r="K479" s="45">
        <f t="shared" si="83"/>
        <v>10.000000000000124</v>
      </c>
      <c r="L479" s="45">
        <f t="shared" si="84"/>
        <v>1</v>
      </c>
      <c r="M479" s="45">
        <f t="shared" ca="1" si="85"/>
        <v>0.33749999999999997</v>
      </c>
      <c r="N479" s="45" t="e">
        <f t="shared" ca="1" si="86"/>
        <v>#VALUE!</v>
      </c>
      <c r="O479" s="45">
        <f t="shared" si="87"/>
        <v>2.5000000000000001E-2</v>
      </c>
      <c r="P479" s="46">
        <f t="shared" si="88"/>
        <v>5.4281443780592247E-3</v>
      </c>
      <c r="Q479" s="45">
        <f t="shared" si="89"/>
        <v>0.10000000000000124</v>
      </c>
      <c r="R479" s="45">
        <f t="shared" si="90"/>
        <v>0.12500000000000125</v>
      </c>
      <c r="S479" s="46">
        <f t="shared" si="91"/>
        <v>0.10542814437806046</v>
      </c>
    </row>
    <row r="480" spans="1:19" x14ac:dyDescent="0.25">
      <c r="A480" s="48">
        <v>37888</v>
      </c>
      <c r="B480" s="43">
        <v>0.41805555555555557</v>
      </c>
      <c r="C480" s="92">
        <v>206</v>
      </c>
      <c r="D480" s="47">
        <v>0.01</v>
      </c>
      <c r="F480" s="43">
        <v>0.48125000000000001</v>
      </c>
      <c r="H480" s="43">
        <v>0.49027777777777781</v>
      </c>
      <c r="I480" s="44">
        <f t="shared" si="81"/>
        <v>0.49375000000000002</v>
      </c>
      <c r="J480" s="45" t="str">
        <f t="shared" si="82"/>
        <v/>
      </c>
      <c r="K480" s="45">
        <f t="shared" si="83"/>
        <v>13.000000000000034</v>
      </c>
      <c r="L480" s="45">
        <f t="shared" si="84"/>
        <v>1</v>
      </c>
      <c r="M480" s="45">
        <f t="shared" ca="1" si="85"/>
        <v>0.41805555555555557</v>
      </c>
      <c r="N480" s="45" t="e">
        <f t="shared" ca="1" si="86"/>
        <v>#VALUE!</v>
      </c>
      <c r="O480" s="45">
        <f t="shared" si="87"/>
        <v>2.5000000000000001E-2</v>
      </c>
      <c r="P480" s="46">
        <f t="shared" si="88"/>
        <v>5.4281443780592247E-3</v>
      </c>
      <c r="Q480" s="45">
        <f t="shared" si="89"/>
        <v>0.13000000000000034</v>
      </c>
      <c r="R480" s="45">
        <f t="shared" si="90"/>
        <v>0.15500000000000033</v>
      </c>
      <c r="S480" s="46">
        <f t="shared" si="91"/>
        <v>0.13542814437805956</v>
      </c>
    </row>
    <row r="481" spans="1:19" x14ac:dyDescent="0.25">
      <c r="A481" s="48">
        <v>37889</v>
      </c>
      <c r="B481" s="43">
        <v>0.33749999999999997</v>
      </c>
      <c r="C481" s="92">
        <v>3</v>
      </c>
      <c r="D481" s="47">
        <v>0.01</v>
      </c>
      <c r="F481" s="43">
        <v>0.3756944444444445</v>
      </c>
      <c r="H481" s="43">
        <v>0.37986111111111115</v>
      </c>
      <c r="I481" s="44" t="str">
        <f t="shared" si="81"/>
        <v/>
      </c>
      <c r="J481" s="45">
        <f t="shared" si="82"/>
        <v>9.9999999999999645</v>
      </c>
      <c r="K481" s="45">
        <f t="shared" si="83"/>
        <v>5.9999999999999787</v>
      </c>
      <c r="L481" s="45">
        <f t="shared" si="84"/>
        <v>1</v>
      </c>
      <c r="M481" s="45">
        <f t="shared" ca="1" si="85"/>
        <v>0.33749999999999997</v>
      </c>
      <c r="N481" s="45" t="str">
        <f t="shared" si="86"/>
        <v/>
      </c>
      <c r="O481" s="45">
        <f t="shared" si="87"/>
        <v>4.5499999999999838</v>
      </c>
      <c r="P481" s="46">
        <f t="shared" si="88"/>
        <v>1.97790489709239</v>
      </c>
      <c r="Q481" s="45">
        <f t="shared" si="89"/>
        <v>5.999999999999979E-2</v>
      </c>
      <c r="R481" s="45">
        <f t="shared" si="90"/>
        <v>4.6099999999999834</v>
      </c>
      <c r="S481" s="46">
        <f t="shared" si="91"/>
        <v>2.0379048970923899</v>
      </c>
    </row>
    <row r="482" spans="1:19" x14ac:dyDescent="0.25">
      <c r="A482" s="92"/>
      <c r="B482" s="43"/>
      <c r="C482" s="92"/>
      <c r="D482" s="47">
        <v>0.9</v>
      </c>
      <c r="F482" s="43">
        <v>0.38680555555555557</v>
      </c>
      <c r="H482" s="43">
        <v>0.39027777777777778</v>
      </c>
      <c r="I482" s="44" t="str">
        <f t="shared" si="81"/>
        <v/>
      </c>
      <c r="J482" s="45">
        <f t="shared" si="82"/>
        <v>2.9999999999999893</v>
      </c>
      <c r="K482" s="45">
        <f t="shared" si="83"/>
        <v>4.9999999999999822</v>
      </c>
      <c r="L482" s="45">
        <f t="shared" si="84"/>
        <v>2</v>
      </c>
      <c r="M482" s="45">
        <f t="shared" ca="1" si="85"/>
        <v>0.33749999999999997</v>
      </c>
      <c r="N482" s="45" t="str">
        <f t="shared" si="86"/>
        <v/>
      </c>
      <c r="O482" s="45">
        <f t="shared" si="87"/>
        <v>3.1499999999999888</v>
      </c>
      <c r="P482" s="46">
        <f t="shared" si="88"/>
        <v>3.1284565678513618</v>
      </c>
      <c r="Q482" s="45">
        <f t="shared" si="89"/>
        <v>4.499999999999984</v>
      </c>
      <c r="R482" s="45">
        <f t="shared" si="90"/>
        <v>7.6499999999999728</v>
      </c>
      <c r="S482" s="46">
        <f t="shared" si="91"/>
        <v>7.6284565678513463</v>
      </c>
    </row>
    <row r="483" spans="1:19" x14ac:dyDescent="0.25">
      <c r="A483" s="92"/>
      <c r="B483" s="43"/>
      <c r="C483" s="92"/>
      <c r="D483" s="47">
        <v>1.2</v>
      </c>
      <c r="F483" s="43">
        <v>0.3923611111111111</v>
      </c>
      <c r="H483" s="43">
        <v>0.39583333333333331</v>
      </c>
      <c r="I483" s="44">
        <f t="shared" si="81"/>
        <v>0.39930555555555552</v>
      </c>
      <c r="J483" s="45" t="str">
        <f t="shared" si="82"/>
        <v/>
      </c>
      <c r="K483" s="45">
        <f t="shared" si="83"/>
        <v>4.9999999999999822</v>
      </c>
      <c r="L483" s="45">
        <f t="shared" si="84"/>
        <v>3</v>
      </c>
      <c r="M483" s="45">
        <f t="shared" ca="1" si="85"/>
        <v>0.33749999999999997</v>
      </c>
      <c r="N483" s="45" t="e">
        <f t="shared" ca="1" si="86"/>
        <v>#VALUE!</v>
      </c>
      <c r="O483" s="45">
        <f t="shared" si="87"/>
        <v>3</v>
      </c>
      <c r="P483" s="46">
        <f t="shared" si="88"/>
        <v>0.42863776878823368</v>
      </c>
      <c r="Q483" s="45">
        <f t="shared" si="89"/>
        <v>5.9999999999999787</v>
      </c>
      <c r="R483" s="45">
        <f t="shared" si="90"/>
        <v>8.9999999999999787</v>
      </c>
      <c r="S483" s="46">
        <f t="shared" si="91"/>
        <v>6.4286377687882119</v>
      </c>
    </row>
    <row r="484" spans="1:19" x14ac:dyDescent="0.25">
      <c r="A484" s="48">
        <v>37889</v>
      </c>
      <c r="B484" s="43">
        <v>0.51597222222222217</v>
      </c>
      <c r="C484" s="92"/>
      <c r="D484" s="47">
        <v>0.01</v>
      </c>
      <c r="F484" s="43">
        <v>0.61111111111111105</v>
      </c>
      <c r="H484" s="43">
        <v>0.61527777777777781</v>
      </c>
      <c r="I484" s="44" t="str">
        <f t="shared" si="81"/>
        <v/>
      </c>
      <c r="J484" s="45">
        <f t="shared" si="82"/>
        <v>8.999999999999968</v>
      </c>
      <c r="K484" s="45">
        <f t="shared" si="83"/>
        <v>6.0000000000001386</v>
      </c>
      <c r="L484" s="45">
        <f t="shared" si="84"/>
        <v>1</v>
      </c>
      <c r="M484" s="45">
        <f t="shared" ca="1" si="85"/>
        <v>0.51597222222222217</v>
      </c>
      <c r="N484" s="45" t="str">
        <f t="shared" si="86"/>
        <v/>
      </c>
      <c r="O484" s="45">
        <f t="shared" si="87"/>
        <v>0.49499999999999822</v>
      </c>
      <c r="P484" s="46">
        <f t="shared" si="88"/>
        <v>0.3517922799155504</v>
      </c>
      <c r="Q484" s="45">
        <f t="shared" si="89"/>
        <v>6.0000000000001386E-2</v>
      </c>
      <c r="R484" s="45">
        <f t="shared" si="90"/>
        <v>0.5549999999999996</v>
      </c>
      <c r="S484" s="46">
        <f t="shared" si="91"/>
        <v>0.41179227991555178</v>
      </c>
    </row>
    <row r="485" spans="1:19" x14ac:dyDescent="0.25">
      <c r="A485" s="92"/>
      <c r="B485" s="43"/>
      <c r="C485" s="92"/>
      <c r="D485" s="47">
        <v>0.1</v>
      </c>
      <c r="F485" s="43">
        <v>0.62152777777777779</v>
      </c>
      <c r="H485" s="43">
        <v>0.63263888888888886</v>
      </c>
      <c r="I485" s="44">
        <f t="shared" si="81"/>
        <v>0.63611111111111107</v>
      </c>
      <c r="J485" s="45" t="str">
        <f t="shared" si="82"/>
        <v/>
      </c>
      <c r="K485" s="45">
        <f t="shared" si="83"/>
        <v>15.999999999999943</v>
      </c>
      <c r="L485" s="45">
        <f t="shared" si="84"/>
        <v>2</v>
      </c>
      <c r="M485" s="45">
        <f t="shared" ca="1" si="85"/>
        <v>0.51597222222222217</v>
      </c>
      <c r="N485" s="45" t="e">
        <f t="shared" ca="1" si="86"/>
        <v>#VALUE!</v>
      </c>
      <c r="O485" s="45">
        <f t="shared" si="87"/>
        <v>0.25</v>
      </c>
      <c r="P485" s="46">
        <f t="shared" si="88"/>
        <v>4.342905372259271E-2</v>
      </c>
      <c r="Q485" s="45">
        <f t="shared" si="89"/>
        <v>1.5999999999999943</v>
      </c>
      <c r="R485" s="45">
        <f t="shared" si="90"/>
        <v>1.8499999999999943</v>
      </c>
      <c r="S485" s="46">
        <f t="shared" si="91"/>
        <v>1.6434290537225871</v>
      </c>
    </row>
    <row r="486" spans="1:19" x14ac:dyDescent="0.25">
      <c r="A486" s="48">
        <v>37890</v>
      </c>
      <c r="B486" s="43">
        <v>0.3520833333333333</v>
      </c>
      <c r="C486" s="92">
        <v>4</v>
      </c>
      <c r="D486" s="47">
        <v>0.01</v>
      </c>
      <c r="F486" s="43">
        <v>0.43055555555555558</v>
      </c>
      <c r="H486" s="43">
        <v>0.4368055555555555</v>
      </c>
      <c r="I486" s="44" t="str">
        <f t="shared" si="81"/>
        <v/>
      </c>
      <c r="J486" s="45">
        <f t="shared" si="82"/>
        <v>18.000000000000096</v>
      </c>
      <c r="K486" s="45">
        <f t="shared" si="83"/>
        <v>8.9999999999998881</v>
      </c>
      <c r="L486" s="45">
        <f t="shared" si="84"/>
        <v>1</v>
      </c>
      <c r="M486" s="45">
        <f t="shared" ca="1" si="85"/>
        <v>0.3520833333333333</v>
      </c>
      <c r="N486" s="45" t="str">
        <f t="shared" si="86"/>
        <v/>
      </c>
      <c r="O486" s="45">
        <f t="shared" si="87"/>
        <v>90.090000000000472</v>
      </c>
      <c r="P486" s="46">
        <f t="shared" si="88"/>
        <v>26.031987701208514</v>
      </c>
      <c r="Q486" s="45">
        <f t="shared" si="89"/>
        <v>8.9999999999998886E-2</v>
      </c>
      <c r="R486" s="45">
        <f t="shared" si="90"/>
        <v>90.180000000000476</v>
      </c>
      <c r="S486" s="46">
        <f t="shared" si="91"/>
        <v>26.121987701208514</v>
      </c>
    </row>
    <row r="487" spans="1:19" x14ac:dyDescent="0.25">
      <c r="A487" s="92"/>
      <c r="B487" s="43"/>
      <c r="C487" s="92"/>
      <c r="D487" s="47">
        <v>10</v>
      </c>
      <c r="F487" s="43">
        <v>0.44930555555555557</v>
      </c>
      <c r="H487" s="43">
        <v>0.4513888888888889</v>
      </c>
      <c r="I487" s="44" t="str">
        <f t="shared" si="81"/>
        <v/>
      </c>
      <c r="J487" s="45">
        <f t="shared" si="82"/>
        <v>8.999999999999968</v>
      </c>
      <c r="K487" s="45">
        <f t="shared" si="83"/>
        <v>2.9999999999999893</v>
      </c>
      <c r="L487" s="45">
        <f t="shared" si="84"/>
        <v>2</v>
      </c>
      <c r="M487" s="45">
        <f t="shared" ca="1" si="85"/>
        <v>0.3520833333333333</v>
      </c>
      <c r="N487" s="45" t="str">
        <f t="shared" si="86"/>
        <v/>
      </c>
      <c r="O487" s="45">
        <f t="shared" si="87"/>
        <v>854.99999999999693</v>
      </c>
      <c r="P487" s="46">
        <f t="shared" si="88"/>
        <v>529.34368937621184</v>
      </c>
      <c r="Q487" s="45">
        <f t="shared" si="89"/>
        <v>29.999999999999893</v>
      </c>
      <c r="R487" s="45">
        <f t="shared" si="90"/>
        <v>884.99999999999682</v>
      </c>
      <c r="S487" s="46">
        <f t="shared" si="91"/>
        <v>559.34368937621173</v>
      </c>
    </row>
    <row r="488" spans="1:19" x14ac:dyDescent="0.25">
      <c r="A488" s="92"/>
      <c r="B488" s="43"/>
      <c r="C488" s="92"/>
      <c r="D488" s="47">
        <v>180</v>
      </c>
      <c r="F488" s="43">
        <v>0.45763888888888887</v>
      </c>
      <c r="H488" s="43">
        <v>0.56180555555555556</v>
      </c>
      <c r="I488" s="44">
        <f t="shared" si="81"/>
        <v>0.56527777777777777</v>
      </c>
      <c r="J488" s="45" t="str">
        <f t="shared" si="82"/>
        <v/>
      </c>
      <c r="K488" s="45">
        <f t="shared" si="83"/>
        <v>150.00000000000003</v>
      </c>
      <c r="L488" s="45">
        <f t="shared" si="84"/>
        <v>3</v>
      </c>
      <c r="M488" s="45">
        <f t="shared" ca="1" si="85"/>
        <v>0.3520833333333333</v>
      </c>
      <c r="N488" s="45" t="e">
        <f t="shared" ca="1" si="86"/>
        <v>#VALUE!</v>
      </c>
      <c r="O488" s="45">
        <f t="shared" si="87"/>
        <v>450</v>
      </c>
      <c r="P488" s="46">
        <f t="shared" si="88"/>
        <v>47.347346607878421</v>
      </c>
      <c r="Q488" s="45">
        <f t="shared" si="89"/>
        <v>27000.000000000004</v>
      </c>
      <c r="R488" s="45">
        <f t="shared" si="90"/>
        <v>27450.000000000004</v>
      </c>
      <c r="S488" s="46">
        <f t="shared" si="91"/>
        <v>27047.347346607883</v>
      </c>
    </row>
    <row r="489" spans="1:19" x14ac:dyDescent="0.25">
      <c r="A489" s="48">
        <v>37893</v>
      </c>
      <c r="B489" s="43">
        <v>0.54513888888888895</v>
      </c>
      <c r="C489" s="92">
        <v>206</v>
      </c>
      <c r="D489" s="47">
        <v>0.01</v>
      </c>
      <c r="F489" s="43">
        <v>0.61319444444444449</v>
      </c>
      <c r="H489" s="43">
        <v>0.66249999999999998</v>
      </c>
      <c r="I489" s="44">
        <f t="shared" si="81"/>
        <v>0.66597222222222219</v>
      </c>
      <c r="J489" s="45" t="str">
        <f t="shared" si="82"/>
        <v/>
      </c>
      <c r="K489" s="45">
        <f t="shared" si="83"/>
        <v>70.999999999999915</v>
      </c>
      <c r="L489" s="45">
        <f t="shared" si="84"/>
        <v>1</v>
      </c>
      <c r="M489" s="45">
        <f t="shared" ca="1" si="85"/>
        <v>0.54513888888888895</v>
      </c>
      <c r="N489" s="45" t="e">
        <f t="shared" ca="1" si="86"/>
        <v>#VALUE!</v>
      </c>
      <c r="O489" s="45">
        <f t="shared" si="87"/>
        <v>2.5000000000000001E-2</v>
      </c>
      <c r="P489" s="46">
        <f t="shared" si="88"/>
        <v>5.4281443780592247E-3</v>
      </c>
      <c r="Q489" s="45">
        <f t="shared" si="89"/>
        <v>0.70999999999999919</v>
      </c>
      <c r="R489" s="45">
        <f t="shared" si="90"/>
        <v>0.73499999999999921</v>
      </c>
      <c r="S489" s="46">
        <f t="shared" si="91"/>
        <v>0.71542814437805846</v>
      </c>
    </row>
    <row r="490" spans="1:19" x14ac:dyDescent="0.25">
      <c r="A490" s="48">
        <v>37893</v>
      </c>
      <c r="B490" s="43">
        <v>0.63194444444444442</v>
      </c>
      <c r="C490" s="92">
        <v>306</v>
      </c>
      <c r="D490" s="47">
        <v>0.01</v>
      </c>
      <c r="F490" s="43">
        <v>0.68263888888888891</v>
      </c>
      <c r="H490" s="43">
        <v>0.68958333333333333</v>
      </c>
      <c r="I490" s="44" t="str">
        <f t="shared" si="81"/>
        <v/>
      </c>
      <c r="J490" s="45">
        <f t="shared" si="82"/>
        <v>11.999999999999957</v>
      </c>
      <c r="K490" s="45">
        <f t="shared" si="83"/>
        <v>9.9999999999999645</v>
      </c>
      <c r="L490" s="45">
        <f t="shared" si="84"/>
        <v>1</v>
      </c>
      <c r="M490" s="45">
        <f t="shared" ca="1" si="85"/>
        <v>0.63194444444444442</v>
      </c>
      <c r="N490" s="45" t="str">
        <f t="shared" si="86"/>
        <v/>
      </c>
      <c r="O490" s="45">
        <f t="shared" si="87"/>
        <v>5.4599999999999804</v>
      </c>
      <c r="P490" s="46">
        <f t="shared" si="88"/>
        <v>2.373485876510868</v>
      </c>
      <c r="Q490" s="45">
        <f t="shared" si="89"/>
        <v>9.9999999999999645E-2</v>
      </c>
      <c r="R490" s="45">
        <f t="shared" si="90"/>
        <v>5.5599999999999801</v>
      </c>
      <c r="S490" s="46">
        <f t="shared" si="91"/>
        <v>2.4734858765108676</v>
      </c>
    </row>
    <row r="491" spans="1:19" x14ac:dyDescent="0.25">
      <c r="A491" s="92"/>
      <c r="B491" s="43"/>
      <c r="C491" s="92"/>
      <c r="D491" s="47">
        <v>0.9</v>
      </c>
      <c r="F491" s="43">
        <v>0.69791666666666663</v>
      </c>
      <c r="H491" s="43">
        <v>0.70138888888888884</v>
      </c>
      <c r="I491" s="44" t="str">
        <f t="shared" si="81"/>
        <v/>
      </c>
      <c r="J491" s="45">
        <f t="shared" si="82"/>
        <v>3.9999999999999858</v>
      </c>
      <c r="K491" s="45">
        <f t="shared" si="83"/>
        <v>4.9999999999999822</v>
      </c>
      <c r="L491" s="45">
        <f t="shared" si="84"/>
        <v>2</v>
      </c>
      <c r="M491" s="45">
        <f t="shared" ca="1" si="85"/>
        <v>0.63194444444444442</v>
      </c>
      <c r="N491" s="45" t="str">
        <f t="shared" si="86"/>
        <v/>
      </c>
      <c r="O491" s="45">
        <f t="shared" si="87"/>
        <v>3.9999999999999858</v>
      </c>
      <c r="P491" s="46">
        <f t="shared" si="88"/>
        <v>3.9866349370920919</v>
      </c>
      <c r="Q491" s="45">
        <f t="shared" si="89"/>
        <v>4.499999999999984</v>
      </c>
      <c r="R491" s="45">
        <f t="shared" si="90"/>
        <v>8.4999999999999698</v>
      </c>
      <c r="S491" s="46">
        <f t="shared" si="91"/>
        <v>8.4866349370920755</v>
      </c>
    </row>
    <row r="492" spans="1:19" x14ac:dyDescent="0.25">
      <c r="A492" s="92"/>
      <c r="B492" s="43"/>
      <c r="C492" s="92"/>
      <c r="D492" s="47">
        <v>1.1000000000000001</v>
      </c>
      <c r="F492" s="43">
        <v>0.70416666666666661</v>
      </c>
      <c r="H492" s="43">
        <v>0.71527777777777779</v>
      </c>
      <c r="I492" s="44">
        <f t="shared" si="81"/>
        <v>0.71875</v>
      </c>
      <c r="J492" s="45" t="str">
        <f t="shared" si="82"/>
        <v/>
      </c>
      <c r="K492" s="45">
        <f t="shared" si="83"/>
        <v>16.000000000000103</v>
      </c>
      <c r="L492" s="45">
        <f t="shared" si="84"/>
        <v>3</v>
      </c>
      <c r="M492" s="45">
        <f t="shared" ca="1" si="85"/>
        <v>0.63194444444444442</v>
      </c>
      <c r="N492" s="45" t="e">
        <f t="shared" ca="1" si="86"/>
        <v>#VALUE!</v>
      </c>
      <c r="O492" s="45">
        <f t="shared" si="87"/>
        <v>2.75</v>
      </c>
      <c r="P492" s="46">
        <f t="shared" si="88"/>
        <v>0.39537560565558416</v>
      </c>
      <c r="Q492" s="45">
        <f t="shared" si="89"/>
        <v>17.600000000000115</v>
      </c>
      <c r="R492" s="45">
        <f t="shared" si="90"/>
        <v>20.350000000000115</v>
      </c>
      <c r="S492" s="46">
        <f t="shared" si="91"/>
        <v>17.995375605655699</v>
      </c>
    </row>
    <row r="493" spans="1:19" x14ac:dyDescent="0.25">
      <c r="A493" s="48">
        <v>37894</v>
      </c>
      <c r="B493" s="43">
        <v>0.33680555555555558</v>
      </c>
      <c r="C493" s="92">
        <v>206</v>
      </c>
      <c r="D493" s="47">
        <v>0.01</v>
      </c>
      <c r="F493" s="43">
        <v>0.40069444444444446</v>
      </c>
      <c r="H493" s="43">
        <v>0.4069444444444445</v>
      </c>
      <c r="I493" s="44">
        <f t="shared" si="81"/>
        <v>0.41041666666666671</v>
      </c>
      <c r="J493" s="45" t="str">
        <f t="shared" si="82"/>
        <v/>
      </c>
      <c r="K493" s="45">
        <f t="shared" si="83"/>
        <v>9.000000000000048</v>
      </c>
      <c r="L493" s="45">
        <f t="shared" si="84"/>
        <v>1</v>
      </c>
      <c r="M493" s="45">
        <f t="shared" ca="1" si="85"/>
        <v>0.33680555555555558</v>
      </c>
      <c r="N493" s="45" t="e">
        <f t="shared" ca="1" si="86"/>
        <v>#VALUE!</v>
      </c>
      <c r="O493" s="45">
        <f t="shared" si="87"/>
        <v>2.5000000000000001E-2</v>
      </c>
      <c r="P493" s="46">
        <f t="shared" si="88"/>
        <v>5.4281443780592247E-3</v>
      </c>
      <c r="Q493" s="45">
        <f t="shared" si="89"/>
        <v>9.0000000000000482E-2</v>
      </c>
      <c r="R493" s="45">
        <f t="shared" si="90"/>
        <v>0.11500000000000049</v>
      </c>
      <c r="S493" s="46">
        <f t="shared" si="91"/>
        <v>9.5428144378059701E-2</v>
      </c>
    </row>
    <row r="494" spans="1:19" x14ac:dyDescent="0.25">
      <c r="A494" s="48">
        <v>37894</v>
      </c>
      <c r="B494" s="43">
        <v>0.52013888888888882</v>
      </c>
      <c r="C494" s="92">
        <v>306</v>
      </c>
      <c r="D494" s="47">
        <v>0.01</v>
      </c>
      <c r="F494" s="43">
        <v>0.55902777777777779</v>
      </c>
      <c r="H494" s="43">
        <v>0.56527777777777777</v>
      </c>
      <c r="I494" s="44" t="str">
        <f t="shared" ref="I494:I557" si="92">IF(OR(A495&lt;&gt;"",D495=""),H494+TIME(0,5,0),"")</f>
        <v/>
      </c>
      <c r="J494" s="45">
        <f t="shared" ref="J494:J557" si="93">IF(AND(OR(AND(A494&lt;&gt;"",A495=""),AND(A494="",A495="")),D495&lt;&gt;""),(F495-H494)*1440,"")</f>
        <v>10.999999999999961</v>
      </c>
      <c r="K494" s="45">
        <f t="shared" ref="K494:K557" si="94">(H494-F494)*1440</f>
        <v>8.999999999999968</v>
      </c>
      <c r="L494" s="45">
        <f t="shared" ref="L494:L557" si="95">IF(A494&lt;&gt;"",1,L493+1)</f>
        <v>1</v>
      </c>
      <c r="M494" s="45">
        <f t="shared" ref="M494:M557" ca="1" si="96">OFFSET(B494,-L494+1,0)</f>
        <v>0.52013888888888882</v>
      </c>
      <c r="N494" s="45" t="str">
        <f t="shared" ref="N494:N557" si="97">IF(I494&lt;&gt;"",(I494-VALUE(CONCATENATE(LEFT(M494,LEN(M494)-2),":",RIGHT(M494,2))))*1440,"")</f>
        <v/>
      </c>
      <c r="O494" s="45">
        <f t="shared" ref="O494:O557" si="98">IF(J494&lt;&gt;"",(D494+D495)*J494/2,D494*5/2)</f>
        <v>5.0049999999999821</v>
      </c>
      <c r="P494" s="46">
        <f t="shared" ref="P494:P557" si="99">IF(J494&lt;&gt;"",(D495-D494)*J494/LN((D495+0.000001)/(D494+0.000001)),-5*(D494-0.000001)/(LN(1/D494)-13.8155))</f>
        <v>2.1756953868016291</v>
      </c>
      <c r="Q494" s="45">
        <f t="shared" ref="Q494:Q557" si="100">(D494*K494)</f>
        <v>8.9999999999999677E-2</v>
      </c>
      <c r="R494" s="45">
        <f t="shared" ref="R494:R557" si="101">O494+Q494</f>
        <v>5.094999999999982</v>
      </c>
      <c r="S494" s="46">
        <f t="shared" ref="S494:S557" si="102">P494+Q494</f>
        <v>2.265695386801629</v>
      </c>
    </row>
    <row r="495" spans="1:19" x14ac:dyDescent="0.25">
      <c r="A495" s="92"/>
      <c r="B495" s="43"/>
      <c r="C495" s="92"/>
      <c r="D495" s="47">
        <v>0.9</v>
      </c>
      <c r="F495" s="43">
        <v>0.57291666666666663</v>
      </c>
      <c r="H495" s="43">
        <v>0.57708333333333328</v>
      </c>
      <c r="I495" s="44" t="str">
        <f t="shared" si="92"/>
        <v/>
      </c>
      <c r="J495" s="45">
        <f t="shared" si="93"/>
        <v>3.0000000000001492</v>
      </c>
      <c r="K495" s="45">
        <f t="shared" si="94"/>
        <v>5.9999999999999787</v>
      </c>
      <c r="L495" s="45">
        <f t="shared" si="95"/>
        <v>2</v>
      </c>
      <c r="M495" s="45">
        <f t="shared" ca="1" si="96"/>
        <v>0.52013888888888882</v>
      </c>
      <c r="N495" s="45" t="str">
        <f t="shared" si="97"/>
        <v/>
      </c>
      <c r="O495" s="45">
        <f t="shared" si="98"/>
        <v>3.0000000000001492</v>
      </c>
      <c r="P495" s="46">
        <f t="shared" si="99"/>
        <v>2.9899762028192285</v>
      </c>
      <c r="Q495" s="45">
        <f t="shared" si="100"/>
        <v>5.3999999999999808</v>
      </c>
      <c r="R495" s="45">
        <f t="shared" si="101"/>
        <v>8.40000000000013</v>
      </c>
      <c r="S495" s="46">
        <f t="shared" si="102"/>
        <v>8.3899762028192093</v>
      </c>
    </row>
    <row r="496" spans="1:19" x14ac:dyDescent="0.25">
      <c r="A496" s="92"/>
      <c r="B496" s="43"/>
      <c r="C496" s="92"/>
      <c r="D496" s="47">
        <v>1.1000000000000001</v>
      </c>
      <c r="F496" s="43">
        <v>0.57916666666666672</v>
      </c>
      <c r="H496" s="43">
        <v>0.58333333333333337</v>
      </c>
      <c r="I496" s="44" t="str">
        <f t="shared" si="92"/>
        <v/>
      </c>
      <c r="J496" s="45">
        <f t="shared" si="93"/>
        <v>4.9999999999999822</v>
      </c>
      <c r="K496" s="45">
        <f t="shared" si="94"/>
        <v>5.9999999999999787</v>
      </c>
      <c r="L496" s="45">
        <f t="shared" si="95"/>
        <v>3</v>
      </c>
      <c r="M496" s="45">
        <f t="shared" ca="1" si="96"/>
        <v>0.52013888888888882</v>
      </c>
      <c r="N496" s="45" t="str">
        <f t="shared" si="97"/>
        <v/>
      </c>
      <c r="O496" s="45">
        <f t="shared" si="98"/>
        <v>3.499999999999988</v>
      </c>
      <c r="P496" s="46">
        <f t="shared" si="99"/>
        <v>3.078626836631392</v>
      </c>
      <c r="Q496" s="45">
        <f t="shared" si="100"/>
        <v>6.5999999999999774</v>
      </c>
      <c r="R496" s="45">
        <f t="shared" si="101"/>
        <v>10.099999999999966</v>
      </c>
      <c r="S496" s="46">
        <f t="shared" si="102"/>
        <v>9.6786268366313699</v>
      </c>
    </row>
    <row r="497" spans="1:19" x14ac:dyDescent="0.25">
      <c r="A497" s="92"/>
      <c r="B497" s="43"/>
      <c r="C497" s="92"/>
      <c r="D497" s="47">
        <v>0.3</v>
      </c>
      <c r="F497" s="43">
        <v>0.58680555555555558</v>
      </c>
      <c r="H497" s="43">
        <v>0.59027777777777779</v>
      </c>
      <c r="I497" s="44">
        <f t="shared" si="92"/>
        <v>0.59375</v>
      </c>
      <c r="J497" s="45" t="str">
        <f t="shared" si="93"/>
        <v/>
      </c>
      <c r="K497" s="45">
        <f t="shared" si="94"/>
        <v>4.9999999999999822</v>
      </c>
      <c r="L497" s="45">
        <f t="shared" si="95"/>
        <v>4</v>
      </c>
      <c r="M497" s="45">
        <f t="shared" ca="1" si="96"/>
        <v>0.52013888888888882</v>
      </c>
      <c r="N497" s="45" t="e">
        <f t="shared" ca="1" si="97"/>
        <v>#VALUE!</v>
      </c>
      <c r="O497" s="45">
        <f t="shared" si="98"/>
        <v>0.75</v>
      </c>
      <c r="P497" s="46">
        <f t="shared" si="99"/>
        <v>0.11893841060855184</v>
      </c>
      <c r="Q497" s="45">
        <f t="shared" si="100"/>
        <v>1.4999999999999947</v>
      </c>
      <c r="R497" s="45">
        <f t="shared" si="101"/>
        <v>2.2499999999999947</v>
      </c>
      <c r="S497" s="46">
        <f t="shared" si="102"/>
        <v>1.6189384106085465</v>
      </c>
    </row>
    <row r="498" spans="1:19" x14ac:dyDescent="0.25">
      <c r="A498" s="48">
        <v>37894</v>
      </c>
      <c r="B498" s="43">
        <v>0.63263888888888886</v>
      </c>
      <c r="C498" s="92">
        <v>306</v>
      </c>
      <c r="D498" s="47">
        <v>1.7000000000000001E-2</v>
      </c>
      <c r="F498" s="43">
        <v>0.68819444444444444</v>
      </c>
      <c r="H498" s="43">
        <v>0.69444444444444453</v>
      </c>
      <c r="I498" s="44" t="str">
        <f t="shared" si="92"/>
        <v/>
      </c>
      <c r="J498" s="45">
        <f t="shared" si="93"/>
        <v>9.9999999999998046</v>
      </c>
      <c r="K498" s="45">
        <f t="shared" si="94"/>
        <v>9.0000000000001279</v>
      </c>
      <c r="L498" s="45">
        <f t="shared" si="95"/>
        <v>1</v>
      </c>
      <c r="M498" s="45">
        <f t="shared" ca="1" si="96"/>
        <v>0.63263888888888886</v>
      </c>
      <c r="N498" s="45" t="str">
        <f t="shared" si="97"/>
        <v/>
      </c>
      <c r="O498" s="45">
        <f t="shared" si="98"/>
        <v>5.5849999999998907</v>
      </c>
      <c r="P498" s="46">
        <f t="shared" si="99"/>
        <v>2.5972504817503457</v>
      </c>
      <c r="Q498" s="45">
        <f t="shared" si="100"/>
        <v>0.15300000000000219</v>
      </c>
      <c r="R498" s="45">
        <f t="shared" si="101"/>
        <v>5.737999999999893</v>
      </c>
      <c r="S498" s="46">
        <f t="shared" si="102"/>
        <v>2.7502504817503479</v>
      </c>
    </row>
    <row r="499" spans="1:19" x14ac:dyDescent="0.25">
      <c r="A499" s="92"/>
      <c r="B499" s="43"/>
      <c r="C499" s="92"/>
      <c r="D499" s="47">
        <v>1.1000000000000001</v>
      </c>
      <c r="F499" s="43">
        <v>0.70138888888888884</v>
      </c>
      <c r="H499" s="43">
        <v>0.7055555555555556</v>
      </c>
      <c r="I499" s="44" t="str">
        <f t="shared" si="92"/>
        <v/>
      </c>
      <c r="J499" s="45">
        <f t="shared" si="93"/>
        <v>6.9999999999999751</v>
      </c>
      <c r="K499" s="45">
        <f t="shared" si="94"/>
        <v>6.0000000000001386</v>
      </c>
      <c r="L499" s="45">
        <f t="shared" si="95"/>
        <v>2</v>
      </c>
      <c r="M499" s="45">
        <f t="shared" ca="1" si="96"/>
        <v>0.63263888888888886</v>
      </c>
      <c r="N499" s="45" t="str">
        <f t="shared" si="97"/>
        <v/>
      </c>
      <c r="O499" s="45">
        <f t="shared" si="98"/>
        <v>4.5499999999999838</v>
      </c>
      <c r="P499" s="46">
        <f t="shared" si="99"/>
        <v>3.6955695371520085</v>
      </c>
      <c r="Q499" s="45">
        <f t="shared" si="100"/>
        <v>6.6000000000001533</v>
      </c>
      <c r="R499" s="45">
        <f t="shared" si="101"/>
        <v>11.150000000000137</v>
      </c>
      <c r="S499" s="46">
        <f t="shared" si="102"/>
        <v>10.295569537152161</v>
      </c>
    </row>
    <row r="500" spans="1:19" x14ac:dyDescent="0.25">
      <c r="A500" s="92"/>
      <c r="B500" s="43"/>
      <c r="C500" s="92"/>
      <c r="D500" s="47">
        <v>0.2</v>
      </c>
      <c r="F500" s="43">
        <v>0.7104166666666667</v>
      </c>
      <c r="H500" s="43">
        <v>0.71527777777777779</v>
      </c>
      <c r="I500" s="44">
        <f t="shared" si="92"/>
        <v>0.71875</v>
      </c>
      <c r="J500" s="45" t="str">
        <f t="shared" si="93"/>
        <v/>
      </c>
      <c r="K500" s="45">
        <f t="shared" si="94"/>
        <v>6.9999999999999751</v>
      </c>
      <c r="L500" s="45">
        <f t="shared" si="95"/>
        <v>3</v>
      </c>
      <c r="M500" s="45">
        <f t="shared" ca="1" si="96"/>
        <v>0.63263888888888886</v>
      </c>
      <c r="N500" s="45" t="e">
        <f t="shared" ca="1" si="97"/>
        <v>#VALUE!</v>
      </c>
      <c r="O500" s="45">
        <f t="shared" si="98"/>
        <v>0.5</v>
      </c>
      <c r="P500" s="46">
        <f t="shared" si="99"/>
        <v>8.192609482288947E-2</v>
      </c>
      <c r="Q500" s="45">
        <f t="shared" si="100"/>
        <v>1.399999999999995</v>
      </c>
      <c r="R500" s="45">
        <f t="shared" si="101"/>
        <v>1.899999999999995</v>
      </c>
      <c r="S500" s="46">
        <f t="shared" si="102"/>
        <v>1.4819260948228845</v>
      </c>
    </row>
    <row r="501" spans="1:19" x14ac:dyDescent="0.25">
      <c r="A501" s="48">
        <v>37895</v>
      </c>
      <c r="B501" s="43">
        <v>0.33749999999999997</v>
      </c>
      <c r="C501" s="92">
        <v>206</v>
      </c>
      <c r="D501" s="47">
        <v>0.01</v>
      </c>
      <c r="F501" s="43">
        <v>0.39444444444444443</v>
      </c>
      <c r="H501" s="43">
        <v>0.40208333333333335</v>
      </c>
      <c r="I501" s="44" t="str">
        <f t="shared" si="92"/>
        <v/>
      </c>
      <c r="J501" s="45">
        <f t="shared" si="93"/>
        <v>13.99999999999995</v>
      </c>
      <c r="K501" s="45">
        <f t="shared" si="94"/>
        <v>11.000000000000041</v>
      </c>
      <c r="L501" s="45">
        <f t="shared" si="95"/>
        <v>1</v>
      </c>
      <c r="M501" s="45">
        <f t="shared" ca="1" si="96"/>
        <v>0.33749999999999997</v>
      </c>
      <c r="N501" s="45" t="str">
        <f t="shared" si="97"/>
        <v/>
      </c>
      <c r="O501" s="45">
        <f t="shared" si="98"/>
        <v>6.3699999999999779</v>
      </c>
      <c r="P501" s="46">
        <f t="shared" si="99"/>
        <v>2.7690668559293461</v>
      </c>
      <c r="Q501" s="45">
        <f t="shared" si="100"/>
        <v>0.11000000000000042</v>
      </c>
      <c r="R501" s="45">
        <f t="shared" si="101"/>
        <v>6.4799999999999782</v>
      </c>
      <c r="S501" s="46">
        <f t="shared" si="102"/>
        <v>2.8790668559293464</v>
      </c>
    </row>
    <row r="502" spans="1:19" x14ac:dyDescent="0.25">
      <c r="A502" s="92"/>
      <c r="B502" s="43"/>
      <c r="C502" s="92"/>
      <c r="D502" s="47">
        <v>0.9</v>
      </c>
      <c r="F502" s="43">
        <v>0.41180555555555554</v>
      </c>
      <c r="H502" s="43">
        <v>0.41597222222222219</v>
      </c>
      <c r="I502" s="44">
        <f t="shared" si="92"/>
        <v>0.4194444444444444</v>
      </c>
      <c r="J502" s="45" t="str">
        <f t="shared" si="93"/>
        <v/>
      </c>
      <c r="K502" s="45">
        <f t="shared" si="94"/>
        <v>5.9999999999999787</v>
      </c>
      <c r="L502" s="45">
        <f t="shared" si="95"/>
        <v>2</v>
      </c>
      <c r="M502" s="45">
        <f t="shared" ca="1" si="96"/>
        <v>0.33749999999999997</v>
      </c>
      <c r="N502" s="45" t="e">
        <f t="shared" ca="1" si="97"/>
        <v>#VALUE!</v>
      </c>
      <c r="O502" s="45">
        <f t="shared" si="98"/>
        <v>2.25</v>
      </c>
      <c r="P502" s="46">
        <f t="shared" si="99"/>
        <v>0.32822386709772522</v>
      </c>
      <c r="Q502" s="45">
        <f t="shared" si="100"/>
        <v>5.3999999999999808</v>
      </c>
      <c r="R502" s="45">
        <f t="shared" si="101"/>
        <v>7.6499999999999808</v>
      </c>
      <c r="S502" s="46">
        <f t="shared" si="102"/>
        <v>5.7282238670977064</v>
      </c>
    </row>
    <row r="503" spans="1:19" x14ac:dyDescent="0.25">
      <c r="A503" s="48">
        <v>37895</v>
      </c>
      <c r="B503" s="43">
        <v>0.4236111111111111</v>
      </c>
      <c r="C503" s="92">
        <v>306</v>
      </c>
      <c r="D503" s="47">
        <v>0.01</v>
      </c>
      <c r="F503" s="43">
        <v>0.46875</v>
      </c>
      <c r="H503" s="43">
        <v>0.47361111111111115</v>
      </c>
      <c r="I503" s="44" t="str">
        <f t="shared" si="92"/>
        <v/>
      </c>
      <c r="J503" s="45">
        <f t="shared" si="93"/>
        <v>11.999999999999957</v>
      </c>
      <c r="K503" s="45">
        <f t="shared" si="94"/>
        <v>7.0000000000000551</v>
      </c>
      <c r="L503" s="45">
        <f t="shared" si="95"/>
        <v>1</v>
      </c>
      <c r="M503" s="45">
        <f t="shared" ca="1" si="96"/>
        <v>0.4236111111111111</v>
      </c>
      <c r="N503" s="45" t="str">
        <f t="shared" si="97"/>
        <v/>
      </c>
      <c r="O503" s="45">
        <f t="shared" si="98"/>
        <v>5.4599999999999804</v>
      </c>
      <c r="P503" s="46">
        <f t="shared" si="99"/>
        <v>2.373485876510868</v>
      </c>
      <c r="Q503" s="45">
        <f t="shared" si="100"/>
        <v>7.0000000000000548E-2</v>
      </c>
      <c r="R503" s="45">
        <f t="shared" si="101"/>
        <v>5.5299999999999807</v>
      </c>
      <c r="S503" s="46">
        <f t="shared" si="102"/>
        <v>2.4434858765108687</v>
      </c>
    </row>
    <row r="504" spans="1:19" x14ac:dyDescent="0.25">
      <c r="A504" s="92"/>
      <c r="B504" s="43"/>
      <c r="C504" s="92"/>
      <c r="D504" s="47">
        <v>0.9</v>
      </c>
      <c r="F504" s="43">
        <v>0.48194444444444445</v>
      </c>
      <c r="H504" s="43">
        <v>0.4909722222222222</v>
      </c>
      <c r="I504" s="44">
        <f t="shared" si="92"/>
        <v>0.49444444444444441</v>
      </c>
      <c r="J504" s="45" t="str">
        <f t="shared" si="93"/>
        <v/>
      </c>
      <c r="K504" s="45">
        <f t="shared" si="94"/>
        <v>12.999999999999954</v>
      </c>
      <c r="L504" s="45">
        <f t="shared" si="95"/>
        <v>2</v>
      </c>
      <c r="M504" s="45">
        <f t="shared" ca="1" si="96"/>
        <v>0.4236111111111111</v>
      </c>
      <c r="N504" s="45" t="e">
        <f t="shared" ca="1" si="97"/>
        <v>#VALUE!</v>
      </c>
      <c r="O504" s="45">
        <f t="shared" si="98"/>
        <v>2.25</v>
      </c>
      <c r="P504" s="46">
        <f t="shared" si="99"/>
        <v>0.32822386709772522</v>
      </c>
      <c r="Q504" s="45">
        <f t="shared" si="100"/>
        <v>11.699999999999958</v>
      </c>
      <c r="R504" s="45">
        <f t="shared" si="101"/>
        <v>13.949999999999958</v>
      </c>
      <c r="S504" s="46">
        <f t="shared" si="102"/>
        <v>12.028223867097683</v>
      </c>
    </row>
    <row r="505" spans="1:19" x14ac:dyDescent="0.25">
      <c r="A505" s="48">
        <v>37895</v>
      </c>
      <c r="B505" s="43">
        <v>0.52361111111111114</v>
      </c>
      <c r="C505" s="92">
        <v>3</v>
      </c>
      <c r="D505" s="47">
        <v>0.01</v>
      </c>
      <c r="F505" s="43">
        <v>0.53680555555555554</v>
      </c>
      <c r="H505" s="43">
        <v>0.53819444444444442</v>
      </c>
      <c r="I505" s="44" t="str">
        <f t="shared" si="92"/>
        <v/>
      </c>
      <c r="J505" s="45">
        <f t="shared" si="93"/>
        <v>4.9999999999999822</v>
      </c>
      <c r="K505" s="45">
        <f t="shared" si="94"/>
        <v>1.9999999999999929</v>
      </c>
      <c r="L505" s="45">
        <f t="shared" si="95"/>
        <v>1</v>
      </c>
      <c r="M505" s="45">
        <f t="shared" ca="1" si="96"/>
        <v>0.52361111111111114</v>
      </c>
      <c r="N505" s="45" t="str">
        <f t="shared" si="97"/>
        <v/>
      </c>
      <c r="O505" s="45">
        <f t="shared" si="98"/>
        <v>1.2749999999999955</v>
      </c>
      <c r="P505" s="46">
        <f t="shared" si="99"/>
        <v>0.62629012403622453</v>
      </c>
      <c r="Q505" s="45">
        <f t="shared" si="100"/>
        <v>1.9999999999999931E-2</v>
      </c>
      <c r="R505" s="45">
        <f t="shared" si="101"/>
        <v>1.2949999999999955</v>
      </c>
      <c r="S505" s="46">
        <f t="shared" si="102"/>
        <v>0.64629012403622443</v>
      </c>
    </row>
    <row r="506" spans="1:19" x14ac:dyDescent="0.25">
      <c r="A506" s="92"/>
      <c r="B506" s="43"/>
      <c r="C506" s="92"/>
      <c r="D506" s="47">
        <v>0.5</v>
      </c>
      <c r="F506" s="43">
        <v>0.54166666666666663</v>
      </c>
      <c r="H506" s="43">
        <v>0.61736111111111114</v>
      </c>
      <c r="I506" s="44">
        <f t="shared" si="92"/>
        <v>0.62083333333333335</v>
      </c>
      <c r="J506" s="45" t="str">
        <f t="shared" si="93"/>
        <v/>
      </c>
      <c r="K506" s="45">
        <f t="shared" si="94"/>
        <v>109.00000000000009</v>
      </c>
      <c r="L506" s="45">
        <f t="shared" si="95"/>
        <v>2</v>
      </c>
      <c r="M506" s="45">
        <f t="shared" ca="1" si="96"/>
        <v>0.52361111111111114</v>
      </c>
      <c r="N506" s="45" t="e">
        <f t="shared" ca="1" si="97"/>
        <v>#VALUE!</v>
      </c>
      <c r="O506" s="45">
        <f t="shared" si="98"/>
        <v>1.25</v>
      </c>
      <c r="P506" s="46">
        <f t="shared" si="99"/>
        <v>0.19051423432971509</v>
      </c>
      <c r="Q506" s="45">
        <f t="shared" si="100"/>
        <v>54.500000000000043</v>
      </c>
      <c r="R506" s="45">
        <f t="shared" si="101"/>
        <v>55.750000000000043</v>
      </c>
      <c r="S506" s="46">
        <f t="shared" si="102"/>
        <v>54.690514234329761</v>
      </c>
    </row>
    <row r="507" spans="1:19" x14ac:dyDescent="0.25">
      <c r="A507" s="48">
        <v>37896</v>
      </c>
      <c r="B507" s="43">
        <v>0.3347222222222222</v>
      </c>
      <c r="C507" s="92">
        <v>206</v>
      </c>
      <c r="D507" s="47">
        <v>0.01</v>
      </c>
      <c r="F507" s="43">
        <v>0.3888888888888889</v>
      </c>
      <c r="H507" s="43">
        <v>0.39374999999999999</v>
      </c>
      <c r="I507" s="44" t="str">
        <f t="shared" si="92"/>
        <v/>
      </c>
      <c r="J507" s="45">
        <f t="shared" si="93"/>
        <v>10.000000000000044</v>
      </c>
      <c r="K507" s="45">
        <f t="shared" si="94"/>
        <v>6.9999999999999751</v>
      </c>
      <c r="L507" s="45">
        <f t="shared" si="95"/>
        <v>1</v>
      </c>
      <c r="M507" s="45">
        <f t="shared" ca="1" si="96"/>
        <v>0.3347222222222222</v>
      </c>
      <c r="N507" s="45" t="str">
        <f t="shared" si="97"/>
        <v/>
      </c>
      <c r="O507" s="45">
        <f t="shared" si="98"/>
        <v>50.050000000000225</v>
      </c>
      <c r="P507" s="46">
        <f t="shared" si="99"/>
        <v>14.462215389560274</v>
      </c>
      <c r="Q507" s="45">
        <f t="shared" si="100"/>
        <v>6.9999999999999757E-2</v>
      </c>
      <c r="R507" s="45">
        <f t="shared" si="101"/>
        <v>50.120000000000225</v>
      </c>
      <c r="S507" s="46">
        <f t="shared" si="102"/>
        <v>14.532215389560275</v>
      </c>
    </row>
    <row r="508" spans="1:19" x14ac:dyDescent="0.25">
      <c r="A508" s="92"/>
      <c r="B508" s="43"/>
      <c r="C508" s="92"/>
      <c r="D508" s="47">
        <v>10</v>
      </c>
      <c r="F508" s="43">
        <v>0.40069444444444446</v>
      </c>
      <c r="H508" s="43">
        <v>0.40972222222222227</v>
      </c>
      <c r="I508" s="44">
        <f t="shared" si="92"/>
        <v>0.41319444444444448</v>
      </c>
      <c r="J508" s="45" t="str">
        <f t="shared" si="93"/>
        <v/>
      </c>
      <c r="K508" s="45">
        <f t="shared" si="94"/>
        <v>13.000000000000034</v>
      </c>
      <c r="L508" s="45">
        <f t="shared" si="95"/>
        <v>2</v>
      </c>
      <c r="M508" s="45">
        <f t="shared" ca="1" si="96"/>
        <v>0.3347222222222222</v>
      </c>
      <c r="N508" s="45" t="e">
        <f t="shared" ca="1" si="97"/>
        <v>#VALUE!</v>
      </c>
      <c r="O508" s="45">
        <f t="shared" si="98"/>
        <v>25</v>
      </c>
      <c r="P508" s="46">
        <f t="shared" si="99"/>
        <v>3.1021051639523365</v>
      </c>
      <c r="Q508" s="45">
        <f t="shared" si="100"/>
        <v>130.00000000000034</v>
      </c>
      <c r="R508" s="45">
        <f t="shared" si="101"/>
        <v>155.00000000000034</v>
      </c>
      <c r="S508" s="46">
        <f t="shared" si="102"/>
        <v>133.10210516395267</v>
      </c>
    </row>
    <row r="509" spans="1:19" x14ac:dyDescent="0.25">
      <c r="A509" s="48">
        <v>37896</v>
      </c>
      <c r="B509" s="43">
        <v>0.50486111111111109</v>
      </c>
      <c r="C509" s="92">
        <v>3</v>
      </c>
      <c r="D509" s="47">
        <v>0.01</v>
      </c>
      <c r="F509" s="43">
        <v>0.51597222222222217</v>
      </c>
      <c r="H509" s="43">
        <v>0.52638888888888891</v>
      </c>
      <c r="I509" s="44" t="str">
        <f t="shared" si="92"/>
        <v/>
      </c>
      <c r="J509" s="45">
        <f t="shared" si="93"/>
        <v>4.9999999999999822</v>
      </c>
      <c r="K509" s="45">
        <f t="shared" si="94"/>
        <v>15.000000000000107</v>
      </c>
      <c r="L509" s="45">
        <f t="shared" si="95"/>
        <v>1</v>
      </c>
      <c r="M509" s="45">
        <f t="shared" ca="1" si="96"/>
        <v>0.50486111111111109</v>
      </c>
      <c r="N509" s="45" t="str">
        <f t="shared" si="97"/>
        <v/>
      </c>
      <c r="O509" s="45">
        <f t="shared" si="98"/>
        <v>1.2749999999999955</v>
      </c>
      <c r="P509" s="46">
        <f t="shared" si="99"/>
        <v>0.62629012403622453</v>
      </c>
      <c r="Q509" s="45">
        <f t="shared" si="100"/>
        <v>0.15000000000000108</v>
      </c>
      <c r="R509" s="45">
        <f t="shared" si="101"/>
        <v>1.4249999999999965</v>
      </c>
      <c r="S509" s="46">
        <f t="shared" si="102"/>
        <v>0.77629012403622566</v>
      </c>
    </row>
    <row r="510" spans="1:19" x14ac:dyDescent="0.25">
      <c r="A510" s="92"/>
      <c r="B510" s="43"/>
      <c r="C510" s="92"/>
      <c r="D510" s="47">
        <v>0.5</v>
      </c>
      <c r="F510" s="43">
        <v>0.52986111111111112</v>
      </c>
      <c r="H510" s="43">
        <v>0.58333333333333337</v>
      </c>
      <c r="I510" s="44">
        <f t="shared" si="92"/>
        <v>0.58680555555555558</v>
      </c>
      <c r="J510" s="45" t="str">
        <f t="shared" si="93"/>
        <v/>
      </c>
      <c r="K510" s="45">
        <f t="shared" si="94"/>
        <v>77.000000000000043</v>
      </c>
      <c r="L510" s="45">
        <f t="shared" si="95"/>
        <v>2</v>
      </c>
      <c r="M510" s="45">
        <f t="shared" ca="1" si="96"/>
        <v>0.50486111111111109</v>
      </c>
      <c r="N510" s="45" t="e">
        <f t="shared" ca="1" si="97"/>
        <v>#VALUE!</v>
      </c>
      <c r="O510" s="45">
        <f t="shared" si="98"/>
        <v>1.25</v>
      </c>
      <c r="P510" s="46">
        <f t="shared" si="99"/>
        <v>0.19051423432971509</v>
      </c>
      <c r="Q510" s="45">
        <f t="shared" si="100"/>
        <v>38.500000000000021</v>
      </c>
      <c r="R510" s="45">
        <f t="shared" si="101"/>
        <v>39.750000000000021</v>
      </c>
      <c r="S510" s="46">
        <f t="shared" si="102"/>
        <v>38.69051423432974</v>
      </c>
    </row>
    <row r="511" spans="1:19" x14ac:dyDescent="0.25">
      <c r="A511" s="48">
        <v>37897</v>
      </c>
      <c r="B511" s="43">
        <v>0.35555555555555557</v>
      </c>
      <c r="C511" s="92">
        <v>4</v>
      </c>
      <c r="D511" s="47">
        <v>0.01</v>
      </c>
      <c r="F511" s="43">
        <v>0.40763888888888888</v>
      </c>
      <c r="H511" s="43">
        <v>0.41111111111111115</v>
      </c>
      <c r="I511" s="44" t="str">
        <f t="shared" si="92"/>
        <v/>
      </c>
      <c r="J511" s="45">
        <f t="shared" si="93"/>
        <v>13.99999999999995</v>
      </c>
      <c r="K511" s="45">
        <f t="shared" si="94"/>
        <v>5.0000000000000622</v>
      </c>
      <c r="L511" s="45">
        <f t="shared" si="95"/>
        <v>1</v>
      </c>
      <c r="M511" s="45">
        <f t="shared" ca="1" si="96"/>
        <v>0.35555555555555557</v>
      </c>
      <c r="N511" s="45" t="str">
        <f t="shared" si="97"/>
        <v/>
      </c>
      <c r="O511" s="45">
        <f t="shared" si="98"/>
        <v>70.069999999999752</v>
      </c>
      <c r="P511" s="46">
        <f t="shared" si="99"/>
        <v>20.247101545384222</v>
      </c>
      <c r="Q511" s="45">
        <f t="shared" si="100"/>
        <v>5.000000000000062E-2</v>
      </c>
      <c r="R511" s="45">
        <f t="shared" si="101"/>
        <v>70.119999999999749</v>
      </c>
      <c r="S511" s="46">
        <f t="shared" si="102"/>
        <v>20.297101545384223</v>
      </c>
    </row>
    <row r="512" spans="1:19" x14ac:dyDescent="0.25">
      <c r="A512" s="92"/>
      <c r="B512" s="43"/>
      <c r="C512" s="92"/>
      <c r="D512" s="47">
        <v>10</v>
      </c>
      <c r="F512" s="43">
        <v>0.42083333333333334</v>
      </c>
      <c r="H512" s="43">
        <v>0.42499999999999999</v>
      </c>
      <c r="I512" s="44" t="str">
        <f t="shared" si="92"/>
        <v/>
      </c>
      <c r="J512" s="45">
        <f t="shared" si="93"/>
        <v>4.9999999999999822</v>
      </c>
      <c r="K512" s="45">
        <f t="shared" si="94"/>
        <v>5.9999999999999787</v>
      </c>
      <c r="L512" s="45">
        <f t="shared" si="95"/>
        <v>2</v>
      </c>
      <c r="M512" s="45">
        <f t="shared" ca="1" si="96"/>
        <v>0.35555555555555557</v>
      </c>
      <c r="N512" s="45" t="str">
        <f t="shared" si="97"/>
        <v/>
      </c>
      <c r="O512" s="45">
        <f t="shared" si="98"/>
        <v>24.999999999999911</v>
      </c>
      <c r="P512" s="46">
        <f t="shared" si="99"/>
        <v>3.1021034229199831</v>
      </c>
      <c r="Q512" s="45">
        <f t="shared" si="100"/>
        <v>59.999999999999787</v>
      </c>
      <c r="R512" s="45">
        <f t="shared" si="101"/>
        <v>84.999999999999702</v>
      </c>
      <c r="S512" s="46">
        <f t="shared" si="102"/>
        <v>63.102103422919768</v>
      </c>
    </row>
    <row r="513" spans="1:19" x14ac:dyDescent="0.25">
      <c r="A513" s="92"/>
      <c r="B513" s="43"/>
      <c r="C513" s="92"/>
      <c r="D513" s="47">
        <v>0</v>
      </c>
      <c r="F513" s="43">
        <v>0.4284722222222222</v>
      </c>
      <c r="H513" s="43">
        <v>0.43888888888888888</v>
      </c>
      <c r="I513" s="44" t="str">
        <f t="shared" si="92"/>
        <v/>
      </c>
      <c r="J513" s="45">
        <f t="shared" si="93"/>
        <v>35.000000000000036</v>
      </c>
      <c r="K513" s="45">
        <f t="shared" si="94"/>
        <v>15.000000000000027</v>
      </c>
      <c r="L513" s="45">
        <f t="shared" si="95"/>
        <v>3</v>
      </c>
      <c r="M513" s="45">
        <f t="shared" ca="1" si="96"/>
        <v>0.35555555555555557</v>
      </c>
      <c r="N513" s="45" t="str">
        <f t="shared" si="97"/>
        <v/>
      </c>
      <c r="O513" s="45">
        <f t="shared" si="98"/>
        <v>3150.0000000000032</v>
      </c>
      <c r="P513" s="46">
        <f t="shared" si="99"/>
        <v>331.43124391101986</v>
      </c>
      <c r="Q513" s="45">
        <f t="shared" si="100"/>
        <v>0</v>
      </c>
      <c r="R513" s="45">
        <f t="shared" si="101"/>
        <v>3150.0000000000032</v>
      </c>
      <c r="S513" s="46">
        <f t="shared" si="102"/>
        <v>331.43124391101986</v>
      </c>
    </row>
    <row r="514" spans="1:19" x14ac:dyDescent="0.25">
      <c r="A514" s="92"/>
      <c r="B514" s="43"/>
      <c r="C514" s="92"/>
      <c r="D514" s="47">
        <v>180</v>
      </c>
      <c r="F514" s="43">
        <v>0.46319444444444446</v>
      </c>
      <c r="H514" s="43">
        <v>0.54583333333333328</v>
      </c>
      <c r="I514" s="44">
        <f t="shared" si="92"/>
        <v>0.54930555555555549</v>
      </c>
      <c r="J514" s="45" t="str">
        <f t="shared" si="93"/>
        <v/>
      </c>
      <c r="K514" s="45">
        <f t="shared" si="94"/>
        <v>118.9999999999999</v>
      </c>
      <c r="L514" s="45">
        <f t="shared" si="95"/>
        <v>4</v>
      </c>
      <c r="M514" s="45">
        <f t="shared" ca="1" si="96"/>
        <v>0.35555555555555557</v>
      </c>
      <c r="N514" s="45" t="e">
        <f t="shared" ca="1" si="97"/>
        <v>#VALUE!</v>
      </c>
      <c r="O514" s="45">
        <f t="shared" si="98"/>
        <v>450</v>
      </c>
      <c r="P514" s="46">
        <f t="shared" si="99"/>
        <v>47.347346607878421</v>
      </c>
      <c r="Q514" s="45">
        <f t="shared" si="100"/>
        <v>21419.999999999982</v>
      </c>
      <c r="R514" s="45">
        <f t="shared" si="101"/>
        <v>21869.999999999982</v>
      </c>
      <c r="S514" s="46">
        <f t="shared" si="102"/>
        <v>21467.347346607861</v>
      </c>
    </row>
    <row r="515" spans="1:19" x14ac:dyDescent="0.25">
      <c r="A515" s="48">
        <v>37900</v>
      </c>
      <c r="B515" s="43">
        <v>0.49583333333333335</v>
      </c>
      <c r="C515" s="92">
        <v>206</v>
      </c>
      <c r="D515" s="47">
        <v>0.01</v>
      </c>
      <c r="F515" s="43">
        <v>0.57708333333333328</v>
      </c>
      <c r="H515" s="43">
        <v>0.57986111111111105</v>
      </c>
      <c r="I515" s="44" t="str">
        <f t="shared" si="92"/>
        <v/>
      </c>
      <c r="J515" s="45">
        <f t="shared" si="93"/>
        <v>6.0000000000001386</v>
      </c>
      <c r="K515" s="45">
        <f t="shared" si="94"/>
        <v>3.9999999999999858</v>
      </c>
      <c r="L515" s="45">
        <f t="shared" si="95"/>
        <v>1</v>
      </c>
      <c r="M515" s="45">
        <f t="shared" ca="1" si="96"/>
        <v>0.49583333333333335</v>
      </c>
      <c r="N515" s="45" t="str">
        <f t="shared" si="97"/>
        <v/>
      </c>
      <c r="O515" s="45">
        <f t="shared" si="98"/>
        <v>0.33000000000000762</v>
      </c>
      <c r="P515" s="46">
        <f t="shared" si="99"/>
        <v>0.2345281866103732</v>
      </c>
      <c r="Q515" s="45">
        <f t="shared" si="100"/>
        <v>3.9999999999999862E-2</v>
      </c>
      <c r="R515" s="45">
        <f t="shared" si="101"/>
        <v>0.37000000000000749</v>
      </c>
      <c r="S515" s="46">
        <f t="shared" si="102"/>
        <v>0.27452818661037304</v>
      </c>
    </row>
    <row r="516" spans="1:19" x14ac:dyDescent="0.25">
      <c r="A516" s="92"/>
      <c r="B516" s="43"/>
      <c r="C516" s="92"/>
      <c r="D516" s="47">
        <v>0.1</v>
      </c>
      <c r="F516" s="43">
        <v>0.58402777777777781</v>
      </c>
      <c r="H516" s="43">
        <v>0.59444444444444444</v>
      </c>
      <c r="I516" s="44" t="str">
        <f t="shared" si="92"/>
        <v/>
      </c>
      <c r="J516" s="45">
        <f t="shared" si="93"/>
        <v>5.9999999999999787</v>
      </c>
      <c r="K516" s="45">
        <f t="shared" si="94"/>
        <v>14.999999999999947</v>
      </c>
      <c r="L516" s="45">
        <f t="shared" si="95"/>
        <v>2</v>
      </c>
      <c r="M516" s="45">
        <f t="shared" ca="1" si="96"/>
        <v>0.49583333333333335</v>
      </c>
      <c r="N516" s="45" t="str">
        <f t="shared" si="97"/>
        <v/>
      </c>
      <c r="O516" s="45">
        <f t="shared" si="98"/>
        <v>0.89999999999999691</v>
      </c>
      <c r="P516" s="46">
        <f t="shared" si="99"/>
        <v>0.8656232686385289</v>
      </c>
      <c r="Q516" s="45">
        <f t="shared" si="100"/>
        <v>1.4999999999999947</v>
      </c>
      <c r="R516" s="45">
        <f t="shared" si="101"/>
        <v>2.3999999999999915</v>
      </c>
      <c r="S516" s="46">
        <f t="shared" si="102"/>
        <v>2.3656232686385237</v>
      </c>
    </row>
    <row r="517" spans="1:19" x14ac:dyDescent="0.25">
      <c r="A517" s="92"/>
      <c r="B517" s="43"/>
      <c r="C517" s="92"/>
      <c r="D517" s="47">
        <v>0.2</v>
      </c>
      <c r="F517" s="43">
        <v>0.59861111111111109</v>
      </c>
      <c r="H517" s="43">
        <v>0.61111111111111105</v>
      </c>
      <c r="I517" s="44" t="str">
        <f t="shared" si="92"/>
        <v/>
      </c>
      <c r="J517" s="45">
        <f t="shared" si="93"/>
        <v>8.0000000000001315</v>
      </c>
      <c r="K517" s="45">
        <f t="shared" si="94"/>
        <v>17.999999999999936</v>
      </c>
      <c r="L517" s="45">
        <f t="shared" si="95"/>
        <v>3</v>
      </c>
      <c r="M517" s="45">
        <f t="shared" ca="1" si="96"/>
        <v>0.49583333333333335</v>
      </c>
      <c r="N517" s="45" t="str">
        <f t="shared" si="97"/>
        <v/>
      </c>
      <c r="O517" s="45">
        <f t="shared" si="98"/>
        <v>1.2000000000000199</v>
      </c>
      <c r="P517" s="46">
        <f t="shared" si="99"/>
        <v>1.1541643581847281</v>
      </c>
      <c r="Q517" s="45">
        <f t="shared" si="100"/>
        <v>3.5999999999999872</v>
      </c>
      <c r="R517" s="45">
        <f t="shared" si="101"/>
        <v>4.8000000000000069</v>
      </c>
      <c r="S517" s="46">
        <f t="shared" si="102"/>
        <v>4.7541643581847151</v>
      </c>
    </row>
    <row r="518" spans="1:19" x14ac:dyDescent="0.25">
      <c r="A518" s="92"/>
      <c r="B518" s="43"/>
      <c r="C518" s="92"/>
      <c r="D518" s="47">
        <v>0.1</v>
      </c>
      <c r="F518" s="43">
        <v>0.6166666666666667</v>
      </c>
      <c r="H518" s="43">
        <v>0.63750000000000007</v>
      </c>
      <c r="I518" s="44" t="str">
        <f t="shared" si="92"/>
        <v/>
      </c>
      <c r="J518" s="45">
        <f t="shared" si="93"/>
        <v>7.9999999999999716</v>
      </c>
      <c r="K518" s="45">
        <f t="shared" si="94"/>
        <v>30.000000000000053</v>
      </c>
      <c r="L518" s="45">
        <f t="shared" si="95"/>
        <v>4</v>
      </c>
      <c r="M518" s="45">
        <f t="shared" ca="1" si="96"/>
        <v>0.49583333333333335</v>
      </c>
      <c r="N518" s="45" t="str">
        <f t="shared" si="97"/>
        <v/>
      </c>
      <c r="O518" s="45">
        <f t="shared" si="98"/>
        <v>1.199999999999996</v>
      </c>
      <c r="P518" s="46">
        <f t="shared" si="99"/>
        <v>1.1541643581847052</v>
      </c>
      <c r="Q518" s="45">
        <f t="shared" si="100"/>
        <v>3.0000000000000053</v>
      </c>
      <c r="R518" s="45">
        <f t="shared" si="101"/>
        <v>4.2000000000000011</v>
      </c>
      <c r="S518" s="46">
        <f t="shared" si="102"/>
        <v>4.1541643581847101</v>
      </c>
    </row>
    <row r="519" spans="1:19" x14ac:dyDescent="0.25">
      <c r="A519" s="92"/>
      <c r="B519" s="43"/>
      <c r="C519" s="92"/>
      <c r="D519" s="47">
        <v>0.2</v>
      </c>
      <c r="F519" s="43">
        <v>0.6430555555555556</v>
      </c>
      <c r="H519" s="43">
        <v>0.65486111111111112</v>
      </c>
      <c r="I519" s="44" t="str">
        <f t="shared" si="92"/>
        <v/>
      </c>
      <c r="J519" s="45">
        <f t="shared" si="93"/>
        <v>8.999999999999968</v>
      </c>
      <c r="K519" s="45">
        <f t="shared" si="94"/>
        <v>16.99999999999994</v>
      </c>
      <c r="L519" s="45">
        <f t="shared" si="95"/>
        <v>5</v>
      </c>
      <c r="M519" s="45">
        <f t="shared" ca="1" si="96"/>
        <v>0.49583333333333335</v>
      </c>
      <c r="N519" s="45" t="str">
        <f t="shared" si="97"/>
        <v/>
      </c>
      <c r="O519" s="45">
        <f t="shared" si="98"/>
        <v>4.9499999999999824</v>
      </c>
      <c r="P519" s="46">
        <f t="shared" si="99"/>
        <v>4.1886250684643445</v>
      </c>
      <c r="Q519" s="45">
        <f t="shared" si="100"/>
        <v>3.3999999999999879</v>
      </c>
      <c r="R519" s="45">
        <f t="shared" si="101"/>
        <v>8.3499999999999694</v>
      </c>
      <c r="S519" s="46">
        <f t="shared" si="102"/>
        <v>7.5886250684643324</v>
      </c>
    </row>
    <row r="520" spans="1:19" x14ac:dyDescent="0.25">
      <c r="A520" s="92"/>
      <c r="B520" s="43"/>
      <c r="C520" s="92"/>
      <c r="D520" s="47">
        <v>0.9</v>
      </c>
      <c r="F520" s="43">
        <v>0.66111111111111109</v>
      </c>
      <c r="H520" s="43">
        <v>0.66805555555555562</v>
      </c>
      <c r="I520" s="44" t="str">
        <f t="shared" si="92"/>
        <v/>
      </c>
      <c r="J520" s="45">
        <f t="shared" si="93"/>
        <v>2.9999999999998295</v>
      </c>
      <c r="K520" s="45">
        <f t="shared" si="94"/>
        <v>10.000000000000124</v>
      </c>
      <c r="L520" s="45">
        <f t="shared" si="95"/>
        <v>6</v>
      </c>
      <c r="M520" s="45">
        <f t="shared" ca="1" si="96"/>
        <v>0.49583333333333335</v>
      </c>
      <c r="N520" s="45" t="str">
        <f t="shared" si="97"/>
        <v/>
      </c>
      <c r="O520" s="45">
        <f t="shared" si="98"/>
        <v>2.9999999999998295</v>
      </c>
      <c r="P520" s="46">
        <f t="shared" si="99"/>
        <v>2.9899762028189096</v>
      </c>
      <c r="Q520" s="45">
        <f t="shared" si="100"/>
        <v>9.0000000000001119</v>
      </c>
      <c r="R520" s="45">
        <f t="shared" si="101"/>
        <v>11.999999999999941</v>
      </c>
      <c r="S520" s="46">
        <f t="shared" si="102"/>
        <v>11.989976202819022</v>
      </c>
    </row>
    <row r="521" spans="1:19" x14ac:dyDescent="0.25">
      <c r="A521" s="92"/>
      <c r="B521" s="43"/>
      <c r="C521" s="92"/>
      <c r="D521" s="47">
        <v>1.1000000000000001</v>
      </c>
      <c r="F521" s="43">
        <v>0.67013888888888884</v>
      </c>
      <c r="H521" s="43">
        <v>0.68402777777777779</v>
      </c>
      <c r="I521" s="44">
        <f t="shared" si="92"/>
        <v>0.6875</v>
      </c>
      <c r="J521" s="45" t="str">
        <f t="shared" si="93"/>
        <v/>
      </c>
      <c r="K521" s="45">
        <f t="shared" si="94"/>
        <v>20.000000000000089</v>
      </c>
      <c r="L521" s="45">
        <f t="shared" si="95"/>
        <v>7</v>
      </c>
      <c r="M521" s="45">
        <f t="shared" ca="1" si="96"/>
        <v>0.49583333333333335</v>
      </c>
      <c r="N521" s="45" t="e">
        <f t="shared" ca="1" si="97"/>
        <v>#VALUE!</v>
      </c>
      <c r="O521" s="45">
        <f t="shared" si="98"/>
        <v>2.75</v>
      </c>
      <c r="P521" s="46">
        <f t="shared" si="99"/>
        <v>0.39537560565558416</v>
      </c>
      <c r="Q521" s="45">
        <f t="shared" si="100"/>
        <v>22.000000000000099</v>
      </c>
      <c r="R521" s="45">
        <f t="shared" si="101"/>
        <v>24.750000000000099</v>
      </c>
      <c r="S521" s="46">
        <f t="shared" si="102"/>
        <v>22.395375605655683</v>
      </c>
    </row>
    <row r="522" spans="1:19" x14ac:dyDescent="0.25">
      <c r="A522" s="48">
        <v>37901</v>
      </c>
      <c r="B522" s="43">
        <v>0.32430555555555557</v>
      </c>
      <c r="C522" s="92">
        <v>206</v>
      </c>
      <c r="D522" s="47">
        <v>0.01</v>
      </c>
      <c r="F522" s="43">
        <v>0.37361111111111112</v>
      </c>
      <c r="H522" s="43">
        <v>0.375</v>
      </c>
      <c r="I522" s="44" t="str">
        <f t="shared" si="92"/>
        <v/>
      </c>
      <c r="J522" s="45">
        <f t="shared" si="93"/>
        <v>3.0000000000000693</v>
      </c>
      <c r="K522" s="45">
        <f t="shared" si="94"/>
        <v>1.9999999999999929</v>
      </c>
      <c r="L522" s="45">
        <f t="shared" si="95"/>
        <v>1</v>
      </c>
      <c r="M522" s="45">
        <f t="shared" ca="1" si="96"/>
        <v>0.32430555555555557</v>
      </c>
      <c r="N522" s="45" t="str">
        <f t="shared" si="97"/>
        <v/>
      </c>
      <c r="O522" s="45">
        <f t="shared" si="98"/>
        <v>0.16500000000000381</v>
      </c>
      <c r="P522" s="46">
        <f t="shared" si="99"/>
        <v>0.1172640933051866</v>
      </c>
      <c r="Q522" s="45">
        <f t="shared" si="100"/>
        <v>1.9999999999999931E-2</v>
      </c>
      <c r="R522" s="45">
        <f t="shared" si="101"/>
        <v>0.18500000000000374</v>
      </c>
      <c r="S522" s="46">
        <f t="shared" si="102"/>
        <v>0.13726409330518652</v>
      </c>
    </row>
    <row r="523" spans="1:19" x14ac:dyDescent="0.25">
      <c r="A523" s="92"/>
      <c r="B523" s="43"/>
      <c r="C523" s="92"/>
      <c r="D523" s="47">
        <v>0.1</v>
      </c>
      <c r="F523" s="43">
        <v>0.37708333333333338</v>
      </c>
      <c r="H523" s="43">
        <v>0.38611111111111113</v>
      </c>
      <c r="I523" s="44" t="str">
        <f t="shared" si="92"/>
        <v/>
      </c>
      <c r="J523" s="45">
        <f t="shared" si="93"/>
        <v>4.9999999999999822</v>
      </c>
      <c r="K523" s="45">
        <f t="shared" si="94"/>
        <v>12.999999999999954</v>
      </c>
      <c r="L523" s="45">
        <f t="shared" si="95"/>
        <v>2</v>
      </c>
      <c r="M523" s="45">
        <f t="shared" ca="1" si="96"/>
        <v>0.32430555555555557</v>
      </c>
      <c r="N523" s="45" t="str">
        <f t="shared" si="97"/>
        <v/>
      </c>
      <c r="O523" s="45">
        <f t="shared" si="98"/>
        <v>0.74999999999999745</v>
      </c>
      <c r="P523" s="46">
        <f t="shared" si="99"/>
        <v>0.72135272386544069</v>
      </c>
      <c r="Q523" s="45">
        <f t="shared" si="100"/>
        <v>1.2999999999999954</v>
      </c>
      <c r="R523" s="45">
        <f t="shared" si="101"/>
        <v>2.0499999999999927</v>
      </c>
      <c r="S523" s="46">
        <f t="shared" si="102"/>
        <v>2.0213527238654363</v>
      </c>
    </row>
    <row r="524" spans="1:19" x14ac:dyDescent="0.25">
      <c r="A524" s="92"/>
      <c r="B524" s="43"/>
      <c r="C524" s="92"/>
      <c r="D524" s="47">
        <v>0.2</v>
      </c>
      <c r="F524" s="43">
        <v>0.38958333333333334</v>
      </c>
      <c r="H524" s="43">
        <v>0.40347222222222223</v>
      </c>
      <c r="I524" s="44" t="str">
        <f t="shared" si="92"/>
        <v/>
      </c>
      <c r="J524" s="45">
        <f t="shared" si="93"/>
        <v>2.9999999999999094</v>
      </c>
      <c r="K524" s="45">
        <f t="shared" si="94"/>
        <v>20.000000000000007</v>
      </c>
      <c r="L524" s="45">
        <f t="shared" si="95"/>
        <v>3</v>
      </c>
      <c r="M524" s="45">
        <f t="shared" ca="1" si="96"/>
        <v>0.32430555555555557</v>
      </c>
      <c r="N524" s="45" t="str">
        <f t="shared" si="97"/>
        <v/>
      </c>
      <c r="O524" s="45">
        <f t="shared" si="98"/>
        <v>0.44999999999998647</v>
      </c>
      <c r="P524" s="46">
        <f t="shared" si="99"/>
        <v>0.43281163431925285</v>
      </c>
      <c r="Q524" s="45">
        <f t="shared" si="100"/>
        <v>4.0000000000000018</v>
      </c>
      <c r="R524" s="45">
        <f t="shared" si="101"/>
        <v>4.4499999999999886</v>
      </c>
      <c r="S524" s="46">
        <f t="shared" si="102"/>
        <v>4.432811634319255</v>
      </c>
    </row>
    <row r="525" spans="1:19" x14ac:dyDescent="0.25">
      <c r="A525" s="92"/>
      <c r="B525" s="43"/>
      <c r="C525" s="92"/>
      <c r="D525" s="47">
        <v>0.1</v>
      </c>
      <c r="F525" s="43">
        <v>0.4055555555555555</v>
      </c>
      <c r="H525" s="43">
        <v>0.4458333333333333</v>
      </c>
      <c r="I525" s="44">
        <f t="shared" si="92"/>
        <v>0.44930555555555551</v>
      </c>
      <c r="J525" s="45" t="str">
        <f t="shared" si="93"/>
        <v/>
      </c>
      <c r="K525" s="45">
        <f t="shared" si="94"/>
        <v>58.000000000000036</v>
      </c>
      <c r="L525" s="45">
        <f t="shared" si="95"/>
        <v>4</v>
      </c>
      <c r="M525" s="45">
        <f t="shared" ca="1" si="96"/>
        <v>0.32430555555555557</v>
      </c>
      <c r="N525" s="45" t="e">
        <f t="shared" ca="1" si="97"/>
        <v>#VALUE!</v>
      </c>
      <c r="O525" s="45">
        <f t="shared" si="98"/>
        <v>0.25</v>
      </c>
      <c r="P525" s="46">
        <f t="shared" si="99"/>
        <v>4.342905372259271E-2</v>
      </c>
      <c r="Q525" s="45">
        <f t="shared" si="100"/>
        <v>5.8000000000000043</v>
      </c>
      <c r="R525" s="45">
        <f t="shared" si="101"/>
        <v>6.0500000000000043</v>
      </c>
      <c r="S525" s="46">
        <f t="shared" si="102"/>
        <v>5.8434290537225966</v>
      </c>
    </row>
    <row r="526" spans="1:19" x14ac:dyDescent="0.25">
      <c r="A526" s="48">
        <v>37901</v>
      </c>
      <c r="B526" s="43">
        <v>0.52916666666666667</v>
      </c>
      <c r="C526" s="92">
        <v>306</v>
      </c>
      <c r="D526" s="47">
        <v>3.0000000000000001E-3</v>
      </c>
      <c r="F526" s="43">
        <v>0.57500000000000007</v>
      </c>
      <c r="H526" s="43">
        <v>0.58333333333333337</v>
      </c>
      <c r="I526" s="44" t="str">
        <f t="shared" si="92"/>
        <v/>
      </c>
      <c r="J526" s="45">
        <f t="shared" si="93"/>
        <v>8.999999999999968</v>
      </c>
      <c r="K526" s="45">
        <f t="shared" si="94"/>
        <v>11.999999999999957</v>
      </c>
      <c r="L526" s="45">
        <f t="shared" si="95"/>
        <v>1</v>
      </c>
      <c r="M526" s="45">
        <f t="shared" ca="1" si="96"/>
        <v>0.52916666666666667</v>
      </c>
      <c r="N526" s="45" t="str">
        <f t="shared" si="97"/>
        <v/>
      </c>
      <c r="O526" s="45">
        <f t="shared" si="98"/>
        <v>4.963499999999982</v>
      </c>
      <c r="P526" s="46">
        <f t="shared" si="99"/>
        <v>1.6722218823211645</v>
      </c>
      <c r="Q526" s="45">
        <f t="shared" si="100"/>
        <v>3.5999999999999872E-2</v>
      </c>
      <c r="R526" s="45">
        <f t="shared" si="101"/>
        <v>4.9994999999999816</v>
      </c>
      <c r="S526" s="46">
        <f t="shared" si="102"/>
        <v>1.7082218823211643</v>
      </c>
    </row>
    <row r="527" spans="1:19" x14ac:dyDescent="0.25">
      <c r="A527" s="92"/>
      <c r="B527" s="43"/>
      <c r="C527" s="92"/>
      <c r="D527" s="47">
        <v>1.1000000000000001</v>
      </c>
      <c r="F527" s="43">
        <v>0.58958333333333335</v>
      </c>
      <c r="H527" s="43">
        <v>0.59305555555555556</v>
      </c>
      <c r="I527" s="44" t="str">
        <f t="shared" si="92"/>
        <v/>
      </c>
      <c r="J527" s="45">
        <f t="shared" si="93"/>
        <v>4.9999999999999822</v>
      </c>
      <c r="K527" s="45">
        <f t="shared" si="94"/>
        <v>4.9999999999999822</v>
      </c>
      <c r="L527" s="45">
        <f t="shared" si="95"/>
        <v>2</v>
      </c>
      <c r="M527" s="45">
        <f t="shared" ca="1" si="96"/>
        <v>0.52916666666666667</v>
      </c>
      <c r="N527" s="45" t="str">
        <f t="shared" si="97"/>
        <v/>
      </c>
      <c r="O527" s="45">
        <f t="shared" si="98"/>
        <v>2.7499999999999902</v>
      </c>
      <c r="P527" s="46">
        <f t="shared" si="99"/>
        <v>0.39537563916951074</v>
      </c>
      <c r="Q527" s="45">
        <f t="shared" si="100"/>
        <v>5.4999999999999805</v>
      </c>
      <c r="R527" s="45">
        <f t="shared" si="101"/>
        <v>8.2499999999999716</v>
      </c>
      <c r="S527" s="46">
        <f t="shared" si="102"/>
        <v>5.8953756391694911</v>
      </c>
    </row>
    <row r="528" spans="1:19" x14ac:dyDescent="0.25">
      <c r="A528" s="92"/>
      <c r="B528" s="43"/>
      <c r="C528" s="92"/>
      <c r="D528" s="47">
        <v>0</v>
      </c>
      <c r="F528" s="43">
        <v>0.59652777777777777</v>
      </c>
      <c r="H528" s="43">
        <v>0.61041666666666672</v>
      </c>
      <c r="I528" s="44" t="str">
        <f t="shared" si="92"/>
        <v/>
      </c>
      <c r="J528" s="45">
        <f t="shared" si="93"/>
        <v>23.999999999999915</v>
      </c>
      <c r="K528" s="45">
        <f t="shared" si="94"/>
        <v>20.000000000000089</v>
      </c>
      <c r="L528" s="45">
        <f t="shared" si="95"/>
        <v>3</v>
      </c>
      <c r="M528" s="45">
        <f t="shared" ca="1" si="96"/>
        <v>0.52916666666666667</v>
      </c>
      <c r="N528" s="45" t="str">
        <f t="shared" si="97"/>
        <v/>
      </c>
      <c r="O528" s="45">
        <f t="shared" si="98"/>
        <v>1.1999999999999957</v>
      </c>
      <c r="P528" s="46">
        <f t="shared" si="99"/>
        <v>0.20846117024739361</v>
      </c>
      <c r="Q528" s="45">
        <f t="shared" si="100"/>
        <v>0</v>
      </c>
      <c r="R528" s="45">
        <f t="shared" si="101"/>
        <v>1.1999999999999957</v>
      </c>
      <c r="S528" s="46">
        <f t="shared" si="102"/>
        <v>0.20846117024739361</v>
      </c>
    </row>
    <row r="529" spans="1:19" x14ac:dyDescent="0.25">
      <c r="A529" s="92"/>
      <c r="B529" s="43"/>
      <c r="C529" s="92"/>
      <c r="D529" s="47">
        <v>0.1</v>
      </c>
      <c r="F529" s="43">
        <v>0.62708333333333333</v>
      </c>
      <c r="H529" s="43">
        <v>0.6333333333333333</v>
      </c>
      <c r="I529" s="44" t="str">
        <f t="shared" si="92"/>
        <v/>
      </c>
      <c r="J529" s="45">
        <f t="shared" si="93"/>
        <v>1.9999999999999929</v>
      </c>
      <c r="K529" s="45">
        <f t="shared" si="94"/>
        <v>8.999999999999968</v>
      </c>
      <c r="L529" s="45">
        <f t="shared" si="95"/>
        <v>4</v>
      </c>
      <c r="M529" s="45">
        <f t="shared" ca="1" si="96"/>
        <v>0.52916666666666667</v>
      </c>
      <c r="N529" s="45" t="str">
        <f t="shared" si="97"/>
        <v/>
      </c>
      <c r="O529" s="45">
        <f t="shared" si="98"/>
        <v>0.29999999999999899</v>
      </c>
      <c r="P529" s="46">
        <f t="shared" si="99"/>
        <v>0.2885410895461763</v>
      </c>
      <c r="Q529" s="45">
        <f t="shared" si="100"/>
        <v>0.8999999999999968</v>
      </c>
      <c r="R529" s="45">
        <f t="shared" si="101"/>
        <v>1.1999999999999957</v>
      </c>
      <c r="S529" s="46">
        <f t="shared" si="102"/>
        <v>1.188541089546173</v>
      </c>
    </row>
    <row r="530" spans="1:19" x14ac:dyDescent="0.25">
      <c r="A530" s="92"/>
      <c r="B530" s="43"/>
      <c r="C530" s="92"/>
      <c r="D530" s="47">
        <v>0.2</v>
      </c>
      <c r="F530" s="43">
        <v>0.63472222222222219</v>
      </c>
      <c r="H530" s="43">
        <v>0.65902777777777777</v>
      </c>
      <c r="I530" s="44" t="str">
        <f t="shared" si="92"/>
        <v/>
      </c>
      <c r="J530" s="45">
        <f t="shared" si="93"/>
        <v>5.9999999999999787</v>
      </c>
      <c r="K530" s="45">
        <f t="shared" si="94"/>
        <v>35.000000000000036</v>
      </c>
      <c r="L530" s="45">
        <f t="shared" si="95"/>
        <v>5</v>
      </c>
      <c r="M530" s="45">
        <f t="shared" ca="1" si="96"/>
        <v>0.52916666666666667</v>
      </c>
      <c r="N530" s="45" t="str">
        <f t="shared" si="97"/>
        <v/>
      </c>
      <c r="O530" s="45">
        <f t="shared" si="98"/>
        <v>3.8999999999999861</v>
      </c>
      <c r="P530" s="46">
        <f t="shared" si="99"/>
        <v>3.1676310318445791</v>
      </c>
      <c r="Q530" s="45">
        <f t="shared" si="100"/>
        <v>7.0000000000000071</v>
      </c>
      <c r="R530" s="45">
        <f t="shared" si="101"/>
        <v>10.899999999999993</v>
      </c>
      <c r="S530" s="46">
        <f t="shared" si="102"/>
        <v>10.167631031844586</v>
      </c>
    </row>
    <row r="531" spans="1:19" x14ac:dyDescent="0.25">
      <c r="A531" s="92"/>
      <c r="B531" s="43"/>
      <c r="C531" s="92"/>
      <c r="D531" s="47">
        <v>1.1000000000000001</v>
      </c>
      <c r="F531" s="43">
        <v>0.66319444444444442</v>
      </c>
      <c r="H531" s="43">
        <v>0.66875000000000007</v>
      </c>
      <c r="I531" s="44" t="str">
        <f t="shared" si="92"/>
        <v/>
      </c>
      <c r="J531" s="45">
        <f t="shared" si="93"/>
        <v>9.9999999999998046</v>
      </c>
      <c r="K531" s="45">
        <f t="shared" si="94"/>
        <v>8.0000000000001315</v>
      </c>
      <c r="L531" s="45">
        <f t="shared" si="95"/>
        <v>6</v>
      </c>
      <c r="M531" s="45">
        <f t="shared" ca="1" si="96"/>
        <v>0.52916666666666667</v>
      </c>
      <c r="N531" s="45" t="str">
        <f t="shared" si="97"/>
        <v/>
      </c>
      <c r="O531" s="45">
        <f t="shared" si="98"/>
        <v>6.9999999999998641</v>
      </c>
      <c r="P531" s="46">
        <f t="shared" si="99"/>
        <v>6.1572536732626855</v>
      </c>
      <c r="Q531" s="45">
        <f t="shared" si="100"/>
        <v>8.8000000000001446</v>
      </c>
      <c r="R531" s="45">
        <f t="shared" si="101"/>
        <v>15.800000000000008</v>
      </c>
      <c r="S531" s="46">
        <f t="shared" si="102"/>
        <v>14.95725367326283</v>
      </c>
    </row>
    <row r="532" spans="1:19" x14ac:dyDescent="0.25">
      <c r="A532" s="92"/>
      <c r="B532" s="43"/>
      <c r="C532" s="92"/>
      <c r="D532" s="47">
        <v>0.3</v>
      </c>
      <c r="F532" s="43">
        <v>0.67569444444444438</v>
      </c>
      <c r="H532" s="43">
        <v>0.68055555555555547</v>
      </c>
      <c r="I532" s="44" t="str">
        <f t="shared" si="92"/>
        <v/>
      </c>
      <c r="J532" s="45">
        <f t="shared" si="93"/>
        <v>16.000000000000263</v>
      </c>
      <c r="K532" s="45">
        <f t="shared" si="94"/>
        <v>6.9999999999999751</v>
      </c>
      <c r="L532" s="45">
        <f t="shared" si="95"/>
        <v>7</v>
      </c>
      <c r="M532" s="45">
        <f t="shared" ca="1" si="96"/>
        <v>0.52916666666666667</v>
      </c>
      <c r="N532" s="45" t="str">
        <f t="shared" si="97"/>
        <v/>
      </c>
      <c r="O532" s="45">
        <f t="shared" si="98"/>
        <v>2.4080000000000394</v>
      </c>
      <c r="P532" s="46">
        <f t="shared" si="99"/>
        <v>0.83888817534366189</v>
      </c>
      <c r="Q532" s="45">
        <f t="shared" si="100"/>
        <v>2.0999999999999925</v>
      </c>
      <c r="R532" s="45">
        <f t="shared" si="101"/>
        <v>4.508000000000032</v>
      </c>
      <c r="S532" s="46">
        <f t="shared" si="102"/>
        <v>2.9388881753436547</v>
      </c>
    </row>
    <row r="533" spans="1:19" x14ac:dyDescent="0.25">
      <c r="A533" s="92"/>
      <c r="B533" s="43"/>
      <c r="C533" s="92"/>
      <c r="D533" s="47">
        <v>1E-3</v>
      </c>
      <c r="F533" s="43">
        <v>0.69166666666666676</v>
      </c>
      <c r="H533" s="43">
        <v>0.6972222222222223</v>
      </c>
      <c r="I533" s="44">
        <f t="shared" si="92"/>
        <v>0.70069444444444451</v>
      </c>
      <c r="J533" s="45" t="str">
        <f t="shared" si="93"/>
        <v/>
      </c>
      <c r="K533" s="45">
        <f t="shared" si="94"/>
        <v>7.9999999999999716</v>
      </c>
      <c r="L533" s="45">
        <f t="shared" si="95"/>
        <v>8</v>
      </c>
      <c r="M533" s="45">
        <f t="shared" ca="1" si="96"/>
        <v>0.52916666666666667</v>
      </c>
      <c r="N533" s="45" t="e">
        <f t="shared" ca="1" si="97"/>
        <v>#VALUE!</v>
      </c>
      <c r="O533" s="45">
        <f t="shared" si="98"/>
        <v>2.5000000000000001E-3</v>
      </c>
      <c r="P533" s="46">
        <f t="shared" si="99"/>
        <v>7.2310141757293866E-4</v>
      </c>
      <c r="Q533" s="45">
        <f t="shared" si="100"/>
        <v>7.9999999999999724E-3</v>
      </c>
      <c r="R533" s="45">
        <f t="shared" si="101"/>
        <v>1.0499999999999973E-2</v>
      </c>
      <c r="S533" s="46">
        <f t="shared" si="102"/>
        <v>8.7231014175729107E-3</v>
      </c>
    </row>
    <row r="534" spans="1:19" x14ac:dyDescent="0.25">
      <c r="A534" s="48">
        <v>37901</v>
      </c>
      <c r="B534" s="43">
        <v>0.77569444444444446</v>
      </c>
      <c r="C534" s="92" t="s">
        <v>23</v>
      </c>
      <c r="D534" s="47">
        <v>0.01</v>
      </c>
      <c r="F534" s="43">
        <v>0.79305555555555562</v>
      </c>
      <c r="H534" s="43">
        <v>0.79375000000000007</v>
      </c>
      <c r="I534" s="44" t="str">
        <f t="shared" si="92"/>
        <v/>
      </c>
      <c r="J534" s="45">
        <f t="shared" si="93"/>
        <v>3.9999999999999858</v>
      </c>
      <c r="K534" s="45">
        <f t="shared" si="94"/>
        <v>0.99999999999999645</v>
      </c>
      <c r="L534" s="45">
        <f t="shared" si="95"/>
        <v>1</v>
      </c>
      <c r="M534" s="45">
        <f t="shared" ca="1" si="96"/>
        <v>0.77569444444444446</v>
      </c>
      <c r="N534" s="45" t="str">
        <f t="shared" si="97"/>
        <v/>
      </c>
      <c r="O534" s="45">
        <f t="shared" si="98"/>
        <v>0.21999999999999922</v>
      </c>
      <c r="P534" s="46">
        <f t="shared" si="99"/>
        <v>0.15635212440691129</v>
      </c>
      <c r="Q534" s="45">
        <f t="shared" si="100"/>
        <v>9.9999999999999655E-3</v>
      </c>
      <c r="R534" s="45">
        <f t="shared" si="101"/>
        <v>0.22999999999999918</v>
      </c>
      <c r="S534" s="46">
        <f t="shared" si="102"/>
        <v>0.16635212440691124</v>
      </c>
    </row>
    <row r="535" spans="1:19" x14ac:dyDescent="0.25">
      <c r="A535" s="92"/>
      <c r="B535" s="43"/>
      <c r="C535" s="92"/>
      <c r="D535" s="47">
        <v>0.1</v>
      </c>
      <c r="F535" s="43">
        <v>0.79652777777777783</v>
      </c>
      <c r="H535" s="43">
        <v>0.86319444444444438</v>
      </c>
      <c r="I535" s="44">
        <f t="shared" si="92"/>
        <v>0.86666666666666659</v>
      </c>
      <c r="J535" s="45" t="str">
        <f t="shared" si="93"/>
        <v/>
      </c>
      <c r="K535" s="45">
        <f t="shared" si="94"/>
        <v>95.999999999999815</v>
      </c>
      <c r="L535" s="45">
        <f t="shared" si="95"/>
        <v>2</v>
      </c>
      <c r="M535" s="45">
        <f t="shared" ca="1" si="96"/>
        <v>0.77569444444444446</v>
      </c>
      <c r="N535" s="45" t="e">
        <f t="shared" ca="1" si="97"/>
        <v>#VALUE!</v>
      </c>
      <c r="O535" s="45">
        <f t="shared" si="98"/>
        <v>0.25</v>
      </c>
      <c r="P535" s="46">
        <f t="shared" si="99"/>
        <v>4.342905372259271E-2</v>
      </c>
      <c r="Q535" s="45">
        <f t="shared" si="100"/>
        <v>9.5999999999999819</v>
      </c>
      <c r="R535" s="45">
        <f t="shared" si="101"/>
        <v>9.8499999999999819</v>
      </c>
      <c r="S535" s="46">
        <f t="shared" si="102"/>
        <v>9.6434290537225742</v>
      </c>
    </row>
    <row r="536" spans="1:19" x14ac:dyDescent="0.25">
      <c r="A536" s="48">
        <v>37902</v>
      </c>
      <c r="B536" s="43">
        <v>0.34791666666666665</v>
      </c>
      <c r="C536" s="92">
        <v>3</v>
      </c>
      <c r="D536" s="47">
        <v>1.4E-2</v>
      </c>
      <c r="F536" s="43">
        <v>0.41805555555555557</v>
      </c>
      <c r="H536" s="43">
        <v>0.4236111111111111</v>
      </c>
      <c r="I536" s="44">
        <f t="shared" si="92"/>
        <v>0.42708333333333331</v>
      </c>
      <c r="J536" s="45" t="str">
        <f t="shared" si="93"/>
        <v/>
      </c>
      <c r="K536" s="45">
        <f t="shared" si="94"/>
        <v>7.9999999999999716</v>
      </c>
      <c r="L536" s="45">
        <f t="shared" si="95"/>
        <v>1</v>
      </c>
      <c r="M536" s="45">
        <f t="shared" ca="1" si="96"/>
        <v>0.34791666666666665</v>
      </c>
      <c r="N536" s="45" t="e">
        <f t="shared" ca="1" si="97"/>
        <v>#VALUE!</v>
      </c>
      <c r="O536" s="45">
        <f t="shared" si="98"/>
        <v>3.5000000000000003E-2</v>
      </c>
      <c r="P536" s="46">
        <f t="shared" si="99"/>
        <v>7.3317745176624972E-3</v>
      </c>
      <c r="Q536" s="45">
        <f t="shared" si="100"/>
        <v>0.1119999999999996</v>
      </c>
      <c r="R536" s="45">
        <f t="shared" si="101"/>
        <v>0.1469999999999996</v>
      </c>
      <c r="S536" s="46">
        <f t="shared" si="102"/>
        <v>0.1193317745176621</v>
      </c>
    </row>
    <row r="537" spans="1:19" x14ac:dyDescent="0.25">
      <c r="A537" s="48">
        <v>37902</v>
      </c>
      <c r="B537" s="43">
        <v>0.42777777777777781</v>
      </c>
      <c r="C537" s="92">
        <v>206</v>
      </c>
      <c r="D537" s="47">
        <v>8.9999999999999993E-3</v>
      </c>
      <c r="F537" s="43">
        <v>0.48194444444444445</v>
      </c>
      <c r="H537" s="43">
        <v>0.48541666666666666</v>
      </c>
      <c r="I537" s="44" t="str">
        <f t="shared" si="92"/>
        <v/>
      </c>
      <c r="J537" s="45">
        <f t="shared" si="93"/>
        <v>13.99999999999995</v>
      </c>
      <c r="K537" s="45">
        <f t="shared" si="94"/>
        <v>4.9999999999999822</v>
      </c>
      <c r="L537" s="45">
        <f t="shared" si="95"/>
        <v>1</v>
      </c>
      <c r="M537" s="45">
        <f t="shared" ca="1" si="96"/>
        <v>0.42777777777777781</v>
      </c>
      <c r="N537" s="45" t="str">
        <f t="shared" si="97"/>
        <v/>
      </c>
      <c r="O537" s="45">
        <f t="shared" si="98"/>
        <v>9.1629999999999665</v>
      </c>
      <c r="P537" s="46">
        <f t="shared" si="99"/>
        <v>3.6345833055970038</v>
      </c>
      <c r="Q537" s="45">
        <f t="shared" si="100"/>
        <v>4.4999999999999839E-2</v>
      </c>
      <c r="R537" s="45">
        <f t="shared" si="101"/>
        <v>9.2079999999999664</v>
      </c>
      <c r="S537" s="46">
        <f t="shared" si="102"/>
        <v>3.6795833055970038</v>
      </c>
    </row>
    <row r="538" spans="1:19" x14ac:dyDescent="0.25">
      <c r="A538" s="92"/>
      <c r="B538" s="43"/>
      <c r="C538" s="92"/>
      <c r="D538" s="47">
        <v>1.3</v>
      </c>
      <c r="F538" s="43">
        <v>0.49513888888888885</v>
      </c>
      <c r="H538" s="43">
        <v>0.49861111111111112</v>
      </c>
      <c r="I538" s="44">
        <f t="shared" si="92"/>
        <v>0.50208333333333333</v>
      </c>
      <c r="J538" s="45" t="str">
        <f t="shared" si="93"/>
        <v/>
      </c>
      <c r="K538" s="45">
        <f t="shared" si="94"/>
        <v>5.0000000000000622</v>
      </c>
      <c r="L538" s="45">
        <f t="shared" si="95"/>
        <v>2</v>
      </c>
      <c r="M538" s="45">
        <f t="shared" ca="1" si="96"/>
        <v>0.42777777777777781</v>
      </c>
      <c r="N538" s="45" t="e">
        <f t="shared" ca="1" si="97"/>
        <v>#VALUE!</v>
      </c>
      <c r="O538" s="45">
        <f t="shared" si="98"/>
        <v>3.25</v>
      </c>
      <c r="P538" s="46">
        <f t="shared" si="99"/>
        <v>0.46171740811608603</v>
      </c>
      <c r="Q538" s="45">
        <f t="shared" si="100"/>
        <v>6.5000000000000808</v>
      </c>
      <c r="R538" s="45">
        <f t="shared" si="101"/>
        <v>9.7500000000000817</v>
      </c>
      <c r="S538" s="46">
        <f t="shared" si="102"/>
        <v>6.9617174081161668</v>
      </c>
    </row>
    <row r="539" spans="1:19" x14ac:dyDescent="0.25">
      <c r="A539" s="48">
        <v>37902</v>
      </c>
      <c r="B539" s="43">
        <v>0.56944444444444442</v>
      </c>
      <c r="C539" s="92"/>
      <c r="D539" s="47">
        <v>0.01</v>
      </c>
      <c r="F539" s="43">
        <v>0.65555555555555556</v>
      </c>
      <c r="H539" s="43">
        <v>0.65902777777777777</v>
      </c>
      <c r="I539" s="44">
        <f t="shared" si="92"/>
        <v>0.66249999999999998</v>
      </c>
      <c r="J539" s="45" t="str">
        <f t="shared" si="93"/>
        <v/>
      </c>
      <c r="K539" s="45">
        <f t="shared" si="94"/>
        <v>4.9999999999999822</v>
      </c>
      <c r="L539" s="45">
        <f t="shared" si="95"/>
        <v>1</v>
      </c>
      <c r="M539" s="45">
        <f t="shared" ca="1" si="96"/>
        <v>0.56944444444444442</v>
      </c>
      <c r="N539" s="45" t="e">
        <f t="shared" ca="1" si="97"/>
        <v>#VALUE!</v>
      </c>
      <c r="O539" s="45">
        <f t="shared" si="98"/>
        <v>2.5000000000000001E-2</v>
      </c>
      <c r="P539" s="46">
        <f t="shared" si="99"/>
        <v>5.4281443780592247E-3</v>
      </c>
      <c r="Q539" s="45">
        <f t="shared" si="100"/>
        <v>4.9999999999999822E-2</v>
      </c>
      <c r="R539" s="45">
        <f t="shared" si="101"/>
        <v>7.4999999999999817E-2</v>
      </c>
      <c r="S539" s="46">
        <f t="shared" si="102"/>
        <v>5.5428144378059048E-2</v>
      </c>
    </row>
    <row r="540" spans="1:19" x14ac:dyDescent="0.25">
      <c r="A540" s="48">
        <v>37903</v>
      </c>
      <c r="B540" s="43">
        <v>0.31944444444444448</v>
      </c>
      <c r="D540" s="47">
        <v>8.0000000000000002E-3</v>
      </c>
      <c r="F540" s="43">
        <v>0.3576388888888889</v>
      </c>
      <c r="H540" s="43">
        <v>0.36249999999999999</v>
      </c>
      <c r="I540" s="44" t="str">
        <f t="shared" si="92"/>
        <v/>
      </c>
      <c r="J540" s="45">
        <f t="shared" si="93"/>
        <v>6.0000000000000586</v>
      </c>
      <c r="K540" s="45">
        <f t="shared" si="94"/>
        <v>6.9999999999999751</v>
      </c>
      <c r="L540" s="45">
        <f t="shared" si="95"/>
        <v>1</v>
      </c>
      <c r="M540" s="45">
        <f t="shared" ca="1" si="96"/>
        <v>0.31944444444444448</v>
      </c>
      <c r="N540" s="45" t="str">
        <f t="shared" si="97"/>
        <v/>
      </c>
      <c r="O540" s="45">
        <f t="shared" si="98"/>
        <v>0.32400000000000323</v>
      </c>
      <c r="P540" s="46">
        <f t="shared" si="99"/>
        <v>0.21856074445414947</v>
      </c>
      <c r="Q540" s="45">
        <f t="shared" si="100"/>
        <v>5.59999999999998E-2</v>
      </c>
      <c r="R540" s="45">
        <f t="shared" si="101"/>
        <v>0.380000000000003</v>
      </c>
      <c r="S540" s="46">
        <f t="shared" si="102"/>
        <v>0.27456074445414924</v>
      </c>
    </row>
    <row r="541" spans="1:19" x14ac:dyDescent="0.25">
      <c r="A541" s="92"/>
      <c r="B541" s="43"/>
      <c r="D541" s="47">
        <v>0.1</v>
      </c>
      <c r="F541" s="43">
        <v>0.3666666666666667</v>
      </c>
      <c r="H541" s="43">
        <v>0.3888888888888889</v>
      </c>
      <c r="I541" s="44" t="str">
        <f t="shared" si="92"/>
        <v/>
      </c>
      <c r="J541" s="45">
        <f t="shared" si="93"/>
        <v>3.9999999999999858</v>
      </c>
      <c r="K541" s="45">
        <f t="shared" si="94"/>
        <v>31.999999999999964</v>
      </c>
      <c r="L541" s="45">
        <f t="shared" si="95"/>
        <v>2</v>
      </c>
      <c r="M541" s="45">
        <f t="shared" ca="1" si="96"/>
        <v>0.31944444444444448</v>
      </c>
      <c r="N541" s="45" t="str">
        <f t="shared" si="97"/>
        <v/>
      </c>
      <c r="O541" s="45">
        <f t="shared" si="98"/>
        <v>0.59999999999999798</v>
      </c>
      <c r="P541" s="46">
        <f t="shared" si="99"/>
        <v>0.5770821790923526</v>
      </c>
      <c r="Q541" s="45">
        <f t="shared" si="100"/>
        <v>3.1999999999999966</v>
      </c>
      <c r="R541" s="45">
        <f t="shared" si="101"/>
        <v>3.7999999999999945</v>
      </c>
      <c r="S541" s="46">
        <f t="shared" si="102"/>
        <v>3.777082179092349</v>
      </c>
    </row>
    <row r="542" spans="1:19" x14ac:dyDescent="0.25">
      <c r="A542" s="92"/>
      <c r="B542" s="43"/>
      <c r="D542" s="47">
        <v>0.2</v>
      </c>
      <c r="F542" s="43">
        <v>0.39166666666666666</v>
      </c>
      <c r="H542" s="43">
        <v>0.3979166666666667</v>
      </c>
      <c r="I542" s="44" t="str">
        <f t="shared" si="92"/>
        <v/>
      </c>
      <c r="J542" s="45">
        <f t="shared" si="93"/>
        <v>64.999999999999929</v>
      </c>
      <c r="K542" s="45">
        <f t="shared" si="94"/>
        <v>9.000000000000048</v>
      </c>
      <c r="L542" s="45">
        <f t="shared" si="95"/>
        <v>3</v>
      </c>
      <c r="M542" s="45">
        <f t="shared" ca="1" si="96"/>
        <v>0.31944444444444448</v>
      </c>
      <c r="N542" s="45" t="str">
        <f t="shared" si="97"/>
        <v/>
      </c>
      <c r="O542" s="45">
        <f t="shared" si="98"/>
        <v>9.7499999999999911</v>
      </c>
      <c r="P542" s="46">
        <f t="shared" si="99"/>
        <v>9.3775854102507505</v>
      </c>
      <c r="Q542" s="45">
        <f t="shared" si="100"/>
        <v>1.8000000000000096</v>
      </c>
      <c r="R542" s="45">
        <f t="shared" si="101"/>
        <v>11.55</v>
      </c>
      <c r="S542" s="46">
        <f t="shared" si="102"/>
        <v>11.17758541025076</v>
      </c>
    </row>
    <row r="543" spans="1:19" x14ac:dyDescent="0.25">
      <c r="A543" s="92"/>
      <c r="B543" s="43"/>
      <c r="C543" s="92"/>
      <c r="D543" s="47">
        <v>0.1</v>
      </c>
      <c r="F543" s="43">
        <v>0.44305555555555554</v>
      </c>
      <c r="H543" s="43">
        <v>0.4465277777777778</v>
      </c>
      <c r="I543" s="44">
        <f t="shared" si="92"/>
        <v>0.45</v>
      </c>
      <c r="J543" s="45" t="str">
        <f t="shared" si="93"/>
        <v/>
      </c>
      <c r="K543" s="45">
        <f t="shared" si="94"/>
        <v>5.0000000000000622</v>
      </c>
      <c r="L543" s="45">
        <f t="shared" si="95"/>
        <v>4</v>
      </c>
      <c r="M543" s="45">
        <f t="shared" ca="1" si="96"/>
        <v>0.31944444444444448</v>
      </c>
      <c r="N543" s="45" t="e">
        <f t="shared" ca="1" si="97"/>
        <v>#VALUE!</v>
      </c>
      <c r="O543" s="45">
        <f t="shared" si="98"/>
        <v>0.25</v>
      </c>
      <c r="P543" s="46">
        <f t="shared" si="99"/>
        <v>4.342905372259271E-2</v>
      </c>
      <c r="Q543" s="45">
        <f t="shared" si="100"/>
        <v>0.50000000000000622</v>
      </c>
      <c r="R543" s="45">
        <f t="shared" si="101"/>
        <v>0.75000000000000622</v>
      </c>
      <c r="S543" s="46">
        <f t="shared" si="102"/>
        <v>0.54342905372259898</v>
      </c>
    </row>
    <row r="544" spans="1:19" x14ac:dyDescent="0.25">
      <c r="A544" s="48">
        <v>37903</v>
      </c>
      <c r="B544" s="43">
        <v>0.53194444444444444</v>
      </c>
      <c r="C544" s="92"/>
      <c r="D544" s="47">
        <v>0.1</v>
      </c>
      <c r="F544" s="43">
        <v>0.57361111111111118</v>
      </c>
      <c r="H544" s="43">
        <v>0.70208333333333339</v>
      </c>
      <c r="I544" s="44">
        <f t="shared" si="92"/>
        <v>0.7055555555555556</v>
      </c>
      <c r="J544" s="45" t="str">
        <f t="shared" si="93"/>
        <v/>
      </c>
      <c r="K544" s="45">
        <f t="shared" si="94"/>
        <v>184.99999999999997</v>
      </c>
      <c r="L544" s="45">
        <f t="shared" si="95"/>
        <v>1</v>
      </c>
      <c r="M544" s="45">
        <f t="shared" ca="1" si="96"/>
        <v>0.53194444444444444</v>
      </c>
      <c r="N544" s="45" t="e">
        <f t="shared" ca="1" si="97"/>
        <v>#VALUE!</v>
      </c>
      <c r="O544" s="45">
        <f t="shared" si="98"/>
        <v>0.25</v>
      </c>
      <c r="P544" s="46">
        <f t="shared" si="99"/>
        <v>4.342905372259271E-2</v>
      </c>
      <c r="Q544" s="45">
        <f t="shared" si="100"/>
        <v>18.499999999999996</v>
      </c>
      <c r="R544" s="45">
        <f t="shared" si="101"/>
        <v>18.749999999999996</v>
      </c>
      <c r="S544" s="46">
        <f t="shared" si="102"/>
        <v>18.543429053722591</v>
      </c>
    </row>
    <row r="545" spans="1:19" x14ac:dyDescent="0.25">
      <c r="A545" s="48">
        <v>37903</v>
      </c>
      <c r="B545" s="43">
        <v>0.77430555555555547</v>
      </c>
      <c r="C545" s="92"/>
      <c r="D545" s="47">
        <v>0.1</v>
      </c>
      <c r="F545" s="43">
        <v>0.86319444444444438</v>
      </c>
      <c r="H545" s="43">
        <v>0.8666666666666667</v>
      </c>
      <c r="I545" s="44">
        <f t="shared" si="92"/>
        <v>0.87013888888888891</v>
      </c>
      <c r="J545" s="45" t="str">
        <f t="shared" si="93"/>
        <v/>
      </c>
      <c r="K545" s="45">
        <f t="shared" si="94"/>
        <v>5.0000000000001421</v>
      </c>
      <c r="L545" s="45">
        <f t="shared" si="95"/>
        <v>1</v>
      </c>
      <c r="M545" s="45">
        <f t="shared" ca="1" si="96"/>
        <v>0.77430555555555547</v>
      </c>
      <c r="N545" s="45" t="e">
        <f t="shared" ca="1" si="97"/>
        <v>#VALUE!</v>
      </c>
      <c r="O545" s="45">
        <f t="shared" si="98"/>
        <v>0.25</v>
      </c>
      <c r="P545" s="46">
        <f t="shared" si="99"/>
        <v>4.342905372259271E-2</v>
      </c>
      <c r="Q545" s="45">
        <f t="shared" si="100"/>
        <v>0.50000000000001421</v>
      </c>
      <c r="R545" s="45">
        <f t="shared" si="101"/>
        <v>0.75000000000001421</v>
      </c>
      <c r="S545" s="46">
        <f t="shared" si="102"/>
        <v>0.54342905372260697</v>
      </c>
    </row>
    <row r="546" spans="1:19" x14ac:dyDescent="0.25">
      <c r="A546" s="48">
        <v>37904</v>
      </c>
      <c r="B546" s="43">
        <v>0.52986111111111112</v>
      </c>
      <c r="D546" s="47">
        <v>0.01</v>
      </c>
      <c r="F546" s="43">
        <v>0.57013888888888886</v>
      </c>
      <c r="H546" s="43">
        <v>0.57291666666666663</v>
      </c>
      <c r="I546" s="44" t="str">
        <f t="shared" si="92"/>
        <v/>
      </c>
      <c r="J546" s="45">
        <f t="shared" si="93"/>
        <v>5.9999999999999787</v>
      </c>
      <c r="K546" s="45">
        <f t="shared" si="94"/>
        <v>3.9999999999999858</v>
      </c>
      <c r="L546" s="45">
        <f t="shared" si="95"/>
        <v>1</v>
      </c>
      <c r="M546" s="45">
        <f t="shared" ca="1" si="96"/>
        <v>0.52986111111111112</v>
      </c>
      <c r="N546" s="45" t="str">
        <f t="shared" si="97"/>
        <v/>
      </c>
      <c r="O546" s="45">
        <f t="shared" si="98"/>
        <v>0.32999999999999885</v>
      </c>
      <c r="P546" s="46">
        <f t="shared" si="99"/>
        <v>0.23452818661036695</v>
      </c>
      <c r="Q546" s="45">
        <f t="shared" si="100"/>
        <v>3.9999999999999862E-2</v>
      </c>
      <c r="R546" s="45">
        <f t="shared" si="101"/>
        <v>0.36999999999999872</v>
      </c>
      <c r="S546" s="46">
        <f t="shared" si="102"/>
        <v>0.27452818661036682</v>
      </c>
    </row>
    <row r="547" spans="1:19" x14ac:dyDescent="0.25">
      <c r="A547" s="92"/>
      <c r="B547" s="43"/>
      <c r="D547" s="47">
        <v>0.1</v>
      </c>
      <c r="F547" s="43">
        <v>0.57708333333333328</v>
      </c>
      <c r="H547" s="43">
        <v>0.61597222222222225</v>
      </c>
      <c r="I547" s="44" t="str">
        <f t="shared" si="92"/>
        <v/>
      </c>
      <c r="J547" s="45">
        <f t="shared" si="93"/>
        <v>14.999999999999947</v>
      </c>
      <c r="K547" s="45">
        <f t="shared" si="94"/>
        <v>56.000000000000121</v>
      </c>
      <c r="L547" s="45">
        <f t="shared" si="95"/>
        <v>2</v>
      </c>
      <c r="M547" s="45">
        <f t="shared" ca="1" si="96"/>
        <v>0.52986111111111112</v>
      </c>
      <c r="N547" s="45" t="str">
        <f t="shared" si="97"/>
        <v/>
      </c>
      <c r="O547" s="45">
        <f t="shared" si="98"/>
        <v>750.74999999999727</v>
      </c>
      <c r="P547" s="46">
        <f t="shared" si="99"/>
        <v>216.93040743399411</v>
      </c>
      <c r="Q547" s="45">
        <f t="shared" si="100"/>
        <v>5.6000000000000121</v>
      </c>
      <c r="R547" s="45">
        <f t="shared" si="101"/>
        <v>756.34999999999729</v>
      </c>
      <c r="S547" s="46">
        <f t="shared" si="102"/>
        <v>222.53040743399413</v>
      </c>
    </row>
    <row r="548" spans="1:19" x14ac:dyDescent="0.25">
      <c r="B548" s="57"/>
      <c r="C548" s="52"/>
      <c r="D548" s="55">
        <v>100</v>
      </c>
      <c r="F548" s="57">
        <v>0.62638888888888888</v>
      </c>
      <c r="H548" s="57">
        <v>0.63263888888888886</v>
      </c>
      <c r="I548" s="44">
        <f t="shared" si="92"/>
        <v>0.63611111111111107</v>
      </c>
      <c r="J548" s="45" t="str">
        <f t="shared" si="93"/>
        <v/>
      </c>
      <c r="K548" s="45">
        <f t="shared" si="94"/>
        <v>8.999999999999968</v>
      </c>
      <c r="L548" s="45">
        <f t="shared" si="95"/>
        <v>3</v>
      </c>
      <c r="M548" s="45">
        <f t="shared" ca="1" si="96"/>
        <v>0.52986111111111112</v>
      </c>
      <c r="N548" s="45" t="e">
        <f t="shared" ca="1" si="97"/>
        <v>#VALUE!</v>
      </c>
      <c r="O548" s="45">
        <f t="shared" si="98"/>
        <v>250</v>
      </c>
      <c r="P548" s="46">
        <f t="shared" si="99"/>
        <v>27.143420404993254</v>
      </c>
      <c r="Q548" s="45">
        <f t="shared" si="100"/>
        <v>899.99999999999682</v>
      </c>
      <c r="R548" s="45">
        <f t="shared" si="101"/>
        <v>1149.9999999999968</v>
      </c>
      <c r="S548" s="46">
        <f t="shared" si="102"/>
        <v>927.14342040499002</v>
      </c>
    </row>
    <row r="549" spans="1:19" x14ac:dyDescent="0.25">
      <c r="A549" s="50">
        <v>37907</v>
      </c>
      <c r="B549" s="51">
        <v>0.54097222222222219</v>
      </c>
      <c r="C549" s="45">
        <v>206</v>
      </c>
      <c r="D549" s="54">
        <v>0.01</v>
      </c>
      <c r="F549" s="51">
        <v>0.58958333333333335</v>
      </c>
      <c r="H549" s="51">
        <v>0.59583333333333333</v>
      </c>
      <c r="I549" s="44" t="str">
        <f t="shared" si="92"/>
        <v/>
      </c>
      <c r="J549" s="45">
        <f t="shared" si="93"/>
        <v>7.9999999999999716</v>
      </c>
      <c r="K549" s="45">
        <f t="shared" si="94"/>
        <v>8.999999999999968</v>
      </c>
      <c r="L549" s="45">
        <f t="shared" si="95"/>
        <v>1</v>
      </c>
      <c r="M549" s="45">
        <f t="shared" ca="1" si="96"/>
        <v>0.54097222222222219</v>
      </c>
      <c r="N549" s="45" t="str">
        <f t="shared" si="97"/>
        <v/>
      </c>
      <c r="O549" s="45">
        <f t="shared" si="98"/>
        <v>4.3999999999999838E-2</v>
      </c>
      <c r="P549" s="46">
        <f t="shared" si="99"/>
        <v>3.1281422791180513E-2</v>
      </c>
      <c r="Q549" s="45">
        <f t="shared" si="100"/>
        <v>8.9999999999999677E-2</v>
      </c>
      <c r="R549" s="45">
        <f t="shared" si="101"/>
        <v>0.13399999999999951</v>
      </c>
      <c r="S549" s="46">
        <f t="shared" si="102"/>
        <v>0.12128142279118019</v>
      </c>
    </row>
    <row r="550" spans="1:19" x14ac:dyDescent="0.25">
      <c r="D550" s="54">
        <v>1E-3</v>
      </c>
      <c r="F550" s="51">
        <v>0.60138888888888886</v>
      </c>
      <c r="H550" s="51">
        <v>0.60555555555555551</v>
      </c>
      <c r="I550" s="44" t="str">
        <f t="shared" si="92"/>
        <v/>
      </c>
      <c r="J550" s="45">
        <f t="shared" si="93"/>
        <v>9.0000000000001279</v>
      </c>
      <c r="K550" s="45">
        <f t="shared" si="94"/>
        <v>5.9999999999999787</v>
      </c>
      <c r="L550" s="45">
        <f t="shared" si="95"/>
        <v>2</v>
      </c>
      <c r="M550" s="45">
        <f t="shared" ca="1" si="96"/>
        <v>0.54097222222222219</v>
      </c>
      <c r="N550" s="45" t="str">
        <f t="shared" si="97"/>
        <v/>
      </c>
      <c r="O550" s="45">
        <f t="shared" si="98"/>
        <v>0.22950000000000328</v>
      </c>
      <c r="P550" s="46">
        <f t="shared" si="99"/>
        <v>0.11275763091053584</v>
      </c>
      <c r="Q550" s="45">
        <f t="shared" si="100"/>
        <v>5.9999999999999784E-3</v>
      </c>
      <c r="R550" s="45">
        <f t="shared" si="101"/>
        <v>0.23550000000000326</v>
      </c>
      <c r="S550" s="46">
        <f t="shared" si="102"/>
        <v>0.11875763091053582</v>
      </c>
    </row>
    <row r="551" spans="1:19" x14ac:dyDescent="0.25">
      <c r="D551" s="54">
        <v>0.05</v>
      </c>
      <c r="F551" s="51">
        <v>0.6118055555555556</v>
      </c>
      <c r="H551" s="51">
        <v>0.61458333333333337</v>
      </c>
      <c r="I551" s="44" t="str">
        <f t="shared" si="92"/>
        <v/>
      </c>
      <c r="J551" s="45">
        <f t="shared" si="93"/>
        <v>5.9999999999999787</v>
      </c>
      <c r="K551" s="45">
        <f t="shared" si="94"/>
        <v>3.9999999999999858</v>
      </c>
      <c r="L551" s="45">
        <f t="shared" si="95"/>
        <v>3</v>
      </c>
      <c r="M551" s="45">
        <f t="shared" ca="1" si="96"/>
        <v>0.54097222222222219</v>
      </c>
      <c r="N551" s="45" t="str">
        <f t="shared" si="97"/>
        <v/>
      </c>
      <c r="O551" s="45">
        <f t="shared" si="98"/>
        <v>0.16499999999999942</v>
      </c>
      <c r="P551" s="46">
        <f t="shared" si="99"/>
        <v>0.11726867635064334</v>
      </c>
      <c r="Q551" s="45">
        <f t="shared" si="100"/>
        <v>0.19999999999999929</v>
      </c>
      <c r="R551" s="45">
        <f t="shared" si="101"/>
        <v>0.36499999999999871</v>
      </c>
      <c r="S551" s="46">
        <f t="shared" si="102"/>
        <v>0.3172686763506426</v>
      </c>
    </row>
    <row r="552" spans="1:19" x14ac:dyDescent="0.25">
      <c r="D552" s="54">
        <v>5.0000000000000001E-3</v>
      </c>
      <c r="F552" s="51">
        <v>0.61875000000000002</v>
      </c>
      <c r="H552" s="51">
        <v>0.62083333333333335</v>
      </c>
      <c r="I552" s="44">
        <f t="shared" si="92"/>
        <v>0.62430555555555556</v>
      </c>
      <c r="J552" s="45" t="str">
        <f t="shared" si="93"/>
        <v/>
      </c>
      <c r="K552" s="45">
        <f t="shared" si="94"/>
        <v>2.9999999999999893</v>
      </c>
      <c r="L552" s="45">
        <f t="shared" si="95"/>
        <v>4</v>
      </c>
      <c r="M552" s="45">
        <f t="shared" ca="1" si="96"/>
        <v>0.54097222222222219</v>
      </c>
      <c r="N552" s="45" t="e">
        <f t="shared" ca="1" si="97"/>
        <v>#VALUE!</v>
      </c>
      <c r="O552" s="45">
        <f t="shared" si="98"/>
        <v>1.2500000000000001E-2</v>
      </c>
      <c r="P552" s="46">
        <f t="shared" si="99"/>
        <v>2.9346558686941856E-3</v>
      </c>
      <c r="Q552" s="45">
        <f t="shared" si="100"/>
        <v>1.4999999999999947E-2</v>
      </c>
      <c r="R552" s="45">
        <f t="shared" si="101"/>
        <v>2.7499999999999948E-2</v>
      </c>
      <c r="S552" s="46">
        <f t="shared" si="102"/>
        <v>1.7934655868694131E-2</v>
      </c>
    </row>
    <row r="553" spans="1:19" x14ac:dyDescent="0.25">
      <c r="A553" s="50">
        <v>37907</v>
      </c>
      <c r="B553" s="51">
        <v>0.63750000000000007</v>
      </c>
      <c r="C553" s="45">
        <v>306</v>
      </c>
      <c r="D553" s="54">
        <v>1.2999999999999999E-2</v>
      </c>
      <c r="F553" s="51">
        <v>0.69513888888888886</v>
      </c>
      <c r="H553" s="51">
        <v>0.69861111111111107</v>
      </c>
      <c r="I553" s="44">
        <f t="shared" si="92"/>
        <v>0.70208333333333328</v>
      </c>
      <c r="J553" s="45" t="str">
        <f t="shared" si="93"/>
        <v/>
      </c>
      <c r="K553" s="45">
        <f t="shared" si="94"/>
        <v>4.9999999999999822</v>
      </c>
      <c r="L553" s="45">
        <f t="shared" si="95"/>
        <v>1</v>
      </c>
      <c r="M553" s="45">
        <f t="shared" ca="1" si="96"/>
        <v>0.63750000000000007</v>
      </c>
      <c r="N553" s="45" t="e">
        <f t="shared" ca="1" si="97"/>
        <v>#VALUE!</v>
      </c>
      <c r="O553" s="45">
        <f t="shared" si="98"/>
        <v>3.2500000000000001E-2</v>
      </c>
      <c r="P553" s="46">
        <f t="shared" si="99"/>
        <v>6.8613004348635417E-3</v>
      </c>
      <c r="Q553" s="45">
        <f t="shared" si="100"/>
        <v>6.4999999999999766E-2</v>
      </c>
      <c r="R553" s="45">
        <f t="shared" si="101"/>
        <v>9.7499999999999767E-2</v>
      </c>
      <c r="S553" s="46">
        <f t="shared" si="102"/>
        <v>7.1861300434863301E-2</v>
      </c>
    </row>
    <row r="554" spans="1:19" x14ac:dyDescent="0.25">
      <c r="A554" s="50">
        <v>37908</v>
      </c>
      <c r="B554" s="51">
        <v>0.34097222222222223</v>
      </c>
      <c r="C554" s="45">
        <v>206</v>
      </c>
      <c r="D554" s="54">
        <v>0.01</v>
      </c>
      <c r="F554" s="51">
        <v>0.4055555555555555</v>
      </c>
      <c r="H554" s="51">
        <v>0.4152777777777778</v>
      </c>
      <c r="I554" s="44" t="str">
        <f t="shared" si="92"/>
        <v/>
      </c>
      <c r="J554" s="45">
        <f t="shared" si="93"/>
        <v>6.9999999999999751</v>
      </c>
      <c r="K554" s="45">
        <f t="shared" si="94"/>
        <v>14.00000000000011</v>
      </c>
      <c r="L554" s="45">
        <f t="shared" si="95"/>
        <v>1</v>
      </c>
      <c r="M554" s="45">
        <f t="shared" ca="1" si="96"/>
        <v>0.34097222222222223</v>
      </c>
      <c r="N554" s="45" t="str">
        <f t="shared" si="97"/>
        <v/>
      </c>
      <c r="O554" s="45">
        <f t="shared" si="98"/>
        <v>35.034999999999876</v>
      </c>
      <c r="P554" s="46">
        <f t="shared" si="99"/>
        <v>10.123550772692111</v>
      </c>
      <c r="Q554" s="45">
        <f t="shared" si="100"/>
        <v>0.1400000000000011</v>
      </c>
      <c r="R554" s="45">
        <f t="shared" si="101"/>
        <v>35.174999999999876</v>
      </c>
      <c r="S554" s="46">
        <f t="shared" si="102"/>
        <v>10.263550772692112</v>
      </c>
    </row>
    <row r="555" spans="1:19" x14ac:dyDescent="0.25">
      <c r="D555" s="54">
        <v>10</v>
      </c>
      <c r="F555" s="51">
        <v>0.4201388888888889</v>
      </c>
      <c r="H555" s="51">
        <v>0.42638888888888887</v>
      </c>
      <c r="I555" s="44">
        <f t="shared" si="92"/>
        <v>0.42986111111111108</v>
      </c>
      <c r="J555" s="45" t="str">
        <f t="shared" si="93"/>
        <v/>
      </c>
      <c r="K555" s="45">
        <f t="shared" si="94"/>
        <v>8.999999999999968</v>
      </c>
      <c r="L555" s="45">
        <f t="shared" si="95"/>
        <v>2</v>
      </c>
      <c r="M555" s="45">
        <f t="shared" ca="1" si="96"/>
        <v>0.34097222222222223</v>
      </c>
      <c r="N555" s="45" t="e">
        <f t="shared" ca="1" si="97"/>
        <v>#VALUE!</v>
      </c>
      <c r="O555" s="45">
        <f t="shared" si="98"/>
        <v>25</v>
      </c>
      <c r="P555" s="46">
        <f t="shared" si="99"/>
        <v>3.1021051639523365</v>
      </c>
      <c r="Q555" s="45">
        <f t="shared" si="100"/>
        <v>89.999999999999687</v>
      </c>
      <c r="R555" s="45">
        <f t="shared" si="101"/>
        <v>114.99999999999969</v>
      </c>
      <c r="S555" s="46">
        <f t="shared" si="102"/>
        <v>93.102105163952018</v>
      </c>
    </row>
    <row r="556" spans="1:19" x14ac:dyDescent="0.25">
      <c r="A556" s="50">
        <v>37908</v>
      </c>
      <c r="B556" s="51">
        <v>0.51944444444444449</v>
      </c>
      <c r="C556" s="45">
        <v>206</v>
      </c>
      <c r="D556" s="54">
        <v>0.01</v>
      </c>
      <c r="F556" s="51">
        <v>0.56527777777777777</v>
      </c>
      <c r="H556" s="51">
        <v>0.57152777777777775</v>
      </c>
      <c r="I556" s="44">
        <f t="shared" si="92"/>
        <v>0.57499999999999996</v>
      </c>
      <c r="J556" s="45" t="str">
        <f t="shared" si="93"/>
        <v/>
      </c>
      <c r="K556" s="45">
        <f t="shared" si="94"/>
        <v>8.999999999999968</v>
      </c>
      <c r="L556" s="45">
        <f t="shared" si="95"/>
        <v>1</v>
      </c>
      <c r="M556" s="45">
        <f t="shared" ca="1" si="96"/>
        <v>0.51944444444444449</v>
      </c>
      <c r="N556" s="45" t="e">
        <f t="shared" ca="1" si="97"/>
        <v>#VALUE!</v>
      </c>
      <c r="O556" s="45">
        <f t="shared" si="98"/>
        <v>2.5000000000000001E-2</v>
      </c>
      <c r="P556" s="46">
        <f t="shared" si="99"/>
        <v>5.4281443780592247E-3</v>
      </c>
      <c r="Q556" s="45">
        <f t="shared" si="100"/>
        <v>8.9999999999999677E-2</v>
      </c>
      <c r="R556" s="45">
        <f t="shared" si="101"/>
        <v>0.11499999999999969</v>
      </c>
      <c r="S556" s="46">
        <f t="shared" si="102"/>
        <v>9.5428144378058896E-2</v>
      </c>
    </row>
    <row r="557" spans="1:19" x14ac:dyDescent="0.25">
      <c r="A557" s="50">
        <v>37908</v>
      </c>
      <c r="B557" s="51">
        <v>0.62083333333333335</v>
      </c>
      <c r="C557" s="45">
        <v>306</v>
      </c>
      <c r="D557" s="54">
        <v>1.2E-2</v>
      </c>
      <c r="F557" s="51">
        <v>0.69374999999999998</v>
      </c>
      <c r="H557" s="51">
        <v>0.69861111111111107</v>
      </c>
      <c r="I557" s="44">
        <f t="shared" si="92"/>
        <v>0.70208333333333328</v>
      </c>
      <c r="J557" s="45" t="str">
        <f t="shared" si="93"/>
        <v/>
      </c>
      <c r="K557" s="45">
        <f t="shared" si="94"/>
        <v>6.9999999999999751</v>
      </c>
      <c r="L557" s="45">
        <f t="shared" si="95"/>
        <v>1</v>
      </c>
      <c r="M557" s="45">
        <f t="shared" ca="1" si="96"/>
        <v>0.62083333333333335</v>
      </c>
      <c r="N557" s="45" t="e">
        <f t="shared" ca="1" si="97"/>
        <v>#VALUE!</v>
      </c>
      <c r="O557" s="45">
        <f t="shared" si="98"/>
        <v>0.03</v>
      </c>
      <c r="P557" s="46">
        <f t="shared" si="99"/>
        <v>6.3874403117394323E-3</v>
      </c>
      <c r="Q557" s="45">
        <f t="shared" si="100"/>
        <v>8.39999999999997E-2</v>
      </c>
      <c r="R557" s="45">
        <f t="shared" si="101"/>
        <v>0.1139999999999997</v>
      </c>
      <c r="S557" s="46">
        <f t="shared" si="102"/>
        <v>9.0387440311739134E-2</v>
      </c>
    </row>
    <row r="558" spans="1:19" x14ac:dyDescent="0.25">
      <c r="A558" s="48">
        <v>37909</v>
      </c>
      <c r="B558" s="43">
        <v>0.33888888888888885</v>
      </c>
      <c r="C558" s="92">
        <v>206</v>
      </c>
      <c r="D558" s="47">
        <v>1.4E-2</v>
      </c>
      <c r="F558" s="43">
        <v>0.40069444444444446</v>
      </c>
      <c r="H558" s="43">
        <v>0.40763888888888888</v>
      </c>
      <c r="I558" s="44">
        <f t="shared" ref="I558:I621" si="103">IF(OR(A559&lt;&gt;"",D559=""),H558+TIME(0,5,0),"")</f>
        <v>0.41111111111111109</v>
      </c>
      <c r="J558" s="45" t="str">
        <f t="shared" ref="J558:J621" si="104">IF(AND(OR(AND(A558&lt;&gt;"",A559=""),AND(A558="",A559="")),D559&lt;&gt;""),(F559-H558)*1440,"")</f>
        <v/>
      </c>
      <c r="K558" s="45">
        <f t="shared" ref="K558:K621" si="105">(H558-F558)*1440</f>
        <v>9.9999999999999645</v>
      </c>
      <c r="L558" s="45">
        <f t="shared" ref="L558:L621" si="106">IF(A558&lt;&gt;"",1,L557+1)</f>
        <v>1</v>
      </c>
      <c r="M558" s="45">
        <f t="shared" ref="M558:M621" ca="1" si="107">OFFSET(B558,-L558+1,0)</f>
        <v>0.33888888888888885</v>
      </c>
      <c r="N558" s="45" t="e">
        <f t="shared" ref="N558:N621" ca="1" si="108">IF(I558&lt;&gt;"",(I558-VALUE(CONCATENATE(LEFT(M558,LEN(M558)-2),":",RIGHT(M558,2))))*1440,"")</f>
        <v>#VALUE!</v>
      </c>
      <c r="O558" s="45">
        <f t="shared" ref="O558:O621" si="109">IF(J558&lt;&gt;"",(D558+D559)*J558/2,D558*5/2)</f>
        <v>3.5000000000000003E-2</v>
      </c>
      <c r="P558" s="46">
        <f t="shared" ref="P558:P621" si="110">IF(J558&lt;&gt;"",(D559-D558)*J558/LN((D559+0.000001)/(D558+0.000001)),-5*(D558-0.000001)/(LN(1/D558)-13.8155))</f>
        <v>7.3317745176624972E-3</v>
      </c>
      <c r="Q558" s="45">
        <f t="shared" ref="Q558:Q621" si="111">(D558*K558)</f>
        <v>0.13999999999999951</v>
      </c>
      <c r="R558" s="45">
        <f t="shared" ref="R558:R621" si="112">O558+Q558</f>
        <v>0.17499999999999952</v>
      </c>
      <c r="S558" s="46">
        <f t="shared" ref="S558:S621" si="113">P558+Q558</f>
        <v>0.14733177451766202</v>
      </c>
    </row>
    <row r="559" spans="1:19" x14ac:dyDescent="0.25">
      <c r="A559" s="48">
        <v>37909</v>
      </c>
      <c r="B559" s="43">
        <v>0.41944444444444445</v>
      </c>
      <c r="C559" s="92">
        <v>206</v>
      </c>
      <c r="D559" s="47">
        <v>0.01</v>
      </c>
      <c r="F559" s="43">
        <v>0.4916666666666667</v>
      </c>
      <c r="H559" s="43">
        <v>0.49861111111111112</v>
      </c>
      <c r="I559" s="44">
        <f t="shared" si="103"/>
        <v>0.50208333333333333</v>
      </c>
      <c r="J559" s="45" t="str">
        <f t="shared" si="104"/>
        <v/>
      </c>
      <c r="K559" s="45">
        <f t="shared" si="105"/>
        <v>9.9999999999999645</v>
      </c>
      <c r="L559" s="45">
        <f t="shared" si="106"/>
        <v>1</v>
      </c>
      <c r="M559" s="45">
        <f t="shared" ca="1" si="107"/>
        <v>0.41944444444444445</v>
      </c>
      <c r="N559" s="45" t="e">
        <f t="shared" ca="1" si="108"/>
        <v>#VALUE!</v>
      </c>
      <c r="O559" s="45">
        <f t="shared" si="109"/>
        <v>2.5000000000000001E-2</v>
      </c>
      <c r="P559" s="46">
        <f t="shared" si="110"/>
        <v>5.4281443780592247E-3</v>
      </c>
      <c r="Q559" s="45">
        <f t="shared" si="111"/>
        <v>9.9999999999999645E-2</v>
      </c>
      <c r="R559" s="45">
        <f t="shared" si="112"/>
        <v>0.12499999999999964</v>
      </c>
      <c r="S559" s="46">
        <f t="shared" si="113"/>
        <v>0.10542814437805886</v>
      </c>
    </row>
    <row r="560" spans="1:19" x14ac:dyDescent="0.25">
      <c r="A560" s="48">
        <v>37909</v>
      </c>
      <c r="B560" s="43">
        <v>0.5229166666666667</v>
      </c>
      <c r="C560" s="92">
        <v>3</v>
      </c>
      <c r="D560" s="47">
        <v>0.6</v>
      </c>
      <c r="F560" s="43">
        <v>0.54027777777777775</v>
      </c>
      <c r="H560" s="43">
        <v>0.58194444444444449</v>
      </c>
      <c r="I560" s="44">
        <f t="shared" si="103"/>
        <v>0.5854166666666667</v>
      </c>
      <c r="J560" s="45" t="str">
        <f t="shared" si="104"/>
        <v/>
      </c>
      <c r="K560" s="45">
        <f t="shared" si="105"/>
        <v>60.000000000000107</v>
      </c>
      <c r="L560" s="45">
        <f t="shared" si="106"/>
        <v>1</v>
      </c>
      <c r="M560" s="45">
        <f t="shared" ca="1" si="107"/>
        <v>0.5229166666666667</v>
      </c>
      <c r="N560" s="45" t="e">
        <f t="shared" ca="1" si="108"/>
        <v>#VALUE!</v>
      </c>
      <c r="O560" s="45">
        <f t="shared" si="109"/>
        <v>1.5</v>
      </c>
      <c r="P560" s="46">
        <f t="shared" si="110"/>
        <v>0.22548428583557498</v>
      </c>
      <c r="Q560" s="45">
        <f t="shared" si="111"/>
        <v>36.000000000000064</v>
      </c>
      <c r="R560" s="45">
        <f t="shared" si="112"/>
        <v>37.500000000000064</v>
      </c>
      <c r="S560" s="46">
        <f t="shared" si="113"/>
        <v>36.225484285835641</v>
      </c>
    </row>
    <row r="561" spans="1:19" x14ac:dyDescent="0.25">
      <c r="A561" s="48">
        <v>37910</v>
      </c>
      <c r="B561" s="43">
        <v>0.33749999999999997</v>
      </c>
      <c r="C561" s="92">
        <v>206</v>
      </c>
      <c r="D561" s="47">
        <v>0.01</v>
      </c>
      <c r="F561" s="43">
        <v>0.40763888888888888</v>
      </c>
      <c r="H561" s="43">
        <v>0.41111111111111115</v>
      </c>
      <c r="I561" s="44" t="str">
        <f t="shared" si="103"/>
        <v/>
      </c>
      <c r="J561" s="45">
        <f t="shared" si="104"/>
        <v>9.9999999999999645</v>
      </c>
      <c r="K561" s="45">
        <f t="shared" si="105"/>
        <v>5.0000000000000622</v>
      </c>
      <c r="L561" s="45">
        <f t="shared" si="106"/>
        <v>1</v>
      </c>
      <c r="M561" s="45">
        <f t="shared" ca="1" si="107"/>
        <v>0.33749999999999997</v>
      </c>
      <c r="N561" s="45" t="str">
        <f t="shared" si="108"/>
        <v/>
      </c>
      <c r="O561" s="45">
        <f t="shared" si="109"/>
        <v>2.5499999999999909</v>
      </c>
      <c r="P561" s="46">
        <f t="shared" si="110"/>
        <v>1.2525802480724491</v>
      </c>
      <c r="Q561" s="45">
        <f t="shared" si="111"/>
        <v>5.000000000000062E-2</v>
      </c>
      <c r="R561" s="45">
        <f t="shared" si="112"/>
        <v>2.5999999999999917</v>
      </c>
      <c r="S561" s="46">
        <f t="shared" si="113"/>
        <v>1.3025802480724498</v>
      </c>
    </row>
    <row r="562" spans="1:19" x14ac:dyDescent="0.25">
      <c r="A562" s="92"/>
      <c r="B562" s="43"/>
      <c r="C562" s="92"/>
      <c r="D562" s="47">
        <v>0.5</v>
      </c>
      <c r="F562" s="43">
        <v>0.41805555555555557</v>
      </c>
      <c r="H562" s="43">
        <v>0.43402777777777773</v>
      </c>
      <c r="I562" s="44" t="str">
        <f t="shared" si="103"/>
        <v/>
      </c>
      <c r="J562" s="45">
        <f t="shared" si="104"/>
        <v>6.0000000000001386</v>
      </c>
      <c r="K562" s="45">
        <f t="shared" si="105"/>
        <v>22.999999999999918</v>
      </c>
      <c r="L562" s="45">
        <f t="shared" si="106"/>
        <v>2</v>
      </c>
      <c r="M562" s="45">
        <f t="shared" ca="1" si="107"/>
        <v>0.33749999999999997</v>
      </c>
      <c r="N562" s="45" t="str">
        <f t="shared" si="108"/>
        <v/>
      </c>
      <c r="O562" s="45">
        <f t="shared" si="109"/>
        <v>31.500000000000728</v>
      </c>
      <c r="P562" s="46">
        <f t="shared" si="110"/>
        <v>19.027079507272642</v>
      </c>
      <c r="Q562" s="45">
        <f t="shared" si="111"/>
        <v>11.499999999999959</v>
      </c>
      <c r="R562" s="45">
        <f t="shared" si="112"/>
        <v>43.000000000000689</v>
      </c>
      <c r="S562" s="46">
        <f t="shared" si="113"/>
        <v>30.527079507272603</v>
      </c>
    </row>
    <row r="563" spans="1:19" x14ac:dyDescent="0.25">
      <c r="A563" s="92"/>
      <c r="B563" s="43"/>
      <c r="C563" s="92"/>
      <c r="D563" s="47">
        <v>10</v>
      </c>
      <c r="F563" s="43">
        <v>0.4381944444444445</v>
      </c>
      <c r="H563" s="43">
        <v>0.44166666666666665</v>
      </c>
      <c r="I563" s="44">
        <f t="shared" si="103"/>
        <v>0.44513888888888886</v>
      </c>
      <c r="J563" s="45" t="str">
        <f t="shared" si="104"/>
        <v/>
      </c>
      <c r="K563" s="45">
        <f t="shared" si="105"/>
        <v>4.9999999999999023</v>
      </c>
      <c r="L563" s="45">
        <f t="shared" si="106"/>
        <v>3</v>
      </c>
      <c r="M563" s="45">
        <f t="shared" ca="1" si="107"/>
        <v>0.33749999999999997</v>
      </c>
      <c r="N563" s="45" t="e">
        <f t="shared" ca="1" si="108"/>
        <v>#VALUE!</v>
      </c>
      <c r="O563" s="45">
        <f t="shared" si="109"/>
        <v>25</v>
      </c>
      <c r="P563" s="46">
        <f t="shared" si="110"/>
        <v>3.1021051639523365</v>
      </c>
      <c r="Q563" s="45">
        <f t="shared" si="111"/>
        <v>49.999999999999019</v>
      </c>
      <c r="R563" s="45">
        <f t="shared" si="112"/>
        <v>74.999999999999019</v>
      </c>
      <c r="S563" s="46">
        <f t="shared" si="113"/>
        <v>53.102105163951357</v>
      </c>
    </row>
    <row r="564" spans="1:19" x14ac:dyDescent="0.25">
      <c r="A564" s="48">
        <v>37910</v>
      </c>
      <c r="B564" s="43">
        <v>0.53333333333333333</v>
      </c>
      <c r="C564" s="92">
        <v>3</v>
      </c>
      <c r="D564" s="47">
        <v>0.6</v>
      </c>
      <c r="F564" s="43">
        <v>0.55347222222222225</v>
      </c>
      <c r="H564" s="43">
        <v>0.55694444444444446</v>
      </c>
      <c r="I564" s="44" t="str">
        <f t="shared" si="103"/>
        <v/>
      </c>
      <c r="J564" s="45">
        <f t="shared" si="104"/>
        <v>2.9999999999999893</v>
      </c>
      <c r="K564" s="45">
        <f t="shared" si="105"/>
        <v>4.9999999999999822</v>
      </c>
      <c r="L564" s="45">
        <f t="shared" si="106"/>
        <v>1</v>
      </c>
      <c r="M564" s="45">
        <f t="shared" ca="1" si="107"/>
        <v>0.53333333333333333</v>
      </c>
      <c r="N564" s="45" t="str">
        <f t="shared" si="108"/>
        <v/>
      </c>
      <c r="O564" s="45">
        <f t="shared" si="109"/>
        <v>0.8999999999999968</v>
      </c>
      <c r="P564" s="46">
        <f t="shared" si="110"/>
        <v>0.13529067267793904</v>
      </c>
      <c r="Q564" s="45">
        <f t="shared" si="111"/>
        <v>2.9999999999999893</v>
      </c>
      <c r="R564" s="45">
        <f t="shared" si="112"/>
        <v>3.8999999999999861</v>
      </c>
      <c r="S564" s="46">
        <f t="shared" si="113"/>
        <v>3.1352906726779284</v>
      </c>
    </row>
    <row r="565" spans="1:19" x14ac:dyDescent="0.25">
      <c r="A565" s="92"/>
      <c r="B565" s="43"/>
      <c r="C565" s="92"/>
      <c r="D565" s="47">
        <v>0</v>
      </c>
      <c r="F565" s="43">
        <v>0.55902777777777779</v>
      </c>
      <c r="H565" s="43">
        <v>0.55972222222222223</v>
      </c>
      <c r="I565" s="44" t="str">
        <f t="shared" si="103"/>
        <v/>
      </c>
      <c r="J565" s="45">
        <f t="shared" si="104"/>
        <v>20.000000000000089</v>
      </c>
      <c r="K565" s="45">
        <f t="shared" si="105"/>
        <v>0.99999999999999645</v>
      </c>
      <c r="L565" s="45">
        <f t="shared" si="106"/>
        <v>2</v>
      </c>
      <c r="M565" s="45">
        <f t="shared" ca="1" si="107"/>
        <v>0.53333333333333333</v>
      </c>
      <c r="N565" s="45" t="str">
        <f t="shared" si="108"/>
        <v/>
      </c>
      <c r="O565" s="45">
        <f t="shared" si="109"/>
        <v>6.0000000000000266</v>
      </c>
      <c r="P565" s="46">
        <f t="shared" si="110"/>
        <v>0.90193781785293414</v>
      </c>
      <c r="Q565" s="45">
        <f t="shared" si="111"/>
        <v>0</v>
      </c>
      <c r="R565" s="45">
        <f t="shared" si="112"/>
        <v>6.0000000000000266</v>
      </c>
      <c r="S565" s="46">
        <f t="shared" si="113"/>
        <v>0.90193781785293414</v>
      </c>
    </row>
    <row r="566" spans="1:19" x14ac:dyDescent="0.25">
      <c r="A566" s="92"/>
      <c r="B566" s="43"/>
      <c r="C566" s="92"/>
      <c r="D566" s="47">
        <v>0.6</v>
      </c>
      <c r="F566" s="43">
        <v>0.57361111111111118</v>
      </c>
      <c r="H566" s="43">
        <v>0.57638888888888895</v>
      </c>
      <c r="I566" s="44" t="str">
        <f t="shared" si="103"/>
        <v/>
      </c>
      <c r="J566" s="45">
        <f t="shared" si="104"/>
        <v>1.9999999999999929</v>
      </c>
      <c r="K566" s="45">
        <f t="shared" si="105"/>
        <v>3.9999999999999858</v>
      </c>
      <c r="L566" s="45">
        <f t="shared" si="106"/>
        <v>3</v>
      </c>
      <c r="M566" s="45">
        <f t="shared" ca="1" si="107"/>
        <v>0.53333333333333333</v>
      </c>
      <c r="N566" s="45" t="str">
        <f t="shared" si="108"/>
        <v/>
      </c>
      <c r="O566" s="45">
        <f t="shared" si="109"/>
        <v>0.59999999999999787</v>
      </c>
      <c r="P566" s="46">
        <f t="shared" si="110"/>
        <v>9.0193781785292693E-2</v>
      </c>
      <c r="Q566" s="45">
        <f t="shared" si="111"/>
        <v>2.3999999999999915</v>
      </c>
      <c r="R566" s="45">
        <f t="shared" si="112"/>
        <v>2.9999999999999893</v>
      </c>
      <c r="S566" s="46">
        <f t="shared" si="113"/>
        <v>2.4901937817852842</v>
      </c>
    </row>
    <row r="567" spans="1:19" x14ac:dyDescent="0.25">
      <c r="A567" s="92"/>
      <c r="B567" s="43"/>
      <c r="C567" s="92"/>
      <c r="D567" s="47">
        <v>0</v>
      </c>
      <c r="F567" s="43">
        <v>0.57777777777777783</v>
      </c>
      <c r="H567" s="43">
        <v>0.57847222222222217</v>
      </c>
      <c r="I567" s="44" t="str">
        <f t="shared" si="103"/>
        <v/>
      </c>
      <c r="J567" s="45">
        <f t="shared" si="104"/>
        <v>21.000000000000085</v>
      </c>
      <c r="K567" s="45">
        <f t="shared" si="105"/>
        <v>0.99999999999983658</v>
      </c>
      <c r="L567" s="45">
        <f t="shared" si="106"/>
        <v>4</v>
      </c>
      <c r="M567" s="45">
        <f t="shared" ca="1" si="107"/>
        <v>0.53333333333333333</v>
      </c>
      <c r="N567" s="45" t="str">
        <f t="shared" si="108"/>
        <v/>
      </c>
      <c r="O567" s="45">
        <f t="shared" si="109"/>
        <v>6.3000000000000256</v>
      </c>
      <c r="P567" s="46">
        <f t="shared" si="110"/>
        <v>0.94703470874558049</v>
      </c>
      <c r="Q567" s="45">
        <f t="shared" si="111"/>
        <v>0</v>
      </c>
      <c r="R567" s="45">
        <f t="shared" si="112"/>
        <v>6.3000000000000256</v>
      </c>
      <c r="S567" s="46">
        <f t="shared" si="113"/>
        <v>0.94703470874558049</v>
      </c>
    </row>
    <row r="568" spans="1:19" x14ac:dyDescent="0.25">
      <c r="A568" s="92"/>
      <c r="B568" s="43"/>
      <c r="C568" s="92"/>
      <c r="D568" s="47">
        <v>0.6</v>
      </c>
      <c r="F568" s="43">
        <v>0.59305555555555556</v>
      </c>
      <c r="H568" s="43">
        <v>0.59722222222222221</v>
      </c>
      <c r="I568" s="44" t="str">
        <f t="shared" si="103"/>
        <v/>
      </c>
      <c r="J568" s="45">
        <f t="shared" si="104"/>
        <v>4.9999999999999822</v>
      </c>
      <c r="K568" s="45">
        <f t="shared" si="105"/>
        <v>5.9999999999999787</v>
      </c>
      <c r="L568" s="45">
        <f t="shared" si="106"/>
        <v>5</v>
      </c>
      <c r="M568" s="45">
        <f t="shared" ca="1" si="107"/>
        <v>0.53333333333333333</v>
      </c>
      <c r="N568" s="45" t="str">
        <f t="shared" si="108"/>
        <v/>
      </c>
      <c r="O568" s="45">
        <f t="shared" si="109"/>
        <v>1.4999999999999947</v>
      </c>
      <c r="P568" s="46">
        <f t="shared" si="110"/>
        <v>0.22548445446323173</v>
      </c>
      <c r="Q568" s="45">
        <f t="shared" si="111"/>
        <v>3.5999999999999872</v>
      </c>
      <c r="R568" s="45">
        <f t="shared" si="112"/>
        <v>5.0999999999999819</v>
      </c>
      <c r="S568" s="46">
        <f t="shared" si="113"/>
        <v>3.8254844544632189</v>
      </c>
    </row>
    <row r="569" spans="1:19" x14ac:dyDescent="0.25">
      <c r="A569" s="92"/>
      <c r="B569" s="43"/>
      <c r="C569" s="92"/>
      <c r="D569" s="47">
        <v>0</v>
      </c>
      <c r="F569" s="43">
        <v>0.60069444444444442</v>
      </c>
      <c r="H569" s="43">
        <v>0.6020833333333333</v>
      </c>
      <c r="I569" s="44" t="str">
        <f t="shared" si="103"/>
        <v/>
      </c>
      <c r="J569" s="45">
        <f t="shared" si="104"/>
        <v>16.000000000000103</v>
      </c>
      <c r="K569" s="45">
        <f t="shared" si="105"/>
        <v>1.9999999999999929</v>
      </c>
      <c r="L569" s="45">
        <f t="shared" si="106"/>
        <v>6</v>
      </c>
      <c r="M569" s="45">
        <f t="shared" ca="1" si="107"/>
        <v>0.53333333333333333</v>
      </c>
      <c r="N569" s="45" t="str">
        <f t="shared" si="108"/>
        <v/>
      </c>
      <c r="O569" s="45">
        <f t="shared" si="109"/>
        <v>8.0000000000000515E-2</v>
      </c>
      <c r="P569" s="46">
        <f t="shared" si="110"/>
        <v>1.7371590675910726E-2</v>
      </c>
      <c r="Q569" s="45">
        <f t="shared" si="111"/>
        <v>0</v>
      </c>
      <c r="R569" s="45">
        <f t="shared" si="112"/>
        <v>8.0000000000000515E-2</v>
      </c>
      <c r="S569" s="46">
        <f t="shared" si="113"/>
        <v>1.7371590675910726E-2</v>
      </c>
    </row>
    <row r="570" spans="1:19" x14ac:dyDescent="0.25">
      <c r="A570" s="92"/>
      <c r="B570" s="43"/>
      <c r="C570" s="92"/>
      <c r="D570" s="47">
        <v>0.01</v>
      </c>
      <c r="F570" s="43">
        <v>0.61319444444444449</v>
      </c>
      <c r="H570" s="43">
        <v>0.62291666666666667</v>
      </c>
      <c r="I570" s="44">
        <f t="shared" si="103"/>
        <v>0.62638888888888888</v>
      </c>
      <c r="J570" s="45" t="str">
        <f t="shared" si="104"/>
        <v/>
      </c>
      <c r="K570" s="45">
        <f t="shared" si="105"/>
        <v>13.99999999999995</v>
      </c>
      <c r="L570" s="45">
        <f t="shared" si="106"/>
        <v>7</v>
      </c>
      <c r="M570" s="45">
        <f t="shared" ca="1" si="107"/>
        <v>0.53333333333333333</v>
      </c>
      <c r="N570" s="45" t="e">
        <f t="shared" ca="1" si="108"/>
        <v>#VALUE!</v>
      </c>
      <c r="O570" s="45">
        <f t="shared" si="109"/>
        <v>2.5000000000000001E-2</v>
      </c>
      <c r="P570" s="46">
        <f t="shared" si="110"/>
        <v>5.4281443780592247E-3</v>
      </c>
      <c r="Q570" s="45">
        <f t="shared" si="111"/>
        <v>0.13999999999999951</v>
      </c>
      <c r="R570" s="45">
        <f t="shared" si="112"/>
        <v>0.16499999999999951</v>
      </c>
      <c r="S570" s="46">
        <f t="shared" si="113"/>
        <v>0.14542814437805873</v>
      </c>
    </row>
    <row r="571" spans="1:19" x14ac:dyDescent="0.25">
      <c r="A571" s="48">
        <v>37911</v>
      </c>
      <c r="B571" s="43">
        <v>0.33333333333333331</v>
      </c>
      <c r="C571" s="92">
        <v>306</v>
      </c>
      <c r="D571" s="47">
        <v>0.01</v>
      </c>
      <c r="F571" s="43">
        <v>0.37222222222222223</v>
      </c>
      <c r="H571" s="43">
        <v>0.375</v>
      </c>
      <c r="I571" s="44" t="str">
        <f t="shared" si="103"/>
        <v/>
      </c>
      <c r="J571" s="45">
        <f t="shared" si="104"/>
        <v>11.000000000000041</v>
      </c>
      <c r="K571" s="45">
        <f t="shared" si="105"/>
        <v>3.9999999999999858</v>
      </c>
      <c r="L571" s="45">
        <f t="shared" si="106"/>
        <v>1</v>
      </c>
      <c r="M571" s="45">
        <f t="shared" ca="1" si="107"/>
        <v>0.33333333333333331</v>
      </c>
      <c r="N571" s="45" t="str">
        <f t="shared" si="108"/>
        <v/>
      </c>
      <c r="O571" s="45">
        <f t="shared" si="109"/>
        <v>550.05500000000211</v>
      </c>
      <c r="P571" s="46">
        <f t="shared" si="110"/>
        <v>119.42033582048003</v>
      </c>
      <c r="Q571" s="45">
        <f t="shared" si="111"/>
        <v>3.9999999999999862E-2</v>
      </c>
      <c r="R571" s="45">
        <f t="shared" si="112"/>
        <v>550.09500000000207</v>
      </c>
      <c r="S571" s="46">
        <f t="shared" si="113"/>
        <v>119.46033582048004</v>
      </c>
    </row>
    <row r="572" spans="1:19" x14ac:dyDescent="0.25">
      <c r="A572" s="92"/>
      <c r="B572" s="43"/>
      <c r="C572" s="92"/>
      <c r="D572" s="47">
        <v>100</v>
      </c>
      <c r="F572" s="43">
        <v>0.38263888888888892</v>
      </c>
      <c r="H572" s="43">
        <v>0.38541666666666669</v>
      </c>
      <c r="I572" s="44" t="str">
        <f t="shared" si="103"/>
        <v/>
      </c>
      <c r="J572" s="45">
        <f t="shared" si="104"/>
        <v>1.9999999999999929</v>
      </c>
      <c r="K572" s="45">
        <f t="shared" si="105"/>
        <v>3.9999999999999858</v>
      </c>
      <c r="L572" s="45">
        <f t="shared" si="106"/>
        <v>2</v>
      </c>
      <c r="M572" s="45">
        <f t="shared" ca="1" si="107"/>
        <v>0.33333333333333331</v>
      </c>
      <c r="N572" s="45" t="str">
        <f t="shared" si="108"/>
        <v/>
      </c>
      <c r="O572" s="45">
        <f t="shared" si="109"/>
        <v>279.99999999999898</v>
      </c>
      <c r="P572" s="46">
        <f t="shared" si="110"/>
        <v>272.20760654115037</v>
      </c>
      <c r="Q572" s="45">
        <f t="shared" si="111"/>
        <v>399.99999999999858</v>
      </c>
      <c r="R572" s="45">
        <f t="shared" si="112"/>
        <v>679.9999999999975</v>
      </c>
      <c r="S572" s="46">
        <f t="shared" si="113"/>
        <v>672.20760654114895</v>
      </c>
    </row>
    <row r="573" spans="1:19" x14ac:dyDescent="0.25">
      <c r="A573" s="92"/>
      <c r="B573" s="43"/>
      <c r="C573" s="92"/>
      <c r="D573" s="47">
        <v>180</v>
      </c>
      <c r="F573" s="43">
        <v>0.38680555555555557</v>
      </c>
      <c r="H573" s="43">
        <v>0.4909722222222222</v>
      </c>
      <c r="I573" s="44">
        <f t="shared" si="103"/>
        <v>0.49444444444444441</v>
      </c>
      <c r="J573" s="45" t="str">
        <f t="shared" si="104"/>
        <v/>
      </c>
      <c r="K573" s="45">
        <f t="shared" si="105"/>
        <v>149.99999999999994</v>
      </c>
      <c r="L573" s="45">
        <f t="shared" si="106"/>
        <v>3</v>
      </c>
      <c r="M573" s="45">
        <f t="shared" ca="1" si="107"/>
        <v>0.33333333333333331</v>
      </c>
      <c r="N573" s="45" t="e">
        <f t="shared" ca="1" si="108"/>
        <v>#VALUE!</v>
      </c>
      <c r="O573" s="45">
        <f t="shared" si="109"/>
        <v>450</v>
      </c>
      <c r="P573" s="46">
        <f t="shared" si="110"/>
        <v>47.347346607878421</v>
      </c>
      <c r="Q573" s="45">
        <f t="shared" si="111"/>
        <v>26999.999999999989</v>
      </c>
      <c r="R573" s="45">
        <f t="shared" si="112"/>
        <v>27449.999999999989</v>
      </c>
      <c r="S573" s="46">
        <f t="shared" si="113"/>
        <v>27047.347346607869</v>
      </c>
    </row>
    <row r="574" spans="1:19" x14ac:dyDescent="0.25">
      <c r="A574" s="50">
        <v>37914</v>
      </c>
      <c r="B574" s="43">
        <v>0.62638888888888888</v>
      </c>
      <c r="C574" s="92">
        <v>306</v>
      </c>
      <c r="D574" s="47">
        <v>0.01</v>
      </c>
      <c r="F574" s="43">
        <v>0.67986111111111114</v>
      </c>
      <c r="H574" s="43">
        <v>0.68819444444444444</v>
      </c>
      <c r="I574" s="44">
        <f t="shared" si="103"/>
        <v>0.69166666666666665</v>
      </c>
      <c r="J574" s="45" t="str">
        <f t="shared" si="104"/>
        <v/>
      </c>
      <c r="K574" s="45">
        <f t="shared" si="105"/>
        <v>11.999999999999957</v>
      </c>
      <c r="L574" s="45">
        <f t="shared" si="106"/>
        <v>1</v>
      </c>
      <c r="M574" s="45">
        <f t="shared" ca="1" si="107"/>
        <v>0.62638888888888888</v>
      </c>
      <c r="N574" s="45" t="e">
        <f t="shared" ca="1" si="108"/>
        <v>#VALUE!</v>
      </c>
      <c r="O574" s="45">
        <f t="shared" si="109"/>
        <v>2.5000000000000001E-2</v>
      </c>
      <c r="P574" s="46">
        <f t="shared" si="110"/>
        <v>5.4281443780592247E-3</v>
      </c>
      <c r="Q574" s="45">
        <f t="shared" si="111"/>
        <v>0.11999999999999958</v>
      </c>
      <c r="R574" s="45">
        <f t="shared" si="112"/>
        <v>0.14499999999999957</v>
      </c>
      <c r="S574" s="46">
        <f t="shared" si="113"/>
        <v>0.1254281443780588</v>
      </c>
    </row>
    <row r="575" spans="1:19" x14ac:dyDescent="0.25">
      <c r="A575" s="50">
        <v>37915</v>
      </c>
      <c r="B575" s="43">
        <v>0.37708333333333338</v>
      </c>
      <c r="C575" s="92">
        <v>306</v>
      </c>
      <c r="D575" s="47">
        <v>0.01</v>
      </c>
      <c r="F575" s="43">
        <v>0.4236111111111111</v>
      </c>
      <c r="H575" s="43">
        <v>0.42638888888888887</v>
      </c>
      <c r="I575" s="44" t="str">
        <f t="shared" si="103"/>
        <v/>
      </c>
      <c r="J575" s="45">
        <f t="shared" si="104"/>
        <v>6.0000000000000586</v>
      </c>
      <c r="K575" s="45">
        <f t="shared" si="105"/>
        <v>3.9999999999999858</v>
      </c>
      <c r="L575" s="45">
        <f t="shared" si="106"/>
        <v>1</v>
      </c>
      <c r="M575" s="45">
        <f t="shared" ca="1" si="107"/>
        <v>0.37708333333333338</v>
      </c>
      <c r="N575" s="45" t="str">
        <f t="shared" si="108"/>
        <v/>
      </c>
      <c r="O575" s="45">
        <f t="shared" si="109"/>
        <v>0.33000000000000324</v>
      </c>
      <c r="P575" s="46">
        <f t="shared" si="110"/>
        <v>0.23452818661037009</v>
      </c>
      <c r="Q575" s="45">
        <f t="shared" si="111"/>
        <v>3.9999999999999862E-2</v>
      </c>
      <c r="R575" s="45">
        <f t="shared" si="112"/>
        <v>0.3700000000000031</v>
      </c>
      <c r="S575" s="46">
        <f t="shared" si="113"/>
        <v>0.27452818661036993</v>
      </c>
    </row>
    <row r="576" spans="1:19" x14ac:dyDescent="0.25">
      <c r="B576" s="43"/>
      <c r="C576" s="92"/>
      <c r="D576" s="47">
        <v>0.1</v>
      </c>
      <c r="F576" s="43">
        <v>0.43055555555555558</v>
      </c>
      <c r="H576" s="43">
        <v>0.45624999999999999</v>
      </c>
      <c r="I576" s="44" t="str">
        <f t="shared" si="103"/>
        <v/>
      </c>
      <c r="J576" s="45">
        <f t="shared" si="104"/>
        <v>6.9999999999999751</v>
      </c>
      <c r="K576" s="45">
        <f t="shared" si="105"/>
        <v>36.99999999999995</v>
      </c>
      <c r="L576" s="45">
        <f t="shared" si="106"/>
        <v>2</v>
      </c>
      <c r="M576" s="45">
        <f t="shared" ca="1" si="107"/>
        <v>0.37708333333333338</v>
      </c>
      <c r="N576" s="45" t="str">
        <f t="shared" si="108"/>
        <v/>
      </c>
      <c r="O576" s="45">
        <f t="shared" si="109"/>
        <v>7.3499999999999739</v>
      </c>
      <c r="P576" s="46">
        <f t="shared" si="110"/>
        <v>4.4396631481357014</v>
      </c>
      <c r="Q576" s="45">
        <f t="shared" si="111"/>
        <v>3.6999999999999953</v>
      </c>
      <c r="R576" s="45">
        <f t="shared" si="112"/>
        <v>11.049999999999969</v>
      </c>
      <c r="S576" s="46">
        <f t="shared" si="113"/>
        <v>8.1396631481356962</v>
      </c>
    </row>
    <row r="577" spans="1:19" x14ac:dyDescent="0.25">
      <c r="B577" s="43"/>
      <c r="C577" s="92"/>
      <c r="D577" s="47">
        <v>2</v>
      </c>
      <c r="F577" s="43">
        <v>0.46111111111111108</v>
      </c>
      <c r="H577" s="43">
        <v>0.46875</v>
      </c>
      <c r="I577" s="44" t="str">
        <f t="shared" si="103"/>
        <v/>
      </c>
      <c r="J577" s="45">
        <f t="shared" si="104"/>
        <v>16.000000000000021</v>
      </c>
      <c r="K577" s="45">
        <f t="shared" si="105"/>
        <v>11.000000000000041</v>
      </c>
      <c r="L577" s="45">
        <f t="shared" si="106"/>
        <v>3</v>
      </c>
      <c r="M577" s="45">
        <f t="shared" ca="1" si="107"/>
        <v>0.37708333333333338</v>
      </c>
      <c r="N577" s="45" t="str">
        <f t="shared" si="108"/>
        <v/>
      </c>
      <c r="O577" s="45">
        <f t="shared" si="109"/>
        <v>816.00000000000114</v>
      </c>
      <c r="P577" s="46">
        <f t="shared" si="110"/>
        <v>400.81568902431133</v>
      </c>
      <c r="Q577" s="45">
        <f t="shared" si="111"/>
        <v>22.000000000000082</v>
      </c>
      <c r="R577" s="45">
        <f t="shared" si="112"/>
        <v>838.00000000000125</v>
      </c>
      <c r="S577" s="46">
        <f t="shared" si="113"/>
        <v>422.81568902431138</v>
      </c>
    </row>
    <row r="578" spans="1:19" x14ac:dyDescent="0.25">
      <c r="B578" s="43"/>
      <c r="C578" s="92"/>
      <c r="D578" s="47">
        <v>100</v>
      </c>
      <c r="F578" s="43">
        <v>0.47986111111111113</v>
      </c>
      <c r="H578" s="43">
        <v>0.49444444444444446</v>
      </c>
      <c r="I578" s="44">
        <f t="shared" si="103"/>
        <v>0.49791666666666667</v>
      </c>
      <c r="J578" s="45" t="str">
        <f t="shared" si="104"/>
        <v/>
      </c>
      <c r="K578" s="45">
        <f t="shared" si="105"/>
        <v>21.000000000000007</v>
      </c>
      <c r="L578" s="45">
        <f t="shared" si="106"/>
        <v>4</v>
      </c>
      <c r="M578" s="45">
        <f t="shared" ca="1" si="107"/>
        <v>0.37708333333333338</v>
      </c>
      <c r="N578" s="45" t="e">
        <f t="shared" ca="1" si="108"/>
        <v>#VALUE!</v>
      </c>
      <c r="O578" s="45">
        <f t="shared" si="109"/>
        <v>250</v>
      </c>
      <c r="P578" s="46">
        <f t="shared" si="110"/>
        <v>27.143420404993254</v>
      </c>
      <c r="Q578" s="45">
        <f t="shared" si="111"/>
        <v>2100.0000000000009</v>
      </c>
      <c r="R578" s="45">
        <f t="shared" si="112"/>
        <v>2350.0000000000009</v>
      </c>
      <c r="S578" s="46">
        <f t="shared" si="113"/>
        <v>2127.1434204049942</v>
      </c>
    </row>
    <row r="579" spans="1:19" x14ac:dyDescent="0.25">
      <c r="A579" s="50">
        <v>37915</v>
      </c>
      <c r="B579" s="51">
        <v>0.51874999999999993</v>
      </c>
      <c r="C579" s="45">
        <v>206</v>
      </c>
      <c r="D579" s="54">
        <v>1.2999999999999999E-2</v>
      </c>
      <c r="F579" s="51">
        <v>0.58819444444444446</v>
      </c>
      <c r="H579" s="51">
        <v>0.59375</v>
      </c>
      <c r="I579" s="44">
        <f t="shared" si="103"/>
        <v>0.59722222222222221</v>
      </c>
      <c r="J579" s="45" t="str">
        <f t="shared" si="104"/>
        <v/>
      </c>
      <c r="K579" s="45">
        <f t="shared" si="105"/>
        <v>7.9999999999999716</v>
      </c>
      <c r="L579" s="45">
        <f t="shared" si="106"/>
        <v>1</v>
      </c>
      <c r="M579" s="45">
        <f t="shared" ca="1" si="107"/>
        <v>0.51874999999999993</v>
      </c>
      <c r="N579" s="45" t="e">
        <f t="shared" ca="1" si="108"/>
        <v>#VALUE!</v>
      </c>
      <c r="O579" s="45">
        <f t="shared" si="109"/>
        <v>3.2500000000000001E-2</v>
      </c>
      <c r="P579" s="46">
        <f t="shared" si="110"/>
        <v>6.8613004348635417E-3</v>
      </c>
      <c r="Q579" s="45">
        <f t="shared" si="111"/>
        <v>0.10399999999999962</v>
      </c>
      <c r="R579" s="45">
        <f t="shared" si="112"/>
        <v>0.13649999999999962</v>
      </c>
      <c r="S579" s="46">
        <f t="shared" si="113"/>
        <v>0.11086130043486317</v>
      </c>
    </row>
    <row r="580" spans="1:19" x14ac:dyDescent="0.25">
      <c r="A580" s="56">
        <v>37916</v>
      </c>
      <c r="B580" s="43">
        <v>804</v>
      </c>
      <c r="C580" s="56"/>
      <c r="D580" s="47">
        <v>0.01</v>
      </c>
      <c r="F580" s="43">
        <v>0.40833333333333338</v>
      </c>
      <c r="H580" s="43">
        <v>0.4152777777777778</v>
      </c>
      <c r="I580" s="44">
        <f t="shared" si="103"/>
        <v>0.41875000000000001</v>
      </c>
      <c r="J580" s="45" t="str">
        <f t="shared" si="104"/>
        <v/>
      </c>
      <c r="K580" s="45">
        <f t="shared" si="105"/>
        <v>9.9999999999999645</v>
      </c>
      <c r="L580" s="45">
        <f t="shared" si="106"/>
        <v>1</v>
      </c>
      <c r="M580" s="45">
        <f t="shared" ca="1" si="107"/>
        <v>804</v>
      </c>
      <c r="N580" s="45">
        <f t="shared" ca="1" si="108"/>
        <v>119.00000000000006</v>
      </c>
      <c r="O580" s="45">
        <f t="shared" si="109"/>
        <v>2.5000000000000001E-2</v>
      </c>
      <c r="P580" s="46">
        <f t="shared" si="110"/>
        <v>5.4281443780592247E-3</v>
      </c>
      <c r="Q580" s="45">
        <f t="shared" si="111"/>
        <v>9.9999999999999645E-2</v>
      </c>
      <c r="R580" s="45">
        <f t="shared" si="112"/>
        <v>0.12499999999999964</v>
      </c>
      <c r="S580" s="46">
        <f t="shared" si="113"/>
        <v>0.10542814437805886</v>
      </c>
    </row>
    <row r="581" spans="1:19" x14ac:dyDescent="0.25">
      <c r="A581" s="56">
        <v>37917</v>
      </c>
      <c r="B581" s="43">
        <v>905</v>
      </c>
      <c r="C581" s="56"/>
      <c r="D581" s="47">
        <v>0.01</v>
      </c>
      <c r="F581" s="43">
        <v>0.42222222222222222</v>
      </c>
      <c r="H581" s="43">
        <v>0.4236111111111111</v>
      </c>
      <c r="I581" s="44" t="str">
        <f t="shared" si="103"/>
        <v/>
      </c>
      <c r="J581" s="45">
        <f t="shared" si="104"/>
        <v>10.999999999999961</v>
      </c>
      <c r="K581" s="45">
        <f t="shared" si="105"/>
        <v>1.9999999999999929</v>
      </c>
      <c r="L581" s="45">
        <f t="shared" si="106"/>
        <v>1</v>
      </c>
      <c r="M581" s="45">
        <f t="shared" ca="1" si="107"/>
        <v>905</v>
      </c>
      <c r="N581" s="45" t="str">
        <f t="shared" si="108"/>
        <v/>
      </c>
      <c r="O581" s="45">
        <f t="shared" si="109"/>
        <v>550.05499999999802</v>
      </c>
      <c r="P581" s="46">
        <f t="shared" si="110"/>
        <v>119.42033582047918</v>
      </c>
      <c r="Q581" s="45">
        <f t="shared" si="111"/>
        <v>1.9999999999999931E-2</v>
      </c>
      <c r="R581" s="45">
        <f t="shared" si="112"/>
        <v>550.074999999998</v>
      </c>
      <c r="S581" s="46">
        <f t="shared" si="113"/>
        <v>119.44033582047918</v>
      </c>
    </row>
    <row r="582" spans="1:19" x14ac:dyDescent="0.25">
      <c r="A582" s="92"/>
      <c r="B582" s="43"/>
      <c r="C582" s="92"/>
      <c r="D582" s="47">
        <v>100</v>
      </c>
      <c r="F582" s="43">
        <v>0.43124999999999997</v>
      </c>
      <c r="H582" s="43">
        <v>0.44722222222222219</v>
      </c>
      <c r="I582" s="44">
        <f t="shared" si="103"/>
        <v>0.4506944444444444</v>
      </c>
      <c r="J582" s="45" t="str">
        <f t="shared" si="104"/>
        <v/>
      </c>
      <c r="K582" s="45">
        <f t="shared" si="105"/>
        <v>23</v>
      </c>
      <c r="L582" s="45">
        <f t="shared" si="106"/>
        <v>2</v>
      </c>
      <c r="M582" s="45">
        <f t="shared" ca="1" si="107"/>
        <v>905</v>
      </c>
      <c r="N582" s="45">
        <f t="shared" ca="1" si="108"/>
        <v>103.99999999999987</v>
      </c>
      <c r="O582" s="45">
        <f t="shared" si="109"/>
        <v>250</v>
      </c>
      <c r="P582" s="46">
        <f t="shared" si="110"/>
        <v>27.143420404993254</v>
      </c>
      <c r="Q582" s="45">
        <f t="shared" si="111"/>
        <v>2300</v>
      </c>
      <c r="R582" s="45">
        <f t="shared" si="112"/>
        <v>2550</v>
      </c>
      <c r="S582" s="46">
        <f t="shared" si="113"/>
        <v>2327.1434204049933</v>
      </c>
    </row>
    <row r="583" spans="1:19" x14ac:dyDescent="0.25">
      <c r="A583" s="56">
        <v>37918</v>
      </c>
      <c r="B583" s="43">
        <v>805</v>
      </c>
      <c r="C583" s="56"/>
      <c r="D583" s="47">
        <v>0.01</v>
      </c>
      <c r="F583" s="43">
        <v>0.44166666666666665</v>
      </c>
      <c r="H583" s="43">
        <v>0.44444444444444442</v>
      </c>
      <c r="I583" s="44" t="str">
        <f t="shared" si="103"/>
        <v/>
      </c>
      <c r="J583" s="45">
        <f t="shared" si="104"/>
        <v>10.000000000000044</v>
      </c>
      <c r="K583" s="45">
        <f t="shared" si="105"/>
        <v>3.9999999999999858</v>
      </c>
      <c r="L583" s="45">
        <f t="shared" si="106"/>
        <v>1</v>
      </c>
      <c r="M583" s="45">
        <f t="shared" ca="1" si="107"/>
        <v>805</v>
      </c>
      <c r="N583" s="45" t="str">
        <f t="shared" si="108"/>
        <v/>
      </c>
      <c r="O583" s="45">
        <f t="shared" si="109"/>
        <v>50.050000000000225</v>
      </c>
      <c r="P583" s="46">
        <f t="shared" si="110"/>
        <v>14.462215389560274</v>
      </c>
      <c r="Q583" s="45">
        <f t="shared" si="111"/>
        <v>3.9999999999999862E-2</v>
      </c>
      <c r="R583" s="45">
        <f t="shared" si="112"/>
        <v>50.090000000000224</v>
      </c>
      <c r="S583" s="46">
        <f t="shared" si="113"/>
        <v>14.502215389560273</v>
      </c>
    </row>
    <row r="584" spans="1:19" x14ac:dyDescent="0.25">
      <c r="A584" s="92"/>
      <c r="B584" s="43"/>
      <c r="C584" s="92"/>
      <c r="D584" s="47">
        <v>10</v>
      </c>
      <c r="F584" s="43">
        <v>0.4513888888888889</v>
      </c>
      <c r="H584" s="43">
        <v>0.45416666666666666</v>
      </c>
      <c r="I584" s="44" t="str">
        <f t="shared" si="103"/>
        <v/>
      </c>
      <c r="J584" s="45">
        <f t="shared" si="104"/>
        <v>11.999999999999957</v>
      </c>
      <c r="K584" s="45">
        <f t="shared" si="105"/>
        <v>3.9999999999999858</v>
      </c>
      <c r="L584" s="45">
        <f t="shared" si="106"/>
        <v>2</v>
      </c>
      <c r="M584" s="45">
        <f t="shared" ca="1" si="107"/>
        <v>805</v>
      </c>
      <c r="N584" s="45" t="str">
        <f t="shared" si="108"/>
        <v/>
      </c>
      <c r="O584" s="45">
        <f t="shared" si="109"/>
        <v>1139.9999999999959</v>
      </c>
      <c r="P584" s="46">
        <f t="shared" si="110"/>
        <v>705.79158583494905</v>
      </c>
      <c r="Q584" s="45">
        <f t="shared" si="111"/>
        <v>39.999999999999858</v>
      </c>
      <c r="R584" s="45">
        <f t="shared" si="112"/>
        <v>1179.9999999999957</v>
      </c>
      <c r="S584" s="46">
        <f t="shared" si="113"/>
        <v>745.79158583494893</v>
      </c>
    </row>
    <row r="585" spans="1:19" x14ac:dyDescent="0.25">
      <c r="A585" s="92"/>
      <c r="B585" s="43"/>
      <c r="C585" s="92"/>
      <c r="D585" s="47">
        <v>180</v>
      </c>
      <c r="F585" s="43">
        <v>0.46249999999999997</v>
      </c>
      <c r="H585" s="43">
        <v>0.56666666666666665</v>
      </c>
      <c r="I585" s="44">
        <f t="shared" si="103"/>
        <v>0.57013888888888886</v>
      </c>
      <c r="J585" s="45" t="str">
        <f t="shared" si="104"/>
        <v/>
      </c>
      <c r="K585" s="45">
        <f t="shared" si="105"/>
        <v>150.00000000000003</v>
      </c>
      <c r="L585" s="45">
        <f t="shared" si="106"/>
        <v>3</v>
      </c>
      <c r="M585" s="45">
        <f t="shared" ca="1" si="107"/>
        <v>805</v>
      </c>
      <c r="N585" s="45">
        <f t="shared" ca="1" si="108"/>
        <v>335.99999999999994</v>
      </c>
      <c r="O585" s="45">
        <f t="shared" si="109"/>
        <v>450</v>
      </c>
      <c r="P585" s="46">
        <f t="shared" si="110"/>
        <v>47.347346607878421</v>
      </c>
      <c r="Q585" s="45">
        <f t="shared" si="111"/>
        <v>27000.000000000004</v>
      </c>
      <c r="R585" s="45">
        <f t="shared" si="112"/>
        <v>27450.000000000004</v>
      </c>
      <c r="S585" s="46">
        <f t="shared" si="113"/>
        <v>27047.347346607883</v>
      </c>
    </row>
    <row r="586" spans="1:19" x14ac:dyDescent="0.25">
      <c r="A586" s="56">
        <v>37922</v>
      </c>
      <c r="B586" s="43">
        <v>801</v>
      </c>
      <c r="C586" s="56"/>
      <c r="D586" s="47">
        <v>0.01</v>
      </c>
      <c r="F586" s="43">
        <v>0.38263888888888892</v>
      </c>
      <c r="H586" s="43">
        <v>0.39374999999999999</v>
      </c>
      <c r="I586" s="44" t="str">
        <f t="shared" si="103"/>
        <v/>
      </c>
      <c r="J586" s="45">
        <f t="shared" si="104"/>
        <v>8.999999999999968</v>
      </c>
      <c r="K586" s="45">
        <f t="shared" si="105"/>
        <v>15.999999999999943</v>
      </c>
      <c r="L586" s="45">
        <f t="shared" si="106"/>
        <v>1</v>
      </c>
      <c r="M586" s="45">
        <f t="shared" ca="1" si="107"/>
        <v>801</v>
      </c>
      <c r="N586" s="45" t="str">
        <f t="shared" si="108"/>
        <v/>
      </c>
      <c r="O586" s="45">
        <f t="shared" si="109"/>
        <v>5.2199999999999816E-2</v>
      </c>
      <c r="P586" s="46">
        <f t="shared" si="110"/>
        <v>4.1265099436621037E-2</v>
      </c>
      <c r="Q586" s="45">
        <f t="shared" si="111"/>
        <v>0.15999999999999945</v>
      </c>
      <c r="R586" s="45">
        <f t="shared" si="112"/>
        <v>0.21219999999999928</v>
      </c>
      <c r="S586" s="46">
        <f t="shared" si="113"/>
        <v>0.20126509943662049</v>
      </c>
    </row>
    <row r="587" spans="1:19" x14ac:dyDescent="0.25">
      <c r="A587" s="92"/>
      <c r="B587" s="43"/>
      <c r="C587" s="92"/>
      <c r="D587" s="47">
        <v>1.6000000000000001E-3</v>
      </c>
      <c r="F587" s="43">
        <v>0.39999999999999997</v>
      </c>
      <c r="H587" s="43">
        <v>0.40416666666666662</v>
      </c>
      <c r="I587" s="44">
        <f t="shared" si="103"/>
        <v>0.40763888888888883</v>
      </c>
      <c r="J587" s="45" t="str">
        <f t="shared" si="104"/>
        <v/>
      </c>
      <c r="K587" s="45">
        <f t="shared" si="105"/>
        <v>5.9999999999999787</v>
      </c>
      <c r="L587" s="45">
        <f t="shared" si="106"/>
        <v>2</v>
      </c>
      <c r="M587" s="45">
        <f t="shared" ca="1" si="107"/>
        <v>801</v>
      </c>
      <c r="N587" s="45">
        <f t="shared" ca="1" si="108"/>
        <v>105.99999999999986</v>
      </c>
      <c r="O587" s="45">
        <f t="shared" si="109"/>
        <v>4.0000000000000001E-3</v>
      </c>
      <c r="P587" s="46">
        <f t="shared" si="110"/>
        <v>1.0836639609311624E-3</v>
      </c>
      <c r="Q587" s="45">
        <f t="shared" si="111"/>
        <v>9.5999999999999662E-3</v>
      </c>
      <c r="R587" s="45">
        <f t="shared" si="112"/>
        <v>1.3599999999999966E-2</v>
      </c>
      <c r="S587" s="46">
        <f t="shared" si="113"/>
        <v>1.0683663960931129E-2</v>
      </c>
    </row>
    <row r="588" spans="1:19" x14ac:dyDescent="0.25">
      <c r="A588" s="48">
        <v>37922</v>
      </c>
      <c r="B588" s="43">
        <v>0.41736111111111113</v>
      </c>
      <c r="C588" s="92">
        <v>306</v>
      </c>
      <c r="D588" s="47">
        <v>1.7000000000000001E-2</v>
      </c>
      <c r="F588" s="43">
        <v>0.53402777777777777</v>
      </c>
      <c r="H588" s="43">
        <v>0.54027777777777775</v>
      </c>
      <c r="I588" s="44" t="str">
        <f t="shared" si="103"/>
        <v/>
      </c>
      <c r="J588" s="45">
        <f t="shared" si="104"/>
        <v>9.9999999999999645</v>
      </c>
      <c r="K588" s="45">
        <f t="shared" si="105"/>
        <v>8.999999999999968</v>
      </c>
      <c r="L588" s="45">
        <f t="shared" si="106"/>
        <v>1</v>
      </c>
      <c r="M588" s="45">
        <f t="shared" ca="1" si="107"/>
        <v>0.41736111111111113</v>
      </c>
      <c r="N588" s="45" t="str">
        <f t="shared" si="108"/>
        <v/>
      </c>
      <c r="O588" s="45">
        <f t="shared" si="109"/>
        <v>50.084999999999816</v>
      </c>
      <c r="P588" s="46">
        <f t="shared" si="110"/>
        <v>15.654528885034017</v>
      </c>
      <c r="Q588" s="45">
        <f t="shared" si="111"/>
        <v>0.15299999999999947</v>
      </c>
      <c r="R588" s="45">
        <f t="shared" si="112"/>
        <v>50.237999999999815</v>
      </c>
      <c r="S588" s="46">
        <f t="shared" si="113"/>
        <v>15.807528885034015</v>
      </c>
    </row>
    <row r="589" spans="1:19" x14ac:dyDescent="0.25">
      <c r="A589" s="92"/>
      <c r="B589" s="43"/>
      <c r="C589" s="92"/>
      <c r="D589" s="47">
        <v>10</v>
      </c>
      <c r="F589" s="43">
        <v>0.54722222222222217</v>
      </c>
      <c r="H589" s="43">
        <v>0.55208333333333337</v>
      </c>
      <c r="I589" s="44" t="str">
        <f t="shared" si="103"/>
        <v/>
      </c>
      <c r="J589" s="45">
        <f t="shared" si="104"/>
        <v>6.9999999999999751</v>
      </c>
      <c r="K589" s="45">
        <f t="shared" si="105"/>
        <v>7.000000000000135</v>
      </c>
      <c r="L589" s="45">
        <f t="shared" si="106"/>
        <v>2</v>
      </c>
      <c r="M589" s="45">
        <f t="shared" ca="1" si="107"/>
        <v>0.41736111111111113</v>
      </c>
      <c r="N589" s="45" t="str">
        <f t="shared" si="108"/>
        <v/>
      </c>
      <c r="O589" s="45">
        <f t="shared" si="109"/>
        <v>209.99999999999926</v>
      </c>
      <c r="P589" s="46">
        <f t="shared" si="110"/>
        <v>173.97379032436965</v>
      </c>
      <c r="Q589" s="45">
        <f t="shared" si="111"/>
        <v>70.00000000000135</v>
      </c>
      <c r="R589" s="45">
        <f t="shared" si="112"/>
        <v>280.00000000000063</v>
      </c>
      <c r="S589" s="46">
        <f t="shared" si="113"/>
        <v>243.97379032437101</v>
      </c>
    </row>
    <row r="590" spans="1:19" ht="15.75" customHeight="1" x14ac:dyDescent="0.25">
      <c r="A590" s="92"/>
      <c r="B590" s="43"/>
      <c r="C590" s="92"/>
      <c r="D590" s="47">
        <v>50</v>
      </c>
      <c r="F590" s="43">
        <v>0.55694444444444446</v>
      </c>
      <c r="H590" s="43">
        <v>0.56319444444444444</v>
      </c>
      <c r="I590" s="44" t="str">
        <f t="shared" si="103"/>
        <v/>
      </c>
      <c r="J590" s="45">
        <f t="shared" si="104"/>
        <v>12.999999999999954</v>
      </c>
      <c r="K590" s="45">
        <f t="shared" si="105"/>
        <v>8.999999999999968</v>
      </c>
      <c r="L590" s="45">
        <f t="shared" si="106"/>
        <v>3</v>
      </c>
      <c r="M590" s="45">
        <f t="shared" ca="1" si="107"/>
        <v>0.41736111111111113</v>
      </c>
      <c r="N590" s="45" t="str">
        <f t="shared" si="108"/>
        <v/>
      </c>
      <c r="O590" s="45">
        <f t="shared" si="109"/>
        <v>326.29999999999887</v>
      </c>
      <c r="P590" s="46">
        <f t="shared" si="110"/>
        <v>117.25168275981702</v>
      </c>
      <c r="Q590" s="45">
        <f t="shared" si="111"/>
        <v>449.99999999999841</v>
      </c>
      <c r="R590" s="45">
        <f t="shared" si="112"/>
        <v>776.29999999999723</v>
      </c>
      <c r="S590" s="46">
        <f t="shared" si="113"/>
        <v>567.25168275981537</v>
      </c>
    </row>
    <row r="591" spans="1:19" x14ac:dyDescent="0.25">
      <c r="A591" s="92"/>
      <c r="B591" s="43"/>
      <c r="C591" s="92"/>
      <c r="D591" s="47">
        <v>0.2</v>
      </c>
      <c r="F591" s="43">
        <v>0.57222222222222219</v>
      </c>
      <c r="H591" s="43">
        <v>0.5756944444444444</v>
      </c>
      <c r="I591" s="44" t="str">
        <f t="shared" si="103"/>
        <v/>
      </c>
      <c r="J591" s="45">
        <f t="shared" si="104"/>
        <v>11.000000000000121</v>
      </c>
      <c r="K591" s="45">
        <f t="shared" si="105"/>
        <v>4.9999999999999822</v>
      </c>
      <c r="L591" s="45">
        <f t="shared" si="106"/>
        <v>4</v>
      </c>
      <c r="M591" s="45">
        <f t="shared" ca="1" si="107"/>
        <v>0.41736111111111113</v>
      </c>
      <c r="N591" s="45" t="str">
        <f t="shared" si="108"/>
        <v/>
      </c>
      <c r="O591" s="45">
        <f t="shared" si="109"/>
        <v>56.100000000000612</v>
      </c>
      <c r="P591" s="46">
        <f t="shared" si="110"/>
        <v>27.556109684175105</v>
      </c>
      <c r="Q591" s="45">
        <f t="shared" si="111"/>
        <v>0.99999999999999645</v>
      </c>
      <c r="R591" s="45">
        <f t="shared" si="112"/>
        <v>57.100000000000605</v>
      </c>
      <c r="S591" s="46">
        <f t="shared" si="113"/>
        <v>28.556109684175102</v>
      </c>
    </row>
    <row r="592" spans="1:19" x14ac:dyDescent="0.25">
      <c r="A592" s="92"/>
      <c r="B592" s="43"/>
      <c r="C592" s="92"/>
      <c r="D592" s="47">
        <v>10</v>
      </c>
      <c r="F592" s="43">
        <v>0.58333333333333337</v>
      </c>
      <c r="H592" s="43">
        <v>0.59930555555555554</v>
      </c>
      <c r="I592" s="44">
        <f t="shared" si="103"/>
        <v>0.60277777777777775</v>
      </c>
      <c r="J592" s="45" t="str">
        <f t="shared" si="104"/>
        <v/>
      </c>
      <c r="K592" s="45">
        <f t="shared" si="105"/>
        <v>22.999999999999918</v>
      </c>
      <c r="L592" s="45">
        <f t="shared" si="106"/>
        <v>5</v>
      </c>
      <c r="M592" s="45">
        <f t="shared" ca="1" si="107"/>
        <v>0.41736111111111113</v>
      </c>
      <c r="N592" s="45" t="e">
        <f t="shared" ca="1" si="108"/>
        <v>#VALUE!</v>
      </c>
      <c r="O592" s="45">
        <f t="shared" si="109"/>
        <v>25</v>
      </c>
      <c r="P592" s="46">
        <f t="shared" si="110"/>
        <v>3.1021051639523365</v>
      </c>
      <c r="Q592" s="45">
        <f t="shared" si="111"/>
        <v>229.99999999999918</v>
      </c>
      <c r="R592" s="45">
        <f t="shared" si="112"/>
        <v>254.99999999999918</v>
      </c>
      <c r="S592" s="46">
        <f t="shared" si="113"/>
        <v>233.10210516395151</v>
      </c>
    </row>
    <row r="593" spans="1:19" x14ac:dyDescent="0.25">
      <c r="A593" s="48">
        <v>37922</v>
      </c>
      <c r="B593" s="43">
        <v>0.62777777777777777</v>
      </c>
      <c r="C593" s="92">
        <v>3</v>
      </c>
      <c r="D593" s="47">
        <v>0.01</v>
      </c>
      <c r="F593" s="43">
        <v>0.65486111111111112</v>
      </c>
      <c r="H593" s="43">
        <v>0.65763888888888888</v>
      </c>
      <c r="I593" s="44" t="str">
        <f t="shared" si="103"/>
        <v/>
      </c>
      <c r="J593" s="45">
        <f t="shared" si="104"/>
        <v>12.999999999999954</v>
      </c>
      <c r="K593" s="45">
        <f t="shared" si="105"/>
        <v>3.9999999999999858</v>
      </c>
      <c r="L593" s="45">
        <f t="shared" si="106"/>
        <v>1</v>
      </c>
      <c r="M593" s="45">
        <f t="shared" ca="1" si="107"/>
        <v>0.62777777777777777</v>
      </c>
      <c r="N593" s="45" t="str">
        <f t="shared" si="108"/>
        <v/>
      </c>
      <c r="O593" s="45">
        <f t="shared" si="109"/>
        <v>65.06499999999977</v>
      </c>
      <c r="P593" s="46">
        <f t="shared" si="110"/>
        <v>18.800880006428205</v>
      </c>
      <c r="Q593" s="45">
        <f t="shared" si="111"/>
        <v>3.9999999999999862E-2</v>
      </c>
      <c r="R593" s="45">
        <f t="shared" si="112"/>
        <v>65.104999999999777</v>
      </c>
      <c r="S593" s="46">
        <f t="shared" si="113"/>
        <v>18.840880006428204</v>
      </c>
    </row>
    <row r="594" spans="1:19" x14ac:dyDescent="0.25">
      <c r="A594" s="92"/>
      <c r="B594" s="43"/>
      <c r="C594" s="92"/>
      <c r="D594" s="47">
        <v>10</v>
      </c>
      <c r="F594" s="43">
        <v>0.66666666666666663</v>
      </c>
      <c r="H594" s="43">
        <v>0.67083333333333339</v>
      </c>
      <c r="I594" s="44" t="str">
        <f t="shared" si="103"/>
        <v/>
      </c>
      <c r="J594" s="45">
        <f t="shared" si="104"/>
        <v>7.9999999999999716</v>
      </c>
      <c r="K594" s="45">
        <f t="shared" si="105"/>
        <v>6.0000000000001386</v>
      </c>
      <c r="L594" s="45">
        <f t="shared" si="106"/>
        <v>2</v>
      </c>
      <c r="M594" s="45">
        <f t="shared" ca="1" si="107"/>
        <v>0.62777777777777777</v>
      </c>
      <c r="N594" s="45" t="str">
        <f t="shared" si="108"/>
        <v/>
      </c>
      <c r="O594" s="45">
        <f t="shared" si="109"/>
        <v>639.99999999999773</v>
      </c>
      <c r="P594" s="46">
        <f t="shared" si="110"/>
        <v>413.5817120912676</v>
      </c>
      <c r="Q594" s="45">
        <f t="shared" si="111"/>
        <v>60.000000000001386</v>
      </c>
      <c r="R594" s="45">
        <f t="shared" si="112"/>
        <v>699.99999999999909</v>
      </c>
      <c r="S594" s="46">
        <f t="shared" si="113"/>
        <v>473.58171209126897</v>
      </c>
    </row>
    <row r="595" spans="1:19" x14ac:dyDescent="0.25">
      <c r="A595" s="92"/>
      <c r="B595" s="43"/>
      <c r="C595" s="92"/>
      <c r="D595" s="47">
        <v>150</v>
      </c>
      <c r="F595" s="43">
        <v>0.67638888888888893</v>
      </c>
      <c r="H595" s="43">
        <v>0.68402777777777779</v>
      </c>
      <c r="I595" s="44" t="str">
        <f t="shared" si="103"/>
        <v/>
      </c>
      <c r="J595" s="45">
        <f t="shared" si="104"/>
        <v>16.99999999999994</v>
      </c>
      <c r="K595" s="45">
        <f t="shared" si="105"/>
        <v>10.999999999999961</v>
      </c>
      <c r="L595" s="45">
        <f t="shared" si="106"/>
        <v>3</v>
      </c>
      <c r="M595" s="45">
        <f t="shared" ca="1" si="107"/>
        <v>0.62777777777777777</v>
      </c>
      <c r="N595" s="45" t="str">
        <f t="shared" si="108"/>
        <v/>
      </c>
      <c r="O595" s="45">
        <f t="shared" si="109"/>
        <v>1276.6999999999953</v>
      </c>
      <c r="P595" s="46">
        <f t="shared" si="110"/>
        <v>384.67881568328369</v>
      </c>
      <c r="Q595" s="45">
        <f t="shared" si="111"/>
        <v>1649.9999999999941</v>
      </c>
      <c r="R595" s="45">
        <f t="shared" si="112"/>
        <v>2926.6999999999894</v>
      </c>
      <c r="S595" s="46">
        <f t="shared" si="113"/>
        <v>2034.6788156832777</v>
      </c>
    </row>
    <row r="596" spans="1:19" x14ac:dyDescent="0.25">
      <c r="A596" s="92"/>
      <c r="B596" s="43"/>
      <c r="C596" s="92"/>
      <c r="D596" s="47">
        <v>0.2</v>
      </c>
      <c r="F596" s="43">
        <v>0.6958333333333333</v>
      </c>
      <c r="H596" s="43">
        <v>0.70000000000000007</v>
      </c>
      <c r="I596" s="44">
        <f t="shared" si="103"/>
        <v>0.70347222222222228</v>
      </c>
      <c r="J596" s="45" t="str">
        <f t="shared" si="104"/>
        <v/>
      </c>
      <c r="K596" s="45">
        <f t="shared" si="105"/>
        <v>6.0000000000001386</v>
      </c>
      <c r="L596" s="45">
        <f t="shared" si="106"/>
        <v>4</v>
      </c>
      <c r="M596" s="45">
        <f t="shared" ca="1" si="107"/>
        <v>0.62777777777777777</v>
      </c>
      <c r="N596" s="45" t="e">
        <f t="shared" ca="1" si="108"/>
        <v>#VALUE!</v>
      </c>
      <c r="O596" s="45">
        <f t="shared" si="109"/>
        <v>0.5</v>
      </c>
      <c r="P596" s="46">
        <f t="shared" si="110"/>
        <v>8.192609482288947E-2</v>
      </c>
      <c r="Q596" s="45">
        <f t="shared" si="111"/>
        <v>1.2000000000000277</v>
      </c>
      <c r="R596" s="45">
        <f t="shared" si="112"/>
        <v>1.7000000000000277</v>
      </c>
      <c r="S596" s="46">
        <f t="shared" si="113"/>
        <v>1.2819260948229172</v>
      </c>
    </row>
    <row r="597" spans="1:19" x14ac:dyDescent="0.25">
      <c r="A597" s="48">
        <v>37923</v>
      </c>
      <c r="B597" s="43">
        <v>0.33263888888888887</v>
      </c>
      <c r="C597" s="92">
        <v>206</v>
      </c>
      <c r="D597" s="47">
        <v>0.01</v>
      </c>
      <c r="F597" s="43">
        <v>0.40069444444444446</v>
      </c>
      <c r="H597" s="43">
        <v>0.40972222222222227</v>
      </c>
      <c r="I597" s="44" t="str">
        <f t="shared" si="103"/>
        <v/>
      </c>
      <c r="J597" s="45">
        <f t="shared" si="104"/>
        <v>11.999999999999957</v>
      </c>
      <c r="K597" s="45">
        <f t="shared" si="105"/>
        <v>13.000000000000034</v>
      </c>
      <c r="L597" s="45">
        <f t="shared" si="106"/>
        <v>1</v>
      </c>
      <c r="M597" s="45">
        <f t="shared" ca="1" si="107"/>
        <v>0.33263888888888887</v>
      </c>
      <c r="N597" s="45" t="str">
        <f t="shared" si="108"/>
        <v/>
      </c>
      <c r="O597" s="45">
        <f t="shared" si="109"/>
        <v>60.059999999999782</v>
      </c>
      <c r="P597" s="46">
        <f t="shared" si="110"/>
        <v>17.354658467472191</v>
      </c>
      <c r="Q597" s="45">
        <f t="shared" si="111"/>
        <v>0.13000000000000034</v>
      </c>
      <c r="R597" s="45">
        <f t="shared" si="112"/>
        <v>60.189999999999785</v>
      </c>
      <c r="S597" s="46">
        <f t="shared" si="113"/>
        <v>17.48465846747219</v>
      </c>
    </row>
    <row r="598" spans="1:19" x14ac:dyDescent="0.25">
      <c r="A598" s="92"/>
      <c r="B598" s="43"/>
      <c r="C598" s="92"/>
      <c r="D598" s="47">
        <v>10</v>
      </c>
      <c r="F598" s="43">
        <v>0.41805555555555557</v>
      </c>
      <c r="H598" s="43">
        <v>0.42986111111111108</v>
      </c>
      <c r="I598" s="44" t="str">
        <f t="shared" si="103"/>
        <v/>
      </c>
      <c r="J598" s="45">
        <f t="shared" si="104"/>
        <v>13.000000000000034</v>
      </c>
      <c r="K598" s="45">
        <f t="shared" si="105"/>
        <v>16.99999999999994</v>
      </c>
      <c r="L598" s="45">
        <f t="shared" si="106"/>
        <v>2</v>
      </c>
      <c r="M598" s="45">
        <f t="shared" ca="1" si="107"/>
        <v>0.33263888888888887</v>
      </c>
      <c r="N598" s="45" t="str">
        <f t="shared" si="108"/>
        <v/>
      </c>
      <c r="O598" s="45">
        <f t="shared" si="109"/>
        <v>195.00000000000051</v>
      </c>
      <c r="P598" s="46">
        <f t="shared" si="110"/>
        <v>187.55036884446406</v>
      </c>
      <c r="Q598" s="45">
        <f t="shared" si="111"/>
        <v>169.9999999999994</v>
      </c>
      <c r="R598" s="45">
        <f t="shared" si="112"/>
        <v>364.99999999999989</v>
      </c>
      <c r="S598" s="46">
        <f t="shared" si="113"/>
        <v>357.55036884446349</v>
      </c>
    </row>
    <row r="599" spans="1:19" x14ac:dyDescent="0.25">
      <c r="A599" s="92"/>
      <c r="B599" s="43"/>
      <c r="C599" s="92"/>
      <c r="D599" s="47">
        <v>20</v>
      </c>
      <c r="F599" s="43">
        <v>0.43888888888888888</v>
      </c>
      <c r="H599" s="43">
        <v>0.44513888888888892</v>
      </c>
      <c r="I599" s="44" t="str">
        <f t="shared" si="103"/>
        <v/>
      </c>
      <c r="J599" s="45">
        <f t="shared" si="104"/>
        <v>22</v>
      </c>
      <c r="K599" s="45">
        <f t="shared" si="105"/>
        <v>9.000000000000048</v>
      </c>
      <c r="L599" s="45">
        <f t="shared" si="106"/>
        <v>3</v>
      </c>
      <c r="M599" s="45">
        <f t="shared" ca="1" si="107"/>
        <v>0.33263888888888887</v>
      </c>
      <c r="N599" s="45" t="str">
        <f t="shared" si="108"/>
        <v/>
      </c>
      <c r="O599" s="45">
        <f t="shared" si="109"/>
        <v>220.55</v>
      </c>
      <c r="P599" s="46">
        <f t="shared" si="110"/>
        <v>73.254453558195735</v>
      </c>
      <c r="Q599" s="45">
        <f t="shared" si="111"/>
        <v>180.00000000000097</v>
      </c>
      <c r="R599" s="45">
        <f t="shared" si="112"/>
        <v>400.55000000000098</v>
      </c>
      <c r="S599" s="46">
        <f t="shared" si="113"/>
        <v>253.2544535581967</v>
      </c>
    </row>
    <row r="600" spans="1:19" x14ac:dyDescent="0.25">
      <c r="A600" s="92"/>
      <c r="B600" s="43"/>
      <c r="C600" s="92"/>
      <c r="D600" s="47">
        <v>0.05</v>
      </c>
      <c r="F600" s="43">
        <v>0.4604166666666667</v>
      </c>
      <c r="H600" s="43">
        <v>0.46597222222222223</v>
      </c>
      <c r="I600" s="44">
        <f t="shared" si="103"/>
        <v>0.46944444444444444</v>
      </c>
      <c r="J600" s="45" t="str">
        <f t="shared" si="104"/>
        <v/>
      </c>
      <c r="K600" s="45">
        <f t="shared" si="105"/>
        <v>7.9999999999999716</v>
      </c>
      <c r="L600" s="45">
        <f t="shared" si="106"/>
        <v>4</v>
      </c>
      <c r="M600" s="45">
        <f t="shared" ca="1" si="107"/>
        <v>0.33263888888888887</v>
      </c>
      <c r="N600" s="45" t="e">
        <f t="shared" ca="1" si="108"/>
        <v>#VALUE!</v>
      </c>
      <c r="O600" s="45">
        <f t="shared" si="109"/>
        <v>0.125</v>
      </c>
      <c r="P600" s="46">
        <f t="shared" si="110"/>
        <v>2.3105394341225508E-2</v>
      </c>
      <c r="Q600" s="45">
        <f t="shared" si="111"/>
        <v>0.39999999999999858</v>
      </c>
      <c r="R600" s="45">
        <f t="shared" si="112"/>
        <v>0.52499999999999858</v>
      </c>
      <c r="S600" s="46">
        <f t="shared" si="113"/>
        <v>0.42310539434122407</v>
      </c>
    </row>
    <row r="601" spans="1:19" x14ac:dyDescent="0.25">
      <c r="A601" s="50">
        <v>37925</v>
      </c>
      <c r="B601" s="51">
        <v>0.33888888888888885</v>
      </c>
      <c r="C601" s="45">
        <v>4</v>
      </c>
      <c r="D601" s="54">
        <v>0.01</v>
      </c>
      <c r="F601" s="51">
        <v>0.38125000000000003</v>
      </c>
      <c r="H601" s="51">
        <v>0.38541666666666669</v>
      </c>
      <c r="I601" s="44" t="str">
        <f t="shared" si="103"/>
        <v/>
      </c>
      <c r="J601" s="45">
        <f t="shared" si="104"/>
        <v>8.999999999999968</v>
      </c>
      <c r="K601" s="45">
        <f t="shared" si="105"/>
        <v>5.9999999999999787</v>
      </c>
      <c r="L601" s="45">
        <f t="shared" si="106"/>
        <v>1</v>
      </c>
      <c r="M601" s="45">
        <f t="shared" ca="1" si="107"/>
        <v>0.33888888888888885</v>
      </c>
      <c r="N601" s="45" t="str">
        <f t="shared" si="108"/>
        <v/>
      </c>
      <c r="O601" s="45">
        <f t="shared" si="109"/>
        <v>45.044999999999838</v>
      </c>
      <c r="P601" s="46">
        <f t="shared" si="110"/>
        <v>13.015993850604142</v>
      </c>
      <c r="Q601" s="45">
        <f t="shared" si="111"/>
        <v>5.999999999999979E-2</v>
      </c>
      <c r="R601" s="45">
        <f t="shared" si="112"/>
        <v>45.104999999999841</v>
      </c>
      <c r="S601" s="46">
        <f t="shared" si="113"/>
        <v>13.075993850604142</v>
      </c>
    </row>
    <row r="602" spans="1:19" x14ac:dyDescent="0.25">
      <c r="D602" s="54">
        <v>10</v>
      </c>
      <c r="F602" s="51">
        <v>0.39166666666666666</v>
      </c>
      <c r="H602" s="51">
        <v>0.39513888888888887</v>
      </c>
      <c r="I602" s="44" t="str">
        <f t="shared" si="103"/>
        <v/>
      </c>
      <c r="J602" s="45">
        <f t="shared" si="104"/>
        <v>10.999999999999961</v>
      </c>
      <c r="K602" s="45">
        <f t="shared" si="105"/>
        <v>4.9999999999999822</v>
      </c>
      <c r="L602" s="45">
        <f t="shared" si="106"/>
        <v>2</v>
      </c>
      <c r="M602" s="45">
        <f t="shared" ca="1" si="107"/>
        <v>0.33888888888888885</v>
      </c>
      <c r="N602" s="45" t="str">
        <f t="shared" si="108"/>
        <v/>
      </c>
      <c r="O602" s="45">
        <f t="shared" si="109"/>
        <v>1044.9999999999964</v>
      </c>
      <c r="P602" s="46">
        <f t="shared" si="110"/>
        <v>646.97562034870327</v>
      </c>
      <c r="Q602" s="45">
        <f t="shared" si="111"/>
        <v>49.999999999999822</v>
      </c>
      <c r="R602" s="45">
        <f t="shared" si="112"/>
        <v>1094.9999999999961</v>
      </c>
      <c r="S602" s="46">
        <f t="shared" si="113"/>
        <v>696.97562034870305</v>
      </c>
    </row>
    <row r="603" spans="1:19" x14ac:dyDescent="0.25">
      <c r="D603" s="54">
        <v>180</v>
      </c>
      <c r="F603" s="51">
        <v>0.40277777777777773</v>
      </c>
      <c r="H603" s="51">
        <v>0.51180555555555551</v>
      </c>
      <c r="I603" s="44">
        <f t="shared" si="103"/>
        <v>0.51527777777777772</v>
      </c>
      <c r="J603" s="45" t="str">
        <f t="shared" si="104"/>
        <v/>
      </c>
      <c r="K603" s="45">
        <f t="shared" si="105"/>
        <v>157</v>
      </c>
      <c r="L603" s="45">
        <f t="shared" si="106"/>
        <v>3</v>
      </c>
      <c r="M603" s="45">
        <f t="shared" ca="1" si="107"/>
        <v>0.33888888888888885</v>
      </c>
      <c r="N603" s="45" t="e">
        <f t="shared" ca="1" si="108"/>
        <v>#VALUE!</v>
      </c>
      <c r="O603" s="45">
        <f t="shared" si="109"/>
        <v>450</v>
      </c>
      <c r="P603" s="46">
        <f t="shared" si="110"/>
        <v>47.347346607878421</v>
      </c>
      <c r="Q603" s="45">
        <f t="shared" si="111"/>
        <v>28260</v>
      </c>
      <c r="R603" s="45">
        <f t="shared" si="112"/>
        <v>28710</v>
      </c>
      <c r="S603" s="46">
        <f t="shared" si="113"/>
        <v>28307.347346607879</v>
      </c>
    </row>
    <row r="604" spans="1:19" x14ac:dyDescent="0.25">
      <c r="A604" s="50">
        <v>37928</v>
      </c>
      <c r="B604" s="51">
        <v>0.58888888888888891</v>
      </c>
      <c r="C604" s="45">
        <v>3</v>
      </c>
      <c r="D604" s="54">
        <v>0.01</v>
      </c>
      <c r="F604" s="51">
        <v>0.65416666666666667</v>
      </c>
      <c r="H604" s="51">
        <v>0.66041666666666665</v>
      </c>
      <c r="I604" s="44" t="str">
        <f t="shared" si="103"/>
        <v/>
      </c>
      <c r="J604" s="45">
        <f t="shared" si="104"/>
        <v>16.99999999999994</v>
      </c>
      <c r="K604" s="45">
        <f t="shared" si="105"/>
        <v>8.999999999999968</v>
      </c>
      <c r="L604" s="45">
        <f t="shared" si="106"/>
        <v>1</v>
      </c>
      <c r="M604" s="45">
        <f t="shared" ca="1" si="107"/>
        <v>0.58888888888888891</v>
      </c>
      <c r="N604" s="45" t="str">
        <f t="shared" si="108"/>
        <v/>
      </c>
      <c r="O604" s="45">
        <f t="shared" si="109"/>
        <v>85.084999999999695</v>
      </c>
      <c r="P604" s="46">
        <f t="shared" si="110"/>
        <v>24.585766162252266</v>
      </c>
      <c r="Q604" s="45">
        <f t="shared" si="111"/>
        <v>8.9999999999999677E-2</v>
      </c>
      <c r="R604" s="45">
        <f t="shared" si="112"/>
        <v>85.174999999999699</v>
      </c>
      <c r="S604" s="46">
        <f t="shared" si="113"/>
        <v>24.675766162252266</v>
      </c>
    </row>
    <row r="605" spans="1:19" x14ac:dyDescent="0.25">
      <c r="D605" s="54">
        <v>10</v>
      </c>
      <c r="F605" s="51">
        <v>0.67222222222222217</v>
      </c>
      <c r="H605" s="51">
        <v>0.6777777777777777</v>
      </c>
      <c r="I605" s="44" t="str">
        <f t="shared" si="103"/>
        <v/>
      </c>
      <c r="J605" s="45">
        <f t="shared" si="104"/>
        <v>11.999999999999957</v>
      </c>
      <c r="K605" s="45">
        <f t="shared" si="105"/>
        <v>7.9999999999999716</v>
      </c>
      <c r="L605" s="45">
        <f t="shared" si="106"/>
        <v>2</v>
      </c>
      <c r="M605" s="45">
        <f t="shared" ca="1" si="107"/>
        <v>0.58888888888888891</v>
      </c>
      <c r="N605" s="45" t="str">
        <f t="shared" si="108"/>
        <v/>
      </c>
      <c r="O605" s="45">
        <f t="shared" si="109"/>
        <v>60.119999999999784</v>
      </c>
      <c r="P605" s="46">
        <f t="shared" si="110"/>
        <v>19.270879144122848</v>
      </c>
      <c r="Q605" s="45">
        <f t="shared" si="111"/>
        <v>79.999999999999716</v>
      </c>
      <c r="R605" s="45">
        <f t="shared" si="112"/>
        <v>140.11999999999949</v>
      </c>
      <c r="S605" s="46">
        <f t="shared" si="113"/>
        <v>99.27087914412256</v>
      </c>
    </row>
    <row r="606" spans="1:19" x14ac:dyDescent="0.25">
      <c r="D606" s="54">
        <v>0.02</v>
      </c>
      <c r="F606" s="51">
        <v>0.68611111111111101</v>
      </c>
      <c r="H606" s="51">
        <v>0.68958333333333333</v>
      </c>
      <c r="I606" s="44" t="str">
        <f t="shared" si="103"/>
        <v/>
      </c>
      <c r="J606" s="45">
        <f t="shared" si="104"/>
        <v>5.9999999999999787</v>
      </c>
      <c r="K606" s="45">
        <f t="shared" si="105"/>
        <v>5.0000000000001421</v>
      </c>
      <c r="L606" s="45">
        <f t="shared" si="106"/>
        <v>3</v>
      </c>
      <c r="M606" s="45">
        <f t="shared" ca="1" si="107"/>
        <v>0.58888888888888891</v>
      </c>
      <c r="N606" s="45" t="str">
        <f t="shared" si="108"/>
        <v/>
      </c>
      <c r="O606" s="45">
        <f t="shared" si="109"/>
        <v>0.59999999999999787</v>
      </c>
      <c r="P606" s="46">
        <f t="shared" si="110"/>
        <v>0.43692366642561892</v>
      </c>
      <c r="Q606" s="45">
        <f t="shared" si="111"/>
        <v>0.10000000000000285</v>
      </c>
      <c r="R606" s="45">
        <f t="shared" si="112"/>
        <v>0.70000000000000073</v>
      </c>
      <c r="S606" s="46">
        <f t="shared" si="113"/>
        <v>0.53692366642562173</v>
      </c>
    </row>
    <row r="607" spans="1:19" x14ac:dyDescent="0.25">
      <c r="D607" s="54">
        <v>0.18</v>
      </c>
      <c r="F607" s="51">
        <v>0.69374999999999998</v>
      </c>
      <c r="H607" s="51">
        <v>0.69652777777777775</v>
      </c>
      <c r="I607" s="44">
        <f t="shared" si="103"/>
        <v>0.7</v>
      </c>
      <c r="J607" s="45" t="str">
        <f t="shared" si="104"/>
        <v/>
      </c>
      <c r="K607" s="45">
        <f t="shared" si="105"/>
        <v>3.9999999999999858</v>
      </c>
      <c r="L607" s="45">
        <f t="shared" si="106"/>
        <v>4</v>
      </c>
      <c r="M607" s="45">
        <f t="shared" ca="1" si="107"/>
        <v>0.58888888888888891</v>
      </c>
      <c r="N607" s="45" t="e">
        <f t="shared" ca="1" si="108"/>
        <v>#VALUE!</v>
      </c>
      <c r="O607" s="45">
        <f t="shared" si="109"/>
        <v>0.44999999999999996</v>
      </c>
      <c r="P607" s="46">
        <f t="shared" si="110"/>
        <v>7.4375439692633147E-2</v>
      </c>
      <c r="Q607" s="45">
        <f t="shared" si="111"/>
        <v>0.71999999999999742</v>
      </c>
      <c r="R607" s="45">
        <f t="shared" si="112"/>
        <v>1.1699999999999973</v>
      </c>
      <c r="S607" s="46">
        <f t="shared" si="113"/>
        <v>0.79437543969263058</v>
      </c>
    </row>
    <row r="608" spans="1:19" x14ac:dyDescent="0.25">
      <c r="A608" s="50">
        <v>37929</v>
      </c>
      <c r="B608" s="51">
        <v>0.33124999999999999</v>
      </c>
      <c r="C608" s="45">
        <v>206</v>
      </c>
      <c r="D608" s="54">
        <v>0.01</v>
      </c>
      <c r="F608" s="51">
        <v>0.37638888888888888</v>
      </c>
      <c r="H608" s="51">
        <v>0.38055555555555554</v>
      </c>
      <c r="I608" s="44" t="str">
        <f t="shared" si="103"/>
        <v/>
      </c>
      <c r="J608" s="45">
        <f t="shared" si="104"/>
        <v>9.000000000000048</v>
      </c>
      <c r="K608" s="45">
        <f t="shared" si="105"/>
        <v>5.9999999999999787</v>
      </c>
      <c r="L608" s="45">
        <f t="shared" si="106"/>
        <v>1</v>
      </c>
      <c r="M608" s="45">
        <f t="shared" ca="1" si="107"/>
        <v>0.33124999999999999</v>
      </c>
      <c r="N608" s="45" t="str">
        <f t="shared" si="108"/>
        <v/>
      </c>
      <c r="O608" s="45">
        <f t="shared" si="109"/>
        <v>4.095000000000022</v>
      </c>
      <c r="P608" s="46">
        <f t="shared" si="110"/>
        <v>1.7801144073831667</v>
      </c>
      <c r="Q608" s="45">
        <f t="shared" si="111"/>
        <v>5.999999999999979E-2</v>
      </c>
      <c r="R608" s="45">
        <f t="shared" si="112"/>
        <v>4.1550000000000216</v>
      </c>
      <c r="S608" s="46">
        <f t="shared" si="113"/>
        <v>1.8401144073831666</v>
      </c>
    </row>
    <row r="609" spans="1:19" x14ac:dyDescent="0.25">
      <c r="D609" s="54">
        <v>0.9</v>
      </c>
      <c r="F609" s="51">
        <v>0.38680555555555557</v>
      </c>
      <c r="H609" s="51">
        <v>0.39374999999999999</v>
      </c>
      <c r="I609" s="44" t="str">
        <f t="shared" si="103"/>
        <v/>
      </c>
      <c r="J609" s="45">
        <f t="shared" si="104"/>
        <v>4.9999999999999822</v>
      </c>
      <c r="K609" s="45">
        <f t="shared" si="105"/>
        <v>9.9999999999999645</v>
      </c>
      <c r="L609" s="45">
        <f t="shared" si="106"/>
        <v>2</v>
      </c>
      <c r="M609" s="45">
        <f t="shared" ca="1" si="107"/>
        <v>0.33124999999999999</v>
      </c>
      <c r="N609" s="45" t="str">
        <f t="shared" si="108"/>
        <v/>
      </c>
      <c r="O609" s="45">
        <f t="shared" si="109"/>
        <v>4.9999999999999822</v>
      </c>
      <c r="P609" s="46">
        <f t="shared" si="110"/>
        <v>4.9832936713651153</v>
      </c>
      <c r="Q609" s="45">
        <f t="shared" si="111"/>
        <v>8.999999999999968</v>
      </c>
      <c r="R609" s="45">
        <f t="shared" si="112"/>
        <v>13.99999999999995</v>
      </c>
      <c r="S609" s="46">
        <f t="shared" si="113"/>
        <v>13.983293671365082</v>
      </c>
    </row>
    <row r="610" spans="1:19" x14ac:dyDescent="0.25">
      <c r="D610" s="54">
        <v>1.1000000000000001</v>
      </c>
      <c r="F610" s="51">
        <v>0.3972222222222222</v>
      </c>
      <c r="H610" s="51">
        <v>0.39999999999999997</v>
      </c>
      <c r="I610" s="44" t="str">
        <f t="shared" si="103"/>
        <v/>
      </c>
      <c r="J610" s="45">
        <f t="shared" si="104"/>
        <v>5.9999999999999787</v>
      </c>
      <c r="K610" s="45">
        <f t="shared" si="105"/>
        <v>3.9999999999999858</v>
      </c>
      <c r="L610" s="45">
        <f t="shared" si="106"/>
        <v>3</v>
      </c>
      <c r="M610" s="45">
        <f t="shared" ca="1" si="107"/>
        <v>0.33124999999999999</v>
      </c>
      <c r="N610" s="45" t="str">
        <f t="shared" si="108"/>
        <v/>
      </c>
      <c r="O610" s="45">
        <f t="shared" si="109"/>
        <v>4.1999999999999851</v>
      </c>
      <c r="P610" s="46">
        <f t="shared" si="110"/>
        <v>3.6943522039576702</v>
      </c>
      <c r="Q610" s="45">
        <f t="shared" si="111"/>
        <v>4.3999999999999844</v>
      </c>
      <c r="R610" s="45">
        <f t="shared" si="112"/>
        <v>8.5999999999999694</v>
      </c>
      <c r="S610" s="46">
        <f t="shared" si="113"/>
        <v>8.094352203957655</v>
      </c>
    </row>
    <row r="611" spans="1:19" x14ac:dyDescent="0.25">
      <c r="D611" s="54">
        <v>0.3</v>
      </c>
      <c r="F611" s="51">
        <v>0.40416666666666662</v>
      </c>
      <c r="H611" s="51">
        <v>0.4069444444444445</v>
      </c>
      <c r="I611" s="44">
        <f t="shared" si="103"/>
        <v>0.41041666666666671</v>
      </c>
      <c r="J611" s="45" t="str">
        <f t="shared" si="104"/>
        <v/>
      </c>
      <c r="K611" s="45">
        <f t="shared" si="105"/>
        <v>4.0000000000001457</v>
      </c>
      <c r="L611" s="45">
        <f t="shared" si="106"/>
        <v>4</v>
      </c>
      <c r="M611" s="45">
        <f t="shared" ca="1" si="107"/>
        <v>0.33124999999999999</v>
      </c>
      <c r="N611" s="45" t="e">
        <f t="shared" ca="1" si="108"/>
        <v>#VALUE!</v>
      </c>
      <c r="O611" s="45">
        <f t="shared" si="109"/>
        <v>0.75</v>
      </c>
      <c r="P611" s="46">
        <f t="shared" si="110"/>
        <v>0.11893841060855184</v>
      </c>
      <c r="Q611" s="45">
        <f t="shared" si="111"/>
        <v>1.2000000000000437</v>
      </c>
      <c r="R611" s="45">
        <f t="shared" si="112"/>
        <v>1.9500000000000437</v>
      </c>
      <c r="S611" s="46">
        <f t="shared" si="113"/>
        <v>1.3189384106085955</v>
      </c>
    </row>
    <row r="612" spans="1:19" x14ac:dyDescent="0.25">
      <c r="A612" s="50">
        <v>37929</v>
      </c>
      <c r="B612" s="51">
        <v>0.5229166666666667</v>
      </c>
      <c r="C612" s="45">
        <v>206</v>
      </c>
      <c r="D612" s="54">
        <v>0.01</v>
      </c>
      <c r="F612" s="51">
        <v>0.56736111111111109</v>
      </c>
      <c r="H612" s="51">
        <v>0.57222222222222219</v>
      </c>
      <c r="I612" s="44" t="str">
        <f t="shared" si="103"/>
        <v/>
      </c>
      <c r="J612" s="45">
        <f t="shared" si="104"/>
        <v>4.9999999999999822</v>
      </c>
      <c r="K612" s="45">
        <f t="shared" si="105"/>
        <v>6.9999999999999751</v>
      </c>
      <c r="L612" s="45">
        <f t="shared" si="106"/>
        <v>1</v>
      </c>
      <c r="M612" s="45">
        <f t="shared" ca="1" si="107"/>
        <v>0.5229166666666667</v>
      </c>
      <c r="N612" s="45" t="str">
        <f t="shared" si="108"/>
        <v/>
      </c>
      <c r="O612" s="45">
        <f t="shared" si="109"/>
        <v>2.2749999999999919</v>
      </c>
      <c r="P612" s="46">
        <f t="shared" si="110"/>
        <v>0.98895244854619502</v>
      </c>
      <c r="Q612" s="45">
        <f t="shared" si="111"/>
        <v>6.9999999999999757E-2</v>
      </c>
      <c r="R612" s="45">
        <f t="shared" si="112"/>
        <v>2.3449999999999918</v>
      </c>
      <c r="S612" s="46">
        <f t="shared" si="113"/>
        <v>1.0589524485461947</v>
      </c>
    </row>
    <row r="613" spans="1:19" x14ac:dyDescent="0.25">
      <c r="D613" s="54">
        <v>0.9</v>
      </c>
      <c r="F613" s="51">
        <v>0.5756944444444444</v>
      </c>
      <c r="H613" s="51">
        <v>0.58194444444444449</v>
      </c>
      <c r="I613" s="44" t="str">
        <f t="shared" si="103"/>
        <v/>
      </c>
      <c r="J613" s="45">
        <f t="shared" si="104"/>
        <v>4.9999999999999822</v>
      </c>
      <c r="K613" s="45">
        <f t="shared" si="105"/>
        <v>9.0000000000001279</v>
      </c>
      <c r="L613" s="45">
        <f t="shared" si="106"/>
        <v>2</v>
      </c>
      <c r="M613" s="45">
        <f t="shared" ca="1" si="107"/>
        <v>0.5229166666666667</v>
      </c>
      <c r="N613" s="45" t="str">
        <f t="shared" si="108"/>
        <v/>
      </c>
      <c r="O613" s="45">
        <f t="shared" si="109"/>
        <v>2.9999999999999893</v>
      </c>
      <c r="P613" s="46">
        <f t="shared" si="110"/>
        <v>2.7307232034490649</v>
      </c>
      <c r="Q613" s="45">
        <f t="shared" si="111"/>
        <v>8.1000000000001151</v>
      </c>
      <c r="R613" s="45">
        <f t="shared" si="112"/>
        <v>11.100000000000104</v>
      </c>
      <c r="S613" s="46">
        <f t="shared" si="113"/>
        <v>10.83072320344918</v>
      </c>
    </row>
    <row r="614" spans="1:19" x14ac:dyDescent="0.25">
      <c r="D614" s="54">
        <v>0.3</v>
      </c>
      <c r="F614" s="51">
        <v>0.5854166666666667</v>
      </c>
      <c r="H614" s="51">
        <v>0.59166666666666667</v>
      </c>
      <c r="I614" s="44" t="str">
        <f t="shared" si="103"/>
        <v/>
      </c>
      <c r="J614" s="45">
        <f t="shared" si="104"/>
        <v>3.9999999999999858</v>
      </c>
      <c r="K614" s="45">
        <f t="shared" si="105"/>
        <v>8.999999999999968</v>
      </c>
      <c r="L614" s="45">
        <f t="shared" si="106"/>
        <v>3</v>
      </c>
      <c r="M614" s="45">
        <f t="shared" ca="1" si="107"/>
        <v>0.5229166666666667</v>
      </c>
      <c r="N614" s="45" t="str">
        <f t="shared" si="108"/>
        <v/>
      </c>
      <c r="O614" s="45">
        <f t="shared" si="109"/>
        <v>2.5999999999999908</v>
      </c>
      <c r="P614" s="46">
        <f t="shared" si="110"/>
        <v>2.3256384333743649</v>
      </c>
      <c r="Q614" s="45">
        <f t="shared" si="111"/>
        <v>2.6999999999999904</v>
      </c>
      <c r="R614" s="45">
        <f t="shared" si="112"/>
        <v>5.2999999999999812</v>
      </c>
      <c r="S614" s="46">
        <f t="shared" si="113"/>
        <v>5.0256384333743558</v>
      </c>
    </row>
    <row r="615" spans="1:19" x14ac:dyDescent="0.25">
      <c r="D615" s="54">
        <v>1</v>
      </c>
      <c r="F615" s="51">
        <v>0.59444444444444444</v>
      </c>
      <c r="H615" s="51">
        <v>0.60069444444444442</v>
      </c>
      <c r="I615" s="44" t="str">
        <f t="shared" si="103"/>
        <v/>
      </c>
      <c r="J615" s="45">
        <f t="shared" si="104"/>
        <v>10.999999999999961</v>
      </c>
      <c r="K615" s="45">
        <f t="shared" si="105"/>
        <v>8.999999999999968</v>
      </c>
      <c r="L615" s="45">
        <f t="shared" si="106"/>
        <v>4</v>
      </c>
      <c r="M615" s="45">
        <f t="shared" ca="1" si="107"/>
        <v>0.5229166666666667</v>
      </c>
      <c r="N615" s="45" t="str">
        <f t="shared" si="108"/>
        <v/>
      </c>
      <c r="O615" s="45">
        <f t="shared" si="109"/>
        <v>5.58249999999998</v>
      </c>
      <c r="P615" s="46">
        <f t="shared" si="110"/>
        <v>2.5799834065129934</v>
      </c>
      <c r="Q615" s="45">
        <f t="shared" si="111"/>
        <v>8.999999999999968</v>
      </c>
      <c r="R615" s="45">
        <f t="shared" si="112"/>
        <v>14.582499999999948</v>
      </c>
      <c r="S615" s="46">
        <f t="shared" si="113"/>
        <v>11.579983406512962</v>
      </c>
    </row>
    <row r="616" spans="1:19" x14ac:dyDescent="0.25">
      <c r="D616" s="54">
        <v>1.4999999999999999E-2</v>
      </c>
      <c r="F616" s="51">
        <v>0.60833333333333328</v>
      </c>
      <c r="H616" s="51">
        <v>0.61319444444444449</v>
      </c>
      <c r="I616" s="44" t="str">
        <f t="shared" si="103"/>
        <v/>
      </c>
      <c r="J616" s="45">
        <f t="shared" si="104"/>
        <v>8.999999999999968</v>
      </c>
      <c r="K616" s="45">
        <f t="shared" si="105"/>
        <v>7.000000000000135</v>
      </c>
      <c r="L616" s="45">
        <f t="shared" si="106"/>
        <v>5</v>
      </c>
      <c r="M616" s="45">
        <f t="shared" ca="1" si="107"/>
        <v>0.5229166666666667</v>
      </c>
      <c r="N616" s="45" t="str">
        <f t="shared" si="108"/>
        <v/>
      </c>
      <c r="O616" s="45">
        <f t="shared" si="109"/>
        <v>2.3174999999999919</v>
      </c>
      <c r="P616" s="46">
        <f t="shared" si="110"/>
        <v>1.2448334304706563</v>
      </c>
      <c r="Q616" s="45">
        <f t="shared" si="111"/>
        <v>0.10500000000000202</v>
      </c>
      <c r="R616" s="45">
        <f t="shared" si="112"/>
        <v>2.4224999999999941</v>
      </c>
      <c r="S616" s="46">
        <f t="shared" si="113"/>
        <v>1.3498334304706583</v>
      </c>
    </row>
    <row r="617" spans="1:19" x14ac:dyDescent="0.25">
      <c r="D617" s="54">
        <v>0.5</v>
      </c>
      <c r="F617" s="51">
        <v>0.61944444444444446</v>
      </c>
      <c r="H617" s="51">
        <v>0.62222222222222223</v>
      </c>
      <c r="I617" s="44" t="str">
        <f t="shared" si="103"/>
        <v/>
      </c>
      <c r="J617" s="45">
        <f t="shared" si="104"/>
        <v>4.9999999999999822</v>
      </c>
      <c r="K617" s="45">
        <f t="shared" si="105"/>
        <v>3.9999999999999858</v>
      </c>
      <c r="L617" s="45">
        <f t="shared" si="106"/>
        <v>6</v>
      </c>
      <c r="M617" s="45">
        <f t="shared" ca="1" si="107"/>
        <v>0.5229166666666667</v>
      </c>
      <c r="N617" s="45" t="str">
        <f t="shared" si="108"/>
        <v/>
      </c>
      <c r="O617" s="45">
        <f t="shared" si="109"/>
        <v>1.2499999999999956</v>
      </c>
      <c r="P617" s="46">
        <f t="shared" si="110"/>
        <v>0.19051443303851101</v>
      </c>
      <c r="Q617" s="45">
        <f t="shared" si="111"/>
        <v>1.9999999999999929</v>
      </c>
      <c r="R617" s="45">
        <f t="shared" si="112"/>
        <v>3.2499999999999885</v>
      </c>
      <c r="S617" s="46">
        <f t="shared" si="113"/>
        <v>2.190514433038504</v>
      </c>
    </row>
    <row r="618" spans="1:19" x14ac:dyDescent="0.25">
      <c r="D618" s="54">
        <v>0</v>
      </c>
      <c r="F618" s="51">
        <v>0.62569444444444444</v>
      </c>
      <c r="H618" s="51">
        <v>0.63055555555555554</v>
      </c>
      <c r="I618" s="44" t="str">
        <f t="shared" si="103"/>
        <v/>
      </c>
      <c r="J618" s="45">
        <f t="shared" si="104"/>
        <v>37.000000000000028</v>
      </c>
      <c r="K618" s="45">
        <f t="shared" si="105"/>
        <v>6.9999999999999751</v>
      </c>
      <c r="L618" s="45">
        <f t="shared" si="106"/>
        <v>7</v>
      </c>
      <c r="M618" s="45">
        <f t="shared" ca="1" si="107"/>
        <v>0.5229166666666667</v>
      </c>
      <c r="N618" s="45" t="str">
        <f t="shared" si="108"/>
        <v/>
      </c>
      <c r="O618" s="45">
        <f t="shared" si="109"/>
        <v>3.7000000000000026E-2</v>
      </c>
      <c r="P618" s="46">
        <f t="shared" si="110"/>
        <v>9.7350458169179945E-3</v>
      </c>
      <c r="Q618" s="45">
        <f t="shared" si="111"/>
        <v>0</v>
      </c>
      <c r="R618" s="45">
        <f t="shared" si="112"/>
        <v>3.7000000000000026E-2</v>
      </c>
      <c r="S618" s="46">
        <f t="shared" si="113"/>
        <v>9.7350458169179945E-3</v>
      </c>
    </row>
    <row r="619" spans="1:19" x14ac:dyDescent="0.25">
      <c r="D619" s="54">
        <v>2E-3</v>
      </c>
      <c r="F619" s="51">
        <v>0.65625</v>
      </c>
      <c r="H619" s="51">
        <v>0.66111111111111109</v>
      </c>
      <c r="I619" s="44" t="str">
        <f t="shared" si="103"/>
        <v/>
      </c>
      <c r="J619" s="45">
        <f t="shared" si="104"/>
        <v>7.9999999999999716</v>
      </c>
      <c r="K619" s="45">
        <f t="shared" si="105"/>
        <v>6.9999999999999751</v>
      </c>
      <c r="L619" s="45">
        <f t="shared" si="106"/>
        <v>8</v>
      </c>
      <c r="M619" s="45">
        <f t="shared" ca="1" si="107"/>
        <v>0.5229166666666667</v>
      </c>
      <c r="N619" s="45" t="str">
        <f t="shared" si="108"/>
        <v/>
      </c>
      <c r="O619" s="45">
        <f t="shared" si="109"/>
        <v>0.68799999999999761</v>
      </c>
      <c r="P619" s="46">
        <f t="shared" si="110"/>
        <v>0.30255569989771863</v>
      </c>
      <c r="Q619" s="45">
        <f t="shared" si="111"/>
        <v>1.399999999999995E-2</v>
      </c>
      <c r="R619" s="45">
        <f t="shared" si="112"/>
        <v>0.70199999999999751</v>
      </c>
      <c r="S619" s="46">
        <f t="shared" si="113"/>
        <v>0.31655569989771859</v>
      </c>
    </row>
    <row r="620" spans="1:19" x14ac:dyDescent="0.25">
      <c r="D620" s="54">
        <v>0.17</v>
      </c>
      <c r="F620" s="51">
        <v>0.66666666666666663</v>
      </c>
      <c r="H620" s="51">
        <v>0.67152777777777783</v>
      </c>
      <c r="I620" s="44" t="str">
        <f t="shared" si="103"/>
        <v/>
      </c>
      <c r="J620" s="45">
        <f t="shared" si="104"/>
        <v>6.9999999999999751</v>
      </c>
      <c r="K620" s="45">
        <f t="shared" si="105"/>
        <v>7.000000000000135</v>
      </c>
      <c r="L620" s="45">
        <f t="shared" si="106"/>
        <v>9</v>
      </c>
      <c r="M620" s="45">
        <f t="shared" ca="1" si="107"/>
        <v>0.5229166666666667</v>
      </c>
      <c r="N620" s="45" t="str">
        <f t="shared" si="108"/>
        <v/>
      </c>
      <c r="O620" s="45">
        <f t="shared" si="109"/>
        <v>3.7449999999999868</v>
      </c>
      <c r="P620" s="46">
        <f t="shared" si="110"/>
        <v>3.0661381815594519</v>
      </c>
      <c r="Q620" s="45">
        <f t="shared" si="111"/>
        <v>1.190000000000023</v>
      </c>
      <c r="R620" s="45">
        <f t="shared" si="112"/>
        <v>4.9350000000000094</v>
      </c>
      <c r="S620" s="46">
        <f t="shared" si="113"/>
        <v>4.256138181559475</v>
      </c>
    </row>
    <row r="621" spans="1:19" x14ac:dyDescent="0.25">
      <c r="D621" s="54">
        <v>0.9</v>
      </c>
      <c r="F621" s="51">
        <v>0.67638888888888893</v>
      </c>
      <c r="H621" s="51">
        <v>0.67986111111111114</v>
      </c>
      <c r="I621" s="44" t="str">
        <f t="shared" si="103"/>
        <v/>
      </c>
      <c r="J621" s="45">
        <f t="shared" si="104"/>
        <v>17.000000000000099</v>
      </c>
      <c r="K621" s="45">
        <f t="shared" si="105"/>
        <v>4.9999999999999822</v>
      </c>
      <c r="L621" s="45">
        <f t="shared" si="106"/>
        <v>10</v>
      </c>
      <c r="M621" s="45">
        <f t="shared" ca="1" si="107"/>
        <v>0.5229166666666667</v>
      </c>
      <c r="N621" s="45" t="str">
        <f t="shared" si="108"/>
        <v/>
      </c>
      <c r="O621" s="45">
        <f t="shared" si="109"/>
        <v>7.6521250000000451</v>
      </c>
      <c r="P621" s="46">
        <f t="shared" si="110"/>
        <v>1.868822722541396</v>
      </c>
      <c r="Q621" s="45">
        <f t="shared" si="111"/>
        <v>4.499999999999984</v>
      </c>
      <c r="R621" s="45">
        <f t="shared" si="112"/>
        <v>12.15212500000003</v>
      </c>
      <c r="S621" s="46">
        <f t="shared" si="113"/>
        <v>6.3688227225413803</v>
      </c>
    </row>
    <row r="622" spans="1:19" x14ac:dyDescent="0.25">
      <c r="D622" s="54">
        <v>2.5000000000000001E-4</v>
      </c>
      <c r="F622" s="51">
        <v>0.69166666666666676</v>
      </c>
      <c r="H622" s="51">
        <v>0.69444444444444453</v>
      </c>
      <c r="I622" s="44" t="str">
        <f t="shared" ref="I622:I683" si="114">IF(OR(A623&lt;&gt;"",D623=""),H622+TIME(0,5,0),"")</f>
        <v/>
      </c>
      <c r="J622" s="45">
        <f t="shared" ref="J622:J683" si="115">IF(AND(OR(AND(A622&lt;&gt;"",A623=""),AND(A622="",A623="")),D623&lt;&gt;""),(F623-H622)*1440,"")</f>
        <v>11.999999999999957</v>
      </c>
      <c r="K622" s="45">
        <f t="shared" ref="K622:K683" si="116">(H622-F622)*1440</f>
        <v>3.9999999999999858</v>
      </c>
      <c r="L622" s="45">
        <f t="shared" ref="L622:L683" si="117">IF(A622&lt;&gt;"",1,L621+1)</f>
        <v>11</v>
      </c>
      <c r="M622" s="45">
        <f t="shared" ref="M622:M683" ca="1" si="118">OFFSET(B622,-L622+1,0)</f>
        <v>0.5229166666666667</v>
      </c>
      <c r="N622" s="45" t="str">
        <f t="shared" ref="N622:N683" si="119">IF(I622&lt;&gt;"",(I622-VALUE(CONCATENATE(LEFT(M622,LEN(M622)-2),":",RIGHT(M622,2))))*1440,"")</f>
        <v/>
      </c>
      <c r="O622" s="45">
        <f t="shared" ref="O622:O683" si="120">IF(J622&lt;&gt;"",(D622+D623)*J622/2,D622*5/2)</f>
        <v>7.4999999999999737E-3</v>
      </c>
      <c r="P622" s="46">
        <f t="shared" ref="P622:P683" si="121">IF(J622&lt;&gt;"",(D623-D622)*J622/LN((D623+0.000001)/(D622+0.000001)),-5*(D622-0.000001)/(LN(1/D622)-13.8155))</f>
        <v>6.5061722167639845E-3</v>
      </c>
      <c r="Q622" s="45">
        <f t="shared" ref="Q622:Q683" si="122">(D622*K622)</f>
        <v>9.9999999999999655E-4</v>
      </c>
      <c r="R622" s="45">
        <f t="shared" ref="R622:R683" si="123">O622+Q622</f>
        <v>8.4999999999999694E-3</v>
      </c>
      <c r="S622" s="46">
        <f t="shared" ref="S622:S683" si="124">P622+Q622</f>
        <v>7.5061722167639811E-3</v>
      </c>
    </row>
    <row r="623" spans="1:19" x14ac:dyDescent="0.25">
      <c r="D623" s="54">
        <v>1E-3</v>
      </c>
      <c r="F623" s="51">
        <v>0.70277777777777783</v>
      </c>
      <c r="H623" s="51">
        <v>0.70486111111111116</v>
      </c>
      <c r="I623" s="44">
        <f t="shared" si="114"/>
        <v>0.70833333333333337</v>
      </c>
      <c r="J623" s="45" t="str">
        <f t="shared" si="115"/>
        <v/>
      </c>
      <c r="K623" s="45">
        <f t="shared" si="116"/>
        <v>2.9999999999999893</v>
      </c>
      <c r="L623" s="45">
        <f t="shared" si="117"/>
        <v>12</v>
      </c>
      <c r="M623" s="45">
        <f t="shared" ca="1" si="118"/>
        <v>0.5229166666666667</v>
      </c>
      <c r="N623" s="45" t="e">
        <f t="shared" ca="1" si="119"/>
        <v>#VALUE!</v>
      </c>
      <c r="O623" s="45">
        <f t="shared" si="120"/>
        <v>2.5000000000000001E-3</v>
      </c>
      <c r="P623" s="46">
        <f t="shared" si="121"/>
        <v>7.2310141757293866E-4</v>
      </c>
      <c r="Q623" s="45">
        <f t="shared" si="122"/>
        <v>2.9999999999999892E-3</v>
      </c>
      <c r="R623" s="45">
        <f t="shared" si="123"/>
        <v>5.4999999999999893E-3</v>
      </c>
      <c r="S623" s="46">
        <f t="shared" si="124"/>
        <v>3.723101417572928E-3</v>
      </c>
    </row>
    <row r="624" spans="1:19" x14ac:dyDescent="0.25">
      <c r="A624" s="50">
        <v>37930</v>
      </c>
      <c r="B624" s="51">
        <v>0.34722222222222227</v>
      </c>
      <c r="C624" s="51">
        <v>206</v>
      </c>
      <c r="D624" s="54">
        <v>0.01</v>
      </c>
      <c r="F624" s="51">
        <v>0.42083333333333334</v>
      </c>
      <c r="H624" s="51">
        <v>0.42499999999999999</v>
      </c>
      <c r="I624" s="44" t="str">
        <f t="shared" si="114"/>
        <v/>
      </c>
      <c r="J624" s="45">
        <f t="shared" si="115"/>
        <v>12.000000000000037</v>
      </c>
      <c r="K624" s="45">
        <f t="shared" si="116"/>
        <v>5.9999999999999787</v>
      </c>
      <c r="L624" s="45">
        <f t="shared" si="117"/>
        <v>1</v>
      </c>
      <c r="M624" s="45">
        <f t="shared" ca="1" si="118"/>
        <v>0.34722222222222227</v>
      </c>
      <c r="N624" s="45" t="str">
        <f t="shared" si="119"/>
        <v/>
      </c>
      <c r="O624" s="45">
        <f t="shared" si="120"/>
        <v>6.6600000000000215</v>
      </c>
      <c r="P624" s="46">
        <f t="shared" si="121"/>
        <v>2.7827529770790842</v>
      </c>
      <c r="Q624" s="45">
        <f t="shared" si="122"/>
        <v>5.999999999999979E-2</v>
      </c>
      <c r="R624" s="45">
        <f t="shared" si="123"/>
        <v>6.7200000000000211</v>
      </c>
      <c r="S624" s="46">
        <f t="shared" si="124"/>
        <v>2.8427529770790838</v>
      </c>
    </row>
    <row r="625" spans="1:19" x14ac:dyDescent="0.25">
      <c r="D625" s="54">
        <v>1.1000000000000001</v>
      </c>
      <c r="F625" s="51">
        <v>0.43333333333333335</v>
      </c>
      <c r="H625" s="51">
        <v>0.4375</v>
      </c>
      <c r="I625" s="44" t="str">
        <f t="shared" si="114"/>
        <v/>
      </c>
      <c r="J625" s="45">
        <f t="shared" si="115"/>
        <v>7.0000000000000551</v>
      </c>
      <c r="K625" s="45">
        <f t="shared" si="116"/>
        <v>5.9999999999999787</v>
      </c>
      <c r="L625" s="45">
        <f t="shared" si="117"/>
        <v>2</v>
      </c>
      <c r="M625" s="45">
        <f t="shared" ca="1" si="118"/>
        <v>0.34722222222222227</v>
      </c>
      <c r="N625" s="45" t="str">
        <f t="shared" si="119"/>
        <v/>
      </c>
      <c r="O625" s="45">
        <f t="shared" si="120"/>
        <v>4.9000000000000394</v>
      </c>
      <c r="P625" s="46">
        <f t="shared" si="121"/>
        <v>4.3100775712839976</v>
      </c>
      <c r="Q625" s="45">
        <f t="shared" si="122"/>
        <v>6.5999999999999774</v>
      </c>
      <c r="R625" s="45">
        <f t="shared" si="123"/>
        <v>11.500000000000018</v>
      </c>
      <c r="S625" s="46">
        <f t="shared" si="124"/>
        <v>10.910077571283974</v>
      </c>
    </row>
    <row r="626" spans="1:19" x14ac:dyDescent="0.25">
      <c r="D626" s="54">
        <v>0.3</v>
      </c>
      <c r="F626" s="51">
        <v>0.44236111111111115</v>
      </c>
      <c r="H626" s="51">
        <v>0.4465277777777778</v>
      </c>
      <c r="I626" s="44" t="str">
        <f t="shared" si="114"/>
        <v/>
      </c>
      <c r="J626" s="45">
        <f t="shared" si="115"/>
        <v>16.99999999999994</v>
      </c>
      <c r="K626" s="45">
        <f t="shared" si="116"/>
        <v>5.9999999999999787</v>
      </c>
      <c r="L626" s="45">
        <f t="shared" si="117"/>
        <v>3</v>
      </c>
      <c r="M626" s="45">
        <f t="shared" ca="1" si="118"/>
        <v>0.34722222222222227</v>
      </c>
      <c r="N626" s="45" t="str">
        <f t="shared" si="119"/>
        <v/>
      </c>
      <c r="O626" s="45">
        <f t="shared" si="120"/>
        <v>2.6349999999999905</v>
      </c>
      <c r="P626" s="46">
        <f t="shared" si="121"/>
        <v>1.4495307272214677</v>
      </c>
      <c r="Q626" s="45">
        <f t="shared" si="122"/>
        <v>1.7999999999999936</v>
      </c>
      <c r="R626" s="45">
        <f t="shared" si="123"/>
        <v>4.4349999999999845</v>
      </c>
      <c r="S626" s="46">
        <f t="shared" si="124"/>
        <v>3.2495307272214613</v>
      </c>
    </row>
    <row r="627" spans="1:19" x14ac:dyDescent="0.25">
      <c r="D627" s="54">
        <v>0.01</v>
      </c>
      <c r="F627" s="51">
        <v>0.45833333333333331</v>
      </c>
      <c r="H627" s="51">
        <v>0.46180555555555558</v>
      </c>
      <c r="I627" s="44" t="str">
        <f t="shared" si="114"/>
        <v/>
      </c>
      <c r="J627" s="45">
        <f t="shared" si="115"/>
        <v>15.000000000000027</v>
      </c>
      <c r="K627" s="45">
        <f t="shared" si="116"/>
        <v>5.0000000000000622</v>
      </c>
      <c r="L627" s="45">
        <f t="shared" si="117"/>
        <v>4</v>
      </c>
      <c r="M627" s="45">
        <f t="shared" ca="1" si="118"/>
        <v>0.34722222222222227</v>
      </c>
      <c r="N627" s="45" t="str">
        <f t="shared" si="119"/>
        <v/>
      </c>
      <c r="O627" s="45">
        <f t="shared" si="120"/>
        <v>6.8250000000000126</v>
      </c>
      <c r="P627" s="46">
        <f t="shared" si="121"/>
        <v>2.9668573456386009</v>
      </c>
      <c r="Q627" s="45">
        <f t="shared" si="122"/>
        <v>5.000000000000062E-2</v>
      </c>
      <c r="R627" s="45">
        <f t="shared" si="123"/>
        <v>6.8750000000000133</v>
      </c>
      <c r="S627" s="46">
        <f t="shared" si="124"/>
        <v>3.0168573456386016</v>
      </c>
    </row>
    <row r="628" spans="1:19" x14ac:dyDescent="0.25">
      <c r="D628" s="54">
        <v>0.9</v>
      </c>
      <c r="F628" s="51">
        <v>0.47222222222222227</v>
      </c>
      <c r="H628" s="51">
        <v>0.4770833333333333</v>
      </c>
      <c r="I628" s="44">
        <f t="shared" si="114"/>
        <v>0.48055555555555551</v>
      </c>
      <c r="J628" s="45" t="str">
        <f t="shared" si="115"/>
        <v/>
      </c>
      <c r="K628" s="45">
        <f t="shared" si="116"/>
        <v>6.9999999999998952</v>
      </c>
      <c r="L628" s="45">
        <f t="shared" si="117"/>
        <v>5</v>
      </c>
      <c r="M628" s="45">
        <f t="shared" ca="1" si="118"/>
        <v>0.34722222222222227</v>
      </c>
      <c r="N628" s="45" t="e">
        <f t="shared" ca="1" si="119"/>
        <v>#VALUE!</v>
      </c>
      <c r="O628" s="45">
        <f t="shared" si="120"/>
        <v>2.25</v>
      </c>
      <c r="P628" s="46">
        <f t="shared" si="121"/>
        <v>0.32822386709772522</v>
      </c>
      <c r="Q628" s="45">
        <f t="shared" si="122"/>
        <v>6.2999999999999057</v>
      </c>
      <c r="R628" s="45">
        <f t="shared" si="123"/>
        <v>8.5499999999999048</v>
      </c>
      <c r="S628" s="46">
        <f t="shared" si="124"/>
        <v>6.6282238670976312</v>
      </c>
    </row>
    <row r="629" spans="1:19" x14ac:dyDescent="0.25">
      <c r="A629" s="50">
        <v>37930</v>
      </c>
      <c r="B629" s="51">
        <v>0.5083333333333333</v>
      </c>
      <c r="C629" s="45">
        <v>3</v>
      </c>
      <c r="D629" s="54">
        <v>0.01</v>
      </c>
      <c r="F629" s="51">
        <v>0.54097222222222219</v>
      </c>
      <c r="H629" s="51">
        <v>0.5805555555555556</v>
      </c>
      <c r="I629" s="44">
        <f t="shared" si="114"/>
        <v>0.58402777777777781</v>
      </c>
      <c r="J629" s="45" t="str">
        <f t="shared" si="115"/>
        <v/>
      </c>
      <c r="K629" s="45">
        <f t="shared" si="116"/>
        <v>57.000000000000114</v>
      </c>
      <c r="L629" s="45">
        <f t="shared" si="117"/>
        <v>1</v>
      </c>
      <c r="M629" s="45">
        <f t="shared" ca="1" si="118"/>
        <v>0.5083333333333333</v>
      </c>
      <c r="N629" s="45" t="e">
        <f t="shared" ca="1" si="119"/>
        <v>#VALUE!</v>
      </c>
      <c r="O629" s="45">
        <f t="shared" si="120"/>
        <v>2.5000000000000001E-2</v>
      </c>
      <c r="P629" s="46">
        <f t="shared" si="121"/>
        <v>5.4281443780592247E-3</v>
      </c>
      <c r="Q629" s="45">
        <f t="shared" si="122"/>
        <v>0.57000000000000117</v>
      </c>
      <c r="R629" s="45">
        <f t="shared" si="123"/>
        <v>0.59500000000000119</v>
      </c>
      <c r="S629" s="46">
        <f t="shared" si="124"/>
        <v>0.57542814437806045</v>
      </c>
    </row>
    <row r="630" spans="1:19" x14ac:dyDescent="0.25">
      <c r="A630" s="50">
        <v>37931</v>
      </c>
      <c r="B630" s="51">
        <v>0.34375</v>
      </c>
      <c r="C630" s="45">
        <v>206</v>
      </c>
      <c r="D630" s="54">
        <v>0.01</v>
      </c>
      <c r="F630" s="51">
        <v>0.39097222222222222</v>
      </c>
      <c r="H630" s="51">
        <v>0.39652777777777781</v>
      </c>
      <c r="I630" s="44" t="str">
        <f t="shared" si="114"/>
        <v/>
      </c>
      <c r="J630" s="45">
        <f t="shared" si="115"/>
        <v>8.9999999999998881</v>
      </c>
      <c r="K630" s="45">
        <f t="shared" si="116"/>
        <v>8.0000000000000515</v>
      </c>
      <c r="L630" s="45">
        <f t="shared" si="117"/>
        <v>1</v>
      </c>
      <c r="M630" s="45">
        <f t="shared" ca="1" si="118"/>
        <v>0.34375</v>
      </c>
      <c r="N630" s="45" t="str">
        <f t="shared" si="119"/>
        <v/>
      </c>
      <c r="O630" s="45">
        <f t="shared" si="120"/>
        <v>4.0949999999999491</v>
      </c>
      <c r="P630" s="46">
        <f t="shared" si="121"/>
        <v>1.7801144073831352</v>
      </c>
      <c r="Q630" s="45">
        <f t="shared" si="122"/>
        <v>8.0000000000000515E-2</v>
      </c>
      <c r="R630" s="45">
        <f t="shared" si="123"/>
        <v>4.1749999999999492</v>
      </c>
      <c r="S630" s="46">
        <f t="shared" si="124"/>
        <v>1.8601144073831357</v>
      </c>
    </row>
    <row r="631" spans="1:19" x14ac:dyDescent="0.25">
      <c r="D631" s="54">
        <v>0.9</v>
      </c>
      <c r="F631" s="51">
        <v>0.40277777777777773</v>
      </c>
      <c r="H631" s="51">
        <v>0.4055555555555555</v>
      </c>
      <c r="I631" s="44">
        <f t="shared" si="114"/>
        <v>0.40902777777777771</v>
      </c>
      <c r="J631" s="45" t="str">
        <f t="shared" si="115"/>
        <v/>
      </c>
      <c r="K631" s="45">
        <f t="shared" si="116"/>
        <v>3.9999999999999858</v>
      </c>
      <c r="L631" s="45">
        <f t="shared" si="117"/>
        <v>2</v>
      </c>
      <c r="M631" s="45">
        <f t="shared" ca="1" si="118"/>
        <v>0.34375</v>
      </c>
      <c r="N631" s="45" t="e">
        <f t="shared" ca="1" si="119"/>
        <v>#VALUE!</v>
      </c>
      <c r="O631" s="45">
        <f t="shared" si="120"/>
        <v>2.25</v>
      </c>
      <c r="P631" s="46">
        <f t="shared" si="121"/>
        <v>0.32822386709772522</v>
      </c>
      <c r="Q631" s="45">
        <f t="shared" si="122"/>
        <v>3.5999999999999872</v>
      </c>
      <c r="R631" s="45">
        <f t="shared" si="123"/>
        <v>5.8499999999999872</v>
      </c>
      <c r="S631" s="46">
        <f t="shared" si="124"/>
        <v>3.9282238670977123</v>
      </c>
    </row>
    <row r="632" spans="1:19" x14ac:dyDescent="0.25">
      <c r="A632" s="50">
        <v>37931</v>
      </c>
      <c r="B632" s="51">
        <v>0.49652777777777773</v>
      </c>
      <c r="C632" s="45">
        <v>304</v>
      </c>
      <c r="D632" s="54">
        <v>0.01</v>
      </c>
      <c r="F632" s="51">
        <v>0.51736111111111105</v>
      </c>
      <c r="H632" s="51">
        <v>0.52986111111111112</v>
      </c>
      <c r="I632" s="44" t="str">
        <f t="shared" si="114"/>
        <v/>
      </c>
      <c r="J632" s="45">
        <f t="shared" si="115"/>
        <v>4.9999999999999822</v>
      </c>
      <c r="K632" s="45">
        <f t="shared" si="116"/>
        <v>18.000000000000096</v>
      </c>
      <c r="L632" s="45">
        <f t="shared" si="117"/>
        <v>1</v>
      </c>
      <c r="M632" s="45">
        <f t="shared" ca="1" si="118"/>
        <v>0.49652777777777773</v>
      </c>
      <c r="N632" s="45" t="str">
        <f t="shared" si="119"/>
        <v/>
      </c>
      <c r="O632" s="45">
        <f t="shared" si="120"/>
        <v>2.4999999999999911E-2</v>
      </c>
      <c r="P632" s="46">
        <f t="shared" si="121"/>
        <v>5.4286220862220487E-3</v>
      </c>
      <c r="Q632" s="45">
        <f t="shared" si="122"/>
        <v>0.18000000000000096</v>
      </c>
      <c r="R632" s="45">
        <f t="shared" si="123"/>
        <v>0.20500000000000088</v>
      </c>
      <c r="S632" s="46">
        <f t="shared" si="124"/>
        <v>0.18542862208622302</v>
      </c>
    </row>
    <row r="633" spans="1:19" x14ac:dyDescent="0.25">
      <c r="D633" s="54">
        <v>0</v>
      </c>
      <c r="F633" s="51">
        <v>0.53333333333333333</v>
      </c>
      <c r="H633" s="51">
        <v>0.54166666666666663</v>
      </c>
      <c r="I633" s="44" t="str">
        <f t="shared" si="114"/>
        <v/>
      </c>
      <c r="J633" s="45">
        <f t="shared" si="115"/>
        <v>13.000000000000114</v>
      </c>
      <c r="K633" s="45">
        <f t="shared" si="116"/>
        <v>11.999999999999957</v>
      </c>
      <c r="L633" s="45">
        <f t="shared" si="117"/>
        <v>2</v>
      </c>
      <c r="M633" s="45">
        <f t="shared" ca="1" si="118"/>
        <v>0.49652777777777773</v>
      </c>
      <c r="N633" s="45" t="str">
        <f t="shared" si="119"/>
        <v/>
      </c>
      <c r="O633" s="45">
        <f t="shared" si="120"/>
        <v>6.5000000000000571E-2</v>
      </c>
      <c r="P633" s="46">
        <f t="shared" si="121"/>
        <v>1.4114417424177498E-2</v>
      </c>
      <c r="Q633" s="45">
        <f t="shared" si="122"/>
        <v>0</v>
      </c>
      <c r="R633" s="45">
        <f t="shared" si="123"/>
        <v>6.5000000000000571E-2</v>
      </c>
      <c r="S633" s="46">
        <f t="shared" si="124"/>
        <v>1.4114417424177498E-2</v>
      </c>
    </row>
    <row r="634" spans="1:19" x14ac:dyDescent="0.25">
      <c r="D634" s="54">
        <v>0.01</v>
      </c>
      <c r="F634" s="51">
        <v>0.55069444444444449</v>
      </c>
      <c r="H634" s="51">
        <v>0.55763888888888891</v>
      </c>
      <c r="I634" s="44" t="str">
        <f t="shared" si="114"/>
        <v/>
      </c>
      <c r="J634" s="45">
        <f t="shared" si="115"/>
        <v>4.9999999999999822</v>
      </c>
      <c r="K634" s="45">
        <f t="shared" si="116"/>
        <v>9.9999999999999645</v>
      </c>
      <c r="L634" s="45">
        <f t="shared" si="117"/>
        <v>3</v>
      </c>
      <c r="M634" s="45">
        <f t="shared" ca="1" si="118"/>
        <v>0.49652777777777773</v>
      </c>
      <c r="N634" s="45" t="str">
        <f t="shared" si="119"/>
        <v/>
      </c>
      <c r="O634" s="45">
        <f t="shared" si="120"/>
        <v>2.4999999999999911E-2</v>
      </c>
      <c r="P634" s="46">
        <f t="shared" si="121"/>
        <v>5.4286220862220487E-3</v>
      </c>
      <c r="Q634" s="45">
        <f t="shared" si="122"/>
        <v>9.9999999999999645E-2</v>
      </c>
      <c r="R634" s="45">
        <f t="shared" si="123"/>
        <v>0.12499999999999956</v>
      </c>
      <c r="S634" s="46">
        <f t="shared" si="124"/>
        <v>0.1054286220862217</v>
      </c>
    </row>
    <row r="635" spans="1:19" x14ac:dyDescent="0.25">
      <c r="D635" s="54">
        <v>0</v>
      </c>
      <c r="F635" s="51">
        <v>0.56111111111111112</v>
      </c>
      <c r="H635" s="51">
        <v>0.58958333333333335</v>
      </c>
      <c r="I635" s="44" t="str">
        <f t="shared" si="114"/>
        <v/>
      </c>
      <c r="J635" s="45">
        <f t="shared" si="115"/>
        <v>3.9999999999999858</v>
      </c>
      <c r="K635" s="45">
        <f t="shared" si="116"/>
        <v>41.000000000000014</v>
      </c>
      <c r="L635" s="45">
        <f t="shared" si="117"/>
        <v>4</v>
      </c>
      <c r="M635" s="45">
        <f t="shared" ca="1" si="118"/>
        <v>0.49652777777777773</v>
      </c>
      <c r="N635" s="45" t="str">
        <f t="shared" si="119"/>
        <v/>
      </c>
      <c r="O635" s="45">
        <f t="shared" si="120"/>
        <v>1.9999999999999931E-2</v>
      </c>
      <c r="P635" s="46">
        <f t="shared" si="121"/>
        <v>4.342897668977639E-3</v>
      </c>
      <c r="Q635" s="45">
        <f t="shared" si="122"/>
        <v>0</v>
      </c>
      <c r="R635" s="45">
        <f t="shared" si="123"/>
        <v>1.9999999999999931E-2</v>
      </c>
      <c r="S635" s="46">
        <f t="shared" si="124"/>
        <v>4.342897668977639E-3</v>
      </c>
    </row>
    <row r="636" spans="1:19" x14ac:dyDescent="0.25">
      <c r="D636" s="54">
        <v>0.01</v>
      </c>
      <c r="F636" s="51">
        <v>0.59236111111111112</v>
      </c>
      <c r="H636" s="51">
        <v>0.61805555555555558</v>
      </c>
      <c r="I636" s="44" t="str">
        <f t="shared" si="114"/>
        <v/>
      </c>
      <c r="J636" s="45">
        <f t="shared" si="115"/>
        <v>4.9999999999999822</v>
      </c>
      <c r="K636" s="45">
        <f t="shared" si="116"/>
        <v>37.000000000000028</v>
      </c>
      <c r="L636" s="45">
        <f t="shared" si="117"/>
        <v>5</v>
      </c>
      <c r="M636" s="45">
        <f t="shared" ca="1" si="118"/>
        <v>0.49652777777777773</v>
      </c>
      <c r="N636" s="45" t="str">
        <f t="shared" si="119"/>
        <v/>
      </c>
      <c r="O636" s="45">
        <f t="shared" si="120"/>
        <v>2.4999999999999911E-2</v>
      </c>
      <c r="P636" s="46">
        <f t="shared" si="121"/>
        <v>5.4286220862220487E-3</v>
      </c>
      <c r="Q636" s="45">
        <f t="shared" si="122"/>
        <v>0.37000000000000027</v>
      </c>
      <c r="R636" s="45">
        <f t="shared" si="123"/>
        <v>0.39500000000000018</v>
      </c>
      <c r="S636" s="46">
        <f t="shared" si="124"/>
        <v>0.3754286220862223</v>
      </c>
    </row>
    <row r="637" spans="1:19" x14ac:dyDescent="0.25">
      <c r="D637" s="54">
        <v>0</v>
      </c>
      <c r="F637" s="51">
        <v>0.62152777777777779</v>
      </c>
      <c r="H637" s="51">
        <v>0.625</v>
      </c>
      <c r="I637" s="44" t="str">
        <f t="shared" si="114"/>
        <v/>
      </c>
      <c r="J637" s="45">
        <f t="shared" si="115"/>
        <v>33.000000000000043</v>
      </c>
      <c r="K637" s="45">
        <f t="shared" si="116"/>
        <v>4.9999999999999822</v>
      </c>
      <c r="L637" s="45">
        <f t="shared" si="117"/>
        <v>6</v>
      </c>
      <c r="M637" s="45">
        <f t="shared" ca="1" si="118"/>
        <v>0.49652777777777773</v>
      </c>
      <c r="N637" s="45" t="str">
        <f t="shared" si="119"/>
        <v/>
      </c>
      <c r="O637" s="45">
        <f t="shared" si="120"/>
        <v>0.16500000000000023</v>
      </c>
      <c r="P637" s="46">
        <f t="shared" si="121"/>
        <v>3.5828905769065694E-2</v>
      </c>
      <c r="Q637" s="45">
        <f t="shared" si="122"/>
        <v>0</v>
      </c>
      <c r="R637" s="45">
        <f t="shared" si="123"/>
        <v>0.16500000000000023</v>
      </c>
      <c r="S637" s="46">
        <f t="shared" si="124"/>
        <v>3.5828905769065694E-2</v>
      </c>
    </row>
    <row r="638" spans="1:19" x14ac:dyDescent="0.25">
      <c r="D638" s="54">
        <v>0.01</v>
      </c>
      <c r="F638" s="51">
        <v>0.6479166666666667</v>
      </c>
      <c r="H638" s="51">
        <v>0.64861111111111114</v>
      </c>
      <c r="I638" s="44" t="str">
        <f t="shared" si="114"/>
        <v/>
      </c>
      <c r="J638" s="45">
        <f t="shared" si="115"/>
        <v>2.9999999999999893</v>
      </c>
      <c r="K638" s="45">
        <f t="shared" si="116"/>
        <v>0.99999999999999645</v>
      </c>
      <c r="L638" s="45">
        <f t="shared" si="117"/>
        <v>7</v>
      </c>
      <c r="M638" s="45">
        <f t="shared" ca="1" si="118"/>
        <v>0.49652777777777773</v>
      </c>
      <c r="N638" s="45" t="str">
        <f t="shared" si="119"/>
        <v/>
      </c>
      <c r="O638" s="45">
        <f t="shared" si="120"/>
        <v>1.4999999999999947E-2</v>
      </c>
      <c r="P638" s="46">
        <f t="shared" si="121"/>
        <v>3.2571732517332292E-3</v>
      </c>
      <c r="Q638" s="45">
        <f t="shared" si="122"/>
        <v>9.9999999999999655E-3</v>
      </c>
      <c r="R638" s="45">
        <f t="shared" si="123"/>
        <v>2.4999999999999911E-2</v>
      </c>
      <c r="S638" s="46">
        <f t="shared" si="124"/>
        <v>1.3257173251733194E-2</v>
      </c>
    </row>
    <row r="639" spans="1:19" x14ac:dyDescent="0.25">
      <c r="D639" s="54">
        <v>0</v>
      </c>
      <c r="F639" s="51">
        <v>0.65069444444444446</v>
      </c>
      <c r="H639" s="51">
        <v>0.65138888888888891</v>
      </c>
      <c r="I639" s="44" t="str">
        <f t="shared" si="114"/>
        <v/>
      </c>
      <c r="J639" s="45">
        <f t="shared" si="115"/>
        <v>18.999999999999932</v>
      </c>
      <c r="K639" s="45">
        <f t="shared" si="116"/>
        <v>0.99999999999999645</v>
      </c>
      <c r="L639" s="45">
        <f t="shared" si="117"/>
        <v>8</v>
      </c>
      <c r="M639" s="45">
        <f t="shared" ca="1" si="118"/>
        <v>0.49652777777777773</v>
      </c>
      <c r="N639" s="45" t="str">
        <f t="shared" si="119"/>
        <v/>
      </c>
      <c r="O639" s="45">
        <f t="shared" si="120"/>
        <v>9.4999999999999668E-2</v>
      </c>
      <c r="P639" s="46">
        <f t="shared" si="121"/>
        <v>2.0628763927643783E-2</v>
      </c>
      <c r="Q639" s="45">
        <f t="shared" si="122"/>
        <v>0</v>
      </c>
      <c r="R639" s="45">
        <f t="shared" si="123"/>
        <v>9.4999999999999668E-2</v>
      </c>
      <c r="S639" s="46">
        <f t="shared" si="124"/>
        <v>2.0628763927643783E-2</v>
      </c>
    </row>
    <row r="640" spans="1:19" x14ac:dyDescent="0.25">
      <c r="D640" s="54">
        <v>0.01</v>
      </c>
      <c r="F640" s="51">
        <v>0.6645833333333333</v>
      </c>
      <c r="H640" s="51">
        <v>0.66805555555555562</v>
      </c>
      <c r="I640" s="44">
        <f t="shared" si="114"/>
        <v>0.67152777777777783</v>
      </c>
      <c r="J640" s="45" t="str">
        <f t="shared" si="115"/>
        <v/>
      </c>
      <c r="K640" s="45">
        <f t="shared" si="116"/>
        <v>5.0000000000001421</v>
      </c>
      <c r="L640" s="45">
        <f t="shared" si="117"/>
        <v>9</v>
      </c>
      <c r="M640" s="45">
        <f t="shared" ca="1" si="118"/>
        <v>0.49652777777777773</v>
      </c>
      <c r="N640" s="45" t="e">
        <f t="shared" ca="1" si="119"/>
        <v>#VALUE!</v>
      </c>
      <c r="O640" s="45">
        <f t="shared" si="120"/>
        <v>2.5000000000000001E-2</v>
      </c>
      <c r="P640" s="46">
        <f t="shared" si="121"/>
        <v>5.4281443780592247E-3</v>
      </c>
      <c r="Q640" s="45">
        <f t="shared" si="122"/>
        <v>5.0000000000001425E-2</v>
      </c>
      <c r="R640" s="45">
        <f t="shared" si="123"/>
        <v>7.5000000000001427E-2</v>
      </c>
      <c r="S640" s="46">
        <f t="shared" si="124"/>
        <v>5.5428144378060651E-2</v>
      </c>
    </row>
    <row r="641" spans="1:19" x14ac:dyDescent="0.25">
      <c r="A641" s="50">
        <v>37932</v>
      </c>
      <c r="B641" s="51">
        <v>0.33819444444444446</v>
      </c>
      <c r="C641" s="45">
        <v>4</v>
      </c>
      <c r="D641" s="54">
        <v>0.01</v>
      </c>
      <c r="F641" s="51">
        <v>0.36041666666666666</v>
      </c>
      <c r="H641" s="51">
        <v>0.36180555555555555</v>
      </c>
      <c r="I641" s="44" t="str">
        <f t="shared" si="114"/>
        <v/>
      </c>
      <c r="J641" s="45">
        <f t="shared" si="115"/>
        <v>9.9999999999999645</v>
      </c>
      <c r="K641" s="45">
        <f t="shared" si="116"/>
        <v>1.9999999999999929</v>
      </c>
      <c r="L641" s="45">
        <f t="shared" si="117"/>
        <v>1</v>
      </c>
      <c r="M641" s="45">
        <f t="shared" ca="1" si="118"/>
        <v>0.33819444444444446</v>
      </c>
      <c r="N641" s="45" t="str">
        <f t="shared" si="119"/>
        <v/>
      </c>
      <c r="O641" s="45">
        <f t="shared" si="120"/>
        <v>500.04999999999825</v>
      </c>
      <c r="P641" s="46">
        <f t="shared" si="121"/>
        <v>108.56394165498108</v>
      </c>
      <c r="Q641" s="45">
        <f t="shared" si="122"/>
        <v>1.9999999999999931E-2</v>
      </c>
      <c r="R641" s="45">
        <f t="shared" si="123"/>
        <v>500.06999999999823</v>
      </c>
      <c r="S641" s="46">
        <f t="shared" si="124"/>
        <v>108.58394165498107</v>
      </c>
    </row>
    <row r="642" spans="1:19" x14ac:dyDescent="0.25">
      <c r="D642" s="54">
        <v>100</v>
      </c>
      <c r="F642" s="51">
        <v>0.36874999999999997</v>
      </c>
      <c r="H642" s="51">
        <v>0.37013888888888885</v>
      </c>
      <c r="I642" s="44" t="str">
        <f t="shared" si="114"/>
        <v/>
      </c>
      <c r="J642" s="45">
        <f t="shared" si="115"/>
        <v>3.0000000000000693</v>
      </c>
      <c r="K642" s="45">
        <f t="shared" si="116"/>
        <v>1.9999999999999929</v>
      </c>
      <c r="L642" s="45">
        <f t="shared" si="117"/>
        <v>2</v>
      </c>
      <c r="M642" s="45">
        <f t="shared" ca="1" si="118"/>
        <v>0.33819444444444446</v>
      </c>
      <c r="N642" s="45" t="str">
        <f t="shared" si="119"/>
        <v/>
      </c>
      <c r="O642" s="45">
        <f t="shared" si="120"/>
        <v>420.00000000000972</v>
      </c>
      <c r="P642" s="46">
        <f t="shared" si="121"/>
        <v>408.31140981173644</v>
      </c>
      <c r="Q642" s="45">
        <f t="shared" si="122"/>
        <v>199.99999999999929</v>
      </c>
      <c r="R642" s="45">
        <f t="shared" si="123"/>
        <v>620.00000000000898</v>
      </c>
      <c r="S642" s="46">
        <f t="shared" si="124"/>
        <v>608.31140981173576</v>
      </c>
    </row>
    <row r="643" spans="1:19" x14ac:dyDescent="0.25">
      <c r="D643" s="54">
        <v>180</v>
      </c>
      <c r="F643" s="51">
        <v>0.37222222222222223</v>
      </c>
      <c r="H643" s="51">
        <v>0.47638888888888892</v>
      </c>
      <c r="I643" s="44">
        <f t="shared" si="114"/>
        <v>0.47986111111111113</v>
      </c>
      <c r="J643" s="45" t="str">
        <f t="shared" si="115"/>
        <v/>
      </c>
      <c r="K643" s="45">
        <f t="shared" si="116"/>
        <v>150.00000000000003</v>
      </c>
      <c r="L643" s="45">
        <f t="shared" si="117"/>
        <v>3</v>
      </c>
      <c r="M643" s="45">
        <f t="shared" ca="1" si="118"/>
        <v>0.33819444444444446</v>
      </c>
      <c r="N643" s="45" t="e">
        <f t="shared" ca="1" si="119"/>
        <v>#VALUE!</v>
      </c>
      <c r="O643" s="45">
        <f t="shared" si="120"/>
        <v>450</v>
      </c>
      <c r="P643" s="46">
        <f t="shared" si="121"/>
        <v>47.347346607878421</v>
      </c>
      <c r="Q643" s="45">
        <f t="shared" si="122"/>
        <v>27000.000000000004</v>
      </c>
      <c r="R643" s="45">
        <f t="shared" si="123"/>
        <v>27450.000000000004</v>
      </c>
      <c r="S643" s="46">
        <f t="shared" si="124"/>
        <v>27047.347346607883</v>
      </c>
    </row>
    <row r="644" spans="1:19" x14ac:dyDescent="0.25">
      <c r="A644" s="50">
        <v>37935</v>
      </c>
      <c r="B644" s="51">
        <v>0.54236111111111118</v>
      </c>
      <c r="C644" s="45">
        <v>3</v>
      </c>
      <c r="D644" s="54">
        <v>0.01</v>
      </c>
      <c r="F644" s="51">
        <v>0.60277777777777775</v>
      </c>
      <c r="H644" s="51">
        <v>0.60833333333333328</v>
      </c>
      <c r="I644" s="44" t="str">
        <f t="shared" si="114"/>
        <v/>
      </c>
      <c r="J644" s="45">
        <f t="shared" si="115"/>
        <v>14.00000000000011</v>
      </c>
      <c r="K644" s="45">
        <f t="shared" si="116"/>
        <v>7.9999999999999716</v>
      </c>
      <c r="L644" s="45">
        <f t="shared" si="117"/>
        <v>1</v>
      </c>
      <c r="M644" s="45">
        <f t="shared" ca="1" si="118"/>
        <v>0.54236111111111118</v>
      </c>
      <c r="N644" s="45" t="str">
        <f t="shared" si="119"/>
        <v/>
      </c>
      <c r="O644" s="45">
        <f t="shared" si="120"/>
        <v>7.7700000000000617</v>
      </c>
      <c r="P644" s="46">
        <f t="shared" si="121"/>
        <v>3.2465451399256136</v>
      </c>
      <c r="Q644" s="45">
        <f t="shared" si="122"/>
        <v>7.9999999999999724E-2</v>
      </c>
      <c r="R644" s="45">
        <f t="shared" si="123"/>
        <v>7.8500000000000618</v>
      </c>
      <c r="S644" s="46">
        <f t="shared" si="124"/>
        <v>3.3265451399256132</v>
      </c>
    </row>
    <row r="645" spans="1:19" x14ac:dyDescent="0.25">
      <c r="D645" s="54">
        <v>1.1000000000000001</v>
      </c>
      <c r="F645" s="51">
        <v>0.61805555555555558</v>
      </c>
      <c r="H645" s="51">
        <v>0.62708333333333333</v>
      </c>
      <c r="I645" s="44" t="str">
        <f t="shared" si="114"/>
        <v/>
      </c>
      <c r="J645" s="45">
        <f t="shared" si="115"/>
        <v>5.9999999999999787</v>
      </c>
      <c r="K645" s="45">
        <f t="shared" si="116"/>
        <v>12.999999999999954</v>
      </c>
      <c r="L645" s="45">
        <f t="shared" si="117"/>
        <v>2</v>
      </c>
      <c r="M645" s="45">
        <f t="shared" ca="1" si="118"/>
        <v>0.54236111111111118</v>
      </c>
      <c r="N645" s="45" t="str">
        <f t="shared" si="119"/>
        <v/>
      </c>
      <c r="O645" s="45">
        <f t="shared" si="120"/>
        <v>4.1999999999999851</v>
      </c>
      <c r="P645" s="46">
        <f t="shared" si="121"/>
        <v>3.6943522039576702</v>
      </c>
      <c r="Q645" s="45">
        <f t="shared" si="122"/>
        <v>14.299999999999951</v>
      </c>
      <c r="R645" s="45">
        <f t="shared" si="123"/>
        <v>18.499999999999936</v>
      </c>
      <c r="S645" s="46">
        <f t="shared" si="124"/>
        <v>17.994352203957622</v>
      </c>
    </row>
    <row r="646" spans="1:19" x14ac:dyDescent="0.25">
      <c r="D646" s="54">
        <v>0.3</v>
      </c>
      <c r="F646" s="51">
        <v>0.63124999999999998</v>
      </c>
      <c r="H646" s="51">
        <v>0.63472222222222219</v>
      </c>
      <c r="I646" s="44" t="str">
        <f t="shared" si="114"/>
        <v/>
      </c>
      <c r="J646" s="45">
        <f t="shared" si="115"/>
        <v>8.999999999999968</v>
      </c>
      <c r="K646" s="45">
        <f t="shared" si="116"/>
        <v>4.9999999999999822</v>
      </c>
      <c r="L646" s="45">
        <f t="shared" si="117"/>
        <v>3</v>
      </c>
      <c r="M646" s="45">
        <f t="shared" ca="1" si="118"/>
        <v>0.54236111111111118</v>
      </c>
      <c r="N646" s="45" t="str">
        <f t="shared" si="119"/>
        <v/>
      </c>
      <c r="O646" s="45">
        <f t="shared" si="120"/>
        <v>1.3949999999999951</v>
      </c>
      <c r="P646" s="46">
        <f t="shared" si="121"/>
        <v>0.76739862029371819</v>
      </c>
      <c r="Q646" s="45">
        <f t="shared" si="122"/>
        <v>1.4999999999999947</v>
      </c>
      <c r="R646" s="45">
        <f t="shared" si="123"/>
        <v>2.8949999999999898</v>
      </c>
      <c r="S646" s="46">
        <f t="shared" si="124"/>
        <v>2.2673986202937129</v>
      </c>
    </row>
    <row r="647" spans="1:19" x14ac:dyDescent="0.25">
      <c r="D647" s="54">
        <v>0.01</v>
      </c>
      <c r="F647" s="51">
        <v>0.64097222222222217</v>
      </c>
      <c r="H647" s="51">
        <v>0.64513888888888882</v>
      </c>
      <c r="I647" s="44" t="str">
        <f t="shared" si="114"/>
        <v/>
      </c>
      <c r="J647" s="45">
        <f t="shared" si="115"/>
        <v>12.000000000000117</v>
      </c>
      <c r="K647" s="45">
        <f t="shared" si="116"/>
        <v>5.9999999999999787</v>
      </c>
      <c r="L647" s="45">
        <f t="shared" si="117"/>
        <v>4</v>
      </c>
      <c r="M647" s="45">
        <f t="shared" ca="1" si="118"/>
        <v>0.54236111111111118</v>
      </c>
      <c r="N647" s="45" t="str">
        <f t="shared" si="119"/>
        <v/>
      </c>
      <c r="O647" s="45">
        <f t="shared" si="120"/>
        <v>5.4600000000000533</v>
      </c>
      <c r="P647" s="46">
        <f t="shared" si="121"/>
        <v>2.3734858765108999</v>
      </c>
      <c r="Q647" s="45">
        <f t="shared" si="122"/>
        <v>5.999999999999979E-2</v>
      </c>
      <c r="R647" s="45">
        <f t="shared" si="123"/>
        <v>5.5200000000000529</v>
      </c>
      <c r="S647" s="46">
        <f t="shared" si="124"/>
        <v>2.4334858765108995</v>
      </c>
    </row>
    <row r="648" spans="1:19" x14ac:dyDescent="0.25">
      <c r="D648" s="54">
        <v>0.9</v>
      </c>
      <c r="F648" s="51">
        <v>0.65347222222222223</v>
      </c>
      <c r="H648" s="51">
        <v>0.65694444444444444</v>
      </c>
      <c r="I648" s="44" t="str">
        <f t="shared" si="114"/>
        <v/>
      </c>
      <c r="J648" s="45">
        <f t="shared" si="115"/>
        <v>2.9999999999999893</v>
      </c>
      <c r="K648" s="45">
        <f t="shared" si="116"/>
        <v>4.9999999999999822</v>
      </c>
      <c r="L648" s="45">
        <f t="shared" si="117"/>
        <v>5</v>
      </c>
      <c r="M648" s="45">
        <f t="shared" ca="1" si="118"/>
        <v>0.54236111111111118</v>
      </c>
      <c r="N648" s="45" t="str">
        <f t="shared" si="119"/>
        <v/>
      </c>
      <c r="O648" s="45">
        <f t="shared" si="120"/>
        <v>2.9999999999999893</v>
      </c>
      <c r="P648" s="46">
        <f t="shared" si="121"/>
        <v>2.9899762028190691</v>
      </c>
      <c r="Q648" s="45">
        <f t="shared" si="122"/>
        <v>4.499999999999984</v>
      </c>
      <c r="R648" s="45">
        <f t="shared" si="123"/>
        <v>7.4999999999999734</v>
      </c>
      <c r="S648" s="46">
        <f t="shared" si="124"/>
        <v>7.4899762028190526</v>
      </c>
    </row>
    <row r="649" spans="1:19" x14ac:dyDescent="0.25">
      <c r="D649" s="54">
        <v>1.1000000000000001</v>
      </c>
      <c r="F649" s="51">
        <v>0.65902777777777777</v>
      </c>
      <c r="H649" s="51">
        <v>0.66249999999999998</v>
      </c>
      <c r="I649" s="44" t="str">
        <f t="shared" si="114"/>
        <v/>
      </c>
      <c r="J649" s="45">
        <f t="shared" si="115"/>
        <v>9.9999999999999645</v>
      </c>
      <c r="K649" s="45">
        <f t="shared" si="116"/>
        <v>4.9999999999999822</v>
      </c>
      <c r="L649" s="45">
        <f t="shared" si="117"/>
        <v>6</v>
      </c>
      <c r="M649" s="45">
        <f t="shared" ca="1" si="118"/>
        <v>0.54236111111111118</v>
      </c>
      <c r="N649" s="45" t="str">
        <f t="shared" si="119"/>
        <v/>
      </c>
      <c r="O649" s="45">
        <f t="shared" si="120"/>
        <v>115.4999999999996</v>
      </c>
      <c r="P649" s="46">
        <f t="shared" si="121"/>
        <v>69.765934058059386</v>
      </c>
      <c r="Q649" s="45">
        <f t="shared" si="122"/>
        <v>5.4999999999999805</v>
      </c>
      <c r="R649" s="45">
        <f t="shared" si="123"/>
        <v>120.99999999999959</v>
      </c>
      <c r="S649" s="46">
        <f t="shared" si="124"/>
        <v>75.265934058059372</v>
      </c>
    </row>
    <row r="650" spans="1:19" x14ac:dyDescent="0.25">
      <c r="D650" s="54">
        <v>22</v>
      </c>
      <c r="F650" s="51">
        <v>0.6694444444444444</v>
      </c>
      <c r="H650" s="51">
        <v>0.6743055555555556</v>
      </c>
      <c r="I650" s="44" t="str">
        <f t="shared" si="114"/>
        <v/>
      </c>
      <c r="J650" s="45">
        <f t="shared" si="115"/>
        <v>11.999999999999957</v>
      </c>
      <c r="K650" s="45">
        <f t="shared" si="116"/>
        <v>7.000000000000135</v>
      </c>
      <c r="L650" s="45">
        <f t="shared" si="117"/>
        <v>7</v>
      </c>
      <c r="M650" s="45">
        <f t="shared" ca="1" si="118"/>
        <v>0.54236111111111118</v>
      </c>
      <c r="N650" s="45" t="str">
        <f t="shared" si="119"/>
        <v/>
      </c>
      <c r="O650" s="45">
        <f t="shared" si="120"/>
        <v>137.39999999999949</v>
      </c>
      <c r="P650" s="46">
        <f t="shared" si="121"/>
        <v>79.214068710766497</v>
      </c>
      <c r="Q650" s="45">
        <f t="shared" si="122"/>
        <v>154.00000000000296</v>
      </c>
      <c r="R650" s="45">
        <f t="shared" si="123"/>
        <v>291.40000000000248</v>
      </c>
      <c r="S650" s="46">
        <f t="shared" si="124"/>
        <v>233.21406871076945</v>
      </c>
    </row>
    <row r="651" spans="1:19" x14ac:dyDescent="0.25">
      <c r="D651" s="54">
        <v>0.9</v>
      </c>
      <c r="F651" s="51">
        <v>0.68263888888888891</v>
      </c>
      <c r="H651" s="51">
        <v>0.6875</v>
      </c>
      <c r="I651" s="44" t="str">
        <f t="shared" si="114"/>
        <v/>
      </c>
      <c r="J651" s="45">
        <f t="shared" si="115"/>
        <v>12.999999999999954</v>
      </c>
      <c r="K651" s="45">
        <f t="shared" si="116"/>
        <v>6.9999999999999751</v>
      </c>
      <c r="L651" s="45">
        <f t="shared" si="117"/>
        <v>8</v>
      </c>
      <c r="M651" s="45">
        <f t="shared" ca="1" si="118"/>
        <v>0.54236111111111118</v>
      </c>
      <c r="N651" s="45" t="str">
        <f t="shared" si="119"/>
        <v/>
      </c>
      <c r="O651" s="45">
        <f t="shared" si="120"/>
        <v>5.9149999999999796</v>
      </c>
      <c r="P651" s="46">
        <f t="shared" si="121"/>
        <v>2.5712763662201072</v>
      </c>
      <c r="Q651" s="45">
        <f t="shared" si="122"/>
        <v>6.2999999999999776</v>
      </c>
      <c r="R651" s="45">
        <f t="shared" si="123"/>
        <v>12.214999999999957</v>
      </c>
      <c r="S651" s="46">
        <f t="shared" si="124"/>
        <v>8.8712763662200853</v>
      </c>
    </row>
    <row r="652" spans="1:19" x14ac:dyDescent="0.25">
      <c r="D652" s="54">
        <v>0.01</v>
      </c>
      <c r="F652" s="51">
        <v>0.69652777777777775</v>
      </c>
      <c r="H652" s="51">
        <v>0.6972222222222223</v>
      </c>
      <c r="I652" s="44">
        <f t="shared" si="114"/>
        <v>0.70069444444444451</v>
      </c>
      <c r="J652" s="45" t="str">
        <f t="shared" si="115"/>
        <v/>
      </c>
      <c r="K652" s="51">
        <f>(H652-F652)*1440</f>
        <v>1.0000000000001563</v>
      </c>
      <c r="L652" s="45">
        <f t="shared" si="117"/>
        <v>9</v>
      </c>
      <c r="M652" s="45">
        <f t="shared" ca="1" si="118"/>
        <v>0.54236111111111118</v>
      </c>
      <c r="N652" s="45" t="e">
        <f t="shared" ca="1" si="119"/>
        <v>#VALUE!</v>
      </c>
      <c r="O652" s="45">
        <f t="shared" si="120"/>
        <v>2.5000000000000001E-2</v>
      </c>
      <c r="P652" s="46">
        <f t="shared" si="121"/>
        <v>5.4281443780592247E-3</v>
      </c>
      <c r="Q652" s="45">
        <f>(D652*K652)</f>
        <v>1.0000000000001563E-2</v>
      </c>
      <c r="R652" s="45">
        <f t="shared" si="123"/>
        <v>3.5000000000001565E-2</v>
      </c>
      <c r="S652" s="46">
        <f t="shared" si="124"/>
        <v>1.5428144378060789E-2</v>
      </c>
    </row>
    <row r="653" spans="1:19" x14ac:dyDescent="0.25">
      <c r="A653" s="50">
        <v>37936</v>
      </c>
      <c r="B653" s="51">
        <v>0.33819444444444446</v>
      </c>
      <c r="C653" s="45">
        <v>206</v>
      </c>
      <c r="D653" s="54">
        <v>0.01</v>
      </c>
      <c r="F653" s="51">
        <v>0.3923611111111111</v>
      </c>
      <c r="H653" s="51">
        <v>0.40208333333333335</v>
      </c>
      <c r="I653" s="44" t="str">
        <f t="shared" si="114"/>
        <v/>
      </c>
      <c r="J653" s="45">
        <f t="shared" si="115"/>
        <v>7.0000000000000551</v>
      </c>
      <c r="K653" s="45">
        <f t="shared" si="116"/>
        <v>14.00000000000003</v>
      </c>
      <c r="L653" s="45">
        <f t="shared" si="117"/>
        <v>1</v>
      </c>
      <c r="M653" s="45">
        <f t="shared" ca="1" si="118"/>
        <v>0.33819444444444446</v>
      </c>
      <c r="N653" s="45" t="str">
        <f t="shared" si="119"/>
        <v/>
      </c>
      <c r="O653" s="45">
        <f t="shared" si="120"/>
        <v>0.38500000000000301</v>
      </c>
      <c r="P653" s="46">
        <f t="shared" si="121"/>
        <v>0.27361621771209788</v>
      </c>
      <c r="Q653" s="45">
        <f t="shared" si="122"/>
        <v>0.14000000000000032</v>
      </c>
      <c r="R653" s="45">
        <f t="shared" si="123"/>
        <v>0.52500000000000335</v>
      </c>
      <c r="S653" s="46">
        <f t="shared" si="124"/>
        <v>0.41361621771209822</v>
      </c>
    </row>
    <row r="654" spans="1:19" x14ac:dyDescent="0.25">
      <c r="D654" s="54">
        <v>0.1</v>
      </c>
      <c r="F654" s="51">
        <v>0.4069444444444445</v>
      </c>
      <c r="H654" s="51">
        <v>0.43402777777777773</v>
      </c>
      <c r="I654" s="44" t="str">
        <f t="shared" si="114"/>
        <v/>
      </c>
      <c r="J654" s="45">
        <f t="shared" si="115"/>
        <v>7.0000000000000551</v>
      </c>
      <c r="K654" s="45">
        <f t="shared" si="116"/>
        <v>38.999999999999858</v>
      </c>
      <c r="L654" s="45">
        <f t="shared" si="117"/>
        <v>2</v>
      </c>
      <c r="M654" s="45">
        <f t="shared" ca="1" si="118"/>
        <v>0.33819444444444446</v>
      </c>
      <c r="N654" s="45" t="str">
        <f t="shared" si="119"/>
        <v/>
      </c>
      <c r="O654" s="45">
        <f t="shared" si="120"/>
        <v>350.35000000000275</v>
      </c>
      <c r="P654" s="46">
        <f t="shared" si="121"/>
        <v>101.23419013586508</v>
      </c>
      <c r="Q654" s="45">
        <f t="shared" si="122"/>
        <v>3.8999999999999861</v>
      </c>
      <c r="R654" s="45">
        <f t="shared" si="123"/>
        <v>354.25000000000273</v>
      </c>
      <c r="S654" s="46">
        <f t="shared" si="124"/>
        <v>105.13419013586507</v>
      </c>
    </row>
    <row r="655" spans="1:19" x14ac:dyDescent="0.25">
      <c r="D655" s="54">
        <v>100</v>
      </c>
      <c r="F655" s="51">
        <v>0.43888888888888888</v>
      </c>
      <c r="H655" s="51">
        <v>0.44791666666666669</v>
      </c>
      <c r="I655" s="44" t="str">
        <f t="shared" si="114"/>
        <v/>
      </c>
      <c r="J655" s="45">
        <f t="shared" si="115"/>
        <v>9.9999999999999645</v>
      </c>
      <c r="K655" s="45">
        <f t="shared" si="116"/>
        <v>13.000000000000034</v>
      </c>
      <c r="L655" s="45">
        <f t="shared" si="117"/>
        <v>3</v>
      </c>
      <c r="M655" s="45">
        <f t="shared" ca="1" si="118"/>
        <v>0.33819444444444446</v>
      </c>
      <c r="N655" s="45" t="str">
        <f t="shared" si="119"/>
        <v/>
      </c>
      <c r="O655" s="45">
        <f t="shared" si="120"/>
        <v>500.49999999999818</v>
      </c>
      <c r="P655" s="46">
        <f t="shared" si="121"/>
        <v>144.62027162266273</v>
      </c>
      <c r="Q655" s="45">
        <f t="shared" si="122"/>
        <v>1300.0000000000034</v>
      </c>
      <c r="R655" s="45">
        <f t="shared" si="123"/>
        <v>1800.5000000000016</v>
      </c>
      <c r="S655" s="46">
        <f t="shared" si="124"/>
        <v>1444.6202716226662</v>
      </c>
    </row>
    <row r="656" spans="1:19" x14ac:dyDescent="0.25">
      <c r="D656" s="54">
        <v>0.1</v>
      </c>
      <c r="F656" s="51">
        <v>0.4548611111111111</v>
      </c>
      <c r="H656" s="51">
        <v>0.46875</v>
      </c>
      <c r="I656" s="44" t="str">
        <f t="shared" si="114"/>
        <v/>
      </c>
      <c r="J656" s="45">
        <f t="shared" si="115"/>
        <v>11.000000000000041</v>
      </c>
      <c r="K656" s="45">
        <f t="shared" si="116"/>
        <v>20.000000000000007</v>
      </c>
      <c r="L656" s="45">
        <f t="shared" si="117"/>
        <v>4</v>
      </c>
      <c r="M656" s="45">
        <f t="shared" ca="1" si="118"/>
        <v>0.33819444444444446</v>
      </c>
      <c r="N656" s="45" t="str">
        <f t="shared" si="119"/>
        <v/>
      </c>
      <c r="O656" s="45">
        <f t="shared" si="120"/>
        <v>55.550000000000203</v>
      </c>
      <c r="P656" s="46">
        <f t="shared" si="121"/>
        <v>23.647385375523879</v>
      </c>
      <c r="Q656" s="45">
        <f t="shared" si="122"/>
        <v>2.0000000000000009</v>
      </c>
      <c r="R656" s="45">
        <f t="shared" si="123"/>
        <v>57.550000000000203</v>
      </c>
      <c r="S656" s="46">
        <f t="shared" si="124"/>
        <v>25.647385375523879</v>
      </c>
    </row>
    <row r="657" spans="1:19" x14ac:dyDescent="0.25">
      <c r="D657" s="54">
        <v>10</v>
      </c>
      <c r="F657" s="51">
        <v>0.47638888888888892</v>
      </c>
      <c r="H657" s="51">
        <v>0.48194444444444445</v>
      </c>
      <c r="I657" s="44" t="str">
        <f t="shared" si="114"/>
        <v/>
      </c>
      <c r="J657" s="45">
        <f t="shared" si="115"/>
        <v>14.999999999999947</v>
      </c>
      <c r="K657" s="45">
        <f t="shared" si="116"/>
        <v>7.9999999999999716</v>
      </c>
      <c r="L657" s="45">
        <f t="shared" si="117"/>
        <v>5</v>
      </c>
      <c r="M657" s="45">
        <f t="shared" ca="1" si="118"/>
        <v>0.33819444444444446</v>
      </c>
      <c r="N657" s="45" t="str">
        <f t="shared" si="119"/>
        <v/>
      </c>
      <c r="O657" s="45">
        <f t="shared" si="120"/>
        <v>75.074999999999733</v>
      </c>
      <c r="P657" s="46">
        <f t="shared" si="121"/>
        <v>21.693323084340239</v>
      </c>
      <c r="Q657" s="45">
        <f t="shared" si="122"/>
        <v>79.999999999999716</v>
      </c>
      <c r="R657" s="45">
        <f t="shared" si="123"/>
        <v>155.07499999999945</v>
      </c>
      <c r="S657" s="46">
        <f t="shared" si="124"/>
        <v>101.69332308433995</v>
      </c>
    </row>
    <row r="658" spans="1:19" x14ac:dyDescent="0.25">
      <c r="D658" s="54">
        <v>0.01</v>
      </c>
      <c r="F658" s="51">
        <v>0.49236111111111108</v>
      </c>
      <c r="H658" s="51">
        <v>0.51180555555555551</v>
      </c>
      <c r="I658" s="44" t="str">
        <f t="shared" si="114"/>
        <v/>
      </c>
      <c r="J658" s="45">
        <f t="shared" si="115"/>
        <v>11.999999999999957</v>
      </c>
      <c r="K658" s="45">
        <f t="shared" si="116"/>
        <v>27.999999999999979</v>
      </c>
      <c r="L658" s="45">
        <f t="shared" si="117"/>
        <v>6</v>
      </c>
      <c r="M658" s="45">
        <f t="shared" ca="1" si="118"/>
        <v>0.33819444444444446</v>
      </c>
      <c r="N658" s="45" t="str">
        <f t="shared" si="119"/>
        <v/>
      </c>
      <c r="O658" s="45">
        <f t="shared" si="120"/>
        <v>72.059999999999746</v>
      </c>
      <c r="P658" s="46">
        <f t="shared" si="121"/>
        <v>20.293436994236643</v>
      </c>
      <c r="Q658" s="45">
        <f t="shared" si="122"/>
        <v>0.2799999999999998</v>
      </c>
      <c r="R658" s="45">
        <f t="shared" si="123"/>
        <v>72.339999999999748</v>
      </c>
      <c r="S658" s="46">
        <f t="shared" si="124"/>
        <v>20.573436994236644</v>
      </c>
    </row>
    <row r="659" spans="1:19" x14ac:dyDescent="0.25">
      <c r="D659" s="54">
        <v>12</v>
      </c>
      <c r="F659" s="51">
        <v>0.52013888888888882</v>
      </c>
      <c r="H659" s="51">
        <v>0.52083333333333337</v>
      </c>
      <c r="I659" s="44">
        <f t="shared" ref="I659" si="125">IF(OR(A660&lt;&gt;"",D660=""),H659+TIME(0,5,0),"")</f>
        <v>0.52430555555555558</v>
      </c>
      <c r="J659" s="45" t="str">
        <f t="shared" ref="J659" si="126">IF(AND(OR(AND(A659&lt;&gt;"",A660=""),AND(A659="",A660="")),D660&lt;&gt;""),(F660-H659)*1440,"")</f>
        <v/>
      </c>
      <c r="K659" s="45">
        <f t="shared" ref="K659" si="127">(H659-F659)*1440</f>
        <v>1.0000000000001563</v>
      </c>
      <c r="L659" s="45">
        <f t="shared" ref="L659" si="128">IF(A659&lt;&gt;"",1,L658+1)</f>
        <v>7</v>
      </c>
      <c r="M659" s="45">
        <f t="shared" ref="M659" ca="1" si="129">OFFSET(B659,-L659+1,0)</f>
        <v>0.33819444444444446</v>
      </c>
      <c r="N659" s="45" t="e">
        <f t="shared" ref="N659" ca="1" si="130">IF(I659&lt;&gt;"",(I659-VALUE(CONCATENATE(LEFT(M659,LEN(M659)-2),":",RIGHT(M659,2))))*1440,"")</f>
        <v>#VALUE!</v>
      </c>
      <c r="O659" s="45">
        <f t="shared" ref="O659" si="131">IF(J659&lt;&gt;"",(D659+D660)*J659/2,D659*5/2)</f>
        <v>30</v>
      </c>
      <c r="P659" s="46">
        <f t="shared" ref="P659" si="132">IF(J659&lt;&gt;"",(D660-D659)*J659/LN((D660+0.000001)/(D659+0.000001)),-5*(D659-0.000001)/(LN(1/D659)-13.8155))</f>
        <v>3.680889458103203</v>
      </c>
      <c r="Q659" s="45">
        <f t="shared" ref="Q659" si="133">(D659*K659)</f>
        <v>12.000000000001876</v>
      </c>
      <c r="R659" s="45">
        <f t="shared" ref="R659" si="134">O659+Q659</f>
        <v>42.000000000001876</v>
      </c>
      <c r="S659" s="46">
        <f t="shared" ref="S659" si="135">P659+Q659</f>
        <v>15.680889458105078</v>
      </c>
    </row>
    <row r="660" spans="1:19" x14ac:dyDescent="0.25">
      <c r="A660" s="50">
        <v>37936</v>
      </c>
      <c r="B660" s="51">
        <v>0.52986111111111112</v>
      </c>
      <c r="D660" s="54">
        <v>0.01</v>
      </c>
      <c r="F660" s="51">
        <v>0.53888888888888886</v>
      </c>
      <c r="H660" s="51">
        <v>0.54166666666666663</v>
      </c>
      <c r="I660" s="44" t="str">
        <f t="shared" si="114"/>
        <v/>
      </c>
      <c r="J660" s="45">
        <f t="shared" si="115"/>
        <v>13.000000000000114</v>
      </c>
      <c r="K660" s="45">
        <f t="shared" si="116"/>
        <v>3.9999999999999858</v>
      </c>
      <c r="L660" s="45">
        <f>IF(A660&lt;&gt;"",1,#REF!+1)</f>
        <v>1</v>
      </c>
      <c r="M660" s="45">
        <f t="shared" ca="1" si="118"/>
        <v>0.52986111111111112</v>
      </c>
      <c r="N660" s="45" t="str">
        <f t="shared" si="119"/>
        <v/>
      </c>
      <c r="O660" s="45">
        <f t="shared" si="120"/>
        <v>650.06500000000574</v>
      </c>
      <c r="P660" s="46">
        <f t="shared" si="121"/>
        <v>141.13312415147712</v>
      </c>
      <c r="Q660" s="45">
        <f t="shared" si="122"/>
        <v>3.9999999999999862E-2</v>
      </c>
      <c r="R660" s="45">
        <f t="shared" si="123"/>
        <v>650.1050000000057</v>
      </c>
      <c r="S660" s="46">
        <f t="shared" si="124"/>
        <v>141.17312415147711</v>
      </c>
    </row>
    <row r="661" spans="1:19" x14ac:dyDescent="0.25">
      <c r="D661" s="54">
        <v>100</v>
      </c>
      <c r="F661" s="51">
        <v>0.55069444444444449</v>
      </c>
      <c r="H661" s="51">
        <v>0.55486111111111114</v>
      </c>
      <c r="I661" s="44" t="str">
        <f t="shared" si="114"/>
        <v/>
      </c>
      <c r="J661" s="45">
        <f t="shared" si="115"/>
        <v>13.99999999999995</v>
      </c>
      <c r="K661" s="45">
        <f t="shared" si="116"/>
        <v>5.9999999999999787</v>
      </c>
      <c r="L661" s="45">
        <f t="shared" si="117"/>
        <v>2</v>
      </c>
      <c r="M661" s="45">
        <f t="shared" ca="1" si="118"/>
        <v>0.52986111111111112</v>
      </c>
      <c r="N661" s="45" t="str">
        <f t="shared" si="119"/>
        <v/>
      </c>
      <c r="O661" s="45">
        <f t="shared" si="120"/>
        <v>700.34999999999752</v>
      </c>
      <c r="P661" s="46">
        <f t="shared" si="121"/>
        <v>184.09704472742328</v>
      </c>
      <c r="Q661" s="45">
        <f t="shared" si="122"/>
        <v>599.99999999999784</v>
      </c>
      <c r="R661" s="45">
        <f t="shared" si="123"/>
        <v>1300.3499999999954</v>
      </c>
      <c r="S661" s="46">
        <f t="shared" si="124"/>
        <v>784.09704472742112</v>
      </c>
    </row>
    <row r="662" spans="1:19" x14ac:dyDescent="0.25">
      <c r="D662" s="54">
        <v>0.05</v>
      </c>
      <c r="F662" s="51">
        <v>0.56458333333333333</v>
      </c>
      <c r="H662" s="51">
        <v>0.56874999999999998</v>
      </c>
      <c r="I662" s="44" t="str">
        <f t="shared" si="114"/>
        <v/>
      </c>
      <c r="J662" s="45">
        <f t="shared" si="115"/>
        <v>11.000000000000121</v>
      </c>
      <c r="K662" s="45">
        <f t="shared" si="116"/>
        <v>5.9999999999999787</v>
      </c>
      <c r="L662" s="45">
        <f t="shared" si="117"/>
        <v>3</v>
      </c>
      <c r="M662" s="45">
        <f t="shared" ca="1" si="118"/>
        <v>0.52986111111111112</v>
      </c>
      <c r="N662" s="45" t="str">
        <f t="shared" si="119"/>
        <v/>
      </c>
      <c r="O662" s="45">
        <f t="shared" si="120"/>
        <v>825.27500000000907</v>
      </c>
      <c r="P662" s="46">
        <f t="shared" si="121"/>
        <v>206.01778584407049</v>
      </c>
      <c r="Q662" s="45">
        <f t="shared" si="122"/>
        <v>0.29999999999999893</v>
      </c>
      <c r="R662" s="45">
        <f t="shared" si="123"/>
        <v>825.57500000000903</v>
      </c>
      <c r="S662" s="46">
        <f t="shared" si="124"/>
        <v>206.3177858440705</v>
      </c>
    </row>
    <row r="663" spans="1:19" x14ac:dyDescent="0.25">
      <c r="D663" s="54">
        <v>150</v>
      </c>
      <c r="F663" s="51">
        <v>0.57638888888888895</v>
      </c>
      <c r="H663" s="51">
        <v>0.58124999999999993</v>
      </c>
      <c r="I663" s="44" t="str">
        <f t="shared" si="114"/>
        <v/>
      </c>
      <c r="J663" s="45">
        <f t="shared" si="115"/>
        <v>16.000000000000103</v>
      </c>
      <c r="K663" s="45">
        <f t="shared" si="116"/>
        <v>6.9999999999998153</v>
      </c>
      <c r="L663" s="45">
        <f t="shared" si="117"/>
        <v>4</v>
      </c>
      <c r="M663" s="45">
        <f t="shared" ca="1" si="118"/>
        <v>0.52986111111111112</v>
      </c>
      <c r="N663" s="45" t="str">
        <f t="shared" si="119"/>
        <v/>
      </c>
      <c r="O663" s="45">
        <f t="shared" si="120"/>
        <v>1200.8800000000078</v>
      </c>
      <c r="P663" s="46">
        <f t="shared" si="121"/>
        <v>332.2627948351593</v>
      </c>
      <c r="Q663" s="45">
        <f t="shared" si="122"/>
        <v>1049.9999999999723</v>
      </c>
      <c r="R663" s="45">
        <f t="shared" si="123"/>
        <v>2250.8799999999801</v>
      </c>
      <c r="S663" s="46">
        <f t="shared" si="124"/>
        <v>1382.2627948351314</v>
      </c>
    </row>
    <row r="664" spans="1:19" x14ac:dyDescent="0.25">
      <c r="D664" s="54">
        <v>0.11</v>
      </c>
      <c r="F664" s="51">
        <v>0.59236111111111112</v>
      </c>
      <c r="H664" s="51">
        <v>0.59722222222222221</v>
      </c>
      <c r="I664" s="44" t="str">
        <f t="shared" si="114"/>
        <v/>
      </c>
      <c r="J664" s="45">
        <f t="shared" si="115"/>
        <v>11.000000000000121</v>
      </c>
      <c r="K664" s="45">
        <f t="shared" si="116"/>
        <v>6.9999999999999751</v>
      </c>
      <c r="L664" s="45">
        <f t="shared" si="117"/>
        <v>5</v>
      </c>
      <c r="M664" s="45">
        <f t="shared" ca="1" si="118"/>
        <v>0.52986111111111112</v>
      </c>
      <c r="N664" s="45" t="str">
        <f t="shared" si="119"/>
        <v/>
      </c>
      <c r="O664" s="45">
        <f t="shared" si="120"/>
        <v>1045.6050000000116</v>
      </c>
      <c r="P664" s="46">
        <f t="shared" si="121"/>
        <v>280.21314277987904</v>
      </c>
      <c r="Q664" s="45">
        <f t="shared" si="122"/>
        <v>0.76999999999999724</v>
      </c>
      <c r="R664" s="45">
        <f t="shared" si="123"/>
        <v>1046.3750000000116</v>
      </c>
      <c r="S664" s="46">
        <f t="shared" si="124"/>
        <v>280.98314277987902</v>
      </c>
    </row>
    <row r="665" spans="1:19" x14ac:dyDescent="0.25">
      <c r="D665" s="54">
        <v>190</v>
      </c>
      <c r="F665" s="51">
        <v>0.60486111111111118</v>
      </c>
      <c r="H665" s="51">
        <v>0.61041666666666672</v>
      </c>
      <c r="I665" s="44" t="str">
        <f t="shared" si="114"/>
        <v/>
      </c>
      <c r="J665" s="45">
        <f t="shared" si="115"/>
        <v>8.999999999999968</v>
      </c>
      <c r="K665" s="45">
        <f t="shared" si="116"/>
        <v>7.9999999999999716</v>
      </c>
      <c r="L665" s="45">
        <f t="shared" si="117"/>
        <v>6</v>
      </c>
      <c r="M665" s="45">
        <f t="shared" ca="1" si="118"/>
        <v>0.52986111111111112</v>
      </c>
      <c r="N665" s="45" t="str">
        <f t="shared" si="119"/>
        <v/>
      </c>
      <c r="O665" s="45">
        <f t="shared" si="120"/>
        <v>1304.9999999999955</v>
      </c>
      <c r="P665" s="46">
        <f t="shared" si="121"/>
        <v>1261.9694659918132</v>
      </c>
      <c r="Q665" s="45">
        <f t="shared" si="122"/>
        <v>1519.9999999999945</v>
      </c>
      <c r="R665" s="45">
        <f t="shared" si="123"/>
        <v>2824.99999999999</v>
      </c>
      <c r="S665" s="46">
        <f t="shared" si="124"/>
        <v>2781.9694659918077</v>
      </c>
    </row>
    <row r="666" spans="1:19" x14ac:dyDescent="0.25">
      <c r="D666" s="54">
        <v>100</v>
      </c>
      <c r="F666" s="51">
        <v>0.6166666666666667</v>
      </c>
      <c r="H666" s="51">
        <v>0.62638888888888888</v>
      </c>
      <c r="I666" s="44">
        <f t="shared" ref="I666" si="136">IF(OR(A667&lt;&gt;"",D667=""),H666+TIME(0,5,0),"")</f>
        <v>0.62986111111111109</v>
      </c>
      <c r="J666" s="45" t="str">
        <f t="shared" ref="J666" si="137">IF(AND(OR(AND(A666&lt;&gt;"",A667=""),AND(A666="",A667="")),D667&lt;&gt;""),(F667-H666)*1440,"")</f>
        <v/>
      </c>
      <c r="K666" s="45">
        <f t="shared" ref="K666" si="138">(H666-F666)*1440</f>
        <v>13.99999999999995</v>
      </c>
      <c r="L666" s="45">
        <f t="shared" ref="L666" si="139">IF(A666&lt;&gt;"",1,L665+1)</f>
        <v>7</v>
      </c>
      <c r="M666" s="45">
        <f t="shared" ref="M666" ca="1" si="140">OFFSET(B666,-L666+1,0)</f>
        <v>0.52986111111111112</v>
      </c>
      <c r="N666" s="45" t="e">
        <f t="shared" ref="N666" ca="1" si="141">IF(I666&lt;&gt;"",(I666-VALUE(CONCATENATE(LEFT(M666,LEN(M666)-2),":",RIGHT(M666,2))))*1440,"")</f>
        <v>#VALUE!</v>
      </c>
      <c r="O666" s="45">
        <f t="shared" ref="O666" si="142">IF(J666&lt;&gt;"",(D666+D667)*J666/2,D666*5/2)</f>
        <v>250</v>
      </c>
      <c r="P666" s="46">
        <f t="shared" ref="P666" si="143">IF(J666&lt;&gt;"",(D667-D666)*J666/LN((D667+0.000001)/(D666+0.000001)),-5*(D666-0.000001)/(LN(1/D666)-13.8155))</f>
        <v>27.143420404993254</v>
      </c>
      <c r="Q666" s="45">
        <f t="shared" ref="Q666" si="144">(D666*K666)</f>
        <v>1399.999999999995</v>
      </c>
      <c r="R666" s="45">
        <f t="shared" ref="R666" si="145">O666+Q666</f>
        <v>1649.999999999995</v>
      </c>
      <c r="S666" s="46">
        <f t="shared" ref="S666" si="146">P666+Q666</f>
        <v>1427.1434204049883</v>
      </c>
    </row>
    <row r="667" spans="1:19" x14ac:dyDescent="0.25">
      <c r="A667" s="50">
        <v>37936</v>
      </c>
      <c r="B667" s="51">
        <v>0.6333333333333333</v>
      </c>
      <c r="D667" s="54">
        <v>0.01</v>
      </c>
      <c r="F667" s="51">
        <v>0.64583333333333337</v>
      </c>
      <c r="H667" s="51">
        <v>0.65069444444444446</v>
      </c>
      <c r="I667" s="44" t="str">
        <f t="shared" si="114"/>
        <v/>
      </c>
      <c r="J667" s="45">
        <f t="shared" si="115"/>
        <v>34.999999999999872</v>
      </c>
      <c r="K667" s="45">
        <f t="shared" si="116"/>
        <v>6.9999999999999751</v>
      </c>
      <c r="L667" s="45">
        <f>IF(A667&lt;&gt;"",1,#REF!+1)</f>
        <v>1</v>
      </c>
      <c r="M667" s="45">
        <f t="shared" ca="1" si="118"/>
        <v>0.6333333333333333</v>
      </c>
      <c r="N667" s="45" t="str">
        <f t="shared" si="119"/>
        <v/>
      </c>
      <c r="O667" s="45">
        <f t="shared" si="120"/>
        <v>1400.174999999995</v>
      </c>
      <c r="P667" s="46">
        <f t="shared" si="121"/>
        <v>311.51884200378481</v>
      </c>
      <c r="Q667" s="45">
        <f t="shared" si="122"/>
        <v>6.9999999999999757E-2</v>
      </c>
      <c r="R667" s="45">
        <f t="shared" si="123"/>
        <v>1400.2449999999949</v>
      </c>
      <c r="S667" s="46">
        <f t="shared" si="124"/>
        <v>311.58884200378481</v>
      </c>
    </row>
    <row r="668" spans="1:19" x14ac:dyDescent="0.25">
      <c r="D668" s="54">
        <v>80</v>
      </c>
      <c r="F668" s="51">
        <v>0.67499999999999993</v>
      </c>
      <c r="H668" s="51">
        <v>0.6791666666666667</v>
      </c>
      <c r="I668" s="44" t="str">
        <f t="shared" si="114"/>
        <v/>
      </c>
      <c r="J668" s="45">
        <f t="shared" si="115"/>
        <v>8.999999999999968</v>
      </c>
      <c r="K668" s="45">
        <f t="shared" si="116"/>
        <v>6.0000000000001386</v>
      </c>
      <c r="L668" s="45">
        <f t="shared" si="117"/>
        <v>2</v>
      </c>
      <c r="M668" s="45">
        <f t="shared" ca="1" si="118"/>
        <v>0.6333333333333333</v>
      </c>
      <c r="N668" s="45" t="str">
        <f t="shared" si="119"/>
        <v/>
      </c>
      <c r="O668" s="45">
        <f t="shared" si="120"/>
        <v>382.49999999999864</v>
      </c>
      <c r="P668" s="46">
        <f t="shared" si="121"/>
        <v>243.45480461396494</v>
      </c>
      <c r="Q668" s="45">
        <f t="shared" si="122"/>
        <v>480.00000000001108</v>
      </c>
      <c r="R668" s="45">
        <f t="shared" si="123"/>
        <v>862.50000000000978</v>
      </c>
      <c r="S668" s="46">
        <f t="shared" si="124"/>
        <v>723.45480461397597</v>
      </c>
    </row>
    <row r="669" spans="1:19" x14ac:dyDescent="0.25">
      <c r="D669" s="54">
        <v>5</v>
      </c>
      <c r="F669" s="51">
        <v>0.68541666666666667</v>
      </c>
      <c r="H669" s="51">
        <v>0.68958333333333333</v>
      </c>
      <c r="I669" s="44" t="str">
        <f t="shared" si="114"/>
        <v/>
      </c>
      <c r="J669" s="45">
        <f t="shared" si="115"/>
        <v>18.000000000000096</v>
      </c>
      <c r="K669" s="45">
        <f t="shared" si="116"/>
        <v>5.9999999999999787</v>
      </c>
      <c r="L669" s="45">
        <f t="shared" si="117"/>
        <v>3</v>
      </c>
      <c r="M669" s="45">
        <f t="shared" ca="1" si="118"/>
        <v>0.6333333333333333</v>
      </c>
      <c r="N669" s="45" t="str">
        <f t="shared" si="119"/>
        <v/>
      </c>
      <c r="O669" s="45">
        <f t="shared" si="120"/>
        <v>45.90000000000024</v>
      </c>
      <c r="P669" s="46">
        <f t="shared" si="121"/>
        <v>22.5459361631221</v>
      </c>
      <c r="Q669" s="45">
        <f t="shared" si="122"/>
        <v>29.999999999999893</v>
      </c>
      <c r="R669" s="45">
        <f t="shared" si="123"/>
        <v>75.900000000000134</v>
      </c>
      <c r="S669" s="46">
        <f t="shared" si="124"/>
        <v>52.545936163121993</v>
      </c>
    </row>
    <row r="670" spans="1:19" x14ac:dyDescent="0.25">
      <c r="D670" s="54">
        <v>0.1</v>
      </c>
      <c r="F670" s="51">
        <v>0.70208333333333339</v>
      </c>
      <c r="H670" s="51">
        <v>0.70486111111111116</v>
      </c>
      <c r="I670" s="44">
        <f t="shared" si="114"/>
        <v>0.70833333333333337</v>
      </c>
      <c r="J670" s="45" t="str">
        <f t="shared" si="115"/>
        <v/>
      </c>
      <c r="K670" s="45">
        <f t="shared" si="116"/>
        <v>3.9999999999999858</v>
      </c>
      <c r="L670" s="45">
        <f t="shared" si="117"/>
        <v>4</v>
      </c>
      <c r="M670" s="45">
        <f t="shared" ca="1" si="118"/>
        <v>0.6333333333333333</v>
      </c>
      <c r="N670" s="45" t="e">
        <f t="shared" ca="1" si="119"/>
        <v>#VALUE!</v>
      </c>
      <c r="O670" s="45">
        <f t="shared" si="120"/>
        <v>0.25</v>
      </c>
      <c r="P670" s="46">
        <f t="shared" si="121"/>
        <v>4.342905372259271E-2</v>
      </c>
      <c r="Q670" s="45">
        <f t="shared" si="122"/>
        <v>0.39999999999999858</v>
      </c>
      <c r="R670" s="45">
        <f t="shared" si="123"/>
        <v>0.64999999999999858</v>
      </c>
      <c r="S670" s="46">
        <f t="shared" si="124"/>
        <v>0.44342905372259128</v>
      </c>
    </row>
    <row r="671" spans="1:19" x14ac:dyDescent="0.25">
      <c r="A671" s="50">
        <v>37937</v>
      </c>
      <c r="B671" s="51">
        <v>0.3347222222222222</v>
      </c>
      <c r="C671" s="45">
        <v>206</v>
      </c>
      <c r="D671" s="54">
        <v>0.01</v>
      </c>
      <c r="F671" s="51">
        <v>0.3923611111111111</v>
      </c>
      <c r="H671" s="51">
        <v>0.40486111111111112</v>
      </c>
      <c r="I671" s="44" t="str">
        <f t="shared" si="114"/>
        <v/>
      </c>
      <c r="J671" s="45">
        <f t="shared" si="115"/>
        <v>15.999999999999943</v>
      </c>
      <c r="K671" s="45">
        <f t="shared" si="116"/>
        <v>18.000000000000014</v>
      </c>
      <c r="L671" s="45">
        <f t="shared" si="117"/>
        <v>1</v>
      </c>
      <c r="M671" s="45">
        <f t="shared" ca="1" si="118"/>
        <v>0.3347222222222222</v>
      </c>
      <c r="N671" s="45" t="str">
        <f t="shared" si="119"/>
        <v/>
      </c>
      <c r="O671" s="45">
        <f t="shared" si="120"/>
        <v>9.5999999999999655E-2</v>
      </c>
      <c r="P671" s="46">
        <f t="shared" si="121"/>
        <v>7.9550636730228302E-2</v>
      </c>
      <c r="Q671" s="45">
        <f t="shared" si="122"/>
        <v>0.18000000000000013</v>
      </c>
      <c r="R671" s="45">
        <f t="shared" si="123"/>
        <v>0.2759999999999998</v>
      </c>
      <c r="S671" s="46">
        <f t="shared" si="124"/>
        <v>0.25955063673022843</v>
      </c>
    </row>
    <row r="672" spans="1:19" x14ac:dyDescent="0.25">
      <c r="D672" s="54">
        <v>2E-3</v>
      </c>
      <c r="F672" s="51">
        <v>0.41597222222222219</v>
      </c>
      <c r="H672" s="51">
        <v>0.42291666666666666</v>
      </c>
      <c r="I672" s="44" t="str">
        <f t="shared" si="114"/>
        <v/>
      </c>
      <c r="J672" s="45">
        <f t="shared" si="115"/>
        <v>24.000000000000075</v>
      </c>
      <c r="K672" s="45">
        <f t="shared" si="116"/>
        <v>10.000000000000044</v>
      </c>
      <c r="L672" s="45">
        <f t="shared" si="117"/>
        <v>2</v>
      </c>
      <c r="M672" s="45">
        <f t="shared" ca="1" si="118"/>
        <v>0.3347222222222222</v>
      </c>
      <c r="N672" s="45" t="str">
        <f t="shared" si="119"/>
        <v/>
      </c>
      <c r="O672" s="45">
        <f t="shared" si="120"/>
        <v>240.02400000000074</v>
      </c>
      <c r="P672" s="46">
        <f t="shared" si="121"/>
        <v>52.112954350740871</v>
      </c>
      <c r="Q672" s="45">
        <f t="shared" si="122"/>
        <v>2.0000000000000091E-2</v>
      </c>
      <c r="R672" s="45">
        <f t="shared" si="123"/>
        <v>240.04400000000075</v>
      </c>
      <c r="S672" s="46">
        <f t="shared" si="124"/>
        <v>52.132954350740874</v>
      </c>
    </row>
    <row r="673" spans="1:19" x14ac:dyDescent="0.25">
      <c r="D673" s="54">
        <v>20</v>
      </c>
      <c r="F673" s="51">
        <v>0.43958333333333338</v>
      </c>
      <c r="H673" s="51">
        <v>0.44513888888888892</v>
      </c>
      <c r="I673" s="44" t="str">
        <f t="shared" si="114"/>
        <v/>
      </c>
      <c r="J673" s="45">
        <f t="shared" si="115"/>
        <v>14.999999999999947</v>
      </c>
      <c r="K673" s="45">
        <f t="shared" si="116"/>
        <v>7.9999999999999716</v>
      </c>
      <c r="L673" s="45">
        <f t="shared" si="117"/>
        <v>3</v>
      </c>
      <c r="M673" s="45">
        <f t="shared" ca="1" si="118"/>
        <v>0.3347222222222222</v>
      </c>
      <c r="N673" s="45" t="str">
        <f t="shared" si="119"/>
        <v/>
      </c>
      <c r="O673" s="45">
        <f t="shared" si="120"/>
        <v>153.74999999999946</v>
      </c>
      <c r="P673" s="46">
        <f t="shared" si="121"/>
        <v>79.292413389611497</v>
      </c>
      <c r="Q673" s="45">
        <f t="shared" si="122"/>
        <v>159.99999999999943</v>
      </c>
      <c r="R673" s="45">
        <f t="shared" si="123"/>
        <v>313.74999999999886</v>
      </c>
      <c r="S673" s="46">
        <f t="shared" si="124"/>
        <v>239.29241338961094</v>
      </c>
    </row>
    <row r="674" spans="1:19" x14ac:dyDescent="0.25">
      <c r="D674" s="54">
        <v>0.5</v>
      </c>
      <c r="F674" s="51">
        <v>0.45555555555555555</v>
      </c>
      <c r="H674" s="51">
        <v>0.47222222222222227</v>
      </c>
      <c r="I674" s="44" t="str">
        <f t="shared" si="114"/>
        <v/>
      </c>
      <c r="J674" s="45">
        <f t="shared" si="115"/>
        <v>10.999999999999961</v>
      </c>
      <c r="K674" s="45">
        <f t="shared" si="116"/>
        <v>24.000000000000075</v>
      </c>
      <c r="L674" s="45">
        <f t="shared" si="117"/>
        <v>4</v>
      </c>
      <c r="M674" s="45">
        <f t="shared" ca="1" si="118"/>
        <v>0.3347222222222222</v>
      </c>
      <c r="N674" s="45" t="str">
        <f t="shared" si="119"/>
        <v/>
      </c>
      <c r="O674" s="45">
        <f t="shared" si="120"/>
        <v>30.249999999999893</v>
      </c>
      <c r="P674" s="46">
        <f t="shared" si="121"/>
        <v>21.497593659507746</v>
      </c>
      <c r="Q674" s="45">
        <f t="shared" si="122"/>
        <v>12.000000000000037</v>
      </c>
      <c r="R674" s="45">
        <f t="shared" si="123"/>
        <v>42.249999999999929</v>
      </c>
      <c r="S674" s="46">
        <f t="shared" si="124"/>
        <v>33.497593659507785</v>
      </c>
    </row>
    <row r="675" spans="1:19" x14ac:dyDescent="0.25">
      <c r="D675" s="54">
        <v>5</v>
      </c>
      <c r="F675" s="51">
        <v>0.47986111111111113</v>
      </c>
      <c r="H675" s="51">
        <v>0.49236111111111108</v>
      </c>
      <c r="I675" s="44">
        <f t="shared" si="114"/>
        <v>0.49583333333333329</v>
      </c>
      <c r="J675" s="45" t="str">
        <f t="shared" si="115"/>
        <v/>
      </c>
      <c r="K675" s="45">
        <f t="shared" si="116"/>
        <v>17.999999999999936</v>
      </c>
      <c r="L675" s="45">
        <f t="shared" si="117"/>
        <v>5</v>
      </c>
      <c r="M675" s="45">
        <f t="shared" ca="1" si="118"/>
        <v>0.3347222222222222</v>
      </c>
      <c r="N675" s="45" t="e">
        <f t="shared" ca="1" si="119"/>
        <v>#VALUE!</v>
      </c>
      <c r="O675" s="45">
        <f t="shared" si="120"/>
        <v>12.5</v>
      </c>
      <c r="P675" s="46">
        <f t="shared" si="121"/>
        <v>1.6207517425303481</v>
      </c>
      <c r="Q675" s="45">
        <f t="shared" si="122"/>
        <v>89.999999999999687</v>
      </c>
      <c r="R675" s="45">
        <f t="shared" si="123"/>
        <v>102.49999999999969</v>
      </c>
      <c r="S675" s="46">
        <f t="shared" si="124"/>
        <v>91.620751742530032</v>
      </c>
    </row>
    <row r="676" spans="1:19" x14ac:dyDescent="0.25">
      <c r="A676" s="50">
        <v>37938</v>
      </c>
      <c r="B676" s="51">
        <v>0.33680555555555558</v>
      </c>
      <c r="C676" s="45">
        <v>306</v>
      </c>
      <c r="D676" s="54">
        <v>1.6E-2</v>
      </c>
      <c r="F676" s="51">
        <v>0.39097222222222222</v>
      </c>
      <c r="H676" s="51">
        <v>0.39444444444444443</v>
      </c>
      <c r="I676" s="44" t="str">
        <f t="shared" si="114"/>
        <v/>
      </c>
      <c r="J676" s="45">
        <f t="shared" si="115"/>
        <v>9.000000000000048</v>
      </c>
      <c r="K676" s="45">
        <f t="shared" si="116"/>
        <v>4.9999999999999822</v>
      </c>
      <c r="L676" s="45">
        <f t="shared" si="117"/>
        <v>1</v>
      </c>
      <c r="M676" s="45">
        <f t="shared" ca="1" si="118"/>
        <v>0.33680555555555558</v>
      </c>
      <c r="N676" s="45" t="str">
        <f t="shared" si="119"/>
        <v/>
      </c>
      <c r="O676" s="45">
        <f t="shared" si="120"/>
        <v>3.2220000000000169</v>
      </c>
      <c r="P676" s="46">
        <f t="shared" si="121"/>
        <v>1.6292478925864817</v>
      </c>
      <c r="Q676" s="45">
        <f t="shared" si="122"/>
        <v>7.9999999999999724E-2</v>
      </c>
      <c r="R676" s="45">
        <f t="shared" si="123"/>
        <v>3.3020000000000165</v>
      </c>
      <c r="S676" s="46">
        <f t="shared" si="124"/>
        <v>1.7092478925864814</v>
      </c>
    </row>
    <row r="677" spans="1:19" x14ac:dyDescent="0.25">
      <c r="D677" s="54">
        <v>0.7</v>
      </c>
      <c r="F677" s="51">
        <v>0.40069444444444446</v>
      </c>
      <c r="H677" s="51">
        <v>0.40486111111111112</v>
      </c>
      <c r="I677" s="44" t="str">
        <f t="shared" si="114"/>
        <v/>
      </c>
      <c r="J677" s="45">
        <f t="shared" si="115"/>
        <v>7.0000000000000551</v>
      </c>
      <c r="K677" s="45">
        <f t="shared" si="116"/>
        <v>5.9999999999999787</v>
      </c>
      <c r="L677" s="45">
        <f t="shared" si="117"/>
        <v>2</v>
      </c>
      <c r="M677" s="45">
        <f t="shared" ca="1" si="118"/>
        <v>0.33680555555555558</v>
      </c>
      <c r="N677" s="45" t="str">
        <f t="shared" si="119"/>
        <v/>
      </c>
      <c r="O677" s="45">
        <f t="shared" si="120"/>
        <v>2.8000000000000216</v>
      </c>
      <c r="P677" s="46">
        <f t="shared" si="121"/>
        <v>2.1583825452347476</v>
      </c>
      <c r="Q677" s="45">
        <f t="shared" si="122"/>
        <v>4.1999999999999851</v>
      </c>
      <c r="R677" s="45">
        <f t="shared" si="123"/>
        <v>7.0000000000000071</v>
      </c>
      <c r="S677" s="46">
        <f t="shared" si="124"/>
        <v>6.3583825452347327</v>
      </c>
    </row>
    <row r="678" spans="1:19" x14ac:dyDescent="0.25">
      <c r="D678" s="54">
        <v>0.1</v>
      </c>
      <c r="F678" s="51">
        <v>0.40972222222222227</v>
      </c>
      <c r="H678" s="51">
        <v>0.43888888888888888</v>
      </c>
      <c r="I678" s="44" t="str">
        <f t="shared" si="114"/>
        <v/>
      </c>
      <c r="J678" s="45">
        <f t="shared" si="115"/>
        <v>7.9999999999999716</v>
      </c>
      <c r="K678" s="45">
        <f t="shared" si="116"/>
        <v>41.999999999999929</v>
      </c>
      <c r="L678" s="45">
        <f t="shared" si="117"/>
        <v>3</v>
      </c>
      <c r="M678" s="45">
        <f t="shared" ca="1" si="118"/>
        <v>0.33680555555555558</v>
      </c>
      <c r="N678" s="45" t="str">
        <f t="shared" si="119"/>
        <v/>
      </c>
      <c r="O678" s="45">
        <f t="shared" si="120"/>
        <v>4.3999999999999844</v>
      </c>
      <c r="P678" s="46">
        <f t="shared" si="121"/>
        <v>3.1269324917219192</v>
      </c>
      <c r="Q678" s="45">
        <f t="shared" si="122"/>
        <v>4.1999999999999931</v>
      </c>
      <c r="R678" s="45">
        <f t="shared" si="123"/>
        <v>8.5999999999999766</v>
      </c>
      <c r="S678" s="46">
        <f t="shared" si="124"/>
        <v>7.3269324917219123</v>
      </c>
    </row>
    <row r="679" spans="1:19" x14ac:dyDescent="0.25">
      <c r="D679" s="54">
        <v>1</v>
      </c>
      <c r="F679" s="51">
        <v>0.44444444444444442</v>
      </c>
      <c r="H679" s="51">
        <v>0.4513888888888889</v>
      </c>
      <c r="I679" s="44" t="str">
        <f t="shared" si="114"/>
        <v/>
      </c>
      <c r="J679" s="45">
        <f t="shared" si="115"/>
        <v>6.9999999999999751</v>
      </c>
      <c r="K679" s="45">
        <f t="shared" si="116"/>
        <v>10.000000000000044</v>
      </c>
      <c r="L679" s="45">
        <f t="shared" si="117"/>
        <v>4</v>
      </c>
      <c r="M679" s="45">
        <f t="shared" ca="1" si="118"/>
        <v>0.33680555555555558</v>
      </c>
      <c r="N679" s="45" t="str">
        <f t="shared" si="119"/>
        <v/>
      </c>
      <c r="O679" s="45">
        <f t="shared" si="120"/>
        <v>353.49999999999875</v>
      </c>
      <c r="P679" s="46">
        <f t="shared" si="121"/>
        <v>150.48307032967355</v>
      </c>
      <c r="Q679" s="45">
        <f t="shared" si="122"/>
        <v>10.000000000000044</v>
      </c>
      <c r="R679" s="45">
        <f t="shared" si="123"/>
        <v>363.49999999999881</v>
      </c>
      <c r="S679" s="46">
        <f t="shared" si="124"/>
        <v>160.48307032967361</v>
      </c>
    </row>
    <row r="680" spans="1:19" x14ac:dyDescent="0.25">
      <c r="D680" s="54">
        <v>100</v>
      </c>
      <c r="F680" s="51">
        <v>0.45624999999999999</v>
      </c>
      <c r="H680" s="51">
        <v>0.47083333333333338</v>
      </c>
      <c r="I680" s="44">
        <f t="shared" si="114"/>
        <v>0.47430555555555559</v>
      </c>
      <c r="J680" s="45" t="str">
        <f t="shared" si="115"/>
        <v/>
      </c>
      <c r="K680" s="45">
        <f t="shared" si="116"/>
        <v>21.000000000000085</v>
      </c>
      <c r="L680" s="45">
        <f t="shared" si="117"/>
        <v>5</v>
      </c>
      <c r="M680" s="45">
        <f t="shared" ca="1" si="118"/>
        <v>0.33680555555555558</v>
      </c>
      <c r="N680" s="45" t="e">
        <f t="shared" ca="1" si="119"/>
        <v>#VALUE!</v>
      </c>
      <c r="O680" s="45">
        <f t="shared" si="120"/>
        <v>250</v>
      </c>
      <c r="P680" s="46">
        <f t="shared" si="121"/>
        <v>27.143420404993254</v>
      </c>
      <c r="Q680" s="45">
        <f t="shared" si="122"/>
        <v>2100.0000000000086</v>
      </c>
      <c r="R680" s="45">
        <f t="shared" si="123"/>
        <v>2350.0000000000086</v>
      </c>
      <c r="S680" s="46">
        <f t="shared" si="124"/>
        <v>2127.143420405002</v>
      </c>
    </row>
    <row r="681" spans="1:19" x14ac:dyDescent="0.25">
      <c r="A681" s="50">
        <v>37939</v>
      </c>
      <c r="B681" s="51">
        <v>0.3347222222222222</v>
      </c>
      <c r="C681" s="45">
        <v>4</v>
      </c>
      <c r="D681" s="54">
        <v>0.01</v>
      </c>
      <c r="F681" s="51">
        <v>0.35625000000000001</v>
      </c>
      <c r="H681" s="51">
        <v>0.35833333333333334</v>
      </c>
      <c r="I681" s="44" t="str">
        <f t="shared" si="114"/>
        <v/>
      </c>
      <c r="J681" s="45">
        <f t="shared" si="115"/>
        <v>8.999999999999968</v>
      </c>
      <c r="K681" s="45">
        <f t="shared" si="116"/>
        <v>2.9999999999999893</v>
      </c>
      <c r="L681" s="45">
        <f t="shared" si="117"/>
        <v>1</v>
      </c>
      <c r="M681" s="45">
        <f t="shared" ca="1" si="118"/>
        <v>0.3347222222222222</v>
      </c>
      <c r="N681" s="45" t="str">
        <f t="shared" si="119"/>
        <v/>
      </c>
      <c r="O681" s="45">
        <f t="shared" si="120"/>
        <v>450.04499999999842</v>
      </c>
      <c r="P681" s="46">
        <f t="shared" si="121"/>
        <v>97.707547489482963</v>
      </c>
      <c r="Q681" s="45">
        <f t="shared" si="122"/>
        <v>2.9999999999999895E-2</v>
      </c>
      <c r="R681" s="45">
        <f t="shared" si="123"/>
        <v>450.0749999999984</v>
      </c>
      <c r="S681" s="46">
        <f t="shared" si="124"/>
        <v>97.737547489482964</v>
      </c>
    </row>
    <row r="682" spans="1:19" x14ac:dyDescent="0.25">
      <c r="D682" s="54">
        <v>100</v>
      </c>
      <c r="F682" s="51">
        <v>0.36458333333333331</v>
      </c>
      <c r="H682" s="51">
        <v>0.36527777777777781</v>
      </c>
      <c r="I682" s="44" t="str">
        <f t="shared" si="114"/>
        <v/>
      </c>
      <c r="J682" s="45">
        <f t="shared" si="115"/>
        <v>3.9999999999999858</v>
      </c>
      <c r="K682" s="45">
        <f t="shared" si="116"/>
        <v>1.0000000000000764</v>
      </c>
      <c r="L682" s="45">
        <f t="shared" si="117"/>
        <v>2</v>
      </c>
      <c r="M682" s="45">
        <f t="shared" ca="1" si="118"/>
        <v>0.3347222222222222</v>
      </c>
      <c r="N682" s="45" t="str">
        <f t="shared" si="119"/>
        <v/>
      </c>
      <c r="O682" s="45">
        <f t="shared" si="120"/>
        <v>559.99999999999795</v>
      </c>
      <c r="P682" s="46">
        <f t="shared" si="121"/>
        <v>544.41521308230074</v>
      </c>
      <c r="Q682" s="45">
        <f t="shared" si="122"/>
        <v>100.00000000000765</v>
      </c>
      <c r="R682" s="45">
        <f t="shared" si="123"/>
        <v>660.00000000000557</v>
      </c>
      <c r="S682" s="46">
        <f t="shared" si="124"/>
        <v>644.41521308230836</v>
      </c>
    </row>
    <row r="683" spans="1:19" x14ac:dyDescent="0.25">
      <c r="D683" s="54">
        <v>180</v>
      </c>
      <c r="F683" s="51">
        <v>0.36805555555555558</v>
      </c>
      <c r="H683" s="51">
        <v>0.47152777777777777</v>
      </c>
      <c r="I683" s="44">
        <f t="shared" si="114"/>
        <v>0.47499999999999998</v>
      </c>
      <c r="J683" s="45" t="str">
        <f t="shared" si="115"/>
        <v/>
      </c>
      <c r="K683" s="45">
        <f t="shared" si="116"/>
        <v>148.99999999999994</v>
      </c>
      <c r="L683" s="45">
        <f t="shared" si="117"/>
        <v>3</v>
      </c>
      <c r="M683" s="45">
        <f t="shared" ca="1" si="118"/>
        <v>0.3347222222222222</v>
      </c>
      <c r="N683" s="45" t="e">
        <f t="shared" ca="1" si="119"/>
        <v>#VALUE!</v>
      </c>
      <c r="O683" s="45">
        <f t="shared" si="120"/>
        <v>450</v>
      </c>
      <c r="P683" s="46">
        <f t="shared" si="121"/>
        <v>47.347346607878421</v>
      </c>
      <c r="Q683" s="45">
        <f t="shared" si="122"/>
        <v>26819.999999999989</v>
      </c>
      <c r="R683" s="45">
        <f t="shared" si="123"/>
        <v>27269.999999999989</v>
      </c>
      <c r="S683" s="46">
        <f t="shared" si="124"/>
        <v>26867.347346607869</v>
      </c>
    </row>
    <row r="684" spans="1:19" x14ac:dyDescent="0.25">
      <c r="A684" s="50">
        <v>37942</v>
      </c>
      <c r="B684" s="51">
        <v>0.56597222222222221</v>
      </c>
      <c r="C684" s="45">
        <v>3</v>
      </c>
      <c r="D684" s="54">
        <v>0.01</v>
      </c>
      <c r="F684" s="51">
        <v>0.58472222222222225</v>
      </c>
      <c r="H684" s="51">
        <v>0.62291666666666667</v>
      </c>
      <c r="I684" s="44" t="str">
        <f t="shared" ref="I684:I747" si="147">IF(OR(A685&lt;&gt;"",D685=""),H684+TIME(0,5,0),"")</f>
        <v/>
      </c>
      <c r="J684" s="45">
        <f t="shared" ref="J684:J747" si="148">IF(AND(OR(AND(A684&lt;&gt;"",A685=""),AND(A684="",A685="")),D685&lt;&gt;""),(F685-H684)*1440,"")</f>
        <v>10.999999999999961</v>
      </c>
      <c r="K684" s="45">
        <f t="shared" ref="K684:K747" si="149">(H684-F684)*1440</f>
        <v>54.999999999999964</v>
      </c>
      <c r="L684" s="45">
        <f t="shared" ref="L684:L747" si="150">IF(A684&lt;&gt;"",1,L683+1)</f>
        <v>1</v>
      </c>
      <c r="M684" s="45">
        <f t="shared" ref="M684:M747" ca="1" si="151">OFFSET(B684,-L684+1,0)</f>
        <v>0.56597222222222221</v>
      </c>
      <c r="N684" s="45" t="str">
        <f t="shared" ref="N684:N747" si="152">IF(I684&lt;&gt;"",(I684-VALUE(CONCATENATE(LEFT(M684,LEN(M684)-2),":",RIGHT(M684,2))))*1440,"")</f>
        <v/>
      </c>
      <c r="O684" s="45">
        <f t="shared" ref="O684:O747" si="153">IF(J684&lt;&gt;"",(D684+D685)*J684/2,D684*5/2)</f>
        <v>0.38499999999999857</v>
      </c>
      <c r="P684" s="46">
        <f t="shared" ref="P684:P747" si="154">IF(J684&lt;&gt;"",(D685-D684)*J684/LN((D685+0.000001)/(D684+0.000001)),-5*(D684-0.000001)/(LN(1/D684)-13.8155))</f>
        <v>0.3069751209434971</v>
      </c>
      <c r="Q684" s="45">
        <f t="shared" ref="Q684:Q747" si="155">(D684*K684)</f>
        <v>0.54999999999999971</v>
      </c>
      <c r="R684" s="45">
        <f t="shared" ref="R684:R747" si="156">O684+Q684</f>
        <v>0.93499999999999828</v>
      </c>
      <c r="S684" s="46">
        <f t="shared" ref="S684:S747" si="157">P684+Q684</f>
        <v>0.85697512094349682</v>
      </c>
    </row>
    <row r="685" spans="1:19" x14ac:dyDescent="0.25">
      <c r="D685" s="54">
        <v>0.06</v>
      </c>
      <c r="F685" s="51">
        <v>0.63055555555555554</v>
      </c>
      <c r="H685" s="51">
        <v>0.64027777777777783</v>
      </c>
      <c r="I685" s="44" t="str">
        <f t="shared" si="147"/>
        <v/>
      </c>
      <c r="J685" s="45">
        <f t="shared" si="148"/>
        <v>8.999999999999968</v>
      </c>
      <c r="K685" s="45">
        <f t="shared" si="149"/>
        <v>14.00000000000011</v>
      </c>
      <c r="L685" s="45">
        <f t="shared" si="150"/>
        <v>2</v>
      </c>
      <c r="M685" s="45">
        <f t="shared" ca="1" si="151"/>
        <v>0.56597222222222221</v>
      </c>
      <c r="N685" s="45" t="str">
        <f t="shared" si="152"/>
        <v/>
      </c>
      <c r="O685" s="45">
        <f t="shared" si="153"/>
        <v>1.6199999999999941</v>
      </c>
      <c r="P685" s="46">
        <f t="shared" si="154"/>
        <v>1.342094577074189</v>
      </c>
      <c r="Q685" s="45">
        <f t="shared" si="155"/>
        <v>0.84000000000000663</v>
      </c>
      <c r="R685" s="45">
        <f t="shared" si="156"/>
        <v>2.4600000000000009</v>
      </c>
      <c r="S685" s="46">
        <f t="shared" si="157"/>
        <v>2.1820945770741957</v>
      </c>
    </row>
    <row r="686" spans="1:19" x14ac:dyDescent="0.25">
      <c r="D686" s="54">
        <v>0.3</v>
      </c>
      <c r="F686" s="51">
        <v>0.64652777777777781</v>
      </c>
      <c r="H686" s="51">
        <v>0.65555555555555556</v>
      </c>
      <c r="I686" s="44" t="str">
        <f t="shared" si="147"/>
        <v/>
      </c>
      <c r="J686" s="45">
        <f t="shared" si="148"/>
        <v>15.999999999999943</v>
      </c>
      <c r="K686" s="45">
        <f t="shared" si="149"/>
        <v>12.999999999999954</v>
      </c>
      <c r="L686" s="45">
        <f t="shared" si="150"/>
        <v>3</v>
      </c>
      <c r="M686" s="45">
        <f t="shared" ca="1" si="151"/>
        <v>0.56597222222222221</v>
      </c>
      <c r="N686" s="45" t="str">
        <f t="shared" si="152"/>
        <v/>
      </c>
      <c r="O686" s="45">
        <f t="shared" si="153"/>
        <v>2.4799999999999911</v>
      </c>
      <c r="P686" s="46">
        <f t="shared" si="154"/>
        <v>1.3642642138554988</v>
      </c>
      <c r="Q686" s="45">
        <f t="shared" si="155"/>
        <v>3.8999999999999861</v>
      </c>
      <c r="R686" s="45">
        <f t="shared" si="156"/>
        <v>6.3799999999999777</v>
      </c>
      <c r="S686" s="46">
        <f t="shared" si="157"/>
        <v>5.2642642138554852</v>
      </c>
    </row>
    <row r="687" spans="1:19" x14ac:dyDescent="0.25">
      <c r="D687" s="54">
        <v>0.01</v>
      </c>
      <c r="F687" s="51">
        <v>0.66666666666666663</v>
      </c>
      <c r="H687" s="51">
        <v>0.6694444444444444</v>
      </c>
      <c r="I687" s="44">
        <f t="shared" si="147"/>
        <v>0.67291666666666661</v>
      </c>
      <c r="J687" s="45" t="str">
        <f t="shared" si="148"/>
        <v/>
      </c>
      <c r="K687" s="45">
        <f t="shared" si="149"/>
        <v>3.9999999999999858</v>
      </c>
      <c r="L687" s="45">
        <f t="shared" si="150"/>
        <v>4</v>
      </c>
      <c r="M687" s="45">
        <f t="shared" ca="1" si="151"/>
        <v>0.56597222222222221</v>
      </c>
      <c r="N687" s="45" t="e">
        <f t="shared" ca="1" si="152"/>
        <v>#VALUE!</v>
      </c>
      <c r="O687" s="45">
        <f t="shared" si="153"/>
        <v>2.5000000000000001E-2</v>
      </c>
      <c r="P687" s="46">
        <f t="shared" si="154"/>
        <v>5.4281443780592247E-3</v>
      </c>
      <c r="Q687" s="45">
        <f t="shared" si="155"/>
        <v>3.9999999999999862E-2</v>
      </c>
      <c r="R687" s="45">
        <f t="shared" si="156"/>
        <v>6.4999999999999863E-2</v>
      </c>
      <c r="S687" s="46">
        <f t="shared" si="157"/>
        <v>4.5428144378059088E-2</v>
      </c>
    </row>
    <row r="688" spans="1:19" x14ac:dyDescent="0.25">
      <c r="A688" s="50">
        <v>37943</v>
      </c>
      <c r="B688" s="51">
        <v>0.33611111111111108</v>
      </c>
      <c r="C688" s="45">
        <v>206</v>
      </c>
      <c r="D688" s="54">
        <v>0.01</v>
      </c>
      <c r="F688" s="51">
        <v>0.38819444444444445</v>
      </c>
      <c r="H688" s="51">
        <v>0.39166666666666666</v>
      </c>
      <c r="I688" s="44" t="str">
        <f t="shared" si="147"/>
        <v/>
      </c>
      <c r="J688" s="45">
        <f t="shared" si="148"/>
        <v>4.9999999999999822</v>
      </c>
      <c r="K688" s="45">
        <f t="shared" si="149"/>
        <v>4.9999999999999822</v>
      </c>
      <c r="L688" s="45">
        <f t="shared" si="150"/>
        <v>1</v>
      </c>
      <c r="M688" s="45">
        <f t="shared" ca="1" si="151"/>
        <v>0.33611111111111108</v>
      </c>
      <c r="N688" s="45" t="str">
        <f t="shared" si="152"/>
        <v/>
      </c>
      <c r="O688" s="45">
        <f t="shared" si="153"/>
        <v>2.4999999999999911E-2</v>
      </c>
      <c r="P688" s="46">
        <f t="shared" si="154"/>
        <v>5.4286220862220487E-3</v>
      </c>
      <c r="Q688" s="45">
        <f t="shared" si="155"/>
        <v>4.9999999999999822E-2</v>
      </c>
      <c r="R688" s="45">
        <f t="shared" si="156"/>
        <v>7.4999999999999734E-2</v>
      </c>
      <c r="S688" s="46">
        <f t="shared" si="157"/>
        <v>5.5428622086221874E-2</v>
      </c>
    </row>
    <row r="689" spans="1:19" x14ac:dyDescent="0.25">
      <c r="D689" s="54">
        <v>0</v>
      </c>
      <c r="F689" s="51">
        <v>0.39513888888888887</v>
      </c>
      <c r="H689" s="51">
        <v>0.39999999999999997</v>
      </c>
      <c r="I689" s="44" t="str">
        <f t="shared" si="147"/>
        <v/>
      </c>
      <c r="J689" s="45">
        <f t="shared" si="148"/>
        <v>5.9999999999999787</v>
      </c>
      <c r="K689" s="45">
        <f t="shared" si="149"/>
        <v>6.9999999999999751</v>
      </c>
      <c r="L689" s="45">
        <f t="shared" si="150"/>
        <v>2</v>
      </c>
      <c r="M689" s="45">
        <f t="shared" ca="1" si="151"/>
        <v>0.33611111111111108</v>
      </c>
      <c r="N689" s="45" t="str">
        <f t="shared" si="152"/>
        <v/>
      </c>
      <c r="O689" s="45">
        <f t="shared" si="153"/>
        <v>2.9999999999999895E-2</v>
      </c>
      <c r="P689" s="46">
        <f t="shared" si="154"/>
        <v>6.5143465034664576E-3</v>
      </c>
      <c r="Q689" s="45">
        <f t="shared" si="155"/>
        <v>0</v>
      </c>
      <c r="R689" s="45">
        <f t="shared" si="156"/>
        <v>2.9999999999999895E-2</v>
      </c>
      <c r="S689" s="46">
        <f t="shared" si="157"/>
        <v>6.5143465034664576E-3</v>
      </c>
    </row>
    <row r="690" spans="1:19" x14ac:dyDescent="0.25">
      <c r="D690" s="54">
        <v>0.01</v>
      </c>
      <c r="F690" s="51">
        <v>0.40416666666666662</v>
      </c>
      <c r="H690" s="51">
        <v>0.41111111111111115</v>
      </c>
      <c r="I690" s="44" t="str">
        <f t="shared" si="147"/>
        <v/>
      </c>
      <c r="J690" s="45">
        <f t="shared" si="148"/>
        <v>4.9999999999999023</v>
      </c>
      <c r="K690" s="45">
        <f t="shared" si="149"/>
        <v>10.000000000000124</v>
      </c>
      <c r="L690" s="45">
        <f t="shared" si="150"/>
        <v>3</v>
      </c>
      <c r="M690" s="45">
        <f t="shared" ca="1" si="151"/>
        <v>0.33611111111111108</v>
      </c>
      <c r="N690" s="45" t="str">
        <f t="shared" si="152"/>
        <v/>
      </c>
      <c r="O690" s="45">
        <f t="shared" si="153"/>
        <v>2.4999999999999512E-2</v>
      </c>
      <c r="P690" s="46">
        <f t="shared" si="154"/>
        <v>5.428622086221962E-3</v>
      </c>
      <c r="Q690" s="45">
        <f t="shared" si="155"/>
        <v>0.10000000000000124</v>
      </c>
      <c r="R690" s="45">
        <f t="shared" si="156"/>
        <v>0.12500000000000075</v>
      </c>
      <c r="S690" s="46">
        <f t="shared" si="157"/>
        <v>0.10542862208622321</v>
      </c>
    </row>
    <row r="691" spans="1:19" x14ac:dyDescent="0.25">
      <c r="D691" s="54">
        <v>0</v>
      </c>
      <c r="F691" s="51">
        <v>0.4145833333333333</v>
      </c>
      <c r="H691" s="51">
        <v>0.43194444444444446</v>
      </c>
      <c r="I691" s="44" t="str">
        <f t="shared" si="147"/>
        <v/>
      </c>
      <c r="J691" s="45">
        <f t="shared" si="148"/>
        <v>13.99999999999995</v>
      </c>
      <c r="K691" s="45">
        <f t="shared" si="149"/>
        <v>25.000000000000071</v>
      </c>
      <c r="L691" s="45">
        <f t="shared" si="150"/>
        <v>4</v>
      </c>
      <c r="M691" s="45">
        <f t="shared" ca="1" si="151"/>
        <v>0.33611111111111108</v>
      </c>
      <c r="N691" s="45" t="str">
        <f t="shared" si="152"/>
        <v/>
      </c>
      <c r="O691" s="45">
        <f t="shared" si="153"/>
        <v>0.69999999999999751</v>
      </c>
      <c r="P691" s="46">
        <f t="shared" si="154"/>
        <v>0.1216023493109796</v>
      </c>
      <c r="Q691" s="45">
        <f t="shared" si="155"/>
        <v>0</v>
      </c>
      <c r="R691" s="45">
        <f t="shared" si="156"/>
        <v>0.69999999999999751</v>
      </c>
      <c r="S691" s="46">
        <f t="shared" si="157"/>
        <v>0.1216023493109796</v>
      </c>
    </row>
    <row r="692" spans="1:19" x14ac:dyDescent="0.25">
      <c r="D692" s="54">
        <v>0.1</v>
      </c>
      <c r="F692" s="51">
        <v>0.44166666666666665</v>
      </c>
      <c r="H692" s="51">
        <v>0.44444444444444442</v>
      </c>
      <c r="I692" s="44" t="str">
        <f t="shared" si="147"/>
        <v/>
      </c>
      <c r="J692" s="45">
        <f t="shared" si="148"/>
        <v>12.000000000000037</v>
      </c>
      <c r="K692" s="45">
        <f t="shared" si="149"/>
        <v>3.9999999999999858</v>
      </c>
      <c r="L692" s="45">
        <f t="shared" si="150"/>
        <v>5</v>
      </c>
      <c r="M692" s="45">
        <f t="shared" ca="1" si="151"/>
        <v>0.33611111111111108</v>
      </c>
      <c r="N692" s="45" t="str">
        <f t="shared" si="152"/>
        <v/>
      </c>
      <c r="O692" s="45">
        <f t="shared" si="153"/>
        <v>0.66000000000000203</v>
      </c>
      <c r="P692" s="46">
        <f t="shared" si="154"/>
        <v>0.4690563732207369</v>
      </c>
      <c r="Q692" s="45">
        <f t="shared" si="155"/>
        <v>0.39999999999999858</v>
      </c>
      <c r="R692" s="45">
        <f t="shared" si="156"/>
        <v>1.0600000000000005</v>
      </c>
      <c r="S692" s="46">
        <f t="shared" si="157"/>
        <v>0.86905637322073548</v>
      </c>
    </row>
    <row r="693" spans="1:19" x14ac:dyDescent="0.25">
      <c r="D693" s="54">
        <v>0.01</v>
      </c>
      <c r="F693" s="51">
        <v>0.45277777777777778</v>
      </c>
      <c r="H693" s="51">
        <v>0.45624999999999999</v>
      </c>
      <c r="I693" s="44">
        <f t="shared" si="147"/>
        <v>0.4597222222222222</v>
      </c>
      <c r="J693" s="45" t="str">
        <f t="shared" si="148"/>
        <v/>
      </c>
      <c r="K693" s="45">
        <f t="shared" si="149"/>
        <v>4.9999999999999822</v>
      </c>
      <c r="L693" s="45">
        <f t="shared" si="150"/>
        <v>6</v>
      </c>
      <c r="M693" s="45">
        <f t="shared" ca="1" si="151"/>
        <v>0.33611111111111108</v>
      </c>
      <c r="N693" s="45" t="e">
        <f t="shared" ca="1" si="152"/>
        <v>#VALUE!</v>
      </c>
      <c r="O693" s="45">
        <f t="shared" si="153"/>
        <v>2.5000000000000001E-2</v>
      </c>
      <c r="P693" s="46">
        <f t="shared" si="154"/>
        <v>5.4281443780592247E-3</v>
      </c>
      <c r="Q693" s="45">
        <f t="shared" si="155"/>
        <v>4.9999999999999822E-2</v>
      </c>
      <c r="R693" s="45">
        <f t="shared" si="156"/>
        <v>7.4999999999999817E-2</v>
      </c>
      <c r="S693" s="46">
        <f t="shared" si="157"/>
        <v>5.5428144378059048E-2</v>
      </c>
    </row>
    <row r="694" spans="1:19" x14ac:dyDescent="0.25">
      <c r="A694" s="50">
        <v>37943</v>
      </c>
      <c r="B694" s="51">
        <v>0.52777777777777779</v>
      </c>
      <c r="C694" s="45" t="s">
        <v>24</v>
      </c>
      <c r="D694" s="54">
        <v>0.01</v>
      </c>
      <c r="F694" s="51">
        <v>0.55625000000000002</v>
      </c>
      <c r="H694" s="51">
        <v>0.56597222222222221</v>
      </c>
      <c r="I694" s="44" t="str">
        <f t="shared" si="147"/>
        <v/>
      </c>
      <c r="J694" s="45">
        <f t="shared" si="148"/>
        <v>25.000000000000071</v>
      </c>
      <c r="K694" s="45">
        <f t="shared" si="149"/>
        <v>13.99999999999995</v>
      </c>
      <c r="L694" s="45">
        <f t="shared" si="150"/>
        <v>1</v>
      </c>
      <c r="M694" s="45">
        <f t="shared" ca="1" si="151"/>
        <v>0.52777777777777779</v>
      </c>
      <c r="N694" s="45" t="str">
        <f t="shared" si="152"/>
        <v/>
      </c>
      <c r="O694" s="45">
        <f t="shared" si="153"/>
        <v>1.375000000000004</v>
      </c>
      <c r="P694" s="46">
        <f t="shared" si="154"/>
        <v>0.97720077754320178</v>
      </c>
      <c r="Q694" s="45">
        <f t="shared" si="155"/>
        <v>0.13999999999999951</v>
      </c>
      <c r="R694" s="45">
        <f t="shared" si="156"/>
        <v>1.5150000000000035</v>
      </c>
      <c r="S694" s="46">
        <f t="shared" si="157"/>
        <v>1.1172007775432014</v>
      </c>
    </row>
    <row r="695" spans="1:19" x14ac:dyDescent="0.25">
      <c r="D695" s="54">
        <v>0.1</v>
      </c>
      <c r="F695" s="51">
        <v>0.58333333333333337</v>
      </c>
      <c r="H695" s="51">
        <v>0.59375</v>
      </c>
      <c r="I695" s="44" t="str">
        <f t="shared" si="147"/>
        <v/>
      </c>
      <c r="J695" s="45">
        <f t="shared" si="148"/>
        <v>16.99999999999994</v>
      </c>
      <c r="K695" s="45">
        <f t="shared" si="149"/>
        <v>14.999999999999947</v>
      </c>
      <c r="L695" s="45">
        <f t="shared" si="150"/>
        <v>2</v>
      </c>
      <c r="M695" s="45">
        <f t="shared" ca="1" si="151"/>
        <v>0.52777777777777779</v>
      </c>
      <c r="N695" s="45" t="str">
        <f t="shared" si="152"/>
        <v/>
      </c>
      <c r="O695" s="45">
        <f t="shared" si="153"/>
        <v>0.93499999999999672</v>
      </c>
      <c r="P695" s="46">
        <f t="shared" si="154"/>
        <v>0.66449652872937282</v>
      </c>
      <c r="Q695" s="45">
        <f t="shared" si="155"/>
        <v>1.4999999999999947</v>
      </c>
      <c r="R695" s="45">
        <f t="shared" si="156"/>
        <v>2.4349999999999916</v>
      </c>
      <c r="S695" s="46">
        <f t="shared" si="157"/>
        <v>2.1644965287293676</v>
      </c>
    </row>
    <row r="696" spans="1:19" x14ac:dyDescent="0.25">
      <c r="D696" s="54">
        <v>0.01</v>
      </c>
      <c r="F696" s="51">
        <v>0.60555555555555551</v>
      </c>
      <c r="H696" s="51">
        <v>0.60833333333333328</v>
      </c>
      <c r="I696" s="44">
        <f t="shared" si="147"/>
        <v>0.61180555555555549</v>
      </c>
      <c r="J696" s="45" t="str">
        <f t="shared" si="148"/>
        <v/>
      </c>
      <c r="K696" s="45">
        <f t="shared" si="149"/>
        <v>3.9999999999999858</v>
      </c>
      <c r="L696" s="45">
        <f t="shared" si="150"/>
        <v>3</v>
      </c>
      <c r="M696" s="45">
        <f t="shared" ca="1" si="151"/>
        <v>0.52777777777777779</v>
      </c>
      <c r="N696" s="45" t="e">
        <f t="shared" ca="1" si="152"/>
        <v>#VALUE!</v>
      </c>
      <c r="O696" s="45">
        <f t="shared" si="153"/>
        <v>2.5000000000000001E-2</v>
      </c>
      <c r="P696" s="46">
        <f t="shared" si="154"/>
        <v>5.4281443780592247E-3</v>
      </c>
      <c r="Q696" s="45">
        <f t="shared" si="155"/>
        <v>3.9999999999999862E-2</v>
      </c>
      <c r="R696" s="45">
        <f t="shared" si="156"/>
        <v>6.4999999999999863E-2</v>
      </c>
      <c r="S696" s="46">
        <f t="shared" si="157"/>
        <v>4.5428144378059088E-2</v>
      </c>
    </row>
    <row r="697" spans="1:19" x14ac:dyDescent="0.25">
      <c r="A697" s="50">
        <v>37943</v>
      </c>
      <c r="B697" s="51">
        <v>0.62569444444444444</v>
      </c>
      <c r="C697" s="45" t="s">
        <v>24</v>
      </c>
      <c r="D697" s="54">
        <v>0.01</v>
      </c>
      <c r="F697" s="51">
        <v>0.67361111111111116</v>
      </c>
      <c r="H697" s="51">
        <v>0.68055555555555547</v>
      </c>
      <c r="I697" s="44" t="str">
        <f t="shared" si="147"/>
        <v/>
      </c>
      <c r="J697" s="45">
        <f t="shared" si="148"/>
        <v>20.000000000000249</v>
      </c>
      <c r="K697" s="45">
        <f t="shared" si="149"/>
        <v>9.9999999999998046</v>
      </c>
      <c r="L697" s="45">
        <f t="shared" si="150"/>
        <v>1</v>
      </c>
      <c r="M697" s="45">
        <f t="shared" ca="1" si="151"/>
        <v>0.62569444444444444</v>
      </c>
      <c r="N697" s="45" t="str">
        <f t="shared" si="152"/>
        <v/>
      </c>
      <c r="O697" s="45">
        <f t="shared" si="153"/>
        <v>1.1000000000000136</v>
      </c>
      <c r="P697" s="46">
        <f t="shared" si="154"/>
        <v>0.78176062203456897</v>
      </c>
      <c r="Q697" s="45">
        <f t="shared" si="155"/>
        <v>9.9999999999998049E-2</v>
      </c>
      <c r="R697" s="45">
        <f t="shared" si="156"/>
        <v>1.2000000000000117</v>
      </c>
      <c r="S697" s="46">
        <f t="shared" si="157"/>
        <v>0.88176062203456707</v>
      </c>
    </row>
    <row r="698" spans="1:19" x14ac:dyDescent="0.25">
      <c r="D698" s="54">
        <v>0.1</v>
      </c>
      <c r="F698" s="51">
        <v>0.69444444444444453</v>
      </c>
      <c r="H698" s="51">
        <v>0.70833333333333337</v>
      </c>
      <c r="I698" s="44" t="str">
        <f t="shared" si="147"/>
        <v/>
      </c>
      <c r="J698" s="45">
        <f t="shared" si="148"/>
        <v>5.9999999999999787</v>
      </c>
      <c r="K698" s="45">
        <f t="shared" si="149"/>
        <v>19.999999999999929</v>
      </c>
      <c r="L698" s="45">
        <f t="shared" si="150"/>
        <v>2</v>
      </c>
      <c r="M698" s="45">
        <f t="shared" ca="1" si="151"/>
        <v>0.62569444444444444</v>
      </c>
      <c r="N698" s="45" t="str">
        <f t="shared" si="152"/>
        <v/>
      </c>
      <c r="O698" s="45">
        <f t="shared" si="153"/>
        <v>0.32999999999999885</v>
      </c>
      <c r="P698" s="46">
        <f t="shared" si="154"/>
        <v>0.2345281866103669</v>
      </c>
      <c r="Q698" s="45">
        <f t="shared" si="155"/>
        <v>1.9999999999999929</v>
      </c>
      <c r="R698" s="45">
        <f t="shared" si="156"/>
        <v>2.3299999999999916</v>
      </c>
      <c r="S698" s="46">
        <f t="shared" si="157"/>
        <v>2.2345281866103597</v>
      </c>
    </row>
    <row r="699" spans="1:19" x14ac:dyDescent="0.25">
      <c r="D699" s="54">
        <v>0.01</v>
      </c>
      <c r="F699" s="51">
        <v>0.71250000000000002</v>
      </c>
      <c r="H699" s="51">
        <v>0.71666666666666667</v>
      </c>
      <c r="I699" s="44">
        <f t="shared" si="147"/>
        <v>0.72013888888888888</v>
      </c>
      <c r="J699" s="45" t="str">
        <f t="shared" si="148"/>
        <v/>
      </c>
      <c r="K699" s="45">
        <f t="shared" si="149"/>
        <v>5.9999999999999787</v>
      </c>
      <c r="L699" s="45">
        <f t="shared" si="150"/>
        <v>3</v>
      </c>
      <c r="M699" s="45">
        <f t="shared" ca="1" si="151"/>
        <v>0.62569444444444444</v>
      </c>
      <c r="N699" s="45" t="e">
        <f t="shared" ca="1" si="152"/>
        <v>#VALUE!</v>
      </c>
      <c r="O699" s="45">
        <f t="shared" si="153"/>
        <v>2.5000000000000001E-2</v>
      </c>
      <c r="P699" s="46">
        <f t="shared" si="154"/>
        <v>5.4281443780592247E-3</v>
      </c>
      <c r="Q699" s="45">
        <f t="shared" si="155"/>
        <v>5.999999999999979E-2</v>
      </c>
      <c r="R699" s="45">
        <f t="shared" si="156"/>
        <v>8.4999999999999798E-2</v>
      </c>
      <c r="S699" s="46">
        <f t="shared" si="157"/>
        <v>6.5428144378059008E-2</v>
      </c>
    </row>
    <row r="700" spans="1:19" x14ac:dyDescent="0.25">
      <c r="A700" s="50">
        <v>37944</v>
      </c>
      <c r="B700" s="51">
        <v>0.33680555555555558</v>
      </c>
      <c r="C700" s="45">
        <v>3</v>
      </c>
      <c r="D700" s="54">
        <v>1.4999999999999999E-2</v>
      </c>
      <c r="F700" s="51">
        <v>0.41388888888888892</v>
      </c>
      <c r="H700" s="51">
        <v>0.4201388888888889</v>
      </c>
      <c r="I700" s="44">
        <f t="shared" si="147"/>
        <v>0.4236111111111111</v>
      </c>
      <c r="J700" s="45" t="str">
        <f t="shared" si="148"/>
        <v/>
      </c>
      <c r="K700" s="45">
        <f t="shared" si="149"/>
        <v>8.999999999999968</v>
      </c>
      <c r="L700" s="45">
        <f t="shared" si="150"/>
        <v>1</v>
      </c>
      <c r="M700" s="45">
        <f t="shared" ca="1" si="151"/>
        <v>0.33680555555555558</v>
      </c>
      <c r="N700" s="45" t="e">
        <f t="shared" ca="1" si="152"/>
        <v>#VALUE!</v>
      </c>
      <c r="O700" s="45">
        <f t="shared" si="153"/>
        <v>3.7499999999999999E-2</v>
      </c>
      <c r="P700" s="46">
        <f t="shared" si="154"/>
        <v>7.7991471955669829E-3</v>
      </c>
      <c r="Q700" s="45">
        <f t="shared" si="155"/>
        <v>0.13499999999999951</v>
      </c>
      <c r="R700" s="45">
        <f t="shared" si="156"/>
        <v>0.17249999999999951</v>
      </c>
      <c r="S700" s="46">
        <f t="shared" si="157"/>
        <v>0.14279914719556649</v>
      </c>
    </row>
    <row r="701" spans="1:19" x14ac:dyDescent="0.25">
      <c r="A701" s="50">
        <v>37944</v>
      </c>
      <c r="B701" s="51">
        <v>0.5229166666666667</v>
      </c>
      <c r="C701" s="45">
        <v>3</v>
      </c>
      <c r="D701" s="54">
        <v>0.01</v>
      </c>
      <c r="F701" s="51">
        <v>0.53541666666666665</v>
      </c>
      <c r="H701" s="51">
        <v>0.57500000000000007</v>
      </c>
      <c r="I701" s="44">
        <f t="shared" si="147"/>
        <v>0.57847222222222228</v>
      </c>
      <c r="J701" s="45" t="str">
        <f t="shared" si="148"/>
        <v/>
      </c>
      <c r="K701" s="45">
        <f t="shared" si="149"/>
        <v>57.000000000000114</v>
      </c>
      <c r="L701" s="45">
        <f t="shared" si="150"/>
        <v>1</v>
      </c>
      <c r="M701" s="45">
        <f t="shared" ca="1" si="151"/>
        <v>0.5229166666666667</v>
      </c>
      <c r="N701" s="45" t="e">
        <f t="shared" ca="1" si="152"/>
        <v>#VALUE!</v>
      </c>
      <c r="O701" s="45">
        <f t="shared" si="153"/>
        <v>2.5000000000000001E-2</v>
      </c>
      <c r="P701" s="46">
        <f t="shared" si="154"/>
        <v>5.4281443780592247E-3</v>
      </c>
      <c r="Q701" s="45">
        <f t="shared" si="155"/>
        <v>0.57000000000000117</v>
      </c>
      <c r="R701" s="45">
        <f t="shared" si="156"/>
        <v>0.59500000000000119</v>
      </c>
      <c r="S701" s="46">
        <f t="shared" si="157"/>
        <v>0.57542814437806045</v>
      </c>
    </row>
    <row r="702" spans="1:19" x14ac:dyDescent="0.25">
      <c r="A702" s="50">
        <v>37945</v>
      </c>
      <c r="B702" s="51">
        <v>0.34513888888888888</v>
      </c>
      <c r="C702" s="45">
        <v>304</v>
      </c>
      <c r="D702" s="54">
        <v>0.01</v>
      </c>
      <c r="F702" s="51">
        <v>0.40277777777777773</v>
      </c>
      <c r="H702" s="51">
        <v>0.40347222222222223</v>
      </c>
      <c r="I702" s="44">
        <f t="shared" si="147"/>
        <v>0.40694444444444444</v>
      </c>
      <c r="J702" s="45" t="str">
        <f t="shared" si="148"/>
        <v/>
      </c>
      <c r="K702" s="45">
        <f t="shared" si="149"/>
        <v>1.0000000000000764</v>
      </c>
      <c r="L702" s="45">
        <f t="shared" si="150"/>
        <v>1</v>
      </c>
      <c r="M702" s="45">
        <f t="shared" ca="1" si="151"/>
        <v>0.34513888888888888</v>
      </c>
      <c r="N702" s="45" t="e">
        <f t="shared" ca="1" si="152"/>
        <v>#VALUE!</v>
      </c>
      <c r="O702" s="45">
        <f t="shared" si="153"/>
        <v>2.5000000000000001E-2</v>
      </c>
      <c r="P702" s="46">
        <f t="shared" si="154"/>
        <v>5.4281443780592247E-3</v>
      </c>
      <c r="Q702" s="45">
        <f t="shared" si="155"/>
        <v>1.0000000000000763E-2</v>
      </c>
      <c r="R702" s="45">
        <f t="shared" si="156"/>
        <v>3.5000000000000767E-2</v>
      </c>
      <c r="S702" s="46">
        <f t="shared" si="157"/>
        <v>1.5428144378059987E-2</v>
      </c>
    </row>
    <row r="703" spans="1:19" x14ac:dyDescent="0.25">
      <c r="A703" s="50">
        <v>37945</v>
      </c>
      <c r="B703" s="51">
        <v>0.51180555555555551</v>
      </c>
      <c r="C703" s="45">
        <v>304</v>
      </c>
      <c r="D703" s="54">
        <v>0.01</v>
      </c>
      <c r="F703" s="51">
        <v>0.52708333333333335</v>
      </c>
      <c r="H703" s="51">
        <v>0.52986111111111112</v>
      </c>
      <c r="I703" s="44" t="str">
        <f t="shared" si="147"/>
        <v/>
      </c>
      <c r="J703" s="45">
        <f t="shared" si="148"/>
        <v>6.9999999999999751</v>
      </c>
      <c r="K703" s="45">
        <f t="shared" si="149"/>
        <v>3.9999999999999858</v>
      </c>
      <c r="L703" s="45">
        <f t="shared" si="150"/>
        <v>1</v>
      </c>
      <c r="M703" s="45">
        <f t="shared" ca="1" si="151"/>
        <v>0.51180555555555551</v>
      </c>
      <c r="N703" s="45" t="str">
        <f t="shared" si="152"/>
        <v/>
      </c>
      <c r="O703" s="45">
        <f t="shared" si="153"/>
        <v>0.38499999999999862</v>
      </c>
      <c r="P703" s="46">
        <f t="shared" si="154"/>
        <v>0.27361621771209477</v>
      </c>
      <c r="Q703" s="45">
        <f t="shared" si="155"/>
        <v>3.9999999999999862E-2</v>
      </c>
      <c r="R703" s="45">
        <f t="shared" si="156"/>
        <v>0.42499999999999849</v>
      </c>
      <c r="S703" s="46">
        <f t="shared" si="157"/>
        <v>0.31361621771209464</v>
      </c>
    </row>
    <row r="704" spans="1:19" x14ac:dyDescent="0.25">
      <c r="D704" s="54">
        <v>0.1</v>
      </c>
      <c r="F704" s="51">
        <v>0.53472222222222221</v>
      </c>
      <c r="H704" s="51">
        <v>0.58194444444444449</v>
      </c>
      <c r="I704" s="44">
        <f t="shared" si="147"/>
        <v>0.5854166666666667</v>
      </c>
      <c r="J704" s="45" t="str">
        <f t="shared" si="148"/>
        <v/>
      </c>
      <c r="K704" s="45">
        <f t="shared" si="149"/>
        <v>68.000000000000085</v>
      </c>
      <c r="L704" s="45">
        <f t="shared" si="150"/>
        <v>2</v>
      </c>
      <c r="M704" s="45">
        <f t="shared" ca="1" si="151"/>
        <v>0.51180555555555551</v>
      </c>
      <c r="N704" s="45" t="e">
        <f t="shared" ca="1" si="152"/>
        <v>#VALUE!</v>
      </c>
      <c r="O704" s="45">
        <f t="shared" si="153"/>
        <v>0.25</v>
      </c>
      <c r="P704" s="46">
        <f t="shared" si="154"/>
        <v>4.342905372259271E-2</v>
      </c>
      <c r="Q704" s="45">
        <f t="shared" si="155"/>
        <v>6.8000000000000087</v>
      </c>
      <c r="R704" s="45">
        <f t="shared" si="156"/>
        <v>7.0500000000000087</v>
      </c>
      <c r="S704" s="46">
        <f t="shared" si="157"/>
        <v>6.843429053722601</v>
      </c>
    </row>
    <row r="705" spans="1:19" x14ac:dyDescent="0.25">
      <c r="A705" s="50">
        <v>37946</v>
      </c>
      <c r="B705" s="51">
        <v>0.3347222222222222</v>
      </c>
      <c r="C705" s="45">
        <v>4</v>
      </c>
      <c r="D705" s="54">
        <v>0.01</v>
      </c>
      <c r="F705" s="51">
        <v>0.38958333333333334</v>
      </c>
      <c r="H705" s="51">
        <v>0.39166666666666666</v>
      </c>
      <c r="I705" s="44" t="str">
        <f t="shared" si="147"/>
        <v/>
      </c>
      <c r="J705" s="45">
        <f t="shared" si="148"/>
        <v>9.9999999999999645</v>
      </c>
      <c r="K705" s="45">
        <f t="shared" si="149"/>
        <v>2.9999999999999893</v>
      </c>
      <c r="L705" s="45">
        <f t="shared" si="150"/>
        <v>1</v>
      </c>
      <c r="M705" s="45">
        <f t="shared" ca="1" si="151"/>
        <v>0.3347222222222222</v>
      </c>
      <c r="N705" s="45" t="str">
        <f t="shared" si="152"/>
        <v/>
      </c>
      <c r="O705" s="45">
        <f t="shared" si="153"/>
        <v>500.04999999999825</v>
      </c>
      <c r="P705" s="46">
        <f t="shared" si="154"/>
        <v>108.56394165498108</v>
      </c>
      <c r="Q705" s="45">
        <f t="shared" si="155"/>
        <v>2.9999999999999895E-2</v>
      </c>
      <c r="R705" s="45">
        <f t="shared" si="156"/>
        <v>500.07999999999822</v>
      </c>
      <c r="S705" s="46">
        <f t="shared" si="157"/>
        <v>108.59394165498108</v>
      </c>
    </row>
    <row r="706" spans="1:19" x14ac:dyDescent="0.25">
      <c r="D706" s="54">
        <v>100</v>
      </c>
      <c r="F706" s="51">
        <v>0.39861111111111108</v>
      </c>
      <c r="H706" s="51">
        <v>0.40069444444444446</v>
      </c>
      <c r="I706" s="44" t="str">
        <f t="shared" si="147"/>
        <v/>
      </c>
      <c r="J706" s="45">
        <f t="shared" si="148"/>
        <v>2.9999999999999094</v>
      </c>
      <c r="K706" s="45">
        <f t="shared" si="149"/>
        <v>3.0000000000000693</v>
      </c>
      <c r="L706" s="45">
        <f t="shared" si="150"/>
        <v>2</v>
      </c>
      <c r="M706" s="45">
        <f t="shared" ca="1" si="151"/>
        <v>0.3347222222222222</v>
      </c>
      <c r="N706" s="45" t="str">
        <f t="shared" si="152"/>
        <v/>
      </c>
      <c r="O706" s="45">
        <f t="shared" si="153"/>
        <v>419.99999999998732</v>
      </c>
      <c r="P706" s="46">
        <f t="shared" si="154"/>
        <v>408.31140981171467</v>
      </c>
      <c r="Q706" s="45">
        <f t="shared" si="155"/>
        <v>300.00000000000693</v>
      </c>
      <c r="R706" s="45">
        <f t="shared" si="156"/>
        <v>719.99999999999432</v>
      </c>
      <c r="S706" s="46">
        <f t="shared" si="157"/>
        <v>708.31140981172166</v>
      </c>
    </row>
    <row r="707" spans="1:19" x14ac:dyDescent="0.25">
      <c r="D707" s="54">
        <v>180</v>
      </c>
      <c r="F707" s="51">
        <v>0.40277777777777773</v>
      </c>
      <c r="H707" s="51">
        <v>0.50694444444444442</v>
      </c>
      <c r="I707" s="44">
        <f t="shared" si="147"/>
        <v>0.51041666666666663</v>
      </c>
      <c r="J707" s="45" t="str">
        <f t="shared" si="148"/>
        <v/>
      </c>
      <c r="K707" s="45">
        <f t="shared" si="149"/>
        <v>150.00000000000003</v>
      </c>
      <c r="L707" s="45">
        <f t="shared" si="150"/>
        <v>3</v>
      </c>
      <c r="M707" s="45">
        <f t="shared" ca="1" si="151"/>
        <v>0.3347222222222222</v>
      </c>
      <c r="N707" s="45" t="e">
        <f t="shared" ca="1" si="152"/>
        <v>#VALUE!</v>
      </c>
      <c r="O707" s="45">
        <f t="shared" si="153"/>
        <v>450</v>
      </c>
      <c r="P707" s="46">
        <f t="shared" si="154"/>
        <v>47.347346607878421</v>
      </c>
      <c r="Q707" s="45">
        <f t="shared" si="155"/>
        <v>27000.000000000004</v>
      </c>
      <c r="R707" s="45">
        <f t="shared" si="156"/>
        <v>27450.000000000004</v>
      </c>
      <c r="S707" s="46">
        <f t="shared" si="157"/>
        <v>27047.347346607883</v>
      </c>
    </row>
    <row r="708" spans="1:19" x14ac:dyDescent="0.25">
      <c r="A708" s="50">
        <v>37953</v>
      </c>
      <c r="B708" s="51">
        <v>0.3354166666666667</v>
      </c>
      <c r="C708" s="45">
        <v>3</v>
      </c>
      <c r="D708" s="54">
        <v>0.01</v>
      </c>
      <c r="F708" s="51">
        <v>0.44513888888888892</v>
      </c>
      <c r="H708" s="51">
        <v>0.44722222222222219</v>
      </c>
      <c r="I708" s="44" t="str">
        <f t="shared" si="147"/>
        <v/>
      </c>
      <c r="J708" s="45">
        <f t="shared" si="148"/>
        <v>11.000000000000041</v>
      </c>
      <c r="K708" s="45">
        <f t="shared" si="149"/>
        <v>2.9999999999999094</v>
      </c>
      <c r="L708" s="45">
        <f t="shared" si="150"/>
        <v>1</v>
      </c>
      <c r="M708" s="45">
        <f t="shared" ca="1" si="151"/>
        <v>0.3354166666666667</v>
      </c>
      <c r="N708" s="45" t="str">
        <f t="shared" si="152"/>
        <v/>
      </c>
      <c r="O708" s="45">
        <f t="shared" si="153"/>
        <v>110.05500000000042</v>
      </c>
      <c r="P708" s="46">
        <f t="shared" si="154"/>
        <v>28.929839918786257</v>
      </c>
      <c r="Q708" s="45">
        <f t="shared" si="155"/>
        <v>2.9999999999999093E-2</v>
      </c>
      <c r="R708" s="45">
        <f t="shared" si="156"/>
        <v>110.08500000000042</v>
      </c>
      <c r="S708" s="46">
        <f t="shared" si="157"/>
        <v>28.959839918786255</v>
      </c>
    </row>
    <row r="709" spans="1:19" x14ac:dyDescent="0.25">
      <c r="D709" s="54">
        <v>20</v>
      </c>
      <c r="F709" s="51">
        <v>0.4548611111111111</v>
      </c>
      <c r="H709" s="51">
        <v>0.45624999999999999</v>
      </c>
      <c r="I709" s="44" t="str">
        <f t="shared" si="147"/>
        <v/>
      </c>
      <c r="J709" s="45">
        <f t="shared" si="148"/>
        <v>4.0000000000000657</v>
      </c>
      <c r="K709" s="45">
        <f t="shared" si="149"/>
        <v>1.9999999999999929</v>
      </c>
      <c r="L709" s="45">
        <f t="shared" si="150"/>
        <v>2</v>
      </c>
      <c r="M709" s="45">
        <f t="shared" ca="1" si="151"/>
        <v>0.3354166666666667</v>
      </c>
      <c r="N709" s="45" t="str">
        <f t="shared" si="152"/>
        <v/>
      </c>
      <c r="O709" s="45">
        <f t="shared" si="153"/>
        <v>240.00000000000395</v>
      </c>
      <c r="P709" s="46">
        <f t="shared" si="154"/>
        <v>198.82718400060992</v>
      </c>
      <c r="Q709" s="45">
        <f t="shared" si="155"/>
        <v>39.999999999999858</v>
      </c>
      <c r="R709" s="45">
        <f t="shared" si="156"/>
        <v>280.00000000000381</v>
      </c>
      <c r="S709" s="46">
        <f t="shared" si="157"/>
        <v>238.82718400060978</v>
      </c>
    </row>
    <row r="710" spans="1:19" x14ac:dyDescent="0.25">
      <c r="D710" s="54">
        <v>100</v>
      </c>
      <c r="F710" s="51">
        <v>0.45902777777777781</v>
      </c>
      <c r="H710" s="51">
        <v>0.46111111111111108</v>
      </c>
      <c r="I710" s="44">
        <f t="shared" si="147"/>
        <v>0.46458333333333329</v>
      </c>
      <c r="J710" s="45" t="str">
        <f t="shared" si="148"/>
        <v/>
      </c>
      <c r="K710" s="45">
        <f t="shared" si="149"/>
        <v>2.9999999999999094</v>
      </c>
      <c r="L710" s="45">
        <f t="shared" si="150"/>
        <v>3</v>
      </c>
      <c r="M710" s="45">
        <f t="shared" ca="1" si="151"/>
        <v>0.3354166666666667</v>
      </c>
      <c r="N710" s="45" t="e">
        <f t="shared" ca="1" si="152"/>
        <v>#VALUE!</v>
      </c>
      <c r="O710" s="45">
        <f t="shared" si="153"/>
        <v>250</v>
      </c>
      <c r="P710" s="46">
        <f t="shared" si="154"/>
        <v>27.143420404993254</v>
      </c>
      <c r="Q710" s="45">
        <f t="shared" si="155"/>
        <v>299.99999999999096</v>
      </c>
      <c r="R710" s="45">
        <f t="shared" si="156"/>
        <v>549.99999999999091</v>
      </c>
      <c r="S710" s="46">
        <f t="shared" si="157"/>
        <v>327.14342040498423</v>
      </c>
    </row>
    <row r="711" spans="1:19" x14ac:dyDescent="0.25">
      <c r="A711" s="50">
        <v>37956</v>
      </c>
      <c r="B711" s="51">
        <v>0.46388888888888885</v>
      </c>
      <c r="C711" s="45">
        <v>3</v>
      </c>
      <c r="D711" s="54">
        <v>0.01</v>
      </c>
      <c r="F711" s="51">
        <v>0.57986111111111105</v>
      </c>
      <c r="H711" s="51">
        <v>0.59166666666666667</v>
      </c>
      <c r="I711" s="44" t="str">
        <f t="shared" si="147"/>
        <v/>
      </c>
      <c r="J711" s="45">
        <f t="shared" si="148"/>
        <v>15.999999999999943</v>
      </c>
      <c r="K711" s="45">
        <f t="shared" si="149"/>
        <v>17.000000000000099</v>
      </c>
      <c r="L711" s="45">
        <f t="shared" si="150"/>
        <v>1</v>
      </c>
      <c r="M711" s="45">
        <f t="shared" ca="1" si="151"/>
        <v>0.46388888888888885</v>
      </c>
      <c r="N711" s="45" t="str">
        <f t="shared" si="152"/>
        <v/>
      </c>
      <c r="O711" s="45">
        <f t="shared" si="153"/>
        <v>40.079999999999856</v>
      </c>
      <c r="P711" s="46">
        <f t="shared" si="154"/>
        <v>12.847355913264794</v>
      </c>
      <c r="Q711" s="45">
        <f t="shared" si="155"/>
        <v>0.17000000000000101</v>
      </c>
      <c r="R711" s="45">
        <f t="shared" si="156"/>
        <v>40.249999999999858</v>
      </c>
      <c r="S711" s="46">
        <f t="shared" si="157"/>
        <v>13.017355913264796</v>
      </c>
    </row>
    <row r="712" spans="1:19" x14ac:dyDescent="0.25">
      <c r="D712" s="54">
        <v>5</v>
      </c>
      <c r="F712" s="51">
        <v>0.60277777777777775</v>
      </c>
      <c r="H712" s="51">
        <v>0.60902777777777783</v>
      </c>
      <c r="I712" s="44">
        <f t="shared" si="147"/>
        <v>0.61250000000000004</v>
      </c>
      <c r="J712" s="45" t="str">
        <f t="shared" si="148"/>
        <v/>
      </c>
      <c r="K712" s="45">
        <f t="shared" si="149"/>
        <v>9.0000000000001279</v>
      </c>
      <c r="L712" s="45">
        <f t="shared" si="150"/>
        <v>2</v>
      </c>
      <c r="M712" s="45">
        <f t="shared" ca="1" si="151"/>
        <v>0.46388888888888885</v>
      </c>
      <c r="N712" s="45" t="e">
        <f t="shared" ca="1" si="152"/>
        <v>#VALUE!</v>
      </c>
      <c r="O712" s="45">
        <f t="shared" si="153"/>
        <v>12.5</v>
      </c>
      <c r="P712" s="46">
        <f t="shared" si="154"/>
        <v>1.6207517425303481</v>
      </c>
      <c r="Q712" s="45">
        <f t="shared" si="155"/>
        <v>45.000000000000639</v>
      </c>
      <c r="R712" s="45">
        <f t="shared" si="156"/>
        <v>57.500000000000639</v>
      </c>
      <c r="S712" s="46">
        <f t="shared" si="157"/>
        <v>46.620751742530985</v>
      </c>
    </row>
    <row r="713" spans="1:19" x14ac:dyDescent="0.25">
      <c r="A713" s="50">
        <v>37956</v>
      </c>
      <c r="B713" s="51">
        <v>0.62638888888888888</v>
      </c>
      <c r="C713" s="45">
        <v>206</v>
      </c>
      <c r="D713" s="54">
        <v>0.01</v>
      </c>
      <c r="F713" s="51">
        <v>0.64652777777777781</v>
      </c>
      <c r="H713" s="51">
        <v>0.65</v>
      </c>
      <c r="I713" s="44" t="str">
        <f t="shared" si="147"/>
        <v/>
      </c>
      <c r="J713" s="45">
        <f t="shared" si="148"/>
        <v>7.9999999999999716</v>
      </c>
      <c r="K713" s="45">
        <f t="shared" si="149"/>
        <v>4.9999999999999822</v>
      </c>
      <c r="L713" s="45">
        <f t="shared" si="150"/>
        <v>1</v>
      </c>
      <c r="M713" s="45">
        <f t="shared" ca="1" si="151"/>
        <v>0.62638888888888888</v>
      </c>
      <c r="N713" s="45" t="str">
        <f t="shared" si="152"/>
        <v/>
      </c>
      <c r="O713" s="45">
        <f t="shared" si="153"/>
        <v>4.4399999999999844</v>
      </c>
      <c r="P713" s="46">
        <f t="shared" si="154"/>
        <v>1.8551686513860439</v>
      </c>
      <c r="Q713" s="45">
        <f t="shared" si="155"/>
        <v>4.9999999999999822E-2</v>
      </c>
      <c r="R713" s="45">
        <f t="shared" si="156"/>
        <v>4.4899999999999842</v>
      </c>
      <c r="S713" s="46">
        <f t="shared" si="157"/>
        <v>1.9051686513860437</v>
      </c>
    </row>
    <row r="714" spans="1:19" x14ac:dyDescent="0.25">
      <c r="D714" s="54">
        <v>1.1000000000000001</v>
      </c>
      <c r="F714" s="51">
        <v>0.65555555555555556</v>
      </c>
      <c r="H714" s="51">
        <v>0.65972222222222221</v>
      </c>
      <c r="I714" s="44" t="str">
        <f t="shared" si="147"/>
        <v/>
      </c>
      <c r="J714" s="45">
        <f t="shared" si="148"/>
        <v>8.999999999999968</v>
      </c>
      <c r="K714" s="45">
        <f t="shared" si="149"/>
        <v>5.9999999999999787</v>
      </c>
      <c r="L714" s="45">
        <f t="shared" si="150"/>
        <v>2</v>
      </c>
      <c r="M714" s="45">
        <f t="shared" ca="1" si="151"/>
        <v>0.62638888888888888</v>
      </c>
      <c r="N714" s="45" t="str">
        <f t="shared" si="152"/>
        <v/>
      </c>
      <c r="O714" s="45">
        <f t="shared" si="153"/>
        <v>22.949999999999918</v>
      </c>
      <c r="P714" s="46">
        <f t="shared" si="154"/>
        <v>20.217144177809473</v>
      </c>
      <c r="Q714" s="45">
        <f t="shared" si="155"/>
        <v>6.5999999999999774</v>
      </c>
      <c r="R714" s="45">
        <f t="shared" si="156"/>
        <v>29.549999999999894</v>
      </c>
      <c r="S714" s="46">
        <f t="shared" si="157"/>
        <v>26.81714417780945</v>
      </c>
    </row>
    <row r="715" spans="1:19" x14ac:dyDescent="0.25">
      <c r="D715" s="54">
        <v>4</v>
      </c>
      <c r="F715" s="51">
        <v>0.66597222222222219</v>
      </c>
      <c r="H715" s="51">
        <v>0.66875000000000007</v>
      </c>
      <c r="I715" s="44" t="str">
        <f t="shared" si="147"/>
        <v/>
      </c>
      <c r="J715" s="45">
        <f t="shared" si="148"/>
        <v>14.999999999999947</v>
      </c>
      <c r="K715" s="45">
        <f t="shared" si="149"/>
        <v>4.0000000000001457</v>
      </c>
      <c r="L715" s="45">
        <f t="shared" si="150"/>
        <v>3</v>
      </c>
      <c r="M715" s="45">
        <f t="shared" ca="1" si="151"/>
        <v>0.62638888888888888</v>
      </c>
      <c r="N715" s="45" t="str">
        <f t="shared" si="152"/>
        <v/>
      </c>
      <c r="O715" s="45">
        <f t="shared" si="153"/>
        <v>31.49999999999989</v>
      </c>
      <c r="P715" s="46">
        <f t="shared" si="154"/>
        <v>19.027097608710562</v>
      </c>
      <c r="Q715" s="45">
        <f t="shared" si="155"/>
        <v>16.000000000000583</v>
      </c>
      <c r="R715" s="45">
        <f t="shared" si="156"/>
        <v>47.500000000000469</v>
      </c>
      <c r="S715" s="46">
        <f t="shared" si="157"/>
        <v>35.027097608711145</v>
      </c>
    </row>
    <row r="716" spans="1:19" x14ac:dyDescent="0.25">
      <c r="D716" s="54">
        <v>0.2</v>
      </c>
      <c r="F716" s="51">
        <v>0.6791666666666667</v>
      </c>
      <c r="H716" s="51">
        <v>0.68194444444444446</v>
      </c>
      <c r="I716" s="44">
        <f t="shared" si="147"/>
        <v>0.68541666666666667</v>
      </c>
      <c r="J716" s="45" t="str">
        <f t="shared" si="148"/>
        <v/>
      </c>
      <c r="K716" s="45">
        <f t="shared" si="149"/>
        <v>3.9999999999999858</v>
      </c>
      <c r="L716" s="45">
        <f t="shared" si="150"/>
        <v>4</v>
      </c>
      <c r="M716" s="45">
        <f t="shared" ca="1" si="151"/>
        <v>0.62638888888888888</v>
      </c>
      <c r="N716" s="45" t="e">
        <f t="shared" ca="1" si="152"/>
        <v>#VALUE!</v>
      </c>
      <c r="O716" s="45">
        <f t="shared" si="153"/>
        <v>0.5</v>
      </c>
      <c r="P716" s="46">
        <f t="shared" si="154"/>
        <v>8.192609482288947E-2</v>
      </c>
      <c r="Q716" s="45">
        <f t="shared" si="155"/>
        <v>0.79999999999999716</v>
      </c>
      <c r="R716" s="45">
        <f t="shared" si="156"/>
        <v>1.2999999999999972</v>
      </c>
      <c r="S716" s="46">
        <f t="shared" si="157"/>
        <v>0.88192609482288664</v>
      </c>
    </row>
    <row r="717" spans="1:19" x14ac:dyDescent="0.25">
      <c r="A717" s="50">
        <v>37957</v>
      </c>
      <c r="B717" s="51">
        <v>0.33263888888888887</v>
      </c>
      <c r="C717" s="45">
        <v>206</v>
      </c>
      <c r="D717" s="54">
        <v>0.01</v>
      </c>
      <c r="F717" s="51">
        <v>0.38194444444444442</v>
      </c>
      <c r="H717" s="51">
        <v>0.38541666666666669</v>
      </c>
      <c r="I717" s="44" t="str">
        <f t="shared" si="147"/>
        <v/>
      </c>
      <c r="J717" s="45">
        <f t="shared" si="148"/>
        <v>10.999999999999961</v>
      </c>
      <c r="K717" s="45">
        <f t="shared" si="149"/>
        <v>5.0000000000000622</v>
      </c>
      <c r="L717" s="45">
        <f t="shared" si="150"/>
        <v>1</v>
      </c>
      <c r="M717" s="45">
        <f t="shared" ca="1" si="151"/>
        <v>0.33263888888888887</v>
      </c>
      <c r="N717" s="45" t="str">
        <f t="shared" si="152"/>
        <v/>
      </c>
      <c r="O717" s="45">
        <f t="shared" si="153"/>
        <v>0.65999999999999759</v>
      </c>
      <c r="P717" s="46">
        <f t="shared" si="154"/>
        <v>0.458753021878954</v>
      </c>
      <c r="Q717" s="45">
        <f t="shared" si="155"/>
        <v>5.000000000000062E-2</v>
      </c>
      <c r="R717" s="45">
        <f t="shared" si="156"/>
        <v>0.70999999999999819</v>
      </c>
      <c r="S717" s="46">
        <f t="shared" si="157"/>
        <v>0.50875302187895466</v>
      </c>
    </row>
    <row r="718" spans="1:19" x14ac:dyDescent="0.25">
      <c r="D718" s="54">
        <v>0.11</v>
      </c>
      <c r="F718" s="51">
        <v>0.39305555555555555</v>
      </c>
      <c r="H718" s="51">
        <v>0.39513888888888887</v>
      </c>
      <c r="I718" s="44" t="str">
        <f t="shared" si="147"/>
        <v/>
      </c>
      <c r="J718" s="45">
        <f t="shared" si="148"/>
        <v>4.9999999999999822</v>
      </c>
      <c r="K718" s="45">
        <f t="shared" si="149"/>
        <v>2.9999999999999893</v>
      </c>
      <c r="L718" s="45">
        <f t="shared" si="150"/>
        <v>2</v>
      </c>
      <c r="M718" s="45">
        <f t="shared" ca="1" si="151"/>
        <v>0.33263888888888887</v>
      </c>
      <c r="N718" s="45" t="str">
        <f t="shared" si="152"/>
        <v/>
      </c>
      <c r="O718" s="45">
        <f t="shared" si="153"/>
        <v>0.49999999999999822</v>
      </c>
      <c r="P718" s="46">
        <f t="shared" si="154"/>
        <v>0.49833388225740077</v>
      </c>
      <c r="Q718" s="45">
        <f t="shared" si="155"/>
        <v>0.32999999999999885</v>
      </c>
      <c r="R718" s="45">
        <f t="shared" si="156"/>
        <v>0.82999999999999707</v>
      </c>
      <c r="S718" s="46">
        <f t="shared" si="157"/>
        <v>0.82833388225739957</v>
      </c>
    </row>
    <row r="719" spans="1:19" x14ac:dyDescent="0.25">
      <c r="D719" s="54">
        <v>0.09</v>
      </c>
      <c r="F719" s="51">
        <v>0.39861111111111108</v>
      </c>
      <c r="H719" s="51">
        <v>0.40069444444444446</v>
      </c>
      <c r="I719" s="44">
        <f t="shared" si="147"/>
        <v>0.40416666666666667</v>
      </c>
      <c r="J719" s="45" t="str">
        <f t="shared" si="148"/>
        <v/>
      </c>
      <c r="K719" s="45">
        <f t="shared" si="149"/>
        <v>3.0000000000000693</v>
      </c>
      <c r="L719" s="45">
        <f t="shared" si="150"/>
        <v>3</v>
      </c>
      <c r="M719" s="45">
        <f t="shared" ca="1" si="151"/>
        <v>0.33263888888888887</v>
      </c>
      <c r="N719" s="45" t="e">
        <f t="shared" ca="1" si="152"/>
        <v>#VALUE!</v>
      </c>
      <c r="O719" s="45">
        <f t="shared" si="153"/>
        <v>0.22499999999999998</v>
      </c>
      <c r="P719" s="46">
        <f t="shared" si="154"/>
        <v>3.9447105362152929E-2</v>
      </c>
      <c r="Q719" s="45">
        <f t="shared" si="155"/>
        <v>0.27000000000000624</v>
      </c>
      <c r="R719" s="45">
        <f t="shared" si="156"/>
        <v>0.49500000000000621</v>
      </c>
      <c r="S719" s="46">
        <f t="shared" si="157"/>
        <v>0.30944710536215914</v>
      </c>
    </row>
    <row r="720" spans="1:19" x14ac:dyDescent="0.25">
      <c r="A720" s="50">
        <v>37957</v>
      </c>
      <c r="B720" s="51">
        <v>0.44236111111111115</v>
      </c>
      <c r="C720" s="45">
        <v>4</v>
      </c>
      <c r="D720" s="54">
        <v>1</v>
      </c>
      <c r="F720" s="51">
        <v>0.45763888888888887</v>
      </c>
      <c r="H720" s="51">
        <v>0.46458333333333335</v>
      </c>
      <c r="I720" s="44">
        <f t="shared" si="147"/>
        <v>0.46805555555555556</v>
      </c>
      <c r="J720" s="45" t="str">
        <f t="shared" si="148"/>
        <v/>
      </c>
      <c r="K720" s="45">
        <f t="shared" si="149"/>
        <v>10.000000000000044</v>
      </c>
      <c r="L720" s="45">
        <f t="shared" si="150"/>
        <v>1</v>
      </c>
      <c r="M720" s="45">
        <f t="shared" ca="1" si="151"/>
        <v>0.44236111111111115</v>
      </c>
      <c r="N720" s="45" t="e">
        <f t="shared" ca="1" si="152"/>
        <v>#VALUE!</v>
      </c>
      <c r="O720" s="45">
        <f t="shared" si="153"/>
        <v>2.5</v>
      </c>
      <c r="P720" s="46">
        <f t="shared" si="154"/>
        <v>0.36191198291773735</v>
      </c>
      <c r="Q720" s="45">
        <f t="shared" si="155"/>
        <v>10.000000000000044</v>
      </c>
      <c r="R720" s="45">
        <f t="shared" si="156"/>
        <v>12.500000000000044</v>
      </c>
      <c r="S720" s="46">
        <f t="shared" si="157"/>
        <v>10.361911982917782</v>
      </c>
    </row>
    <row r="721" spans="1:19" x14ac:dyDescent="0.25">
      <c r="A721" s="50">
        <v>37957</v>
      </c>
      <c r="B721" s="51">
        <v>0.52708333333333335</v>
      </c>
      <c r="C721" s="45">
        <v>3</v>
      </c>
      <c r="D721" s="54">
        <v>0.01</v>
      </c>
      <c r="F721" s="51">
        <v>0.5444444444444444</v>
      </c>
      <c r="H721" s="51">
        <v>0.5493055555555556</v>
      </c>
      <c r="I721" s="44" t="str">
        <f t="shared" si="147"/>
        <v/>
      </c>
      <c r="J721" s="45">
        <f t="shared" si="148"/>
        <v>7.9999999999999716</v>
      </c>
      <c r="K721" s="45">
        <f t="shared" si="149"/>
        <v>7.000000000000135</v>
      </c>
      <c r="L721" s="45">
        <f t="shared" si="150"/>
        <v>1</v>
      </c>
      <c r="M721" s="45">
        <f t="shared" ca="1" si="151"/>
        <v>0.52708333333333335</v>
      </c>
      <c r="N721" s="45" t="str">
        <f t="shared" si="152"/>
        <v/>
      </c>
      <c r="O721" s="45">
        <f t="shared" si="153"/>
        <v>4.4399999999999844</v>
      </c>
      <c r="P721" s="46">
        <f t="shared" si="154"/>
        <v>1.8551686513860439</v>
      </c>
      <c r="Q721" s="45">
        <f t="shared" si="155"/>
        <v>7.0000000000001353E-2</v>
      </c>
      <c r="R721" s="45">
        <f t="shared" si="156"/>
        <v>4.5099999999999856</v>
      </c>
      <c r="S721" s="46">
        <f t="shared" si="157"/>
        <v>1.9251686513860453</v>
      </c>
    </row>
    <row r="722" spans="1:19" x14ac:dyDescent="0.25">
      <c r="D722" s="54">
        <v>1.1000000000000001</v>
      </c>
      <c r="F722" s="51">
        <v>0.55486111111111114</v>
      </c>
      <c r="H722" s="51">
        <v>0.56111111111111112</v>
      </c>
      <c r="I722" s="44" t="str">
        <f t="shared" si="147"/>
        <v/>
      </c>
      <c r="J722" s="45">
        <f t="shared" si="148"/>
        <v>0</v>
      </c>
      <c r="K722" s="45">
        <f t="shared" si="149"/>
        <v>8.999999999999968</v>
      </c>
      <c r="L722" s="45">
        <f t="shared" si="150"/>
        <v>2</v>
      </c>
      <c r="M722" s="45">
        <f t="shared" ca="1" si="151"/>
        <v>0.52708333333333335</v>
      </c>
      <c r="N722" s="45" t="str">
        <f t="shared" si="152"/>
        <v/>
      </c>
      <c r="O722" s="45">
        <f t="shared" si="153"/>
        <v>0</v>
      </c>
      <c r="P722" s="46">
        <f t="shared" si="154"/>
        <v>0</v>
      </c>
      <c r="Q722" s="45">
        <f t="shared" si="155"/>
        <v>9.8999999999999648</v>
      </c>
      <c r="R722" s="45">
        <f t="shared" si="156"/>
        <v>9.8999999999999648</v>
      </c>
      <c r="S722" s="46">
        <f t="shared" si="157"/>
        <v>9.8999999999999648</v>
      </c>
    </row>
    <row r="723" spans="1:19" x14ac:dyDescent="0.25">
      <c r="D723" s="54">
        <v>0.9</v>
      </c>
      <c r="F723" s="51">
        <v>0.56111111111111112</v>
      </c>
      <c r="H723" s="51">
        <v>0.56388888888888888</v>
      </c>
      <c r="I723" s="44" t="str">
        <f t="shared" si="147"/>
        <v/>
      </c>
      <c r="J723" s="45">
        <f t="shared" si="148"/>
        <v>4.9999999999999822</v>
      </c>
      <c r="K723" s="45">
        <f t="shared" si="149"/>
        <v>3.9999999999999858</v>
      </c>
      <c r="L723" s="45">
        <f t="shared" si="150"/>
        <v>3</v>
      </c>
      <c r="M723" s="45">
        <f t="shared" ca="1" si="151"/>
        <v>0.52708333333333335</v>
      </c>
      <c r="N723" s="45" t="str">
        <f t="shared" si="152"/>
        <v/>
      </c>
      <c r="O723" s="45">
        <f t="shared" si="153"/>
        <v>7.2499999999999742</v>
      </c>
      <c r="P723" s="46">
        <f t="shared" si="154"/>
        <v>6.8878537242558435</v>
      </c>
      <c r="Q723" s="45">
        <f t="shared" si="155"/>
        <v>3.5999999999999872</v>
      </c>
      <c r="R723" s="45">
        <f t="shared" si="156"/>
        <v>10.849999999999962</v>
      </c>
      <c r="S723" s="46">
        <f t="shared" si="157"/>
        <v>10.487853724255832</v>
      </c>
    </row>
    <row r="724" spans="1:19" x14ac:dyDescent="0.25">
      <c r="D724" s="54">
        <v>2</v>
      </c>
      <c r="F724" s="51">
        <v>0.56736111111111109</v>
      </c>
      <c r="H724" s="51">
        <v>0.57222222222222219</v>
      </c>
      <c r="I724" s="44" t="str">
        <f t="shared" si="147"/>
        <v/>
      </c>
      <c r="J724" s="45">
        <f t="shared" si="148"/>
        <v>6.0000000000001386</v>
      </c>
      <c r="K724" s="45">
        <f t="shared" si="149"/>
        <v>6.9999999999999751</v>
      </c>
      <c r="L724" s="45">
        <f t="shared" si="150"/>
        <v>4</v>
      </c>
      <c r="M724" s="45">
        <f t="shared" ca="1" si="151"/>
        <v>0.52708333333333335</v>
      </c>
      <c r="N724" s="45" t="str">
        <f t="shared" si="152"/>
        <v/>
      </c>
      <c r="O724" s="45">
        <f t="shared" si="153"/>
        <v>6.0660000000001393</v>
      </c>
      <c r="P724" s="46">
        <f t="shared" si="154"/>
        <v>2.6315935046983192</v>
      </c>
      <c r="Q724" s="45">
        <f t="shared" si="155"/>
        <v>13.99999999999995</v>
      </c>
      <c r="R724" s="45">
        <f t="shared" si="156"/>
        <v>20.066000000000088</v>
      </c>
      <c r="S724" s="46">
        <f t="shared" si="157"/>
        <v>16.631593504698269</v>
      </c>
    </row>
    <row r="725" spans="1:19" x14ac:dyDescent="0.25">
      <c r="D725" s="54">
        <v>2.1999999999999999E-2</v>
      </c>
      <c r="F725" s="51">
        <v>0.57638888888888895</v>
      </c>
      <c r="H725" s="51">
        <v>0.57986111111111105</v>
      </c>
      <c r="I725" s="44" t="str">
        <f t="shared" si="147"/>
        <v/>
      </c>
      <c r="J725" s="45">
        <f t="shared" si="148"/>
        <v>3.9999999999999858</v>
      </c>
      <c r="K725" s="45">
        <f t="shared" si="149"/>
        <v>4.9999999999998224</v>
      </c>
      <c r="L725" s="45">
        <f t="shared" si="150"/>
        <v>5</v>
      </c>
      <c r="M725" s="45">
        <f t="shared" ca="1" si="151"/>
        <v>0.52708333333333335</v>
      </c>
      <c r="N725" s="45" t="str">
        <f t="shared" si="152"/>
        <v/>
      </c>
      <c r="O725" s="45">
        <f t="shared" si="153"/>
        <v>4.3999999999999838E-2</v>
      </c>
      <c r="P725" s="46">
        <f t="shared" si="154"/>
        <v>8.801018114226327E-3</v>
      </c>
      <c r="Q725" s="45">
        <f t="shared" si="155"/>
        <v>0.10999999999999609</v>
      </c>
      <c r="R725" s="45">
        <f t="shared" si="156"/>
        <v>0.15399999999999592</v>
      </c>
      <c r="S725" s="46">
        <f t="shared" si="157"/>
        <v>0.11880101811422242</v>
      </c>
    </row>
    <row r="726" spans="1:19" x14ac:dyDescent="0.25">
      <c r="D726" s="54">
        <v>0</v>
      </c>
      <c r="F726" s="51">
        <v>0.58263888888888882</v>
      </c>
      <c r="H726" s="51">
        <v>0.58611111111111114</v>
      </c>
      <c r="I726" s="44" t="str">
        <f t="shared" si="147"/>
        <v/>
      </c>
      <c r="J726" s="45">
        <f t="shared" si="148"/>
        <v>31.00000000000005</v>
      </c>
      <c r="K726" s="45">
        <f t="shared" si="149"/>
        <v>5.0000000000001421</v>
      </c>
      <c r="L726" s="45">
        <f t="shared" si="150"/>
        <v>6</v>
      </c>
      <c r="M726" s="45">
        <f t="shared" ca="1" si="151"/>
        <v>0.52708333333333335</v>
      </c>
      <c r="N726" s="45" t="str">
        <f t="shared" si="152"/>
        <v/>
      </c>
      <c r="O726" s="45">
        <f t="shared" si="153"/>
        <v>0.15500000000000025</v>
      </c>
      <c r="P726" s="46">
        <f t="shared" si="154"/>
        <v>3.365745693457687E-2</v>
      </c>
      <c r="Q726" s="45">
        <f t="shared" si="155"/>
        <v>0</v>
      </c>
      <c r="R726" s="45">
        <f t="shared" si="156"/>
        <v>0.15500000000000025</v>
      </c>
      <c r="S726" s="46">
        <f t="shared" si="157"/>
        <v>3.365745693457687E-2</v>
      </c>
    </row>
    <row r="727" spans="1:19" x14ac:dyDescent="0.25">
      <c r="D727" s="54">
        <v>0.01</v>
      </c>
      <c r="F727" s="51">
        <v>0.60763888888888895</v>
      </c>
      <c r="H727" s="51">
        <v>0.61111111111111105</v>
      </c>
      <c r="I727" s="44" t="str">
        <f t="shared" si="147"/>
        <v/>
      </c>
      <c r="J727" s="45">
        <f t="shared" si="148"/>
        <v>5.0000000000001421</v>
      </c>
      <c r="K727" s="45">
        <f t="shared" si="149"/>
        <v>4.9999999999998224</v>
      </c>
      <c r="L727" s="45">
        <f t="shared" si="150"/>
        <v>7</v>
      </c>
      <c r="M727" s="45">
        <f t="shared" ca="1" si="151"/>
        <v>0.52708333333333335</v>
      </c>
      <c r="N727" s="45" t="str">
        <f t="shared" si="152"/>
        <v/>
      </c>
      <c r="O727" s="45">
        <f t="shared" si="153"/>
        <v>2.5000000000000713E-2</v>
      </c>
      <c r="P727" s="46">
        <f t="shared" si="154"/>
        <v>5.4286220862222231E-3</v>
      </c>
      <c r="Q727" s="45">
        <f t="shared" si="155"/>
        <v>4.9999999999998226E-2</v>
      </c>
      <c r="R727" s="45">
        <f t="shared" si="156"/>
        <v>7.4999999999998943E-2</v>
      </c>
      <c r="S727" s="46">
        <f t="shared" si="157"/>
        <v>5.5428622086220451E-2</v>
      </c>
    </row>
    <row r="728" spans="1:19" x14ac:dyDescent="0.25">
      <c r="D728" s="54">
        <v>0</v>
      </c>
      <c r="F728" s="51">
        <v>0.61458333333333337</v>
      </c>
      <c r="H728" s="51">
        <v>0.625</v>
      </c>
      <c r="I728" s="44" t="str">
        <f t="shared" si="147"/>
        <v/>
      </c>
      <c r="J728" s="45">
        <f t="shared" si="148"/>
        <v>31.00000000000005</v>
      </c>
      <c r="K728" s="45">
        <f t="shared" si="149"/>
        <v>14.999999999999947</v>
      </c>
      <c r="L728" s="45">
        <f t="shared" si="150"/>
        <v>8</v>
      </c>
      <c r="M728" s="45">
        <f t="shared" ca="1" si="151"/>
        <v>0.52708333333333335</v>
      </c>
      <c r="N728" s="45" t="str">
        <f t="shared" si="152"/>
        <v/>
      </c>
      <c r="O728" s="45">
        <f t="shared" si="153"/>
        <v>17.050000000000029</v>
      </c>
      <c r="P728" s="46">
        <f t="shared" si="154"/>
        <v>2.4513289628509796</v>
      </c>
      <c r="Q728" s="45">
        <f t="shared" si="155"/>
        <v>0</v>
      </c>
      <c r="R728" s="45">
        <f t="shared" si="156"/>
        <v>17.050000000000029</v>
      </c>
      <c r="S728" s="46">
        <f t="shared" si="157"/>
        <v>2.4513289628509796</v>
      </c>
    </row>
    <row r="729" spans="1:19" x14ac:dyDescent="0.25">
      <c r="D729" s="54">
        <v>1.1000000000000001</v>
      </c>
      <c r="F729" s="51">
        <v>0.64652777777777781</v>
      </c>
      <c r="H729" s="51">
        <v>0.65208333333333335</v>
      </c>
      <c r="I729" s="44" t="str">
        <f t="shared" si="147"/>
        <v/>
      </c>
      <c r="J729" s="45">
        <f t="shared" si="148"/>
        <v>5.9999999999999787</v>
      </c>
      <c r="K729" s="45">
        <f t="shared" si="149"/>
        <v>7.9999999999999716</v>
      </c>
      <c r="L729" s="45">
        <f t="shared" si="150"/>
        <v>9</v>
      </c>
      <c r="M729" s="45">
        <f t="shared" ca="1" si="151"/>
        <v>0.52708333333333335</v>
      </c>
      <c r="N729" s="45" t="str">
        <f t="shared" si="152"/>
        <v/>
      </c>
      <c r="O729" s="45">
        <f t="shared" si="153"/>
        <v>5.9999999999999787</v>
      </c>
      <c r="P729" s="46">
        <f t="shared" si="154"/>
        <v>5.9799524056381399</v>
      </c>
      <c r="Q729" s="45">
        <f t="shared" si="155"/>
        <v>8.7999999999999687</v>
      </c>
      <c r="R729" s="45">
        <f t="shared" si="156"/>
        <v>14.799999999999947</v>
      </c>
      <c r="S729" s="46">
        <f t="shared" si="157"/>
        <v>14.77995240563811</v>
      </c>
    </row>
    <row r="730" spans="1:19" x14ac:dyDescent="0.25">
      <c r="D730" s="54">
        <v>0.9</v>
      </c>
      <c r="F730" s="51">
        <v>0.65625</v>
      </c>
      <c r="H730" s="51">
        <v>0.66180555555555554</v>
      </c>
      <c r="I730" s="44" t="str">
        <f t="shared" si="147"/>
        <v/>
      </c>
      <c r="J730" s="45">
        <f t="shared" si="148"/>
        <v>0.99999999999999645</v>
      </c>
      <c r="K730" s="45">
        <f t="shared" si="149"/>
        <v>7.9999999999999716</v>
      </c>
      <c r="L730" s="45">
        <f t="shared" si="150"/>
        <v>10</v>
      </c>
      <c r="M730" s="45">
        <f t="shared" ca="1" si="151"/>
        <v>0.52708333333333335</v>
      </c>
      <c r="N730" s="45" t="str">
        <f t="shared" si="152"/>
        <v/>
      </c>
      <c r="O730" s="45">
        <f t="shared" si="153"/>
        <v>3.1999999999999886</v>
      </c>
      <c r="P730" s="46">
        <f t="shared" si="154"/>
        <v>2.5412852806346935</v>
      </c>
      <c r="Q730" s="45">
        <f t="shared" si="155"/>
        <v>7.1999999999999744</v>
      </c>
      <c r="R730" s="45">
        <f t="shared" si="156"/>
        <v>10.399999999999963</v>
      </c>
      <c r="S730" s="46">
        <f t="shared" si="157"/>
        <v>9.741285280634667</v>
      </c>
    </row>
    <row r="731" spans="1:19" x14ac:dyDescent="0.25">
      <c r="D731" s="54">
        <v>5.5</v>
      </c>
      <c r="F731" s="51">
        <v>0.66249999999999998</v>
      </c>
      <c r="H731" s="51">
        <v>0.66597222222222219</v>
      </c>
      <c r="I731" s="44">
        <f t="shared" si="147"/>
        <v>0.6694444444444444</v>
      </c>
      <c r="J731" s="45" t="str">
        <f t="shared" si="148"/>
        <v/>
      </c>
      <c r="K731" s="45">
        <f t="shared" si="149"/>
        <v>4.9999999999999822</v>
      </c>
      <c r="L731" s="45">
        <f t="shared" si="150"/>
        <v>11</v>
      </c>
      <c r="M731" s="45">
        <f t="shared" ca="1" si="151"/>
        <v>0.52708333333333335</v>
      </c>
      <c r="N731" s="45" t="e">
        <f t="shared" ca="1" si="152"/>
        <v>#VALUE!</v>
      </c>
      <c r="O731" s="45">
        <f t="shared" si="153"/>
        <v>13.75</v>
      </c>
      <c r="P731" s="46">
        <f t="shared" si="154"/>
        <v>1.7718785702757269</v>
      </c>
      <c r="Q731" s="45">
        <f t="shared" si="155"/>
        <v>27.499999999999901</v>
      </c>
      <c r="R731" s="45">
        <f t="shared" si="156"/>
        <v>41.249999999999901</v>
      </c>
      <c r="S731" s="46">
        <f t="shared" si="157"/>
        <v>29.271878570275629</v>
      </c>
    </row>
    <row r="732" spans="1:19" x14ac:dyDescent="0.25">
      <c r="A732" s="50">
        <v>37958</v>
      </c>
      <c r="B732" s="51">
        <v>0.34861111111111115</v>
      </c>
      <c r="C732" s="45">
        <v>206</v>
      </c>
      <c r="D732" s="54">
        <v>0.01</v>
      </c>
      <c r="F732" s="51">
        <v>0.37777777777777777</v>
      </c>
      <c r="H732" s="51">
        <v>0.38194444444444442</v>
      </c>
      <c r="I732" s="44">
        <f t="shared" si="147"/>
        <v>0.38541666666666663</v>
      </c>
      <c r="J732" s="45" t="str">
        <f t="shared" si="148"/>
        <v/>
      </c>
      <c r="K732" s="45">
        <f t="shared" si="149"/>
        <v>5.9999999999999787</v>
      </c>
      <c r="L732" s="45">
        <f t="shared" si="150"/>
        <v>1</v>
      </c>
      <c r="M732" s="45">
        <f t="shared" ca="1" si="151"/>
        <v>0.34861111111111115</v>
      </c>
      <c r="N732" s="45" t="e">
        <f t="shared" ca="1" si="152"/>
        <v>#VALUE!</v>
      </c>
      <c r="O732" s="45">
        <f t="shared" si="153"/>
        <v>2.5000000000000001E-2</v>
      </c>
      <c r="P732" s="46">
        <f t="shared" si="154"/>
        <v>5.4281443780592247E-3</v>
      </c>
      <c r="Q732" s="45">
        <f t="shared" si="155"/>
        <v>5.999999999999979E-2</v>
      </c>
      <c r="R732" s="45">
        <f t="shared" si="156"/>
        <v>8.4999999999999798E-2</v>
      </c>
      <c r="S732" s="46">
        <f t="shared" si="157"/>
        <v>6.5428144378059008E-2</v>
      </c>
    </row>
    <row r="733" spans="1:19" x14ac:dyDescent="0.25">
      <c r="A733" s="50">
        <v>37958</v>
      </c>
      <c r="B733" s="51">
        <v>0.40625</v>
      </c>
      <c r="C733" s="45">
        <v>3</v>
      </c>
      <c r="D733" s="54">
        <v>0.01</v>
      </c>
      <c r="F733" s="51">
        <v>0.44097222222222227</v>
      </c>
      <c r="H733" s="51">
        <v>0.44444444444444442</v>
      </c>
      <c r="I733" s="44" t="str">
        <f t="shared" si="147"/>
        <v/>
      </c>
      <c r="J733" s="45">
        <f t="shared" si="148"/>
        <v>11.000000000000041</v>
      </c>
      <c r="K733" s="45">
        <f t="shared" si="149"/>
        <v>4.9999999999999023</v>
      </c>
      <c r="L733" s="45">
        <f t="shared" si="150"/>
        <v>1</v>
      </c>
      <c r="M733" s="45">
        <f t="shared" ca="1" si="151"/>
        <v>0.40625</v>
      </c>
      <c r="N733" s="45" t="str">
        <f t="shared" si="152"/>
        <v/>
      </c>
      <c r="O733" s="45">
        <f t="shared" si="153"/>
        <v>6.1050000000000235</v>
      </c>
      <c r="P733" s="46">
        <f t="shared" si="154"/>
        <v>2.5508568956558286</v>
      </c>
      <c r="Q733" s="45">
        <f t="shared" si="155"/>
        <v>4.9999999999999024E-2</v>
      </c>
      <c r="R733" s="45">
        <f t="shared" si="156"/>
        <v>6.1550000000000225</v>
      </c>
      <c r="S733" s="46">
        <f t="shared" si="157"/>
        <v>2.6008568956558276</v>
      </c>
    </row>
    <row r="734" spans="1:19" x14ac:dyDescent="0.25">
      <c r="D734" s="54">
        <v>1.1000000000000001</v>
      </c>
      <c r="F734" s="51">
        <v>0.45208333333333334</v>
      </c>
      <c r="H734" s="51">
        <v>0.45555555555555555</v>
      </c>
      <c r="I734" s="44" t="str">
        <f t="shared" si="147"/>
        <v/>
      </c>
      <c r="J734" s="45">
        <f t="shared" si="148"/>
        <v>7.0000000000000551</v>
      </c>
      <c r="K734" s="45">
        <f t="shared" si="149"/>
        <v>4.9999999999999822</v>
      </c>
      <c r="L734" s="45">
        <f t="shared" si="150"/>
        <v>2</v>
      </c>
      <c r="M734" s="45">
        <f t="shared" ca="1" si="151"/>
        <v>0.40625</v>
      </c>
      <c r="N734" s="45" t="str">
        <f t="shared" si="152"/>
        <v/>
      </c>
      <c r="O734" s="45">
        <f t="shared" si="153"/>
        <v>7.0000000000000551</v>
      </c>
      <c r="P734" s="46">
        <f t="shared" si="154"/>
        <v>6.9766111399112427</v>
      </c>
      <c r="Q734" s="45">
        <f t="shared" si="155"/>
        <v>5.4999999999999805</v>
      </c>
      <c r="R734" s="45">
        <f t="shared" si="156"/>
        <v>12.500000000000036</v>
      </c>
      <c r="S734" s="46">
        <f t="shared" si="157"/>
        <v>12.476611139911224</v>
      </c>
    </row>
    <row r="735" spans="1:19" x14ac:dyDescent="0.25">
      <c r="D735" s="54">
        <v>0.9</v>
      </c>
      <c r="F735" s="51">
        <v>0.4604166666666667</v>
      </c>
      <c r="H735" s="51">
        <v>0.46527777777777773</v>
      </c>
      <c r="I735" s="44" t="str">
        <f t="shared" si="147"/>
        <v/>
      </c>
      <c r="J735" s="45">
        <f t="shared" si="148"/>
        <v>6.0000000000001386</v>
      </c>
      <c r="K735" s="45">
        <f t="shared" si="149"/>
        <v>6.9999999999998952</v>
      </c>
      <c r="L735" s="45">
        <f t="shared" si="150"/>
        <v>3</v>
      </c>
      <c r="M735" s="45">
        <f t="shared" ca="1" si="151"/>
        <v>0.40625</v>
      </c>
      <c r="N735" s="45" t="str">
        <f t="shared" si="152"/>
        <v/>
      </c>
      <c r="O735" s="45">
        <f t="shared" si="153"/>
        <v>4.200000000000097</v>
      </c>
      <c r="P735" s="46">
        <f t="shared" si="154"/>
        <v>4.0831202419916837</v>
      </c>
      <c r="Q735" s="45">
        <f t="shared" si="155"/>
        <v>6.2999999999999057</v>
      </c>
      <c r="R735" s="45">
        <f t="shared" si="156"/>
        <v>10.500000000000004</v>
      </c>
      <c r="S735" s="46">
        <f t="shared" si="157"/>
        <v>10.383120241991589</v>
      </c>
    </row>
    <row r="736" spans="1:19" x14ac:dyDescent="0.25">
      <c r="D736" s="54">
        <v>0.5</v>
      </c>
      <c r="F736" s="51">
        <v>0.4694444444444445</v>
      </c>
      <c r="H736" s="51">
        <v>0.49374999999999997</v>
      </c>
      <c r="I736" s="44">
        <f t="shared" si="147"/>
        <v>0.49722222222222218</v>
      </c>
      <c r="J736" s="45" t="str">
        <f t="shared" si="148"/>
        <v/>
      </c>
      <c r="K736" s="45">
        <f t="shared" si="149"/>
        <v>34.999999999999872</v>
      </c>
      <c r="L736" s="45">
        <f t="shared" si="150"/>
        <v>4</v>
      </c>
      <c r="M736" s="45">
        <f t="shared" ca="1" si="151"/>
        <v>0.40625</v>
      </c>
      <c r="N736" s="45" t="e">
        <f t="shared" ca="1" si="152"/>
        <v>#VALUE!</v>
      </c>
      <c r="O736" s="45">
        <f t="shared" si="153"/>
        <v>1.25</v>
      </c>
      <c r="P736" s="46">
        <f t="shared" si="154"/>
        <v>0.19051423432971509</v>
      </c>
      <c r="Q736" s="45">
        <f t="shared" si="155"/>
        <v>17.499999999999936</v>
      </c>
      <c r="R736" s="45">
        <f t="shared" si="156"/>
        <v>18.749999999999936</v>
      </c>
      <c r="S736" s="46">
        <f t="shared" si="157"/>
        <v>17.690514234329651</v>
      </c>
    </row>
    <row r="737" spans="1:19" x14ac:dyDescent="0.25">
      <c r="A737" s="50">
        <v>37958</v>
      </c>
      <c r="B737" s="51">
        <v>0.52708333333333335</v>
      </c>
      <c r="C737" s="45">
        <v>4</v>
      </c>
      <c r="D737" s="54">
        <v>1</v>
      </c>
      <c r="F737" s="51">
        <v>0.54652777777777783</v>
      </c>
      <c r="H737" s="51">
        <v>0.55625000000000002</v>
      </c>
      <c r="I737" s="44">
        <f t="shared" si="147"/>
        <v>0.55972222222222223</v>
      </c>
      <c r="J737" s="45" t="str">
        <f t="shared" si="148"/>
        <v/>
      </c>
      <c r="K737" s="45">
        <f t="shared" si="149"/>
        <v>13.99999999999995</v>
      </c>
      <c r="L737" s="45">
        <f t="shared" si="150"/>
        <v>1</v>
      </c>
      <c r="M737" s="45">
        <f t="shared" ca="1" si="151"/>
        <v>0.52708333333333335</v>
      </c>
      <c r="N737" s="45" t="e">
        <f t="shared" ca="1" si="152"/>
        <v>#VALUE!</v>
      </c>
      <c r="O737" s="45">
        <f t="shared" si="153"/>
        <v>2.5</v>
      </c>
      <c r="P737" s="46">
        <f t="shared" si="154"/>
        <v>0.36191198291773735</v>
      </c>
      <c r="Q737" s="45">
        <f t="shared" si="155"/>
        <v>13.99999999999995</v>
      </c>
      <c r="R737" s="45">
        <f t="shared" si="156"/>
        <v>16.49999999999995</v>
      </c>
      <c r="S737" s="46">
        <f t="shared" si="157"/>
        <v>14.361911982917688</v>
      </c>
    </row>
    <row r="738" spans="1:19" x14ac:dyDescent="0.25">
      <c r="A738" s="50">
        <v>37959</v>
      </c>
      <c r="B738" s="51">
        <v>0.3743055555555555</v>
      </c>
      <c r="C738" s="45">
        <v>206</v>
      </c>
      <c r="D738" s="54">
        <v>0.01</v>
      </c>
      <c r="F738" s="51">
        <v>0.47500000000000003</v>
      </c>
      <c r="H738" s="51">
        <v>0.47569444444444442</v>
      </c>
      <c r="I738" s="44" t="str">
        <f t="shared" si="147"/>
        <v/>
      </c>
      <c r="J738" s="45">
        <f t="shared" si="148"/>
        <v>6.0000000000000586</v>
      </c>
      <c r="K738" s="45">
        <f t="shared" si="149"/>
        <v>0.99999999999991651</v>
      </c>
      <c r="L738" s="45">
        <f t="shared" si="150"/>
        <v>1</v>
      </c>
      <c r="M738" s="45">
        <f t="shared" ca="1" si="151"/>
        <v>0.3743055555555555</v>
      </c>
      <c r="N738" s="45" t="str">
        <f t="shared" si="152"/>
        <v/>
      </c>
      <c r="O738" s="45">
        <f t="shared" si="153"/>
        <v>1.5300000000000149</v>
      </c>
      <c r="P738" s="46">
        <f t="shared" si="154"/>
        <v>0.75154814884347954</v>
      </c>
      <c r="Q738" s="45">
        <f t="shared" si="155"/>
        <v>9.9999999999991658E-3</v>
      </c>
      <c r="R738" s="45">
        <f t="shared" si="156"/>
        <v>1.540000000000014</v>
      </c>
      <c r="S738" s="46">
        <f t="shared" si="157"/>
        <v>0.76154814884347866</v>
      </c>
    </row>
    <row r="739" spans="1:19" x14ac:dyDescent="0.25">
      <c r="D739" s="54">
        <v>0.5</v>
      </c>
      <c r="F739" s="51">
        <v>0.47986111111111113</v>
      </c>
      <c r="H739" s="51">
        <v>0.49374999999999997</v>
      </c>
      <c r="I739" s="44">
        <f t="shared" si="147"/>
        <v>0.49722222222222218</v>
      </c>
      <c r="J739" s="45" t="str">
        <f t="shared" si="148"/>
        <v/>
      </c>
      <c r="K739" s="45">
        <f t="shared" si="149"/>
        <v>19.999999999999929</v>
      </c>
      <c r="L739" s="45">
        <f t="shared" si="150"/>
        <v>2</v>
      </c>
      <c r="M739" s="45">
        <f t="shared" ca="1" si="151"/>
        <v>0.3743055555555555</v>
      </c>
      <c r="N739" s="45" t="e">
        <f t="shared" ca="1" si="152"/>
        <v>#VALUE!</v>
      </c>
      <c r="O739" s="45">
        <f t="shared" si="153"/>
        <v>1.25</v>
      </c>
      <c r="P739" s="46">
        <f t="shared" si="154"/>
        <v>0.19051423432971509</v>
      </c>
      <c r="Q739" s="45">
        <f t="shared" si="155"/>
        <v>9.9999999999999645</v>
      </c>
      <c r="R739" s="45">
        <f t="shared" si="156"/>
        <v>11.249999999999964</v>
      </c>
      <c r="S739" s="46">
        <f t="shared" si="157"/>
        <v>10.19051423432968</v>
      </c>
    </row>
    <row r="740" spans="1:19" x14ac:dyDescent="0.25">
      <c r="A740" s="50">
        <v>37960</v>
      </c>
      <c r="B740" s="51">
        <v>0.34583333333333338</v>
      </c>
      <c r="C740" s="45">
        <v>4</v>
      </c>
      <c r="D740" s="54">
        <v>0.01</v>
      </c>
      <c r="F740" s="51">
        <v>0.37638888888888888</v>
      </c>
      <c r="H740" s="51">
        <v>0.37847222222222227</v>
      </c>
      <c r="I740" s="44" t="str">
        <f t="shared" si="147"/>
        <v/>
      </c>
      <c r="J740" s="45">
        <f t="shared" si="148"/>
        <v>10.999999999999961</v>
      </c>
      <c r="K740" s="45">
        <f t="shared" si="149"/>
        <v>3.0000000000000693</v>
      </c>
      <c r="L740" s="45">
        <f t="shared" si="150"/>
        <v>1</v>
      </c>
      <c r="M740" s="45">
        <f t="shared" ca="1" si="151"/>
        <v>0.34583333333333338</v>
      </c>
      <c r="N740" s="45" t="str">
        <f t="shared" si="152"/>
        <v/>
      </c>
      <c r="O740" s="45">
        <f t="shared" si="153"/>
        <v>55.054999999999801</v>
      </c>
      <c r="P740" s="46">
        <f t="shared" si="154"/>
        <v>15.908436928516174</v>
      </c>
      <c r="Q740" s="45">
        <f t="shared" si="155"/>
        <v>3.0000000000000693E-2</v>
      </c>
      <c r="R740" s="45">
        <f t="shared" si="156"/>
        <v>55.084999999999802</v>
      </c>
      <c r="S740" s="46">
        <f t="shared" si="157"/>
        <v>15.938436928516175</v>
      </c>
    </row>
    <row r="741" spans="1:19" x14ac:dyDescent="0.25">
      <c r="D741" s="54">
        <v>10</v>
      </c>
      <c r="F741" s="51">
        <v>0.38611111111111113</v>
      </c>
      <c r="H741" s="51">
        <v>0.3888888888888889</v>
      </c>
      <c r="I741" s="44" t="str">
        <f t="shared" si="147"/>
        <v/>
      </c>
      <c r="J741" s="45">
        <f t="shared" si="148"/>
        <v>11.999999999999957</v>
      </c>
      <c r="K741" s="45">
        <f t="shared" si="149"/>
        <v>3.9999999999999858</v>
      </c>
      <c r="L741" s="45">
        <f t="shared" si="150"/>
        <v>2</v>
      </c>
      <c r="M741" s="45">
        <f t="shared" ca="1" si="151"/>
        <v>0.34583333333333338</v>
      </c>
      <c r="N741" s="45" t="str">
        <f t="shared" si="152"/>
        <v/>
      </c>
      <c r="O741" s="45">
        <f t="shared" si="153"/>
        <v>1139.9999999999959</v>
      </c>
      <c r="P741" s="46">
        <f t="shared" si="154"/>
        <v>705.79158583494905</v>
      </c>
      <c r="Q741" s="45">
        <f t="shared" si="155"/>
        <v>39.999999999999858</v>
      </c>
      <c r="R741" s="45">
        <f t="shared" si="156"/>
        <v>1179.9999999999957</v>
      </c>
      <c r="S741" s="46">
        <f t="shared" si="157"/>
        <v>745.79158583494893</v>
      </c>
    </row>
    <row r="742" spans="1:19" x14ac:dyDescent="0.25">
      <c r="D742" s="54">
        <v>180</v>
      </c>
      <c r="F742" s="51">
        <v>0.3972222222222222</v>
      </c>
      <c r="H742" s="51">
        <v>0.50138888888888888</v>
      </c>
      <c r="I742" s="44">
        <f t="shared" si="147"/>
        <v>0.50486111111111109</v>
      </c>
      <c r="J742" s="45" t="str">
        <f t="shared" si="148"/>
        <v/>
      </c>
      <c r="K742" s="45">
        <f t="shared" si="149"/>
        <v>150.00000000000003</v>
      </c>
      <c r="L742" s="45">
        <f t="shared" si="150"/>
        <v>3</v>
      </c>
      <c r="M742" s="45">
        <f t="shared" ca="1" si="151"/>
        <v>0.34583333333333338</v>
      </c>
      <c r="N742" s="45" t="e">
        <f t="shared" ca="1" si="152"/>
        <v>#VALUE!</v>
      </c>
      <c r="O742" s="45">
        <f t="shared" si="153"/>
        <v>450</v>
      </c>
      <c r="P742" s="46">
        <f t="shared" si="154"/>
        <v>47.347346607878421</v>
      </c>
      <c r="Q742" s="45">
        <f t="shared" si="155"/>
        <v>27000.000000000004</v>
      </c>
      <c r="R742" s="45">
        <f t="shared" si="156"/>
        <v>27450.000000000004</v>
      </c>
      <c r="S742" s="46">
        <f t="shared" si="157"/>
        <v>27047.347346607883</v>
      </c>
    </row>
    <row r="743" spans="1:19" x14ac:dyDescent="0.25">
      <c r="A743" s="50">
        <v>37963</v>
      </c>
      <c r="B743" s="51">
        <v>0.42569444444444443</v>
      </c>
      <c r="C743" s="45">
        <v>206</v>
      </c>
      <c r="D743" s="54">
        <v>0.01</v>
      </c>
      <c r="F743" s="51">
        <v>0.4597222222222222</v>
      </c>
      <c r="H743" s="51">
        <v>0.46180555555555558</v>
      </c>
      <c r="I743" s="44">
        <f t="shared" si="147"/>
        <v>0.46527777777777779</v>
      </c>
      <c r="J743" s="45" t="str">
        <f t="shared" si="148"/>
        <v/>
      </c>
      <c r="K743" s="45">
        <f t="shared" si="149"/>
        <v>3.0000000000000693</v>
      </c>
      <c r="L743" s="45">
        <f t="shared" si="150"/>
        <v>1</v>
      </c>
      <c r="M743" s="45">
        <f t="shared" ca="1" si="151"/>
        <v>0.42569444444444443</v>
      </c>
      <c r="N743" s="45" t="e">
        <f t="shared" ca="1" si="152"/>
        <v>#VALUE!</v>
      </c>
      <c r="O743" s="45">
        <f t="shared" si="153"/>
        <v>2.5000000000000001E-2</v>
      </c>
      <c r="P743" s="46">
        <f t="shared" si="154"/>
        <v>5.4281443780592247E-3</v>
      </c>
      <c r="Q743" s="45">
        <f t="shared" si="155"/>
        <v>3.0000000000000693E-2</v>
      </c>
      <c r="R743" s="45">
        <f t="shared" si="156"/>
        <v>5.5000000000000694E-2</v>
      </c>
      <c r="S743" s="46">
        <f t="shared" si="157"/>
        <v>3.5428144378059918E-2</v>
      </c>
    </row>
    <row r="744" spans="1:19" x14ac:dyDescent="0.25">
      <c r="A744" s="50">
        <v>37963</v>
      </c>
      <c r="B744" s="51">
        <v>0.5805555555555556</v>
      </c>
      <c r="C744" s="45">
        <v>206</v>
      </c>
      <c r="D744" s="54">
        <v>0.01</v>
      </c>
      <c r="F744" s="51">
        <v>0.56111111111111112</v>
      </c>
      <c r="H744" s="64">
        <v>0.56527777777777777</v>
      </c>
      <c r="I744" s="44" t="str">
        <f t="shared" si="147"/>
        <v/>
      </c>
      <c r="J744" s="45">
        <f t="shared" si="148"/>
        <v>0.99999999999999645</v>
      </c>
      <c r="K744" s="45">
        <f t="shared" si="149"/>
        <v>5.9999999999999787</v>
      </c>
      <c r="L744" s="45">
        <f t="shared" si="150"/>
        <v>1</v>
      </c>
      <c r="M744" s="45">
        <f t="shared" ca="1" si="151"/>
        <v>0.5805555555555556</v>
      </c>
      <c r="N744" s="45" t="str">
        <f t="shared" si="152"/>
        <v/>
      </c>
      <c r="O744" s="45">
        <f t="shared" si="153"/>
        <v>0.55499999999999805</v>
      </c>
      <c r="P744" s="46">
        <f t="shared" si="154"/>
        <v>0.23189608142325549</v>
      </c>
      <c r="Q744" s="45">
        <f t="shared" si="155"/>
        <v>5.999999999999979E-2</v>
      </c>
      <c r="R744" s="45">
        <f t="shared" si="156"/>
        <v>0.61499999999999788</v>
      </c>
      <c r="S744" s="46">
        <f t="shared" si="157"/>
        <v>0.29189608142325529</v>
      </c>
    </row>
    <row r="745" spans="1:19" x14ac:dyDescent="0.25">
      <c r="A745" s="118"/>
      <c r="B745" s="116"/>
      <c r="C745" s="118"/>
      <c r="D745" s="119">
        <v>1.1000000000000001</v>
      </c>
      <c r="E745" s="118"/>
      <c r="F745" s="64">
        <v>0.56597222222222221</v>
      </c>
      <c r="G745" s="118"/>
      <c r="H745" s="116">
        <v>0.57430555555555551</v>
      </c>
      <c r="I745" s="44" t="str">
        <f t="shared" si="147"/>
        <v/>
      </c>
      <c r="J745" s="45">
        <f t="shared" si="148"/>
        <v>3.9999999999999858</v>
      </c>
      <c r="K745" s="45">
        <f t="shared" si="149"/>
        <v>11.999999999999957</v>
      </c>
      <c r="L745" s="45">
        <f t="shared" si="150"/>
        <v>2</v>
      </c>
      <c r="M745" s="45">
        <f t="shared" ca="1" si="151"/>
        <v>0.5805555555555556</v>
      </c>
      <c r="N745" s="45" t="str">
        <f t="shared" si="152"/>
        <v/>
      </c>
      <c r="O745" s="45">
        <f t="shared" si="153"/>
        <v>3.9999999999999858</v>
      </c>
      <c r="P745" s="46">
        <f t="shared" si="154"/>
        <v>3.9866349370920928</v>
      </c>
      <c r="Q745" s="45">
        <f t="shared" si="155"/>
        <v>13.199999999999955</v>
      </c>
      <c r="R745" s="45">
        <f t="shared" si="156"/>
        <v>17.199999999999939</v>
      </c>
      <c r="S745" s="46">
        <f t="shared" si="157"/>
        <v>17.186634937092048</v>
      </c>
    </row>
    <row r="746" spans="1:19" s="118" customFormat="1" x14ac:dyDescent="0.25">
      <c r="A746" s="45"/>
      <c r="B746" s="51"/>
      <c r="C746" s="45"/>
      <c r="D746" s="54">
        <v>0.9</v>
      </c>
      <c r="E746" s="45"/>
      <c r="F746" s="51">
        <v>0.57708333333333328</v>
      </c>
      <c r="G746" s="45"/>
      <c r="H746" s="51">
        <v>0.57916666666666672</v>
      </c>
      <c r="I746" s="44">
        <f t="shared" si="147"/>
        <v>0.58263888888888893</v>
      </c>
      <c r="J746" s="45" t="str">
        <f t="shared" si="148"/>
        <v/>
      </c>
      <c r="K746" s="45">
        <f t="shared" si="149"/>
        <v>3.0000000000001492</v>
      </c>
      <c r="L746" s="45">
        <f t="shared" si="150"/>
        <v>3</v>
      </c>
      <c r="M746" s="45">
        <f t="shared" ca="1" si="151"/>
        <v>0.5805555555555556</v>
      </c>
      <c r="N746" s="45" t="e">
        <f t="shared" ca="1" si="152"/>
        <v>#VALUE!</v>
      </c>
      <c r="O746" s="45">
        <f t="shared" si="153"/>
        <v>2.25</v>
      </c>
      <c r="P746" s="46">
        <f t="shared" si="154"/>
        <v>0.32822386709772522</v>
      </c>
      <c r="Q746" s="45">
        <f t="shared" si="155"/>
        <v>2.7000000000001343</v>
      </c>
      <c r="R746" s="45">
        <f t="shared" si="156"/>
        <v>4.9500000000001343</v>
      </c>
      <c r="S746" s="46">
        <f t="shared" si="157"/>
        <v>3.0282238670978594</v>
      </c>
    </row>
    <row r="747" spans="1:19" x14ac:dyDescent="0.25">
      <c r="A747" s="50">
        <v>37963</v>
      </c>
      <c r="B747" s="51">
        <v>0.62152777777777779</v>
      </c>
      <c r="C747" s="45">
        <v>206</v>
      </c>
      <c r="D747" s="54">
        <v>0.01</v>
      </c>
      <c r="F747" s="51">
        <v>0.65902777777777777</v>
      </c>
      <c r="H747" s="51">
        <v>0.6645833333333333</v>
      </c>
      <c r="I747" s="44" t="str">
        <f t="shared" si="147"/>
        <v/>
      </c>
      <c r="J747" s="45">
        <f t="shared" si="148"/>
        <v>10.999999999999961</v>
      </c>
      <c r="K747" s="45">
        <f t="shared" si="149"/>
        <v>7.9999999999999716</v>
      </c>
      <c r="L747" s="45">
        <f t="shared" si="150"/>
        <v>1</v>
      </c>
      <c r="M747" s="45">
        <f t="shared" ca="1" si="151"/>
        <v>0.62152777777777779</v>
      </c>
      <c r="N747" s="45" t="str">
        <f t="shared" si="152"/>
        <v/>
      </c>
      <c r="O747" s="45">
        <f t="shared" si="153"/>
        <v>6.1049999999999791</v>
      </c>
      <c r="P747" s="46">
        <f t="shared" si="154"/>
        <v>2.55085689565581</v>
      </c>
      <c r="Q747" s="45">
        <f t="shared" si="155"/>
        <v>7.9999999999999724E-2</v>
      </c>
      <c r="R747" s="45">
        <f t="shared" si="156"/>
        <v>6.1849999999999792</v>
      </c>
      <c r="S747" s="46">
        <f t="shared" si="157"/>
        <v>2.6308568956558096</v>
      </c>
    </row>
    <row r="748" spans="1:19" x14ac:dyDescent="0.25">
      <c r="D748" s="54">
        <v>1.1000000000000001</v>
      </c>
      <c r="F748" s="51">
        <v>0.67222222222222217</v>
      </c>
      <c r="H748" s="51">
        <v>0.67569444444444438</v>
      </c>
      <c r="I748" s="44" t="str">
        <f t="shared" ref="I748:I811" si="158">IF(OR(A749&lt;&gt;"",D749=""),H748+TIME(0,5,0),"")</f>
        <v/>
      </c>
      <c r="J748" s="45">
        <f t="shared" ref="J748:J811" si="159">IF(AND(OR(AND(A748&lt;&gt;"",A749=""),AND(A748="",A749="")),D749&lt;&gt;""),(F749-H748)*1440,"")</f>
        <v>5.0000000000001421</v>
      </c>
      <c r="K748" s="45">
        <f t="shared" ref="K748:K811" si="160">(H748-F748)*1440</f>
        <v>4.9999999999999822</v>
      </c>
      <c r="L748" s="45">
        <f t="shared" ref="L748:L811" si="161">IF(A748&lt;&gt;"",1,L747+1)</f>
        <v>2</v>
      </c>
      <c r="M748" s="45">
        <f t="shared" ref="M748:M811" ca="1" si="162">OFFSET(B748,-L748+1,0)</f>
        <v>0.62152777777777779</v>
      </c>
      <c r="N748" s="45" t="str">
        <f t="shared" ref="N748:N811" si="163">IF(I748&lt;&gt;"",(I748-VALUE(CONCATENATE(LEFT(M748,LEN(M748)-2),":",RIGHT(M748,2))))*1440,"")</f>
        <v/>
      </c>
      <c r="O748" s="45">
        <f t="shared" ref="O748:O811" si="164">IF(J748&lt;&gt;"",(D748+D749)*J748/2,D748*5/2)</f>
        <v>5.0000000000001421</v>
      </c>
      <c r="P748" s="46">
        <f t="shared" ref="P748:P811" si="165">IF(J748&lt;&gt;"",(D749-D748)*J748/LN((D749+0.000001)/(D748+0.000001)),-5*(D748-0.000001)/(LN(1/D748)-13.8155))</f>
        <v>4.983293671365276</v>
      </c>
      <c r="Q748" s="45">
        <f t="shared" ref="Q748:Q811" si="166">(D748*K748)</f>
        <v>5.4999999999999805</v>
      </c>
      <c r="R748" s="45">
        <f t="shared" ref="R748:R811" si="167">O748+Q748</f>
        <v>10.500000000000123</v>
      </c>
      <c r="S748" s="46">
        <f t="shared" ref="S748:S811" si="168">P748+Q748</f>
        <v>10.483293671365256</v>
      </c>
    </row>
    <row r="749" spans="1:19" x14ac:dyDescent="0.25">
      <c r="D749" s="54">
        <v>0.9</v>
      </c>
      <c r="F749" s="51">
        <v>0.6791666666666667</v>
      </c>
      <c r="H749" s="51">
        <v>0.68194444444444446</v>
      </c>
      <c r="I749" s="44">
        <f t="shared" si="158"/>
        <v>0.68541666666666667</v>
      </c>
      <c r="J749" s="45" t="str">
        <f t="shared" si="159"/>
        <v/>
      </c>
      <c r="K749" s="45">
        <f t="shared" si="160"/>
        <v>3.9999999999999858</v>
      </c>
      <c r="L749" s="45">
        <f t="shared" si="161"/>
        <v>3</v>
      </c>
      <c r="M749" s="45">
        <f t="shared" ca="1" si="162"/>
        <v>0.62152777777777779</v>
      </c>
      <c r="N749" s="45" t="e">
        <f t="shared" ca="1" si="163"/>
        <v>#VALUE!</v>
      </c>
      <c r="O749" s="45">
        <f t="shared" si="164"/>
        <v>2.25</v>
      </c>
      <c r="P749" s="46">
        <f t="shared" si="165"/>
        <v>0.32822386709772522</v>
      </c>
      <c r="Q749" s="45">
        <f t="shared" si="166"/>
        <v>3.5999999999999872</v>
      </c>
      <c r="R749" s="45">
        <f t="shared" si="167"/>
        <v>5.8499999999999872</v>
      </c>
      <c r="S749" s="46">
        <f t="shared" si="168"/>
        <v>3.9282238670977123</v>
      </c>
    </row>
    <row r="750" spans="1:19" x14ac:dyDescent="0.25">
      <c r="A750" s="50">
        <v>37964</v>
      </c>
      <c r="B750" s="51">
        <v>0.29236111111111113</v>
      </c>
      <c r="C750" s="45">
        <v>206</v>
      </c>
      <c r="D750" s="54">
        <v>0.01</v>
      </c>
      <c r="F750" s="51">
        <v>0.32500000000000001</v>
      </c>
      <c r="H750" s="51">
        <v>0.32777777777777778</v>
      </c>
      <c r="I750" s="44">
        <f t="shared" si="158"/>
        <v>0.33124999999999999</v>
      </c>
      <c r="J750" s="45" t="str">
        <f t="shared" si="159"/>
        <v/>
      </c>
      <c r="K750" s="45">
        <f t="shared" si="160"/>
        <v>3.9999999999999858</v>
      </c>
      <c r="L750" s="45">
        <f t="shared" si="161"/>
        <v>1</v>
      </c>
      <c r="M750" s="45">
        <f t="shared" ca="1" si="162"/>
        <v>0.29236111111111113</v>
      </c>
      <c r="N750" s="45" t="e">
        <f t="shared" ca="1" si="163"/>
        <v>#VALUE!</v>
      </c>
      <c r="O750" s="45">
        <f t="shared" si="164"/>
        <v>2.5000000000000001E-2</v>
      </c>
      <c r="P750" s="46">
        <f t="shared" si="165"/>
        <v>5.4281443780592247E-3</v>
      </c>
      <c r="Q750" s="45">
        <f t="shared" si="166"/>
        <v>3.9999999999999862E-2</v>
      </c>
      <c r="R750" s="45">
        <f t="shared" si="167"/>
        <v>6.4999999999999863E-2</v>
      </c>
      <c r="S750" s="46">
        <f t="shared" si="168"/>
        <v>4.5428144378059088E-2</v>
      </c>
    </row>
    <row r="751" spans="1:19" x14ac:dyDescent="0.25">
      <c r="A751" s="50">
        <v>37964</v>
      </c>
      <c r="B751" s="51">
        <v>0.33958333333333335</v>
      </c>
      <c r="C751" s="45">
        <v>206</v>
      </c>
      <c r="D751" s="54">
        <v>0.01</v>
      </c>
      <c r="F751" s="51">
        <v>0.36805555555555558</v>
      </c>
      <c r="H751" s="51">
        <v>0.37083333333333335</v>
      </c>
      <c r="I751" s="44" t="str">
        <f t="shared" si="158"/>
        <v/>
      </c>
      <c r="J751" s="45">
        <f t="shared" si="159"/>
        <v>11.999999999999957</v>
      </c>
      <c r="K751" s="45">
        <f t="shared" si="160"/>
        <v>3.9999999999999858</v>
      </c>
      <c r="L751" s="45">
        <f t="shared" si="161"/>
        <v>1</v>
      </c>
      <c r="M751" s="45">
        <f t="shared" ca="1" si="162"/>
        <v>0.33958333333333335</v>
      </c>
      <c r="N751" s="45" t="str">
        <f t="shared" si="163"/>
        <v/>
      </c>
      <c r="O751" s="45">
        <f t="shared" si="164"/>
        <v>6.659999999999977</v>
      </c>
      <c r="P751" s="46">
        <f t="shared" si="165"/>
        <v>2.7827529770790655</v>
      </c>
      <c r="Q751" s="45">
        <f t="shared" si="166"/>
        <v>3.9999999999999862E-2</v>
      </c>
      <c r="R751" s="45">
        <f t="shared" si="167"/>
        <v>6.6999999999999771</v>
      </c>
      <c r="S751" s="46">
        <f t="shared" si="168"/>
        <v>2.8227529770790656</v>
      </c>
    </row>
    <row r="752" spans="1:19" x14ac:dyDescent="0.25">
      <c r="D752" s="54">
        <v>1.1000000000000001</v>
      </c>
      <c r="F752" s="51">
        <v>0.37916666666666665</v>
      </c>
      <c r="H752" s="51">
        <v>0.38263888888888892</v>
      </c>
      <c r="I752" s="44" t="str">
        <f t="shared" si="158"/>
        <v/>
      </c>
      <c r="J752" s="45">
        <f t="shared" si="159"/>
        <v>3.9999999999999858</v>
      </c>
      <c r="K752" s="45">
        <f t="shared" si="160"/>
        <v>5.0000000000000622</v>
      </c>
      <c r="L752" s="45">
        <f t="shared" si="161"/>
        <v>2</v>
      </c>
      <c r="M752" s="45">
        <f t="shared" ca="1" si="162"/>
        <v>0.33958333333333335</v>
      </c>
      <c r="N752" s="45" t="str">
        <f t="shared" si="163"/>
        <v/>
      </c>
      <c r="O752" s="45">
        <f t="shared" si="164"/>
        <v>3.9999999999999858</v>
      </c>
      <c r="P752" s="46">
        <f t="shared" si="165"/>
        <v>3.9866349370920928</v>
      </c>
      <c r="Q752" s="45">
        <f t="shared" si="166"/>
        <v>5.5000000000000693</v>
      </c>
      <c r="R752" s="45">
        <f t="shared" si="167"/>
        <v>9.5000000000000551</v>
      </c>
      <c r="S752" s="46">
        <f t="shared" si="168"/>
        <v>9.4866349370921625</v>
      </c>
    </row>
    <row r="753" spans="1:19" x14ac:dyDescent="0.25">
      <c r="D753" s="54">
        <v>0.9</v>
      </c>
      <c r="F753" s="51">
        <v>0.38541666666666669</v>
      </c>
      <c r="H753" s="51">
        <v>0.38819444444444445</v>
      </c>
      <c r="I753" s="44">
        <f t="shared" si="158"/>
        <v>0.39166666666666666</v>
      </c>
      <c r="J753" s="45" t="str">
        <f t="shared" si="159"/>
        <v/>
      </c>
      <c r="K753" s="45">
        <f t="shared" si="160"/>
        <v>3.9999999999999858</v>
      </c>
      <c r="L753" s="45">
        <f t="shared" si="161"/>
        <v>3</v>
      </c>
      <c r="M753" s="45">
        <f t="shared" ca="1" si="162"/>
        <v>0.33958333333333335</v>
      </c>
      <c r="N753" s="45" t="e">
        <f t="shared" ca="1" si="163"/>
        <v>#VALUE!</v>
      </c>
      <c r="O753" s="45">
        <f t="shared" si="164"/>
        <v>2.25</v>
      </c>
      <c r="P753" s="46">
        <f t="shared" si="165"/>
        <v>0.32822386709772522</v>
      </c>
      <c r="Q753" s="45">
        <f t="shared" si="166"/>
        <v>3.5999999999999872</v>
      </c>
      <c r="R753" s="45">
        <f t="shared" si="167"/>
        <v>5.8499999999999872</v>
      </c>
      <c r="S753" s="46">
        <f t="shared" si="168"/>
        <v>3.9282238670977123</v>
      </c>
    </row>
    <row r="754" spans="1:19" x14ac:dyDescent="0.25">
      <c r="A754" s="50">
        <v>37964</v>
      </c>
      <c r="B754" s="51">
        <v>0.5180555555555556</v>
      </c>
      <c r="C754" s="45">
        <v>206</v>
      </c>
      <c r="D754" s="54">
        <v>0.01</v>
      </c>
      <c r="F754" s="51">
        <v>0.53749999999999998</v>
      </c>
      <c r="H754" s="51">
        <v>0.5395833333333333</v>
      </c>
      <c r="I754" s="44" t="str">
        <f t="shared" si="158"/>
        <v/>
      </c>
      <c r="J754" s="45">
        <f t="shared" si="159"/>
        <v>8.0000000000001315</v>
      </c>
      <c r="K754" s="45">
        <f t="shared" si="160"/>
        <v>2.9999999999999893</v>
      </c>
      <c r="L754" s="45">
        <f t="shared" si="161"/>
        <v>1</v>
      </c>
      <c r="M754" s="45">
        <f t="shared" ca="1" si="162"/>
        <v>0.5180555555555556</v>
      </c>
      <c r="N754" s="45" t="str">
        <f t="shared" si="163"/>
        <v/>
      </c>
      <c r="O754" s="45">
        <f t="shared" si="164"/>
        <v>4.4400000000000732</v>
      </c>
      <c r="P754" s="46">
        <f t="shared" si="165"/>
        <v>1.855168651386081</v>
      </c>
      <c r="Q754" s="45">
        <f t="shared" si="166"/>
        <v>2.9999999999999895E-2</v>
      </c>
      <c r="R754" s="45">
        <f t="shared" si="167"/>
        <v>4.4700000000000735</v>
      </c>
      <c r="S754" s="46">
        <f t="shared" si="168"/>
        <v>1.8851686513860808</v>
      </c>
    </row>
    <row r="755" spans="1:19" x14ac:dyDescent="0.25">
      <c r="D755" s="54">
        <v>1.1000000000000001</v>
      </c>
      <c r="F755" s="51">
        <v>0.54513888888888895</v>
      </c>
      <c r="H755" s="51">
        <v>0.54652777777777783</v>
      </c>
      <c r="I755" s="44" t="str">
        <f t="shared" si="158"/>
        <v/>
      </c>
      <c r="J755" s="45">
        <f t="shared" si="159"/>
        <v>2.9999999999998295</v>
      </c>
      <c r="K755" s="45">
        <f t="shared" si="160"/>
        <v>1.9999999999999929</v>
      </c>
      <c r="L755" s="45">
        <f t="shared" si="161"/>
        <v>2</v>
      </c>
      <c r="M755" s="45">
        <f t="shared" ca="1" si="162"/>
        <v>0.5180555555555556</v>
      </c>
      <c r="N755" s="45" t="str">
        <f t="shared" si="163"/>
        <v/>
      </c>
      <c r="O755" s="45">
        <f t="shared" si="164"/>
        <v>2.9999999999998295</v>
      </c>
      <c r="P755" s="46">
        <f t="shared" si="165"/>
        <v>2.9899762028189105</v>
      </c>
      <c r="Q755" s="45">
        <f t="shared" si="166"/>
        <v>2.1999999999999922</v>
      </c>
      <c r="R755" s="45">
        <f t="shared" si="167"/>
        <v>5.1999999999998217</v>
      </c>
      <c r="S755" s="46">
        <f t="shared" si="168"/>
        <v>5.1899762028189027</v>
      </c>
    </row>
    <row r="756" spans="1:19" x14ac:dyDescent="0.25">
      <c r="D756" s="54">
        <v>0.9</v>
      </c>
      <c r="F756" s="51">
        <v>0.54861111111111105</v>
      </c>
      <c r="H756" s="51">
        <v>0.55069444444444449</v>
      </c>
      <c r="I756" s="44">
        <f t="shared" si="158"/>
        <v>0.5541666666666667</v>
      </c>
      <c r="J756" s="45" t="str">
        <f t="shared" si="159"/>
        <v/>
      </c>
      <c r="K756" s="45">
        <f t="shared" si="160"/>
        <v>3.0000000000001492</v>
      </c>
      <c r="L756" s="45">
        <f t="shared" si="161"/>
        <v>3</v>
      </c>
      <c r="M756" s="45">
        <f t="shared" ca="1" si="162"/>
        <v>0.5180555555555556</v>
      </c>
      <c r="N756" s="45" t="e">
        <f t="shared" ca="1" si="163"/>
        <v>#VALUE!</v>
      </c>
      <c r="O756" s="45">
        <f t="shared" si="164"/>
        <v>2.25</v>
      </c>
      <c r="P756" s="46">
        <f t="shared" si="165"/>
        <v>0.32822386709772522</v>
      </c>
      <c r="Q756" s="45">
        <f t="shared" si="166"/>
        <v>2.7000000000001343</v>
      </c>
      <c r="R756" s="45">
        <f t="shared" si="167"/>
        <v>4.9500000000001343</v>
      </c>
      <c r="S756" s="46">
        <f t="shared" si="168"/>
        <v>3.0282238670978594</v>
      </c>
    </row>
    <row r="757" spans="1:19" x14ac:dyDescent="0.25">
      <c r="A757" s="50">
        <v>37964</v>
      </c>
      <c r="B757" s="51">
        <v>0.56944444444444442</v>
      </c>
      <c r="C757" s="45">
        <v>3</v>
      </c>
      <c r="D757" s="54">
        <v>0.01</v>
      </c>
      <c r="F757" s="51">
        <v>0.59236111111111112</v>
      </c>
      <c r="H757" s="51">
        <v>0.60138888888888886</v>
      </c>
      <c r="I757" s="44" t="str">
        <f t="shared" si="158"/>
        <v/>
      </c>
      <c r="J757" s="45">
        <f t="shared" si="159"/>
        <v>5.0000000000001421</v>
      </c>
      <c r="K757" s="45">
        <f t="shared" si="160"/>
        <v>12.999999999999954</v>
      </c>
      <c r="L757" s="45">
        <f t="shared" si="161"/>
        <v>1</v>
      </c>
      <c r="M757" s="45">
        <f t="shared" ca="1" si="162"/>
        <v>0.56944444444444442</v>
      </c>
      <c r="N757" s="45" t="str">
        <f t="shared" si="163"/>
        <v/>
      </c>
      <c r="O757" s="45">
        <f t="shared" si="164"/>
        <v>2.775000000000079</v>
      </c>
      <c r="P757" s="46">
        <f t="shared" si="165"/>
        <v>1.1594804071163145</v>
      </c>
      <c r="Q757" s="45">
        <f t="shared" si="166"/>
        <v>0.12999999999999953</v>
      </c>
      <c r="R757" s="45">
        <f t="shared" si="167"/>
        <v>2.9050000000000784</v>
      </c>
      <c r="S757" s="46">
        <f t="shared" si="168"/>
        <v>1.289480407116314</v>
      </c>
    </row>
    <row r="758" spans="1:19" x14ac:dyDescent="0.25">
      <c r="D758" s="54">
        <v>1.1000000000000001</v>
      </c>
      <c r="F758" s="51">
        <v>0.60486111111111118</v>
      </c>
      <c r="H758" s="51">
        <v>0.60555555555555551</v>
      </c>
      <c r="I758" s="44" t="str">
        <f t="shared" si="158"/>
        <v/>
      </c>
      <c r="J758" s="45">
        <f t="shared" si="159"/>
        <v>1.0000000000001563</v>
      </c>
      <c r="K758" s="45">
        <f t="shared" si="160"/>
        <v>0.99999999999983658</v>
      </c>
      <c r="L758" s="45">
        <f t="shared" si="161"/>
        <v>2</v>
      </c>
      <c r="M758" s="45">
        <f t="shared" ca="1" si="162"/>
        <v>0.56944444444444442</v>
      </c>
      <c r="N758" s="45" t="str">
        <f t="shared" si="163"/>
        <v/>
      </c>
      <c r="O758" s="45">
        <f t="shared" si="164"/>
        <v>1.0000000000001563</v>
      </c>
      <c r="P758" s="46">
        <f t="shared" si="165"/>
        <v>0.99665873427318263</v>
      </c>
      <c r="Q758" s="45">
        <f t="shared" si="166"/>
        <v>1.0999999999998202</v>
      </c>
      <c r="R758" s="45">
        <f t="shared" si="167"/>
        <v>2.0999999999999766</v>
      </c>
      <c r="S758" s="46">
        <f t="shared" si="168"/>
        <v>2.096658734273003</v>
      </c>
    </row>
    <row r="759" spans="1:19" x14ac:dyDescent="0.25">
      <c r="D759" s="54">
        <v>0.9</v>
      </c>
      <c r="F759" s="51">
        <v>0.60625000000000007</v>
      </c>
      <c r="H759" s="51">
        <v>0.60972222222222217</v>
      </c>
      <c r="I759" s="44">
        <f t="shared" si="158"/>
        <v>0.61319444444444438</v>
      </c>
      <c r="J759" s="45" t="str">
        <f t="shared" si="159"/>
        <v/>
      </c>
      <c r="K759" s="45">
        <f t="shared" si="160"/>
        <v>4.9999999999998224</v>
      </c>
      <c r="L759" s="45">
        <f t="shared" si="161"/>
        <v>3</v>
      </c>
      <c r="M759" s="45">
        <f t="shared" ca="1" si="162"/>
        <v>0.56944444444444442</v>
      </c>
      <c r="N759" s="45" t="e">
        <f t="shared" ca="1" si="163"/>
        <v>#VALUE!</v>
      </c>
      <c r="O759" s="45">
        <f t="shared" si="164"/>
        <v>2.25</v>
      </c>
      <c r="P759" s="46">
        <f t="shared" si="165"/>
        <v>0.32822386709772522</v>
      </c>
      <c r="Q759" s="45">
        <f t="shared" si="166"/>
        <v>4.4999999999998401</v>
      </c>
      <c r="R759" s="45">
        <f t="shared" si="167"/>
        <v>6.7499999999998401</v>
      </c>
      <c r="S759" s="46">
        <f t="shared" si="168"/>
        <v>4.8282238670975657</v>
      </c>
    </row>
    <row r="760" spans="1:19" x14ac:dyDescent="0.25">
      <c r="A760" s="50">
        <v>37965</v>
      </c>
      <c r="B760" s="51">
        <v>0.2902777777777778</v>
      </c>
      <c r="C760" s="45">
        <v>206</v>
      </c>
      <c r="D760" s="54">
        <v>0.01</v>
      </c>
      <c r="F760" s="51">
        <v>0.31875000000000003</v>
      </c>
      <c r="H760" s="51">
        <v>0.32500000000000001</v>
      </c>
      <c r="I760" s="44" t="str">
        <f t="shared" si="158"/>
        <v/>
      </c>
      <c r="J760" s="45">
        <f t="shared" si="159"/>
        <v>4.9999999999999822</v>
      </c>
      <c r="K760" s="45">
        <f t="shared" si="160"/>
        <v>8.999999999999968</v>
      </c>
      <c r="L760" s="45">
        <f t="shared" si="161"/>
        <v>1</v>
      </c>
      <c r="M760" s="45">
        <f t="shared" ca="1" si="162"/>
        <v>0.2902777777777778</v>
      </c>
      <c r="N760" s="45" t="str">
        <f t="shared" si="163"/>
        <v/>
      </c>
      <c r="O760" s="45">
        <f t="shared" si="164"/>
        <v>2.4999999999999911E-2</v>
      </c>
      <c r="P760" s="46">
        <f t="shared" si="165"/>
        <v>5.4286220862220487E-3</v>
      </c>
      <c r="Q760" s="45">
        <f t="shared" si="166"/>
        <v>8.9999999999999677E-2</v>
      </c>
      <c r="R760" s="45">
        <f t="shared" si="167"/>
        <v>0.11499999999999959</v>
      </c>
      <c r="S760" s="46">
        <f t="shared" si="168"/>
        <v>9.5428622086221729E-2</v>
      </c>
    </row>
    <row r="761" spans="1:19" x14ac:dyDescent="0.25">
      <c r="D761" s="54">
        <v>0</v>
      </c>
      <c r="F761" s="51">
        <v>0.32847222222222222</v>
      </c>
      <c r="H761" s="51">
        <v>0.33402777777777781</v>
      </c>
      <c r="I761" s="44" t="str">
        <f t="shared" si="158"/>
        <v/>
      </c>
      <c r="J761" s="45">
        <f t="shared" si="159"/>
        <v>53.999999999999886</v>
      </c>
      <c r="K761" s="45">
        <f t="shared" si="160"/>
        <v>8.0000000000000515</v>
      </c>
      <c r="L761" s="45">
        <f t="shared" si="161"/>
        <v>2</v>
      </c>
      <c r="M761" s="45">
        <f t="shared" ca="1" si="162"/>
        <v>0.2902777777777778</v>
      </c>
      <c r="N761" s="45" t="str">
        <f t="shared" si="163"/>
        <v/>
      </c>
      <c r="O761" s="45">
        <f t="shared" si="164"/>
        <v>0.26999999999999946</v>
      </c>
      <c r="P761" s="46">
        <f t="shared" si="165"/>
        <v>5.8629118531198204E-2</v>
      </c>
      <c r="Q761" s="45">
        <f t="shared" si="166"/>
        <v>0</v>
      </c>
      <c r="R761" s="45">
        <f t="shared" si="167"/>
        <v>0.26999999999999946</v>
      </c>
      <c r="S761" s="46">
        <f t="shared" si="168"/>
        <v>5.8629118531198204E-2</v>
      </c>
    </row>
    <row r="762" spans="1:19" x14ac:dyDescent="0.25">
      <c r="D762" s="54">
        <v>0.01</v>
      </c>
      <c r="F762" s="51">
        <v>0.37152777777777773</v>
      </c>
      <c r="H762" s="51">
        <v>0.37708333333333338</v>
      </c>
      <c r="I762" s="44" t="str">
        <f t="shared" si="158"/>
        <v/>
      </c>
      <c r="J762" s="45">
        <f t="shared" si="159"/>
        <v>10.999999999999881</v>
      </c>
      <c r="K762" s="45">
        <f t="shared" si="160"/>
        <v>8.0000000000001315</v>
      </c>
      <c r="L762" s="45">
        <f t="shared" si="161"/>
        <v>3</v>
      </c>
      <c r="M762" s="45">
        <f t="shared" ca="1" si="162"/>
        <v>0.2902777777777778</v>
      </c>
      <c r="N762" s="45" t="str">
        <f t="shared" si="163"/>
        <v/>
      </c>
      <c r="O762" s="45">
        <f t="shared" si="164"/>
        <v>6.1049999999999347</v>
      </c>
      <c r="P762" s="46">
        <f t="shared" si="165"/>
        <v>2.5508568956557913</v>
      </c>
      <c r="Q762" s="45">
        <f t="shared" si="166"/>
        <v>8.000000000000132E-2</v>
      </c>
      <c r="R762" s="45">
        <f t="shared" si="167"/>
        <v>6.1849999999999357</v>
      </c>
      <c r="S762" s="46">
        <f t="shared" si="168"/>
        <v>2.6308568956557927</v>
      </c>
    </row>
    <row r="763" spans="1:19" x14ac:dyDescent="0.25">
      <c r="D763" s="54">
        <v>1.1000000000000001</v>
      </c>
      <c r="F763" s="51">
        <v>0.38472222222222219</v>
      </c>
      <c r="H763" s="51">
        <v>0.38819444444444445</v>
      </c>
      <c r="I763" s="44" t="str">
        <f t="shared" si="158"/>
        <v/>
      </c>
      <c r="J763" s="45">
        <f t="shared" si="159"/>
        <v>3.9999999999999858</v>
      </c>
      <c r="K763" s="45">
        <f t="shared" si="160"/>
        <v>5.0000000000000622</v>
      </c>
      <c r="L763" s="45">
        <f t="shared" si="161"/>
        <v>4</v>
      </c>
      <c r="M763" s="45">
        <f t="shared" ca="1" si="162"/>
        <v>0.2902777777777778</v>
      </c>
      <c r="N763" s="45" t="str">
        <f t="shared" si="163"/>
        <v/>
      </c>
      <c r="O763" s="45">
        <f t="shared" si="164"/>
        <v>3.9999999999999858</v>
      </c>
      <c r="P763" s="46">
        <f t="shared" si="165"/>
        <v>3.9866349370920928</v>
      </c>
      <c r="Q763" s="45">
        <f t="shared" si="166"/>
        <v>5.5000000000000693</v>
      </c>
      <c r="R763" s="45">
        <f t="shared" si="167"/>
        <v>9.5000000000000551</v>
      </c>
      <c r="S763" s="46">
        <f t="shared" si="168"/>
        <v>9.4866349370921625</v>
      </c>
    </row>
    <row r="764" spans="1:19" x14ac:dyDescent="0.25">
      <c r="D764" s="54">
        <v>0.9</v>
      </c>
      <c r="F764" s="51">
        <v>0.39097222222222222</v>
      </c>
      <c r="H764" s="51">
        <v>0.39374999999999999</v>
      </c>
      <c r="I764" s="44" t="str">
        <f t="shared" si="158"/>
        <v/>
      </c>
      <c r="J764" s="45">
        <f t="shared" si="159"/>
        <v>4.9999999999999822</v>
      </c>
      <c r="K764" s="45">
        <f t="shared" si="160"/>
        <v>3.9999999999999858</v>
      </c>
      <c r="L764" s="45">
        <f t="shared" si="161"/>
        <v>5</v>
      </c>
      <c r="M764" s="45">
        <f t="shared" ca="1" si="162"/>
        <v>0.2902777777777778</v>
      </c>
      <c r="N764" s="45" t="str">
        <f t="shared" si="163"/>
        <v/>
      </c>
      <c r="O764" s="45">
        <f t="shared" si="164"/>
        <v>2.249999999999992</v>
      </c>
      <c r="P764" s="46">
        <f t="shared" si="165"/>
        <v>0.32822395243093011</v>
      </c>
      <c r="Q764" s="45">
        <f t="shared" si="166"/>
        <v>3.5999999999999872</v>
      </c>
      <c r="R764" s="45">
        <f t="shared" si="167"/>
        <v>5.8499999999999792</v>
      </c>
      <c r="S764" s="46">
        <f t="shared" si="168"/>
        <v>3.9282239524309173</v>
      </c>
    </row>
    <row r="765" spans="1:19" x14ac:dyDescent="0.25">
      <c r="D765" s="54">
        <v>0</v>
      </c>
      <c r="F765" s="51">
        <v>0.3972222222222222</v>
      </c>
      <c r="H765" s="51">
        <v>0.4152777777777778</v>
      </c>
      <c r="I765" s="44" t="str">
        <f t="shared" si="158"/>
        <v/>
      </c>
      <c r="J765" s="45">
        <f t="shared" si="159"/>
        <v>51.999999999999972</v>
      </c>
      <c r="K765" s="45">
        <f t="shared" si="160"/>
        <v>26.000000000000068</v>
      </c>
      <c r="L765" s="45">
        <f t="shared" si="161"/>
        <v>6</v>
      </c>
      <c r="M765" s="45">
        <f t="shared" ca="1" si="162"/>
        <v>0.2902777777777778</v>
      </c>
      <c r="N765" s="45" t="str">
        <f t="shared" si="163"/>
        <v/>
      </c>
      <c r="O765" s="45">
        <f t="shared" si="164"/>
        <v>0.25999999999999984</v>
      </c>
      <c r="P765" s="46">
        <f t="shared" si="165"/>
        <v>5.6457669696709463E-2</v>
      </c>
      <c r="Q765" s="45">
        <f t="shared" si="166"/>
        <v>0</v>
      </c>
      <c r="R765" s="45">
        <f t="shared" si="167"/>
        <v>0.25999999999999984</v>
      </c>
      <c r="S765" s="46">
        <f t="shared" si="168"/>
        <v>5.6457669696709463E-2</v>
      </c>
    </row>
    <row r="766" spans="1:19" x14ac:dyDescent="0.25">
      <c r="D766" s="54">
        <v>0.01</v>
      </c>
      <c r="F766" s="51">
        <v>0.4513888888888889</v>
      </c>
      <c r="H766" s="51">
        <v>0.45416666666666666</v>
      </c>
      <c r="I766" s="44" t="str">
        <f t="shared" si="158"/>
        <v/>
      </c>
      <c r="J766" s="45">
        <f t="shared" si="159"/>
        <v>9.9999999999999645</v>
      </c>
      <c r="K766" s="45">
        <f t="shared" si="160"/>
        <v>3.9999999999999858</v>
      </c>
      <c r="L766" s="45">
        <f t="shared" si="161"/>
        <v>7</v>
      </c>
      <c r="M766" s="45">
        <f t="shared" ca="1" si="162"/>
        <v>0.2902777777777778</v>
      </c>
      <c r="N766" s="45" t="str">
        <f t="shared" si="163"/>
        <v/>
      </c>
      <c r="O766" s="45">
        <f t="shared" si="164"/>
        <v>5.5499999999999812</v>
      </c>
      <c r="P766" s="46">
        <f t="shared" si="165"/>
        <v>2.3189608142325544</v>
      </c>
      <c r="Q766" s="45">
        <f t="shared" si="166"/>
        <v>3.9999999999999862E-2</v>
      </c>
      <c r="R766" s="45">
        <f t="shared" si="167"/>
        <v>5.5899999999999812</v>
      </c>
      <c r="S766" s="46">
        <f t="shared" si="168"/>
        <v>2.3589608142325544</v>
      </c>
    </row>
    <row r="767" spans="1:19" x14ac:dyDescent="0.25">
      <c r="D767" s="54">
        <v>1.1000000000000001</v>
      </c>
      <c r="F767" s="51">
        <v>0.46111111111111108</v>
      </c>
      <c r="H767" s="51">
        <v>0.46319444444444446</v>
      </c>
      <c r="I767" s="44" t="str">
        <f t="shared" si="158"/>
        <v/>
      </c>
      <c r="J767" s="45">
        <f t="shared" si="159"/>
        <v>5.9999999999999787</v>
      </c>
      <c r="K767" s="45">
        <f t="shared" si="160"/>
        <v>3.0000000000000693</v>
      </c>
      <c r="L767" s="45">
        <f t="shared" si="161"/>
        <v>8</v>
      </c>
      <c r="M767" s="45">
        <f t="shared" ca="1" si="162"/>
        <v>0.2902777777777778</v>
      </c>
      <c r="N767" s="45" t="str">
        <f t="shared" si="163"/>
        <v/>
      </c>
      <c r="O767" s="45">
        <f t="shared" si="164"/>
        <v>30.299999999999891</v>
      </c>
      <c r="P767" s="46">
        <f t="shared" si="165"/>
        <v>22.550879355883744</v>
      </c>
      <c r="Q767" s="45">
        <f t="shared" si="166"/>
        <v>3.3000000000000766</v>
      </c>
      <c r="R767" s="45">
        <f t="shared" si="167"/>
        <v>33.599999999999966</v>
      </c>
      <c r="S767" s="46">
        <f t="shared" si="168"/>
        <v>25.850879355883819</v>
      </c>
    </row>
    <row r="768" spans="1:19" x14ac:dyDescent="0.25">
      <c r="D768" s="54">
        <v>9</v>
      </c>
      <c r="F768" s="51">
        <v>0.46736111111111112</v>
      </c>
      <c r="H768" s="51">
        <v>0.47013888888888888</v>
      </c>
      <c r="I768" s="44">
        <f t="shared" si="158"/>
        <v>0.47361111111111109</v>
      </c>
      <c r="J768" s="45" t="str">
        <f t="shared" si="159"/>
        <v/>
      </c>
      <c r="K768" s="45">
        <f t="shared" si="160"/>
        <v>3.9999999999999858</v>
      </c>
      <c r="L768" s="45">
        <f t="shared" si="161"/>
        <v>9</v>
      </c>
      <c r="M768" s="45">
        <f t="shared" ca="1" si="162"/>
        <v>0.2902777777777778</v>
      </c>
      <c r="N768" s="45" t="e">
        <f t="shared" ca="1" si="163"/>
        <v>#VALUE!</v>
      </c>
      <c r="O768" s="45">
        <f t="shared" si="164"/>
        <v>22.5</v>
      </c>
      <c r="P768" s="46">
        <f t="shared" si="165"/>
        <v>2.8102647230747495</v>
      </c>
      <c r="Q768" s="45">
        <f t="shared" si="166"/>
        <v>35.999999999999872</v>
      </c>
      <c r="R768" s="45">
        <f t="shared" si="167"/>
        <v>58.499999999999872</v>
      </c>
      <c r="S768" s="46">
        <f t="shared" si="168"/>
        <v>38.810264723074624</v>
      </c>
    </row>
    <row r="769" spans="1:19" x14ac:dyDescent="0.25">
      <c r="A769" s="50">
        <v>37965</v>
      </c>
      <c r="B769" s="51">
        <v>0.48680555555555555</v>
      </c>
      <c r="C769" s="45">
        <v>3</v>
      </c>
      <c r="D769" s="54">
        <v>0.01</v>
      </c>
      <c r="F769" s="51">
        <v>0.50902777777777775</v>
      </c>
      <c r="H769" s="51">
        <v>0.51180555555555551</v>
      </c>
      <c r="I769" s="44" t="str">
        <f t="shared" si="158"/>
        <v/>
      </c>
      <c r="J769" s="45">
        <f t="shared" si="159"/>
        <v>9.0000000000001279</v>
      </c>
      <c r="K769" s="45">
        <f t="shared" si="160"/>
        <v>3.9999999999999858</v>
      </c>
      <c r="L769" s="45">
        <f t="shared" si="161"/>
        <v>1</v>
      </c>
      <c r="M769" s="45">
        <f t="shared" ca="1" si="162"/>
        <v>0.48680555555555555</v>
      </c>
      <c r="N769" s="45" t="str">
        <f t="shared" si="163"/>
        <v/>
      </c>
      <c r="O769" s="45">
        <f t="shared" si="164"/>
        <v>4.9950000000000712</v>
      </c>
      <c r="P769" s="46">
        <f t="shared" si="165"/>
        <v>2.0870647328093366</v>
      </c>
      <c r="Q769" s="45">
        <f t="shared" si="166"/>
        <v>3.9999999999999862E-2</v>
      </c>
      <c r="R769" s="45">
        <f t="shared" si="167"/>
        <v>5.0350000000000712</v>
      </c>
      <c r="S769" s="46">
        <f t="shared" si="168"/>
        <v>2.1270647328093366</v>
      </c>
    </row>
    <row r="770" spans="1:19" x14ac:dyDescent="0.25">
      <c r="D770" s="54">
        <v>1.1000000000000001</v>
      </c>
      <c r="F770" s="51">
        <v>0.5180555555555556</v>
      </c>
      <c r="H770" s="51">
        <v>0.52013888888888882</v>
      </c>
      <c r="I770" s="44" t="str">
        <f t="shared" si="158"/>
        <v/>
      </c>
      <c r="J770" s="45">
        <f t="shared" si="159"/>
        <v>3.0000000000001492</v>
      </c>
      <c r="K770" s="45">
        <f t="shared" si="160"/>
        <v>2.9999999999998295</v>
      </c>
      <c r="L770" s="45">
        <f t="shared" si="161"/>
        <v>2</v>
      </c>
      <c r="M770" s="45">
        <f t="shared" ca="1" si="162"/>
        <v>0.48680555555555555</v>
      </c>
      <c r="N770" s="45" t="str">
        <f t="shared" si="163"/>
        <v/>
      </c>
      <c r="O770" s="45">
        <f t="shared" si="164"/>
        <v>3.0000000000001492</v>
      </c>
      <c r="P770" s="46">
        <f t="shared" si="165"/>
        <v>2.9899762028192294</v>
      </c>
      <c r="Q770" s="45">
        <f t="shared" si="166"/>
        <v>3.2999999999998129</v>
      </c>
      <c r="R770" s="45">
        <f t="shared" si="167"/>
        <v>6.2999999999999616</v>
      </c>
      <c r="S770" s="46">
        <f t="shared" si="168"/>
        <v>6.2899762028190427</v>
      </c>
    </row>
    <row r="771" spans="1:19" x14ac:dyDescent="0.25">
      <c r="D771" s="54">
        <v>0.9</v>
      </c>
      <c r="F771" s="51">
        <v>0.52222222222222225</v>
      </c>
      <c r="H771" s="51">
        <v>0.52569444444444446</v>
      </c>
      <c r="I771" s="44">
        <f t="shared" si="158"/>
        <v>0.52916666666666667</v>
      </c>
      <c r="J771" s="45" t="str">
        <f t="shared" si="159"/>
        <v/>
      </c>
      <c r="K771" s="45">
        <f t="shared" si="160"/>
        <v>4.9999999999999822</v>
      </c>
      <c r="L771" s="45">
        <f t="shared" si="161"/>
        <v>3</v>
      </c>
      <c r="M771" s="45">
        <f t="shared" ca="1" si="162"/>
        <v>0.48680555555555555</v>
      </c>
      <c r="N771" s="45" t="e">
        <f t="shared" ca="1" si="163"/>
        <v>#VALUE!</v>
      </c>
      <c r="O771" s="45">
        <f t="shared" si="164"/>
        <v>2.25</v>
      </c>
      <c r="P771" s="46">
        <f t="shared" si="165"/>
        <v>0.32822386709772522</v>
      </c>
      <c r="Q771" s="45">
        <f t="shared" si="166"/>
        <v>4.499999999999984</v>
      </c>
      <c r="R771" s="45">
        <f t="shared" si="167"/>
        <v>6.749999999999984</v>
      </c>
      <c r="S771" s="46">
        <f t="shared" si="168"/>
        <v>4.8282238670977096</v>
      </c>
    </row>
    <row r="772" spans="1:19" x14ac:dyDescent="0.25">
      <c r="A772" s="50">
        <v>37965</v>
      </c>
      <c r="B772" s="51">
        <v>0.58472222222222225</v>
      </c>
      <c r="C772" s="45">
        <v>3</v>
      </c>
      <c r="D772" s="54">
        <v>0.01</v>
      </c>
      <c r="F772" s="51">
        <v>0.6069444444444444</v>
      </c>
      <c r="H772" s="51">
        <v>0.61111111111111105</v>
      </c>
      <c r="I772" s="44" t="str">
        <f t="shared" si="158"/>
        <v/>
      </c>
      <c r="J772" s="45">
        <f t="shared" si="159"/>
        <v>9.0000000000001279</v>
      </c>
      <c r="K772" s="45">
        <f t="shared" si="160"/>
        <v>5.9999999999999787</v>
      </c>
      <c r="L772" s="45">
        <f t="shared" si="161"/>
        <v>1</v>
      </c>
      <c r="M772" s="45">
        <f t="shared" ca="1" si="162"/>
        <v>0.58472222222222225</v>
      </c>
      <c r="N772" s="45" t="str">
        <f t="shared" si="163"/>
        <v/>
      </c>
      <c r="O772" s="45">
        <f t="shared" si="164"/>
        <v>4.9950000000000712</v>
      </c>
      <c r="P772" s="46">
        <f t="shared" si="165"/>
        <v>2.0870647328093366</v>
      </c>
      <c r="Q772" s="45">
        <f t="shared" si="166"/>
        <v>5.999999999999979E-2</v>
      </c>
      <c r="R772" s="45">
        <f t="shared" si="167"/>
        <v>5.0550000000000708</v>
      </c>
      <c r="S772" s="46">
        <f t="shared" si="168"/>
        <v>2.1470647328093362</v>
      </c>
    </row>
    <row r="773" spans="1:19" x14ac:dyDescent="0.25">
      <c r="D773" s="54">
        <v>1.1000000000000001</v>
      </c>
      <c r="F773" s="51">
        <v>0.61736111111111114</v>
      </c>
      <c r="H773" s="51">
        <v>0.61944444444444446</v>
      </c>
      <c r="I773" s="44" t="str">
        <f t="shared" si="158"/>
        <v/>
      </c>
      <c r="J773" s="45">
        <f t="shared" si="159"/>
        <v>3.9999999999999858</v>
      </c>
      <c r="K773" s="45">
        <f t="shared" si="160"/>
        <v>2.9999999999999893</v>
      </c>
      <c r="L773" s="45">
        <f t="shared" si="161"/>
        <v>2</v>
      </c>
      <c r="M773" s="45">
        <f t="shared" ca="1" si="162"/>
        <v>0.58472222222222225</v>
      </c>
      <c r="N773" s="45" t="str">
        <f t="shared" si="163"/>
        <v/>
      </c>
      <c r="O773" s="45">
        <f t="shared" si="164"/>
        <v>3.9999999999999858</v>
      </c>
      <c r="P773" s="46">
        <f t="shared" si="165"/>
        <v>3.9866349370920928</v>
      </c>
      <c r="Q773" s="45">
        <f t="shared" si="166"/>
        <v>3.2999999999999887</v>
      </c>
      <c r="R773" s="45">
        <f t="shared" si="167"/>
        <v>7.2999999999999741</v>
      </c>
      <c r="S773" s="46">
        <f t="shared" si="168"/>
        <v>7.2866349370920815</v>
      </c>
    </row>
    <row r="774" spans="1:19" x14ac:dyDescent="0.25">
      <c r="D774" s="54">
        <v>0.9</v>
      </c>
      <c r="F774" s="51">
        <v>0.62222222222222223</v>
      </c>
      <c r="H774" s="51">
        <v>0.63611111111111118</v>
      </c>
      <c r="I774" s="44" t="str">
        <f t="shared" si="158"/>
        <v/>
      </c>
      <c r="J774" s="45">
        <f t="shared" si="159"/>
        <v>6.9999999999998153</v>
      </c>
      <c r="K774" s="45">
        <f t="shared" si="160"/>
        <v>20.000000000000089</v>
      </c>
      <c r="L774" s="45">
        <f t="shared" si="161"/>
        <v>3</v>
      </c>
      <c r="M774" s="45">
        <f t="shared" ca="1" si="162"/>
        <v>0.58472222222222225</v>
      </c>
      <c r="N774" s="45" t="str">
        <f t="shared" si="163"/>
        <v/>
      </c>
      <c r="O774" s="45">
        <f t="shared" si="164"/>
        <v>6.6499999999998245</v>
      </c>
      <c r="P774" s="46">
        <f t="shared" si="165"/>
        <v>6.6438621131986419</v>
      </c>
      <c r="Q774" s="45">
        <f t="shared" si="166"/>
        <v>18.000000000000082</v>
      </c>
      <c r="R774" s="45">
        <f t="shared" si="167"/>
        <v>24.649999999999906</v>
      </c>
      <c r="S774" s="46">
        <f t="shared" si="168"/>
        <v>24.643862113198722</v>
      </c>
    </row>
    <row r="775" spans="1:19" x14ac:dyDescent="0.25">
      <c r="D775" s="54">
        <v>1</v>
      </c>
      <c r="F775" s="51">
        <v>0.64097222222222217</v>
      </c>
      <c r="H775" s="51">
        <v>0.6430555555555556</v>
      </c>
      <c r="I775" s="44" t="str">
        <f t="shared" si="158"/>
        <v/>
      </c>
      <c r="J775" s="45">
        <f t="shared" si="159"/>
        <v>6.9999999999999751</v>
      </c>
      <c r="K775" s="45">
        <f t="shared" si="160"/>
        <v>3.0000000000001492</v>
      </c>
      <c r="L775" s="45">
        <f t="shared" si="161"/>
        <v>4</v>
      </c>
      <c r="M775" s="45">
        <f t="shared" ca="1" si="162"/>
        <v>0.58472222222222225</v>
      </c>
      <c r="N775" s="45" t="str">
        <f t="shared" si="163"/>
        <v/>
      </c>
      <c r="O775" s="45">
        <f t="shared" si="164"/>
        <v>353.49999999999875</v>
      </c>
      <c r="P775" s="46">
        <f t="shared" si="165"/>
        <v>150.48307032967355</v>
      </c>
      <c r="Q775" s="45">
        <f t="shared" si="166"/>
        <v>3.0000000000001492</v>
      </c>
      <c r="R775" s="45">
        <f t="shared" si="167"/>
        <v>356.49999999999892</v>
      </c>
      <c r="S775" s="46">
        <f t="shared" si="168"/>
        <v>153.48307032967369</v>
      </c>
    </row>
    <row r="776" spans="1:19" x14ac:dyDescent="0.25">
      <c r="D776" s="54">
        <v>100</v>
      </c>
      <c r="F776" s="51">
        <v>0.6479166666666667</v>
      </c>
      <c r="H776" s="51">
        <v>0.67222222222222217</v>
      </c>
      <c r="I776" s="44" t="str">
        <f t="shared" si="158"/>
        <v/>
      </c>
      <c r="J776" s="45">
        <f t="shared" si="159"/>
        <v>15.000000000000107</v>
      </c>
      <c r="K776" s="45">
        <f t="shared" si="160"/>
        <v>34.999999999999872</v>
      </c>
      <c r="L776" s="45">
        <f t="shared" si="161"/>
        <v>5</v>
      </c>
      <c r="M776" s="45">
        <f t="shared" ca="1" si="162"/>
        <v>0.58472222222222225</v>
      </c>
      <c r="N776" s="45" t="str">
        <f t="shared" si="163"/>
        <v/>
      </c>
      <c r="O776" s="45">
        <f t="shared" si="164"/>
        <v>750.75000000000534</v>
      </c>
      <c r="P776" s="46">
        <f t="shared" si="165"/>
        <v>216.93040743399641</v>
      </c>
      <c r="Q776" s="45">
        <f t="shared" si="166"/>
        <v>3499.9999999999873</v>
      </c>
      <c r="R776" s="45">
        <f t="shared" si="167"/>
        <v>4250.7499999999927</v>
      </c>
      <c r="S776" s="46">
        <f t="shared" si="168"/>
        <v>3716.9304074339839</v>
      </c>
    </row>
    <row r="777" spans="1:19" x14ac:dyDescent="0.25">
      <c r="D777" s="54">
        <v>0.1</v>
      </c>
      <c r="F777" s="51">
        <v>0.68263888888888891</v>
      </c>
      <c r="H777" s="51">
        <v>0.68611111111111101</v>
      </c>
      <c r="I777" s="44" t="str">
        <f t="shared" si="158"/>
        <v/>
      </c>
      <c r="J777" s="45">
        <f t="shared" si="159"/>
        <v>11.000000000000121</v>
      </c>
      <c r="K777" s="45">
        <f t="shared" si="160"/>
        <v>4.9999999999998224</v>
      </c>
      <c r="L777" s="45">
        <f t="shared" si="161"/>
        <v>6</v>
      </c>
      <c r="M777" s="45">
        <f t="shared" ca="1" si="162"/>
        <v>0.58472222222222225</v>
      </c>
      <c r="N777" s="45" t="str">
        <f t="shared" si="163"/>
        <v/>
      </c>
      <c r="O777" s="45">
        <f t="shared" si="164"/>
        <v>55.550000000000608</v>
      </c>
      <c r="P777" s="46">
        <f t="shared" si="165"/>
        <v>23.647385375524053</v>
      </c>
      <c r="Q777" s="45">
        <f t="shared" si="166"/>
        <v>0.49999999999998224</v>
      </c>
      <c r="R777" s="45">
        <f t="shared" si="167"/>
        <v>56.050000000000594</v>
      </c>
      <c r="S777" s="46">
        <f t="shared" si="168"/>
        <v>24.147385375524035</v>
      </c>
    </row>
    <row r="778" spans="1:19" x14ac:dyDescent="0.25">
      <c r="D778" s="54">
        <v>10</v>
      </c>
      <c r="F778" s="51">
        <v>0.69374999999999998</v>
      </c>
      <c r="H778" s="51">
        <v>0.69652777777777775</v>
      </c>
      <c r="I778" s="44" t="str">
        <f t="shared" si="158"/>
        <v/>
      </c>
      <c r="J778" s="45">
        <f t="shared" si="159"/>
        <v>5.0000000000001421</v>
      </c>
      <c r="K778" s="45">
        <f t="shared" si="160"/>
        <v>3.9999999999999858</v>
      </c>
      <c r="L778" s="45">
        <f t="shared" si="161"/>
        <v>7</v>
      </c>
      <c r="M778" s="45">
        <f t="shared" ca="1" si="162"/>
        <v>0.58472222222222225</v>
      </c>
      <c r="N778" s="45" t="str">
        <f t="shared" si="163"/>
        <v/>
      </c>
      <c r="O778" s="45">
        <f t="shared" si="164"/>
        <v>25.000000000000711</v>
      </c>
      <c r="P778" s="46">
        <f t="shared" si="165"/>
        <v>3.1021034229200821</v>
      </c>
      <c r="Q778" s="45">
        <f t="shared" si="166"/>
        <v>39.999999999999858</v>
      </c>
      <c r="R778" s="45">
        <f t="shared" si="167"/>
        <v>65.000000000000568</v>
      </c>
      <c r="S778" s="46">
        <f t="shared" si="168"/>
        <v>43.102103422919939</v>
      </c>
    </row>
    <row r="779" spans="1:19" x14ac:dyDescent="0.25">
      <c r="D779" s="54">
        <v>0</v>
      </c>
      <c r="F779" s="51">
        <v>0.70000000000000007</v>
      </c>
      <c r="H779" s="51">
        <v>0.70833333333333337</v>
      </c>
      <c r="I779" s="44" t="str">
        <f t="shared" si="158"/>
        <v/>
      </c>
      <c r="J779" s="45">
        <f t="shared" si="159"/>
        <v>21.000000000000085</v>
      </c>
      <c r="K779" s="45">
        <f t="shared" si="160"/>
        <v>11.999999999999957</v>
      </c>
      <c r="L779" s="45">
        <f t="shared" si="161"/>
        <v>8</v>
      </c>
      <c r="M779" s="45">
        <f t="shared" ca="1" si="162"/>
        <v>0.58472222222222225</v>
      </c>
      <c r="N779" s="45" t="str">
        <f t="shared" si="163"/>
        <v/>
      </c>
      <c r="O779" s="45">
        <f t="shared" si="164"/>
        <v>0.10500000000000043</v>
      </c>
      <c r="P779" s="46">
        <f t="shared" si="165"/>
        <v>2.2800212762132774E-2</v>
      </c>
      <c r="Q779" s="45">
        <f t="shared" si="166"/>
        <v>0</v>
      </c>
      <c r="R779" s="45">
        <f t="shared" si="167"/>
        <v>0.10500000000000043</v>
      </c>
      <c r="S779" s="46">
        <f t="shared" si="168"/>
        <v>2.2800212762132774E-2</v>
      </c>
    </row>
    <row r="780" spans="1:19" x14ac:dyDescent="0.25">
      <c r="D780" s="54">
        <v>0.01</v>
      </c>
      <c r="F780" s="51">
        <v>0.72291666666666676</v>
      </c>
      <c r="H780" s="51">
        <v>0.72569444444444453</v>
      </c>
      <c r="I780" s="44">
        <f t="shared" si="158"/>
        <v>0.72916666666666674</v>
      </c>
      <c r="J780" s="45" t="str">
        <f t="shared" si="159"/>
        <v/>
      </c>
      <c r="K780" s="45">
        <f t="shared" si="160"/>
        <v>3.9999999999999858</v>
      </c>
      <c r="L780" s="45">
        <f t="shared" si="161"/>
        <v>9</v>
      </c>
      <c r="M780" s="45">
        <f t="shared" ca="1" si="162"/>
        <v>0.58472222222222225</v>
      </c>
      <c r="N780" s="45" t="e">
        <f t="shared" ca="1" si="163"/>
        <v>#VALUE!</v>
      </c>
      <c r="O780" s="45">
        <f t="shared" si="164"/>
        <v>2.5000000000000001E-2</v>
      </c>
      <c r="P780" s="46">
        <f t="shared" si="165"/>
        <v>5.4281443780592247E-3</v>
      </c>
      <c r="Q780" s="45">
        <f t="shared" si="166"/>
        <v>3.9999999999999862E-2</v>
      </c>
      <c r="R780" s="45">
        <f t="shared" si="167"/>
        <v>6.4999999999999863E-2</v>
      </c>
      <c r="S780" s="46">
        <f t="shared" si="168"/>
        <v>4.5428144378059088E-2</v>
      </c>
    </row>
    <row r="781" spans="1:19" x14ac:dyDescent="0.25">
      <c r="A781" s="50">
        <v>37966</v>
      </c>
      <c r="B781" s="51">
        <v>0.28194444444444444</v>
      </c>
      <c r="C781" s="45">
        <v>206</v>
      </c>
      <c r="D781" s="54">
        <v>0.01</v>
      </c>
      <c r="F781" s="51">
        <v>0.3215277777777778</v>
      </c>
      <c r="H781" s="51">
        <v>0.32430555555555557</v>
      </c>
      <c r="I781" s="44" t="str">
        <f t="shared" si="158"/>
        <v/>
      </c>
      <c r="J781" s="45">
        <f t="shared" si="159"/>
        <v>4.9999999999999822</v>
      </c>
      <c r="K781" s="45">
        <f t="shared" si="160"/>
        <v>3.9999999999999858</v>
      </c>
      <c r="L781" s="45">
        <f t="shared" si="161"/>
        <v>1</v>
      </c>
      <c r="M781" s="45">
        <f t="shared" ca="1" si="162"/>
        <v>0.28194444444444444</v>
      </c>
      <c r="N781" s="45" t="str">
        <f t="shared" si="163"/>
        <v/>
      </c>
      <c r="O781" s="45">
        <f t="shared" si="164"/>
        <v>2.4999999999999911E-2</v>
      </c>
      <c r="P781" s="46">
        <f t="shared" si="165"/>
        <v>5.4286220862220487E-3</v>
      </c>
      <c r="Q781" s="45">
        <f t="shared" si="166"/>
        <v>3.9999999999999862E-2</v>
      </c>
      <c r="R781" s="45">
        <f t="shared" si="167"/>
        <v>6.499999999999978E-2</v>
      </c>
      <c r="S781" s="46">
        <f t="shared" si="168"/>
        <v>4.5428622086221913E-2</v>
      </c>
    </row>
    <row r="782" spans="1:19" x14ac:dyDescent="0.25">
      <c r="D782" s="54">
        <v>0</v>
      </c>
      <c r="F782" s="51">
        <v>0.32777777777777778</v>
      </c>
      <c r="H782" s="51">
        <v>0.33611111111111108</v>
      </c>
      <c r="I782" s="44" t="str">
        <f t="shared" si="158"/>
        <v/>
      </c>
      <c r="J782" s="45">
        <f t="shared" si="159"/>
        <v>38.000000000000028</v>
      </c>
      <c r="K782" s="45">
        <f t="shared" si="160"/>
        <v>11.999999999999957</v>
      </c>
      <c r="L782" s="45">
        <f t="shared" si="161"/>
        <v>2</v>
      </c>
      <c r="M782" s="45">
        <f t="shared" ca="1" si="162"/>
        <v>0.28194444444444444</v>
      </c>
      <c r="N782" s="45" t="str">
        <f t="shared" si="163"/>
        <v/>
      </c>
      <c r="O782" s="45">
        <f t="shared" si="164"/>
        <v>0.19000000000000014</v>
      </c>
      <c r="P782" s="46">
        <f t="shared" si="165"/>
        <v>4.1257527855287739E-2</v>
      </c>
      <c r="Q782" s="45">
        <f t="shared" si="166"/>
        <v>0</v>
      </c>
      <c r="R782" s="45">
        <f t="shared" si="167"/>
        <v>0.19000000000000014</v>
      </c>
      <c r="S782" s="46">
        <f t="shared" si="168"/>
        <v>4.1257527855287739E-2</v>
      </c>
    </row>
    <row r="783" spans="1:19" x14ac:dyDescent="0.25">
      <c r="D783" s="54">
        <v>0.01</v>
      </c>
      <c r="F783" s="51">
        <v>0.36249999999999999</v>
      </c>
      <c r="H783" s="51">
        <v>0.37222222222222223</v>
      </c>
      <c r="I783" s="44" t="str">
        <f t="shared" si="158"/>
        <v/>
      </c>
      <c r="J783" s="45">
        <f t="shared" si="159"/>
        <v>15.999999999999943</v>
      </c>
      <c r="K783" s="45">
        <f t="shared" si="160"/>
        <v>14.00000000000003</v>
      </c>
      <c r="L783" s="45">
        <f t="shared" si="161"/>
        <v>3</v>
      </c>
      <c r="M783" s="45">
        <f t="shared" ca="1" si="162"/>
        <v>0.28194444444444444</v>
      </c>
      <c r="N783" s="45" t="str">
        <f t="shared" si="163"/>
        <v/>
      </c>
      <c r="O783" s="45">
        <f t="shared" si="164"/>
        <v>8.8799999999999688</v>
      </c>
      <c r="P783" s="46">
        <f t="shared" si="165"/>
        <v>3.7103373027720878</v>
      </c>
      <c r="Q783" s="45">
        <f t="shared" si="166"/>
        <v>0.14000000000000032</v>
      </c>
      <c r="R783" s="45">
        <f t="shared" si="167"/>
        <v>9.0199999999999694</v>
      </c>
      <c r="S783" s="46">
        <f t="shared" si="168"/>
        <v>3.850337302772088</v>
      </c>
    </row>
    <row r="784" spans="1:19" x14ac:dyDescent="0.25">
      <c r="D784" s="54">
        <v>1.1000000000000001</v>
      </c>
      <c r="F784" s="51">
        <v>0.3833333333333333</v>
      </c>
      <c r="H784" s="51">
        <v>0.38680555555555557</v>
      </c>
      <c r="I784" s="44" t="str">
        <f t="shared" si="158"/>
        <v/>
      </c>
      <c r="J784" s="45">
        <f t="shared" si="159"/>
        <v>4.9999999999999822</v>
      </c>
      <c r="K784" s="45">
        <f t="shared" si="160"/>
        <v>5.0000000000000622</v>
      </c>
      <c r="L784" s="45">
        <f t="shared" si="161"/>
        <v>4</v>
      </c>
      <c r="M784" s="45">
        <f t="shared" ca="1" si="162"/>
        <v>0.28194444444444444</v>
      </c>
      <c r="N784" s="45" t="str">
        <f t="shared" si="163"/>
        <v/>
      </c>
      <c r="O784" s="45">
        <f t="shared" si="164"/>
        <v>4.9999999999999822</v>
      </c>
      <c r="P784" s="46">
        <f t="shared" si="165"/>
        <v>4.9832936713651161</v>
      </c>
      <c r="Q784" s="45">
        <f t="shared" si="166"/>
        <v>5.5000000000000693</v>
      </c>
      <c r="R784" s="45">
        <f t="shared" si="167"/>
        <v>10.500000000000052</v>
      </c>
      <c r="S784" s="46">
        <f t="shared" si="168"/>
        <v>10.483293671365185</v>
      </c>
    </row>
    <row r="785" spans="1:19" x14ac:dyDescent="0.25">
      <c r="D785" s="54">
        <v>0.9</v>
      </c>
      <c r="F785" s="51">
        <v>0.39027777777777778</v>
      </c>
      <c r="H785" s="51">
        <v>0.39583333333333331</v>
      </c>
      <c r="I785" s="44">
        <f t="shared" si="158"/>
        <v>0.39930555555555552</v>
      </c>
      <c r="J785" s="45" t="str">
        <f t="shared" si="159"/>
        <v/>
      </c>
      <c r="K785" s="45">
        <f t="shared" si="160"/>
        <v>7.9999999999999716</v>
      </c>
      <c r="L785" s="45">
        <f t="shared" si="161"/>
        <v>5</v>
      </c>
      <c r="M785" s="45">
        <f t="shared" ca="1" si="162"/>
        <v>0.28194444444444444</v>
      </c>
      <c r="N785" s="45" t="e">
        <f t="shared" ca="1" si="163"/>
        <v>#VALUE!</v>
      </c>
      <c r="O785" s="45">
        <f t="shared" si="164"/>
        <v>2.25</v>
      </c>
      <c r="P785" s="46">
        <f t="shared" si="165"/>
        <v>0.32822386709772522</v>
      </c>
      <c r="Q785" s="45">
        <f t="shared" si="166"/>
        <v>7.1999999999999744</v>
      </c>
      <c r="R785" s="45">
        <f t="shared" si="167"/>
        <v>9.4499999999999744</v>
      </c>
      <c r="S785" s="46">
        <f t="shared" si="168"/>
        <v>7.5282238670977</v>
      </c>
    </row>
    <row r="786" spans="1:19" x14ac:dyDescent="0.25">
      <c r="A786" s="50">
        <v>37966</v>
      </c>
      <c r="B786" s="51">
        <v>0.50208333333333333</v>
      </c>
      <c r="C786" s="45">
        <v>3</v>
      </c>
      <c r="D786" s="54">
        <v>0.01</v>
      </c>
      <c r="F786" s="51">
        <v>0.5180555555555556</v>
      </c>
      <c r="H786" s="51">
        <v>0.52083333333333337</v>
      </c>
      <c r="I786" s="44" t="str">
        <f t="shared" si="158"/>
        <v/>
      </c>
      <c r="J786" s="45">
        <f t="shared" si="159"/>
        <v>7.9999999999999716</v>
      </c>
      <c r="K786" s="45">
        <f t="shared" si="160"/>
        <v>3.9999999999999858</v>
      </c>
      <c r="L786" s="45">
        <f t="shared" si="161"/>
        <v>1</v>
      </c>
      <c r="M786" s="45">
        <f t="shared" ca="1" si="162"/>
        <v>0.50208333333333333</v>
      </c>
      <c r="N786" s="45" t="str">
        <f t="shared" si="163"/>
        <v/>
      </c>
      <c r="O786" s="45">
        <f t="shared" si="164"/>
        <v>4.4399999999999844</v>
      </c>
      <c r="P786" s="46">
        <f t="shared" si="165"/>
        <v>1.8551686513860439</v>
      </c>
      <c r="Q786" s="45">
        <f t="shared" si="166"/>
        <v>3.9999999999999862E-2</v>
      </c>
      <c r="R786" s="45">
        <f t="shared" si="167"/>
        <v>4.4799999999999844</v>
      </c>
      <c r="S786" s="46">
        <f t="shared" si="168"/>
        <v>1.8951686513860437</v>
      </c>
    </row>
    <row r="787" spans="1:19" x14ac:dyDescent="0.25">
      <c r="D787" s="54">
        <v>1.1000000000000001</v>
      </c>
      <c r="F787" s="51">
        <v>0.52638888888888891</v>
      </c>
      <c r="H787" s="51">
        <v>0.52847222222222223</v>
      </c>
      <c r="I787" s="44" t="str">
        <f t="shared" si="158"/>
        <v/>
      </c>
      <c r="J787" s="45">
        <f t="shared" si="159"/>
        <v>1.9999999999999929</v>
      </c>
      <c r="K787" s="45">
        <f t="shared" si="160"/>
        <v>2.9999999999999893</v>
      </c>
      <c r="L787" s="45">
        <f t="shared" si="161"/>
        <v>2</v>
      </c>
      <c r="M787" s="45">
        <f t="shared" ca="1" si="162"/>
        <v>0.50208333333333333</v>
      </c>
      <c r="N787" s="45" t="str">
        <f t="shared" si="163"/>
        <v/>
      </c>
      <c r="O787" s="45">
        <f t="shared" si="164"/>
        <v>1.9999999999999929</v>
      </c>
      <c r="P787" s="46">
        <f t="shared" si="165"/>
        <v>1.9933174685460464</v>
      </c>
      <c r="Q787" s="45">
        <f t="shared" si="166"/>
        <v>3.2999999999999887</v>
      </c>
      <c r="R787" s="45">
        <f t="shared" si="167"/>
        <v>5.2999999999999812</v>
      </c>
      <c r="S787" s="46">
        <f t="shared" si="168"/>
        <v>5.2933174685460349</v>
      </c>
    </row>
    <row r="788" spans="1:19" x14ac:dyDescent="0.25">
      <c r="D788" s="54">
        <v>0.9</v>
      </c>
      <c r="F788" s="51">
        <v>0.52986111111111112</v>
      </c>
      <c r="H788" s="51">
        <v>0.53194444444444444</v>
      </c>
      <c r="I788" s="44">
        <f t="shared" si="158"/>
        <v>0.53541666666666665</v>
      </c>
      <c r="J788" s="45" t="str">
        <f t="shared" si="159"/>
        <v/>
      </c>
      <c r="K788" s="45">
        <f t="shared" si="160"/>
        <v>2.9999999999999893</v>
      </c>
      <c r="L788" s="45">
        <f t="shared" si="161"/>
        <v>3</v>
      </c>
      <c r="M788" s="45">
        <f t="shared" ca="1" si="162"/>
        <v>0.50208333333333333</v>
      </c>
      <c r="N788" s="45" t="e">
        <f t="shared" ca="1" si="163"/>
        <v>#VALUE!</v>
      </c>
      <c r="O788" s="45">
        <f t="shared" si="164"/>
        <v>2.25</v>
      </c>
      <c r="P788" s="46">
        <f t="shared" si="165"/>
        <v>0.32822386709772522</v>
      </c>
      <c r="Q788" s="45">
        <f t="shared" si="166"/>
        <v>2.6999999999999904</v>
      </c>
      <c r="R788" s="45">
        <f t="shared" si="167"/>
        <v>4.9499999999999904</v>
      </c>
      <c r="S788" s="46">
        <f t="shared" si="168"/>
        <v>3.0282238670977155</v>
      </c>
    </row>
    <row r="789" spans="1:19" x14ac:dyDescent="0.25">
      <c r="A789" s="50">
        <v>37966</v>
      </c>
      <c r="B789" s="51">
        <v>0.55486111111111114</v>
      </c>
      <c r="C789" s="45">
        <v>3</v>
      </c>
      <c r="D789" s="54">
        <v>0.01</v>
      </c>
      <c r="F789" s="51">
        <v>0.59236111111111112</v>
      </c>
      <c r="H789" s="51">
        <v>0.60138888888888886</v>
      </c>
      <c r="I789" s="44" t="str">
        <f t="shared" si="158"/>
        <v/>
      </c>
      <c r="J789" s="45">
        <f t="shared" si="159"/>
        <v>11.000000000000121</v>
      </c>
      <c r="K789" s="45">
        <f t="shared" si="160"/>
        <v>12.999999999999954</v>
      </c>
      <c r="L789" s="45">
        <f t="shared" si="161"/>
        <v>1</v>
      </c>
      <c r="M789" s="45">
        <f t="shared" ca="1" si="162"/>
        <v>0.55486111111111114</v>
      </c>
      <c r="N789" s="45" t="str">
        <f t="shared" si="163"/>
        <v/>
      </c>
      <c r="O789" s="45">
        <f t="shared" si="164"/>
        <v>6.1050000000000679</v>
      </c>
      <c r="P789" s="46">
        <f t="shared" si="165"/>
        <v>2.5508568956558473</v>
      </c>
      <c r="Q789" s="45">
        <f t="shared" si="166"/>
        <v>0.12999999999999953</v>
      </c>
      <c r="R789" s="45">
        <f t="shared" si="167"/>
        <v>6.2350000000000678</v>
      </c>
      <c r="S789" s="46">
        <f t="shared" si="168"/>
        <v>2.6808568956558467</v>
      </c>
    </row>
    <row r="790" spans="1:19" x14ac:dyDescent="0.25">
      <c r="D790" s="54">
        <v>1.1000000000000001</v>
      </c>
      <c r="F790" s="51">
        <v>0.60902777777777783</v>
      </c>
      <c r="H790" s="51">
        <v>0.6118055555555556</v>
      </c>
      <c r="I790" s="44" t="str">
        <f t="shared" si="158"/>
        <v/>
      </c>
      <c r="J790" s="45">
        <f t="shared" si="159"/>
        <v>4.9999999999999822</v>
      </c>
      <c r="K790" s="45">
        <f t="shared" si="160"/>
        <v>3.9999999999999858</v>
      </c>
      <c r="L790" s="45">
        <f t="shared" si="161"/>
        <v>2</v>
      </c>
      <c r="M790" s="45">
        <f t="shared" ca="1" si="162"/>
        <v>0.55486111111111114</v>
      </c>
      <c r="N790" s="45" t="str">
        <f t="shared" si="163"/>
        <v/>
      </c>
      <c r="O790" s="45">
        <f t="shared" si="164"/>
        <v>4.9999999999999822</v>
      </c>
      <c r="P790" s="46">
        <f t="shared" si="165"/>
        <v>4.9832936713651161</v>
      </c>
      <c r="Q790" s="45">
        <f t="shared" si="166"/>
        <v>4.3999999999999844</v>
      </c>
      <c r="R790" s="45">
        <f t="shared" si="167"/>
        <v>9.3999999999999666</v>
      </c>
      <c r="S790" s="46">
        <f t="shared" si="168"/>
        <v>9.3832936713651005</v>
      </c>
    </row>
    <row r="791" spans="1:19" x14ac:dyDescent="0.25">
      <c r="D791" s="54">
        <v>0.9</v>
      </c>
      <c r="F791" s="51">
        <v>0.61527777777777781</v>
      </c>
      <c r="H791" s="51">
        <v>0.61527777777777781</v>
      </c>
      <c r="I791" s="44" t="str">
        <f t="shared" si="158"/>
        <v/>
      </c>
      <c r="J791" s="45">
        <f t="shared" si="159"/>
        <v>4.9999999999999822</v>
      </c>
      <c r="K791" s="45">
        <f t="shared" si="160"/>
        <v>0</v>
      </c>
      <c r="L791" s="45">
        <f t="shared" si="161"/>
        <v>3</v>
      </c>
      <c r="M791" s="45">
        <f t="shared" ca="1" si="162"/>
        <v>0.55486111111111114</v>
      </c>
      <c r="N791" s="45" t="str">
        <f t="shared" si="163"/>
        <v/>
      </c>
      <c r="O791" s="45">
        <f t="shared" si="164"/>
        <v>2.249999999999992</v>
      </c>
      <c r="P791" s="46">
        <f t="shared" si="165"/>
        <v>0.32822395243093011</v>
      </c>
      <c r="Q791" s="45">
        <f t="shared" si="166"/>
        <v>0</v>
      </c>
      <c r="R791" s="45">
        <f t="shared" si="167"/>
        <v>2.249999999999992</v>
      </c>
      <c r="S791" s="46">
        <f t="shared" si="168"/>
        <v>0.32822395243093011</v>
      </c>
    </row>
    <row r="792" spans="1:19" x14ac:dyDescent="0.25">
      <c r="D792" s="54">
        <v>0</v>
      </c>
      <c r="F792" s="51">
        <v>0.61875000000000002</v>
      </c>
      <c r="H792" s="51">
        <v>0.63611111111111118</v>
      </c>
      <c r="I792" s="44" t="str">
        <f t="shared" si="158"/>
        <v/>
      </c>
      <c r="J792" s="45">
        <f t="shared" si="159"/>
        <v>48.999999999999829</v>
      </c>
      <c r="K792" s="45">
        <f t="shared" si="160"/>
        <v>25.000000000000071</v>
      </c>
      <c r="L792" s="45">
        <f t="shared" si="161"/>
        <v>4</v>
      </c>
      <c r="M792" s="45">
        <f t="shared" ca="1" si="162"/>
        <v>0.55486111111111114</v>
      </c>
      <c r="N792" s="45" t="str">
        <f t="shared" si="163"/>
        <v/>
      </c>
      <c r="O792" s="45">
        <f t="shared" si="164"/>
        <v>0.24499999999999916</v>
      </c>
      <c r="P792" s="46">
        <f t="shared" si="165"/>
        <v>5.3200496444976077E-2</v>
      </c>
      <c r="Q792" s="45">
        <f t="shared" si="166"/>
        <v>0</v>
      </c>
      <c r="R792" s="45">
        <f t="shared" si="167"/>
        <v>0.24499999999999916</v>
      </c>
      <c r="S792" s="46">
        <f t="shared" si="168"/>
        <v>5.3200496444976077E-2</v>
      </c>
    </row>
    <row r="793" spans="1:19" x14ac:dyDescent="0.25">
      <c r="D793" s="54">
        <v>0.01</v>
      </c>
      <c r="F793" s="51">
        <v>0.67013888888888884</v>
      </c>
      <c r="H793" s="51">
        <v>0.67361111111111116</v>
      </c>
      <c r="I793" s="44" t="str">
        <f t="shared" si="158"/>
        <v/>
      </c>
      <c r="J793" s="45">
        <f t="shared" si="159"/>
        <v>10.999999999999961</v>
      </c>
      <c r="K793" s="45">
        <f t="shared" si="160"/>
        <v>5.0000000000001421</v>
      </c>
      <c r="L793" s="45">
        <f t="shared" si="161"/>
        <v>5</v>
      </c>
      <c r="M793" s="45">
        <f t="shared" ca="1" si="162"/>
        <v>0.55486111111111114</v>
      </c>
      <c r="N793" s="45" t="str">
        <f t="shared" si="163"/>
        <v/>
      </c>
      <c r="O793" s="45">
        <f t="shared" si="164"/>
        <v>6.1049999999999791</v>
      </c>
      <c r="P793" s="46">
        <f t="shared" si="165"/>
        <v>2.55085689565581</v>
      </c>
      <c r="Q793" s="45">
        <f t="shared" si="166"/>
        <v>5.0000000000001425E-2</v>
      </c>
      <c r="R793" s="45">
        <f t="shared" si="167"/>
        <v>6.1549999999999807</v>
      </c>
      <c r="S793" s="46">
        <f t="shared" si="168"/>
        <v>2.6008568956558116</v>
      </c>
    </row>
    <row r="794" spans="1:19" x14ac:dyDescent="0.25">
      <c r="D794" s="54">
        <v>1.1000000000000001</v>
      </c>
      <c r="F794" s="51">
        <v>0.68125000000000002</v>
      </c>
      <c r="H794" s="51">
        <v>0.68402777777777779</v>
      </c>
      <c r="I794" s="44" t="str">
        <f t="shared" si="158"/>
        <v/>
      </c>
      <c r="J794" s="45">
        <f t="shared" si="159"/>
        <v>5.9999999999999787</v>
      </c>
      <c r="K794" s="45">
        <f t="shared" si="160"/>
        <v>3.9999999999999858</v>
      </c>
      <c r="L794" s="45">
        <f t="shared" si="161"/>
        <v>6</v>
      </c>
      <c r="M794" s="45">
        <f t="shared" ca="1" si="162"/>
        <v>0.55486111111111114</v>
      </c>
      <c r="N794" s="45" t="str">
        <f t="shared" si="163"/>
        <v/>
      </c>
      <c r="O794" s="45">
        <f t="shared" si="164"/>
        <v>5.9999999999999787</v>
      </c>
      <c r="P794" s="46">
        <f t="shared" si="165"/>
        <v>5.9799524056381399</v>
      </c>
      <c r="Q794" s="45">
        <f t="shared" si="166"/>
        <v>4.3999999999999844</v>
      </c>
      <c r="R794" s="45">
        <f t="shared" si="167"/>
        <v>10.399999999999963</v>
      </c>
      <c r="S794" s="46">
        <f t="shared" si="168"/>
        <v>10.379952405638125</v>
      </c>
    </row>
    <row r="795" spans="1:19" x14ac:dyDescent="0.25">
      <c r="D795" s="54">
        <v>0.9</v>
      </c>
      <c r="F795" s="51">
        <v>0.68819444444444444</v>
      </c>
      <c r="H795" s="51">
        <v>0.69166666666666676</v>
      </c>
      <c r="I795" s="44">
        <f t="shared" si="158"/>
        <v>0.69513888888888897</v>
      </c>
      <c r="J795" s="45" t="str">
        <f t="shared" si="159"/>
        <v/>
      </c>
      <c r="K795" s="45">
        <f t="shared" si="160"/>
        <v>5.0000000000001421</v>
      </c>
      <c r="L795" s="45">
        <f t="shared" si="161"/>
        <v>7</v>
      </c>
      <c r="M795" s="45">
        <f t="shared" ca="1" si="162"/>
        <v>0.55486111111111114</v>
      </c>
      <c r="N795" s="45" t="e">
        <f t="shared" ca="1" si="163"/>
        <v>#VALUE!</v>
      </c>
      <c r="O795" s="45">
        <f t="shared" si="164"/>
        <v>2.25</v>
      </c>
      <c r="P795" s="46">
        <f t="shared" si="165"/>
        <v>0.32822386709772522</v>
      </c>
      <c r="Q795" s="45">
        <f t="shared" si="166"/>
        <v>4.5000000000001279</v>
      </c>
      <c r="R795" s="45">
        <f t="shared" si="167"/>
        <v>6.7500000000001279</v>
      </c>
      <c r="S795" s="46">
        <f t="shared" si="168"/>
        <v>4.8282238670978535</v>
      </c>
    </row>
    <row r="796" spans="1:19" x14ac:dyDescent="0.25">
      <c r="A796" s="50">
        <v>37967</v>
      </c>
      <c r="B796" s="51">
        <v>0.34236111111111112</v>
      </c>
      <c r="C796" s="45">
        <v>4</v>
      </c>
      <c r="D796" s="54">
        <v>0.01</v>
      </c>
      <c r="F796" s="51">
        <v>0.37847222222222227</v>
      </c>
      <c r="H796" s="51">
        <v>0.38263888888888892</v>
      </c>
      <c r="I796" s="44" t="str">
        <f t="shared" si="158"/>
        <v/>
      </c>
      <c r="J796" s="45">
        <f t="shared" si="159"/>
        <v>4.9999999999999822</v>
      </c>
      <c r="K796" s="45">
        <f t="shared" si="160"/>
        <v>5.9999999999999787</v>
      </c>
      <c r="L796" s="45">
        <f t="shared" si="161"/>
        <v>1</v>
      </c>
      <c r="M796" s="45">
        <f t="shared" ca="1" si="162"/>
        <v>0.34236111111111112</v>
      </c>
      <c r="N796" s="45" t="str">
        <f t="shared" si="163"/>
        <v/>
      </c>
      <c r="O796" s="45">
        <f t="shared" si="164"/>
        <v>250.02499999999912</v>
      </c>
      <c r="P796" s="46">
        <f t="shared" si="165"/>
        <v>54.281970827490539</v>
      </c>
      <c r="Q796" s="45">
        <f t="shared" si="166"/>
        <v>5.999999999999979E-2</v>
      </c>
      <c r="R796" s="45">
        <f t="shared" si="167"/>
        <v>250.08499999999913</v>
      </c>
      <c r="S796" s="46">
        <f t="shared" si="168"/>
        <v>54.341970827490542</v>
      </c>
    </row>
    <row r="797" spans="1:19" x14ac:dyDescent="0.25">
      <c r="D797" s="54">
        <v>100</v>
      </c>
      <c r="F797" s="51">
        <v>0.38611111111111113</v>
      </c>
      <c r="H797" s="51">
        <v>0.38680555555555557</v>
      </c>
      <c r="I797" s="44" t="str">
        <f t="shared" si="158"/>
        <v/>
      </c>
      <c r="J797" s="45">
        <f t="shared" si="159"/>
        <v>3.9999999999999858</v>
      </c>
      <c r="K797" s="45">
        <f t="shared" si="160"/>
        <v>0.99999999999999645</v>
      </c>
      <c r="L797" s="45">
        <f t="shared" si="161"/>
        <v>2</v>
      </c>
      <c r="M797" s="45">
        <f t="shared" ca="1" si="162"/>
        <v>0.34236111111111112</v>
      </c>
      <c r="N797" s="45" t="str">
        <f t="shared" si="163"/>
        <v/>
      </c>
      <c r="O797" s="45">
        <f t="shared" si="164"/>
        <v>559.99999999999795</v>
      </c>
      <c r="P797" s="46">
        <f t="shared" si="165"/>
        <v>544.41521308230074</v>
      </c>
      <c r="Q797" s="45">
        <f t="shared" si="166"/>
        <v>99.999999999999645</v>
      </c>
      <c r="R797" s="45">
        <f t="shared" si="167"/>
        <v>659.99999999999761</v>
      </c>
      <c r="S797" s="46">
        <f t="shared" si="168"/>
        <v>644.4152130823004</v>
      </c>
    </row>
    <row r="798" spans="1:19" x14ac:dyDescent="0.25">
      <c r="D798" s="54">
        <v>180</v>
      </c>
      <c r="F798" s="51">
        <v>0.38958333333333334</v>
      </c>
      <c r="H798" s="51">
        <v>0.50416666666666665</v>
      </c>
      <c r="I798" s="44">
        <f t="shared" si="158"/>
        <v>0.50763888888888886</v>
      </c>
      <c r="J798" s="45" t="str">
        <f t="shared" si="159"/>
        <v/>
      </c>
      <c r="K798" s="45">
        <f t="shared" si="160"/>
        <v>164.99999999999997</v>
      </c>
      <c r="L798" s="45">
        <f t="shared" si="161"/>
        <v>3</v>
      </c>
      <c r="M798" s="45">
        <f t="shared" ca="1" si="162"/>
        <v>0.34236111111111112</v>
      </c>
      <c r="N798" s="45" t="e">
        <f t="shared" ca="1" si="163"/>
        <v>#VALUE!</v>
      </c>
      <c r="O798" s="45">
        <f t="shared" si="164"/>
        <v>450</v>
      </c>
      <c r="P798" s="46">
        <f t="shared" si="165"/>
        <v>47.347346607878421</v>
      </c>
      <c r="Q798" s="45">
        <f t="shared" si="166"/>
        <v>29699.999999999996</v>
      </c>
      <c r="R798" s="45">
        <f t="shared" si="167"/>
        <v>30149.999999999996</v>
      </c>
      <c r="S798" s="46">
        <f t="shared" si="168"/>
        <v>29747.347346607876</v>
      </c>
    </row>
    <row r="799" spans="1:19" x14ac:dyDescent="0.25">
      <c r="A799" s="50">
        <v>37970</v>
      </c>
      <c r="B799" s="51">
        <v>0.54652777777777783</v>
      </c>
      <c r="C799" s="45">
        <v>3</v>
      </c>
      <c r="D799" s="54">
        <v>0.01</v>
      </c>
      <c r="F799" s="51">
        <v>0.59375</v>
      </c>
      <c r="H799" s="51">
        <v>0.62152777777777779</v>
      </c>
      <c r="I799" s="44" t="str">
        <f t="shared" si="158"/>
        <v/>
      </c>
      <c r="J799" s="45">
        <f t="shared" si="159"/>
        <v>7.9999999999999716</v>
      </c>
      <c r="K799" s="45">
        <f t="shared" si="160"/>
        <v>40.000000000000014</v>
      </c>
      <c r="L799" s="45">
        <f t="shared" si="161"/>
        <v>1</v>
      </c>
      <c r="M799" s="45">
        <f t="shared" ca="1" si="162"/>
        <v>0.54652777777777783</v>
      </c>
      <c r="N799" s="45" t="str">
        <f t="shared" si="163"/>
        <v/>
      </c>
      <c r="O799" s="45">
        <f t="shared" si="164"/>
        <v>0.43999999999999845</v>
      </c>
      <c r="P799" s="46">
        <f t="shared" si="165"/>
        <v>0.31270424881382258</v>
      </c>
      <c r="Q799" s="45">
        <f t="shared" si="166"/>
        <v>0.40000000000000013</v>
      </c>
      <c r="R799" s="45">
        <f t="shared" si="167"/>
        <v>0.83999999999999853</v>
      </c>
      <c r="S799" s="46">
        <f t="shared" si="168"/>
        <v>0.71270424881382266</v>
      </c>
    </row>
    <row r="800" spans="1:19" x14ac:dyDescent="0.25">
      <c r="D800" s="54">
        <v>0.1</v>
      </c>
      <c r="F800" s="51">
        <v>0.62708333333333333</v>
      </c>
      <c r="H800" s="51">
        <v>0.63541666666666663</v>
      </c>
      <c r="I800" s="44">
        <f t="shared" si="158"/>
        <v>0.63888888888888884</v>
      </c>
      <c r="J800" s="45" t="str">
        <f t="shared" si="159"/>
        <v/>
      </c>
      <c r="K800" s="45">
        <f t="shared" si="160"/>
        <v>11.999999999999957</v>
      </c>
      <c r="L800" s="45">
        <f t="shared" si="161"/>
        <v>2</v>
      </c>
      <c r="M800" s="45">
        <f t="shared" ca="1" si="162"/>
        <v>0.54652777777777783</v>
      </c>
      <c r="N800" s="45" t="e">
        <f t="shared" ca="1" si="163"/>
        <v>#VALUE!</v>
      </c>
      <c r="O800" s="45">
        <f t="shared" si="164"/>
        <v>0.25</v>
      </c>
      <c r="P800" s="46">
        <f t="shared" si="165"/>
        <v>4.342905372259271E-2</v>
      </c>
      <c r="Q800" s="45">
        <f t="shared" si="166"/>
        <v>1.1999999999999957</v>
      </c>
      <c r="R800" s="45">
        <f t="shared" si="167"/>
        <v>1.4499999999999957</v>
      </c>
      <c r="S800" s="46">
        <f t="shared" si="168"/>
        <v>1.2434290537225885</v>
      </c>
    </row>
    <row r="801" spans="1:19" x14ac:dyDescent="0.25">
      <c r="A801" s="50">
        <v>37971</v>
      </c>
      <c r="B801" s="51">
        <v>0.44722222222222219</v>
      </c>
      <c r="C801" s="45">
        <v>3</v>
      </c>
      <c r="D801" s="54">
        <v>0.01</v>
      </c>
      <c r="F801" s="51">
        <v>0.50902777777777775</v>
      </c>
      <c r="H801" s="51">
        <v>0.52500000000000002</v>
      </c>
      <c r="I801" s="44" t="str">
        <f t="shared" si="158"/>
        <v/>
      </c>
      <c r="J801" s="45">
        <f t="shared" si="159"/>
        <v>3.9999999999999858</v>
      </c>
      <c r="K801" s="45">
        <f t="shared" si="160"/>
        <v>23.000000000000078</v>
      </c>
      <c r="L801" s="45">
        <f t="shared" si="161"/>
        <v>1</v>
      </c>
      <c r="M801" s="45">
        <f t="shared" ca="1" si="162"/>
        <v>0.44722222222222219</v>
      </c>
      <c r="N801" s="45" t="str">
        <f t="shared" si="163"/>
        <v/>
      </c>
      <c r="O801" s="45">
        <f t="shared" si="164"/>
        <v>1.0199999999999965</v>
      </c>
      <c r="P801" s="46">
        <f t="shared" si="165"/>
        <v>0.50103209922897962</v>
      </c>
      <c r="Q801" s="45">
        <f t="shared" si="166"/>
        <v>0.23000000000000079</v>
      </c>
      <c r="R801" s="45">
        <f t="shared" si="167"/>
        <v>1.2499999999999973</v>
      </c>
      <c r="S801" s="46">
        <f t="shared" si="168"/>
        <v>0.73103209922898038</v>
      </c>
    </row>
    <row r="802" spans="1:19" x14ac:dyDescent="0.25">
      <c r="D802" s="54">
        <v>0.5</v>
      </c>
      <c r="F802" s="51">
        <v>0.52777777777777779</v>
      </c>
      <c r="H802" s="51">
        <v>0.53125</v>
      </c>
      <c r="I802" s="44" t="str">
        <f t="shared" si="158"/>
        <v/>
      </c>
      <c r="J802" s="45">
        <f t="shared" si="159"/>
        <v>12.999999999999954</v>
      </c>
      <c r="K802" s="45">
        <f t="shared" si="160"/>
        <v>4.9999999999999822</v>
      </c>
      <c r="L802" s="45">
        <f t="shared" si="161"/>
        <v>2</v>
      </c>
      <c r="M802" s="45">
        <f t="shared" ca="1" si="162"/>
        <v>0.44722222222222219</v>
      </c>
      <c r="N802" s="45" t="str">
        <f t="shared" si="163"/>
        <v/>
      </c>
      <c r="O802" s="45">
        <f t="shared" si="164"/>
        <v>3.3149999999999884</v>
      </c>
      <c r="P802" s="46">
        <f t="shared" si="165"/>
        <v>1.6283543224941837</v>
      </c>
      <c r="Q802" s="45">
        <f t="shared" si="166"/>
        <v>2.4999999999999911</v>
      </c>
      <c r="R802" s="45">
        <f t="shared" si="167"/>
        <v>5.81499999999998</v>
      </c>
      <c r="S802" s="46">
        <f t="shared" si="168"/>
        <v>4.1283543224941752</v>
      </c>
    </row>
    <row r="803" spans="1:19" x14ac:dyDescent="0.25">
      <c r="D803" s="54">
        <v>0.01</v>
      </c>
      <c r="F803" s="51">
        <v>0.54027777777777775</v>
      </c>
      <c r="H803" s="51">
        <v>0.58124999999999993</v>
      </c>
      <c r="I803" s="44">
        <f t="shared" si="158"/>
        <v>0.58472222222222214</v>
      </c>
      <c r="J803" s="45" t="str">
        <f t="shared" si="159"/>
        <v/>
      </c>
      <c r="K803" s="45">
        <f t="shared" si="160"/>
        <v>58.99999999999995</v>
      </c>
      <c r="L803" s="45">
        <f t="shared" si="161"/>
        <v>3</v>
      </c>
      <c r="M803" s="45">
        <f t="shared" ca="1" si="162"/>
        <v>0.44722222222222219</v>
      </c>
      <c r="N803" s="45" t="e">
        <f t="shared" ca="1" si="163"/>
        <v>#VALUE!</v>
      </c>
      <c r="O803" s="45">
        <f t="shared" si="164"/>
        <v>2.5000000000000001E-2</v>
      </c>
      <c r="P803" s="46">
        <f t="shared" si="165"/>
        <v>5.4281443780592247E-3</v>
      </c>
      <c r="Q803" s="45">
        <f t="shared" si="166"/>
        <v>0.58999999999999952</v>
      </c>
      <c r="R803" s="45">
        <f t="shared" si="167"/>
        <v>0.61499999999999955</v>
      </c>
      <c r="S803" s="46">
        <f t="shared" si="168"/>
        <v>0.5954281443780588</v>
      </c>
    </row>
    <row r="804" spans="1:19" x14ac:dyDescent="0.25">
      <c r="A804" s="50">
        <v>37971</v>
      </c>
      <c r="B804" s="51">
        <v>0.63541666666666663</v>
      </c>
      <c r="C804" s="45">
        <v>3</v>
      </c>
      <c r="D804" s="54">
        <v>0.01</v>
      </c>
      <c r="F804" s="51">
        <v>0.6645833333333333</v>
      </c>
      <c r="H804" s="51">
        <v>0.67361111111111116</v>
      </c>
      <c r="I804" s="44" t="str">
        <f t="shared" si="158"/>
        <v/>
      </c>
      <c r="J804" s="45">
        <f t="shared" si="159"/>
        <v>9.9999999999998046</v>
      </c>
      <c r="K804" s="45">
        <f t="shared" si="160"/>
        <v>13.000000000000114</v>
      </c>
      <c r="L804" s="45">
        <f t="shared" si="161"/>
        <v>1</v>
      </c>
      <c r="M804" s="45">
        <f t="shared" ca="1" si="162"/>
        <v>0.63541666666666663</v>
      </c>
      <c r="N804" s="45" t="str">
        <f t="shared" si="163"/>
        <v/>
      </c>
      <c r="O804" s="45">
        <f t="shared" si="164"/>
        <v>5.5499999999998924</v>
      </c>
      <c r="P804" s="46">
        <f t="shared" si="165"/>
        <v>2.3189608142325175</v>
      </c>
      <c r="Q804" s="45">
        <f t="shared" si="166"/>
        <v>0.13000000000000114</v>
      </c>
      <c r="R804" s="45">
        <f t="shared" si="167"/>
        <v>5.6799999999998931</v>
      </c>
      <c r="S804" s="46">
        <f t="shared" si="168"/>
        <v>2.4489608142325188</v>
      </c>
    </row>
    <row r="805" spans="1:19" x14ac:dyDescent="0.25">
      <c r="D805" s="54">
        <v>1.1000000000000001</v>
      </c>
      <c r="F805" s="51">
        <v>0.68055555555555547</v>
      </c>
      <c r="H805" s="51">
        <v>0.68541666666666667</v>
      </c>
      <c r="I805" s="44" t="str">
        <f t="shared" si="158"/>
        <v/>
      </c>
      <c r="J805" s="45">
        <f t="shared" si="159"/>
        <v>2.9999999999999893</v>
      </c>
      <c r="K805" s="45">
        <f t="shared" si="160"/>
        <v>7.000000000000135</v>
      </c>
      <c r="L805" s="45">
        <f t="shared" si="161"/>
        <v>2</v>
      </c>
      <c r="M805" s="45">
        <f t="shared" ca="1" si="162"/>
        <v>0.63541666666666663</v>
      </c>
      <c r="N805" s="45" t="str">
        <f t="shared" si="163"/>
        <v/>
      </c>
      <c r="O805" s="45">
        <f t="shared" si="164"/>
        <v>2.9999999999999893</v>
      </c>
      <c r="P805" s="46">
        <f t="shared" si="165"/>
        <v>2.98997620281907</v>
      </c>
      <c r="Q805" s="45">
        <f t="shared" si="166"/>
        <v>7.7000000000001494</v>
      </c>
      <c r="R805" s="45">
        <f t="shared" si="167"/>
        <v>10.700000000000138</v>
      </c>
      <c r="S805" s="46">
        <f t="shared" si="168"/>
        <v>10.689976202819219</v>
      </c>
    </row>
    <row r="806" spans="1:19" x14ac:dyDescent="0.25">
      <c r="D806" s="54">
        <v>0.9</v>
      </c>
      <c r="F806" s="51">
        <v>0.6875</v>
      </c>
      <c r="H806" s="51">
        <v>0.69097222222222221</v>
      </c>
      <c r="I806" s="44">
        <f t="shared" si="158"/>
        <v>0.69444444444444442</v>
      </c>
      <c r="J806" s="45" t="str">
        <f t="shared" si="159"/>
        <v/>
      </c>
      <c r="K806" s="45">
        <f t="shared" si="160"/>
        <v>4.9999999999999822</v>
      </c>
      <c r="L806" s="45">
        <f t="shared" si="161"/>
        <v>3</v>
      </c>
      <c r="M806" s="45">
        <f t="shared" ca="1" si="162"/>
        <v>0.63541666666666663</v>
      </c>
      <c r="N806" s="45" t="e">
        <f t="shared" ca="1" si="163"/>
        <v>#VALUE!</v>
      </c>
      <c r="O806" s="45">
        <f t="shared" si="164"/>
        <v>2.25</v>
      </c>
      <c r="P806" s="46">
        <f t="shared" si="165"/>
        <v>0.32822386709772522</v>
      </c>
      <c r="Q806" s="45">
        <f t="shared" si="166"/>
        <v>4.499999999999984</v>
      </c>
      <c r="R806" s="45">
        <f t="shared" si="167"/>
        <v>6.749999999999984</v>
      </c>
      <c r="S806" s="46">
        <f t="shared" si="168"/>
        <v>4.8282238670977096</v>
      </c>
    </row>
    <row r="807" spans="1:19" x14ac:dyDescent="0.25">
      <c r="A807" s="50">
        <v>37972</v>
      </c>
      <c r="B807" s="51">
        <v>0.3430555555555555</v>
      </c>
      <c r="C807" s="45">
        <v>206</v>
      </c>
      <c r="D807" s="54">
        <v>0.01</v>
      </c>
      <c r="F807" s="51">
        <v>0.3888888888888889</v>
      </c>
      <c r="H807" s="51">
        <v>0.39166666666666666</v>
      </c>
      <c r="I807" s="44">
        <f t="shared" si="158"/>
        <v>0.39513888888888887</v>
      </c>
      <c r="J807" s="45" t="str">
        <f t="shared" si="159"/>
        <v/>
      </c>
      <c r="K807" s="45">
        <f t="shared" si="160"/>
        <v>3.9999999999999858</v>
      </c>
      <c r="L807" s="45">
        <f t="shared" si="161"/>
        <v>1</v>
      </c>
      <c r="M807" s="45">
        <f t="shared" ca="1" si="162"/>
        <v>0.3430555555555555</v>
      </c>
      <c r="N807" s="45" t="e">
        <f t="shared" ca="1" si="163"/>
        <v>#VALUE!</v>
      </c>
      <c r="O807" s="45">
        <f t="shared" si="164"/>
        <v>2.5000000000000001E-2</v>
      </c>
      <c r="P807" s="46">
        <f t="shared" si="165"/>
        <v>5.4281443780592247E-3</v>
      </c>
      <c r="Q807" s="45">
        <f t="shared" si="166"/>
        <v>3.9999999999999862E-2</v>
      </c>
      <c r="R807" s="45">
        <f t="shared" si="167"/>
        <v>6.4999999999999863E-2</v>
      </c>
      <c r="S807" s="46">
        <f t="shared" si="168"/>
        <v>4.5428144378059088E-2</v>
      </c>
    </row>
    <row r="808" spans="1:19" x14ac:dyDescent="0.25">
      <c r="A808" s="50">
        <v>37972</v>
      </c>
      <c r="B808" s="51">
        <v>0.41944444444444445</v>
      </c>
      <c r="C808" s="45">
        <v>3</v>
      </c>
      <c r="D808" s="54">
        <v>0.01</v>
      </c>
      <c r="F808" s="51">
        <v>0.44375000000000003</v>
      </c>
      <c r="H808" s="51">
        <v>0.45347222222222222</v>
      </c>
      <c r="I808" s="44" t="str">
        <f t="shared" si="158"/>
        <v/>
      </c>
      <c r="J808" s="45">
        <f t="shared" si="159"/>
        <v>27.999999999999979</v>
      </c>
      <c r="K808" s="45">
        <f t="shared" si="160"/>
        <v>13.99999999999995</v>
      </c>
      <c r="L808" s="45">
        <f t="shared" si="161"/>
        <v>1</v>
      </c>
      <c r="M808" s="45">
        <f t="shared" ca="1" si="162"/>
        <v>0.41944444444444445</v>
      </c>
      <c r="N808" s="45" t="str">
        <f t="shared" si="163"/>
        <v/>
      </c>
      <c r="O808" s="45">
        <f t="shared" si="164"/>
        <v>15.53999999999999</v>
      </c>
      <c r="P808" s="46">
        <f t="shared" si="165"/>
        <v>6.4930902798511712</v>
      </c>
      <c r="Q808" s="45">
        <f t="shared" si="166"/>
        <v>0.13999999999999951</v>
      </c>
      <c r="R808" s="45">
        <f t="shared" si="167"/>
        <v>15.679999999999989</v>
      </c>
      <c r="S808" s="46">
        <f t="shared" si="168"/>
        <v>6.6330902798511708</v>
      </c>
    </row>
    <row r="809" spans="1:19" x14ac:dyDescent="0.25">
      <c r="D809" s="54">
        <v>1.1000000000000001</v>
      </c>
      <c r="F809" s="51">
        <v>0.47291666666666665</v>
      </c>
      <c r="H809" s="51">
        <v>0.4770833333333333</v>
      </c>
      <c r="I809" s="44" t="str">
        <f t="shared" si="158"/>
        <v/>
      </c>
      <c r="J809" s="45">
        <f t="shared" si="159"/>
        <v>3.0000000000000693</v>
      </c>
      <c r="K809" s="45">
        <f t="shared" si="160"/>
        <v>5.9999999999999787</v>
      </c>
      <c r="L809" s="45">
        <f t="shared" si="161"/>
        <v>2</v>
      </c>
      <c r="M809" s="45">
        <f t="shared" ca="1" si="162"/>
        <v>0.41944444444444445</v>
      </c>
      <c r="N809" s="45" t="str">
        <f t="shared" si="163"/>
        <v/>
      </c>
      <c r="O809" s="45">
        <f t="shared" si="164"/>
        <v>3.0000000000000693</v>
      </c>
      <c r="P809" s="46">
        <f t="shared" si="165"/>
        <v>2.9899762028191499</v>
      </c>
      <c r="Q809" s="45">
        <f t="shared" si="166"/>
        <v>6.5999999999999774</v>
      </c>
      <c r="R809" s="45">
        <f t="shared" si="167"/>
        <v>9.6000000000000476</v>
      </c>
      <c r="S809" s="46">
        <f t="shared" si="168"/>
        <v>9.5899762028191269</v>
      </c>
    </row>
    <row r="810" spans="1:19" x14ac:dyDescent="0.25">
      <c r="D810" s="54">
        <v>0.9</v>
      </c>
      <c r="F810" s="51">
        <v>0.47916666666666669</v>
      </c>
      <c r="H810" s="51">
        <v>0.48194444444444445</v>
      </c>
      <c r="I810" s="44">
        <f t="shared" si="158"/>
        <v>0.48541666666666666</v>
      </c>
      <c r="J810" s="45" t="str">
        <f t="shared" si="159"/>
        <v/>
      </c>
      <c r="K810" s="45">
        <f t="shared" si="160"/>
        <v>3.9999999999999858</v>
      </c>
      <c r="L810" s="45">
        <f t="shared" si="161"/>
        <v>3</v>
      </c>
      <c r="M810" s="45">
        <f t="shared" ca="1" si="162"/>
        <v>0.41944444444444445</v>
      </c>
      <c r="N810" s="45" t="e">
        <f t="shared" ca="1" si="163"/>
        <v>#VALUE!</v>
      </c>
      <c r="O810" s="45">
        <f t="shared" si="164"/>
        <v>2.25</v>
      </c>
      <c r="P810" s="46">
        <f t="shared" si="165"/>
        <v>0.32822386709772522</v>
      </c>
      <c r="Q810" s="45">
        <f t="shared" si="166"/>
        <v>3.5999999999999872</v>
      </c>
      <c r="R810" s="45">
        <f t="shared" si="167"/>
        <v>5.8499999999999872</v>
      </c>
      <c r="S810" s="46">
        <f t="shared" si="168"/>
        <v>3.9282238670977123</v>
      </c>
    </row>
    <row r="811" spans="1:19" x14ac:dyDescent="0.25">
      <c r="A811" s="50">
        <v>37972</v>
      </c>
      <c r="B811" s="51">
        <v>1307</v>
      </c>
      <c r="C811" s="45">
        <v>3</v>
      </c>
      <c r="D811" s="54">
        <v>0.01</v>
      </c>
      <c r="F811" s="51">
        <v>0.56874999999999998</v>
      </c>
      <c r="H811" s="51">
        <v>0.57222222222222219</v>
      </c>
      <c r="I811" s="44" t="str">
        <f t="shared" si="158"/>
        <v/>
      </c>
      <c r="J811" s="45">
        <f t="shared" si="159"/>
        <v>8.999999999999968</v>
      </c>
      <c r="K811" s="45">
        <f t="shared" si="160"/>
        <v>4.9999999999999822</v>
      </c>
      <c r="L811" s="45">
        <f t="shared" si="161"/>
        <v>1</v>
      </c>
      <c r="M811" s="45">
        <f t="shared" ca="1" si="162"/>
        <v>1307</v>
      </c>
      <c r="N811" s="45" t="str">
        <f t="shared" si="163"/>
        <v/>
      </c>
      <c r="O811" s="45">
        <f t="shared" si="164"/>
        <v>4.9949999999999823</v>
      </c>
      <c r="P811" s="46">
        <f t="shared" si="165"/>
        <v>2.0870647328092993</v>
      </c>
      <c r="Q811" s="45">
        <f t="shared" si="166"/>
        <v>4.9999999999999822E-2</v>
      </c>
      <c r="R811" s="45">
        <f t="shared" si="167"/>
        <v>5.0449999999999822</v>
      </c>
      <c r="S811" s="46">
        <f t="shared" si="168"/>
        <v>2.1370647328092991</v>
      </c>
    </row>
    <row r="812" spans="1:19" x14ac:dyDescent="0.25">
      <c r="D812" s="54">
        <v>1.1000000000000001</v>
      </c>
      <c r="F812" s="51">
        <v>0.57847222222222217</v>
      </c>
      <c r="H812" s="51">
        <v>0.5805555555555556</v>
      </c>
      <c r="I812" s="44" t="str">
        <f t="shared" ref="I812:I875" si="169">IF(OR(A813&lt;&gt;"",D813=""),H812+TIME(0,5,0),"")</f>
        <v/>
      </c>
      <c r="J812" s="45">
        <f t="shared" ref="J812:J875" si="170">IF(AND(OR(AND(A812&lt;&gt;"",A813=""),AND(A812="",A813="")),D813&lt;&gt;""),(F813-H812)*1440,"")</f>
        <v>1.9999999999999929</v>
      </c>
      <c r="K812" s="45">
        <f t="shared" ref="K812:K875" si="171">(H812-F812)*1440</f>
        <v>3.0000000000001492</v>
      </c>
      <c r="L812" s="45">
        <f t="shared" ref="L812:L875" si="172">IF(A812&lt;&gt;"",1,L811+1)</f>
        <v>2</v>
      </c>
      <c r="M812" s="45">
        <f t="shared" ref="M812:M875" ca="1" si="173">OFFSET(B812,-L812+1,0)</f>
        <v>1307</v>
      </c>
      <c r="N812" s="45" t="str">
        <f t="shared" ref="N812:N875" si="174">IF(I812&lt;&gt;"",(I812-VALUE(CONCATENATE(LEFT(M812,LEN(M812)-2),":",RIGHT(M812,2))))*1440,"")</f>
        <v/>
      </c>
      <c r="O812" s="45">
        <f t="shared" ref="O812:O875" si="175">IF(J812&lt;&gt;"",(D812+D813)*J812/2,D812*5/2)</f>
        <v>1.9999999999999929</v>
      </c>
      <c r="P812" s="46">
        <f t="shared" ref="P812:P875" si="176">IF(J812&lt;&gt;"",(D813-D812)*J812/LN((D813+0.000001)/(D812+0.000001)),-5*(D812-0.000001)/(LN(1/D812)-13.8155))</f>
        <v>1.9933174685460464</v>
      </c>
      <c r="Q812" s="45">
        <f t="shared" ref="Q812:Q875" si="177">(D812*K812)</f>
        <v>3.3000000000001646</v>
      </c>
      <c r="R812" s="45">
        <f t="shared" ref="R812:R875" si="178">O812+Q812</f>
        <v>5.300000000000157</v>
      </c>
      <c r="S812" s="46">
        <f t="shared" ref="S812:S875" si="179">P812+Q812</f>
        <v>5.2933174685462108</v>
      </c>
    </row>
    <row r="813" spans="1:19" x14ac:dyDescent="0.25">
      <c r="D813" s="54">
        <v>0.9</v>
      </c>
      <c r="F813" s="51">
        <v>0.58194444444444449</v>
      </c>
      <c r="H813" s="51">
        <v>0.58402777777777781</v>
      </c>
      <c r="I813" s="44">
        <f t="shared" si="169"/>
        <v>0.58750000000000002</v>
      </c>
      <c r="J813" s="45" t="str">
        <f t="shared" si="170"/>
        <v/>
      </c>
      <c r="K813" s="45">
        <f t="shared" si="171"/>
        <v>2.9999999999999893</v>
      </c>
      <c r="L813" s="45">
        <f t="shared" si="172"/>
        <v>3</v>
      </c>
      <c r="M813" s="45">
        <f t="shared" ca="1" si="173"/>
        <v>1307</v>
      </c>
      <c r="N813" s="45">
        <f t="shared" ca="1" si="174"/>
        <v>58.99999999999995</v>
      </c>
      <c r="O813" s="45">
        <f t="shared" si="175"/>
        <v>2.25</v>
      </c>
      <c r="P813" s="46">
        <f t="shared" si="176"/>
        <v>0.32822386709772522</v>
      </c>
      <c r="Q813" s="45">
        <f t="shared" si="177"/>
        <v>2.6999999999999904</v>
      </c>
      <c r="R813" s="45">
        <f t="shared" si="178"/>
        <v>4.9499999999999904</v>
      </c>
      <c r="S813" s="46">
        <f t="shared" si="179"/>
        <v>3.0282238670977155</v>
      </c>
    </row>
    <row r="814" spans="1:19" x14ac:dyDescent="0.25">
      <c r="A814" s="50">
        <v>37973</v>
      </c>
      <c r="B814" s="51">
        <v>826</v>
      </c>
      <c r="C814" s="45">
        <v>4</v>
      </c>
      <c r="D814" s="54">
        <v>0.01</v>
      </c>
      <c r="F814" s="51">
        <v>0.38472222222222219</v>
      </c>
      <c r="H814" s="51">
        <v>0.3888888888888889</v>
      </c>
      <c r="I814" s="44" t="str">
        <f t="shared" si="169"/>
        <v/>
      </c>
      <c r="J814" s="45">
        <f t="shared" si="170"/>
        <v>11.999999999999957</v>
      </c>
      <c r="K814" s="45">
        <f t="shared" si="171"/>
        <v>6.0000000000000586</v>
      </c>
      <c r="L814" s="45">
        <f t="shared" si="172"/>
        <v>1</v>
      </c>
      <c r="M814" s="45">
        <f t="shared" ca="1" si="173"/>
        <v>826</v>
      </c>
      <c r="N814" s="45" t="str">
        <f t="shared" si="174"/>
        <v/>
      </c>
      <c r="O814" s="45">
        <f t="shared" si="175"/>
        <v>60.059999999999782</v>
      </c>
      <c r="P814" s="46">
        <f t="shared" si="176"/>
        <v>17.354658467472191</v>
      </c>
      <c r="Q814" s="45">
        <f t="shared" si="177"/>
        <v>6.0000000000000588E-2</v>
      </c>
      <c r="R814" s="45">
        <f t="shared" si="178"/>
        <v>60.119999999999784</v>
      </c>
      <c r="S814" s="46">
        <f t="shared" si="179"/>
        <v>17.414658467472194</v>
      </c>
    </row>
    <row r="815" spans="1:19" x14ac:dyDescent="0.25">
      <c r="D815" s="54">
        <v>10</v>
      </c>
      <c r="F815" s="51">
        <v>0.3972222222222222</v>
      </c>
      <c r="H815" s="51">
        <v>0.39930555555555558</v>
      </c>
      <c r="I815" s="44" t="str">
        <f t="shared" si="169"/>
        <v/>
      </c>
      <c r="J815" s="45">
        <f t="shared" si="170"/>
        <v>11.999999999999957</v>
      </c>
      <c r="K815" s="45">
        <f t="shared" si="171"/>
        <v>3.0000000000000693</v>
      </c>
      <c r="L815" s="45">
        <f t="shared" si="172"/>
        <v>2</v>
      </c>
      <c r="M815" s="45">
        <f t="shared" ca="1" si="173"/>
        <v>826</v>
      </c>
      <c r="N815" s="45" t="str">
        <f t="shared" si="174"/>
        <v/>
      </c>
      <c r="O815" s="45">
        <f t="shared" si="175"/>
        <v>1139.9999999999959</v>
      </c>
      <c r="P815" s="46">
        <f t="shared" si="176"/>
        <v>705.79158583494905</v>
      </c>
      <c r="Q815" s="45">
        <f t="shared" si="177"/>
        <v>30.000000000000693</v>
      </c>
      <c r="R815" s="45">
        <f t="shared" si="178"/>
        <v>1169.9999999999966</v>
      </c>
      <c r="S815" s="46">
        <f t="shared" si="179"/>
        <v>735.79158583494973</v>
      </c>
    </row>
    <row r="816" spans="1:19" x14ac:dyDescent="0.25">
      <c r="D816" s="54">
        <v>180</v>
      </c>
      <c r="F816" s="51">
        <v>0.40763888888888888</v>
      </c>
      <c r="H816" s="51">
        <v>0.5131944444444444</v>
      </c>
      <c r="I816" s="44">
        <f t="shared" si="169"/>
        <v>0.51666666666666661</v>
      </c>
      <c r="J816" s="45" t="str">
        <f t="shared" si="170"/>
        <v/>
      </c>
      <c r="K816" s="45">
        <f t="shared" si="171"/>
        <v>151.99999999999994</v>
      </c>
      <c r="L816" s="45">
        <f t="shared" si="172"/>
        <v>3</v>
      </c>
      <c r="M816" s="45">
        <f t="shared" ca="1" si="173"/>
        <v>826</v>
      </c>
      <c r="N816" s="45">
        <f t="shared" ca="1" si="174"/>
        <v>237.99999999999989</v>
      </c>
      <c r="O816" s="45">
        <f t="shared" si="175"/>
        <v>450</v>
      </c>
      <c r="P816" s="46">
        <f t="shared" si="176"/>
        <v>47.347346607878421</v>
      </c>
      <c r="Q816" s="45">
        <f t="shared" si="177"/>
        <v>27359.999999999989</v>
      </c>
      <c r="R816" s="45">
        <f t="shared" si="178"/>
        <v>27809.999999999989</v>
      </c>
      <c r="S816" s="46">
        <f t="shared" si="179"/>
        <v>27407.347346607869</v>
      </c>
    </row>
    <row r="817" spans="1:19" x14ac:dyDescent="0.25">
      <c r="A817" s="50">
        <v>37974</v>
      </c>
      <c r="B817" s="51">
        <v>0.35833333333333334</v>
      </c>
      <c r="C817" s="45">
        <v>4</v>
      </c>
      <c r="D817" s="54">
        <v>0.01</v>
      </c>
      <c r="F817" s="51">
        <v>0.39583333333333331</v>
      </c>
      <c r="H817" s="51">
        <v>0.39930555555555558</v>
      </c>
      <c r="I817" s="44" t="str">
        <f t="shared" si="169"/>
        <v/>
      </c>
      <c r="J817" s="45">
        <f t="shared" si="170"/>
        <v>11.000000000000041</v>
      </c>
      <c r="K817" s="45">
        <f t="shared" si="171"/>
        <v>5.0000000000000622</v>
      </c>
      <c r="L817" s="45">
        <f t="shared" si="172"/>
        <v>1</v>
      </c>
      <c r="M817" s="45">
        <f t="shared" ca="1" si="173"/>
        <v>0.35833333333333334</v>
      </c>
      <c r="N817" s="45" t="str">
        <f t="shared" si="174"/>
        <v/>
      </c>
      <c r="O817" s="45">
        <f t="shared" si="175"/>
        <v>55.055000000000206</v>
      </c>
      <c r="P817" s="46">
        <f t="shared" si="176"/>
        <v>15.90843692851629</v>
      </c>
      <c r="Q817" s="45">
        <f t="shared" si="177"/>
        <v>5.000000000000062E-2</v>
      </c>
      <c r="R817" s="45">
        <f t="shared" si="178"/>
        <v>55.105000000000203</v>
      </c>
      <c r="S817" s="46">
        <f t="shared" si="179"/>
        <v>15.95843692851629</v>
      </c>
    </row>
    <row r="818" spans="1:19" x14ac:dyDescent="0.25">
      <c r="D818" s="54">
        <v>10</v>
      </c>
      <c r="F818" s="51">
        <v>0.4069444444444445</v>
      </c>
      <c r="H818" s="51">
        <v>0.40902777777777777</v>
      </c>
      <c r="I818" s="44" t="str">
        <f t="shared" si="169"/>
        <v/>
      </c>
      <c r="J818" s="45">
        <f t="shared" si="170"/>
        <v>11.000000000000041</v>
      </c>
      <c r="K818" s="45">
        <f t="shared" si="171"/>
        <v>2.9999999999999094</v>
      </c>
      <c r="L818" s="45">
        <f t="shared" si="172"/>
        <v>2</v>
      </c>
      <c r="M818" s="45">
        <f t="shared" ca="1" si="173"/>
        <v>0.35833333333333334</v>
      </c>
      <c r="N818" s="45" t="str">
        <f t="shared" si="174"/>
        <v/>
      </c>
      <c r="O818" s="45">
        <f t="shared" si="175"/>
        <v>1045.0000000000039</v>
      </c>
      <c r="P818" s="46">
        <f t="shared" si="176"/>
        <v>646.97562034870805</v>
      </c>
      <c r="Q818" s="45">
        <f t="shared" si="177"/>
        <v>29.999999999999094</v>
      </c>
      <c r="R818" s="45">
        <f t="shared" si="178"/>
        <v>1075.000000000003</v>
      </c>
      <c r="S818" s="46">
        <f t="shared" si="179"/>
        <v>676.97562034870714</v>
      </c>
    </row>
    <row r="819" spans="1:19" x14ac:dyDescent="0.25">
      <c r="D819" s="54">
        <v>180</v>
      </c>
      <c r="F819" s="51">
        <v>0.41666666666666669</v>
      </c>
      <c r="H819" s="51">
        <v>0.52083333333333337</v>
      </c>
      <c r="I819" s="44">
        <f t="shared" si="169"/>
        <v>0.52430555555555558</v>
      </c>
      <c r="J819" s="45" t="str">
        <f t="shared" si="170"/>
        <v/>
      </c>
      <c r="K819" s="45">
        <f t="shared" si="171"/>
        <v>150.00000000000003</v>
      </c>
      <c r="L819" s="45">
        <f t="shared" si="172"/>
        <v>3</v>
      </c>
      <c r="M819" s="45">
        <f t="shared" ca="1" si="173"/>
        <v>0.35833333333333334</v>
      </c>
      <c r="N819" s="45" t="e">
        <f t="shared" ca="1" si="174"/>
        <v>#VALUE!</v>
      </c>
      <c r="O819" s="45">
        <f t="shared" si="175"/>
        <v>450</v>
      </c>
      <c r="P819" s="46">
        <f t="shared" si="176"/>
        <v>47.347346607878421</v>
      </c>
      <c r="Q819" s="45">
        <f t="shared" si="177"/>
        <v>27000.000000000004</v>
      </c>
      <c r="R819" s="45">
        <f t="shared" si="178"/>
        <v>27450.000000000004</v>
      </c>
      <c r="S819" s="46">
        <f t="shared" si="179"/>
        <v>27047.347346607883</v>
      </c>
    </row>
    <row r="820" spans="1:19" x14ac:dyDescent="0.25">
      <c r="A820" s="50">
        <v>37978</v>
      </c>
      <c r="B820" s="51">
        <v>0.32291666666666669</v>
      </c>
      <c r="C820" s="45">
        <v>4</v>
      </c>
      <c r="D820" s="54">
        <v>0.01</v>
      </c>
      <c r="F820" s="51">
        <v>0.34791666666666665</v>
      </c>
      <c r="H820" s="51">
        <v>0.34930555555555554</v>
      </c>
      <c r="I820" s="44" t="str">
        <f t="shared" si="169"/>
        <v/>
      </c>
      <c r="J820" s="45">
        <f t="shared" si="170"/>
        <v>11.000000000000041</v>
      </c>
      <c r="K820" s="45">
        <f t="shared" si="171"/>
        <v>1.9999999999999929</v>
      </c>
      <c r="L820" s="45">
        <f t="shared" si="172"/>
        <v>1</v>
      </c>
      <c r="M820" s="45">
        <f t="shared" ca="1" si="173"/>
        <v>0.32291666666666669</v>
      </c>
      <c r="N820" s="45" t="str">
        <f t="shared" si="174"/>
        <v/>
      </c>
      <c r="O820" s="45">
        <f t="shared" si="175"/>
        <v>550.05500000000211</v>
      </c>
      <c r="P820" s="46">
        <f t="shared" si="176"/>
        <v>119.42033582048003</v>
      </c>
      <c r="Q820" s="45">
        <f t="shared" si="177"/>
        <v>1.9999999999999931E-2</v>
      </c>
      <c r="R820" s="45">
        <f t="shared" si="178"/>
        <v>550.07500000000209</v>
      </c>
      <c r="S820" s="46">
        <f t="shared" si="179"/>
        <v>119.44033582048003</v>
      </c>
    </row>
    <row r="821" spans="1:19" x14ac:dyDescent="0.25">
      <c r="D821" s="54">
        <v>100</v>
      </c>
      <c r="F821" s="51">
        <v>0.35694444444444445</v>
      </c>
      <c r="H821" s="51">
        <v>0.3576388888888889</v>
      </c>
      <c r="I821" s="44" t="str">
        <f t="shared" si="169"/>
        <v/>
      </c>
      <c r="J821" s="45">
        <f t="shared" si="170"/>
        <v>1.9999999999999929</v>
      </c>
      <c r="K821" s="45">
        <f t="shared" si="171"/>
        <v>0.99999999999999645</v>
      </c>
      <c r="L821" s="45">
        <f t="shared" si="172"/>
        <v>2</v>
      </c>
      <c r="M821" s="45">
        <f t="shared" ca="1" si="173"/>
        <v>0.32291666666666669</v>
      </c>
      <c r="N821" s="45" t="str">
        <f t="shared" si="174"/>
        <v/>
      </c>
      <c r="O821" s="45">
        <f t="shared" si="175"/>
        <v>279.99999999999898</v>
      </c>
      <c r="P821" s="46">
        <f t="shared" si="176"/>
        <v>272.20760654115037</v>
      </c>
      <c r="Q821" s="45">
        <f t="shared" si="177"/>
        <v>99.999999999999645</v>
      </c>
      <c r="R821" s="45">
        <f t="shared" si="178"/>
        <v>379.99999999999864</v>
      </c>
      <c r="S821" s="46">
        <f t="shared" si="179"/>
        <v>372.20760654115003</v>
      </c>
    </row>
    <row r="822" spans="1:19" x14ac:dyDescent="0.25">
      <c r="D822" s="54">
        <v>180</v>
      </c>
      <c r="F822" s="51">
        <v>0.35902777777777778</v>
      </c>
      <c r="H822" s="51">
        <v>0.46319444444444446</v>
      </c>
      <c r="I822" s="44">
        <f t="shared" si="169"/>
        <v>0.46666666666666667</v>
      </c>
      <c r="J822" s="45" t="str">
        <f t="shared" si="170"/>
        <v/>
      </c>
      <c r="K822" s="45">
        <f t="shared" si="171"/>
        <v>150.00000000000003</v>
      </c>
      <c r="L822" s="45">
        <f t="shared" si="172"/>
        <v>3</v>
      </c>
      <c r="M822" s="45">
        <f t="shared" ca="1" si="173"/>
        <v>0.32291666666666669</v>
      </c>
      <c r="N822" s="45" t="e">
        <f t="shared" ca="1" si="174"/>
        <v>#VALUE!</v>
      </c>
      <c r="O822" s="45">
        <f t="shared" si="175"/>
        <v>450</v>
      </c>
      <c r="P822" s="46">
        <f t="shared" si="176"/>
        <v>47.347346607878421</v>
      </c>
      <c r="Q822" s="45">
        <f t="shared" si="177"/>
        <v>27000.000000000004</v>
      </c>
      <c r="R822" s="45">
        <f t="shared" si="178"/>
        <v>27450.000000000004</v>
      </c>
      <c r="S822" s="46">
        <f t="shared" si="179"/>
        <v>27047.347346607883</v>
      </c>
    </row>
    <row r="823" spans="1:19" x14ac:dyDescent="0.25">
      <c r="A823" s="50">
        <v>37979</v>
      </c>
      <c r="B823" s="51">
        <v>0.34583333333333338</v>
      </c>
      <c r="C823" s="45">
        <v>4</v>
      </c>
      <c r="D823" s="54">
        <v>0.01</v>
      </c>
      <c r="F823" s="51">
        <v>0.38750000000000001</v>
      </c>
      <c r="H823" s="51">
        <v>0.3979166666666667</v>
      </c>
      <c r="I823" s="44" t="str">
        <f t="shared" si="169"/>
        <v/>
      </c>
      <c r="J823" s="45">
        <f t="shared" si="170"/>
        <v>21.000000000000007</v>
      </c>
      <c r="K823" s="45">
        <f t="shared" si="171"/>
        <v>15.000000000000027</v>
      </c>
      <c r="L823" s="45">
        <f t="shared" si="172"/>
        <v>1</v>
      </c>
      <c r="M823" s="45">
        <f t="shared" ca="1" si="173"/>
        <v>0.34583333333333338</v>
      </c>
      <c r="N823" s="45" t="str">
        <f t="shared" si="174"/>
        <v/>
      </c>
      <c r="O823" s="45">
        <f t="shared" si="175"/>
        <v>105.10500000000003</v>
      </c>
      <c r="P823" s="46">
        <f t="shared" si="176"/>
        <v>30.370652318076448</v>
      </c>
      <c r="Q823" s="45">
        <f t="shared" si="177"/>
        <v>0.15000000000000027</v>
      </c>
      <c r="R823" s="45">
        <f t="shared" si="178"/>
        <v>105.25500000000004</v>
      </c>
      <c r="S823" s="46">
        <f t="shared" si="179"/>
        <v>30.520652318076447</v>
      </c>
    </row>
    <row r="824" spans="1:19" x14ac:dyDescent="0.25">
      <c r="D824" s="54">
        <v>10</v>
      </c>
      <c r="F824" s="51">
        <v>0.41250000000000003</v>
      </c>
      <c r="H824" s="51">
        <v>0.4145833333333333</v>
      </c>
      <c r="I824" s="44" t="str">
        <f t="shared" si="169"/>
        <v/>
      </c>
      <c r="J824" s="45">
        <f t="shared" si="170"/>
        <v>9.000000000000048</v>
      </c>
      <c r="K824" s="45">
        <f t="shared" si="171"/>
        <v>2.9999999999999094</v>
      </c>
      <c r="L824" s="45">
        <f t="shared" si="172"/>
        <v>2</v>
      </c>
      <c r="M824" s="45">
        <f t="shared" ca="1" si="173"/>
        <v>0.34583333333333338</v>
      </c>
      <c r="N824" s="45" t="str">
        <f t="shared" si="174"/>
        <v/>
      </c>
      <c r="O824" s="45">
        <f t="shared" si="175"/>
        <v>855.00000000000455</v>
      </c>
      <c r="P824" s="46">
        <f t="shared" si="176"/>
        <v>529.3436893762165</v>
      </c>
      <c r="Q824" s="45">
        <f t="shared" si="177"/>
        <v>29.999999999999094</v>
      </c>
      <c r="R824" s="45">
        <f t="shared" si="178"/>
        <v>885.00000000000364</v>
      </c>
      <c r="S824" s="46">
        <f t="shared" si="179"/>
        <v>559.34368937621559</v>
      </c>
    </row>
    <row r="825" spans="1:19" x14ac:dyDescent="0.25">
      <c r="D825" s="54">
        <v>180</v>
      </c>
      <c r="F825" s="51">
        <v>0.42083333333333334</v>
      </c>
      <c r="H825" s="51">
        <v>0.50347222222222221</v>
      </c>
      <c r="I825" s="44">
        <f t="shared" si="169"/>
        <v>0.50694444444444442</v>
      </c>
      <c r="J825" s="45" t="str">
        <f t="shared" si="170"/>
        <v/>
      </c>
      <c r="K825" s="45">
        <f t="shared" si="171"/>
        <v>118.99999999999997</v>
      </c>
      <c r="L825" s="45">
        <f t="shared" si="172"/>
        <v>3</v>
      </c>
      <c r="M825" s="45">
        <f t="shared" ca="1" si="173"/>
        <v>0.34583333333333338</v>
      </c>
      <c r="N825" s="45" t="e">
        <f t="shared" ca="1" si="174"/>
        <v>#VALUE!</v>
      </c>
      <c r="O825" s="45">
        <f t="shared" si="175"/>
        <v>450</v>
      </c>
      <c r="P825" s="46">
        <f t="shared" si="176"/>
        <v>47.347346607878421</v>
      </c>
      <c r="Q825" s="45">
        <f t="shared" si="177"/>
        <v>21419.999999999996</v>
      </c>
      <c r="R825" s="45">
        <f t="shared" si="178"/>
        <v>21869.999999999996</v>
      </c>
      <c r="S825" s="46">
        <f t="shared" si="179"/>
        <v>21467.347346607876</v>
      </c>
    </row>
    <row r="826" spans="1:19" x14ac:dyDescent="0.25">
      <c r="A826" s="50">
        <v>37985</v>
      </c>
      <c r="B826" s="51">
        <v>0.3576388888888889</v>
      </c>
      <c r="C826" s="45">
        <v>4</v>
      </c>
      <c r="D826" s="54">
        <v>0.01</v>
      </c>
      <c r="F826" s="51">
        <v>0.39999999999999997</v>
      </c>
      <c r="H826" s="51">
        <v>0.40347222222222223</v>
      </c>
      <c r="I826" s="44" t="str">
        <f t="shared" si="169"/>
        <v/>
      </c>
      <c r="J826" s="45">
        <f t="shared" si="170"/>
        <v>9.9999999999999645</v>
      </c>
      <c r="K826" s="45">
        <f t="shared" si="171"/>
        <v>5.0000000000000622</v>
      </c>
      <c r="L826" s="45">
        <f t="shared" si="172"/>
        <v>1</v>
      </c>
      <c r="M826" s="45">
        <f t="shared" ca="1" si="173"/>
        <v>0.3576388888888889</v>
      </c>
      <c r="N826" s="45" t="str">
        <f t="shared" si="174"/>
        <v/>
      </c>
      <c r="O826" s="45">
        <f t="shared" si="175"/>
        <v>100.04999999999966</v>
      </c>
      <c r="P826" s="46">
        <f t="shared" si="176"/>
        <v>26.299854471623675</v>
      </c>
      <c r="Q826" s="45">
        <f t="shared" si="177"/>
        <v>5.000000000000062E-2</v>
      </c>
      <c r="R826" s="45">
        <f t="shared" si="178"/>
        <v>100.09999999999965</v>
      </c>
      <c r="S826" s="46">
        <f t="shared" si="179"/>
        <v>26.349854471623676</v>
      </c>
    </row>
    <row r="827" spans="1:19" x14ac:dyDescent="0.25">
      <c r="D827" s="54">
        <v>20</v>
      </c>
      <c r="F827" s="51">
        <v>0.41041666666666665</v>
      </c>
      <c r="H827" s="51">
        <v>0.42152777777777778</v>
      </c>
      <c r="I827" s="44" t="str">
        <f t="shared" si="169"/>
        <v/>
      </c>
      <c r="J827" s="45">
        <f t="shared" si="170"/>
        <v>9.9999999999999645</v>
      </c>
      <c r="K827" s="45">
        <f t="shared" si="171"/>
        <v>16.000000000000021</v>
      </c>
      <c r="L827" s="45">
        <f t="shared" si="172"/>
        <v>2</v>
      </c>
      <c r="M827" s="45">
        <f t="shared" ca="1" si="173"/>
        <v>0.3576388888888889</v>
      </c>
      <c r="N827" s="45" t="str">
        <f t="shared" si="174"/>
        <v/>
      </c>
      <c r="O827" s="45">
        <f t="shared" si="175"/>
        <v>999.99999999999648</v>
      </c>
      <c r="P827" s="46">
        <f t="shared" si="176"/>
        <v>728.19139603098631</v>
      </c>
      <c r="Q827" s="45">
        <f t="shared" si="177"/>
        <v>320.00000000000045</v>
      </c>
      <c r="R827" s="45">
        <f t="shared" si="178"/>
        <v>1319.9999999999968</v>
      </c>
      <c r="S827" s="46">
        <f t="shared" si="179"/>
        <v>1048.1913960309867</v>
      </c>
    </row>
    <row r="828" spans="1:19" x14ac:dyDescent="0.25">
      <c r="D828" s="54">
        <v>180</v>
      </c>
      <c r="F828" s="51">
        <v>0.4284722222222222</v>
      </c>
      <c r="H828" s="51">
        <v>0.51180555555555551</v>
      </c>
      <c r="I828" s="44">
        <f t="shared" si="169"/>
        <v>0.51527777777777772</v>
      </c>
      <c r="J828" s="45" t="str">
        <f t="shared" si="170"/>
        <v/>
      </c>
      <c r="K828" s="45">
        <f t="shared" si="171"/>
        <v>119.99999999999997</v>
      </c>
      <c r="L828" s="45">
        <f t="shared" si="172"/>
        <v>3</v>
      </c>
      <c r="M828" s="45">
        <f t="shared" ca="1" si="173"/>
        <v>0.3576388888888889</v>
      </c>
      <c r="N828" s="45" t="e">
        <f t="shared" ca="1" si="174"/>
        <v>#VALUE!</v>
      </c>
      <c r="O828" s="45">
        <f t="shared" si="175"/>
        <v>450</v>
      </c>
      <c r="P828" s="46">
        <f t="shared" si="176"/>
        <v>47.347346607878421</v>
      </c>
      <c r="Q828" s="45">
        <f t="shared" si="177"/>
        <v>21599.999999999996</v>
      </c>
      <c r="R828" s="45">
        <f t="shared" si="178"/>
        <v>22049.999999999996</v>
      </c>
      <c r="S828" s="46">
        <f t="shared" si="179"/>
        <v>21647.347346607876</v>
      </c>
    </row>
    <row r="829" spans="1:19" x14ac:dyDescent="0.25">
      <c r="A829" s="50">
        <v>37986</v>
      </c>
      <c r="B829" s="51">
        <v>0.34513888888888888</v>
      </c>
      <c r="C829" s="45">
        <v>4</v>
      </c>
      <c r="D829" s="54">
        <v>0.01</v>
      </c>
      <c r="F829" s="51">
        <v>0.34652777777777777</v>
      </c>
      <c r="H829" s="51">
        <v>0.36805555555555558</v>
      </c>
      <c r="I829" s="44" t="str">
        <f t="shared" si="169"/>
        <v/>
      </c>
      <c r="J829" s="45">
        <f t="shared" si="170"/>
        <v>11.000000000000041</v>
      </c>
      <c r="K829" s="45">
        <f t="shared" si="171"/>
        <v>31.00000000000005</v>
      </c>
      <c r="L829" s="45">
        <f t="shared" si="172"/>
        <v>1</v>
      </c>
      <c r="M829" s="45">
        <f t="shared" ca="1" si="173"/>
        <v>0.34513888888888888</v>
      </c>
      <c r="N829" s="45" t="str">
        <f t="shared" si="174"/>
        <v/>
      </c>
      <c r="O829" s="45">
        <f t="shared" si="175"/>
        <v>550.05500000000211</v>
      </c>
      <c r="P829" s="46">
        <f t="shared" si="176"/>
        <v>119.42033582048003</v>
      </c>
      <c r="Q829" s="45">
        <f t="shared" si="177"/>
        <v>0.3100000000000005</v>
      </c>
      <c r="R829" s="45">
        <f t="shared" si="178"/>
        <v>550.36500000000206</v>
      </c>
      <c r="S829" s="46">
        <f t="shared" si="179"/>
        <v>119.73033582048004</v>
      </c>
    </row>
    <row r="830" spans="1:19" x14ac:dyDescent="0.25">
      <c r="D830" s="54">
        <v>100</v>
      </c>
      <c r="F830" s="51">
        <v>0.3756944444444445</v>
      </c>
      <c r="H830" s="51">
        <v>0.37638888888888888</v>
      </c>
      <c r="I830" s="44" t="str">
        <f t="shared" si="169"/>
        <v/>
      </c>
      <c r="J830" s="45">
        <f t="shared" si="170"/>
        <v>3.0000000000000693</v>
      </c>
      <c r="K830" s="45">
        <f t="shared" si="171"/>
        <v>0.99999999999991651</v>
      </c>
      <c r="L830" s="45">
        <f t="shared" si="172"/>
        <v>2</v>
      </c>
      <c r="M830" s="45">
        <f t="shared" ca="1" si="173"/>
        <v>0.34513888888888888</v>
      </c>
      <c r="N830" s="45" t="str">
        <f t="shared" si="174"/>
        <v/>
      </c>
      <c r="O830" s="45">
        <f t="shared" si="175"/>
        <v>420.00000000000972</v>
      </c>
      <c r="P830" s="46">
        <f t="shared" si="176"/>
        <v>408.31140981173644</v>
      </c>
      <c r="Q830" s="45">
        <f t="shared" si="177"/>
        <v>99.999999999991644</v>
      </c>
      <c r="R830" s="45">
        <f t="shared" si="178"/>
        <v>520.00000000000136</v>
      </c>
      <c r="S830" s="46">
        <f t="shared" si="179"/>
        <v>508.31140981172808</v>
      </c>
    </row>
    <row r="831" spans="1:19" x14ac:dyDescent="0.25">
      <c r="D831" s="54">
        <v>180</v>
      </c>
      <c r="F831" s="51">
        <v>0.37847222222222227</v>
      </c>
      <c r="H831" s="51">
        <v>0.48402777777777778</v>
      </c>
      <c r="I831" s="44">
        <f t="shared" si="169"/>
        <v>0.48749999999999999</v>
      </c>
      <c r="J831" s="45" t="str">
        <f t="shared" si="170"/>
        <v/>
      </c>
      <c r="K831" s="45">
        <f t="shared" si="171"/>
        <v>151.99999999999994</v>
      </c>
      <c r="L831" s="45">
        <f t="shared" si="172"/>
        <v>3</v>
      </c>
      <c r="M831" s="45">
        <f t="shared" ca="1" si="173"/>
        <v>0.34513888888888888</v>
      </c>
      <c r="N831" s="45" t="e">
        <f t="shared" ca="1" si="174"/>
        <v>#VALUE!</v>
      </c>
      <c r="O831" s="45">
        <f t="shared" si="175"/>
        <v>450</v>
      </c>
      <c r="P831" s="46">
        <f t="shared" si="176"/>
        <v>47.347346607878421</v>
      </c>
      <c r="Q831" s="45">
        <f t="shared" si="177"/>
        <v>27359.999999999989</v>
      </c>
      <c r="R831" s="45">
        <f t="shared" si="178"/>
        <v>27809.999999999989</v>
      </c>
      <c r="S831" s="46">
        <f t="shared" si="179"/>
        <v>27407.347346607869</v>
      </c>
    </row>
    <row r="832" spans="1:19" x14ac:dyDescent="0.25">
      <c r="A832" s="50">
        <v>37994</v>
      </c>
      <c r="B832" s="51">
        <v>0.46527777777777773</v>
      </c>
      <c r="C832" s="45">
        <v>2</v>
      </c>
      <c r="D832" s="54">
        <v>0.01</v>
      </c>
      <c r="F832" s="51">
        <v>0.5625</v>
      </c>
      <c r="H832" s="51">
        <v>0.56388888888888888</v>
      </c>
      <c r="I832" s="44" t="str">
        <f t="shared" si="169"/>
        <v/>
      </c>
      <c r="J832" s="45">
        <f t="shared" si="170"/>
        <v>11.999999999999957</v>
      </c>
      <c r="K832" s="45">
        <f t="shared" si="171"/>
        <v>1.9999999999999929</v>
      </c>
      <c r="L832" s="45">
        <f t="shared" si="172"/>
        <v>1</v>
      </c>
      <c r="M832" s="45">
        <f t="shared" ca="1" si="173"/>
        <v>0.46527777777777773</v>
      </c>
      <c r="N832" s="45" t="str">
        <f t="shared" si="174"/>
        <v/>
      </c>
      <c r="O832" s="45">
        <f t="shared" si="175"/>
        <v>60.059999999999782</v>
      </c>
      <c r="P832" s="46">
        <f t="shared" si="176"/>
        <v>17.354658467472191</v>
      </c>
      <c r="Q832" s="45">
        <f t="shared" si="177"/>
        <v>1.9999999999999931E-2</v>
      </c>
      <c r="R832" s="45">
        <f t="shared" si="178"/>
        <v>60.079999999999785</v>
      </c>
      <c r="S832" s="46">
        <f t="shared" si="179"/>
        <v>17.374658467472191</v>
      </c>
    </row>
    <row r="833" spans="1:19" x14ac:dyDescent="0.25">
      <c r="D833" s="54">
        <v>10</v>
      </c>
      <c r="F833" s="51">
        <v>0.57222222222222219</v>
      </c>
      <c r="H833" s="51">
        <v>0.57361111111111118</v>
      </c>
      <c r="I833" s="44" t="str">
        <f t="shared" si="169"/>
        <v/>
      </c>
      <c r="J833" s="45">
        <f t="shared" si="170"/>
        <v>12.999999999999794</v>
      </c>
      <c r="K833" s="45">
        <f t="shared" si="171"/>
        <v>2.0000000000001528</v>
      </c>
      <c r="L833" s="45">
        <f t="shared" si="172"/>
        <v>2</v>
      </c>
      <c r="M833" s="45">
        <f t="shared" ca="1" si="173"/>
        <v>0.46527777777777773</v>
      </c>
      <c r="N833" s="45" t="str">
        <f t="shared" si="174"/>
        <v/>
      </c>
      <c r="O833" s="45">
        <f t="shared" si="175"/>
        <v>1234.9999999999804</v>
      </c>
      <c r="P833" s="46">
        <f t="shared" si="176"/>
        <v>764.60755132118538</v>
      </c>
      <c r="Q833" s="45">
        <f t="shared" si="177"/>
        <v>20.000000000001528</v>
      </c>
      <c r="R833" s="45">
        <f t="shared" si="178"/>
        <v>1254.999999999982</v>
      </c>
      <c r="S833" s="46">
        <f t="shared" si="179"/>
        <v>784.60755132118686</v>
      </c>
    </row>
    <row r="834" spans="1:19" x14ac:dyDescent="0.25">
      <c r="D834" s="54">
        <v>180</v>
      </c>
      <c r="F834" s="51">
        <v>0.58263888888888882</v>
      </c>
      <c r="H834" s="51">
        <v>0.66319444444444442</v>
      </c>
      <c r="I834" s="44">
        <f t="shared" si="169"/>
        <v>0.66666666666666663</v>
      </c>
      <c r="J834" s="45" t="str">
        <f t="shared" si="170"/>
        <v/>
      </c>
      <c r="K834" s="45">
        <f t="shared" si="171"/>
        <v>116.00000000000007</v>
      </c>
      <c r="L834" s="45">
        <f t="shared" si="172"/>
        <v>3</v>
      </c>
      <c r="M834" s="45">
        <f t="shared" ca="1" si="173"/>
        <v>0.46527777777777773</v>
      </c>
      <c r="N834" s="45" t="e">
        <f t="shared" ca="1" si="174"/>
        <v>#VALUE!</v>
      </c>
      <c r="O834" s="45">
        <f t="shared" si="175"/>
        <v>450</v>
      </c>
      <c r="P834" s="46">
        <f t="shared" si="176"/>
        <v>47.347346607878421</v>
      </c>
      <c r="Q834" s="45">
        <f t="shared" si="177"/>
        <v>20880.000000000015</v>
      </c>
      <c r="R834" s="45">
        <f t="shared" si="178"/>
        <v>21330.000000000015</v>
      </c>
      <c r="S834" s="46">
        <f t="shared" si="179"/>
        <v>20927.347346607894</v>
      </c>
    </row>
    <row r="835" spans="1:19" x14ac:dyDescent="0.25">
      <c r="A835" s="50">
        <v>37995</v>
      </c>
      <c r="B835" s="51">
        <v>0.3743055555555555</v>
      </c>
      <c r="C835" s="45">
        <v>2</v>
      </c>
      <c r="D835" s="54">
        <v>0.01</v>
      </c>
      <c r="F835" s="51">
        <v>0.40972222222222227</v>
      </c>
      <c r="H835" s="51">
        <v>0.41180555555555554</v>
      </c>
      <c r="I835" s="44" t="str">
        <f t="shared" si="169"/>
        <v/>
      </c>
      <c r="J835" s="45">
        <f t="shared" si="170"/>
        <v>14.00000000000003</v>
      </c>
      <c r="K835" s="45">
        <f t="shared" si="171"/>
        <v>2.9999999999999094</v>
      </c>
      <c r="L835" s="45">
        <f t="shared" si="172"/>
        <v>1</v>
      </c>
      <c r="M835" s="45">
        <f t="shared" ca="1" si="173"/>
        <v>0.3743055555555555</v>
      </c>
      <c r="N835" s="45" t="str">
        <f t="shared" si="174"/>
        <v/>
      </c>
      <c r="O835" s="45">
        <f t="shared" si="175"/>
        <v>280.07000000000062</v>
      </c>
      <c r="P835" s="46">
        <f t="shared" si="176"/>
        <v>67.502218155266021</v>
      </c>
      <c r="Q835" s="45">
        <f t="shared" si="177"/>
        <v>2.9999999999999093E-2</v>
      </c>
      <c r="R835" s="45">
        <f t="shared" si="178"/>
        <v>280.10000000000059</v>
      </c>
      <c r="S835" s="46">
        <f t="shared" si="179"/>
        <v>67.532218155266023</v>
      </c>
    </row>
    <row r="836" spans="1:19" x14ac:dyDescent="0.25">
      <c r="D836" s="54">
        <v>40</v>
      </c>
      <c r="F836" s="51">
        <v>0.42152777777777778</v>
      </c>
      <c r="H836" s="51">
        <v>0.46249999999999997</v>
      </c>
      <c r="I836" s="44">
        <f t="shared" si="169"/>
        <v>0.46597222222222218</v>
      </c>
      <c r="J836" s="45" t="str">
        <f t="shared" si="170"/>
        <v/>
      </c>
      <c r="K836" s="45">
        <f t="shared" si="171"/>
        <v>58.99999999999995</v>
      </c>
      <c r="L836" s="45">
        <f t="shared" si="172"/>
        <v>2</v>
      </c>
      <c r="M836" s="45">
        <f t="shared" ca="1" si="173"/>
        <v>0.3743055555555555</v>
      </c>
      <c r="N836" s="45" t="e">
        <f t="shared" ca="1" si="174"/>
        <v>#VALUE!</v>
      </c>
      <c r="O836" s="45">
        <f t="shared" si="175"/>
        <v>100</v>
      </c>
      <c r="P836" s="46">
        <f t="shared" si="176"/>
        <v>11.425711806824168</v>
      </c>
      <c r="Q836" s="45">
        <f t="shared" si="177"/>
        <v>2359.9999999999982</v>
      </c>
      <c r="R836" s="45">
        <f t="shared" si="178"/>
        <v>2459.9999999999982</v>
      </c>
      <c r="S836" s="46">
        <f t="shared" si="179"/>
        <v>2371.4257118068222</v>
      </c>
    </row>
    <row r="837" spans="1:19" x14ac:dyDescent="0.25">
      <c r="A837" s="50">
        <v>37999</v>
      </c>
      <c r="B837" s="51">
        <v>1004</v>
      </c>
      <c r="D837" s="54">
        <v>0.01</v>
      </c>
      <c r="F837" s="51">
        <v>0.42777777777777781</v>
      </c>
      <c r="H837" s="51">
        <v>0.45069444444444445</v>
      </c>
      <c r="I837" s="44" t="str">
        <f t="shared" si="169"/>
        <v/>
      </c>
      <c r="J837" s="45">
        <f t="shared" si="170"/>
        <v>8.999999999999968</v>
      </c>
      <c r="K837" s="45">
        <f t="shared" si="171"/>
        <v>32.999999999999964</v>
      </c>
      <c r="L837" s="45">
        <f t="shared" si="172"/>
        <v>1</v>
      </c>
      <c r="M837" s="45">
        <f t="shared" ca="1" si="173"/>
        <v>1004</v>
      </c>
      <c r="N837" s="45" t="str">
        <f t="shared" si="174"/>
        <v/>
      </c>
      <c r="O837" s="45">
        <f t="shared" si="175"/>
        <v>22.54499999999992</v>
      </c>
      <c r="P837" s="46">
        <f t="shared" si="176"/>
        <v>7.2266377012114464</v>
      </c>
      <c r="Q837" s="45">
        <f t="shared" si="177"/>
        <v>0.32999999999999963</v>
      </c>
      <c r="R837" s="45">
        <f t="shared" si="178"/>
        <v>22.874999999999918</v>
      </c>
      <c r="S837" s="46">
        <f t="shared" si="179"/>
        <v>7.5566377012114465</v>
      </c>
    </row>
    <row r="838" spans="1:19" x14ac:dyDescent="0.25">
      <c r="C838" s="53"/>
      <c r="D838" s="54">
        <v>5</v>
      </c>
      <c r="F838" s="51">
        <v>0.45694444444444443</v>
      </c>
      <c r="H838" s="51">
        <v>0.45902777777777781</v>
      </c>
      <c r="I838" s="44" t="str">
        <f t="shared" si="169"/>
        <v/>
      </c>
      <c r="J838" s="45">
        <f t="shared" si="170"/>
        <v>5.9999999999999787</v>
      </c>
      <c r="K838" s="45">
        <f t="shared" si="171"/>
        <v>3.0000000000000693</v>
      </c>
      <c r="L838" s="45">
        <f t="shared" si="172"/>
        <v>2</v>
      </c>
      <c r="M838" s="45">
        <f t="shared" ca="1" si="173"/>
        <v>1004</v>
      </c>
      <c r="N838" s="45" t="str">
        <f t="shared" si="174"/>
        <v/>
      </c>
      <c r="O838" s="45">
        <f t="shared" si="175"/>
        <v>15.239999999999947</v>
      </c>
      <c r="P838" s="46">
        <f t="shared" si="176"/>
        <v>7.1387905182279612</v>
      </c>
      <c r="Q838" s="45">
        <f t="shared" si="177"/>
        <v>15.000000000000346</v>
      </c>
      <c r="R838" s="45">
        <f t="shared" si="178"/>
        <v>30.240000000000293</v>
      </c>
      <c r="S838" s="46">
        <f t="shared" si="179"/>
        <v>22.138790518228308</v>
      </c>
    </row>
    <row r="839" spans="1:19" x14ac:dyDescent="0.25">
      <c r="D839" s="54">
        <v>0.08</v>
      </c>
      <c r="F839" s="51">
        <v>0.46319444444444446</v>
      </c>
      <c r="H839" s="51">
        <v>0.46666666666666662</v>
      </c>
      <c r="I839" s="44">
        <f t="shared" si="169"/>
        <v>0.47013888888888883</v>
      </c>
      <c r="J839" s="45" t="str">
        <f t="shared" si="170"/>
        <v/>
      </c>
      <c r="K839" s="45">
        <f t="shared" si="171"/>
        <v>4.9999999999999023</v>
      </c>
      <c r="L839" s="45">
        <f t="shared" si="172"/>
        <v>3</v>
      </c>
      <c r="M839" s="45">
        <f t="shared" ca="1" si="173"/>
        <v>1004</v>
      </c>
      <c r="N839" s="45">
        <f t="shared" ca="1" si="174"/>
        <v>72.999999999999901</v>
      </c>
      <c r="O839" s="45">
        <f t="shared" si="175"/>
        <v>0.2</v>
      </c>
      <c r="P839" s="46">
        <f t="shared" si="176"/>
        <v>3.5429858355664777E-2</v>
      </c>
      <c r="Q839" s="45">
        <f t="shared" si="177"/>
        <v>0.3999999999999922</v>
      </c>
      <c r="R839" s="45">
        <f t="shared" si="178"/>
        <v>0.59999999999999221</v>
      </c>
      <c r="S839" s="46">
        <f t="shared" si="179"/>
        <v>0.43542985835565695</v>
      </c>
    </row>
    <row r="840" spans="1:19" x14ac:dyDescent="0.25">
      <c r="A840" s="50">
        <v>38001</v>
      </c>
      <c r="B840" s="51">
        <v>0.37708333333333338</v>
      </c>
      <c r="D840" s="54">
        <v>0.01</v>
      </c>
      <c r="F840" s="51">
        <v>0.4368055555555555</v>
      </c>
      <c r="H840" s="51">
        <v>0.44513888888888892</v>
      </c>
      <c r="I840" s="44" t="str">
        <f t="shared" si="169"/>
        <v/>
      </c>
      <c r="J840" s="45">
        <f t="shared" si="170"/>
        <v>70.999999999999986</v>
      </c>
      <c r="K840" s="45">
        <f t="shared" si="171"/>
        <v>12.000000000000117</v>
      </c>
      <c r="L840" s="45">
        <f t="shared" si="172"/>
        <v>1</v>
      </c>
      <c r="M840" s="45">
        <f t="shared" ca="1" si="173"/>
        <v>0.37708333333333338</v>
      </c>
      <c r="N840" s="45" t="str">
        <f t="shared" si="174"/>
        <v/>
      </c>
      <c r="O840" s="45">
        <f t="shared" si="175"/>
        <v>1420.3549999999996</v>
      </c>
      <c r="P840" s="46">
        <f t="shared" si="176"/>
        <v>342.3326777874197</v>
      </c>
      <c r="Q840" s="45">
        <f t="shared" si="177"/>
        <v>0.12000000000000118</v>
      </c>
      <c r="R840" s="45">
        <f t="shared" si="178"/>
        <v>1420.4749999999995</v>
      </c>
      <c r="S840" s="46">
        <f t="shared" si="179"/>
        <v>342.4526777874197</v>
      </c>
    </row>
    <row r="841" spans="1:19" x14ac:dyDescent="0.25">
      <c r="D841" s="54">
        <v>40</v>
      </c>
      <c r="F841" s="51">
        <v>0.49444444444444446</v>
      </c>
      <c r="H841" s="51">
        <v>0.49652777777777773</v>
      </c>
      <c r="I841" s="44">
        <f t="shared" si="169"/>
        <v>0.49999999999999994</v>
      </c>
      <c r="J841" s="45" t="str">
        <f t="shared" si="170"/>
        <v/>
      </c>
      <c r="K841" s="45">
        <f t="shared" si="171"/>
        <v>2.9999999999999094</v>
      </c>
      <c r="L841" s="45">
        <f t="shared" si="172"/>
        <v>2</v>
      </c>
      <c r="M841" s="45">
        <f t="shared" ca="1" si="173"/>
        <v>0.37708333333333338</v>
      </c>
      <c r="N841" s="45" t="e">
        <f t="shared" ca="1" si="174"/>
        <v>#VALUE!</v>
      </c>
      <c r="O841" s="45">
        <f t="shared" si="175"/>
        <v>100</v>
      </c>
      <c r="P841" s="46">
        <f t="shared" si="176"/>
        <v>11.425711806824168</v>
      </c>
      <c r="Q841" s="45">
        <f t="shared" si="177"/>
        <v>119.99999999999638</v>
      </c>
      <c r="R841" s="45">
        <f t="shared" si="178"/>
        <v>219.99999999999636</v>
      </c>
      <c r="S841" s="46">
        <f t="shared" si="179"/>
        <v>131.42571180682054</v>
      </c>
    </row>
    <row r="842" spans="1:19" x14ac:dyDescent="0.25">
      <c r="A842" s="50">
        <v>38002</v>
      </c>
      <c r="B842" s="51">
        <v>0.37152777777777773</v>
      </c>
      <c r="D842" s="54">
        <v>0.01</v>
      </c>
      <c r="F842" s="51">
        <v>0.40277777777777773</v>
      </c>
      <c r="H842" s="51">
        <v>0.40416666666666662</v>
      </c>
      <c r="I842" s="44" t="str">
        <f t="shared" si="169"/>
        <v/>
      </c>
      <c r="J842" s="45">
        <f t="shared" si="170"/>
        <v>11.000000000000041</v>
      </c>
      <c r="K842" s="45">
        <f t="shared" si="171"/>
        <v>1.9999999999999929</v>
      </c>
      <c r="L842" s="45">
        <f t="shared" si="172"/>
        <v>1</v>
      </c>
      <c r="M842" s="45">
        <f t="shared" ca="1" si="173"/>
        <v>0.37152777777777773</v>
      </c>
      <c r="N842" s="45" t="str">
        <f t="shared" si="174"/>
        <v/>
      </c>
      <c r="O842" s="45">
        <f t="shared" si="175"/>
        <v>220.0550000000008</v>
      </c>
      <c r="P842" s="46">
        <f t="shared" si="176"/>
        <v>53.037457121994812</v>
      </c>
      <c r="Q842" s="45">
        <f t="shared" si="177"/>
        <v>1.9999999999999931E-2</v>
      </c>
      <c r="R842" s="45">
        <f t="shared" si="178"/>
        <v>220.07500000000081</v>
      </c>
      <c r="S842" s="46">
        <f t="shared" si="179"/>
        <v>53.057457121994815</v>
      </c>
    </row>
    <row r="843" spans="1:19" x14ac:dyDescent="0.25">
      <c r="D843" s="54">
        <v>40</v>
      </c>
      <c r="F843" s="51">
        <v>0.41180555555555554</v>
      </c>
      <c r="H843" s="51">
        <v>0.45416666666666666</v>
      </c>
      <c r="I843" s="44">
        <f t="shared" si="169"/>
        <v>0.45763888888888887</v>
      </c>
      <c r="J843" s="45" t="str">
        <f t="shared" si="170"/>
        <v/>
      </c>
      <c r="K843" s="45">
        <f t="shared" si="171"/>
        <v>61.000000000000021</v>
      </c>
      <c r="L843" s="45">
        <f t="shared" si="172"/>
        <v>2</v>
      </c>
      <c r="M843" s="45">
        <f t="shared" ca="1" si="173"/>
        <v>0.37152777777777773</v>
      </c>
      <c r="N843" s="45" t="e">
        <f t="shared" ca="1" si="174"/>
        <v>#VALUE!</v>
      </c>
      <c r="O843" s="45">
        <f t="shared" si="175"/>
        <v>100</v>
      </c>
      <c r="P843" s="46">
        <f t="shared" si="176"/>
        <v>11.425711806824168</v>
      </c>
      <c r="Q843" s="45">
        <f t="shared" si="177"/>
        <v>2440.0000000000009</v>
      </c>
      <c r="R843" s="45">
        <f t="shared" si="178"/>
        <v>2540.0000000000009</v>
      </c>
      <c r="S843" s="46">
        <f t="shared" si="179"/>
        <v>2451.4257118068249</v>
      </c>
    </row>
    <row r="844" spans="1:19" x14ac:dyDescent="0.25">
      <c r="A844" s="50">
        <v>38006</v>
      </c>
      <c r="B844" s="51">
        <v>0.53472222222222221</v>
      </c>
      <c r="C844" s="45">
        <v>206</v>
      </c>
      <c r="D844" s="54">
        <v>0.01</v>
      </c>
      <c r="F844" s="51">
        <v>0.60625000000000007</v>
      </c>
      <c r="H844" s="51">
        <v>0.61597222222222225</v>
      </c>
      <c r="I844" s="44" t="str">
        <f t="shared" si="169"/>
        <v/>
      </c>
      <c r="J844" s="45">
        <f t="shared" si="170"/>
        <v>7.9999999999999716</v>
      </c>
      <c r="K844" s="45">
        <f t="shared" si="171"/>
        <v>13.99999999999995</v>
      </c>
      <c r="L844" s="45">
        <f t="shared" si="172"/>
        <v>1</v>
      </c>
      <c r="M844" s="45">
        <f t="shared" ca="1" si="173"/>
        <v>0.53472222222222221</v>
      </c>
      <c r="N844" s="45" t="str">
        <f t="shared" si="174"/>
        <v/>
      </c>
      <c r="O844" s="45">
        <f t="shared" si="175"/>
        <v>0.11999999999999957</v>
      </c>
      <c r="P844" s="46">
        <f t="shared" si="176"/>
        <v>0.11542392872318794</v>
      </c>
      <c r="Q844" s="45">
        <f t="shared" si="177"/>
        <v>0.13999999999999951</v>
      </c>
      <c r="R844" s="45">
        <f t="shared" si="178"/>
        <v>0.25999999999999907</v>
      </c>
      <c r="S844" s="46">
        <f t="shared" si="179"/>
        <v>0.25542392872318742</v>
      </c>
    </row>
    <row r="845" spans="1:19" x14ac:dyDescent="0.25">
      <c r="D845" s="54">
        <v>0.02</v>
      </c>
      <c r="F845" s="51">
        <v>0.62152777777777779</v>
      </c>
      <c r="H845" s="51">
        <v>0.62222222222222223</v>
      </c>
      <c r="I845" s="44" t="str">
        <f t="shared" si="169"/>
        <v/>
      </c>
      <c r="J845" s="45">
        <f t="shared" si="170"/>
        <v>7.9999999999999716</v>
      </c>
      <c r="K845" s="45">
        <f t="shared" si="171"/>
        <v>0.99999999999999645</v>
      </c>
      <c r="L845" s="45">
        <f t="shared" si="172"/>
        <v>2</v>
      </c>
      <c r="M845" s="45">
        <f t="shared" ca="1" si="173"/>
        <v>0.53472222222222221</v>
      </c>
      <c r="N845" s="45" t="str">
        <f t="shared" si="174"/>
        <v/>
      </c>
      <c r="O845" s="45">
        <f t="shared" si="175"/>
        <v>0.71999999999999742</v>
      </c>
      <c r="P845" s="46">
        <f t="shared" si="176"/>
        <v>0.53861748041603796</v>
      </c>
      <c r="Q845" s="45">
        <f t="shared" si="177"/>
        <v>1.9999999999999931E-2</v>
      </c>
      <c r="R845" s="45">
        <f t="shared" si="178"/>
        <v>0.73999999999999733</v>
      </c>
      <c r="S845" s="46">
        <f t="shared" si="179"/>
        <v>0.55861748041603787</v>
      </c>
    </row>
    <row r="846" spans="1:19" x14ac:dyDescent="0.25">
      <c r="D846" s="54">
        <v>0.16</v>
      </c>
      <c r="F846" s="51">
        <v>0.62777777777777777</v>
      </c>
      <c r="H846" s="51">
        <v>0.63541666666666663</v>
      </c>
      <c r="I846" s="44" t="str">
        <f t="shared" si="169"/>
        <v/>
      </c>
      <c r="J846" s="45">
        <f t="shared" si="170"/>
        <v>9.0000000000001279</v>
      </c>
      <c r="K846" s="45">
        <f t="shared" si="171"/>
        <v>10.999999999999961</v>
      </c>
      <c r="L846" s="45">
        <f t="shared" si="172"/>
        <v>3</v>
      </c>
      <c r="M846" s="45">
        <f t="shared" ca="1" si="173"/>
        <v>0.53472222222222221</v>
      </c>
      <c r="N846" s="45" t="str">
        <f t="shared" si="174"/>
        <v/>
      </c>
      <c r="O846" s="45">
        <f t="shared" si="175"/>
        <v>0.81000000000001149</v>
      </c>
      <c r="P846" s="46">
        <f t="shared" si="176"/>
        <v>0.60594466546805348</v>
      </c>
      <c r="Q846" s="45">
        <f t="shared" si="177"/>
        <v>1.7599999999999938</v>
      </c>
      <c r="R846" s="45">
        <f t="shared" si="178"/>
        <v>2.5700000000000052</v>
      </c>
      <c r="S846" s="46">
        <f t="shared" si="179"/>
        <v>2.3659446654680472</v>
      </c>
    </row>
    <row r="847" spans="1:19" x14ac:dyDescent="0.25">
      <c r="D847" s="54">
        <v>0.02</v>
      </c>
      <c r="F847" s="51">
        <v>0.64166666666666672</v>
      </c>
      <c r="H847" s="51">
        <v>0.64652777777777781</v>
      </c>
      <c r="I847" s="44" t="str">
        <f t="shared" si="169"/>
        <v/>
      </c>
      <c r="J847" s="45">
        <f t="shared" si="170"/>
        <v>7.9999999999999716</v>
      </c>
      <c r="K847" s="45">
        <f t="shared" si="171"/>
        <v>6.9999999999999751</v>
      </c>
      <c r="L847" s="45">
        <f t="shared" si="172"/>
        <v>4</v>
      </c>
      <c r="M847" s="45">
        <f t="shared" ca="1" si="173"/>
        <v>0.53472222222222221</v>
      </c>
      <c r="N847" s="45" t="str">
        <f t="shared" si="174"/>
        <v/>
      </c>
      <c r="O847" s="45">
        <f t="shared" si="175"/>
        <v>0.11999999999999957</v>
      </c>
      <c r="P847" s="46">
        <f t="shared" si="176"/>
        <v>0.11542392872318794</v>
      </c>
      <c r="Q847" s="45">
        <f t="shared" si="177"/>
        <v>0.13999999999999951</v>
      </c>
      <c r="R847" s="45">
        <f t="shared" si="178"/>
        <v>0.25999999999999907</v>
      </c>
      <c r="S847" s="46">
        <f t="shared" si="179"/>
        <v>0.25542392872318742</v>
      </c>
    </row>
    <row r="848" spans="1:19" x14ac:dyDescent="0.25">
      <c r="D848" s="54">
        <v>0.01</v>
      </c>
      <c r="F848" s="51">
        <v>0.65208333333333335</v>
      </c>
      <c r="H848" s="51">
        <v>0.65555555555555556</v>
      </c>
      <c r="I848" s="44" t="str">
        <f t="shared" si="169"/>
        <v/>
      </c>
      <c r="J848" s="45">
        <f t="shared" si="170"/>
        <v>6.9999999999999751</v>
      </c>
      <c r="K848" s="45">
        <f t="shared" si="171"/>
        <v>4.9999999999999822</v>
      </c>
      <c r="L848" s="45">
        <f t="shared" si="172"/>
        <v>5</v>
      </c>
      <c r="M848" s="45">
        <f t="shared" ca="1" si="173"/>
        <v>0.53472222222222221</v>
      </c>
      <c r="N848" s="45" t="str">
        <f t="shared" si="174"/>
        <v/>
      </c>
      <c r="O848" s="45">
        <f t="shared" si="175"/>
        <v>4.0599999999999858E-2</v>
      </c>
      <c r="P848" s="46">
        <f t="shared" si="176"/>
        <v>3.2095077339594144E-2</v>
      </c>
      <c r="Q848" s="45">
        <f t="shared" si="177"/>
        <v>4.9999999999999822E-2</v>
      </c>
      <c r="R848" s="45">
        <f t="shared" si="178"/>
        <v>9.0599999999999681E-2</v>
      </c>
      <c r="S848" s="46">
        <f t="shared" si="179"/>
        <v>8.2095077339593966E-2</v>
      </c>
    </row>
    <row r="849" spans="1:19" x14ac:dyDescent="0.25">
      <c r="D849" s="54">
        <v>1.6000000000000001E-3</v>
      </c>
      <c r="F849" s="51">
        <v>0.66041666666666665</v>
      </c>
      <c r="H849" s="51">
        <v>0.66249999999999998</v>
      </c>
      <c r="I849" s="44" t="str">
        <f t="shared" si="169"/>
        <v/>
      </c>
      <c r="J849" s="45">
        <f t="shared" si="170"/>
        <v>9.0000000000001279</v>
      </c>
      <c r="K849" s="45">
        <f t="shared" si="171"/>
        <v>2.9999999999999893</v>
      </c>
      <c r="L849" s="45">
        <f t="shared" si="172"/>
        <v>6</v>
      </c>
      <c r="M849" s="45">
        <f t="shared" ca="1" si="173"/>
        <v>0.53472222222222221</v>
      </c>
      <c r="N849" s="45" t="str">
        <f t="shared" si="174"/>
        <v/>
      </c>
      <c r="O849" s="45">
        <f t="shared" si="175"/>
        <v>0.72720000000001028</v>
      </c>
      <c r="P849" s="46">
        <f t="shared" si="176"/>
        <v>0.30960669228690563</v>
      </c>
      <c r="Q849" s="45">
        <f t="shared" si="177"/>
        <v>4.7999999999999831E-3</v>
      </c>
      <c r="R849" s="45">
        <f t="shared" si="178"/>
        <v>0.73200000000001031</v>
      </c>
      <c r="S849" s="46">
        <f t="shared" si="179"/>
        <v>0.3144066922869056</v>
      </c>
    </row>
    <row r="850" spans="1:19" x14ac:dyDescent="0.25">
      <c r="D850" s="54">
        <v>0.16</v>
      </c>
      <c r="F850" s="51">
        <v>0.66875000000000007</v>
      </c>
      <c r="H850" s="51">
        <v>0.67083333333333339</v>
      </c>
      <c r="I850" s="44" t="str">
        <f t="shared" si="169"/>
        <v/>
      </c>
      <c r="J850" s="45">
        <f t="shared" si="170"/>
        <v>9.9999999999998046</v>
      </c>
      <c r="K850" s="45">
        <f t="shared" si="171"/>
        <v>2.9999999999999893</v>
      </c>
      <c r="L850" s="45">
        <f t="shared" si="172"/>
        <v>7</v>
      </c>
      <c r="M850" s="45">
        <f t="shared" ca="1" si="173"/>
        <v>0.53472222222222221</v>
      </c>
      <c r="N850" s="45" t="str">
        <f t="shared" si="174"/>
        <v/>
      </c>
      <c r="O850" s="45">
        <f t="shared" si="175"/>
        <v>5.7999999999998861</v>
      </c>
      <c r="P850" s="46">
        <f t="shared" si="176"/>
        <v>4.5837111367561798</v>
      </c>
      <c r="Q850" s="45">
        <f t="shared" si="177"/>
        <v>0.47999999999999832</v>
      </c>
      <c r="R850" s="45">
        <f t="shared" si="178"/>
        <v>6.2799999999998848</v>
      </c>
      <c r="S850" s="46">
        <f t="shared" si="179"/>
        <v>5.0637111367561785</v>
      </c>
    </row>
    <row r="851" spans="1:19" x14ac:dyDescent="0.25">
      <c r="D851" s="54">
        <v>1</v>
      </c>
      <c r="F851" s="51">
        <v>0.6777777777777777</v>
      </c>
      <c r="H851" s="51">
        <v>0.68263888888888891</v>
      </c>
      <c r="I851" s="44">
        <f t="shared" si="169"/>
        <v>0.68611111111111112</v>
      </c>
      <c r="J851" s="45" t="str">
        <f t="shared" si="170"/>
        <v/>
      </c>
      <c r="K851" s="45">
        <f t="shared" si="171"/>
        <v>7.000000000000135</v>
      </c>
      <c r="L851" s="45">
        <f t="shared" si="172"/>
        <v>8</v>
      </c>
      <c r="M851" s="45">
        <f t="shared" ca="1" si="173"/>
        <v>0.53472222222222221</v>
      </c>
      <c r="N851" s="45" t="e">
        <f t="shared" ca="1" si="174"/>
        <v>#VALUE!</v>
      </c>
      <c r="O851" s="45">
        <f t="shared" si="175"/>
        <v>2.5</v>
      </c>
      <c r="P851" s="46">
        <f t="shared" si="176"/>
        <v>0.36191198291773735</v>
      </c>
      <c r="Q851" s="45">
        <f t="shared" si="177"/>
        <v>7.000000000000135</v>
      </c>
      <c r="R851" s="45">
        <f t="shared" si="178"/>
        <v>9.500000000000135</v>
      </c>
      <c r="S851" s="46">
        <f t="shared" si="179"/>
        <v>7.3619119829178725</v>
      </c>
    </row>
    <row r="852" spans="1:19" x14ac:dyDescent="0.25">
      <c r="A852" s="50">
        <v>38007</v>
      </c>
      <c r="B852" s="51">
        <v>0.33333333333333331</v>
      </c>
      <c r="C852" s="45">
        <v>306</v>
      </c>
      <c r="D852" s="54">
        <v>0.01</v>
      </c>
      <c r="F852" s="51">
        <v>0.40347222222222223</v>
      </c>
      <c r="H852" s="51">
        <v>0.4069444444444445</v>
      </c>
      <c r="I852" s="44">
        <f t="shared" si="169"/>
        <v>0.41041666666666671</v>
      </c>
      <c r="J852" s="45" t="str">
        <f t="shared" si="170"/>
        <v/>
      </c>
      <c r="K852" s="45">
        <f t="shared" si="171"/>
        <v>5.0000000000000622</v>
      </c>
      <c r="L852" s="45">
        <f t="shared" si="172"/>
        <v>1</v>
      </c>
      <c r="M852" s="45">
        <f t="shared" ca="1" si="173"/>
        <v>0.33333333333333331</v>
      </c>
      <c r="N852" s="45" t="e">
        <f t="shared" ca="1" si="174"/>
        <v>#VALUE!</v>
      </c>
      <c r="O852" s="45">
        <f t="shared" si="175"/>
        <v>2.5000000000000001E-2</v>
      </c>
      <c r="P852" s="46">
        <f t="shared" si="176"/>
        <v>5.4281443780592247E-3</v>
      </c>
      <c r="Q852" s="45">
        <f t="shared" si="177"/>
        <v>5.000000000000062E-2</v>
      </c>
      <c r="R852" s="45">
        <f t="shared" si="178"/>
        <v>7.5000000000000622E-2</v>
      </c>
      <c r="S852" s="46">
        <f t="shared" si="179"/>
        <v>5.5428144378059846E-2</v>
      </c>
    </row>
    <row r="853" spans="1:19" x14ac:dyDescent="0.25">
      <c r="A853" s="50">
        <v>38007</v>
      </c>
      <c r="B853" s="51">
        <v>0.43333333333333335</v>
      </c>
      <c r="C853" s="45">
        <v>3</v>
      </c>
      <c r="D853" s="54">
        <v>0.5</v>
      </c>
      <c r="F853" s="51">
        <v>0.42708333333333331</v>
      </c>
      <c r="H853" s="51">
        <v>0.45347222222222222</v>
      </c>
      <c r="I853" s="44" t="str">
        <f t="shared" si="169"/>
        <v/>
      </c>
      <c r="J853" s="45">
        <f t="shared" si="170"/>
        <v>4.9999999999999822</v>
      </c>
      <c r="K853" s="45">
        <f t="shared" si="171"/>
        <v>38.000000000000028</v>
      </c>
      <c r="L853" s="45">
        <f t="shared" si="172"/>
        <v>1</v>
      </c>
      <c r="M853" s="45">
        <f t="shared" ca="1" si="173"/>
        <v>0.43333333333333335</v>
      </c>
      <c r="N853" s="45" t="str">
        <f t="shared" si="174"/>
        <v/>
      </c>
      <c r="O853" s="45">
        <f t="shared" si="175"/>
        <v>1.2499999999999956</v>
      </c>
      <c r="P853" s="46">
        <f t="shared" si="176"/>
        <v>0.19051443303851101</v>
      </c>
      <c r="Q853" s="45">
        <f t="shared" si="177"/>
        <v>19.000000000000014</v>
      </c>
      <c r="R853" s="45">
        <f t="shared" si="178"/>
        <v>20.250000000000011</v>
      </c>
      <c r="S853" s="46">
        <f t="shared" si="179"/>
        <v>19.190514433038526</v>
      </c>
    </row>
    <row r="854" spans="1:19" x14ac:dyDescent="0.25">
      <c r="D854" s="54">
        <v>0</v>
      </c>
      <c r="F854" s="51">
        <v>0.45694444444444443</v>
      </c>
      <c r="H854" s="51">
        <v>0.46666666666666662</v>
      </c>
      <c r="I854" s="44" t="str">
        <f t="shared" si="169"/>
        <v/>
      </c>
      <c r="J854" s="45">
        <f t="shared" si="170"/>
        <v>23.000000000000078</v>
      </c>
      <c r="K854" s="45">
        <f t="shared" si="171"/>
        <v>13.99999999999995</v>
      </c>
      <c r="L854" s="45">
        <f t="shared" si="172"/>
        <v>2</v>
      </c>
      <c r="M854" s="45">
        <f t="shared" ca="1" si="173"/>
        <v>0.43333333333333335</v>
      </c>
      <c r="N854" s="45" t="str">
        <f t="shared" si="174"/>
        <v/>
      </c>
      <c r="O854" s="45">
        <f t="shared" si="175"/>
        <v>0.11500000000000039</v>
      </c>
      <c r="P854" s="46">
        <f t="shared" si="176"/>
        <v>2.4971661596621595E-2</v>
      </c>
      <c r="Q854" s="45">
        <f t="shared" si="177"/>
        <v>0</v>
      </c>
      <c r="R854" s="45">
        <f t="shared" si="178"/>
        <v>0.11500000000000039</v>
      </c>
      <c r="S854" s="46">
        <f t="shared" si="179"/>
        <v>2.4971661596621595E-2</v>
      </c>
    </row>
    <row r="855" spans="1:19" x14ac:dyDescent="0.25">
      <c r="D855" s="54">
        <v>0.01</v>
      </c>
      <c r="F855" s="51">
        <v>0.4826388888888889</v>
      </c>
      <c r="H855" s="51">
        <v>0.48888888888888887</v>
      </c>
      <c r="I855" s="44" t="str">
        <f t="shared" si="169"/>
        <v/>
      </c>
      <c r="J855" s="45">
        <f t="shared" si="170"/>
        <v>4.9999999999999822</v>
      </c>
      <c r="K855" s="45">
        <f t="shared" si="171"/>
        <v>8.999999999999968</v>
      </c>
      <c r="L855" s="45">
        <f t="shared" si="172"/>
        <v>3</v>
      </c>
      <c r="M855" s="45">
        <f t="shared" ca="1" si="173"/>
        <v>0.43333333333333335</v>
      </c>
      <c r="N855" s="45" t="str">
        <f t="shared" si="174"/>
        <v/>
      </c>
      <c r="O855" s="45">
        <f t="shared" si="175"/>
        <v>2.4999999999999911E-2</v>
      </c>
      <c r="P855" s="46">
        <f t="shared" si="176"/>
        <v>5.4286220862220487E-3</v>
      </c>
      <c r="Q855" s="45">
        <f t="shared" si="177"/>
        <v>8.9999999999999677E-2</v>
      </c>
      <c r="R855" s="45">
        <f t="shared" si="178"/>
        <v>0.11499999999999959</v>
      </c>
      <c r="S855" s="46">
        <f t="shared" si="179"/>
        <v>9.5428622086221729E-2</v>
      </c>
    </row>
    <row r="856" spans="1:19" x14ac:dyDescent="0.25">
      <c r="D856" s="54">
        <v>0</v>
      </c>
      <c r="F856" s="51">
        <v>0.49236111111111108</v>
      </c>
      <c r="H856" s="51">
        <v>0.53055555555555556</v>
      </c>
      <c r="I856" s="44" t="str">
        <f t="shared" si="169"/>
        <v/>
      </c>
      <c r="J856" s="45">
        <f t="shared" si="170"/>
        <v>15.999999999999943</v>
      </c>
      <c r="K856" s="45">
        <f t="shared" si="171"/>
        <v>55.000000000000043</v>
      </c>
      <c r="L856" s="45">
        <f t="shared" si="172"/>
        <v>4</v>
      </c>
      <c r="M856" s="45">
        <f t="shared" ca="1" si="173"/>
        <v>0.43333333333333335</v>
      </c>
      <c r="N856" s="45" t="str">
        <f t="shared" si="174"/>
        <v/>
      </c>
      <c r="O856" s="45">
        <f t="shared" si="175"/>
        <v>7.9999999999999724E-2</v>
      </c>
      <c r="P856" s="46">
        <f t="shared" si="176"/>
        <v>1.7371590675910556E-2</v>
      </c>
      <c r="Q856" s="45">
        <f t="shared" si="177"/>
        <v>0</v>
      </c>
      <c r="R856" s="45">
        <f t="shared" si="178"/>
        <v>7.9999999999999724E-2</v>
      </c>
      <c r="S856" s="46">
        <f t="shared" si="179"/>
        <v>1.7371590675910556E-2</v>
      </c>
    </row>
    <row r="857" spans="1:19" x14ac:dyDescent="0.25">
      <c r="D857" s="54">
        <v>0.01</v>
      </c>
      <c r="F857" s="51">
        <v>0.54166666666666663</v>
      </c>
      <c r="H857" s="51">
        <v>0.5493055555555556</v>
      </c>
      <c r="I857" s="44" t="str">
        <f t="shared" si="169"/>
        <v/>
      </c>
      <c r="J857" s="45">
        <f t="shared" si="170"/>
        <v>8.999999999999968</v>
      </c>
      <c r="K857" s="45">
        <f t="shared" si="171"/>
        <v>11.000000000000121</v>
      </c>
      <c r="L857" s="45">
        <f t="shared" si="172"/>
        <v>5</v>
      </c>
      <c r="M857" s="45">
        <f t="shared" ca="1" si="173"/>
        <v>0.43333333333333335</v>
      </c>
      <c r="N857" s="45" t="str">
        <f t="shared" si="174"/>
        <v/>
      </c>
      <c r="O857" s="45">
        <f t="shared" si="175"/>
        <v>2.2949999999999919</v>
      </c>
      <c r="P857" s="46">
        <f t="shared" si="176"/>
        <v>1.1273222232652043</v>
      </c>
      <c r="Q857" s="45">
        <f t="shared" si="177"/>
        <v>0.11000000000000121</v>
      </c>
      <c r="R857" s="45">
        <f t="shared" si="178"/>
        <v>2.4049999999999931</v>
      </c>
      <c r="S857" s="46">
        <f t="shared" si="179"/>
        <v>1.2373222232652055</v>
      </c>
    </row>
    <row r="858" spans="1:19" x14ac:dyDescent="0.25">
      <c r="D858" s="54">
        <v>0.5</v>
      </c>
      <c r="F858" s="51">
        <v>0.55555555555555558</v>
      </c>
      <c r="H858" s="51">
        <v>0.6069444444444444</v>
      </c>
      <c r="I858" s="44" t="str">
        <f t="shared" si="169"/>
        <v/>
      </c>
      <c r="J858" s="45">
        <f t="shared" si="170"/>
        <v>5.0000000000001421</v>
      </c>
      <c r="K858" s="45">
        <f t="shared" si="171"/>
        <v>73.999999999999901</v>
      </c>
      <c r="L858" s="45">
        <f t="shared" si="172"/>
        <v>6</v>
      </c>
      <c r="M858" s="45">
        <f t="shared" ca="1" si="173"/>
        <v>0.43333333333333335</v>
      </c>
      <c r="N858" s="45" t="str">
        <f t="shared" si="174"/>
        <v/>
      </c>
      <c r="O858" s="45">
        <f t="shared" si="175"/>
        <v>1.2500000000000355</v>
      </c>
      <c r="P858" s="46">
        <f t="shared" si="176"/>
        <v>0.19051443303851709</v>
      </c>
      <c r="Q858" s="45">
        <f t="shared" si="177"/>
        <v>36.99999999999995</v>
      </c>
      <c r="R858" s="45">
        <f t="shared" si="178"/>
        <v>38.249999999999986</v>
      </c>
      <c r="S858" s="46">
        <f t="shared" si="179"/>
        <v>37.190514433038466</v>
      </c>
    </row>
    <row r="859" spans="1:19" x14ac:dyDescent="0.25">
      <c r="D859" s="54">
        <v>0</v>
      </c>
      <c r="F859" s="51">
        <v>0.61041666666666672</v>
      </c>
      <c r="H859" s="51">
        <v>0.61388888888888882</v>
      </c>
      <c r="I859" s="44" t="str">
        <f t="shared" si="169"/>
        <v/>
      </c>
      <c r="J859" s="45">
        <f t="shared" si="170"/>
        <v>28.00000000000006</v>
      </c>
      <c r="K859" s="45">
        <f t="shared" si="171"/>
        <v>4.9999999999998224</v>
      </c>
      <c r="L859" s="45">
        <f t="shared" si="172"/>
        <v>7</v>
      </c>
      <c r="M859" s="45">
        <f t="shared" ca="1" si="173"/>
        <v>0.43333333333333335</v>
      </c>
      <c r="N859" s="45" t="str">
        <f t="shared" si="174"/>
        <v/>
      </c>
      <c r="O859" s="45">
        <f t="shared" si="175"/>
        <v>1400.000000000003</v>
      </c>
      <c r="P859" s="46">
        <f t="shared" si="176"/>
        <v>152.00306858362086</v>
      </c>
      <c r="Q859" s="45">
        <f t="shared" si="177"/>
        <v>0</v>
      </c>
      <c r="R859" s="45">
        <f t="shared" si="178"/>
        <v>1400.000000000003</v>
      </c>
      <c r="S859" s="46">
        <f t="shared" si="179"/>
        <v>152.00306858362086</v>
      </c>
    </row>
    <row r="860" spans="1:19" x14ac:dyDescent="0.25">
      <c r="D860" s="54">
        <v>100</v>
      </c>
      <c r="F860" s="51">
        <v>0.6333333333333333</v>
      </c>
      <c r="H860" s="51">
        <v>0.63611111111111118</v>
      </c>
      <c r="I860" s="44" t="str">
        <f t="shared" si="169"/>
        <v/>
      </c>
      <c r="J860" s="45">
        <f t="shared" si="170"/>
        <v>55.999999999999801</v>
      </c>
      <c r="K860" s="45">
        <f t="shared" si="171"/>
        <v>4.0000000000001457</v>
      </c>
      <c r="L860" s="45">
        <f t="shared" si="172"/>
        <v>8</v>
      </c>
      <c r="M860" s="45">
        <f t="shared" ca="1" si="173"/>
        <v>0.43333333333333335</v>
      </c>
      <c r="N860" s="45" t="str">
        <f t="shared" si="174"/>
        <v/>
      </c>
      <c r="O860" s="45">
        <f t="shared" si="175"/>
        <v>7839.9999999999718</v>
      </c>
      <c r="P860" s="46">
        <f t="shared" si="176"/>
        <v>7621.8129831522092</v>
      </c>
      <c r="Q860" s="45">
        <f t="shared" si="177"/>
        <v>400.00000000001455</v>
      </c>
      <c r="R860" s="45">
        <f t="shared" si="178"/>
        <v>8239.9999999999854</v>
      </c>
      <c r="S860" s="46">
        <f t="shared" si="179"/>
        <v>8021.8129831522238</v>
      </c>
    </row>
    <row r="861" spans="1:19" x14ac:dyDescent="0.25">
      <c r="D861" s="54">
        <v>180</v>
      </c>
      <c r="F861" s="51">
        <v>0.67499999999999993</v>
      </c>
      <c r="H861" s="51">
        <v>0.72361111111111109</v>
      </c>
      <c r="I861" s="44">
        <f t="shared" si="169"/>
        <v>0.7270833333333333</v>
      </c>
      <c r="J861" s="45" t="str">
        <f t="shared" si="170"/>
        <v/>
      </c>
      <c r="K861" s="45">
        <f t="shared" si="171"/>
        <v>70.000000000000071</v>
      </c>
      <c r="L861" s="45">
        <f t="shared" si="172"/>
        <v>9</v>
      </c>
      <c r="M861" s="45">
        <f t="shared" ca="1" si="173"/>
        <v>0.43333333333333335</v>
      </c>
      <c r="N861" s="45" t="e">
        <f t="shared" ca="1" si="174"/>
        <v>#VALUE!</v>
      </c>
      <c r="O861" s="45">
        <f t="shared" si="175"/>
        <v>450</v>
      </c>
      <c r="P861" s="46">
        <f t="shared" si="176"/>
        <v>47.347346607878421</v>
      </c>
      <c r="Q861" s="45">
        <f t="shared" si="177"/>
        <v>12600.000000000013</v>
      </c>
      <c r="R861" s="45">
        <f t="shared" si="178"/>
        <v>13050.000000000013</v>
      </c>
      <c r="S861" s="46">
        <f t="shared" si="179"/>
        <v>12647.34734660789</v>
      </c>
    </row>
    <row r="862" spans="1:19" x14ac:dyDescent="0.25">
      <c r="A862" s="50">
        <v>38008</v>
      </c>
      <c r="B862" s="51">
        <v>0.3430555555555555</v>
      </c>
      <c r="C862" s="45">
        <v>3</v>
      </c>
      <c r="D862" s="54">
        <v>0.01</v>
      </c>
      <c r="F862" s="51">
        <v>0.40138888888888885</v>
      </c>
      <c r="H862" s="51">
        <v>0.40416666666666662</v>
      </c>
      <c r="I862" s="44" t="str">
        <f t="shared" si="169"/>
        <v/>
      </c>
      <c r="J862" s="45">
        <f t="shared" si="170"/>
        <v>5.0000000000000622</v>
      </c>
      <c r="K862" s="45">
        <f t="shared" si="171"/>
        <v>3.9999999999999858</v>
      </c>
      <c r="L862" s="45">
        <f t="shared" si="172"/>
        <v>1</v>
      </c>
      <c r="M862" s="45">
        <f t="shared" ca="1" si="173"/>
        <v>0.3430555555555555</v>
      </c>
      <c r="N862" s="45" t="str">
        <f t="shared" si="174"/>
        <v/>
      </c>
      <c r="O862" s="45">
        <f t="shared" si="175"/>
        <v>2.500000000000031E-2</v>
      </c>
      <c r="P862" s="46">
        <f t="shared" si="176"/>
        <v>5.4286220862221355E-3</v>
      </c>
      <c r="Q862" s="45">
        <f t="shared" si="177"/>
        <v>3.9999999999999862E-2</v>
      </c>
      <c r="R862" s="45">
        <f t="shared" si="178"/>
        <v>6.5000000000000169E-2</v>
      </c>
      <c r="S862" s="46">
        <f t="shared" si="179"/>
        <v>4.5428622086221997E-2</v>
      </c>
    </row>
    <row r="863" spans="1:19" x14ac:dyDescent="0.25">
      <c r="D863" s="54">
        <v>0</v>
      </c>
      <c r="F863" s="51">
        <v>0.40763888888888888</v>
      </c>
      <c r="H863" s="51">
        <v>0.41736111111111113</v>
      </c>
      <c r="I863" s="44" t="str">
        <f t="shared" si="169"/>
        <v/>
      </c>
      <c r="J863" s="45">
        <f t="shared" si="170"/>
        <v>21.999999999999922</v>
      </c>
      <c r="K863" s="45">
        <f t="shared" si="171"/>
        <v>14.00000000000003</v>
      </c>
      <c r="L863" s="45">
        <f t="shared" si="172"/>
        <v>2</v>
      </c>
      <c r="M863" s="45">
        <f t="shared" ca="1" si="173"/>
        <v>0.3430555555555555</v>
      </c>
      <c r="N863" s="45" t="str">
        <f t="shared" si="174"/>
        <v/>
      </c>
      <c r="O863" s="45">
        <f t="shared" si="175"/>
        <v>5.4999999999999805</v>
      </c>
      <c r="P863" s="46">
        <f t="shared" si="176"/>
        <v>0.83826350536944849</v>
      </c>
      <c r="Q863" s="45">
        <f t="shared" si="177"/>
        <v>0</v>
      </c>
      <c r="R863" s="45">
        <f t="shared" si="178"/>
        <v>5.4999999999999805</v>
      </c>
      <c r="S863" s="46">
        <f t="shared" si="179"/>
        <v>0.83826350536944849</v>
      </c>
    </row>
    <row r="864" spans="1:19" x14ac:dyDescent="0.25">
      <c r="D864" s="54">
        <v>0.5</v>
      </c>
      <c r="F864" s="51">
        <v>0.43263888888888885</v>
      </c>
      <c r="H864" s="51">
        <v>0.43541666666666662</v>
      </c>
      <c r="I864" s="44">
        <f t="shared" si="169"/>
        <v>0.43888888888888883</v>
      </c>
      <c r="J864" s="45" t="str">
        <f t="shared" si="170"/>
        <v/>
      </c>
      <c r="K864" s="45">
        <f t="shared" si="171"/>
        <v>3.9999999999999858</v>
      </c>
      <c r="L864" s="45">
        <f t="shared" si="172"/>
        <v>3</v>
      </c>
      <c r="M864" s="45">
        <f t="shared" ca="1" si="173"/>
        <v>0.3430555555555555</v>
      </c>
      <c r="N864" s="45" t="e">
        <f t="shared" ca="1" si="174"/>
        <v>#VALUE!</v>
      </c>
      <c r="O864" s="45">
        <f t="shared" si="175"/>
        <v>1.25</v>
      </c>
      <c r="P864" s="46">
        <f t="shared" si="176"/>
        <v>0.19051423432971509</v>
      </c>
      <c r="Q864" s="45">
        <f t="shared" si="177"/>
        <v>1.9999999999999929</v>
      </c>
      <c r="R864" s="45">
        <f t="shared" si="178"/>
        <v>3.2499999999999929</v>
      </c>
      <c r="S864" s="46">
        <f t="shared" si="179"/>
        <v>2.1905142343297079</v>
      </c>
    </row>
    <row r="865" spans="1:19" x14ac:dyDescent="0.25">
      <c r="A865" s="50">
        <v>38008</v>
      </c>
      <c r="B865" s="51">
        <v>0.44375000000000003</v>
      </c>
      <c r="C865" s="45">
        <v>308</v>
      </c>
      <c r="D865" s="54">
        <v>0.01</v>
      </c>
      <c r="F865" s="51">
        <v>0.52430555555555558</v>
      </c>
      <c r="H865" s="51">
        <v>0.53263888888888888</v>
      </c>
      <c r="I865" s="44" t="str">
        <f t="shared" si="169"/>
        <v/>
      </c>
      <c r="J865" s="45">
        <f t="shared" si="170"/>
        <v>4.9999999999999822</v>
      </c>
      <c r="K865" s="45">
        <f t="shared" si="171"/>
        <v>11.999999999999957</v>
      </c>
      <c r="L865" s="45">
        <f t="shared" si="172"/>
        <v>1</v>
      </c>
      <c r="M865" s="45">
        <f t="shared" ca="1" si="173"/>
        <v>0.44375000000000003</v>
      </c>
      <c r="N865" s="45" t="str">
        <f t="shared" si="174"/>
        <v/>
      </c>
      <c r="O865" s="45">
        <f t="shared" si="175"/>
        <v>1.2749999999999955</v>
      </c>
      <c r="P865" s="46">
        <f t="shared" si="176"/>
        <v>0.62629012403622453</v>
      </c>
      <c r="Q865" s="45">
        <f t="shared" si="177"/>
        <v>0.11999999999999958</v>
      </c>
      <c r="R865" s="45">
        <f t="shared" si="178"/>
        <v>1.3949999999999951</v>
      </c>
      <c r="S865" s="46">
        <f t="shared" si="179"/>
        <v>0.74629012403622408</v>
      </c>
    </row>
    <row r="866" spans="1:19" x14ac:dyDescent="0.25">
      <c r="D866" s="54">
        <v>0.5</v>
      </c>
      <c r="F866" s="51">
        <v>0.53611111111111109</v>
      </c>
      <c r="H866" s="51">
        <v>0.59027777777777779</v>
      </c>
      <c r="I866" s="44" t="str">
        <f t="shared" si="169"/>
        <v/>
      </c>
      <c r="J866" s="45">
        <f t="shared" si="170"/>
        <v>5.9999999999999787</v>
      </c>
      <c r="K866" s="45">
        <f t="shared" si="171"/>
        <v>78.000000000000043</v>
      </c>
      <c r="L866" s="45">
        <f t="shared" si="172"/>
        <v>2</v>
      </c>
      <c r="M866" s="45">
        <f t="shared" ca="1" si="173"/>
        <v>0.44375000000000003</v>
      </c>
      <c r="N866" s="45" t="str">
        <f t="shared" si="174"/>
        <v/>
      </c>
      <c r="O866" s="45">
        <f t="shared" si="175"/>
        <v>1.5299999999999947</v>
      </c>
      <c r="P866" s="46">
        <f t="shared" si="176"/>
        <v>0.75154814884346943</v>
      </c>
      <c r="Q866" s="45">
        <f t="shared" si="177"/>
        <v>39.000000000000021</v>
      </c>
      <c r="R866" s="45">
        <f t="shared" si="178"/>
        <v>40.530000000000015</v>
      </c>
      <c r="S866" s="46">
        <f t="shared" si="179"/>
        <v>39.75154814884349</v>
      </c>
    </row>
    <row r="867" spans="1:19" x14ac:dyDescent="0.25">
      <c r="D867" s="54">
        <v>0.01</v>
      </c>
      <c r="F867" s="51">
        <v>0.59444444444444444</v>
      </c>
      <c r="H867" s="51">
        <v>0.59722222222222221</v>
      </c>
      <c r="I867" s="44" t="str">
        <f t="shared" si="169"/>
        <v/>
      </c>
      <c r="J867" s="45">
        <f t="shared" si="170"/>
        <v>4.9999999999999822</v>
      </c>
      <c r="K867" s="45">
        <f t="shared" si="171"/>
        <v>3.9999999999999858</v>
      </c>
      <c r="L867" s="45">
        <f t="shared" si="172"/>
        <v>3</v>
      </c>
      <c r="M867" s="45">
        <f t="shared" ca="1" si="173"/>
        <v>0.44375000000000003</v>
      </c>
      <c r="N867" s="45" t="str">
        <f t="shared" si="174"/>
        <v/>
      </c>
      <c r="O867" s="45">
        <f t="shared" si="175"/>
        <v>2.4999999999999911E-2</v>
      </c>
      <c r="P867" s="46">
        <f t="shared" si="176"/>
        <v>5.4286220862220487E-3</v>
      </c>
      <c r="Q867" s="45">
        <f t="shared" si="177"/>
        <v>3.9999999999999862E-2</v>
      </c>
      <c r="R867" s="45">
        <f t="shared" si="178"/>
        <v>6.499999999999978E-2</v>
      </c>
      <c r="S867" s="46">
        <f t="shared" si="179"/>
        <v>4.5428622086221913E-2</v>
      </c>
    </row>
    <row r="868" spans="1:19" x14ac:dyDescent="0.25">
      <c r="D868" s="54">
        <v>0</v>
      </c>
      <c r="F868" s="51">
        <v>0.60069444444444442</v>
      </c>
      <c r="H868" s="51">
        <v>0.60972222222222217</v>
      </c>
      <c r="I868" s="44" t="str">
        <f t="shared" si="169"/>
        <v/>
      </c>
      <c r="J868" s="45">
        <f t="shared" si="170"/>
        <v>20.000000000000089</v>
      </c>
      <c r="K868" s="45">
        <f t="shared" si="171"/>
        <v>12.999999999999954</v>
      </c>
      <c r="L868" s="45">
        <f t="shared" si="172"/>
        <v>4</v>
      </c>
      <c r="M868" s="45">
        <f t="shared" ca="1" si="173"/>
        <v>0.44375000000000003</v>
      </c>
      <c r="N868" s="45" t="str">
        <f t="shared" si="174"/>
        <v/>
      </c>
      <c r="O868" s="45">
        <f t="shared" si="175"/>
        <v>1000.0000000000044</v>
      </c>
      <c r="P868" s="46">
        <f t="shared" si="176"/>
        <v>108.57362041687229</v>
      </c>
      <c r="Q868" s="45">
        <f t="shared" si="177"/>
        <v>0</v>
      </c>
      <c r="R868" s="45">
        <f t="shared" si="178"/>
        <v>1000.0000000000044</v>
      </c>
      <c r="S868" s="46">
        <f t="shared" si="179"/>
        <v>108.57362041687229</v>
      </c>
    </row>
    <row r="869" spans="1:19" x14ac:dyDescent="0.25">
      <c r="D869" s="54">
        <v>100</v>
      </c>
      <c r="F869" s="51">
        <v>0.62361111111111112</v>
      </c>
      <c r="H869" s="51">
        <v>0.62569444444444444</v>
      </c>
      <c r="I869" s="44" t="str">
        <f t="shared" si="169"/>
        <v/>
      </c>
      <c r="J869" s="45">
        <f t="shared" si="170"/>
        <v>4.9999999999999822</v>
      </c>
      <c r="K869" s="45">
        <f t="shared" si="171"/>
        <v>2.9999999999999893</v>
      </c>
      <c r="L869" s="45">
        <f t="shared" si="172"/>
        <v>5</v>
      </c>
      <c r="M869" s="45">
        <f t="shared" ca="1" si="173"/>
        <v>0.44375000000000003</v>
      </c>
      <c r="N869" s="45" t="str">
        <f t="shared" si="174"/>
        <v/>
      </c>
      <c r="O869" s="45">
        <f t="shared" si="175"/>
        <v>699.9999999999975</v>
      </c>
      <c r="P869" s="46">
        <f t="shared" si="176"/>
        <v>680.51901635287595</v>
      </c>
      <c r="Q869" s="45">
        <f t="shared" si="177"/>
        <v>299.99999999999892</v>
      </c>
      <c r="R869" s="45">
        <f t="shared" si="178"/>
        <v>999.99999999999636</v>
      </c>
      <c r="S869" s="46">
        <f t="shared" si="179"/>
        <v>980.51901635287481</v>
      </c>
    </row>
    <row r="870" spans="1:19" x14ac:dyDescent="0.25">
      <c r="D870" s="54">
        <v>180</v>
      </c>
      <c r="F870" s="51">
        <v>0.62916666666666665</v>
      </c>
      <c r="H870" s="51">
        <v>0.71597222222222223</v>
      </c>
      <c r="I870" s="44">
        <f t="shared" si="169"/>
        <v>0.71944444444444444</v>
      </c>
      <c r="J870" s="45" t="str">
        <f t="shared" si="170"/>
        <v/>
      </c>
      <c r="K870" s="45">
        <f t="shared" si="171"/>
        <v>125.00000000000003</v>
      </c>
      <c r="L870" s="45">
        <f t="shared" si="172"/>
        <v>6</v>
      </c>
      <c r="M870" s="45">
        <f t="shared" ca="1" si="173"/>
        <v>0.44375000000000003</v>
      </c>
      <c r="N870" s="45" t="e">
        <f t="shared" ca="1" si="174"/>
        <v>#VALUE!</v>
      </c>
      <c r="O870" s="45">
        <f t="shared" si="175"/>
        <v>450</v>
      </c>
      <c r="P870" s="46">
        <f t="shared" si="176"/>
        <v>47.347346607878421</v>
      </c>
      <c r="Q870" s="45">
        <f t="shared" si="177"/>
        <v>22500.000000000004</v>
      </c>
      <c r="R870" s="45">
        <f t="shared" si="178"/>
        <v>22950.000000000004</v>
      </c>
      <c r="S870" s="46">
        <f t="shared" si="179"/>
        <v>22547.347346607883</v>
      </c>
    </row>
    <row r="871" spans="1:19" x14ac:dyDescent="0.25">
      <c r="A871" s="50">
        <v>38010</v>
      </c>
      <c r="B871" s="51">
        <v>0.3354166666666667</v>
      </c>
      <c r="C871" s="45">
        <v>206</v>
      </c>
      <c r="D871" s="54">
        <v>0.01</v>
      </c>
      <c r="F871" s="51">
        <v>0.3972222222222222</v>
      </c>
      <c r="H871" s="51">
        <v>0.40277777777777773</v>
      </c>
      <c r="I871" s="44">
        <f t="shared" si="169"/>
        <v>0.40624999999999994</v>
      </c>
      <c r="J871" s="45" t="str">
        <f t="shared" si="170"/>
        <v/>
      </c>
      <c r="K871" s="45">
        <f t="shared" si="171"/>
        <v>7.9999999999999716</v>
      </c>
      <c r="L871" s="45">
        <f t="shared" si="172"/>
        <v>1</v>
      </c>
      <c r="M871" s="45">
        <f t="shared" ca="1" si="173"/>
        <v>0.3354166666666667</v>
      </c>
      <c r="N871" s="45" t="e">
        <f t="shared" ca="1" si="174"/>
        <v>#VALUE!</v>
      </c>
      <c r="O871" s="45">
        <f t="shared" si="175"/>
        <v>2.5000000000000001E-2</v>
      </c>
      <c r="P871" s="46">
        <f t="shared" si="176"/>
        <v>5.4281443780592247E-3</v>
      </c>
      <c r="Q871" s="45">
        <f t="shared" si="177"/>
        <v>7.9999999999999724E-2</v>
      </c>
      <c r="R871" s="45">
        <f t="shared" si="178"/>
        <v>0.10499999999999973</v>
      </c>
      <c r="S871" s="46">
        <f t="shared" si="179"/>
        <v>8.5428144378058943E-2</v>
      </c>
    </row>
    <row r="872" spans="1:19" x14ac:dyDescent="0.25">
      <c r="A872" s="50">
        <v>38012</v>
      </c>
      <c r="B872" s="51">
        <v>0.34027777777777773</v>
      </c>
      <c r="C872" s="45">
        <v>3</v>
      </c>
      <c r="D872" s="54">
        <v>0.01</v>
      </c>
      <c r="F872" s="51">
        <v>0.41666666666666669</v>
      </c>
      <c r="H872" s="51">
        <v>0.4381944444444445</v>
      </c>
      <c r="I872" s="44" t="str">
        <f t="shared" si="169"/>
        <v/>
      </c>
      <c r="J872" s="45">
        <f t="shared" si="170"/>
        <v>8.9999999999998881</v>
      </c>
      <c r="K872" s="45">
        <f t="shared" si="171"/>
        <v>31.00000000000005</v>
      </c>
      <c r="L872" s="45">
        <f t="shared" si="172"/>
        <v>1</v>
      </c>
      <c r="M872" s="45">
        <f t="shared" ca="1" si="173"/>
        <v>0.34027777777777773</v>
      </c>
      <c r="N872" s="45" t="str">
        <f t="shared" si="174"/>
        <v/>
      </c>
      <c r="O872" s="45">
        <f t="shared" si="175"/>
        <v>0.49499999999999383</v>
      </c>
      <c r="P872" s="46">
        <f t="shared" si="176"/>
        <v>0.35179227991554729</v>
      </c>
      <c r="Q872" s="45">
        <f t="shared" si="177"/>
        <v>0.3100000000000005</v>
      </c>
      <c r="R872" s="45">
        <f t="shared" si="178"/>
        <v>0.80499999999999439</v>
      </c>
      <c r="S872" s="46">
        <f t="shared" si="179"/>
        <v>0.66179227991554779</v>
      </c>
    </row>
    <row r="873" spans="1:19" x14ac:dyDescent="0.25">
      <c r="D873" s="54">
        <v>0.1</v>
      </c>
      <c r="F873" s="51">
        <v>0.44444444444444442</v>
      </c>
      <c r="H873" s="51">
        <v>0.45277777777777778</v>
      </c>
      <c r="I873" s="44" t="str">
        <f t="shared" si="169"/>
        <v/>
      </c>
      <c r="J873" s="45">
        <f t="shared" si="170"/>
        <v>9.000000000000048</v>
      </c>
      <c r="K873" s="45">
        <f t="shared" si="171"/>
        <v>12.000000000000037</v>
      </c>
      <c r="L873" s="45">
        <f t="shared" si="172"/>
        <v>2</v>
      </c>
      <c r="M873" s="45">
        <f t="shared" ca="1" si="173"/>
        <v>0.34027777777777773</v>
      </c>
      <c r="N873" s="45" t="str">
        <f t="shared" si="174"/>
        <v/>
      </c>
      <c r="O873" s="45">
        <f t="shared" si="175"/>
        <v>0.45450000000000246</v>
      </c>
      <c r="P873" s="46">
        <f t="shared" si="176"/>
        <v>0.19351977275473142</v>
      </c>
      <c r="Q873" s="45">
        <f t="shared" si="177"/>
        <v>1.2000000000000037</v>
      </c>
      <c r="R873" s="45">
        <f t="shared" si="178"/>
        <v>1.6545000000000063</v>
      </c>
      <c r="S873" s="46">
        <f t="shared" si="179"/>
        <v>1.3935197727547353</v>
      </c>
    </row>
    <row r="874" spans="1:19" x14ac:dyDescent="0.25">
      <c r="D874" s="54">
        <v>1E-3</v>
      </c>
      <c r="F874" s="51">
        <v>0.45902777777777781</v>
      </c>
      <c r="H874" s="51">
        <v>0.4597222222222222</v>
      </c>
      <c r="I874" s="44" t="str">
        <f t="shared" si="169"/>
        <v/>
      </c>
      <c r="J874" s="45">
        <f t="shared" si="170"/>
        <v>5.0000000000000622</v>
      </c>
      <c r="K874" s="45">
        <f t="shared" si="171"/>
        <v>0.99999999999991651</v>
      </c>
      <c r="L874" s="45">
        <f t="shared" si="172"/>
        <v>3</v>
      </c>
      <c r="M874" s="45">
        <f t="shared" ca="1" si="173"/>
        <v>0.34027777777777773</v>
      </c>
      <c r="N874" s="45" t="str">
        <f t="shared" si="174"/>
        <v/>
      </c>
      <c r="O874" s="45">
        <f t="shared" si="175"/>
        <v>3.0000000000000378E-3</v>
      </c>
      <c r="P874" s="46">
        <f t="shared" si="176"/>
        <v>2.4915134826790624E-3</v>
      </c>
      <c r="Q874" s="45">
        <f t="shared" si="177"/>
        <v>9.9999999999991654E-4</v>
      </c>
      <c r="R874" s="45">
        <f t="shared" si="178"/>
        <v>3.9999999999999541E-3</v>
      </c>
      <c r="S874" s="46">
        <f t="shared" si="179"/>
        <v>3.4915134826789792E-3</v>
      </c>
    </row>
    <row r="875" spans="1:19" x14ac:dyDescent="0.25">
      <c r="D875" s="54">
        <v>2.0000000000000001E-4</v>
      </c>
      <c r="F875" s="51">
        <v>0.46319444444444446</v>
      </c>
      <c r="H875" s="51">
        <v>0.46458333333333335</v>
      </c>
      <c r="I875" s="44" t="str">
        <f t="shared" si="169"/>
        <v/>
      </c>
      <c r="J875" s="45">
        <f t="shared" si="170"/>
        <v>0</v>
      </c>
      <c r="K875" s="45">
        <f t="shared" si="171"/>
        <v>1.9999999999999929</v>
      </c>
      <c r="L875" s="45">
        <f t="shared" si="172"/>
        <v>4</v>
      </c>
      <c r="M875" s="45">
        <f t="shared" ca="1" si="173"/>
        <v>0.34027777777777773</v>
      </c>
      <c r="N875" s="45" t="str">
        <f t="shared" si="174"/>
        <v/>
      </c>
      <c r="O875" s="45">
        <f t="shared" si="175"/>
        <v>0</v>
      </c>
      <c r="P875" s="46">
        <f t="shared" si="176"/>
        <v>0</v>
      </c>
      <c r="Q875" s="45">
        <f t="shared" si="177"/>
        <v>3.9999999999999861E-4</v>
      </c>
      <c r="R875" s="45">
        <f t="shared" si="178"/>
        <v>3.9999999999999861E-4</v>
      </c>
      <c r="S875" s="46">
        <f t="shared" si="179"/>
        <v>3.9999999999999861E-4</v>
      </c>
    </row>
    <row r="876" spans="1:19" x14ac:dyDescent="0.25">
      <c r="D876" s="54">
        <v>1E-4</v>
      </c>
      <c r="F876" s="51">
        <v>0.46458333333333335</v>
      </c>
      <c r="H876" s="51">
        <v>0.4680555555555555</v>
      </c>
      <c r="I876" s="44" t="str">
        <f t="shared" ref="I876:I934" si="180">IF(OR(A877&lt;&gt;"",D877=""),H876+TIME(0,5,0),"")</f>
        <v/>
      </c>
      <c r="J876" s="45">
        <f t="shared" ref="J876:J934" si="181">IF(AND(OR(AND(A876&lt;&gt;"",A877=""),AND(A876="",A877="")),D877&lt;&gt;""),(F877-H876)*1440,"")</f>
        <v>6.0000000000001386</v>
      </c>
      <c r="K876" s="45">
        <f t="shared" ref="K876:K934" si="182">(H876-F876)*1440</f>
        <v>4.9999999999999023</v>
      </c>
      <c r="L876" s="45">
        <f t="shared" ref="L876:L934" si="183">IF(A876&lt;&gt;"",1,L875+1)</f>
        <v>5</v>
      </c>
      <c r="M876" s="45">
        <f t="shared" ref="M876:M934" ca="1" si="184">OFFSET(B876,-L876+1,0)</f>
        <v>0.34027777777777773</v>
      </c>
      <c r="N876" s="45" t="str">
        <f t="shared" ref="N876:N934" si="185">IF(I876&lt;&gt;"",(I876-VALUE(CONCATENATE(LEFT(M876,LEN(M876)-2),":",RIGHT(M876,2))))*1440,"")</f>
        <v/>
      </c>
      <c r="O876" s="45">
        <f t="shared" ref="O876:O934" si="186">IF(J876&lt;&gt;"",(D876+D877)*J876/2,D876*5/2)</f>
        <v>3.0300000000000698E-2</v>
      </c>
      <c r="P876" s="46">
        <f t="shared" ref="P876:P934" si="187">IF(J876&lt;&gt;"",(D877-D876)*J876/LN((D877+0.000001)/(D876+0.000001)),-5*(D876-0.000001)/(LN(1/D876)-13.8155))</f>
        <v>1.2926194897674647E-2</v>
      </c>
      <c r="Q876" s="45">
        <f t="shared" ref="Q876:Q934" si="188">(D876*K876)</f>
        <v>4.9999999999999025E-4</v>
      </c>
      <c r="R876" s="45">
        <f t="shared" ref="R876:R934" si="189">O876+Q876</f>
        <v>3.0800000000000688E-2</v>
      </c>
      <c r="S876" s="46">
        <f t="shared" ref="S876:S934" si="190">P876+Q876</f>
        <v>1.3426194897674637E-2</v>
      </c>
    </row>
    <row r="877" spans="1:19" x14ac:dyDescent="0.25">
      <c r="D877" s="54">
        <v>0.01</v>
      </c>
      <c r="F877" s="51">
        <v>0.47222222222222227</v>
      </c>
      <c r="H877" s="51">
        <v>0.47291666666666665</v>
      </c>
      <c r="I877" s="44" t="str">
        <f t="shared" si="180"/>
        <v/>
      </c>
      <c r="J877" s="45">
        <f t="shared" si="181"/>
        <v>3.9999999999999858</v>
      </c>
      <c r="K877" s="45">
        <f t="shared" si="182"/>
        <v>0.99999999999991651</v>
      </c>
      <c r="L877" s="45">
        <f t="shared" si="183"/>
        <v>6</v>
      </c>
      <c r="M877" s="45">
        <f t="shared" ca="1" si="184"/>
        <v>0.34027777777777773</v>
      </c>
      <c r="N877" s="45" t="str">
        <f t="shared" si="185"/>
        <v/>
      </c>
      <c r="O877" s="45">
        <f t="shared" si="186"/>
        <v>1.9999999999999931E-2</v>
      </c>
      <c r="P877" s="46">
        <f t="shared" si="187"/>
        <v>4.3428976689776399E-3</v>
      </c>
      <c r="Q877" s="45">
        <f t="shared" si="188"/>
        <v>9.9999999999991658E-3</v>
      </c>
      <c r="R877" s="45">
        <f t="shared" si="189"/>
        <v>2.9999999999999097E-2</v>
      </c>
      <c r="S877" s="46">
        <f t="shared" si="190"/>
        <v>1.4342897668976805E-2</v>
      </c>
    </row>
    <row r="878" spans="1:19" x14ac:dyDescent="0.25">
      <c r="D878" s="54">
        <v>0</v>
      </c>
      <c r="F878" s="51">
        <v>0.47569444444444442</v>
      </c>
      <c r="H878" s="51">
        <v>0.47638888888888892</v>
      </c>
      <c r="I878" s="44" t="str">
        <f t="shared" si="180"/>
        <v/>
      </c>
      <c r="J878" s="45">
        <f t="shared" si="181"/>
        <v>20.000000000000007</v>
      </c>
      <c r="K878" s="45">
        <f t="shared" si="182"/>
        <v>1.0000000000000764</v>
      </c>
      <c r="L878" s="45">
        <f t="shared" si="183"/>
        <v>7</v>
      </c>
      <c r="M878" s="45">
        <f t="shared" ca="1" si="184"/>
        <v>0.34027777777777773</v>
      </c>
      <c r="N878" s="45" t="str">
        <f t="shared" si="185"/>
        <v/>
      </c>
      <c r="O878" s="45">
        <f t="shared" si="186"/>
        <v>100.00000000000003</v>
      </c>
      <c r="P878" s="46">
        <f t="shared" si="187"/>
        <v>12.40841369167998</v>
      </c>
      <c r="Q878" s="45">
        <f t="shared" si="188"/>
        <v>0</v>
      </c>
      <c r="R878" s="45">
        <f t="shared" si="189"/>
        <v>100.00000000000003</v>
      </c>
      <c r="S878" s="46">
        <f t="shared" si="190"/>
        <v>12.40841369167998</v>
      </c>
    </row>
    <row r="879" spans="1:19" x14ac:dyDescent="0.25">
      <c r="D879" s="54">
        <v>10</v>
      </c>
      <c r="F879" s="51">
        <v>0.49027777777777781</v>
      </c>
      <c r="H879" s="51">
        <v>0.49583333333333335</v>
      </c>
      <c r="I879" s="44" t="str">
        <f t="shared" si="180"/>
        <v/>
      </c>
      <c r="J879" s="45">
        <f t="shared" si="181"/>
        <v>6.9999999999999751</v>
      </c>
      <c r="K879" s="45">
        <f t="shared" si="182"/>
        <v>7.9999999999999716</v>
      </c>
      <c r="L879" s="45">
        <f t="shared" si="183"/>
        <v>8</v>
      </c>
      <c r="M879" s="45">
        <f t="shared" ca="1" si="184"/>
        <v>0.34027777777777773</v>
      </c>
      <c r="N879" s="45" t="str">
        <f t="shared" si="185"/>
        <v/>
      </c>
      <c r="O879" s="45">
        <f t="shared" si="186"/>
        <v>38.499999999999865</v>
      </c>
      <c r="P879" s="46">
        <f t="shared" si="187"/>
        <v>27.360563054186283</v>
      </c>
      <c r="Q879" s="45">
        <f t="shared" si="188"/>
        <v>79.999999999999716</v>
      </c>
      <c r="R879" s="45">
        <f t="shared" si="189"/>
        <v>118.49999999999957</v>
      </c>
      <c r="S879" s="46">
        <f t="shared" si="190"/>
        <v>107.360563054186</v>
      </c>
    </row>
    <row r="880" spans="1:19" x14ac:dyDescent="0.25">
      <c r="D880" s="54">
        <v>1</v>
      </c>
      <c r="F880" s="51">
        <v>0.50069444444444444</v>
      </c>
      <c r="H880" s="51">
        <v>0.50624999999999998</v>
      </c>
      <c r="I880" s="44" t="str">
        <f t="shared" si="180"/>
        <v/>
      </c>
      <c r="J880" s="45">
        <f t="shared" si="181"/>
        <v>4.9999999999999822</v>
      </c>
      <c r="K880" s="45">
        <f t="shared" si="182"/>
        <v>7.9999999999999716</v>
      </c>
      <c r="L880" s="45">
        <f t="shared" si="183"/>
        <v>9</v>
      </c>
      <c r="M880" s="45">
        <f t="shared" ca="1" si="184"/>
        <v>0.34027777777777773</v>
      </c>
      <c r="N880" s="45" t="str">
        <f t="shared" si="185"/>
        <v/>
      </c>
      <c r="O880" s="45">
        <f t="shared" si="186"/>
        <v>2.4999999999999911</v>
      </c>
      <c r="P880" s="46">
        <f t="shared" si="187"/>
        <v>0.36191204205665456</v>
      </c>
      <c r="Q880" s="45">
        <f t="shared" si="188"/>
        <v>7.9999999999999716</v>
      </c>
      <c r="R880" s="45">
        <f t="shared" si="189"/>
        <v>10.499999999999963</v>
      </c>
      <c r="S880" s="46">
        <f t="shared" si="190"/>
        <v>8.3619120420566269</v>
      </c>
    </row>
    <row r="881" spans="1:19" x14ac:dyDescent="0.25">
      <c r="D881" s="54">
        <v>0</v>
      </c>
      <c r="F881" s="51">
        <v>0.50972222222222219</v>
      </c>
      <c r="H881" s="51">
        <v>0.51527777777777783</v>
      </c>
      <c r="I881" s="44" t="str">
        <f t="shared" si="180"/>
        <v/>
      </c>
      <c r="J881" s="45">
        <f t="shared" si="181"/>
        <v>34.999999999999872</v>
      </c>
      <c r="K881" s="45">
        <f t="shared" si="182"/>
        <v>8.0000000000001315</v>
      </c>
      <c r="L881" s="45">
        <f t="shared" si="183"/>
        <v>10</v>
      </c>
      <c r="M881" s="45">
        <f t="shared" ca="1" si="184"/>
        <v>0.34027777777777773</v>
      </c>
      <c r="N881" s="45" t="str">
        <f t="shared" si="185"/>
        <v/>
      </c>
      <c r="O881" s="45">
        <f t="shared" si="186"/>
        <v>1.7499999999999936E-2</v>
      </c>
      <c r="P881" s="46">
        <f t="shared" si="187"/>
        <v>5.0660359381678602E-3</v>
      </c>
      <c r="Q881" s="45">
        <f t="shared" si="188"/>
        <v>0</v>
      </c>
      <c r="R881" s="45">
        <f t="shared" si="189"/>
        <v>1.7499999999999936E-2</v>
      </c>
      <c r="S881" s="46">
        <f t="shared" si="190"/>
        <v>5.0660359381678602E-3</v>
      </c>
    </row>
    <row r="882" spans="1:19" x14ac:dyDescent="0.25">
      <c r="D882" s="54">
        <v>1E-3</v>
      </c>
      <c r="F882" s="51">
        <v>0.5395833333333333</v>
      </c>
      <c r="H882" s="51">
        <v>0.54375000000000007</v>
      </c>
      <c r="I882" s="44" t="str">
        <f t="shared" si="180"/>
        <v/>
      </c>
      <c r="J882" s="45">
        <f t="shared" si="181"/>
        <v>11.999999999999957</v>
      </c>
      <c r="K882" s="45">
        <f t="shared" si="182"/>
        <v>6.0000000000001386</v>
      </c>
      <c r="L882" s="45">
        <f t="shared" si="183"/>
        <v>11</v>
      </c>
      <c r="M882" s="45">
        <f t="shared" ca="1" si="184"/>
        <v>0.34027777777777773</v>
      </c>
      <c r="N882" s="45" t="str">
        <f t="shared" si="185"/>
        <v/>
      </c>
      <c r="O882" s="45">
        <f t="shared" si="186"/>
        <v>0.72599999999999743</v>
      </c>
      <c r="P882" s="46">
        <f t="shared" si="187"/>
        <v>0.2983390427728016</v>
      </c>
      <c r="Q882" s="45">
        <f t="shared" si="188"/>
        <v>6.0000000000001389E-3</v>
      </c>
      <c r="R882" s="45">
        <f t="shared" si="189"/>
        <v>0.73199999999999754</v>
      </c>
      <c r="S882" s="46">
        <f t="shared" si="190"/>
        <v>0.30433904277280172</v>
      </c>
    </row>
    <row r="883" spans="1:19" x14ac:dyDescent="0.25">
      <c r="D883" s="54">
        <v>0.12</v>
      </c>
      <c r="F883" s="51">
        <v>0.55208333333333337</v>
      </c>
      <c r="H883" s="51">
        <v>0.55625000000000002</v>
      </c>
      <c r="I883" s="44" t="str">
        <f t="shared" si="180"/>
        <v/>
      </c>
      <c r="J883" s="45">
        <f t="shared" si="181"/>
        <v>12.999999999999954</v>
      </c>
      <c r="K883" s="45">
        <f t="shared" si="182"/>
        <v>5.9999999999999787</v>
      </c>
      <c r="L883" s="45">
        <f t="shared" si="183"/>
        <v>12</v>
      </c>
      <c r="M883" s="45">
        <f t="shared" ca="1" si="184"/>
        <v>0.34027777777777773</v>
      </c>
      <c r="N883" s="45" t="str">
        <f t="shared" si="185"/>
        <v/>
      </c>
      <c r="O883" s="45">
        <f t="shared" si="186"/>
        <v>117.77999999999959</v>
      </c>
      <c r="P883" s="46">
        <f t="shared" si="187"/>
        <v>46.389403809420266</v>
      </c>
      <c r="Q883" s="45">
        <f t="shared" si="188"/>
        <v>0.71999999999999742</v>
      </c>
      <c r="R883" s="45">
        <f t="shared" si="189"/>
        <v>118.49999999999959</v>
      </c>
      <c r="S883" s="46">
        <f t="shared" si="190"/>
        <v>47.109403809420265</v>
      </c>
    </row>
    <row r="884" spans="1:19" x14ac:dyDescent="0.25">
      <c r="D884" s="54">
        <v>18</v>
      </c>
      <c r="F884" s="51">
        <v>0.56527777777777777</v>
      </c>
      <c r="H884" s="51">
        <v>0.57152777777777775</v>
      </c>
      <c r="I884" s="44">
        <f t="shared" si="180"/>
        <v>0.57499999999999996</v>
      </c>
      <c r="J884" s="45" t="str">
        <f t="shared" si="181"/>
        <v/>
      </c>
      <c r="K884" s="45">
        <f t="shared" si="182"/>
        <v>8.999999999999968</v>
      </c>
      <c r="L884" s="45">
        <f t="shared" si="183"/>
        <v>13</v>
      </c>
      <c r="M884" s="45">
        <f t="shared" ca="1" si="184"/>
        <v>0.34027777777777773</v>
      </c>
      <c r="N884" s="45" t="e">
        <f t="shared" ca="1" si="185"/>
        <v>#VALUE!</v>
      </c>
      <c r="O884" s="45">
        <f t="shared" si="186"/>
        <v>45</v>
      </c>
      <c r="P884" s="46">
        <f t="shared" si="187"/>
        <v>5.3873270610652675</v>
      </c>
      <c r="Q884" s="45">
        <f t="shared" si="188"/>
        <v>161.99999999999943</v>
      </c>
      <c r="R884" s="45">
        <f t="shared" si="189"/>
        <v>206.99999999999943</v>
      </c>
      <c r="S884" s="46">
        <f t="shared" si="190"/>
        <v>167.3873270610647</v>
      </c>
    </row>
    <row r="885" spans="1:19" x14ac:dyDescent="0.25">
      <c r="A885" s="50">
        <v>38012</v>
      </c>
      <c r="B885" s="51">
        <v>0.63541666666666663</v>
      </c>
      <c r="C885" s="45">
        <v>206</v>
      </c>
      <c r="D885" s="54">
        <v>0.01</v>
      </c>
      <c r="F885" s="51">
        <v>0.70972222222222225</v>
      </c>
      <c r="H885" s="51">
        <v>0.71527777777777779</v>
      </c>
      <c r="I885" s="44">
        <f t="shared" si="180"/>
        <v>0.71875</v>
      </c>
      <c r="J885" s="45" t="str">
        <f t="shared" si="181"/>
        <v/>
      </c>
      <c r="K885" s="45">
        <f t="shared" si="182"/>
        <v>7.9999999999999716</v>
      </c>
      <c r="L885" s="45">
        <f t="shared" si="183"/>
        <v>1</v>
      </c>
      <c r="M885" s="45">
        <f t="shared" ca="1" si="184"/>
        <v>0.63541666666666663</v>
      </c>
      <c r="N885" s="45" t="e">
        <f t="shared" ca="1" si="185"/>
        <v>#VALUE!</v>
      </c>
      <c r="O885" s="45">
        <f t="shared" si="186"/>
        <v>2.5000000000000001E-2</v>
      </c>
      <c r="P885" s="46">
        <f t="shared" si="187"/>
        <v>5.4281443780592247E-3</v>
      </c>
      <c r="Q885" s="45">
        <f t="shared" si="188"/>
        <v>7.9999999999999724E-2</v>
      </c>
      <c r="R885" s="45">
        <f t="shared" si="189"/>
        <v>0.10499999999999973</v>
      </c>
      <c r="S885" s="46">
        <f t="shared" si="190"/>
        <v>8.5428144378058943E-2</v>
      </c>
    </row>
    <row r="886" spans="1:19" x14ac:dyDescent="0.25">
      <c r="A886" s="50">
        <v>38013</v>
      </c>
      <c r="B886" s="51">
        <v>0.3347222222222222</v>
      </c>
      <c r="C886" s="45">
        <v>206</v>
      </c>
      <c r="D886" s="54">
        <v>0.01</v>
      </c>
      <c r="F886" s="51">
        <v>0.42291666666666666</v>
      </c>
      <c r="H886" s="51">
        <v>0.42708333333333331</v>
      </c>
      <c r="I886" s="44" t="str">
        <f t="shared" si="180"/>
        <v/>
      </c>
      <c r="J886" s="45">
        <f t="shared" si="181"/>
        <v>9.9999999999999645</v>
      </c>
      <c r="K886" s="45">
        <f t="shared" si="182"/>
        <v>5.9999999999999787</v>
      </c>
      <c r="L886" s="45">
        <f t="shared" si="183"/>
        <v>1</v>
      </c>
      <c r="M886" s="45">
        <f t="shared" ca="1" si="184"/>
        <v>0.3347222222222222</v>
      </c>
      <c r="N886" s="45" t="str">
        <f t="shared" si="185"/>
        <v/>
      </c>
      <c r="O886" s="45">
        <f t="shared" si="186"/>
        <v>0.29999999999999893</v>
      </c>
      <c r="P886" s="46">
        <f t="shared" si="187"/>
        <v>0.24854632752392017</v>
      </c>
      <c r="Q886" s="45">
        <f t="shared" si="188"/>
        <v>5.999999999999979E-2</v>
      </c>
      <c r="R886" s="45">
        <f t="shared" si="189"/>
        <v>0.35999999999999871</v>
      </c>
      <c r="S886" s="46">
        <f t="shared" si="190"/>
        <v>0.30854632752391997</v>
      </c>
    </row>
    <row r="887" spans="1:19" x14ac:dyDescent="0.25">
      <c r="D887" s="54">
        <v>0.05</v>
      </c>
      <c r="F887" s="51">
        <v>0.43402777777777773</v>
      </c>
      <c r="H887" s="51">
        <v>0.50277777777777777</v>
      </c>
      <c r="I887" s="44" t="str">
        <f t="shared" si="180"/>
        <v/>
      </c>
      <c r="J887" s="45">
        <f t="shared" si="181"/>
        <v>147.99999999999994</v>
      </c>
      <c r="K887" s="45">
        <f t="shared" si="182"/>
        <v>99.000000000000043</v>
      </c>
      <c r="L887" s="45">
        <f t="shared" si="183"/>
        <v>2</v>
      </c>
      <c r="M887" s="45">
        <f t="shared" ca="1" si="184"/>
        <v>0.3347222222222222</v>
      </c>
      <c r="N887" s="45" t="str">
        <f t="shared" si="185"/>
        <v/>
      </c>
      <c r="O887" s="45">
        <f t="shared" si="186"/>
        <v>4.4399999999999986</v>
      </c>
      <c r="P887" s="46">
        <f t="shared" si="187"/>
        <v>3.6784856473540306</v>
      </c>
      <c r="Q887" s="45">
        <f t="shared" si="188"/>
        <v>4.9500000000000028</v>
      </c>
      <c r="R887" s="45">
        <f t="shared" si="189"/>
        <v>9.39</v>
      </c>
      <c r="S887" s="46">
        <f t="shared" si="190"/>
        <v>8.628485647354033</v>
      </c>
    </row>
    <row r="888" spans="1:19" x14ac:dyDescent="0.25">
      <c r="B888" s="51">
        <v>0.52500000000000002</v>
      </c>
      <c r="C888" s="45">
        <v>206</v>
      </c>
      <c r="D888" s="54">
        <v>0.01</v>
      </c>
      <c r="F888" s="51">
        <v>0.60555555555555551</v>
      </c>
      <c r="H888" s="51">
        <v>0.61388888888888882</v>
      </c>
      <c r="I888" s="44" t="str">
        <f t="shared" si="180"/>
        <v/>
      </c>
      <c r="J888" s="45">
        <f t="shared" si="181"/>
        <v>8.0000000000001315</v>
      </c>
      <c r="K888" s="45">
        <f t="shared" si="182"/>
        <v>11.999999999999957</v>
      </c>
      <c r="L888" s="45">
        <f t="shared" si="183"/>
        <v>3</v>
      </c>
      <c r="M888" s="45">
        <f t="shared" ca="1" si="184"/>
        <v>0.3347222222222222</v>
      </c>
      <c r="N888" s="45" t="str">
        <f t="shared" si="185"/>
        <v/>
      </c>
      <c r="O888" s="45">
        <f t="shared" si="186"/>
        <v>0.44000000000000722</v>
      </c>
      <c r="P888" s="46">
        <f t="shared" si="187"/>
        <v>0.31270424881382886</v>
      </c>
      <c r="Q888" s="45">
        <f t="shared" si="188"/>
        <v>0.11999999999999958</v>
      </c>
      <c r="R888" s="45">
        <f t="shared" si="189"/>
        <v>0.56000000000000683</v>
      </c>
      <c r="S888" s="46">
        <f t="shared" si="190"/>
        <v>0.43270424881382841</v>
      </c>
    </row>
    <row r="889" spans="1:19" x14ac:dyDescent="0.25">
      <c r="D889" s="54">
        <v>0.1</v>
      </c>
      <c r="F889" s="51">
        <v>0.61944444444444446</v>
      </c>
      <c r="H889" s="51">
        <v>0.62152777777777779</v>
      </c>
      <c r="I889" s="44" t="str">
        <f t="shared" si="180"/>
        <v/>
      </c>
      <c r="J889" s="45">
        <f t="shared" si="181"/>
        <v>8.999999999999968</v>
      </c>
      <c r="K889" s="45">
        <f t="shared" si="182"/>
        <v>2.9999999999999893</v>
      </c>
      <c r="L889" s="45">
        <f t="shared" si="183"/>
        <v>4</v>
      </c>
      <c r="M889" s="45">
        <f t="shared" ca="1" si="184"/>
        <v>0.3347222222222222</v>
      </c>
      <c r="N889" s="45" t="str">
        <f t="shared" si="185"/>
        <v/>
      </c>
      <c r="O889" s="45">
        <f t="shared" si="186"/>
        <v>0.49499999999999822</v>
      </c>
      <c r="P889" s="46">
        <f t="shared" si="187"/>
        <v>0.35179227991555034</v>
      </c>
      <c r="Q889" s="45">
        <f t="shared" si="188"/>
        <v>0.29999999999999893</v>
      </c>
      <c r="R889" s="45">
        <f t="shared" si="189"/>
        <v>0.79499999999999715</v>
      </c>
      <c r="S889" s="46">
        <f t="shared" si="190"/>
        <v>0.65179227991554933</v>
      </c>
    </row>
    <row r="890" spans="1:19" x14ac:dyDescent="0.25">
      <c r="D890" s="54">
        <v>0.01</v>
      </c>
      <c r="F890" s="51">
        <v>0.62777777777777777</v>
      </c>
      <c r="H890" s="51">
        <v>0.62916666666666665</v>
      </c>
      <c r="I890" s="44" t="str">
        <f t="shared" si="180"/>
        <v/>
      </c>
      <c r="J890" s="45">
        <f t="shared" si="181"/>
        <v>14.00000000000011</v>
      </c>
      <c r="K890" s="45">
        <f t="shared" si="182"/>
        <v>1.9999999999999929</v>
      </c>
      <c r="L890" s="45">
        <f t="shared" si="183"/>
        <v>5</v>
      </c>
      <c r="M890" s="45">
        <f t="shared" ca="1" si="184"/>
        <v>0.3347222222222222</v>
      </c>
      <c r="N890" s="45" t="str">
        <f t="shared" si="185"/>
        <v/>
      </c>
      <c r="O890" s="45">
        <f t="shared" si="186"/>
        <v>70.070000000000547</v>
      </c>
      <c r="P890" s="46">
        <f t="shared" si="187"/>
        <v>20.247101545384449</v>
      </c>
      <c r="Q890" s="45">
        <f t="shared" si="188"/>
        <v>1.9999999999999931E-2</v>
      </c>
      <c r="R890" s="45">
        <f t="shared" si="189"/>
        <v>70.090000000000543</v>
      </c>
      <c r="S890" s="46">
        <f t="shared" si="190"/>
        <v>20.267101545384449</v>
      </c>
    </row>
    <row r="891" spans="1:19" x14ac:dyDescent="0.25">
      <c r="D891" s="54">
        <v>10</v>
      </c>
      <c r="F891" s="51">
        <v>0.63888888888888895</v>
      </c>
      <c r="H891" s="51">
        <v>0.64236111111111105</v>
      </c>
      <c r="I891" s="44" t="str">
        <f t="shared" si="180"/>
        <v/>
      </c>
      <c r="J891" s="45">
        <f t="shared" si="181"/>
        <v>13.000000000000114</v>
      </c>
      <c r="K891" s="45">
        <f t="shared" si="182"/>
        <v>4.9999999999998224</v>
      </c>
      <c r="L891" s="45">
        <f t="shared" si="183"/>
        <v>6</v>
      </c>
      <c r="M891" s="45">
        <f t="shared" ca="1" si="184"/>
        <v>0.3347222222222222</v>
      </c>
      <c r="N891" s="45" t="str">
        <f t="shared" si="185"/>
        <v/>
      </c>
      <c r="O891" s="45">
        <f t="shared" si="186"/>
        <v>1235.0000000000109</v>
      </c>
      <c r="P891" s="46">
        <f t="shared" si="187"/>
        <v>764.60755132120414</v>
      </c>
      <c r="Q891" s="45">
        <f t="shared" si="188"/>
        <v>49.999999999998224</v>
      </c>
      <c r="R891" s="45">
        <f t="shared" si="189"/>
        <v>1285.0000000000091</v>
      </c>
      <c r="S891" s="46">
        <f t="shared" si="190"/>
        <v>814.60755132120232</v>
      </c>
    </row>
    <row r="892" spans="1:19" x14ac:dyDescent="0.25">
      <c r="D892" s="54">
        <v>180</v>
      </c>
      <c r="F892" s="51">
        <v>0.65138888888888891</v>
      </c>
      <c r="H892" s="51">
        <v>0.65625</v>
      </c>
      <c r="I892" s="44" t="str">
        <f t="shared" si="180"/>
        <v/>
      </c>
      <c r="J892" s="45">
        <f t="shared" si="181"/>
        <v>6.9999999999999751</v>
      </c>
      <c r="K892" s="45">
        <f t="shared" si="182"/>
        <v>6.9999999999999751</v>
      </c>
      <c r="L892" s="45">
        <f t="shared" si="183"/>
        <v>7</v>
      </c>
      <c r="M892" s="45">
        <f t="shared" ca="1" si="184"/>
        <v>0.3347222222222222</v>
      </c>
      <c r="N892" s="45" t="str">
        <f t="shared" si="185"/>
        <v/>
      </c>
      <c r="O892" s="45">
        <f t="shared" si="186"/>
        <v>979.99999999999648</v>
      </c>
      <c r="P892" s="46">
        <f t="shared" si="187"/>
        <v>952.72662289402615</v>
      </c>
      <c r="Q892" s="45">
        <f t="shared" si="188"/>
        <v>1259.9999999999955</v>
      </c>
      <c r="R892" s="45">
        <f t="shared" si="189"/>
        <v>2239.9999999999918</v>
      </c>
      <c r="S892" s="46">
        <f t="shared" si="190"/>
        <v>2212.7266228940216</v>
      </c>
    </row>
    <row r="893" spans="1:19" x14ac:dyDescent="0.25">
      <c r="D893" s="54">
        <v>100</v>
      </c>
      <c r="F893" s="51">
        <v>0.66111111111111109</v>
      </c>
      <c r="H893" s="51">
        <v>0.6645833333333333</v>
      </c>
      <c r="I893" s="44" t="str">
        <f t="shared" si="180"/>
        <v/>
      </c>
      <c r="J893" s="45">
        <f t="shared" si="181"/>
        <v>6.0000000000001386</v>
      </c>
      <c r="K893" s="45">
        <f t="shared" si="182"/>
        <v>4.9999999999999822</v>
      </c>
      <c r="L893" s="45">
        <f t="shared" si="183"/>
        <v>8</v>
      </c>
      <c r="M893" s="45">
        <f t="shared" ca="1" si="184"/>
        <v>0.3347222222222222</v>
      </c>
      <c r="N893" s="45" t="str">
        <f t="shared" si="185"/>
        <v/>
      </c>
      <c r="O893" s="45">
        <f t="shared" si="186"/>
        <v>840.00000000001944</v>
      </c>
      <c r="P893" s="46">
        <f t="shared" si="187"/>
        <v>816.62281962347288</v>
      </c>
      <c r="Q893" s="45">
        <f t="shared" si="188"/>
        <v>499.99999999999824</v>
      </c>
      <c r="R893" s="45">
        <f t="shared" si="189"/>
        <v>1340.0000000000177</v>
      </c>
      <c r="S893" s="46">
        <f t="shared" si="190"/>
        <v>1316.6228196234711</v>
      </c>
    </row>
    <row r="894" spans="1:19" x14ac:dyDescent="0.25">
      <c r="D894" s="54">
        <v>180</v>
      </c>
      <c r="F894" s="51">
        <v>0.66875000000000007</v>
      </c>
      <c r="H894" s="51">
        <v>0.74236111111111114</v>
      </c>
      <c r="I894" s="44">
        <f t="shared" si="180"/>
        <v>0.74583333333333335</v>
      </c>
      <c r="J894" s="45" t="str">
        <f t="shared" si="181"/>
        <v/>
      </c>
      <c r="K894" s="45">
        <f t="shared" si="182"/>
        <v>105.99999999999994</v>
      </c>
      <c r="L894" s="45">
        <f t="shared" si="183"/>
        <v>9</v>
      </c>
      <c r="M894" s="45">
        <f t="shared" ca="1" si="184"/>
        <v>0.3347222222222222</v>
      </c>
      <c r="N894" s="45" t="e">
        <f t="shared" ca="1" si="185"/>
        <v>#VALUE!</v>
      </c>
      <c r="O894" s="45">
        <f t="shared" si="186"/>
        <v>450</v>
      </c>
      <c r="P894" s="46">
        <f t="shared" si="187"/>
        <v>47.347346607878421</v>
      </c>
      <c r="Q894" s="45">
        <f t="shared" si="188"/>
        <v>19079.999999999989</v>
      </c>
      <c r="R894" s="45">
        <f t="shared" si="189"/>
        <v>19529.999999999989</v>
      </c>
      <c r="S894" s="46">
        <f t="shared" si="190"/>
        <v>19127.347346607869</v>
      </c>
    </row>
    <row r="895" spans="1:19" x14ac:dyDescent="0.25">
      <c r="A895" s="50">
        <v>38014</v>
      </c>
      <c r="B895" s="51">
        <v>0.33055555555555555</v>
      </c>
      <c r="C895" s="51">
        <v>306</v>
      </c>
      <c r="D895" s="54">
        <v>0.01</v>
      </c>
      <c r="F895" s="51">
        <v>0.39999999999999997</v>
      </c>
      <c r="H895" s="51">
        <v>0.40347222222222223</v>
      </c>
      <c r="I895" s="44" t="str">
        <f t="shared" si="180"/>
        <v/>
      </c>
      <c r="J895" s="45">
        <f t="shared" si="181"/>
        <v>7.0000000000000551</v>
      </c>
      <c r="K895" s="45">
        <f t="shared" si="182"/>
        <v>5.0000000000000622</v>
      </c>
      <c r="L895" s="45">
        <f t="shared" si="183"/>
        <v>1</v>
      </c>
      <c r="M895" s="45">
        <f t="shared" ca="1" si="184"/>
        <v>0.33055555555555555</v>
      </c>
      <c r="N895" s="45" t="str">
        <f t="shared" si="185"/>
        <v/>
      </c>
      <c r="O895" s="45">
        <f t="shared" si="186"/>
        <v>3.8500000000000298E-2</v>
      </c>
      <c r="P895" s="46">
        <f t="shared" si="187"/>
        <v>2.7371244942283254E-2</v>
      </c>
      <c r="Q895" s="45">
        <f t="shared" si="188"/>
        <v>5.000000000000062E-2</v>
      </c>
      <c r="R895" s="45">
        <f t="shared" si="189"/>
        <v>8.8500000000000911E-2</v>
      </c>
      <c r="S895" s="46">
        <f t="shared" si="190"/>
        <v>7.7371244942283868E-2</v>
      </c>
    </row>
    <row r="896" spans="1:19" x14ac:dyDescent="0.25">
      <c r="D896" s="54">
        <v>1E-3</v>
      </c>
      <c r="F896" s="51">
        <v>0.40833333333333338</v>
      </c>
      <c r="H896" s="51">
        <v>0.41041666666666665</v>
      </c>
      <c r="I896" s="44" t="str">
        <f t="shared" si="180"/>
        <v/>
      </c>
      <c r="J896" s="45">
        <f t="shared" si="181"/>
        <v>5.0000000000000622</v>
      </c>
      <c r="K896" s="45">
        <f t="shared" si="182"/>
        <v>2.9999999999999094</v>
      </c>
      <c r="L896" s="45">
        <f t="shared" si="183"/>
        <v>2</v>
      </c>
      <c r="M896" s="45">
        <f t="shared" ca="1" si="184"/>
        <v>0.33055555555555555</v>
      </c>
      <c r="N896" s="45" t="str">
        <f t="shared" si="185"/>
        <v/>
      </c>
      <c r="O896" s="45">
        <f t="shared" si="186"/>
        <v>2.5000000000000313E-3</v>
      </c>
      <c r="P896" s="46">
        <f t="shared" si="187"/>
        <v>7.237194197382775E-4</v>
      </c>
      <c r="Q896" s="45">
        <f t="shared" si="188"/>
        <v>2.9999999999999094E-3</v>
      </c>
      <c r="R896" s="45">
        <f t="shared" si="189"/>
        <v>5.4999999999999407E-3</v>
      </c>
      <c r="S896" s="46">
        <f t="shared" si="190"/>
        <v>3.7237194197381868E-3</v>
      </c>
    </row>
    <row r="897" spans="1:19" x14ac:dyDescent="0.25">
      <c r="D897" s="54">
        <v>0</v>
      </c>
      <c r="F897" s="51">
        <v>0.41388888888888892</v>
      </c>
      <c r="H897" s="51">
        <v>0.43055555555555558</v>
      </c>
      <c r="I897" s="44" t="str">
        <f t="shared" si="180"/>
        <v/>
      </c>
      <c r="J897" s="45">
        <f t="shared" si="181"/>
        <v>30.999999999999972</v>
      </c>
      <c r="K897" s="45">
        <f t="shared" si="182"/>
        <v>23.999999999999993</v>
      </c>
      <c r="L897" s="45">
        <f t="shared" si="183"/>
        <v>3</v>
      </c>
      <c r="M897" s="45">
        <f t="shared" ca="1" si="184"/>
        <v>0.33055555555555555</v>
      </c>
      <c r="N897" s="45" t="str">
        <f t="shared" si="185"/>
        <v/>
      </c>
      <c r="O897" s="45">
        <f t="shared" si="186"/>
        <v>7.7499999999999929</v>
      </c>
      <c r="P897" s="46">
        <f t="shared" si="187"/>
        <v>1.1811894848387714</v>
      </c>
      <c r="Q897" s="45">
        <f t="shared" si="188"/>
        <v>0</v>
      </c>
      <c r="R897" s="45">
        <f t="shared" si="189"/>
        <v>7.7499999999999929</v>
      </c>
      <c r="S897" s="46">
        <f t="shared" si="190"/>
        <v>1.1811894848387714</v>
      </c>
    </row>
    <row r="898" spans="1:19" x14ac:dyDescent="0.25">
      <c r="D898" s="54">
        <v>0.5</v>
      </c>
      <c r="F898" s="51">
        <v>0.45208333333333334</v>
      </c>
      <c r="H898" s="51">
        <v>0.45763888888888887</v>
      </c>
      <c r="I898" s="44" t="str">
        <f t="shared" si="180"/>
        <v/>
      </c>
      <c r="J898" s="45">
        <f t="shared" si="181"/>
        <v>4.9999999999999822</v>
      </c>
      <c r="K898" s="45">
        <f t="shared" si="182"/>
        <v>7.9999999999999716</v>
      </c>
      <c r="L898" s="45">
        <f t="shared" si="183"/>
        <v>4</v>
      </c>
      <c r="M898" s="45">
        <f t="shared" ca="1" si="184"/>
        <v>0.33055555555555555</v>
      </c>
      <c r="N898" s="45" t="str">
        <f t="shared" si="185"/>
        <v/>
      </c>
      <c r="O898" s="45">
        <f t="shared" si="186"/>
        <v>1.2499999999999956</v>
      </c>
      <c r="P898" s="46">
        <f t="shared" si="187"/>
        <v>0.19051443303851101</v>
      </c>
      <c r="Q898" s="45">
        <f t="shared" si="188"/>
        <v>3.9999999999999858</v>
      </c>
      <c r="R898" s="45">
        <f t="shared" si="189"/>
        <v>5.2499999999999813</v>
      </c>
      <c r="S898" s="46">
        <f t="shared" si="190"/>
        <v>4.1905144330384969</v>
      </c>
    </row>
    <row r="899" spans="1:19" x14ac:dyDescent="0.25">
      <c r="D899" s="54">
        <v>0</v>
      </c>
      <c r="F899" s="51">
        <v>0.46111111111111108</v>
      </c>
      <c r="H899" s="51">
        <v>0.46597222222222223</v>
      </c>
      <c r="I899" s="44" t="str">
        <f t="shared" si="180"/>
        <v/>
      </c>
      <c r="J899" s="45">
        <f t="shared" si="181"/>
        <v>23</v>
      </c>
      <c r="K899" s="45">
        <f t="shared" si="182"/>
        <v>7.0000000000000551</v>
      </c>
      <c r="L899" s="45">
        <f t="shared" si="183"/>
        <v>5</v>
      </c>
      <c r="M899" s="45">
        <f t="shared" ca="1" si="184"/>
        <v>0.33055555555555555</v>
      </c>
      <c r="N899" s="45" t="str">
        <f t="shared" si="185"/>
        <v/>
      </c>
      <c r="O899" s="45">
        <f t="shared" si="186"/>
        <v>1.15E-2</v>
      </c>
      <c r="P899" s="46">
        <f t="shared" si="187"/>
        <v>3.3291093307960345E-3</v>
      </c>
      <c r="Q899" s="45">
        <f t="shared" si="188"/>
        <v>0</v>
      </c>
      <c r="R899" s="45">
        <f t="shared" si="189"/>
        <v>1.15E-2</v>
      </c>
      <c r="S899" s="46">
        <f t="shared" si="190"/>
        <v>3.3291093307960345E-3</v>
      </c>
    </row>
    <row r="900" spans="1:19" x14ac:dyDescent="0.25">
      <c r="D900" s="54">
        <v>1E-3</v>
      </c>
      <c r="F900" s="51">
        <v>0.48194444444444445</v>
      </c>
      <c r="H900" s="51">
        <v>0.48402777777777778</v>
      </c>
      <c r="I900" s="44" t="str">
        <f t="shared" si="180"/>
        <v/>
      </c>
      <c r="J900" s="45">
        <f t="shared" si="181"/>
        <v>13.000000000000034</v>
      </c>
      <c r="K900" s="45">
        <f t="shared" si="182"/>
        <v>2.9999999999999893</v>
      </c>
      <c r="L900" s="45">
        <f t="shared" si="183"/>
        <v>6</v>
      </c>
      <c r="M900" s="45">
        <f t="shared" ca="1" si="184"/>
        <v>0.33055555555555555</v>
      </c>
      <c r="N900" s="45" t="str">
        <f t="shared" si="185"/>
        <v/>
      </c>
      <c r="O900" s="45">
        <f t="shared" si="186"/>
        <v>650.00650000000167</v>
      </c>
      <c r="P900" s="46">
        <f t="shared" si="187"/>
        <v>112.92523969178657</v>
      </c>
      <c r="Q900" s="45">
        <f t="shared" si="188"/>
        <v>2.9999999999999892E-3</v>
      </c>
      <c r="R900" s="45">
        <f t="shared" si="189"/>
        <v>650.00950000000171</v>
      </c>
      <c r="S900" s="46">
        <f t="shared" si="190"/>
        <v>112.92823969178657</v>
      </c>
    </row>
    <row r="901" spans="1:19" x14ac:dyDescent="0.25">
      <c r="D901" s="54">
        <v>100</v>
      </c>
      <c r="F901" s="51">
        <v>0.49305555555555558</v>
      </c>
      <c r="H901" s="51">
        <v>0.49722222222222223</v>
      </c>
      <c r="I901" s="44" t="str">
        <f t="shared" si="180"/>
        <v/>
      </c>
      <c r="J901" s="45">
        <f t="shared" si="181"/>
        <v>4.9999999999999822</v>
      </c>
      <c r="K901" s="45">
        <f t="shared" si="182"/>
        <v>5.9999999999999787</v>
      </c>
      <c r="L901" s="45">
        <f t="shared" si="183"/>
        <v>7</v>
      </c>
      <c r="M901" s="45">
        <f t="shared" ca="1" si="184"/>
        <v>0.33055555555555555</v>
      </c>
      <c r="N901" s="45" t="str">
        <f t="shared" si="185"/>
        <v/>
      </c>
      <c r="O901" s="45">
        <f t="shared" si="186"/>
        <v>249.99999999999912</v>
      </c>
      <c r="P901" s="46">
        <f t="shared" si="187"/>
        <v>27.143405104217855</v>
      </c>
      <c r="Q901" s="45">
        <f t="shared" si="188"/>
        <v>599.99999999999784</v>
      </c>
      <c r="R901" s="45">
        <f t="shared" si="189"/>
        <v>849.99999999999693</v>
      </c>
      <c r="S901" s="46">
        <f t="shared" si="190"/>
        <v>627.14340510421573</v>
      </c>
    </row>
    <row r="902" spans="1:19" x14ac:dyDescent="0.25">
      <c r="D902" s="54">
        <v>0</v>
      </c>
      <c r="F902" s="51">
        <v>0.50069444444444444</v>
      </c>
      <c r="H902" s="51">
        <v>0.53333333333333333</v>
      </c>
      <c r="I902" s="44" t="str">
        <f t="shared" si="180"/>
        <v/>
      </c>
      <c r="J902" s="45">
        <f t="shared" si="181"/>
        <v>19.999999999999929</v>
      </c>
      <c r="K902" s="45">
        <f t="shared" si="182"/>
        <v>46.999999999999993</v>
      </c>
      <c r="L902" s="45">
        <f t="shared" si="183"/>
        <v>8</v>
      </c>
      <c r="M902" s="45">
        <f t="shared" ca="1" si="184"/>
        <v>0.33055555555555555</v>
      </c>
      <c r="N902" s="45" t="str">
        <f t="shared" si="185"/>
        <v/>
      </c>
      <c r="O902" s="45">
        <f t="shared" si="186"/>
        <v>9.9999999999999645E-2</v>
      </c>
      <c r="P902" s="46">
        <f t="shared" si="187"/>
        <v>2.1714488344888191E-2</v>
      </c>
      <c r="Q902" s="45">
        <f t="shared" si="188"/>
        <v>0</v>
      </c>
      <c r="R902" s="45">
        <f t="shared" si="189"/>
        <v>9.9999999999999645E-2</v>
      </c>
      <c r="S902" s="46">
        <f t="shared" si="190"/>
        <v>2.1714488344888191E-2</v>
      </c>
    </row>
    <row r="903" spans="1:19" x14ac:dyDescent="0.25">
      <c r="D903" s="54">
        <v>0.01</v>
      </c>
      <c r="F903" s="51">
        <v>0.54722222222222217</v>
      </c>
      <c r="H903" s="51">
        <v>0.54999999999999993</v>
      </c>
      <c r="I903" s="44" t="str">
        <f t="shared" si="180"/>
        <v/>
      </c>
      <c r="J903" s="45">
        <f t="shared" si="181"/>
        <v>5.0000000000001421</v>
      </c>
      <c r="K903" s="45">
        <f t="shared" si="182"/>
        <v>3.9999999999999858</v>
      </c>
      <c r="L903" s="45">
        <f t="shared" si="183"/>
        <v>9</v>
      </c>
      <c r="M903" s="45">
        <f t="shared" ca="1" si="184"/>
        <v>0.33055555555555555</v>
      </c>
      <c r="N903" s="45" t="str">
        <f t="shared" si="185"/>
        <v/>
      </c>
      <c r="O903" s="45">
        <f t="shared" si="186"/>
        <v>1.2750000000000363</v>
      </c>
      <c r="P903" s="46">
        <f t="shared" si="187"/>
        <v>0.62629012403624451</v>
      </c>
      <c r="Q903" s="45">
        <f t="shared" si="188"/>
        <v>3.9999999999999862E-2</v>
      </c>
      <c r="R903" s="45">
        <f t="shared" si="189"/>
        <v>1.3150000000000361</v>
      </c>
      <c r="S903" s="46">
        <f t="shared" si="190"/>
        <v>0.66629012403624432</v>
      </c>
    </row>
    <row r="904" spans="1:19" x14ac:dyDescent="0.25">
      <c r="D904" s="54">
        <v>0.5</v>
      </c>
      <c r="F904" s="51">
        <v>0.55347222222222225</v>
      </c>
      <c r="H904" s="51">
        <v>0.60763888888888895</v>
      </c>
      <c r="I904" s="44" t="str">
        <f t="shared" si="180"/>
        <v/>
      </c>
      <c r="J904" s="45">
        <f t="shared" si="181"/>
        <v>3.9999999999999858</v>
      </c>
      <c r="K904" s="45">
        <f t="shared" si="182"/>
        <v>78.000000000000043</v>
      </c>
      <c r="L904" s="45">
        <f t="shared" si="183"/>
        <v>10</v>
      </c>
      <c r="M904" s="45">
        <f t="shared" ca="1" si="184"/>
        <v>0.33055555555555555</v>
      </c>
      <c r="N904" s="45" t="str">
        <f t="shared" si="185"/>
        <v/>
      </c>
      <c r="O904" s="45">
        <f t="shared" si="186"/>
        <v>1.0199999999999965</v>
      </c>
      <c r="P904" s="46">
        <f t="shared" si="187"/>
        <v>0.50103209922897962</v>
      </c>
      <c r="Q904" s="45">
        <f t="shared" si="188"/>
        <v>39.000000000000021</v>
      </c>
      <c r="R904" s="45">
        <f t="shared" si="189"/>
        <v>40.020000000000017</v>
      </c>
      <c r="S904" s="46">
        <f t="shared" si="190"/>
        <v>39.501032099229</v>
      </c>
    </row>
    <row r="905" spans="1:19" x14ac:dyDescent="0.25">
      <c r="D905" s="54">
        <v>0.01</v>
      </c>
      <c r="F905" s="51">
        <v>0.61041666666666672</v>
      </c>
      <c r="H905" s="51">
        <v>0.61249999999999993</v>
      </c>
      <c r="I905" s="44" t="str">
        <f t="shared" si="180"/>
        <v/>
      </c>
      <c r="J905" s="45">
        <f t="shared" si="181"/>
        <v>5.0000000000001421</v>
      </c>
      <c r="K905" s="45">
        <f t="shared" si="182"/>
        <v>2.9999999999998295</v>
      </c>
      <c r="L905" s="45">
        <f t="shared" si="183"/>
        <v>11</v>
      </c>
      <c r="M905" s="45">
        <f t="shared" ca="1" si="184"/>
        <v>0.33055555555555555</v>
      </c>
      <c r="N905" s="45" t="str">
        <f t="shared" si="185"/>
        <v/>
      </c>
      <c r="O905" s="45">
        <f t="shared" si="186"/>
        <v>2.5000000000000713E-2</v>
      </c>
      <c r="P905" s="46">
        <f t="shared" si="187"/>
        <v>5.4286220862222231E-3</v>
      </c>
      <c r="Q905" s="45">
        <f t="shared" si="188"/>
        <v>2.9999999999998295E-2</v>
      </c>
      <c r="R905" s="45">
        <f t="shared" si="189"/>
        <v>5.4999999999999008E-2</v>
      </c>
      <c r="S905" s="46">
        <f t="shared" si="190"/>
        <v>3.5428622086220517E-2</v>
      </c>
    </row>
    <row r="906" spans="1:19" x14ac:dyDescent="0.25">
      <c r="D906" s="54">
        <v>0</v>
      </c>
      <c r="F906" s="51">
        <v>0.61597222222222225</v>
      </c>
      <c r="H906" s="51">
        <v>0.64444444444444449</v>
      </c>
      <c r="I906" s="44" t="str">
        <f t="shared" si="180"/>
        <v/>
      </c>
      <c r="J906" s="45">
        <f t="shared" si="181"/>
        <v>19.999999999999929</v>
      </c>
      <c r="K906" s="45">
        <f t="shared" si="182"/>
        <v>41.000000000000014</v>
      </c>
      <c r="L906" s="45">
        <f t="shared" si="183"/>
        <v>12</v>
      </c>
      <c r="M906" s="45">
        <f t="shared" ca="1" si="184"/>
        <v>0.33055555555555555</v>
      </c>
      <c r="N906" s="45" t="str">
        <f t="shared" si="185"/>
        <v/>
      </c>
      <c r="O906" s="45">
        <f t="shared" si="186"/>
        <v>9.9999999999999645E-2</v>
      </c>
      <c r="P906" s="46">
        <f t="shared" si="187"/>
        <v>2.1714488344888191E-2</v>
      </c>
      <c r="Q906" s="45">
        <f t="shared" si="188"/>
        <v>0</v>
      </c>
      <c r="R906" s="45">
        <f t="shared" si="189"/>
        <v>9.9999999999999645E-2</v>
      </c>
      <c r="S906" s="46">
        <f t="shared" si="190"/>
        <v>2.1714488344888191E-2</v>
      </c>
    </row>
    <row r="907" spans="1:19" x14ac:dyDescent="0.25">
      <c r="D907" s="54">
        <v>0.01</v>
      </c>
      <c r="F907" s="51">
        <v>0.65833333333333333</v>
      </c>
      <c r="H907" s="51">
        <v>0.65833333333333333</v>
      </c>
      <c r="I907" s="44" t="str">
        <f t="shared" si="180"/>
        <v/>
      </c>
      <c r="J907" s="45">
        <f t="shared" si="181"/>
        <v>3.9999999999999858</v>
      </c>
      <c r="K907" s="45">
        <f t="shared" si="182"/>
        <v>0</v>
      </c>
      <c r="L907" s="45">
        <f t="shared" si="183"/>
        <v>13</v>
      </c>
      <c r="M907" s="45">
        <f t="shared" ca="1" si="184"/>
        <v>0.33055555555555555</v>
      </c>
      <c r="N907" s="45" t="str">
        <f t="shared" si="185"/>
        <v/>
      </c>
      <c r="O907" s="45">
        <f t="shared" si="186"/>
        <v>0.11999999999999958</v>
      </c>
      <c r="P907" s="46">
        <f t="shared" si="187"/>
        <v>9.9418531009568073E-2</v>
      </c>
      <c r="Q907" s="45">
        <f t="shared" si="188"/>
        <v>0</v>
      </c>
      <c r="R907" s="45">
        <f t="shared" si="189"/>
        <v>0.11999999999999958</v>
      </c>
      <c r="S907" s="46">
        <f t="shared" si="190"/>
        <v>9.9418531009568073E-2</v>
      </c>
    </row>
    <row r="908" spans="1:19" x14ac:dyDescent="0.25">
      <c r="D908" s="54">
        <v>0.05</v>
      </c>
      <c r="F908" s="51">
        <v>0.66111111111111109</v>
      </c>
      <c r="H908" s="51">
        <v>0.74375000000000002</v>
      </c>
      <c r="I908" s="44">
        <f t="shared" si="180"/>
        <v>0.74722222222222223</v>
      </c>
      <c r="J908" s="45" t="str">
        <f t="shared" si="181"/>
        <v/>
      </c>
      <c r="K908" s="45">
        <f t="shared" si="182"/>
        <v>119.00000000000006</v>
      </c>
      <c r="L908" s="45">
        <f t="shared" si="183"/>
        <v>14</v>
      </c>
      <c r="M908" s="45">
        <f t="shared" ca="1" si="184"/>
        <v>0.33055555555555555</v>
      </c>
      <c r="N908" s="45" t="e">
        <f t="shared" ca="1" si="185"/>
        <v>#VALUE!</v>
      </c>
      <c r="O908" s="45">
        <f t="shared" si="186"/>
        <v>0.125</v>
      </c>
      <c r="P908" s="46">
        <f t="shared" si="187"/>
        <v>2.3105394341225508E-2</v>
      </c>
      <c r="Q908" s="45">
        <f t="shared" si="188"/>
        <v>5.9500000000000028</v>
      </c>
      <c r="R908" s="45">
        <f t="shared" si="189"/>
        <v>6.0750000000000028</v>
      </c>
      <c r="S908" s="46">
        <f t="shared" si="190"/>
        <v>5.9731053943412284</v>
      </c>
    </row>
    <row r="909" spans="1:19" x14ac:dyDescent="0.25">
      <c r="A909" s="50">
        <v>38015</v>
      </c>
      <c r="B909" s="51">
        <v>0.33333333333333331</v>
      </c>
      <c r="C909" s="51">
        <v>206</v>
      </c>
      <c r="D909" s="54">
        <v>0.01</v>
      </c>
      <c r="F909" s="51">
        <v>0.40486111111111112</v>
      </c>
      <c r="H909" s="51">
        <v>0.40833333333333338</v>
      </c>
      <c r="I909" s="44" t="str">
        <f t="shared" si="180"/>
        <v/>
      </c>
      <c r="J909" s="45">
        <f t="shared" si="181"/>
        <v>4.9999999999999023</v>
      </c>
      <c r="K909" s="45">
        <f t="shared" si="182"/>
        <v>5.0000000000000622</v>
      </c>
      <c r="L909" s="45">
        <f t="shared" si="183"/>
        <v>1</v>
      </c>
      <c r="M909" s="45">
        <f t="shared" ca="1" si="184"/>
        <v>0.33333333333333331</v>
      </c>
      <c r="N909" s="45" t="str">
        <f t="shared" si="185"/>
        <v/>
      </c>
      <c r="O909" s="45">
        <f t="shared" si="186"/>
        <v>2.4999999999999512E-2</v>
      </c>
      <c r="P909" s="46">
        <f t="shared" si="187"/>
        <v>5.428622086221962E-3</v>
      </c>
      <c r="Q909" s="45">
        <f t="shared" si="188"/>
        <v>5.000000000000062E-2</v>
      </c>
      <c r="R909" s="45">
        <f t="shared" si="189"/>
        <v>7.5000000000000136E-2</v>
      </c>
      <c r="S909" s="46">
        <f t="shared" si="190"/>
        <v>5.5428622086222581E-2</v>
      </c>
    </row>
    <row r="910" spans="1:19" x14ac:dyDescent="0.25">
      <c r="D910" s="54">
        <v>0</v>
      </c>
      <c r="F910" s="51">
        <v>0.41180555555555554</v>
      </c>
      <c r="H910" s="51">
        <v>0.42152777777777778</v>
      </c>
      <c r="I910" s="44" t="str">
        <f t="shared" si="180"/>
        <v/>
      </c>
      <c r="J910" s="45">
        <f t="shared" si="181"/>
        <v>24.000000000000075</v>
      </c>
      <c r="K910" s="45">
        <f t="shared" si="182"/>
        <v>14.00000000000003</v>
      </c>
      <c r="L910" s="45">
        <f t="shared" si="183"/>
        <v>2</v>
      </c>
      <c r="M910" s="45">
        <f t="shared" ca="1" si="184"/>
        <v>0.33333333333333331</v>
      </c>
      <c r="N910" s="45" t="str">
        <f t="shared" si="185"/>
        <v/>
      </c>
      <c r="O910" s="45">
        <f t="shared" si="186"/>
        <v>6.0000000000000187</v>
      </c>
      <c r="P910" s="46">
        <f t="shared" si="187"/>
        <v>0.91446927858485894</v>
      </c>
      <c r="Q910" s="45">
        <f t="shared" si="188"/>
        <v>0</v>
      </c>
      <c r="R910" s="45">
        <f t="shared" si="189"/>
        <v>6.0000000000000187</v>
      </c>
      <c r="S910" s="46">
        <f t="shared" si="190"/>
        <v>0.91446927858485894</v>
      </c>
    </row>
    <row r="911" spans="1:19" x14ac:dyDescent="0.25">
      <c r="D911" s="54">
        <v>0.5</v>
      </c>
      <c r="F911" s="51">
        <v>0.4381944444444445</v>
      </c>
      <c r="H911" s="51">
        <v>0.44444444444444442</v>
      </c>
      <c r="I911" s="44">
        <f t="shared" si="180"/>
        <v>0.44791666666666663</v>
      </c>
      <c r="J911" s="45" t="str">
        <f t="shared" si="181"/>
        <v/>
      </c>
      <c r="K911" s="45">
        <f t="shared" si="182"/>
        <v>8.9999999999998881</v>
      </c>
      <c r="L911" s="45">
        <f t="shared" si="183"/>
        <v>3</v>
      </c>
      <c r="M911" s="45">
        <f t="shared" ca="1" si="184"/>
        <v>0.33333333333333331</v>
      </c>
      <c r="N911" s="45" t="e">
        <f t="shared" ca="1" si="185"/>
        <v>#VALUE!</v>
      </c>
      <c r="O911" s="45">
        <f t="shared" si="186"/>
        <v>1.25</v>
      </c>
      <c r="P911" s="46">
        <f t="shared" si="187"/>
        <v>0.19051423432971509</v>
      </c>
      <c r="Q911" s="45">
        <f t="shared" si="188"/>
        <v>4.499999999999944</v>
      </c>
      <c r="R911" s="45">
        <f t="shared" si="189"/>
        <v>5.749999999999944</v>
      </c>
      <c r="S911" s="46">
        <f t="shared" si="190"/>
        <v>4.6905142343296591</v>
      </c>
    </row>
    <row r="912" spans="1:19" x14ac:dyDescent="0.25">
      <c r="A912" s="50">
        <v>38015</v>
      </c>
      <c r="B912" s="51">
        <v>0.4513888888888889</v>
      </c>
      <c r="C912" s="51">
        <v>206</v>
      </c>
      <c r="D912" s="54">
        <v>0.01</v>
      </c>
      <c r="F912" s="51">
        <v>0.54305555555555551</v>
      </c>
      <c r="H912" s="51">
        <v>0.54375000000000007</v>
      </c>
      <c r="I912" s="44" t="str">
        <f t="shared" si="180"/>
        <v/>
      </c>
      <c r="J912" s="45">
        <f t="shared" si="181"/>
        <v>3.9999999999999858</v>
      </c>
      <c r="K912" s="45">
        <f t="shared" si="182"/>
        <v>1.0000000000001563</v>
      </c>
      <c r="L912" s="45">
        <f t="shared" si="183"/>
        <v>1</v>
      </c>
      <c r="M912" s="45">
        <f t="shared" ca="1" si="184"/>
        <v>0.4513888888888889</v>
      </c>
      <c r="N912" s="45" t="str">
        <f t="shared" si="185"/>
        <v/>
      </c>
      <c r="O912" s="45">
        <f t="shared" si="186"/>
        <v>0.11999999999999958</v>
      </c>
      <c r="P912" s="46">
        <f t="shared" si="187"/>
        <v>9.9418531009568073E-2</v>
      </c>
      <c r="Q912" s="45">
        <f t="shared" si="188"/>
        <v>1.0000000000001563E-2</v>
      </c>
      <c r="R912" s="45">
        <f t="shared" si="189"/>
        <v>0.13000000000000114</v>
      </c>
      <c r="S912" s="46">
        <f t="shared" si="190"/>
        <v>0.10941853100956964</v>
      </c>
    </row>
    <row r="913" spans="1:19" x14ac:dyDescent="0.25">
      <c r="D913" s="54">
        <v>0.05</v>
      </c>
      <c r="F913" s="51">
        <v>0.54652777777777783</v>
      </c>
      <c r="H913" s="51">
        <v>0.6020833333333333</v>
      </c>
      <c r="I913" s="44" t="str">
        <f t="shared" si="180"/>
        <v/>
      </c>
      <c r="J913" s="45">
        <f t="shared" si="181"/>
        <v>4.9999999999999822</v>
      </c>
      <c r="K913" s="45">
        <f t="shared" si="182"/>
        <v>79.999999999999872</v>
      </c>
      <c r="L913" s="45">
        <f t="shared" si="183"/>
        <v>2</v>
      </c>
      <c r="M913" s="45">
        <f t="shared" ca="1" si="184"/>
        <v>0.4513888888888889</v>
      </c>
      <c r="N913" s="45" t="str">
        <f t="shared" si="185"/>
        <v/>
      </c>
      <c r="O913" s="45">
        <f t="shared" si="186"/>
        <v>0.12499999999999956</v>
      </c>
      <c r="P913" s="46">
        <f t="shared" si="187"/>
        <v>2.3105791201748459E-2</v>
      </c>
      <c r="Q913" s="45">
        <f t="shared" si="188"/>
        <v>3.9999999999999938</v>
      </c>
      <c r="R913" s="45">
        <f t="shared" si="189"/>
        <v>4.1249999999999929</v>
      </c>
      <c r="S913" s="46">
        <f t="shared" si="190"/>
        <v>4.0231057912017425</v>
      </c>
    </row>
    <row r="914" spans="1:19" x14ac:dyDescent="0.25">
      <c r="D914" s="54">
        <v>0</v>
      </c>
      <c r="F914" s="51">
        <v>0.60555555555555551</v>
      </c>
      <c r="H914" s="51">
        <v>0.6166666666666667</v>
      </c>
      <c r="I914" s="44" t="str">
        <f t="shared" si="180"/>
        <v/>
      </c>
      <c r="J914" s="45">
        <f t="shared" si="181"/>
        <v>57.999999999999957</v>
      </c>
      <c r="K914" s="45">
        <f t="shared" si="182"/>
        <v>16.000000000000103</v>
      </c>
      <c r="L914" s="45">
        <f t="shared" si="183"/>
        <v>3</v>
      </c>
      <c r="M914" s="45">
        <f t="shared" ca="1" si="184"/>
        <v>0.4513888888888889</v>
      </c>
      <c r="N914" s="45" t="str">
        <f t="shared" si="185"/>
        <v/>
      </c>
      <c r="O914" s="45">
        <f t="shared" si="186"/>
        <v>5219.9999999999964</v>
      </c>
      <c r="P914" s="46">
        <f t="shared" si="187"/>
        <v>549.22891848111772</v>
      </c>
      <c r="Q914" s="45">
        <f t="shared" si="188"/>
        <v>0</v>
      </c>
      <c r="R914" s="45">
        <f t="shared" si="189"/>
        <v>5219.9999999999964</v>
      </c>
      <c r="S914" s="46">
        <f t="shared" si="190"/>
        <v>549.22891848111772</v>
      </c>
    </row>
    <row r="915" spans="1:19" x14ac:dyDescent="0.25">
      <c r="D915" s="54">
        <v>180</v>
      </c>
      <c r="F915" s="51">
        <v>0.65694444444444444</v>
      </c>
      <c r="H915" s="51">
        <v>0.72986111111111107</v>
      </c>
      <c r="I915" s="44">
        <f t="shared" si="180"/>
        <v>0.73333333333333328</v>
      </c>
      <c r="J915" s="45" t="str">
        <f t="shared" si="181"/>
        <v/>
      </c>
      <c r="K915" s="45">
        <f t="shared" si="182"/>
        <v>104.99999999999994</v>
      </c>
      <c r="L915" s="45">
        <f t="shared" si="183"/>
        <v>4</v>
      </c>
      <c r="M915" s="45">
        <f t="shared" ca="1" si="184"/>
        <v>0.4513888888888889</v>
      </c>
      <c r="N915" s="45" t="e">
        <f t="shared" ca="1" si="185"/>
        <v>#VALUE!</v>
      </c>
      <c r="O915" s="45">
        <f t="shared" si="186"/>
        <v>450</v>
      </c>
      <c r="P915" s="46">
        <f t="shared" si="187"/>
        <v>47.347346607878421</v>
      </c>
      <c r="Q915" s="45">
        <f t="shared" si="188"/>
        <v>18899.999999999989</v>
      </c>
      <c r="R915" s="45">
        <f t="shared" si="189"/>
        <v>19349.999999999989</v>
      </c>
      <c r="S915" s="46">
        <f t="shared" si="190"/>
        <v>18947.347346607869</v>
      </c>
    </row>
    <row r="916" spans="1:19" x14ac:dyDescent="0.25">
      <c r="A916" s="50">
        <v>38016</v>
      </c>
      <c r="B916" s="51">
        <v>0.36736111111111108</v>
      </c>
      <c r="C916" s="51">
        <v>4</v>
      </c>
      <c r="D916" s="54">
        <v>0.01</v>
      </c>
      <c r="F916" s="51">
        <v>0.4055555555555555</v>
      </c>
      <c r="H916" s="51">
        <v>0.40763888888888888</v>
      </c>
      <c r="I916" s="44" t="str">
        <f t="shared" si="180"/>
        <v/>
      </c>
      <c r="J916" s="45">
        <f t="shared" si="181"/>
        <v>5.0000000000000622</v>
      </c>
      <c r="K916" s="45">
        <f t="shared" si="182"/>
        <v>3.0000000000000693</v>
      </c>
      <c r="L916" s="45">
        <f t="shared" si="183"/>
        <v>1</v>
      </c>
      <c r="M916" s="45">
        <f t="shared" ca="1" si="184"/>
        <v>0.36736111111111108</v>
      </c>
      <c r="N916" s="45" t="str">
        <f t="shared" si="185"/>
        <v/>
      </c>
      <c r="O916" s="45">
        <f t="shared" si="186"/>
        <v>0.27500000000000341</v>
      </c>
      <c r="P916" s="46">
        <f t="shared" si="187"/>
        <v>0.19544015550864224</v>
      </c>
      <c r="Q916" s="45">
        <f t="shared" si="188"/>
        <v>3.0000000000000693E-2</v>
      </c>
      <c r="R916" s="45">
        <f t="shared" si="189"/>
        <v>0.3050000000000041</v>
      </c>
      <c r="S916" s="46">
        <f t="shared" si="190"/>
        <v>0.22544015550864294</v>
      </c>
    </row>
    <row r="917" spans="1:19" x14ac:dyDescent="0.25">
      <c r="D917" s="54">
        <v>0.1</v>
      </c>
      <c r="F917" s="51">
        <v>0.41111111111111115</v>
      </c>
      <c r="H917" s="51">
        <v>0.41805555555555557</v>
      </c>
      <c r="I917" s="44" t="str">
        <f t="shared" si="180"/>
        <v/>
      </c>
      <c r="J917" s="45">
        <f t="shared" si="181"/>
        <v>5.9999999999999787</v>
      </c>
      <c r="K917" s="45">
        <f t="shared" si="182"/>
        <v>9.9999999999999645</v>
      </c>
      <c r="L917" s="45">
        <f t="shared" si="183"/>
        <v>2</v>
      </c>
      <c r="M917" s="45">
        <f t="shared" ca="1" si="184"/>
        <v>0.36736111111111108</v>
      </c>
      <c r="N917" s="45" t="str">
        <f t="shared" si="185"/>
        <v/>
      </c>
      <c r="O917" s="45">
        <f t="shared" si="186"/>
        <v>3.2999999999999887</v>
      </c>
      <c r="P917" s="46">
        <f t="shared" si="187"/>
        <v>2.3451993687914396</v>
      </c>
      <c r="Q917" s="45">
        <f t="shared" si="188"/>
        <v>0.99999999999999645</v>
      </c>
      <c r="R917" s="45">
        <f t="shared" si="189"/>
        <v>4.2999999999999847</v>
      </c>
      <c r="S917" s="46">
        <f t="shared" si="190"/>
        <v>3.3451993687914361</v>
      </c>
    </row>
    <row r="918" spans="1:19" x14ac:dyDescent="0.25">
      <c r="D918" s="54">
        <v>1</v>
      </c>
      <c r="F918" s="51">
        <v>0.42222222222222222</v>
      </c>
      <c r="H918" s="51">
        <v>0.42708333333333331</v>
      </c>
      <c r="I918" s="44" t="str">
        <f t="shared" si="180"/>
        <v/>
      </c>
      <c r="J918" s="45">
        <f t="shared" si="181"/>
        <v>7.9999999999999716</v>
      </c>
      <c r="K918" s="45">
        <f t="shared" si="182"/>
        <v>6.9999999999999751</v>
      </c>
      <c r="L918" s="45">
        <f t="shared" si="183"/>
        <v>3</v>
      </c>
      <c r="M918" s="45">
        <f t="shared" ca="1" si="184"/>
        <v>0.36736111111111108</v>
      </c>
      <c r="N918" s="45" t="str">
        <f t="shared" si="185"/>
        <v/>
      </c>
      <c r="O918" s="45">
        <f t="shared" si="186"/>
        <v>403.99999999999858</v>
      </c>
      <c r="P918" s="46">
        <f t="shared" si="187"/>
        <v>171.98065180534121</v>
      </c>
      <c r="Q918" s="45">
        <f t="shared" si="188"/>
        <v>6.9999999999999751</v>
      </c>
      <c r="R918" s="45">
        <f t="shared" si="189"/>
        <v>410.99999999999858</v>
      </c>
      <c r="S918" s="46">
        <f t="shared" si="190"/>
        <v>178.98065180534118</v>
      </c>
    </row>
    <row r="919" spans="1:19" x14ac:dyDescent="0.25">
      <c r="D919" s="54">
        <v>100</v>
      </c>
      <c r="F919" s="51">
        <v>0.43263888888888885</v>
      </c>
      <c r="H919" s="51">
        <v>0.43541666666666662</v>
      </c>
      <c r="I919" s="44" t="str">
        <f t="shared" si="180"/>
        <v/>
      </c>
      <c r="J919" s="45">
        <f t="shared" si="181"/>
        <v>4.0000000000001457</v>
      </c>
      <c r="K919" s="45">
        <f t="shared" si="182"/>
        <v>3.9999999999999858</v>
      </c>
      <c r="L919" s="45">
        <f t="shared" si="183"/>
        <v>4</v>
      </c>
      <c r="M919" s="45">
        <f t="shared" ca="1" si="184"/>
        <v>0.36736111111111108</v>
      </c>
      <c r="N919" s="45" t="str">
        <f t="shared" si="185"/>
        <v/>
      </c>
      <c r="O919" s="45">
        <f t="shared" si="186"/>
        <v>560.00000000002035</v>
      </c>
      <c r="P919" s="46">
        <f t="shared" si="187"/>
        <v>544.41521308232245</v>
      </c>
      <c r="Q919" s="45">
        <f t="shared" si="188"/>
        <v>399.99999999999858</v>
      </c>
      <c r="R919" s="45">
        <f t="shared" si="189"/>
        <v>960.00000000001887</v>
      </c>
      <c r="S919" s="46">
        <f t="shared" si="190"/>
        <v>944.41521308232109</v>
      </c>
    </row>
    <row r="920" spans="1:19" x14ac:dyDescent="0.25">
      <c r="D920" s="54">
        <v>180</v>
      </c>
      <c r="F920" s="51">
        <v>0.4381944444444445</v>
      </c>
      <c r="H920" s="51">
        <v>0.54236111111111118</v>
      </c>
      <c r="I920" s="44">
        <f t="shared" si="180"/>
        <v>0.54583333333333339</v>
      </c>
      <c r="J920" s="45" t="str">
        <f t="shared" si="181"/>
        <v/>
      </c>
      <c r="K920" s="45">
        <f t="shared" si="182"/>
        <v>150.00000000000003</v>
      </c>
      <c r="L920" s="45">
        <f t="shared" si="183"/>
        <v>5</v>
      </c>
      <c r="M920" s="45">
        <f t="shared" ca="1" si="184"/>
        <v>0.36736111111111108</v>
      </c>
      <c r="N920" s="45" t="e">
        <f t="shared" ca="1" si="185"/>
        <v>#VALUE!</v>
      </c>
      <c r="O920" s="45">
        <f t="shared" si="186"/>
        <v>450</v>
      </c>
      <c r="P920" s="46">
        <f t="shared" si="187"/>
        <v>47.347346607878421</v>
      </c>
      <c r="Q920" s="45">
        <f t="shared" si="188"/>
        <v>27000.000000000004</v>
      </c>
      <c r="R920" s="45">
        <f t="shared" si="189"/>
        <v>27450.000000000004</v>
      </c>
      <c r="S920" s="46">
        <f t="shared" si="190"/>
        <v>27047.347346607883</v>
      </c>
    </row>
    <row r="921" spans="1:19" x14ac:dyDescent="0.25">
      <c r="A921" s="50">
        <v>38017</v>
      </c>
      <c r="B921" s="51">
        <v>0.33680555555555558</v>
      </c>
      <c r="C921" s="45">
        <v>206</v>
      </c>
      <c r="D921" s="54">
        <v>0.01</v>
      </c>
      <c r="F921" s="51">
        <v>0.40486111111111112</v>
      </c>
      <c r="H921" s="51">
        <v>0.40833333333333338</v>
      </c>
      <c r="I921" s="44" t="str">
        <f t="shared" si="180"/>
        <v/>
      </c>
      <c r="J921" s="45">
        <f t="shared" si="181"/>
        <v>14.999999999999947</v>
      </c>
      <c r="K921" s="45">
        <f t="shared" si="182"/>
        <v>5.0000000000000622</v>
      </c>
      <c r="L921" s="45">
        <f t="shared" si="183"/>
        <v>1</v>
      </c>
      <c r="M921" s="45">
        <f t="shared" ca="1" si="184"/>
        <v>0.33680555555555558</v>
      </c>
      <c r="N921" s="45" t="str">
        <f t="shared" si="185"/>
        <v/>
      </c>
      <c r="O921" s="45">
        <f t="shared" si="186"/>
        <v>7.4999999999999734E-2</v>
      </c>
      <c r="P921" s="46">
        <f t="shared" si="187"/>
        <v>1.6285866258666147E-2</v>
      </c>
      <c r="Q921" s="45">
        <f t="shared" si="188"/>
        <v>5.000000000000062E-2</v>
      </c>
      <c r="R921" s="45">
        <f t="shared" si="189"/>
        <v>0.12500000000000036</v>
      </c>
      <c r="S921" s="46">
        <f t="shared" si="190"/>
        <v>6.6285866258666767E-2</v>
      </c>
    </row>
    <row r="922" spans="1:19" x14ac:dyDescent="0.25">
      <c r="D922" s="54">
        <v>0</v>
      </c>
      <c r="F922" s="51">
        <v>0.41875000000000001</v>
      </c>
      <c r="H922" s="51">
        <v>0.42291666666666666</v>
      </c>
      <c r="I922" s="44" t="str">
        <f t="shared" si="180"/>
        <v/>
      </c>
      <c r="J922" s="45">
        <f t="shared" si="181"/>
        <v>101.00000000000004</v>
      </c>
      <c r="K922" s="45">
        <f t="shared" si="182"/>
        <v>5.9999999999999787</v>
      </c>
      <c r="L922" s="45">
        <f t="shared" si="183"/>
        <v>2</v>
      </c>
      <c r="M922" s="45">
        <f t="shared" ca="1" si="184"/>
        <v>0.33680555555555558</v>
      </c>
      <c r="N922" s="45" t="str">
        <f t="shared" si="185"/>
        <v/>
      </c>
      <c r="O922" s="45">
        <f t="shared" si="186"/>
        <v>0.50500000000000023</v>
      </c>
      <c r="P922" s="46">
        <f t="shared" si="187"/>
        <v>0.1096581661416858</v>
      </c>
      <c r="Q922" s="45">
        <f t="shared" si="188"/>
        <v>0</v>
      </c>
      <c r="R922" s="45">
        <f t="shared" si="189"/>
        <v>0.50500000000000023</v>
      </c>
      <c r="S922" s="46">
        <f t="shared" si="190"/>
        <v>0.1096581661416858</v>
      </c>
    </row>
    <row r="923" spans="1:19" x14ac:dyDescent="0.25">
      <c r="D923" s="54">
        <v>0.01</v>
      </c>
      <c r="F923" s="51">
        <v>0.49305555555555558</v>
      </c>
      <c r="H923" s="51">
        <v>0.49374999999999997</v>
      </c>
      <c r="I923" s="44">
        <f t="shared" si="180"/>
        <v>0.49722222222222218</v>
      </c>
      <c r="J923" s="45" t="str">
        <f t="shared" si="181"/>
        <v/>
      </c>
      <c r="K923" s="45">
        <f t="shared" si="182"/>
        <v>0.99999999999991651</v>
      </c>
      <c r="L923" s="45">
        <f t="shared" si="183"/>
        <v>3</v>
      </c>
      <c r="M923" s="45">
        <f t="shared" ca="1" si="184"/>
        <v>0.33680555555555558</v>
      </c>
      <c r="N923" s="45" t="e">
        <f t="shared" ca="1" si="185"/>
        <v>#VALUE!</v>
      </c>
      <c r="O923" s="45">
        <f t="shared" si="186"/>
        <v>2.5000000000000001E-2</v>
      </c>
      <c r="P923" s="46">
        <f t="shared" si="187"/>
        <v>5.4281443780592247E-3</v>
      </c>
      <c r="Q923" s="45">
        <f t="shared" si="188"/>
        <v>9.9999999999991658E-3</v>
      </c>
      <c r="R923" s="45">
        <f t="shared" si="189"/>
        <v>3.4999999999999171E-2</v>
      </c>
      <c r="S923" s="46">
        <f t="shared" si="190"/>
        <v>1.5428144378058391E-2</v>
      </c>
    </row>
    <row r="924" spans="1:19" x14ac:dyDescent="0.25">
      <c r="A924" s="50">
        <v>38017</v>
      </c>
      <c r="B924" s="51">
        <v>0.50624999999999998</v>
      </c>
      <c r="C924" s="45">
        <v>206</v>
      </c>
      <c r="D924" s="54">
        <v>1.7000000000000001E-2</v>
      </c>
      <c r="F924" s="51">
        <v>0.58333333333333337</v>
      </c>
      <c r="H924" s="51">
        <v>0.59027777777777779</v>
      </c>
      <c r="I924" s="44">
        <f t="shared" si="180"/>
        <v>0.59375</v>
      </c>
      <c r="J924" s="45" t="str">
        <f t="shared" si="181"/>
        <v/>
      </c>
      <c r="K924" s="45">
        <f t="shared" si="182"/>
        <v>9.9999999999999645</v>
      </c>
      <c r="L924" s="45">
        <f t="shared" si="183"/>
        <v>1</v>
      </c>
      <c r="M924" s="45">
        <f t="shared" ca="1" si="184"/>
        <v>0.50624999999999998</v>
      </c>
      <c r="N924" s="45" t="e">
        <f t="shared" ca="1" si="185"/>
        <v>#VALUE!</v>
      </c>
      <c r="O924" s="45">
        <f t="shared" si="186"/>
        <v>4.2500000000000003E-2</v>
      </c>
      <c r="P924" s="46">
        <f t="shared" si="187"/>
        <v>8.7255277594046003E-3</v>
      </c>
      <c r="Q924" s="45">
        <f t="shared" si="188"/>
        <v>0.1699999999999994</v>
      </c>
      <c r="R924" s="45">
        <f t="shared" si="189"/>
        <v>0.21249999999999941</v>
      </c>
      <c r="S924" s="46">
        <f t="shared" si="190"/>
        <v>0.17872552775940401</v>
      </c>
    </row>
    <row r="925" spans="1:19" x14ac:dyDescent="0.25">
      <c r="A925" s="50">
        <v>38019</v>
      </c>
      <c r="B925" s="51">
        <v>0.41805555555555557</v>
      </c>
      <c r="C925" s="45">
        <v>3</v>
      </c>
      <c r="D925" s="54">
        <v>0.01</v>
      </c>
      <c r="F925" s="51">
        <v>0.46666666666666662</v>
      </c>
      <c r="H925" s="51">
        <v>0.46875</v>
      </c>
      <c r="I925" s="44" t="str">
        <f t="shared" si="180"/>
        <v/>
      </c>
      <c r="J925" s="45">
        <f t="shared" si="181"/>
        <v>13.99999999999995</v>
      </c>
      <c r="K925" s="45">
        <f t="shared" si="182"/>
        <v>3.0000000000000693</v>
      </c>
      <c r="L925" s="45">
        <f t="shared" si="183"/>
        <v>1</v>
      </c>
      <c r="M925" s="45">
        <f t="shared" ca="1" si="184"/>
        <v>0.41805555555555557</v>
      </c>
      <c r="N925" s="45" t="str">
        <f t="shared" si="185"/>
        <v/>
      </c>
      <c r="O925" s="45">
        <f t="shared" si="186"/>
        <v>700.06999999999755</v>
      </c>
      <c r="P925" s="46">
        <f t="shared" si="187"/>
        <v>151.98951831697349</v>
      </c>
      <c r="Q925" s="45">
        <f t="shared" si="188"/>
        <v>3.0000000000000693E-2</v>
      </c>
      <c r="R925" s="45">
        <f t="shared" si="189"/>
        <v>700.09999999999752</v>
      </c>
      <c r="S925" s="46">
        <f t="shared" si="190"/>
        <v>152.01951831697349</v>
      </c>
    </row>
    <row r="926" spans="1:19" x14ac:dyDescent="0.25">
      <c r="D926" s="54">
        <v>100</v>
      </c>
      <c r="F926" s="51">
        <v>0.47847222222222219</v>
      </c>
      <c r="H926" s="51">
        <v>0.48958333333333331</v>
      </c>
      <c r="I926" s="44" t="str">
        <f t="shared" si="180"/>
        <v/>
      </c>
      <c r="J926" s="45">
        <f t="shared" si="181"/>
        <v>5.0000000000000622</v>
      </c>
      <c r="K926" s="45">
        <f t="shared" si="182"/>
        <v>16.000000000000021</v>
      </c>
      <c r="L926" s="45">
        <f t="shared" si="183"/>
        <v>2</v>
      </c>
      <c r="M926" s="45">
        <f t="shared" ca="1" si="184"/>
        <v>0.41805555555555557</v>
      </c>
      <c r="N926" s="45" t="str">
        <f t="shared" si="185"/>
        <v/>
      </c>
      <c r="O926" s="45">
        <f t="shared" si="186"/>
        <v>250.0000000000031</v>
      </c>
      <c r="P926" s="46">
        <f t="shared" si="187"/>
        <v>27.143405104218289</v>
      </c>
      <c r="Q926" s="45">
        <f t="shared" si="188"/>
        <v>1600.000000000002</v>
      </c>
      <c r="R926" s="45">
        <f t="shared" si="189"/>
        <v>1850.0000000000052</v>
      </c>
      <c r="S926" s="46">
        <f t="shared" si="190"/>
        <v>1627.1434051042204</v>
      </c>
    </row>
    <row r="927" spans="1:19" x14ac:dyDescent="0.25">
      <c r="D927" s="54">
        <v>0</v>
      </c>
      <c r="F927" s="51">
        <v>0.49305555555555558</v>
      </c>
      <c r="H927" s="51">
        <v>0.50555555555555554</v>
      </c>
      <c r="I927" s="44" t="str">
        <f t="shared" si="180"/>
        <v/>
      </c>
      <c r="J927" s="45">
        <f t="shared" si="181"/>
        <v>44</v>
      </c>
      <c r="K927" s="45">
        <f t="shared" si="182"/>
        <v>17.999999999999936</v>
      </c>
      <c r="L927" s="45">
        <f t="shared" si="183"/>
        <v>3</v>
      </c>
      <c r="M927" s="45">
        <f t="shared" ca="1" si="184"/>
        <v>0.41805555555555557</v>
      </c>
      <c r="N927" s="45" t="str">
        <f t="shared" si="185"/>
        <v/>
      </c>
      <c r="O927" s="45">
        <f t="shared" si="186"/>
        <v>2200</v>
      </c>
      <c r="P927" s="46">
        <f t="shared" si="187"/>
        <v>238.86196491711797</v>
      </c>
      <c r="Q927" s="45">
        <f t="shared" si="188"/>
        <v>0</v>
      </c>
      <c r="R927" s="45">
        <f t="shared" si="189"/>
        <v>2200</v>
      </c>
      <c r="S927" s="46">
        <f t="shared" si="190"/>
        <v>238.86196491711797</v>
      </c>
    </row>
    <row r="928" spans="1:19" x14ac:dyDescent="0.25">
      <c r="D928" s="54">
        <v>100</v>
      </c>
      <c r="F928" s="51">
        <v>0.53611111111111109</v>
      </c>
      <c r="H928" s="51">
        <v>0.5444444444444444</v>
      </c>
      <c r="I928" s="44" t="str">
        <f t="shared" si="180"/>
        <v/>
      </c>
      <c r="J928" s="45">
        <f t="shared" si="181"/>
        <v>5.0000000000001421</v>
      </c>
      <c r="K928" s="45">
        <f t="shared" si="182"/>
        <v>11.999999999999957</v>
      </c>
      <c r="L928" s="45">
        <f t="shared" si="183"/>
        <v>4</v>
      </c>
      <c r="M928" s="45">
        <f t="shared" ca="1" si="184"/>
        <v>0.41805555555555557</v>
      </c>
      <c r="N928" s="45" t="str">
        <f t="shared" si="185"/>
        <v/>
      </c>
      <c r="O928" s="45">
        <f t="shared" si="186"/>
        <v>250.00000000000711</v>
      </c>
      <c r="P928" s="46">
        <f t="shared" si="187"/>
        <v>27.143405104218722</v>
      </c>
      <c r="Q928" s="45">
        <f t="shared" si="188"/>
        <v>1199.9999999999957</v>
      </c>
      <c r="R928" s="45">
        <f t="shared" si="189"/>
        <v>1450.0000000000027</v>
      </c>
      <c r="S928" s="46">
        <f t="shared" si="190"/>
        <v>1227.1434051042145</v>
      </c>
    </row>
    <row r="929" spans="1:19" x14ac:dyDescent="0.25">
      <c r="D929" s="54">
        <v>0</v>
      </c>
      <c r="F929" s="51">
        <v>0.54791666666666672</v>
      </c>
      <c r="H929" s="51">
        <v>0.5493055555555556</v>
      </c>
      <c r="I929" s="44" t="str">
        <f t="shared" si="180"/>
        <v/>
      </c>
      <c r="J929" s="45">
        <f t="shared" si="181"/>
        <v>26.999999999999904</v>
      </c>
      <c r="K929" s="45">
        <f t="shared" si="182"/>
        <v>1.9999999999999929</v>
      </c>
      <c r="L929" s="45">
        <f t="shared" si="183"/>
        <v>5</v>
      </c>
      <c r="M929" s="45">
        <f t="shared" ca="1" si="184"/>
        <v>0.41805555555555557</v>
      </c>
      <c r="N929" s="45" t="str">
        <f t="shared" si="185"/>
        <v/>
      </c>
      <c r="O929" s="45">
        <f t="shared" si="186"/>
        <v>1349.9999999999952</v>
      </c>
      <c r="P929" s="46">
        <f t="shared" si="187"/>
        <v>146.57438756277642</v>
      </c>
      <c r="Q929" s="45">
        <f t="shared" si="188"/>
        <v>0</v>
      </c>
      <c r="R929" s="45">
        <f t="shared" si="189"/>
        <v>1349.9999999999952</v>
      </c>
      <c r="S929" s="46">
        <f t="shared" si="190"/>
        <v>146.57438756277642</v>
      </c>
    </row>
    <row r="930" spans="1:19" x14ac:dyDescent="0.25">
      <c r="D930" s="54">
        <v>100</v>
      </c>
      <c r="F930" s="51">
        <v>0.56805555555555554</v>
      </c>
      <c r="H930" s="51">
        <v>0.57222222222222219</v>
      </c>
      <c r="I930" s="44" t="str">
        <f t="shared" si="180"/>
        <v/>
      </c>
      <c r="J930" s="45">
        <f t="shared" si="181"/>
        <v>8.0000000000001315</v>
      </c>
      <c r="K930" s="45">
        <f t="shared" si="182"/>
        <v>5.9999999999999787</v>
      </c>
      <c r="L930" s="45">
        <f t="shared" si="183"/>
        <v>6</v>
      </c>
      <c r="M930" s="45">
        <f t="shared" ca="1" si="184"/>
        <v>0.41805555555555557</v>
      </c>
      <c r="N930" s="45" t="str">
        <f t="shared" si="185"/>
        <v/>
      </c>
      <c r="O930" s="45">
        <f t="shared" si="186"/>
        <v>404.00000000000665</v>
      </c>
      <c r="P930" s="46">
        <f t="shared" si="187"/>
        <v>171.98065180534465</v>
      </c>
      <c r="Q930" s="45">
        <f t="shared" si="188"/>
        <v>599.99999999999784</v>
      </c>
      <c r="R930" s="45">
        <f t="shared" si="189"/>
        <v>1004.0000000000045</v>
      </c>
      <c r="S930" s="46">
        <f t="shared" si="190"/>
        <v>771.98065180534252</v>
      </c>
    </row>
    <row r="931" spans="1:19" x14ac:dyDescent="0.25">
      <c r="D931" s="54">
        <v>1</v>
      </c>
      <c r="F931" s="51">
        <v>0.57777777777777783</v>
      </c>
      <c r="H931" s="51">
        <v>0.5805555555555556</v>
      </c>
      <c r="I931" s="44">
        <f t="shared" si="180"/>
        <v>0.58402777777777781</v>
      </c>
      <c r="J931" s="45" t="str">
        <f t="shared" si="181"/>
        <v/>
      </c>
      <c r="K931" s="45">
        <f t="shared" si="182"/>
        <v>3.9999999999999858</v>
      </c>
      <c r="L931" s="45">
        <f t="shared" si="183"/>
        <v>7</v>
      </c>
      <c r="M931" s="45">
        <f t="shared" ca="1" si="184"/>
        <v>0.41805555555555557</v>
      </c>
      <c r="N931" s="45" t="e">
        <f t="shared" ca="1" si="185"/>
        <v>#VALUE!</v>
      </c>
      <c r="O931" s="45">
        <f t="shared" si="186"/>
        <v>2.5</v>
      </c>
      <c r="P931" s="46">
        <f t="shared" si="187"/>
        <v>0.36191198291773735</v>
      </c>
      <c r="Q931" s="45">
        <f t="shared" si="188"/>
        <v>3.9999999999999858</v>
      </c>
      <c r="R931" s="45">
        <f t="shared" si="189"/>
        <v>6.4999999999999858</v>
      </c>
      <c r="S931" s="46">
        <f t="shared" si="190"/>
        <v>4.3619119829177233</v>
      </c>
    </row>
    <row r="932" spans="1:19" x14ac:dyDescent="0.25">
      <c r="A932" s="50">
        <v>38019</v>
      </c>
      <c r="B932" s="51">
        <v>0.63958333333333328</v>
      </c>
      <c r="C932" s="45">
        <v>206</v>
      </c>
      <c r="D932" s="54">
        <v>0.01</v>
      </c>
      <c r="F932" s="51">
        <v>0.50277777777777777</v>
      </c>
      <c r="H932" s="51">
        <v>0.71319444444444446</v>
      </c>
      <c r="I932" s="44" t="str">
        <f t="shared" si="180"/>
        <v/>
      </c>
      <c r="J932" s="45">
        <f t="shared" si="181"/>
        <v>5.9999999999998188</v>
      </c>
      <c r="K932" s="45">
        <f t="shared" si="182"/>
        <v>303.00000000000006</v>
      </c>
      <c r="L932" s="45">
        <f t="shared" si="183"/>
        <v>1</v>
      </c>
      <c r="M932" s="45">
        <f t="shared" ca="1" si="184"/>
        <v>0.63958333333333328</v>
      </c>
      <c r="N932" s="45" t="str">
        <f t="shared" si="185"/>
        <v/>
      </c>
      <c r="O932" s="45">
        <f t="shared" si="186"/>
        <v>3.0299999999999083</v>
      </c>
      <c r="P932" s="46">
        <f t="shared" si="187"/>
        <v>1.2898823391971004</v>
      </c>
      <c r="Q932" s="45">
        <f t="shared" si="188"/>
        <v>3.0300000000000007</v>
      </c>
      <c r="R932" s="45">
        <f t="shared" si="189"/>
        <v>6.059999999999909</v>
      </c>
      <c r="S932" s="46">
        <f t="shared" si="190"/>
        <v>4.3198823391971013</v>
      </c>
    </row>
    <row r="933" spans="1:19" x14ac:dyDescent="0.25">
      <c r="D933" s="54">
        <v>1</v>
      </c>
      <c r="F933" s="51">
        <v>0.71736111111111101</v>
      </c>
      <c r="H933" s="51">
        <v>0.75694444444444453</v>
      </c>
      <c r="I933" s="44" t="str">
        <f t="shared" si="180"/>
        <v/>
      </c>
      <c r="J933" s="45">
        <f t="shared" si="181"/>
        <v>5.9999999999998188</v>
      </c>
      <c r="K933" s="45">
        <f t="shared" si="182"/>
        <v>57.000000000000277</v>
      </c>
      <c r="L933" s="45">
        <f t="shared" si="183"/>
        <v>2</v>
      </c>
      <c r="M933" s="45">
        <f t="shared" ca="1" si="184"/>
        <v>0.63958333333333328</v>
      </c>
      <c r="N933" s="45" t="str">
        <f t="shared" si="185"/>
        <v/>
      </c>
      <c r="O933" s="45">
        <f t="shared" si="186"/>
        <v>32.999999999999005</v>
      </c>
      <c r="P933" s="46">
        <f t="shared" si="187"/>
        <v>23.451911189301903</v>
      </c>
      <c r="Q933" s="45">
        <f t="shared" si="188"/>
        <v>57.000000000000277</v>
      </c>
      <c r="R933" s="45">
        <f t="shared" si="189"/>
        <v>89.999999999999289</v>
      </c>
      <c r="S933" s="46">
        <f t="shared" si="190"/>
        <v>80.45191118930218</v>
      </c>
    </row>
    <row r="934" spans="1:19" x14ac:dyDescent="0.25">
      <c r="D934" s="54">
        <v>10</v>
      </c>
      <c r="F934" s="51">
        <v>0.76111111111111107</v>
      </c>
      <c r="H934" s="51">
        <v>0.7715277777777777</v>
      </c>
      <c r="I934" s="44">
        <f t="shared" si="180"/>
        <v>0.77499999999999991</v>
      </c>
      <c r="J934" s="45" t="str">
        <f t="shared" si="181"/>
        <v/>
      </c>
      <c r="K934" s="45">
        <f t="shared" si="182"/>
        <v>14.999999999999947</v>
      </c>
      <c r="L934" s="45">
        <f t="shared" si="183"/>
        <v>3</v>
      </c>
      <c r="M934" s="45">
        <f t="shared" ca="1" si="184"/>
        <v>0.63958333333333328</v>
      </c>
      <c r="N934" s="45" t="e">
        <f t="shared" ca="1" si="185"/>
        <v>#VALUE!</v>
      </c>
      <c r="O934" s="45">
        <f t="shared" si="186"/>
        <v>25</v>
      </c>
      <c r="P934" s="46">
        <f t="shared" si="187"/>
        <v>3.1021051639523365</v>
      </c>
      <c r="Q934" s="45">
        <f t="shared" si="188"/>
        <v>149.99999999999946</v>
      </c>
      <c r="R934" s="45">
        <f t="shared" si="189"/>
        <v>174.99999999999946</v>
      </c>
      <c r="S934" s="46">
        <f t="shared" si="190"/>
        <v>153.10210516395179</v>
      </c>
    </row>
    <row r="935" spans="1:19" x14ac:dyDescent="0.25">
      <c r="A935" s="50">
        <v>38020</v>
      </c>
      <c r="B935" s="51">
        <v>0.33680555555555558</v>
      </c>
      <c r="C935" s="45">
        <v>206</v>
      </c>
      <c r="D935" s="54">
        <v>0.01</v>
      </c>
      <c r="F935" s="51">
        <v>0.42083333333333334</v>
      </c>
      <c r="H935" s="51">
        <v>0.4284722222222222</v>
      </c>
      <c r="I935" s="44">
        <f t="shared" ref="I935:I941" si="191">IF(OR(A936&lt;&gt;"",D936=""),H935+TIME(0,5,0),"")</f>
        <v>0.43194444444444441</v>
      </c>
      <c r="J935" s="45" t="str">
        <f t="shared" ref="J935:J941" si="192">IF(AND(OR(AND(A935&lt;&gt;"",A936=""),AND(A935="",A936="")),D936&lt;&gt;""),(F936-H935)*1440,"")</f>
        <v/>
      </c>
      <c r="K935" s="45">
        <f t="shared" ref="K935:K941" si="193">(H935-F935)*1440</f>
        <v>10.999999999999961</v>
      </c>
      <c r="L935" s="45">
        <f t="shared" ref="L935:L941" si="194">IF(A935&lt;&gt;"",1,L934+1)</f>
        <v>1</v>
      </c>
      <c r="M935" s="45">
        <f t="shared" ref="M935:M941" ca="1" si="195">OFFSET(B935,-L935+1,0)</f>
        <v>0.33680555555555558</v>
      </c>
      <c r="N935" s="45" t="e">
        <f t="shared" ref="N935:N941" ca="1" si="196">IF(I935&lt;&gt;"",(I935-VALUE(CONCATENATE(LEFT(M935,LEN(M935)-2),":",RIGHT(M935,2))))*1440,"")</f>
        <v>#VALUE!</v>
      </c>
      <c r="O935" s="45">
        <f t="shared" ref="O935:O941" si="197">IF(J935&lt;&gt;"",(D935+D936)*J935/2,D935*5/2)</f>
        <v>2.5000000000000001E-2</v>
      </c>
      <c r="P935" s="46">
        <f t="shared" ref="P935:P941" si="198">IF(J935&lt;&gt;"",(D936-D935)*J935/LN((D936+0.000001)/(D935+0.000001)),-5*(D935-0.000001)/(LN(1/D935)-13.8155))</f>
        <v>5.4281443780592247E-3</v>
      </c>
      <c r="Q935" s="45">
        <f t="shared" ref="Q935:Q941" si="199">(D935*K935)</f>
        <v>0.10999999999999961</v>
      </c>
      <c r="R935" s="45">
        <f t="shared" ref="R935:R941" si="200">O935+Q935</f>
        <v>0.13499999999999962</v>
      </c>
      <c r="S935" s="46">
        <f t="shared" ref="S935:S941" si="201">P935+Q935</f>
        <v>0.11542814437805883</v>
      </c>
    </row>
    <row r="936" spans="1:19" x14ac:dyDescent="0.25">
      <c r="A936" s="50">
        <v>38020</v>
      </c>
      <c r="B936" s="51">
        <v>0.44791666666666669</v>
      </c>
      <c r="D936" s="54">
        <v>0.01</v>
      </c>
      <c r="F936" s="51">
        <v>0.4597222222222222</v>
      </c>
      <c r="H936" s="51">
        <v>0.46388888888888885</v>
      </c>
      <c r="I936" s="44" t="str">
        <f t="shared" si="191"/>
        <v/>
      </c>
      <c r="J936" s="45">
        <f t="shared" si="192"/>
        <v>12.000000000000117</v>
      </c>
      <c r="K936" s="45">
        <f t="shared" si="193"/>
        <v>5.9999999999999787</v>
      </c>
      <c r="L936" s="45">
        <f t="shared" si="194"/>
        <v>1</v>
      </c>
      <c r="M936" s="45">
        <f t="shared" ca="1" si="195"/>
        <v>0.44791666666666669</v>
      </c>
      <c r="N936" s="45" t="str">
        <f t="shared" si="196"/>
        <v/>
      </c>
      <c r="O936" s="45">
        <f t="shared" si="197"/>
        <v>0.66000000000000647</v>
      </c>
      <c r="P936" s="46">
        <f t="shared" si="198"/>
        <v>0.46905637322074017</v>
      </c>
      <c r="Q936" s="45">
        <f t="shared" si="199"/>
        <v>5.999999999999979E-2</v>
      </c>
      <c r="R936" s="45">
        <f t="shared" si="200"/>
        <v>0.7200000000000063</v>
      </c>
      <c r="S936" s="46">
        <f t="shared" si="201"/>
        <v>0.52905637322073995</v>
      </c>
    </row>
    <row r="937" spans="1:19" x14ac:dyDescent="0.25">
      <c r="D937" s="54">
        <v>0.1</v>
      </c>
      <c r="F937" s="51">
        <v>0.47222222222222227</v>
      </c>
      <c r="H937" s="51">
        <v>0.47638888888888892</v>
      </c>
      <c r="I937" s="44" t="str">
        <f t="shared" si="191"/>
        <v/>
      </c>
      <c r="J937" s="45">
        <f t="shared" si="192"/>
        <v>204</v>
      </c>
      <c r="K937" s="45">
        <f t="shared" si="193"/>
        <v>5.9999999999999787</v>
      </c>
      <c r="L937" s="45">
        <f t="shared" si="194"/>
        <v>2</v>
      </c>
      <c r="M937" s="45">
        <f t="shared" ca="1" si="195"/>
        <v>0.44791666666666669</v>
      </c>
      <c r="N937" s="45" t="str">
        <f t="shared" si="196"/>
        <v/>
      </c>
      <c r="O937" s="45">
        <f t="shared" si="197"/>
        <v>11.22</v>
      </c>
      <c r="P937" s="46">
        <f t="shared" si="198"/>
        <v>7.9739583447525035</v>
      </c>
      <c r="Q937" s="45">
        <f t="shared" si="199"/>
        <v>0.59999999999999787</v>
      </c>
      <c r="R937" s="45">
        <f t="shared" si="200"/>
        <v>11.819999999999999</v>
      </c>
      <c r="S937" s="46">
        <f t="shared" si="201"/>
        <v>8.5739583447525014</v>
      </c>
    </row>
    <row r="938" spans="1:19" x14ac:dyDescent="0.25">
      <c r="D938" s="54">
        <v>0.01</v>
      </c>
      <c r="F938" s="51">
        <v>0.61805555555555558</v>
      </c>
      <c r="H938" s="51">
        <v>0.62222222222222223</v>
      </c>
      <c r="I938" s="44" t="str">
        <f t="shared" si="191"/>
        <v/>
      </c>
      <c r="J938" s="45">
        <f t="shared" si="192"/>
        <v>17.999999999999936</v>
      </c>
      <c r="K938" s="45">
        <f t="shared" si="193"/>
        <v>5.9999999999999787</v>
      </c>
      <c r="L938" s="45">
        <f t="shared" si="194"/>
        <v>3</v>
      </c>
      <c r="M938" s="45">
        <f t="shared" ca="1" si="195"/>
        <v>0.44791666666666669</v>
      </c>
      <c r="N938" s="45" t="str">
        <f t="shared" si="196"/>
        <v/>
      </c>
      <c r="O938" s="45">
        <f t="shared" si="197"/>
        <v>900.08999999999685</v>
      </c>
      <c r="P938" s="46">
        <f t="shared" si="198"/>
        <v>195.41509497896593</v>
      </c>
      <c r="Q938" s="45">
        <f t="shared" si="199"/>
        <v>5.999999999999979E-2</v>
      </c>
      <c r="R938" s="45">
        <f t="shared" si="200"/>
        <v>900.14999999999679</v>
      </c>
      <c r="S938" s="46">
        <f t="shared" si="201"/>
        <v>195.47509497896593</v>
      </c>
    </row>
    <row r="939" spans="1:19" x14ac:dyDescent="0.25">
      <c r="D939" s="54">
        <v>100</v>
      </c>
      <c r="F939" s="51">
        <v>0.63472222222222219</v>
      </c>
      <c r="H939" s="51">
        <v>0.6381944444444444</v>
      </c>
      <c r="I939" s="44">
        <f t="shared" si="191"/>
        <v>0.64166666666666661</v>
      </c>
      <c r="J939" s="45" t="str">
        <f t="shared" si="192"/>
        <v/>
      </c>
      <c r="K939" s="45">
        <f t="shared" si="193"/>
        <v>4.9999999999999822</v>
      </c>
      <c r="L939" s="45">
        <f t="shared" si="194"/>
        <v>4</v>
      </c>
      <c r="M939" s="45">
        <f t="shared" ca="1" si="195"/>
        <v>0.44791666666666669</v>
      </c>
      <c r="N939" s="45" t="e">
        <f t="shared" ca="1" si="196"/>
        <v>#VALUE!</v>
      </c>
      <c r="O939" s="45">
        <f t="shared" si="197"/>
        <v>250</v>
      </c>
      <c r="P939" s="46">
        <f t="shared" si="198"/>
        <v>27.143420404993254</v>
      </c>
      <c r="Q939" s="45">
        <f t="shared" si="199"/>
        <v>499.99999999999824</v>
      </c>
      <c r="R939" s="45">
        <f t="shared" si="200"/>
        <v>749.99999999999818</v>
      </c>
      <c r="S939" s="46">
        <f t="shared" si="201"/>
        <v>527.1434204049915</v>
      </c>
    </row>
    <row r="940" spans="1:19" x14ac:dyDescent="0.25">
      <c r="A940" s="50">
        <v>38020</v>
      </c>
      <c r="B940" s="51">
        <v>0.64861111111111114</v>
      </c>
      <c r="D940" s="54">
        <v>100</v>
      </c>
      <c r="F940" s="51">
        <v>0.66875000000000007</v>
      </c>
      <c r="H940" s="51">
        <v>0.67361111111111116</v>
      </c>
      <c r="I940" s="44" t="str">
        <f t="shared" si="191"/>
        <v/>
      </c>
      <c r="J940" s="45">
        <f t="shared" si="192"/>
        <v>4.9999999999999822</v>
      </c>
      <c r="K940" s="45">
        <f t="shared" si="193"/>
        <v>6.9999999999999751</v>
      </c>
      <c r="L940" s="45">
        <f t="shared" si="194"/>
        <v>1</v>
      </c>
      <c r="M940" s="45">
        <f t="shared" ca="1" si="195"/>
        <v>0.64861111111111114</v>
      </c>
      <c r="N940" s="45" t="str">
        <f t="shared" si="196"/>
        <v/>
      </c>
      <c r="O940" s="45">
        <f t="shared" si="197"/>
        <v>699.9999999999975</v>
      </c>
      <c r="P940" s="46">
        <f t="shared" si="198"/>
        <v>680.51901635287595</v>
      </c>
      <c r="Q940" s="45">
        <f t="shared" si="199"/>
        <v>699.9999999999975</v>
      </c>
      <c r="R940" s="45">
        <f t="shared" si="200"/>
        <v>1399.999999999995</v>
      </c>
      <c r="S940" s="46">
        <f t="shared" si="201"/>
        <v>1380.5190163528735</v>
      </c>
    </row>
    <row r="941" spans="1:19" x14ac:dyDescent="0.25">
      <c r="D941" s="54">
        <v>180</v>
      </c>
      <c r="F941" s="51">
        <v>0.67708333333333337</v>
      </c>
      <c r="H941" s="51">
        <v>0.75138888888888899</v>
      </c>
      <c r="I941" s="44">
        <f t="shared" si="191"/>
        <v>0.7548611111111112</v>
      </c>
      <c r="J941" s="45" t="str">
        <f t="shared" si="192"/>
        <v/>
      </c>
      <c r="K941" s="45">
        <f t="shared" si="193"/>
        <v>107.0000000000001</v>
      </c>
      <c r="L941" s="45">
        <f t="shared" si="194"/>
        <v>2</v>
      </c>
      <c r="M941" s="45">
        <f t="shared" ca="1" si="195"/>
        <v>0.64861111111111114</v>
      </c>
      <c r="N941" s="45" t="e">
        <f t="shared" ca="1" si="196"/>
        <v>#VALUE!</v>
      </c>
      <c r="O941" s="45">
        <f t="shared" si="197"/>
        <v>450</v>
      </c>
      <c r="P941" s="46">
        <f t="shared" si="198"/>
        <v>47.347346607878421</v>
      </c>
      <c r="Q941" s="45">
        <f t="shared" si="199"/>
        <v>19260.000000000018</v>
      </c>
      <c r="R941" s="45">
        <f t="shared" si="200"/>
        <v>19710.000000000018</v>
      </c>
      <c r="S941" s="46">
        <f t="shared" si="201"/>
        <v>19307.347346607898</v>
      </c>
    </row>
    <row r="942" spans="1:19" x14ac:dyDescent="0.25">
      <c r="A942" s="50">
        <v>38021</v>
      </c>
      <c r="B942" s="51">
        <v>802</v>
      </c>
      <c r="D942" s="54">
        <v>0.01</v>
      </c>
      <c r="F942" s="51">
        <v>0.39930555555555558</v>
      </c>
      <c r="H942" s="51">
        <v>0.40277777777777773</v>
      </c>
      <c r="I942" s="44" t="str">
        <f t="shared" ref="I942:I1001" si="202">IF(OR(A943&lt;&gt;"",D943=""),H942+TIME(0,5,0),"")</f>
        <v/>
      </c>
      <c r="J942" s="45">
        <f t="shared" ref="J942:J1001" si="203">IF(AND(OR(AND(A942&lt;&gt;"",A943=""),AND(A942="",A943="")),D943&lt;&gt;""),(F943-H942)*1440,"")</f>
        <v>15.000000000000027</v>
      </c>
      <c r="K942" s="45">
        <f t="shared" ref="K942:K1001" si="204">(H942-F942)*1440</f>
        <v>4.9999999999999023</v>
      </c>
      <c r="L942" s="45">
        <f t="shared" ref="L942:L1001" si="205">IF(A942&lt;&gt;"",1,L941+1)</f>
        <v>1</v>
      </c>
      <c r="M942" s="45">
        <f t="shared" ref="M942:M1001" ca="1" si="206">OFFSET(B942,-L942+1,0)</f>
        <v>802</v>
      </c>
      <c r="N942" s="45" t="str">
        <f t="shared" ref="N942:N1001" si="207">IF(I942&lt;&gt;"",(I942-VALUE(CONCATENATE(LEFT(M942,LEN(M942)-2),":",RIGHT(M942,2))))*1440,"")</f>
        <v/>
      </c>
      <c r="O942" s="45">
        <f t="shared" ref="O942:O1001" si="208">IF(J942&lt;&gt;"",(D942+D943)*J942/2,D942*5/2)</f>
        <v>750.07500000000141</v>
      </c>
      <c r="P942" s="46">
        <f t="shared" ref="P942:P1001" si="209">IF(J942&lt;&gt;"",(D943-D942)*J942/LN((D943+0.000001)/(D942+0.000001)),-5*(D942-0.000001)/(LN(1/D942)-13.8155))</f>
        <v>162.84591248247247</v>
      </c>
      <c r="Q942" s="45">
        <f t="shared" ref="Q942:Q1001" si="210">(D942*K942)</f>
        <v>4.9999999999999024E-2</v>
      </c>
      <c r="R942" s="45">
        <f t="shared" ref="R942:R1001" si="211">O942+Q942</f>
        <v>750.12500000000136</v>
      </c>
      <c r="S942" s="46">
        <f t="shared" ref="S942:S1001" si="212">P942+Q942</f>
        <v>162.89591248247248</v>
      </c>
    </row>
    <row r="943" spans="1:19" x14ac:dyDescent="0.25">
      <c r="D943" s="54">
        <v>100</v>
      </c>
      <c r="F943" s="51">
        <v>0.41319444444444442</v>
      </c>
      <c r="H943" s="51">
        <v>0.41736111111111113</v>
      </c>
      <c r="I943" s="44" t="str">
        <f t="shared" si="202"/>
        <v/>
      </c>
      <c r="J943" s="45">
        <f t="shared" si="203"/>
        <v>4.9999999999999822</v>
      </c>
      <c r="K943" s="45">
        <f t="shared" si="204"/>
        <v>6.0000000000000586</v>
      </c>
      <c r="L943" s="45">
        <f t="shared" si="205"/>
        <v>2</v>
      </c>
      <c r="M943" s="45">
        <f t="shared" ca="1" si="206"/>
        <v>802</v>
      </c>
      <c r="N943" s="45" t="str">
        <f t="shared" si="207"/>
        <v/>
      </c>
      <c r="O943" s="45">
        <f t="shared" si="208"/>
        <v>249.99999999999912</v>
      </c>
      <c r="P943" s="46">
        <f t="shared" si="209"/>
        <v>27.143405104217855</v>
      </c>
      <c r="Q943" s="45">
        <f t="shared" si="210"/>
        <v>600.00000000000591</v>
      </c>
      <c r="R943" s="45">
        <f t="shared" si="211"/>
        <v>850.000000000005</v>
      </c>
      <c r="S943" s="46">
        <f t="shared" si="212"/>
        <v>627.1434051042238</v>
      </c>
    </row>
    <row r="944" spans="1:19" x14ac:dyDescent="0.25">
      <c r="D944" s="54">
        <v>0</v>
      </c>
      <c r="F944" s="51">
        <v>0.42083333333333334</v>
      </c>
      <c r="H944" s="51">
        <v>0.42777777777777781</v>
      </c>
      <c r="I944" s="44" t="str">
        <f t="shared" si="202"/>
        <v/>
      </c>
      <c r="J944" s="45">
        <f t="shared" si="203"/>
        <v>26.999999999999986</v>
      </c>
      <c r="K944" s="45">
        <f t="shared" si="204"/>
        <v>10.000000000000044</v>
      </c>
      <c r="L944" s="45">
        <f t="shared" si="205"/>
        <v>3</v>
      </c>
      <c r="M944" s="45">
        <f t="shared" ca="1" si="206"/>
        <v>802</v>
      </c>
      <c r="N944" s="45" t="str">
        <f t="shared" si="207"/>
        <v/>
      </c>
      <c r="O944" s="45">
        <f t="shared" si="208"/>
        <v>1349.9999999999993</v>
      </c>
      <c r="P944" s="46">
        <f t="shared" si="209"/>
        <v>146.57438756277688</v>
      </c>
      <c r="Q944" s="45">
        <f t="shared" si="210"/>
        <v>0</v>
      </c>
      <c r="R944" s="45">
        <f t="shared" si="211"/>
        <v>1349.9999999999993</v>
      </c>
      <c r="S944" s="46">
        <f t="shared" si="212"/>
        <v>146.57438756277688</v>
      </c>
    </row>
    <row r="945" spans="1:19" x14ac:dyDescent="0.25">
      <c r="D945" s="54">
        <v>100</v>
      </c>
      <c r="F945" s="51">
        <v>0.4465277777777778</v>
      </c>
      <c r="H945" s="51">
        <v>0.4513888888888889</v>
      </c>
      <c r="I945" s="44" t="str">
        <f t="shared" si="202"/>
        <v/>
      </c>
      <c r="J945" s="45">
        <f t="shared" si="203"/>
        <v>4.9999999999999822</v>
      </c>
      <c r="K945" s="45">
        <f t="shared" si="204"/>
        <v>6.9999999999999751</v>
      </c>
      <c r="L945" s="45">
        <f t="shared" si="205"/>
        <v>4</v>
      </c>
      <c r="M945" s="45">
        <f t="shared" ca="1" si="206"/>
        <v>802</v>
      </c>
      <c r="N945" s="45" t="str">
        <f t="shared" si="207"/>
        <v/>
      </c>
      <c r="O945" s="45">
        <f t="shared" si="208"/>
        <v>744.99999999999739</v>
      </c>
      <c r="P945" s="46">
        <f t="shared" si="209"/>
        <v>717.3214271849713</v>
      </c>
      <c r="Q945" s="45">
        <f t="shared" si="210"/>
        <v>699.9999999999975</v>
      </c>
      <c r="R945" s="45">
        <f t="shared" si="211"/>
        <v>1444.999999999995</v>
      </c>
      <c r="S945" s="46">
        <f t="shared" si="212"/>
        <v>1417.3214271849688</v>
      </c>
    </row>
    <row r="946" spans="1:19" x14ac:dyDescent="0.25">
      <c r="D946" s="54">
        <v>198</v>
      </c>
      <c r="F946" s="51">
        <v>0.4548611111111111</v>
      </c>
      <c r="H946" s="51">
        <v>0.46388888888888885</v>
      </c>
      <c r="I946" s="44" t="str">
        <f t="shared" si="202"/>
        <v/>
      </c>
      <c r="J946" s="45">
        <f t="shared" si="203"/>
        <v>5.0000000000000622</v>
      </c>
      <c r="K946" s="45">
        <f t="shared" si="204"/>
        <v>12.999999999999954</v>
      </c>
      <c r="L946" s="45">
        <f t="shared" si="205"/>
        <v>5</v>
      </c>
      <c r="M946" s="45">
        <f t="shared" ca="1" si="206"/>
        <v>802</v>
      </c>
      <c r="N946" s="45" t="str">
        <f t="shared" si="207"/>
        <v/>
      </c>
      <c r="O946" s="45">
        <f t="shared" si="208"/>
        <v>495.00000000000614</v>
      </c>
      <c r="P946" s="46">
        <f t="shared" si="209"/>
        <v>51.822211347666105</v>
      </c>
      <c r="Q946" s="45">
        <f t="shared" si="210"/>
        <v>2573.9999999999909</v>
      </c>
      <c r="R946" s="45">
        <f t="shared" si="211"/>
        <v>3068.9999999999973</v>
      </c>
      <c r="S946" s="46">
        <f t="shared" si="212"/>
        <v>2625.8222113476572</v>
      </c>
    </row>
    <row r="947" spans="1:19" x14ac:dyDescent="0.25">
      <c r="D947" s="54">
        <v>0</v>
      </c>
      <c r="F947" s="51">
        <v>0.46736111111111112</v>
      </c>
      <c r="H947" s="51">
        <v>0.46875</v>
      </c>
      <c r="I947" s="44" t="str">
        <f t="shared" si="202"/>
        <v/>
      </c>
      <c r="J947" s="45">
        <f t="shared" si="203"/>
        <v>33.000000000000043</v>
      </c>
      <c r="K947" s="45">
        <f t="shared" si="204"/>
        <v>1.9999999999999929</v>
      </c>
      <c r="L947" s="45">
        <f t="shared" si="205"/>
        <v>6</v>
      </c>
      <c r="M947" s="45">
        <f t="shared" ca="1" si="206"/>
        <v>802</v>
      </c>
      <c r="N947" s="45" t="str">
        <f t="shared" si="207"/>
        <v/>
      </c>
      <c r="O947" s="45">
        <f t="shared" si="208"/>
        <v>1650.000000000002</v>
      </c>
      <c r="P947" s="46">
        <f t="shared" si="209"/>
        <v>179.14647368783869</v>
      </c>
      <c r="Q947" s="45">
        <f t="shared" si="210"/>
        <v>0</v>
      </c>
      <c r="R947" s="45">
        <f t="shared" si="211"/>
        <v>1650.000000000002</v>
      </c>
      <c r="S947" s="46">
        <f t="shared" si="212"/>
        <v>179.14647368783869</v>
      </c>
    </row>
    <row r="948" spans="1:19" x14ac:dyDescent="0.25">
      <c r="D948" s="54">
        <v>100</v>
      </c>
      <c r="F948" s="51">
        <v>0.4916666666666667</v>
      </c>
      <c r="H948" s="51">
        <v>0.49444444444444446</v>
      </c>
      <c r="I948" s="44" t="str">
        <f t="shared" si="202"/>
        <v/>
      </c>
      <c r="J948" s="45">
        <f t="shared" si="203"/>
        <v>4.9999999999999023</v>
      </c>
      <c r="K948" s="45">
        <f t="shared" si="204"/>
        <v>3.9999999999999858</v>
      </c>
      <c r="L948" s="45">
        <f t="shared" si="205"/>
        <v>7</v>
      </c>
      <c r="M948" s="45">
        <f t="shared" ca="1" si="206"/>
        <v>802</v>
      </c>
      <c r="N948" s="45" t="str">
        <f t="shared" si="207"/>
        <v/>
      </c>
      <c r="O948" s="45">
        <f t="shared" si="208"/>
        <v>249.99999999999511</v>
      </c>
      <c r="P948" s="46">
        <f t="shared" si="209"/>
        <v>27.143405104217422</v>
      </c>
      <c r="Q948" s="45">
        <f t="shared" si="210"/>
        <v>399.99999999999858</v>
      </c>
      <c r="R948" s="45">
        <f t="shared" si="211"/>
        <v>649.99999999999363</v>
      </c>
      <c r="S948" s="46">
        <f t="shared" si="212"/>
        <v>427.14340510421601</v>
      </c>
    </row>
    <row r="949" spans="1:19" x14ac:dyDescent="0.25">
      <c r="D949" s="54">
        <v>0</v>
      </c>
      <c r="F949" s="51">
        <v>0.49791666666666662</v>
      </c>
      <c r="H949" s="51">
        <v>0.50138888888888888</v>
      </c>
      <c r="I949" s="44" t="str">
        <f t="shared" si="202"/>
        <v/>
      </c>
      <c r="J949" s="45">
        <f t="shared" si="203"/>
        <v>14.00000000000011</v>
      </c>
      <c r="K949" s="45">
        <f t="shared" si="204"/>
        <v>5.0000000000000622</v>
      </c>
      <c r="L949" s="45">
        <f t="shared" si="205"/>
        <v>8</v>
      </c>
      <c r="M949" s="45">
        <f t="shared" ca="1" si="206"/>
        <v>802</v>
      </c>
      <c r="N949" s="45" t="str">
        <f t="shared" si="207"/>
        <v/>
      </c>
      <c r="O949" s="45">
        <f t="shared" si="208"/>
        <v>7.0000000000000548E-2</v>
      </c>
      <c r="P949" s="46">
        <f t="shared" si="209"/>
        <v>1.5200141841421906E-2</v>
      </c>
      <c r="Q949" s="45">
        <f t="shared" si="210"/>
        <v>0</v>
      </c>
      <c r="R949" s="45">
        <f t="shared" si="211"/>
        <v>7.0000000000000548E-2</v>
      </c>
      <c r="S949" s="46">
        <f t="shared" si="212"/>
        <v>1.5200141841421906E-2</v>
      </c>
    </row>
    <row r="950" spans="1:19" x14ac:dyDescent="0.25">
      <c r="D950" s="54">
        <v>0.01</v>
      </c>
      <c r="F950" s="51">
        <v>0.51111111111111118</v>
      </c>
      <c r="H950" s="51">
        <v>0.51250000000000007</v>
      </c>
      <c r="I950" s="44">
        <f t="shared" si="202"/>
        <v>0.51597222222222228</v>
      </c>
      <c r="J950" s="45" t="str">
        <f t="shared" si="203"/>
        <v/>
      </c>
      <c r="K950" s="45">
        <f t="shared" si="204"/>
        <v>1.9999999999999929</v>
      </c>
      <c r="L950" s="45">
        <f t="shared" si="205"/>
        <v>9</v>
      </c>
      <c r="M950" s="45">
        <f t="shared" ca="1" si="206"/>
        <v>802</v>
      </c>
      <c r="N950" s="45">
        <f t="shared" ca="1" si="207"/>
        <v>261.00000000000011</v>
      </c>
      <c r="O950" s="45">
        <f t="shared" si="208"/>
        <v>2.5000000000000001E-2</v>
      </c>
      <c r="P950" s="46">
        <f t="shared" si="209"/>
        <v>5.4281443780592247E-3</v>
      </c>
      <c r="Q950" s="45">
        <f t="shared" si="210"/>
        <v>1.9999999999999931E-2</v>
      </c>
      <c r="R950" s="45">
        <f t="shared" si="211"/>
        <v>4.4999999999999929E-2</v>
      </c>
      <c r="S950" s="46">
        <f t="shared" si="212"/>
        <v>2.5428144378059157E-2</v>
      </c>
    </row>
    <row r="951" spans="1:19" x14ac:dyDescent="0.25">
      <c r="A951" s="50">
        <v>38021</v>
      </c>
      <c r="B951" s="51">
        <v>0.53402777777777777</v>
      </c>
      <c r="D951" s="54">
        <v>0.1</v>
      </c>
      <c r="F951" s="51">
        <v>0.54722222222222217</v>
      </c>
      <c r="H951" s="51">
        <v>0.56319444444444444</v>
      </c>
      <c r="I951" s="44" t="str">
        <f t="shared" si="202"/>
        <v/>
      </c>
      <c r="J951" s="45">
        <f t="shared" si="203"/>
        <v>2.9999999999999893</v>
      </c>
      <c r="K951" s="45">
        <f t="shared" si="204"/>
        <v>23.000000000000078</v>
      </c>
      <c r="L951" s="45">
        <f t="shared" si="205"/>
        <v>1</v>
      </c>
      <c r="M951" s="45">
        <f t="shared" ca="1" si="206"/>
        <v>0.53402777777777777</v>
      </c>
      <c r="N951" s="45" t="str">
        <f t="shared" si="207"/>
        <v/>
      </c>
      <c r="O951" s="45">
        <f t="shared" si="208"/>
        <v>1.6499999999999944</v>
      </c>
      <c r="P951" s="46">
        <f t="shared" si="209"/>
        <v>1.1725996843957198</v>
      </c>
      <c r="Q951" s="45">
        <f t="shared" si="210"/>
        <v>2.3000000000000078</v>
      </c>
      <c r="R951" s="45">
        <f t="shared" si="211"/>
        <v>3.950000000000002</v>
      </c>
      <c r="S951" s="46">
        <f t="shared" si="212"/>
        <v>3.4725996843957274</v>
      </c>
    </row>
    <row r="952" spans="1:19" x14ac:dyDescent="0.25">
      <c r="D952" s="54">
        <v>1</v>
      </c>
      <c r="F952" s="51">
        <v>0.56527777777777777</v>
      </c>
      <c r="H952" s="51">
        <v>0.57222222222222219</v>
      </c>
      <c r="I952" s="44" t="str">
        <f t="shared" si="202"/>
        <v/>
      </c>
      <c r="J952" s="45">
        <f t="shared" si="203"/>
        <v>4.0000000000001457</v>
      </c>
      <c r="K952" s="45">
        <f t="shared" si="204"/>
        <v>9.9999999999999645</v>
      </c>
      <c r="L952" s="45">
        <f t="shared" si="205"/>
        <v>2</v>
      </c>
      <c r="M952" s="45">
        <f t="shared" ca="1" si="206"/>
        <v>0.53402777777777777</v>
      </c>
      <c r="N952" s="45" t="str">
        <f t="shared" si="207"/>
        <v/>
      </c>
      <c r="O952" s="45">
        <f t="shared" si="208"/>
        <v>2.2000000000000801</v>
      </c>
      <c r="P952" s="46">
        <f t="shared" si="209"/>
        <v>1.5634662458610222</v>
      </c>
      <c r="Q952" s="45">
        <f t="shared" si="210"/>
        <v>9.9999999999999645</v>
      </c>
      <c r="R952" s="45">
        <f t="shared" si="211"/>
        <v>12.200000000000045</v>
      </c>
      <c r="S952" s="46">
        <f t="shared" si="212"/>
        <v>11.563466245860987</v>
      </c>
    </row>
    <row r="953" spans="1:19" x14ac:dyDescent="0.25">
      <c r="D953" s="54">
        <v>0.1</v>
      </c>
      <c r="F953" s="51">
        <v>0.57500000000000007</v>
      </c>
      <c r="H953" s="51">
        <v>0.59444444444444444</v>
      </c>
      <c r="I953" s="44" t="str">
        <f t="shared" si="202"/>
        <v/>
      </c>
      <c r="J953" s="45">
        <f t="shared" si="203"/>
        <v>3.9999999999999858</v>
      </c>
      <c r="K953" s="45">
        <f t="shared" si="204"/>
        <v>27.999999999999901</v>
      </c>
      <c r="L953" s="45">
        <f t="shared" si="205"/>
        <v>3</v>
      </c>
      <c r="M953" s="45">
        <f t="shared" ca="1" si="206"/>
        <v>0.53402777777777777</v>
      </c>
      <c r="N953" s="45" t="str">
        <f t="shared" si="207"/>
        <v/>
      </c>
      <c r="O953" s="45">
        <f t="shared" si="208"/>
        <v>2.1999999999999922</v>
      </c>
      <c r="P953" s="46">
        <f t="shared" si="209"/>
        <v>1.5634662458609596</v>
      </c>
      <c r="Q953" s="45">
        <f t="shared" si="210"/>
        <v>2.7999999999999901</v>
      </c>
      <c r="R953" s="45">
        <f t="shared" si="211"/>
        <v>4.9999999999999822</v>
      </c>
      <c r="S953" s="46">
        <f t="shared" si="212"/>
        <v>4.3634662458609501</v>
      </c>
    </row>
    <row r="954" spans="1:19" x14ac:dyDescent="0.25">
      <c r="D954" s="54">
        <v>1</v>
      </c>
      <c r="F954" s="51">
        <v>0.59722222222222221</v>
      </c>
      <c r="H954" s="51">
        <v>0.60069444444444442</v>
      </c>
      <c r="I954" s="44" t="str">
        <f t="shared" si="202"/>
        <v/>
      </c>
      <c r="J954" s="45">
        <f t="shared" si="203"/>
        <v>3.9999999999999858</v>
      </c>
      <c r="K954" s="45">
        <f t="shared" si="204"/>
        <v>4.9999999999999822</v>
      </c>
      <c r="L954" s="45">
        <f t="shared" si="205"/>
        <v>4</v>
      </c>
      <c r="M954" s="45">
        <f t="shared" ca="1" si="206"/>
        <v>0.53402777777777777</v>
      </c>
      <c r="N954" s="45" t="str">
        <f t="shared" si="207"/>
        <v/>
      </c>
      <c r="O954" s="45">
        <f t="shared" si="208"/>
        <v>21.999999999999922</v>
      </c>
      <c r="P954" s="46">
        <f t="shared" si="209"/>
        <v>15.634607459535021</v>
      </c>
      <c r="Q954" s="45">
        <f t="shared" si="210"/>
        <v>4.9999999999999822</v>
      </c>
      <c r="R954" s="45">
        <f t="shared" si="211"/>
        <v>26.999999999999904</v>
      </c>
      <c r="S954" s="46">
        <f t="shared" si="212"/>
        <v>20.634607459535005</v>
      </c>
    </row>
    <row r="955" spans="1:19" x14ac:dyDescent="0.25">
      <c r="D955" s="54">
        <v>10</v>
      </c>
      <c r="F955" s="51">
        <v>0.60347222222222219</v>
      </c>
      <c r="H955" s="51">
        <v>0.61736111111111114</v>
      </c>
      <c r="I955" s="44" t="str">
        <f t="shared" si="202"/>
        <v/>
      </c>
      <c r="J955" s="45">
        <f t="shared" si="203"/>
        <v>8.999999999999968</v>
      </c>
      <c r="K955" s="45">
        <f t="shared" si="204"/>
        <v>20.000000000000089</v>
      </c>
      <c r="L955" s="45">
        <f t="shared" si="205"/>
        <v>5</v>
      </c>
      <c r="M955" s="45">
        <f t="shared" ca="1" si="206"/>
        <v>0.53402777777777777</v>
      </c>
      <c r="N955" s="45" t="str">
        <f t="shared" si="207"/>
        <v/>
      </c>
      <c r="O955" s="45">
        <f t="shared" si="208"/>
        <v>45.449999999999839</v>
      </c>
      <c r="P955" s="46">
        <f t="shared" si="209"/>
        <v>19.347860761792123</v>
      </c>
      <c r="Q955" s="45">
        <f t="shared" si="210"/>
        <v>200.00000000000088</v>
      </c>
      <c r="R955" s="45">
        <f t="shared" si="211"/>
        <v>245.45000000000073</v>
      </c>
      <c r="S955" s="46">
        <f t="shared" si="212"/>
        <v>219.34786076179302</v>
      </c>
    </row>
    <row r="956" spans="1:19" x14ac:dyDescent="0.25">
      <c r="D956" s="54">
        <v>0.1</v>
      </c>
      <c r="F956" s="51">
        <v>0.62361111111111112</v>
      </c>
      <c r="H956" s="51">
        <v>0.68819444444444444</v>
      </c>
      <c r="I956" s="44" t="str">
        <f t="shared" si="202"/>
        <v/>
      </c>
      <c r="J956" s="45">
        <f t="shared" si="203"/>
        <v>5.9999999999999787</v>
      </c>
      <c r="K956" s="45">
        <f t="shared" si="204"/>
        <v>92.999999999999986</v>
      </c>
      <c r="L956" s="45">
        <f t="shared" si="205"/>
        <v>6</v>
      </c>
      <c r="M956" s="45">
        <f t="shared" ca="1" si="206"/>
        <v>0.53402777777777777</v>
      </c>
      <c r="N956" s="45" t="str">
        <f t="shared" si="207"/>
        <v/>
      </c>
      <c r="O956" s="45">
        <f t="shared" si="208"/>
        <v>3.2999999999999887</v>
      </c>
      <c r="P956" s="46">
        <f t="shared" si="209"/>
        <v>2.3451993687914396</v>
      </c>
      <c r="Q956" s="45">
        <f t="shared" si="210"/>
        <v>9.2999999999999989</v>
      </c>
      <c r="R956" s="45">
        <f t="shared" si="211"/>
        <v>12.599999999999987</v>
      </c>
      <c r="S956" s="46">
        <f t="shared" si="212"/>
        <v>11.645199368791438</v>
      </c>
    </row>
    <row r="957" spans="1:19" x14ac:dyDescent="0.25">
      <c r="D957" s="54">
        <v>1</v>
      </c>
      <c r="F957" s="51">
        <v>0.69236111111111109</v>
      </c>
      <c r="H957" s="51">
        <v>0.70000000000000007</v>
      </c>
      <c r="I957" s="44" t="str">
        <f t="shared" si="202"/>
        <v/>
      </c>
      <c r="J957" s="45">
        <f t="shared" si="203"/>
        <v>7.9999999999999716</v>
      </c>
      <c r="K957" s="45">
        <f t="shared" si="204"/>
        <v>11.000000000000121</v>
      </c>
      <c r="L957" s="45">
        <f t="shared" si="205"/>
        <v>7</v>
      </c>
      <c r="M957" s="45">
        <f t="shared" ca="1" si="206"/>
        <v>0.53402777777777777</v>
      </c>
      <c r="N957" s="45" t="str">
        <f t="shared" si="207"/>
        <v/>
      </c>
      <c r="O957" s="45">
        <f t="shared" si="208"/>
        <v>4.3999999999999844</v>
      </c>
      <c r="P957" s="46">
        <f t="shared" si="209"/>
        <v>3.1269324917219192</v>
      </c>
      <c r="Q957" s="45">
        <f t="shared" si="210"/>
        <v>11.000000000000121</v>
      </c>
      <c r="R957" s="45">
        <f t="shared" si="211"/>
        <v>15.400000000000105</v>
      </c>
      <c r="S957" s="46">
        <f t="shared" si="212"/>
        <v>14.126932491722041</v>
      </c>
    </row>
    <row r="958" spans="1:19" x14ac:dyDescent="0.25">
      <c r="D958" s="54">
        <v>0.1</v>
      </c>
      <c r="F958" s="51">
        <v>0.7055555555555556</v>
      </c>
      <c r="H958" s="51">
        <v>0.71875</v>
      </c>
      <c r="I958" s="44">
        <f t="shared" si="202"/>
        <v>0.72222222222222221</v>
      </c>
      <c r="J958" s="45" t="str">
        <f t="shared" si="203"/>
        <v/>
      </c>
      <c r="K958" s="45">
        <f t="shared" si="204"/>
        <v>18.999999999999932</v>
      </c>
      <c r="L958" s="45">
        <f t="shared" si="205"/>
        <v>8</v>
      </c>
      <c r="M958" s="45">
        <f t="shared" ca="1" si="206"/>
        <v>0.53402777777777777</v>
      </c>
      <c r="N958" s="45" t="e">
        <f t="shared" ca="1" si="207"/>
        <v>#VALUE!</v>
      </c>
      <c r="O958" s="45">
        <f t="shared" si="208"/>
        <v>0.25</v>
      </c>
      <c r="P958" s="46">
        <f t="shared" si="209"/>
        <v>4.342905372259271E-2</v>
      </c>
      <c r="Q958" s="45">
        <f t="shared" si="210"/>
        <v>1.8999999999999932</v>
      </c>
      <c r="R958" s="45">
        <f t="shared" si="211"/>
        <v>2.1499999999999932</v>
      </c>
      <c r="S958" s="46">
        <f t="shared" si="212"/>
        <v>1.943429053722586</v>
      </c>
    </row>
    <row r="959" spans="1:19" x14ac:dyDescent="0.25">
      <c r="A959" s="50">
        <v>38022</v>
      </c>
      <c r="B959" s="51">
        <v>801</v>
      </c>
      <c r="D959" s="54">
        <v>0.01</v>
      </c>
      <c r="F959" s="51">
        <v>0.3833333333333333</v>
      </c>
      <c r="H959" s="51">
        <v>0.38750000000000001</v>
      </c>
      <c r="I959" s="44" t="str">
        <f t="shared" si="202"/>
        <v/>
      </c>
      <c r="J959" s="45">
        <f t="shared" si="203"/>
        <v>4.9999999999999822</v>
      </c>
      <c r="K959" s="45">
        <f t="shared" si="204"/>
        <v>6.0000000000000586</v>
      </c>
      <c r="L959" s="45">
        <f t="shared" si="205"/>
        <v>1</v>
      </c>
      <c r="M959" s="45">
        <f t="shared" ca="1" si="206"/>
        <v>801</v>
      </c>
      <c r="N959" s="45" t="str">
        <f t="shared" si="207"/>
        <v/>
      </c>
      <c r="O959" s="45">
        <f t="shared" si="208"/>
        <v>2.4999999999999911E-2</v>
      </c>
      <c r="P959" s="46">
        <f t="shared" si="209"/>
        <v>5.4286220862220487E-3</v>
      </c>
      <c r="Q959" s="45">
        <f t="shared" si="210"/>
        <v>6.0000000000000588E-2</v>
      </c>
      <c r="R959" s="45">
        <f t="shared" si="211"/>
        <v>8.5000000000000492E-2</v>
      </c>
      <c r="S959" s="46">
        <f t="shared" si="212"/>
        <v>6.5428622086222632E-2</v>
      </c>
    </row>
    <row r="960" spans="1:19" x14ac:dyDescent="0.25">
      <c r="D960" s="54">
        <v>0</v>
      </c>
      <c r="F960" s="51">
        <v>0.39097222222222222</v>
      </c>
      <c r="H960" s="51">
        <v>0.3979166666666667</v>
      </c>
      <c r="I960" s="44" t="str">
        <f t="shared" si="202"/>
        <v/>
      </c>
      <c r="J960" s="45">
        <f t="shared" si="203"/>
        <v>15.999999999999943</v>
      </c>
      <c r="K960" s="45">
        <f t="shared" si="204"/>
        <v>10.000000000000044</v>
      </c>
      <c r="L960" s="45">
        <f t="shared" si="205"/>
        <v>2</v>
      </c>
      <c r="M960" s="45">
        <f t="shared" ca="1" si="206"/>
        <v>801</v>
      </c>
      <c r="N960" s="45" t="str">
        <f t="shared" si="207"/>
        <v/>
      </c>
      <c r="O960" s="45">
        <f t="shared" si="208"/>
        <v>7.9999999999999724E-2</v>
      </c>
      <c r="P960" s="46">
        <f t="shared" si="209"/>
        <v>1.7371590675910556E-2</v>
      </c>
      <c r="Q960" s="45">
        <f t="shared" si="210"/>
        <v>0</v>
      </c>
      <c r="R960" s="45">
        <f t="shared" si="211"/>
        <v>7.9999999999999724E-2</v>
      </c>
      <c r="S960" s="46">
        <f t="shared" si="212"/>
        <v>1.7371590675910556E-2</v>
      </c>
    </row>
    <row r="961" spans="1:19" x14ac:dyDescent="0.25">
      <c r="D961" s="54">
        <v>0.01</v>
      </c>
      <c r="F961" s="51">
        <v>0.40902777777777777</v>
      </c>
      <c r="H961" s="51">
        <v>0.41111111111111115</v>
      </c>
      <c r="I961" s="44" t="str">
        <f t="shared" si="202"/>
        <v/>
      </c>
      <c r="J961" s="45">
        <f t="shared" si="203"/>
        <v>4.9999999999999023</v>
      </c>
      <c r="K961" s="45">
        <f t="shared" si="204"/>
        <v>3.0000000000000693</v>
      </c>
      <c r="L961" s="45">
        <f t="shared" si="205"/>
        <v>3</v>
      </c>
      <c r="M961" s="45">
        <f t="shared" ca="1" si="206"/>
        <v>801</v>
      </c>
      <c r="N961" s="45" t="str">
        <f t="shared" si="207"/>
        <v/>
      </c>
      <c r="O961" s="45">
        <f t="shared" si="208"/>
        <v>2.4999999999999512E-2</v>
      </c>
      <c r="P961" s="46">
        <f t="shared" si="209"/>
        <v>5.428622086221962E-3</v>
      </c>
      <c r="Q961" s="45">
        <f t="shared" si="210"/>
        <v>3.0000000000000693E-2</v>
      </c>
      <c r="R961" s="45">
        <f t="shared" si="211"/>
        <v>5.5000000000000202E-2</v>
      </c>
      <c r="S961" s="46">
        <f t="shared" si="212"/>
        <v>3.5428622086222654E-2</v>
      </c>
    </row>
    <row r="962" spans="1:19" x14ac:dyDescent="0.25">
      <c r="D962" s="54">
        <v>0</v>
      </c>
      <c r="F962" s="51">
        <v>0.4145833333333333</v>
      </c>
      <c r="H962" s="51">
        <v>0.4375</v>
      </c>
      <c r="I962" s="44" t="str">
        <f t="shared" si="202"/>
        <v/>
      </c>
      <c r="J962" s="45">
        <f t="shared" si="203"/>
        <v>23</v>
      </c>
      <c r="K962" s="45">
        <f t="shared" si="204"/>
        <v>33.000000000000043</v>
      </c>
      <c r="L962" s="45">
        <f t="shared" si="205"/>
        <v>4</v>
      </c>
      <c r="M962" s="45">
        <f t="shared" ca="1" si="206"/>
        <v>801</v>
      </c>
      <c r="N962" s="45" t="str">
        <f t="shared" si="207"/>
        <v/>
      </c>
      <c r="O962" s="45">
        <f t="shared" si="208"/>
        <v>0.115</v>
      </c>
      <c r="P962" s="46">
        <f t="shared" si="209"/>
        <v>2.4971661596621508E-2</v>
      </c>
      <c r="Q962" s="45">
        <f t="shared" si="210"/>
        <v>0</v>
      </c>
      <c r="R962" s="45">
        <f t="shared" si="211"/>
        <v>0.115</v>
      </c>
      <c r="S962" s="46">
        <f t="shared" si="212"/>
        <v>2.4971661596621508E-2</v>
      </c>
    </row>
    <row r="963" spans="1:19" x14ac:dyDescent="0.25">
      <c r="D963" s="54">
        <v>0.01</v>
      </c>
      <c r="F963" s="51">
        <v>0.45347222222222222</v>
      </c>
      <c r="H963" s="51">
        <v>0.4548611111111111</v>
      </c>
      <c r="I963" s="44">
        <f t="shared" si="202"/>
        <v>0.45833333333333331</v>
      </c>
      <c r="J963" s="45" t="str">
        <f t="shared" si="203"/>
        <v/>
      </c>
      <c r="K963" s="45">
        <f t="shared" si="204"/>
        <v>1.9999999999999929</v>
      </c>
      <c r="L963" s="45">
        <f t="shared" si="205"/>
        <v>5</v>
      </c>
      <c r="M963" s="45">
        <f t="shared" ca="1" si="206"/>
        <v>801</v>
      </c>
      <c r="N963" s="45">
        <f t="shared" ca="1" si="207"/>
        <v>178.99999999999991</v>
      </c>
      <c r="O963" s="45">
        <f t="shared" si="208"/>
        <v>2.5000000000000001E-2</v>
      </c>
      <c r="P963" s="46">
        <f t="shared" si="209"/>
        <v>5.4281443780592247E-3</v>
      </c>
      <c r="Q963" s="45">
        <f t="shared" si="210"/>
        <v>1.9999999999999931E-2</v>
      </c>
      <c r="R963" s="45">
        <f t="shared" si="211"/>
        <v>4.4999999999999929E-2</v>
      </c>
      <c r="S963" s="46">
        <f t="shared" si="212"/>
        <v>2.5428144378059157E-2</v>
      </c>
    </row>
    <row r="964" spans="1:19" x14ac:dyDescent="0.25">
      <c r="A964" s="50">
        <v>38022</v>
      </c>
      <c r="B964" s="51">
        <v>1216</v>
      </c>
      <c r="D964" s="54">
        <v>0.1</v>
      </c>
      <c r="F964" s="51">
        <v>0.52638888888888891</v>
      </c>
      <c r="H964" s="51">
        <v>0.53749999999999998</v>
      </c>
      <c r="I964" s="44" t="str">
        <f t="shared" si="202"/>
        <v/>
      </c>
      <c r="J964" s="45">
        <f t="shared" si="203"/>
        <v>7.000000000000135</v>
      </c>
      <c r="K964" s="45">
        <f t="shared" si="204"/>
        <v>15.999999999999943</v>
      </c>
      <c r="L964" s="45">
        <f t="shared" si="205"/>
        <v>1</v>
      </c>
      <c r="M964" s="45">
        <f t="shared" ca="1" si="206"/>
        <v>1216</v>
      </c>
      <c r="N964" s="45" t="str">
        <f t="shared" si="207"/>
        <v/>
      </c>
      <c r="O964" s="45">
        <f t="shared" si="208"/>
        <v>35.350000000000684</v>
      </c>
      <c r="P964" s="46">
        <f t="shared" si="209"/>
        <v>15.048336148060883</v>
      </c>
      <c r="Q964" s="45">
        <f t="shared" si="210"/>
        <v>1.5999999999999943</v>
      </c>
      <c r="R964" s="45">
        <f t="shared" si="211"/>
        <v>36.950000000000678</v>
      </c>
      <c r="S964" s="46">
        <f t="shared" si="212"/>
        <v>16.648336148060878</v>
      </c>
    </row>
    <row r="965" spans="1:19" x14ac:dyDescent="0.25">
      <c r="D965" s="54">
        <v>10</v>
      </c>
      <c r="F965" s="51">
        <v>0.54236111111111118</v>
      </c>
      <c r="H965" s="51">
        <v>0.54652777777777783</v>
      </c>
      <c r="I965" s="44" t="str">
        <f t="shared" si="202"/>
        <v/>
      </c>
      <c r="J965" s="45">
        <f t="shared" si="203"/>
        <v>4.9999999999998224</v>
      </c>
      <c r="K965" s="45">
        <f t="shared" si="204"/>
        <v>5.9999999999999787</v>
      </c>
      <c r="L965" s="45">
        <f t="shared" si="205"/>
        <v>2</v>
      </c>
      <c r="M965" s="45">
        <f t="shared" ca="1" si="206"/>
        <v>1216</v>
      </c>
      <c r="N965" s="45" t="str">
        <f t="shared" si="207"/>
        <v/>
      </c>
      <c r="O965" s="45">
        <f t="shared" si="208"/>
        <v>25.249999999999101</v>
      </c>
      <c r="P965" s="46">
        <f t="shared" si="209"/>
        <v>10.748811534328615</v>
      </c>
      <c r="Q965" s="45">
        <f t="shared" si="210"/>
        <v>59.999999999999787</v>
      </c>
      <c r="R965" s="45">
        <f t="shared" si="211"/>
        <v>85.249999999998892</v>
      </c>
      <c r="S965" s="46">
        <f t="shared" si="212"/>
        <v>70.748811534328397</v>
      </c>
    </row>
    <row r="966" spans="1:19" x14ac:dyDescent="0.25">
      <c r="D966" s="54">
        <v>0.1</v>
      </c>
      <c r="F966" s="51">
        <v>0.54999999999999993</v>
      </c>
      <c r="H966" s="51">
        <v>0.5854166666666667</v>
      </c>
      <c r="I966" s="44" t="str">
        <f t="shared" si="202"/>
        <v/>
      </c>
      <c r="J966" s="45">
        <f t="shared" si="203"/>
        <v>38.000000000000028</v>
      </c>
      <c r="K966" s="45">
        <f t="shared" si="204"/>
        <v>51.000000000000142</v>
      </c>
      <c r="L966" s="45">
        <f t="shared" si="205"/>
        <v>3</v>
      </c>
      <c r="M966" s="45">
        <f t="shared" ca="1" si="206"/>
        <v>1216</v>
      </c>
      <c r="N966" s="45" t="str">
        <f t="shared" si="207"/>
        <v/>
      </c>
      <c r="O966" s="45">
        <f t="shared" si="208"/>
        <v>191.90000000000015</v>
      </c>
      <c r="P966" s="46">
        <f t="shared" si="209"/>
        <v>81.690967660900426</v>
      </c>
      <c r="Q966" s="45">
        <f t="shared" si="210"/>
        <v>5.1000000000000147</v>
      </c>
      <c r="R966" s="45">
        <f t="shared" si="211"/>
        <v>197.00000000000017</v>
      </c>
      <c r="S966" s="46">
        <f t="shared" si="212"/>
        <v>86.790967660900435</v>
      </c>
    </row>
    <row r="967" spans="1:19" x14ac:dyDescent="0.25">
      <c r="D967" s="54">
        <v>10</v>
      </c>
      <c r="F967" s="51">
        <v>0.6118055555555556</v>
      </c>
      <c r="H967" s="51">
        <v>0.6166666666666667</v>
      </c>
      <c r="I967" s="44" t="str">
        <f t="shared" si="202"/>
        <v/>
      </c>
      <c r="J967" s="45">
        <f t="shared" si="203"/>
        <v>3.9999999999999858</v>
      </c>
      <c r="K967" s="45">
        <f t="shared" si="204"/>
        <v>6.9999999999999751</v>
      </c>
      <c r="L967" s="45">
        <f t="shared" si="205"/>
        <v>4</v>
      </c>
      <c r="M967" s="45">
        <f t="shared" ca="1" si="206"/>
        <v>1216</v>
      </c>
      <c r="N967" s="45" t="str">
        <f t="shared" si="207"/>
        <v/>
      </c>
      <c r="O967" s="45">
        <f t="shared" si="208"/>
        <v>379.99999999999864</v>
      </c>
      <c r="P967" s="46">
        <f t="shared" si="209"/>
        <v>235.26386194498303</v>
      </c>
      <c r="Q967" s="45">
        <f t="shared" si="210"/>
        <v>69.999999999999744</v>
      </c>
      <c r="R967" s="45">
        <f t="shared" si="211"/>
        <v>449.99999999999841</v>
      </c>
      <c r="S967" s="46">
        <f t="shared" si="212"/>
        <v>305.26386194498275</v>
      </c>
    </row>
    <row r="968" spans="1:19" x14ac:dyDescent="0.25">
      <c r="D968" s="54">
        <v>180</v>
      </c>
      <c r="F968" s="51">
        <v>0.61944444444444446</v>
      </c>
      <c r="H968" s="51">
        <v>0.6694444444444444</v>
      </c>
      <c r="I968" s="44">
        <f t="shared" si="202"/>
        <v>0.67291666666666661</v>
      </c>
      <c r="J968" s="45" t="str">
        <f t="shared" si="203"/>
        <v/>
      </c>
      <c r="K968" s="45">
        <f t="shared" si="204"/>
        <v>71.999999999999901</v>
      </c>
      <c r="L968" s="45">
        <f t="shared" si="205"/>
        <v>5</v>
      </c>
      <c r="M968" s="45">
        <f t="shared" ca="1" si="206"/>
        <v>1216</v>
      </c>
      <c r="N968" s="45">
        <f t="shared" ca="1" si="207"/>
        <v>232.9999999999998</v>
      </c>
      <c r="O968" s="45">
        <f t="shared" si="208"/>
        <v>450</v>
      </c>
      <c r="P968" s="46">
        <f t="shared" si="209"/>
        <v>47.347346607878421</v>
      </c>
      <c r="Q968" s="45">
        <f t="shared" si="210"/>
        <v>12959.999999999982</v>
      </c>
      <c r="R968" s="45">
        <f t="shared" si="211"/>
        <v>13409.999999999982</v>
      </c>
      <c r="S968" s="46">
        <f t="shared" si="212"/>
        <v>13007.347346607859</v>
      </c>
    </row>
    <row r="969" spans="1:19" x14ac:dyDescent="0.25">
      <c r="A969" s="50">
        <v>38023</v>
      </c>
      <c r="B969" s="53">
        <v>0.36944444444444446</v>
      </c>
      <c r="D969" s="54">
        <v>0.01</v>
      </c>
      <c r="F969" s="51">
        <v>0.4055555555555555</v>
      </c>
      <c r="H969" s="51">
        <v>0.40833333333333338</v>
      </c>
      <c r="I969" s="44" t="str">
        <f t="shared" si="202"/>
        <v/>
      </c>
      <c r="J969" s="45">
        <f t="shared" si="203"/>
        <v>11.999999999999957</v>
      </c>
      <c r="K969" s="45">
        <f t="shared" si="204"/>
        <v>4.0000000000001457</v>
      </c>
      <c r="L969" s="45">
        <f t="shared" si="205"/>
        <v>1</v>
      </c>
      <c r="M969" s="45">
        <f t="shared" ca="1" si="206"/>
        <v>0.36944444444444446</v>
      </c>
      <c r="N969" s="45" t="str">
        <f t="shared" si="207"/>
        <v/>
      </c>
      <c r="O969" s="45">
        <f t="shared" si="208"/>
        <v>240.05999999999912</v>
      </c>
      <c r="P969" s="46">
        <f t="shared" si="209"/>
        <v>57.859044133084836</v>
      </c>
      <c r="Q969" s="45">
        <f t="shared" si="210"/>
        <v>4.0000000000001458E-2</v>
      </c>
      <c r="R969" s="45">
        <f t="shared" si="211"/>
        <v>240.09999999999911</v>
      </c>
      <c r="S969" s="46">
        <f t="shared" si="212"/>
        <v>57.899044133084836</v>
      </c>
    </row>
    <row r="970" spans="1:19" x14ac:dyDescent="0.25">
      <c r="D970" s="54">
        <v>40</v>
      </c>
      <c r="F970" s="51">
        <v>0.41666666666666669</v>
      </c>
      <c r="H970" s="51">
        <v>0.45833333333333331</v>
      </c>
      <c r="I970" s="44" t="str">
        <f t="shared" si="202"/>
        <v/>
      </c>
      <c r="J970" s="45">
        <f t="shared" si="203"/>
        <v>166.99999999999997</v>
      </c>
      <c r="K970" s="45">
        <f t="shared" si="204"/>
        <v>59.999999999999943</v>
      </c>
      <c r="L970" s="45">
        <f t="shared" si="205"/>
        <v>2</v>
      </c>
      <c r="M970" s="45">
        <f t="shared" ca="1" si="206"/>
        <v>0.36944444444444446</v>
      </c>
      <c r="N970" s="45" t="str">
        <f t="shared" si="207"/>
        <v/>
      </c>
      <c r="O970" s="45">
        <f t="shared" si="208"/>
        <v>11689.999999999998</v>
      </c>
      <c r="P970" s="46">
        <f t="shared" si="209"/>
        <v>10935.393991747882</v>
      </c>
      <c r="Q970" s="45">
        <f t="shared" si="210"/>
        <v>2399.9999999999977</v>
      </c>
      <c r="R970" s="45">
        <f t="shared" si="211"/>
        <v>14089.999999999996</v>
      </c>
      <c r="S970" s="46">
        <f t="shared" si="212"/>
        <v>13335.39399174788</v>
      </c>
    </row>
    <row r="971" spans="1:19" x14ac:dyDescent="0.25">
      <c r="D971" s="54">
        <v>100</v>
      </c>
      <c r="F971" s="51">
        <v>0.57430555555555551</v>
      </c>
      <c r="H971" s="51">
        <v>0.57916666666666672</v>
      </c>
      <c r="I971" s="44" t="str">
        <f t="shared" si="202"/>
        <v/>
      </c>
      <c r="J971" s="45">
        <f t="shared" si="203"/>
        <v>6.9999999999999751</v>
      </c>
      <c r="K971" s="45">
        <f t="shared" si="204"/>
        <v>7.000000000000135</v>
      </c>
      <c r="L971" s="45">
        <f t="shared" si="205"/>
        <v>3</v>
      </c>
      <c r="M971" s="45">
        <f t="shared" ca="1" si="206"/>
        <v>0.36944444444444446</v>
      </c>
      <c r="N971" s="45" t="str">
        <f t="shared" si="207"/>
        <v/>
      </c>
      <c r="O971" s="45">
        <f t="shared" si="208"/>
        <v>979.99999999999648</v>
      </c>
      <c r="P971" s="46">
        <f t="shared" si="209"/>
        <v>952.72662289402615</v>
      </c>
      <c r="Q971" s="45">
        <f t="shared" si="210"/>
        <v>700.00000000001353</v>
      </c>
      <c r="R971" s="45">
        <f t="shared" si="211"/>
        <v>1680.00000000001</v>
      </c>
      <c r="S971" s="46">
        <f t="shared" si="212"/>
        <v>1652.7266228940398</v>
      </c>
    </row>
    <row r="972" spans="1:19" x14ac:dyDescent="0.25">
      <c r="D972" s="54">
        <v>180</v>
      </c>
      <c r="F972" s="51">
        <v>0.58402777777777781</v>
      </c>
      <c r="H972" s="51">
        <v>0.65972222222222221</v>
      </c>
      <c r="I972" s="44">
        <f t="shared" si="202"/>
        <v>0.66319444444444442</v>
      </c>
      <c r="J972" s="45" t="str">
        <f t="shared" si="203"/>
        <v/>
      </c>
      <c r="K972" s="45">
        <f t="shared" si="204"/>
        <v>108.99999999999993</v>
      </c>
      <c r="L972" s="45">
        <f t="shared" si="205"/>
        <v>4</v>
      </c>
      <c r="M972" s="45">
        <f t="shared" ca="1" si="206"/>
        <v>0.36944444444444446</v>
      </c>
      <c r="N972" s="45" t="e">
        <f t="shared" ca="1" si="207"/>
        <v>#VALUE!</v>
      </c>
      <c r="O972" s="45">
        <f t="shared" si="208"/>
        <v>450</v>
      </c>
      <c r="P972" s="46">
        <f t="shared" si="209"/>
        <v>47.347346607878421</v>
      </c>
      <c r="Q972" s="45">
        <f t="shared" si="210"/>
        <v>19619.999999999985</v>
      </c>
      <c r="R972" s="45">
        <f t="shared" si="211"/>
        <v>20069.999999999985</v>
      </c>
      <c r="S972" s="46">
        <f t="shared" si="212"/>
        <v>19667.347346607865</v>
      </c>
    </row>
    <row r="973" spans="1:19" x14ac:dyDescent="0.25">
      <c r="A973" s="50">
        <v>38024</v>
      </c>
      <c r="B973" s="51">
        <v>0.34375</v>
      </c>
      <c r="C973" s="45">
        <v>206</v>
      </c>
      <c r="D973" s="54">
        <v>0.01</v>
      </c>
      <c r="F973" s="51">
        <v>0.40833333333333338</v>
      </c>
      <c r="H973" s="51">
        <v>0.41250000000000003</v>
      </c>
      <c r="I973" s="44">
        <f t="shared" si="202"/>
        <v>0.41597222222222224</v>
      </c>
      <c r="J973" s="45" t="str">
        <f t="shared" si="203"/>
        <v/>
      </c>
      <c r="K973" s="45">
        <f t="shared" si="204"/>
        <v>5.9999999999999787</v>
      </c>
      <c r="L973" s="45">
        <f t="shared" si="205"/>
        <v>1</v>
      </c>
      <c r="M973" s="45">
        <f t="shared" ca="1" si="206"/>
        <v>0.34375</v>
      </c>
      <c r="N973" s="45" t="e">
        <f t="shared" ca="1" si="207"/>
        <v>#VALUE!</v>
      </c>
      <c r="O973" s="45">
        <f t="shared" si="208"/>
        <v>2.5000000000000001E-2</v>
      </c>
      <c r="P973" s="46">
        <f t="shared" si="209"/>
        <v>5.4281443780592247E-3</v>
      </c>
      <c r="Q973" s="45">
        <f t="shared" si="210"/>
        <v>5.999999999999979E-2</v>
      </c>
      <c r="R973" s="45">
        <f t="shared" si="211"/>
        <v>8.4999999999999798E-2</v>
      </c>
      <c r="S973" s="46">
        <f t="shared" si="212"/>
        <v>6.5428144378059008E-2</v>
      </c>
    </row>
    <row r="974" spans="1:19" x14ac:dyDescent="0.25">
      <c r="A974" s="50">
        <v>38024</v>
      </c>
      <c r="B974" s="51">
        <v>0.42291666666666666</v>
      </c>
      <c r="C974" s="45">
        <v>206</v>
      </c>
      <c r="D974" s="54">
        <v>0.01</v>
      </c>
      <c r="F974" s="51">
        <v>0.48194444444444445</v>
      </c>
      <c r="H974" s="51">
        <v>0.48819444444444443</v>
      </c>
      <c r="I974" s="44">
        <f t="shared" si="202"/>
        <v>0.49166666666666664</v>
      </c>
      <c r="J974" s="45" t="str">
        <f t="shared" si="203"/>
        <v/>
      </c>
      <c r="K974" s="45">
        <f t="shared" si="204"/>
        <v>8.999999999999968</v>
      </c>
      <c r="L974" s="45">
        <f t="shared" si="205"/>
        <v>1</v>
      </c>
      <c r="M974" s="45">
        <f t="shared" ca="1" si="206"/>
        <v>0.42291666666666666</v>
      </c>
      <c r="N974" s="45" t="e">
        <f t="shared" ca="1" si="207"/>
        <v>#VALUE!</v>
      </c>
      <c r="O974" s="45">
        <f t="shared" si="208"/>
        <v>2.5000000000000001E-2</v>
      </c>
      <c r="P974" s="46">
        <f t="shared" si="209"/>
        <v>5.4281443780592247E-3</v>
      </c>
      <c r="Q974" s="45">
        <f t="shared" si="210"/>
        <v>8.9999999999999677E-2</v>
      </c>
      <c r="R974" s="45">
        <f t="shared" si="211"/>
        <v>0.11499999999999969</v>
      </c>
      <c r="S974" s="46">
        <f t="shared" si="212"/>
        <v>9.5428144378058896E-2</v>
      </c>
    </row>
    <row r="975" spans="1:19" x14ac:dyDescent="0.25">
      <c r="A975" s="50">
        <v>38024</v>
      </c>
      <c r="B975" s="51">
        <v>0.49791666666666662</v>
      </c>
      <c r="D975" s="54">
        <v>1.2E-2</v>
      </c>
      <c r="F975" s="51">
        <v>0.54791666666666672</v>
      </c>
      <c r="H975" s="51">
        <v>0.55763888888888891</v>
      </c>
      <c r="I975" s="44" t="str">
        <f t="shared" si="202"/>
        <v/>
      </c>
      <c r="J975" s="45">
        <f t="shared" si="203"/>
        <v>10.999999999999961</v>
      </c>
      <c r="K975" s="45">
        <f t="shared" si="204"/>
        <v>13.99999999999995</v>
      </c>
      <c r="L975" s="45">
        <f t="shared" si="205"/>
        <v>1</v>
      </c>
      <c r="M975" s="45">
        <f t="shared" ca="1" si="206"/>
        <v>0.49791666666666662</v>
      </c>
      <c r="N975" s="45" t="str">
        <f t="shared" si="207"/>
        <v/>
      </c>
      <c r="O975" s="45">
        <f t="shared" si="208"/>
        <v>5.5659999999999803</v>
      </c>
      <c r="P975" s="46">
        <f t="shared" si="209"/>
        <v>2.4572856136759049</v>
      </c>
      <c r="Q975" s="45">
        <f t="shared" si="210"/>
        <v>0.1679999999999994</v>
      </c>
      <c r="R975" s="45">
        <f t="shared" si="211"/>
        <v>5.7339999999999796</v>
      </c>
      <c r="S975" s="46">
        <f t="shared" si="212"/>
        <v>2.6252856136759042</v>
      </c>
    </row>
    <row r="976" spans="1:19" x14ac:dyDescent="0.25">
      <c r="D976" s="54">
        <v>1</v>
      </c>
      <c r="F976" s="51">
        <v>0.56527777777777777</v>
      </c>
      <c r="H976" s="51">
        <v>0.59097222222222223</v>
      </c>
      <c r="I976" s="44" t="str">
        <f t="shared" si="202"/>
        <v/>
      </c>
      <c r="J976" s="45">
        <f t="shared" si="203"/>
        <v>4.9999999999999822</v>
      </c>
      <c r="K976" s="45">
        <f t="shared" si="204"/>
        <v>37.000000000000028</v>
      </c>
      <c r="L976" s="45">
        <f t="shared" si="205"/>
        <v>2</v>
      </c>
      <c r="M976" s="45">
        <f t="shared" ca="1" si="206"/>
        <v>0.49791666666666662</v>
      </c>
      <c r="N976" s="45" t="str">
        <f t="shared" si="207"/>
        <v/>
      </c>
      <c r="O976" s="45">
        <f t="shared" si="208"/>
        <v>2.4999999999999911</v>
      </c>
      <c r="P976" s="46">
        <f t="shared" si="209"/>
        <v>0.36191204205665456</v>
      </c>
      <c r="Q976" s="45">
        <f t="shared" si="210"/>
        <v>37.000000000000028</v>
      </c>
      <c r="R976" s="45">
        <f t="shared" si="211"/>
        <v>39.500000000000021</v>
      </c>
      <c r="S976" s="46">
        <f t="shared" si="212"/>
        <v>37.36191204205668</v>
      </c>
    </row>
    <row r="977" spans="1:19" x14ac:dyDescent="0.25">
      <c r="D977" s="54">
        <v>0</v>
      </c>
      <c r="F977" s="51">
        <v>0.59444444444444444</v>
      </c>
      <c r="H977" s="51">
        <v>0.6020833333333333</v>
      </c>
      <c r="I977" s="44" t="str">
        <f t="shared" si="202"/>
        <v/>
      </c>
      <c r="J977" s="45">
        <f t="shared" si="203"/>
        <v>67.000000000000085</v>
      </c>
      <c r="K977" s="45">
        <f t="shared" si="204"/>
        <v>10.999999999999961</v>
      </c>
      <c r="L977" s="45">
        <f t="shared" si="205"/>
        <v>3</v>
      </c>
      <c r="M977" s="45">
        <f t="shared" ca="1" si="206"/>
        <v>0.49791666666666662</v>
      </c>
      <c r="N977" s="45" t="str">
        <f t="shared" si="207"/>
        <v/>
      </c>
      <c r="O977" s="45">
        <f t="shared" si="208"/>
        <v>3350.0000000000041</v>
      </c>
      <c r="P977" s="46">
        <f t="shared" si="209"/>
        <v>363.721628396521</v>
      </c>
      <c r="Q977" s="45">
        <f t="shared" si="210"/>
        <v>0</v>
      </c>
      <c r="R977" s="45">
        <f t="shared" si="211"/>
        <v>3350.0000000000041</v>
      </c>
      <c r="S977" s="46">
        <f t="shared" si="212"/>
        <v>363.721628396521</v>
      </c>
    </row>
    <row r="978" spans="1:19" x14ac:dyDescent="0.25">
      <c r="D978" s="54">
        <v>100</v>
      </c>
      <c r="F978" s="51">
        <v>0.64861111111111114</v>
      </c>
      <c r="H978" s="51">
        <v>0.65625</v>
      </c>
      <c r="I978" s="44" t="str">
        <f t="shared" si="202"/>
        <v/>
      </c>
      <c r="J978" s="45">
        <f t="shared" si="203"/>
        <v>5.9999999999999787</v>
      </c>
      <c r="K978" s="45">
        <f t="shared" si="204"/>
        <v>10.999999999999961</v>
      </c>
      <c r="L978" s="45">
        <f t="shared" si="205"/>
        <v>4</v>
      </c>
      <c r="M978" s="45">
        <f t="shared" ca="1" si="206"/>
        <v>0.49791666666666662</v>
      </c>
      <c r="N978" s="45" t="str">
        <f t="shared" si="207"/>
        <v/>
      </c>
      <c r="O978" s="45">
        <f t="shared" si="208"/>
        <v>839.99999999999704</v>
      </c>
      <c r="P978" s="46">
        <f t="shared" si="209"/>
        <v>816.62281962345116</v>
      </c>
      <c r="Q978" s="45">
        <f t="shared" si="210"/>
        <v>1099.9999999999961</v>
      </c>
      <c r="R978" s="45">
        <f t="shared" si="211"/>
        <v>1939.9999999999932</v>
      </c>
      <c r="S978" s="46">
        <f t="shared" si="212"/>
        <v>1916.6228196234474</v>
      </c>
    </row>
    <row r="979" spans="1:19" x14ac:dyDescent="0.25">
      <c r="D979" s="54">
        <v>180</v>
      </c>
      <c r="F979" s="51">
        <v>0.66041666666666665</v>
      </c>
      <c r="H979" s="51">
        <v>0.66527777777777775</v>
      </c>
      <c r="I979" s="44" t="str">
        <f t="shared" si="202"/>
        <v/>
      </c>
      <c r="J979" s="45">
        <f t="shared" si="203"/>
        <v>16.000000000000103</v>
      </c>
      <c r="K979" s="45">
        <f t="shared" si="204"/>
        <v>6.9999999999999751</v>
      </c>
      <c r="L979" s="45">
        <f t="shared" si="205"/>
        <v>5</v>
      </c>
      <c r="M979" s="45">
        <f t="shared" ca="1" si="206"/>
        <v>0.49791666666666662</v>
      </c>
      <c r="N979" s="45" t="str">
        <f t="shared" si="207"/>
        <v/>
      </c>
      <c r="O979" s="45">
        <f t="shared" si="208"/>
        <v>1440.4800000000093</v>
      </c>
      <c r="P979" s="46">
        <f t="shared" si="209"/>
        <v>359.59453108639519</v>
      </c>
      <c r="Q979" s="45">
        <f t="shared" si="210"/>
        <v>1259.9999999999955</v>
      </c>
      <c r="R979" s="45">
        <f t="shared" si="211"/>
        <v>2700.480000000005</v>
      </c>
      <c r="S979" s="46">
        <f t="shared" si="212"/>
        <v>1619.5945310863906</v>
      </c>
    </row>
    <row r="980" spans="1:19" x14ac:dyDescent="0.25">
      <c r="D980" s="54">
        <v>0.06</v>
      </c>
      <c r="F980" s="51">
        <v>0.67638888888888893</v>
      </c>
      <c r="H980" s="51">
        <v>0.67986111111111114</v>
      </c>
      <c r="I980" s="44">
        <f t="shared" si="202"/>
        <v>0.68333333333333335</v>
      </c>
      <c r="J980" s="45" t="str">
        <f t="shared" si="203"/>
        <v/>
      </c>
      <c r="K980" s="45">
        <f t="shared" si="204"/>
        <v>4.9999999999999822</v>
      </c>
      <c r="L980" s="45">
        <f t="shared" si="205"/>
        <v>6</v>
      </c>
      <c r="M980" s="45">
        <f t="shared" ca="1" si="206"/>
        <v>0.49791666666666662</v>
      </c>
      <c r="N980" s="45" t="e">
        <f t="shared" ca="1" si="207"/>
        <v>#VALUE!</v>
      </c>
      <c r="O980" s="45">
        <f t="shared" si="208"/>
        <v>0.15</v>
      </c>
      <c r="P980" s="46">
        <f t="shared" si="209"/>
        <v>2.726709375618297E-2</v>
      </c>
      <c r="Q980" s="45">
        <f t="shared" si="210"/>
        <v>0.29999999999999893</v>
      </c>
      <c r="R980" s="45">
        <f t="shared" si="211"/>
        <v>0.44999999999999896</v>
      </c>
      <c r="S980" s="46">
        <f t="shared" si="212"/>
        <v>0.3272670937561819</v>
      </c>
    </row>
    <row r="981" spans="1:19" x14ac:dyDescent="0.25">
      <c r="A981" s="50">
        <v>38026</v>
      </c>
      <c r="B981" s="51">
        <v>0.40763888888888888</v>
      </c>
      <c r="C981" s="45">
        <v>3</v>
      </c>
      <c r="D981" s="54">
        <v>0.01</v>
      </c>
      <c r="F981" s="51">
        <v>0.43888888888888888</v>
      </c>
      <c r="H981" s="51">
        <v>0.4465277777777778</v>
      </c>
      <c r="I981" s="44" t="str">
        <f t="shared" si="202"/>
        <v/>
      </c>
      <c r="J981" s="45">
        <f t="shared" si="203"/>
        <v>12.999999999999954</v>
      </c>
      <c r="K981" s="45">
        <f t="shared" si="204"/>
        <v>11.000000000000041</v>
      </c>
      <c r="L981" s="45">
        <f t="shared" si="205"/>
        <v>1</v>
      </c>
      <c r="M981" s="45">
        <f t="shared" ca="1" si="206"/>
        <v>0.40763888888888888</v>
      </c>
      <c r="N981" s="45" t="str">
        <f t="shared" si="207"/>
        <v/>
      </c>
      <c r="O981" s="45">
        <f t="shared" si="208"/>
        <v>0.71499999999999742</v>
      </c>
      <c r="P981" s="46">
        <f t="shared" si="209"/>
        <v>0.50814440432246166</v>
      </c>
      <c r="Q981" s="45">
        <f t="shared" si="210"/>
        <v>0.11000000000000042</v>
      </c>
      <c r="R981" s="45">
        <f t="shared" si="211"/>
        <v>0.82499999999999785</v>
      </c>
      <c r="S981" s="46">
        <f t="shared" si="212"/>
        <v>0.61814440432246209</v>
      </c>
    </row>
    <row r="982" spans="1:19" x14ac:dyDescent="0.25">
      <c r="D982" s="54">
        <v>0.1</v>
      </c>
      <c r="F982" s="51">
        <v>0.45555555555555555</v>
      </c>
      <c r="H982" s="51">
        <v>0.47361111111111115</v>
      </c>
      <c r="I982" s="44">
        <f t="shared" si="202"/>
        <v>0.47708333333333336</v>
      </c>
      <c r="J982" s="45" t="str">
        <f t="shared" si="203"/>
        <v/>
      </c>
      <c r="K982" s="45">
        <f t="shared" si="204"/>
        <v>26.000000000000068</v>
      </c>
      <c r="L982" s="45">
        <f t="shared" si="205"/>
        <v>2</v>
      </c>
      <c r="M982" s="45">
        <f t="shared" ca="1" si="206"/>
        <v>0.40763888888888888</v>
      </c>
      <c r="N982" s="45" t="e">
        <f t="shared" ca="1" si="207"/>
        <v>#VALUE!</v>
      </c>
      <c r="O982" s="45">
        <f t="shared" si="208"/>
        <v>0.25</v>
      </c>
      <c r="P982" s="46">
        <f t="shared" si="209"/>
        <v>4.342905372259271E-2</v>
      </c>
      <c r="Q982" s="45">
        <f t="shared" si="210"/>
        <v>2.6000000000000068</v>
      </c>
      <c r="R982" s="45">
        <f t="shared" si="211"/>
        <v>2.8500000000000068</v>
      </c>
      <c r="S982" s="46">
        <f t="shared" si="212"/>
        <v>2.6434290537225995</v>
      </c>
    </row>
    <row r="983" spans="1:19" x14ac:dyDescent="0.25">
      <c r="A983" s="50">
        <v>38026</v>
      </c>
      <c r="B983" s="51">
        <v>0.50416666666666665</v>
      </c>
      <c r="C983" s="45">
        <v>306</v>
      </c>
      <c r="D983" s="54">
        <v>1.2</v>
      </c>
      <c r="F983" s="51">
        <v>0.53472222222222221</v>
      </c>
      <c r="H983" s="51">
        <v>0.54027777777777775</v>
      </c>
      <c r="I983" s="44" t="str">
        <f t="shared" si="202"/>
        <v/>
      </c>
      <c r="J983" s="45">
        <f t="shared" si="203"/>
        <v>7.9999999999999716</v>
      </c>
      <c r="K983" s="45">
        <f t="shared" si="204"/>
        <v>7.9999999999999716</v>
      </c>
      <c r="L983" s="45">
        <f t="shared" si="205"/>
        <v>1</v>
      </c>
      <c r="M983" s="45">
        <f t="shared" ca="1" si="206"/>
        <v>0.50416666666666665</v>
      </c>
      <c r="N983" s="45" t="str">
        <f t="shared" si="207"/>
        <v/>
      </c>
      <c r="O983" s="45">
        <f t="shared" si="208"/>
        <v>4.9759999999999822</v>
      </c>
      <c r="P983" s="46">
        <f t="shared" si="209"/>
        <v>2.7974521457746691</v>
      </c>
      <c r="Q983" s="45">
        <f t="shared" si="210"/>
        <v>9.5999999999999659</v>
      </c>
      <c r="R983" s="45">
        <f t="shared" si="211"/>
        <v>14.575999999999947</v>
      </c>
      <c r="S983" s="46">
        <f t="shared" si="212"/>
        <v>12.397452145774635</v>
      </c>
    </row>
    <row r="984" spans="1:19" x14ac:dyDescent="0.25">
      <c r="D984" s="54">
        <v>4.3999999999999997E-2</v>
      </c>
      <c r="F984" s="51">
        <v>0.54583333333333328</v>
      </c>
      <c r="H984" s="51">
        <v>0.5493055555555556</v>
      </c>
      <c r="I984" s="44" t="str">
        <f t="shared" si="202"/>
        <v/>
      </c>
      <c r="J984" s="45">
        <f t="shared" si="203"/>
        <v>4.9999999999999822</v>
      </c>
      <c r="K984" s="45">
        <f t="shared" si="204"/>
        <v>5.0000000000001421</v>
      </c>
      <c r="L984" s="45">
        <f t="shared" si="205"/>
        <v>2</v>
      </c>
      <c r="M984" s="45">
        <f t="shared" ca="1" si="206"/>
        <v>0.50416666666666665</v>
      </c>
      <c r="N984" s="45" t="str">
        <f t="shared" si="207"/>
        <v/>
      </c>
      <c r="O984" s="45">
        <f t="shared" si="208"/>
        <v>0.1099999999999996</v>
      </c>
      <c r="P984" s="46">
        <f t="shared" si="209"/>
        <v>2.0576193962531575E-2</v>
      </c>
      <c r="Q984" s="45">
        <f t="shared" si="210"/>
        <v>0.22000000000000625</v>
      </c>
      <c r="R984" s="45">
        <f t="shared" si="211"/>
        <v>0.33000000000000584</v>
      </c>
      <c r="S984" s="46">
        <f t="shared" si="212"/>
        <v>0.24057619396253782</v>
      </c>
    </row>
    <row r="985" spans="1:19" x14ac:dyDescent="0.25">
      <c r="D985" s="54">
        <v>0</v>
      </c>
      <c r="F985" s="51">
        <v>0.55277777777777781</v>
      </c>
      <c r="H985" s="51">
        <v>0.55902777777777779</v>
      </c>
      <c r="I985" s="44" t="str">
        <f t="shared" si="202"/>
        <v/>
      </c>
      <c r="J985" s="45">
        <f t="shared" si="203"/>
        <v>19.999999999999929</v>
      </c>
      <c r="K985" s="45">
        <f t="shared" si="204"/>
        <v>8.999999999999968</v>
      </c>
      <c r="L985" s="45">
        <f t="shared" si="205"/>
        <v>3</v>
      </c>
      <c r="M985" s="45">
        <f t="shared" ca="1" si="206"/>
        <v>0.50416666666666665</v>
      </c>
      <c r="N985" s="45" t="str">
        <f t="shared" si="207"/>
        <v/>
      </c>
      <c r="O985" s="45">
        <f t="shared" si="208"/>
        <v>1.0999999999999961</v>
      </c>
      <c r="P985" s="46">
        <f t="shared" si="209"/>
        <v>0.18952047015730489</v>
      </c>
      <c r="Q985" s="45">
        <f t="shared" si="210"/>
        <v>0</v>
      </c>
      <c r="R985" s="45">
        <f t="shared" si="211"/>
        <v>1.0999999999999961</v>
      </c>
      <c r="S985" s="46">
        <f t="shared" si="212"/>
        <v>0.18952047015730489</v>
      </c>
    </row>
    <row r="986" spans="1:19" x14ac:dyDescent="0.25">
      <c r="D986" s="54">
        <v>0.11</v>
      </c>
      <c r="F986" s="51">
        <v>0.57291666666666663</v>
      </c>
      <c r="H986" s="51">
        <v>0.57430555555555551</v>
      </c>
      <c r="I986" s="44">
        <f t="shared" si="202"/>
        <v>0.57777777777777772</v>
      </c>
      <c r="J986" s="45" t="str">
        <f t="shared" si="203"/>
        <v/>
      </c>
      <c r="K986" s="45">
        <f t="shared" si="204"/>
        <v>1.9999999999999929</v>
      </c>
      <c r="L986" s="45">
        <f t="shared" si="205"/>
        <v>4</v>
      </c>
      <c r="M986" s="45">
        <f t="shared" ca="1" si="206"/>
        <v>0.50416666666666665</v>
      </c>
      <c r="N986" s="45" t="e">
        <f t="shared" ca="1" si="207"/>
        <v>#VALUE!</v>
      </c>
      <c r="O986" s="45">
        <f t="shared" si="208"/>
        <v>0.27500000000000002</v>
      </c>
      <c r="P986" s="46">
        <f t="shared" si="209"/>
        <v>4.7379767008905255E-2</v>
      </c>
      <c r="Q986" s="45">
        <f t="shared" si="210"/>
        <v>0.21999999999999922</v>
      </c>
      <c r="R986" s="45">
        <f t="shared" si="211"/>
        <v>0.49499999999999922</v>
      </c>
      <c r="S986" s="46">
        <f t="shared" si="212"/>
        <v>0.26737976700890448</v>
      </c>
    </row>
    <row r="987" spans="1:19" x14ac:dyDescent="0.25">
      <c r="A987" s="50">
        <v>38026</v>
      </c>
      <c r="B987" s="51">
        <v>0.62986111111111109</v>
      </c>
      <c r="C987" s="45">
        <v>206</v>
      </c>
      <c r="D987" s="54">
        <v>0.01</v>
      </c>
      <c r="F987" s="51">
        <v>0.70486111111111116</v>
      </c>
      <c r="H987" s="51">
        <v>0.71736111111111101</v>
      </c>
      <c r="I987" s="44" t="str">
        <f t="shared" si="202"/>
        <v/>
      </c>
      <c r="J987" s="45">
        <f t="shared" si="203"/>
        <v>19.000000000000252</v>
      </c>
      <c r="K987" s="45">
        <f t="shared" si="204"/>
        <v>17.999999999999776</v>
      </c>
      <c r="L987" s="45">
        <f t="shared" si="205"/>
        <v>1</v>
      </c>
      <c r="M987" s="45">
        <f t="shared" ca="1" si="206"/>
        <v>0.62986111111111109</v>
      </c>
      <c r="N987" s="45" t="str">
        <f t="shared" si="207"/>
        <v/>
      </c>
      <c r="O987" s="45">
        <f t="shared" si="208"/>
        <v>95.095000000001264</v>
      </c>
      <c r="P987" s="46">
        <f t="shared" si="209"/>
        <v>27.478209240164762</v>
      </c>
      <c r="Q987" s="45">
        <f t="shared" si="210"/>
        <v>0.17999999999999777</v>
      </c>
      <c r="R987" s="45">
        <f t="shared" si="211"/>
        <v>95.275000000001256</v>
      </c>
      <c r="S987" s="46">
        <f t="shared" si="212"/>
        <v>27.658209240164759</v>
      </c>
    </row>
    <row r="988" spans="1:19" x14ac:dyDescent="0.25">
      <c r="D988" s="54">
        <v>10</v>
      </c>
      <c r="F988" s="51">
        <v>0.73055555555555562</v>
      </c>
      <c r="H988" s="51">
        <v>0.74513888888888891</v>
      </c>
      <c r="I988" s="44">
        <f t="shared" si="202"/>
        <v>0.74861111111111112</v>
      </c>
      <c r="J988" s="45" t="str">
        <f t="shared" si="203"/>
        <v/>
      </c>
      <c r="K988" s="45">
        <f t="shared" si="204"/>
        <v>20.999999999999925</v>
      </c>
      <c r="L988" s="45">
        <f t="shared" si="205"/>
        <v>2</v>
      </c>
      <c r="M988" s="45">
        <f t="shared" ca="1" si="206"/>
        <v>0.62986111111111109</v>
      </c>
      <c r="N988" s="45" t="e">
        <f t="shared" ca="1" si="207"/>
        <v>#VALUE!</v>
      </c>
      <c r="O988" s="45">
        <f t="shared" si="208"/>
        <v>25</v>
      </c>
      <c r="P988" s="46">
        <f t="shared" si="209"/>
        <v>3.1021051639523365</v>
      </c>
      <c r="Q988" s="45">
        <f t="shared" si="210"/>
        <v>209.99999999999926</v>
      </c>
      <c r="R988" s="45">
        <f t="shared" si="211"/>
        <v>234.99999999999926</v>
      </c>
      <c r="S988" s="46">
        <f t="shared" si="212"/>
        <v>213.10210516395159</v>
      </c>
    </row>
    <row r="989" spans="1:19" x14ac:dyDescent="0.25">
      <c r="A989" s="50">
        <v>38027</v>
      </c>
      <c r="B989" s="51">
        <v>0.33333333333333331</v>
      </c>
      <c r="C989" s="45">
        <v>206</v>
      </c>
      <c r="D989" s="54">
        <v>0.01</v>
      </c>
      <c r="F989" s="51">
        <v>0.4069444444444445</v>
      </c>
      <c r="H989" s="51">
        <v>0.4152777777777778</v>
      </c>
      <c r="I989" s="44">
        <f t="shared" si="202"/>
        <v>0.41875000000000001</v>
      </c>
      <c r="J989" s="45" t="str">
        <f t="shared" si="203"/>
        <v/>
      </c>
      <c r="K989" s="45">
        <f t="shared" si="204"/>
        <v>11.999999999999957</v>
      </c>
      <c r="L989" s="45">
        <f t="shared" si="205"/>
        <v>1</v>
      </c>
      <c r="M989" s="45">
        <f t="shared" ca="1" si="206"/>
        <v>0.33333333333333331</v>
      </c>
      <c r="N989" s="45" t="e">
        <f t="shared" ca="1" si="207"/>
        <v>#VALUE!</v>
      </c>
      <c r="O989" s="45">
        <f t="shared" si="208"/>
        <v>2.5000000000000001E-2</v>
      </c>
      <c r="P989" s="46">
        <f t="shared" si="209"/>
        <v>5.4281443780592247E-3</v>
      </c>
      <c r="Q989" s="45">
        <f t="shared" si="210"/>
        <v>0.11999999999999958</v>
      </c>
      <c r="R989" s="45">
        <f t="shared" si="211"/>
        <v>0.14499999999999957</v>
      </c>
      <c r="S989" s="46">
        <f t="shared" si="212"/>
        <v>0.1254281443780588</v>
      </c>
    </row>
    <row r="990" spans="1:19" x14ac:dyDescent="0.25">
      <c r="A990" s="50">
        <v>38027</v>
      </c>
      <c r="B990" s="51">
        <v>0.5180555555555556</v>
      </c>
      <c r="C990" s="45">
        <v>206</v>
      </c>
      <c r="D990" s="54">
        <v>1.2E-2</v>
      </c>
      <c r="F990" s="51">
        <v>0.57847222222222217</v>
      </c>
      <c r="H990" s="51">
        <v>0.5854166666666667</v>
      </c>
      <c r="I990" s="44" t="str">
        <f t="shared" si="202"/>
        <v/>
      </c>
      <c r="J990" s="45">
        <f t="shared" si="203"/>
        <v>30.000000000000053</v>
      </c>
      <c r="K990" s="45">
        <f t="shared" si="204"/>
        <v>10.000000000000124</v>
      </c>
      <c r="L990" s="45">
        <f t="shared" si="205"/>
        <v>1</v>
      </c>
      <c r="M990" s="45">
        <f t="shared" ca="1" si="206"/>
        <v>0.5180555555555556</v>
      </c>
      <c r="N990" s="45" t="str">
        <f t="shared" si="207"/>
        <v/>
      </c>
      <c r="O990" s="45">
        <f t="shared" si="208"/>
        <v>1500.1800000000026</v>
      </c>
      <c r="P990" s="46">
        <f t="shared" si="209"/>
        <v>332.26201068391373</v>
      </c>
      <c r="Q990" s="45">
        <f t="shared" si="210"/>
        <v>0.12000000000000149</v>
      </c>
      <c r="R990" s="45">
        <f t="shared" si="211"/>
        <v>1500.3000000000025</v>
      </c>
      <c r="S990" s="46">
        <f t="shared" si="212"/>
        <v>332.38201068391373</v>
      </c>
    </row>
    <row r="991" spans="1:19" x14ac:dyDescent="0.25">
      <c r="D991" s="54">
        <v>100</v>
      </c>
      <c r="F991" s="51">
        <v>0.60625000000000007</v>
      </c>
      <c r="H991" s="51">
        <v>0.61319444444444449</v>
      </c>
      <c r="I991" s="44" t="str">
        <f t="shared" si="202"/>
        <v/>
      </c>
      <c r="J991" s="45">
        <f t="shared" si="203"/>
        <v>9.9999999999999645</v>
      </c>
      <c r="K991" s="45">
        <f t="shared" si="204"/>
        <v>9.9999999999999645</v>
      </c>
      <c r="L991" s="45">
        <f t="shared" si="205"/>
        <v>2</v>
      </c>
      <c r="M991" s="45">
        <f t="shared" ca="1" si="206"/>
        <v>0.5180555555555556</v>
      </c>
      <c r="N991" s="45" t="str">
        <f t="shared" si="207"/>
        <v/>
      </c>
      <c r="O991" s="45">
        <f t="shared" si="208"/>
        <v>1399.999999999995</v>
      </c>
      <c r="P991" s="46">
        <f t="shared" si="209"/>
        <v>1361.0380327057519</v>
      </c>
      <c r="Q991" s="45">
        <f t="shared" si="210"/>
        <v>999.99999999999648</v>
      </c>
      <c r="R991" s="45">
        <f t="shared" si="211"/>
        <v>2399.9999999999914</v>
      </c>
      <c r="S991" s="46">
        <f t="shared" si="212"/>
        <v>2361.0380327057483</v>
      </c>
    </row>
    <row r="992" spans="1:19" x14ac:dyDescent="0.25">
      <c r="D992" s="54">
        <v>180</v>
      </c>
      <c r="F992" s="51">
        <v>0.62013888888888891</v>
      </c>
      <c r="H992" s="51">
        <v>0.62361111111111112</v>
      </c>
      <c r="I992" s="44" t="str">
        <f t="shared" si="202"/>
        <v/>
      </c>
      <c r="J992" s="45">
        <f t="shared" si="203"/>
        <v>4.9999999999999822</v>
      </c>
      <c r="K992" s="45">
        <f t="shared" si="204"/>
        <v>4.9999999999999822</v>
      </c>
      <c r="L992" s="45">
        <f t="shared" si="205"/>
        <v>3</v>
      </c>
      <c r="M992" s="45">
        <f t="shared" ca="1" si="206"/>
        <v>0.5180555555555556</v>
      </c>
      <c r="N992" s="45" t="str">
        <f t="shared" si="207"/>
        <v/>
      </c>
      <c r="O992" s="45">
        <f t="shared" si="208"/>
        <v>449.99999999999841</v>
      </c>
      <c r="P992" s="46">
        <f t="shared" si="209"/>
        <v>47.347320558716895</v>
      </c>
      <c r="Q992" s="45">
        <f t="shared" si="210"/>
        <v>899.99999999999682</v>
      </c>
      <c r="R992" s="45">
        <f t="shared" si="211"/>
        <v>1349.9999999999952</v>
      </c>
      <c r="S992" s="46">
        <f t="shared" si="212"/>
        <v>947.3473205587137</v>
      </c>
    </row>
    <row r="993" spans="1:19" x14ac:dyDescent="0.25">
      <c r="D993" s="54">
        <v>0</v>
      </c>
      <c r="F993" s="51">
        <v>0.62708333333333333</v>
      </c>
      <c r="H993" s="51">
        <v>0.63958333333333328</v>
      </c>
      <c r="I993" s="44" t="str">
        <f t="shared" si="202"/>
        <v/>
      </c>
      <c r="J993" s="45">
        <f t="shared" si="203"/>
        <v>57.000000000000114</v>
      </c>
      <c r="K993" s="45">
        <f t="shared" si="204"/>
        <v>17.999999999999936</v>
      </c>
      <c r="L993" s="45">
        <f t="shared" si="205"/>
        <v>4</v>
      </c>
      <c r="M993" s="45">
        <f t="shared" ca="1" si="206"/>
        <v>0.5180555555555556</v>
      </c>
      <c r="N993" s="45" t="str">
        <f t="shared" si="207"/>
        <v/>
      </c>
      <c r="O993" s="45">
        <f t="shared" si="208"/>
        <v>2850.0000000000055</v>
      </c>
      <c r="P993" s="46">
        <f t="shared" si="209"/>
        <v>309.43481818808522</v>
      </c>
      <c r="Q993" s="45">
        <f t="shared" si="210"/>
        <v>0</v>
      </c>
      <c r="R993" s="45">
        <f t="shared" si="211"/>
        <v>2850.0000000000055</v>
      </c>
      <c r="S993" s="46">
        <f t="shared" si="212"/>
        <v>309.43481818808522</v>
      </c>
    </row>
    <row r="994" spans="1:19" x14ac:dyDescent="0.25">
      <c r="D994" s="54">
        <v>100</v>
      </c>
      <c r="F994" s="51">
        <v>0.6791666666666667</v>
      </c>
      <c r="H994" s="51">
        <v>0.68333333333333324</v>
      </c>
      <c r="I994" s="44" t="str">
        <f t="shared" si="202"/>
        <v/>
      </c>
      <c r="J994" s="45">
        <f t="shared" si="203"/>
        <v>8.0000000000002913</v>
      </c>
      <c r="K994" s="45">
        <f t="shared" si="204"/>
        <v>5.9999999999998188</v>
      </c>
      <c r="L994" s="45">
        <f t="shared" si="205"/>
        <v>5</v>
      </c>
      <c r="M994" s="45">
        <f t="shared" ca="1" si="206"/>
        <v>0.5180555555555556</v>
      </c>
      <c r="N994" s="45" t="str">
        <f t="shared" si="207"/>
        <v/>
      </c>
      <c r="O994" s="45">
        <f t="shared" si="208"/>
        <v>1120.0000000000407</v>
      </c>
      <c r="P994" s="46">
        <f t="shared" si="209"/>
        <v>1088.8304261646449</v>
      </c>
      <c r="Q994" s="45">
        <f t="shared" si="210"/>
        <v>599.99999999998192</v>
      </c>
      <c r="R994" s="45">
        <f t="shared" si="211"/>
        <v>1720.0000000000227</v>
      </c>
      <c r="S994" s="46">
        <f t="shared" si="212"/>
        <v>1688.8304261646267</v>
      </c>
    </row>
    <row r="995" spans="1:19" x14ac:dyDescent="0.25">
      <c r="D995" s="54">
        <v>180</v>
      </c>
      <c r="F995" s="51">
        <v>0.68888888888888899</v>
      </c>
      <c r="H995" s="51">
        <v>0.74097222222222225</v>
      </c>
      <c r="I995" s="44" t="str">
        <f t="shared" si="202"/>
        <v/>
      </c>
      <c r="J995" s="45">
        <f t="shared" si="203"/>
        <v>6.9999999999998153</v>
      </c>
      <c r="K995" s="45">
        <f t="shared" si="204"/>
        <v>74.999999999999886</v>
      </c>
      <c r="L995" s="45">
        <f t="shared" si="205"/>
        <v>6</v>
      </c>
      <c r="M995" s="45">
        <f t="shared" ca="1" si="206"/>
        <v>0.5180555555555556</v>
      </c>
      <c r="N995" s="45" t="str">
        <f t="shared" si="207"/>
        <v/>
      </c>
      <c r="O995" s="45">
        <f t="shared" si="208"/>
        <v>633.49999999998329</v>
      </c>
      <c r="P995" s="46">
        <f t="shared" si="209"/>
        <v>241.2883980988511</v>
      </c>
      <c r="Q995" s="45">
        <f t="shared" si="210"/>
        <v>13499.99999999998</v>
      </c>
      <c r="R995" s="45">
        <f t="shared" si="211"/>
        <v>14133.499999999964</v>
      </c>
      <c r="S995" s="46">
        <f t="shared" si="212"/>
        <v>13741.288398098832</v>
      </c>
    </row>
    <row r="996" spans="1:19" x14ac:dyDescent="0.25">
      <c r="D996" s="54">
        <v>1</v>
      </c>
      <c r="F996" s="51">
        <v>0.74583333333333324</v>
      </c>
      <c r="H996" s="51">
        <v>0.7583333333333333</v>
      </c>
      <c r="I996" s="44">
        <f t="shared" si="202"/>
        <v>0.76180555555555551</v>
      </c>
      <c r="J996" s="45" t="str">
        <f t="shared" si="203"/>
        <v/>
      </c>
      <c r="K996" s="45">
        <f t="shared" si="204"/>
        <v>18.000000000000096</v>
      </c>
      <c r="L996" s="45">
        <f t="shared" si="205"/>
        <v>7</v>
      </c>
      <c r="M996" s="45">
        <f t="shared" ca="1" si="206"/>
        <v>0.5180555555555556</v>
      </c>
      <c r="N996" s="45" t="e">
        <f t="shared" ca="1" si="207"/>
        <v>#VALUE!</v>
      </c>
      <c r="O996" s="45">
        <f t="shared" si="208"/>
        <v>2.5</v>
      </c>
      <c r="P996" s="46">
        <f t="shared" si="209"/>
        <v>0.36191198291773735</v>
      </c>
      <c r="Q996" s="45">
        <f t="shared" si="210"/>
        <v>18.000000000000096</v>
      </c>
      <c r="R996" s="45">
        <f t="shared" si="211"/>
        <v>20.500000000000096</v>
      </c>
      <c r="S996" s="46">
        <f t="shared" si="212"/>
        <v>18.361911982917832</v>
      </c>
    </row>
    <row r="997" spans="1:19" x14ac:dyDescent="0.25">
      <c r="A997" s="50">
        <v>38028</v>
      </c>
      <c r="B997" s="51">
        <v>0.32916666666666666</v>
      </c>
      <c r="C997" s="45">
        <v>3</v>
      </c>
      <c r="D997" s="54">
        <v>0.01</v>
      </c>
      <c r="F997" s="51">
        <v>0.36041666666666666</v>
      </c>
      <c r="H997" s="51">
        <v>0.3611111111111111</v>
      </c>
      <c r="I997" s="44" t="str">
        <f t="shared" si="202"/>
        <v/>
      </c>
      <c r="J997" s="45">
        <f t="shared" si="203"/>
        <v>14.999999999999947</v>
      </c>
      <c r="K997" s="45">
        <f t="shared" si="204"/>
        <v>0.99999999999999645</v>
      </c>
      <c r="L997" s="45">
        <f t="shared" si="205"/>
        <v>1</v>
      </c>
      <c r="M997" s="45">
        <f t="shared" ca="1" si="206"/>
        <v>0.32916666666666666</v>
      </c>
      <c r="N997" s="45" t="str">
        <f t="shared" si="207"/>
        <v/>
      </c>
      <c r="O997" s="45">
        <f t="shared" si="208"/>
        <v>75.074999999999733</v>
      </c>
      <c r="P997" s="46">
        <f t="shared" si="209"/>
        <v>21.693323084340239</v>
      </c>
      <c r="Q997" s="45">
        <f t="shared" si="210"/>
        <v>9.9999999999999655E-3</v>
      </c>
      <c r="R997" s="45">
        <f t="shared" si="211"/>
        <v>75.084999999999738</v>
      </c>
      <c r="S997" s="46">
        <f t="shared" si="212"/>
        <v>21.703323084340241</v>
      </c>
    </row>
    <row r="998" spans="1:19" x14ac:dyDescent="0.25">
      <c r="D998" s="54">
        <v>10</v>
      </c>
      <c r="F998" s="51">
        <v>0.37152777777777773</v>
      </c>
      <c r="H998" s="51">
        <v>0.37638888888888888</v>
      </c>
      <c r="I998" s="44" t="str">
        <f t="shared" si="202"/>
        <v/>
      </c>
      <c r="J998" s="45">
        <f t="shared" si="203"/>
        <v>15.000000000000027</v>
      </c>
      <c r="K998" s="45">
        <f t="shared" si="204"/>
        <v>7.0000000000000551</v>
      </c>
      <c r="L998" s="45">
        <f t="shared" si="205"/>
        <v>2</v>
      </c>
      <c r="M998" s="45">
        <f t="shared" ca="1" si="206"/>
        <v>0.32916666666666666</v>
      </c>
      <c r="N998" s="45" t="str">
        <f t="shared" si="207"/>
        <v/>
      </c>
      <c r="O998" s="45">
        <f t="shared" si="208"/>
        <v>75.007500000000135</v>
      </c>
      <c r="P998" s="46">
        <f t="shared" si="209"/>
        <v>16.286181656410157</v>
      </c>
      <c r="Q998" s="45">
        <f t="shared" si="210"/>
        <v>70.000000000000554</v>
      </c>
      <c r="R998" s="45">
        <f t="shared" si="211"/>
        <v>145.00750000000068</v>
      </c>
      <c r="S998" s="46">
        <f t="shared" si="212"/>
        <v>86.286181656410719</v>
      </c>
    </row>
    <row r="999" spans="1:19" x14ac:dyDescent="0.25">
      <c r="D999" s="54">
        <v>1E-3</v>
      </c>
      <c r="F999" s="51">
        <v>0.38680555555555557</v>
      </c>
      <c r="H999" s="51">
        <v>0.38958333333333334</v>
      </c>
      <c r="I999" s="44" t="str">
        <f t="shared" si="202"/>
        <v/>
      </c>
      <c r="J999" s="45">
        <f t="shared" si="203"/>
        <v>16.99999999999994</v>
      </c>
      <c r="K999" s="45">
        <f t="shared" si="204"/>
        <v>3.9999999999999858</v>
      </c>
      <c r="L999" s="45">
        <f t="shared" si="205"/>
        <v>3</v>
      </c>
      <c r="M999" s="45">
        <f t="shared" ca="1" si="206"/>
        <v>0.32916666666666666</v>
      </c>
      <c r="N999" s="45" t="str">
        <f t="shared" si="207"/>
        <v/>
      </c>
      <c r="O999" s="45">
        <f t="shared" si="208"/>
        <v>1683.008499999994</v>
      </c>
      <c r="P999" s="46">
        <f t="shared" si="209"/>
        <v>276.01284976909051</v>
      </c>
      <c r="Q999" s="45">
        <f t="shared" si="210"/>
        <v>3.9999999999999862E-3</v>
      </c>
      <c r="R999" s="45">
        <f t="shared" si="211"/>
        <v>1683.0124999999939</v>
      </c>
      <c r="S999" s="46">
        <f t="shared" si="212"/>
        <v>276.01684976909053</v>
      </c>
    </row>
    <row r="1000" spans="1:19" x14ac:dyDescent="0.25">
      <c r="D1000" s="54">
        <v>198</v>
      </c>
      <c r="F1000" s="51">
        <v>0.40138888888888885</v>
      </c>
      <c r="G1000" s="45">
        <v>950</v>
      </c>
      <c r="H1000" s="51">
        <f>VALUE(CONCATENATE(LEFT(G1000,LEN(G1000)-2),":",RIGHT(G1000,2)))</f>
        <v>0.40972222222222227</v>
      </c>
      <c r="I1000" s="44" t="str">
        <f t="shared" si="202"/>
        <v/>
      </c>
      <c r="J1000" s="45">
        <f t="shared" si="203"/>
        <v>15.999999999999943</v>
      </c>
      <c r="K1000" s="45">
        <f t="shared" si="204"/>
        <v>12.000000000000117</v>
      </c>
      <c r="L1000" s="45">
        <f t="shared" si="205"/>
        <v>4</v>
      </c>
      <c r="M1000" s="45">
        <f t="shared" ca="1" si="206"/>
        <v>0.32916666666666666</v>
      </c>
      <c r="N1000" s="45" t="str">
        <f t="shared" si="207"/>
        <v/>
      </c>
      <c r="O1000" s="45">
        <f t="shared" si="208"/>
        <v>3175.9999999999886</v>
      </c>
      <c r="P1000" s="46">
        <f t="shared" si="209"/>
        <v>3175.9932989442032</v>
      </c>
      <c r="Q1000" s="45">
        <f t="shared" si="210"/>
        <v>2376.0000000000232</v>
      </c>
      <c r="R1000" s="45">
        <f t="shared" si="211"/>
        <v>5552.0000000000118</v>
      </c>
      <c r="S1000" s="46">
        <f t="shared" si="212"/>
        <v>5551.9932989442259</v>
      </c>
    </row>
    <row r="1001" spans="1:19" x14ac:dyDescent="0.25">
      <c r="D1001" s="54">
        <v>199</v>
      </c>
      <c r="F1001" s="51">
        <v>0.42083333333333334</v>
      </c>
      <c r="G1001" s="45">
        <v>1012</v>
      </c>
      <c r="H1001" s="51">
        <f t="shared" ref="H1001:H1063" si="213">VALUE(CONCATENATE(LEFT(G1001,LEN(G1001)-2),":",RIGHT(G1001,2)))</f>
        <v>0.42499999999999999</v>
      </c>
      <c r="I1001" s="44" t="str">
        <f t="shared" si="202"/>
        <v/>
      </c>
      <c r="J1001" s="45">
        <f t="shared" si="203"/>
        <v>19.000000000000092</v>
      </c>
      <c r="K1001" s="45">
        <f t="shared" si="204"/>
        <v>5.9999999999999787</v>
      </c>
      <c r="L1001" s="45">
        <f t="shared" si="205"/>
        <v>5</v>
      </c>
      <c r="M1001" s="45">
        <f t="shared" ca="1" si="206"/>
        <v>0.32916666666666666</v>
      </c>
      <c r="N1001" s="45" t="str">
        <f t="shared" si="207"/>
        <v/>
      </c>
      <c r="O1001" s="45">
        <f t="shared" si="208"/>
        <v>3771.5000000000182</v>
      </c>
      <c r="P1001" s="46">
        <f t="shared" si="209"/>
        <v>3771.4920424962202</v>
      </c>
      <c r="Q1001" s="45">
        <f t="shared" si="210"/>
        <v>1193.9999999999957</v>
      </c>
      <c r="R1001" s="45">
        <f t="shared" si="211"/>
        <v>4965.5000000000136</v>
      </c>
      <c r="S1001" s="46">
        <f t="shared" si="212"/>
        <v>4965.4920424962156</v>
      </c>
    </row>
    <row r="1002" spans="1:19" x14ac:dyDescent="0.25">
      <c r="C1002" s="53"/>
      <c r="D1002" s="54">
        <v>198</v>
      </c>
      <c r="F1002" s="51">
        <v>0.4381944444444445</v>
      </c>
      <c r="G1002" s="45">
        <v>1036</v>
      </c>
      <c r="H1002" s="51">
        <f t="shared" si="213"/>
        <v>0.44166666666666665</v>
      </c>
      <c r="I1002" s="44" t="str">
        <f t="shared" ref="I1002:I1065" si="214">IF(OR(A1003&lt;&gt;"",D1003=""),H1002+TIME(0,5,0),"")</f>
        <v/>
      </c>
      <c r="J1002" s="45">
        <f t="shared" ref="J1002:J1065" si="215">IF(AND(OR(AND(A1002&lt;&gt;"",A1003=""),AND(A1002="",A1003="")),D1003&lt;&gt;""),(F1003-H1002)*1440,"")</f>
        <v>31.999999999999964</v>
      </c>
      <c r="K1002" s="45">
        <f t="shared" ref="K1002:K1065" si="216">(H1002-F1002)*1440</f>
        <v>4.9999999999999023</v>
      </c>
      <c r="L1002" s="45">
        <f t="shared" ref="L1002:L1065" si="217">IF(A1002&lt;&gt;"",1,L1001+1)</f>
        <v>6</v>
      </c>
      <c r="M1002" s="45">
        <f t="shared" ref="M1002:M1065" ca="1" si="218">OFFSET(B1002,-L1002+1,0)</f>
        <v>0.32916666666666666</v>
      </c>
      <c r="N1002" s="45" t="str">
        <f t="shared" ref="N1002:N1065" si="219">IF(I1002&lt;&gt;"",(I1002-VALUE(CONCATENATE(LEFT(M1002,LEN(M1002)-2),":",RIGHT(M1002,2))))*1440,"")</f>
        <v/>
      </c>
      <c r="O1002" s="45">
        <f t="shared" ref="O1002:O1065" si="220">IF(J1002&lt;&gt;"",(D1002+D1003)*J1002/2,D1002*5/2)</f>
        <v>3168.3199999999965</v>
      </c>
      <c r="P1002" s="46">
        <f t="shared" ref="P1002:P1065" si="221">IF(J1002&lt;&gt;"",(D1003-D1002)*J1002/LN((D1003+0.000001)/(D1002+0.000001)),-5*(D1002-0.000001)/(LN(1/D1002)-13.8155))</f>
        <v>688.60812009111396</v>
      </c>
      <c r="Q1002" s="45">
        <f t="shared" ref="Q1002:Q1065" si="222">(D1002*K1002)</f>
        <v>989.99999999998067</v>
      </c>
      <c r="R1002" s="45">
        <f t="shared" ref="R1002:R1065" si="223">O1002+Q1002</f>
        <v>4158.319999999977</v>
      </c>
      <c r="S1002" s="46">
        <f t="shared" ref="S1002:S1065" si="224">P1002+Q1002</f>
        <v>1678.6081200910946</v>
      </c>
    </row>
    <row r="1003" spans="1:19" x14ac:dyDescent="0.25">
      <c r="D1003" s="54">
        <v>0.02</v>
      </c>
      <c r="F1003" s="51">
        <v>0.46388888888888885</v>
      </c>
      <c r="G1003" s="45">
        <v>1114</v>
      </c>
      <c r="H1003" s="51">
        <f t="shared" si="213"/>
        <v>0.4680555555555555</v>
      </c>
      <c r="I1003" s="44" t="str">
        <f t="shared" si="214"/>
        <v/>
      </c>
      <c r="J1003" s="45">
        <f t="shared" si="215"/>
        <v>12.000000000000117</v>
      </c>
      <c r="K1003" s="45">
        <f t="shared" si="216"/>
        <v>5.9999999999999787</v>
      </c>
      <c r="L1003" s="45">
        <f t="shared" si="217"/>
        <v>7</v>
      </c>
      <c r="M1003" s="45">
        <f t="shared" ca="1" si="218"/>
        <v>0.32916666666666666</v>
      </c>
      <c r="N1003" s="45" t="str">
        <f t="shared" si="219"/>
        <v/>
      </c>
      <c r="O1003" s="45">
        <f t="shared" si="220"/>
        <v>6.1200000000000596</v>
      </c>
      <c r="P1003" s="46">
        <f t="shared" si="221"/>
        <v>3.0061549437512118</v>
      </c>
      <c r="Q1003" s="45">
        <f t="shared" si="222"/>
        <v>0.11999999999999958</v>
      </c>
      <c r="R1003" s="45">
        <f t="shared" si="223"/>
        <v>6.2400000000000588</v>
      </c>
      <c r="S1003" s="46">
        <f t="shared" si="224"/>
        <v>3.1261549437512115</v>
      </c>
    </row>
    <row r="1004" spans="1:19" x14ac:dyDescent="0.25">
      <c r="A1004" s="53"/>
      <c r="D1004" s="54">
        <v>1</v>
      </c>
      <c r="F1004" s="51">
        <v>0.47638888888888892</v>
      </c>
      <c r="G1004" s="45">
        <v>1130</v>
      </c>
      <c r="H1004" s="51">
        <f t="shared" si="213"/>
        <v>0.47916666666666669</v>
      </c>
      <c r="I1004" s="44" t="str">
        <f t="shared" si="214"/>
        <v/>
      </c>
      <c r="J1004" s="45">
        <f t="shared" si="215"/>
        <v>11.999999999999957</v>
      </c>
      <c r="K1004" s="45">
        <f t="shared" si="216"/>
        <v>3.9999999999999858</v>
      </c>
      <c r="L1004" s="45">
        <f t="shared" si="217"/>
        <v>8</v>
      </c>
      <c r="M1004" s="45">
        <f t="shared" ca="1" si="218"/>
        <v>0.32916666666666666</v>
      </c>
      <c r="N1004" s="45" t="str">
        <f t="shared" si="219"/>
        <v/>
      </c>
      <c r="O1004" s="45">
        <f t="shared" si="220"/>
        <v>1193.9999999999957</v>
      </c>
      <c r="P1004" s="46">
        <f t="shared" si="221"/>
        <v>447.02743470558306</v>
      </c>
      <c r="Q1004" s="45">
        <f t="shared" si="222"/>
        <v>3.9999999999999858</v>
      </c>
      <c r="R1004" s="45">
        <f t="shared" si="223"/>
        <v>1197.9999999999957</v>
      </c>
      <c r="S1004" s="46">
        <f t="shared" si="224"/>
        <v>451.02743470558306</v>
      </c>
    </row>
    <row r="1005" spans="1:19" x14ac:dyDescent="0.25">
      <c r="C1005" s="53"/>
      <c r="D1005" s="54">
        <v>198</v>
      </c>
      <c r="F1005" s="51">
        <v>0.48749999999999999</v>
      </c>
      <c r="G1005" s="45">
        <v>1153</v>
      </c>
      <c r="H1005" s="51">
        <f t="shared" si="213"/>
        <v>0.49513888888888885</v>
      </c>
      <c r="I1005" s="44">
        <f t="shared" si="214"/>
        <v>0.49861111111111106</v>
      </c>
      <c r="J1005" s="45" t="str">
        <f t="shared" si="215"/>
        <v/>
      </c>
      <c r="K1005" s="45">
        <f t="shared" si="216"/>
        <v>10.999999999999961</v>
      </c>
      <c r="L1005" s="45">
        <f t="shared" si="217"/>
        <v>9</v>
      </c>
      <c r="M1005" s="45">
        <f t="shared" ca="1" si="218"/>
        <v>0.32916666666666666</v>
      </c>
      <c r="N1005" s="45" t="e">
        <f t="shared" ca="1" si="219"/>
        <v>#VALUE!</v>
      </c>
      <c r="O1005" s="45">
        <f t="shared" si="220"/>
        <v>495</v>
      </c>
      <c r="P1005" s="46">
        <f t="shared" si="221"/>
        <v>51.822239739907864</v>
      </c>
      <c r="Q1005" s="45">
        <f t="shared" si="222"/>
        <v>2177.9999999999923</v>
      </c>
      <c r="R1005" s="45">
        <f t="shared" si="223"/>
        <v>2672.9999999999923</v>
      </c>
      <c r="S1005" s="46">
        <f t="shared" si="224"/>
        <v>2229.8222397398999</v>
      </c>
    </row>
    <row r="1006" spans="1:19" x14ac:dyDescent="0.25">
      <c r="A1006" s="50">
        <v>38028</v>
      </c>
      <c r="B1006" s="54">
        <v>1246</v>
      </c>
      <c r="D1006" s="54">
        <v>2</v>
      </c>
      <c r="F1006" s="51">
        <v>0.54861111111111105</v>
      </c>
      <c r="G1006" s="45">
        <v>1649</v>
      </c>
      <c r="H1006" s="51">
        <f t="shared" si="213"/>
        <v>0.7006944444444444</v>
      </c>
      <c r="I1006" s="44" t="str">
        <f t="shared" si="214"/>
        <v/>
      </c>
      <c r="J1006" s="45">
        <f t="shared" si="215"/>
        <v>4.9999999999999822</v>
      </c>
      <c r="K1006" s="45">
        <f t="shared" si="216"/>
        <v>219.00000000000003</v>
      </c>
      <c r="L1006" s="45">
        <f t="shared" si="217"/>
        <v>1</v>
      </c>
      <c r="M1006" s="45">
        <f t="shared" ca="1" si="218"/>
        <v>1246</v>
      </c>
      <c r="N1006" s="45" t="str">
        <f t="shared" si="219"/>
        <v/>
      </c>
      <c r="O1006" s="45">
        <f t="shared" si="220"/>
        <v>5.2499999999999813</v>
      </c>
      <c r="P1006" s="46">
        <f t="shared" si="221"/>
        <v>3.1711879629540722</v>
      </c>
      <c r="Q1006" s="45">
        <f t="shared" si="222"/>
        <v>438.00000000000006</v>
      </c>
      <c r="R1006" s="45">
        <f t="shared" si="223"/>
        <v>443.25000000000006</v>
      </c>
      <c r="S1006" s="46">
        <f t="shared" si="224"/>
        <v>441.17118796295415</v>
      </c>
    </row>
    <row r="1007" spans="1:19" x14ac:dyDescent="0.25">
      <c r="B1007" s="54"/>
      <c r="D1007" s="54">
        <v>0.1</v>
      </c>
      <c r="F1007" s="51">
        <v>0.70416666666666661</v>
      </c>
      <c r="G1007" s="45">
        <v>1737</v>
      </c>
      <c r="H1007" s="51">
        <f t="shared" si="213"/>
        <v>0.73402777777777783</v>
      </c>
      <c r="I1007" s="44" t="str">
        <f t="shared" si="214"/>
        <v/>
      </c>
      <c r="J1007" s="45">
        <f t="shared" si="215"/>
        <v>11.999999999999957</v>
      </c>
      <c r="K1007" s="45">
        <f t="shared" si="216"/>
        <v>43.000000000000171</v>
      </c>
      <c r="L1007" s="45">
        <f t="shared" si="217"/>
        <v>2</v>
      </c>
      <c r="M1007" s="45">
        <f t="shared" ca="1" si="218"/>
        <v>1246</v>
      </c>
      <c r="N1007" s="45" t="str">
        <f t="shared" si="219"/>
        <v/>
      </c>
      <c r="O1007" s="45">
        <f t="shared" si="220"/>
        <v>1080.599999999996</v>
      </c>
      <c r="P1007" s="46">
        <f t="shared" si="221"/>
        <v>288.01158003828306</v>
      </c>
      <c r="Q1007" s="45">
        <f t="shared" si="222"/>
        <v>4.3000000000000176</v>
      </c>
      <c r="R1007" s="45">
        <f t="shared" si="223"/>
        <v>1084.899999999996</v>
      </c>
      <c r="S1007" s="46">
        <f t="shared" si="224"/>
        <v>292.31158003828307</v>
      </c>
    </row>
    <row r="1008" spans="1:19" x14ac:dyDescent="0.25">
      <c r="B1008" s="54"/>
      <c r="C1008" s="53"/>
      <c r="D1008" s="54">
        <v>180</v>
      </c>
      <c r="F1008" s="51">
        <v>0.74236111111111114</v>
      </c>
      <c r="G1008" s="45">
        <v>1824</v>
      </c>
      <c r="H1008" s="51">
        <f t="shared" si="213"/>
        <v>0.76666666666666661</v>
      </c>
      <c r="I1008" s="44">
        <f t="shared" si="214"/>
        <v>0.77013888888888882</v>
      </c>
      <c r="J1008" s="45" t="str">
        <f t="shared" si="215"/>
        <v/>
      </c>
      <c r="K1008" s="45">
        <f t="shared" si="216"/>
        <v>34.999999999999872</v>
      </c>
      <c r="L1008" s="45">
        <f t="shared" si="217"/>
        <v>3</v>
      </c>
      <c r="M1008" s="45">
        <f t="shared" ca="1" si="218"/>
        <v>1246</v>
      </c>
      <c r="N1008" s="45">
        <f t="shared" ca="1" si="219"/>
        <v>342.99999999999989</v>
      </c>
      <c r="O1008" s="45">
        <f t="shared" si="220"/>
        <v>450</v>
      </c>
      <c r="P1008" s="46">
        <f t="shared" si="221"/>
        <v>47.347346607878421</v>
      </c>
      <c r="Q1008" s="45">
        <f t="shared" si="222"/>
        <v>6299.9999999999773</v>
      </c>
      <c r="R1008" s="45">
        <f t="shared" si="223"/>
        <v>6749.9999999999773</v>
      </c>
      <c r="S1008" s="46">
        <f t="shared" si="224"/>
        <v>6347.3473466078558</v>
      </c>
    </row>
    <row r="1009" spans="1:19" x14ac:dyDescent="0.25">
      <c r="A1009" s="50">
        <v>38029</v>
      </c>
      <c r="B1009" s="54">
        <v>801</v>
      </c>
      <c r="D1009" s="54">
        <v>0.01</v>
      </c>
      <c r="E1009" s="53"/>
      <c r="F1009" s="51">
        <v>0.38055555555555554</v>
      </c>
      <c r="G1009" s="45">
        <v>919</v>
      </c>
      <c r="H1009" s="51">
        <f t="shared" si="213"/>
        <v>0.38819444444444445</v>
      </c>
      <c r="I1009" s="44" t="str">
        <f t="shared" si="214"/>
        <v/>
      </c>
      <c r="J1009" s="45">
        <f t="shared" si="215"/>
        <v>12.000000000000037</v>
      </c>
      <c r="K1009" s="45">
        <f t="shared" si="216"/>
        <v>11.000000000000041</v>
      </c>
      <c r="L1009" s="45">
        <f t="shared" si="217"/>
        <v>1</v>
      </c>
      <c r="M1009" s="45">
        <f t="shared" ca="1" si="218"/>
        <v>801</v>
      </c>
      <c r="N1009" s="45" t="str">
        <f t="shared" si="219"/>
        <v/>
      </c>
      <c r="O1009" s="45">
        <f t="shared" si="220"/>
        <v>1.260000000000004</v>
      </c>
      <c r="P1009" s="46">
        <f t="shared" si="221"/>
        <v>0.76110683237001975</v>
      </c>
      <c r="Q1009" s="45">
        <f t="shared" si="222"/>
        <v>0.11000000000000042</v>
      </c>
      <c r="R1009" s="45">
        <f t="shared" si="223"/>
        <v>1.3700000000000043</v>
      </c>
      <c r="S1009" s="46">
        <f t="shared" si="224"/>
        <v>0.87110683237002018</v>
      </c>
    </row>
    <row r="1010" spans="1:19" x14ac:dyDescent="0.25">
      <c r="B1010" s="54"/>
      <c r="D1010" s="54">
        <v>0.2</v>
      </c>
      <c r="F1010" s="51">
        <v>0.39652777777777781</v>
      </c>
      <c r="G1010" s="45">
        <v>936</v>
      </c>
      <c r="H1010" s="51">
        <f t="shared" si="213"/>
        <v>0.39999999999999997</v>
      </c>
      <c r="I1010" s="44">
        <f t="shared" si="214"/>
        <v>0.40347222222222218</v>
      </c>
      <c r="J1010" s="45" t="str">
        <f t="shared" si="215"/>
        <v/>
      </c>
      <c r="K1010" s="45">
        <f t="shared" si="216"/>
        <v>4.9999999999999023</v>
      </c>
      <c r="L1010" s="45">
        <f t="shared" si="217"/>
        <v>2</v>
      </c>
      <c r="M1010" s="45">
        <f t="shared" ca="1" si="218"/>
        <v>801</v>
      </c>
      <c r="N1010" s="45">
        <f t="shared" ca="1" si="219"/>
        <v>99.999999999999886</v>
      </c>
      <c r="O1010" s="45">
        <f t="shared" si="220"/>
        <v>0.5</v>
      </c>
      <c r="P1010" s="46">
        <f t="shared" si="221"/>
        <v>8.192609482288947E-2</v>
      </c>
      <c r="Q1010" s="45">
        <f t="shared" si="222"/>
        <v>0.99999999999998046</v>
      </c>
      <c r="R1010" s="45">
        <f t="shared" si="223"/>
        <v>1.4999999999999805</v>
      </c>
      <c r="S1010" s="46">
        <f t="shared" si="224"/>
        <v>1.0819260948228699</v>
      </c>
    </row>
    <row r="1011" spans="1:19" x14ac:dyDescent="0.25">
      <c r="A1011" s="50">
        <v>38029</v>
      </c>
      <c r="B1011" s="54">
        <v>1000</v>
      </c>
      <c r="D1011" s="54">
        <v>0.01</v>
      </c>
      <c r="E1011" s="53"/>
      <c r="F1011" s="51">
        <v>0.45347222222222222</v>
      </c>
      <c r="G1011" s="45">
        <v>1101</v>
      </c>
      <c r="H1011" s="51">
        <f t="shared" si="213"/>
        <v>0.45902777777777781</v>
      </c>
      <c r="I1011" s="44" t="str">
        <f t="shared" si="214"/>
        <v/>
      </c>
      <c r="J1011" s="45">
        <f t="shared" si="215"/>
        <v>7.9999999999999716</v>
      </c>
      <c r="K1011" s="45">
        <f t="shared" si="216"/>
        <v>8.0000000000000515</v>
      </c>
      <c r="L1011" s="45">
        <f t="shared" si="217"/>
        <v>1</v>
      </c>
      <c r="M1011" s="45">
        <f t="shared" ca="1" si="218"/>
        <v>1000</v>
      </c>
      <c r="N1011" s="45" t="str">
        <f t="shared" si="219"/>
        <v/>
      </c>
      <c r="O1011" s="45">
        <f t="shared" si="220"/>
        <v>4.0399999999999858</v>
      </c>
      <c r="P1011" s="46">
        <f t="shared" si="221"/>
        <v>1.7198431189295129</v>
      </c>
      <c r="Q1011" s="45">
        <f t="shared" si="222"/>
        <v>8.0000000000000515E-2</v>
      </c>
      <c r="R1011" s="45">
        <f t="shared" si="223"/>
        <v>4.1199999999999868</v>
      </c>
      <c r="S1011" s="46">
        <f t="shared" si="224"/>
        <v>1.7998431189295134</v>
      </c>
    </row>
    <row r="1012" spans="1:19" x14ac:dyDescent="0.25">
      <c r="B1012" s="54"/>
      <c r="C1012" s="53"/>
      <c r="D1012" s="54">
        <v>1</v>
      </c>
      <c r="F1012" s="51">
        <v>0.46458333333333335</v>
      </c>
      <c r="G1012" s="45">
        <v>1113</v>
      </c>
      <c r="H1012" s="51">
        <f t="shared" si="213"/>
        <v>0.46736111111111112</v>
      </c>
      <c r="I1012" s="44">
        <f t="shared" si="214"/>
        <v>0.47083333333333333</v>
      </c>
      <c r="J1012" s="45" t="str">
        <f t="shared" si="215"/>
        <v/>
      </c>
      <c r="K1012" s="45">
        <f t="shared" si="216"/>
        <v>3.9999999999999858</v>
      </c>
      <c r="L1012" s="45">
        <f t="shared" si="217"/>
        <v>2</v>
      </c>
      <c r="M1012" s="45">
        <f t="shared" ca="1" si="218"/>
        <v>1000</v>
      </c>
      <c r="N1012" s="45">
        <f t="shared" ca="1" si="219"/>
        <v>77.999999999999957</v>
      </c>
      <c r="O1012" s="45">
        <f t="shared" si="220"/>
        <v>2.5</v>
      </c>
      <c r="P1012" s="46">
        <f t="shared" si="221"/>
        <v>0.36191198291773735</v>
      </c>
      <c r="Q1012" s="45">
        <f t="shared" si="222"/>
        <v>3.9999999999999858</v>
      </c>
      <c r="R1012" s="45">
        <f t="shared" si="223"/>
        <v>6.4999999999999858</v>
      </c>
      <c r="S1012" s="46">
        <f t="shared" si="224"/>
        <v>4.3619119829177233</v>
      </c>
    </row>
    <row r="1013" spans="1:19" x14ac:dyDescent="0.25">
      <c r="A1013" s="50">
        <v>38029</v>
      </c>
      <c r="B1013" s="54">
        <v>1404</v>
      </c>
      <c r="D1013" s="54">
        <v>100</v>
      </c>
      <c r="F1013" s="51">
        <v>0.60833333333333328</v>
      </c>
      <c r="G1013" s="45">
        <v>1440</v>
      </c>
      <c r="H1013" s="51">
        <f t="shared" si="213"/>
        <v>0.61111111111111105</v>
      </c>
      <c r="I1013" s="44" t="str">
        <f t="shared" si="214"/>
        <v/>
      </c>
      <c r="J1013" s="45">
        <f t="shared" si="215"/>
        <v>3.0000000000001492</v>
      </c>
      <c r="K1013" s="45">
        <f t="shared" si="216"/>
        <v>3.9999999999999858</v>
      </c>
      <c r="L1013" s="45">
        <f t="shared" si="217"/>
        <v>1</v>
      </c>
      <c r="M1013" s="45">
        <f t="shared" ca="1" si="218"/>
        <v>1404</v>
      </c>
      <c r="N1013" s="45" t="str">
        <f t="shared" si="219"/>
        <v/>
      </c>
      <c r="O1013" s="45">
        <f t="shared" si="220"/>
        <v>420.00000000002092</v>
      </c>
      <c r="P1013" s="46">
        <f t="shared" si="221"/>
        <v>408.3114098117473</v>
      </c>
      <c r="Q1013" s="45">
        <f t="shared" si="222"/>
        <v>399.99999999999858</v>
      </c>
      <c r="R1013" s="45">
        <f t="shared" si="223"/>
        <v>820.00000000001955</v>
      </c>
      <c r="S1013" s="46">
        <f t="shared" si="224"/>
        <v>808.31140981174588</v>
      </c>
    </row>
    <row r="1014" spans="1:19" x14ac:dyDescent="0.25">
      <c r="A1014" s="50"/>
      <c r="B1014" s="54"/>
      <c r="D1014" s="54">
        <v>180</v>
      </c>
      <c r="F1014" s="51">
        <v>0.61319444444444449</v>
      </c>
      <c r="G1014" s="45">
        <v>1643</v>
      </c>
      <c r="H1014" s="51">
        <f t="shared" si="213"/>
        <v>0.69652777777777775</v>
      </c>
      <c r="I1014" s="44" t="str">
        <f t="shared" si="214"/>
        <v/>
      </c>
      <c r="J1014" s="45">
        <f t="shared" si="215"/>
        <v>5.0000000000001421</v>
      </c>
      <c r="K1014" s="45">
        <f t="shared" si="216"/>
        <v>119.99999999999989</v>
      </c>
      <c r="L1014" s="45">
        <f t="shared" si="217"/>
        <v>2</v>
      </c>
      <c r="M1014" s="45">
        <f t="shared" ca="1" si="218"/>
        <v>1404</v>
      </c>
      <c r="N1014" s="45" t="str">
        <f t="shared" si="219"/>
        <v/>
      </c>
      <c r="O1014" s="45">
        <f t="shared" si="220"/>
        <v>475.00000000001353</v>
      </c>
      <c r="P1014" s="46">
        <f t="shared" si="221"/>
        <v>294.07982743123813</v>
      </c>
      <c r="Q1014" s="45">
        <f t="shared" si="222"/>
        <v>21599.999999999978</v>
      </c>
      <c r="R1014" s="45">
        <f t="shared" si="223"/>
        <v>22074.999999999993</v>
      </c>
      <c r="S1014" s="46">
        <f t="shared" si="224"/>
        <v>21894.079827431215</v>
      </c>
    </row>
    <row r="1015" spans="1:19" x14ac:dyDescent="0.25">
      <c r="B1015" s="54"/>
      <c r="C1015" s="53"/>
      <c r="D1015" s="54">
        <v>10</v>
      </c>
      <c r="F1015" s="51">
        <v>0.70000000000000007</v>
      </c>
      <c r="G1015" s="45">
        <v>1708</v>
      </c>
      <c r="H1015" s="51">
        <f t="shared" si="213"/>
        <v>0.71388888888888891</v>
      </c>
      <c r="I1015" s="44">
        <f t="shared" si="214"/>
        <v>0.71736111111111112</v>
      </c>
      <c r="J1015" s="45" t="str">
        <f t="shared" si="215"/>
        <v/>
      </c>
      <c r="K1015" s="45">
        <f t="shared" si="216"/>
        <v>19.999999999999929</v>
      </c>
      <c r="L1015" s="45">
        <f t="shared" si="217"/>
        <v>3</v>
      </c>
      <c r="M1015" s="45">
        <f t="shared" ca="1" si="218"/>
        <v>1404</v>
      </c>
      <c r="N1015" s="45">
        <f t="shared" ca="1" si="219"/>
        <v>188.99999999999997</v>
      </c>
      <c r="O1015" s="45">
        <f t="shared" si="220"/>
        <v>25</v>
      </c>
      <c r="P1015" s="46">
        <f t="shared" si="221"/>
        <v>3.1021051639523365</v>
      </c>
      <c r="Q1015" s="45">
        <f t="shared" si="222"/>
        <v>199.99999999999929</v>
      </c>
      <c r="R1015" s="45">
        <f t="shared" si="223"/>
        <v>224.99999999999929</v>
      </c>
      <c r="S1015" s="46">
        <f t="shared" si="224"/>
        <v>203.10210516395162</v>
      </c>
    </row>
    <row r="1016" spans="1:19" x14ac:dyDescent="0.25">
      <c r="A1016" s="50">
        <v>38030</v>
      </c>
      <c r="B1016" s="54">
        <v>813</v>
      </c>
      <c r="D1016" s="54">
        <v>0.01</v>
      </c>
      <c r="F1016" s="51">
        <v>0.37291666666666662</v>
      </c>
      <c r="G1016" s="45">
        <v>859</v>
      </c>
      <c r="H1016" s="51">
        <f t="shared" si="213"/>
        <v>0.3743055555555555</v>
      </c>
      <c r="I1016" s="44" t="str">
        <f t="shared" si="214"/>
        <v/>
      </c>
      <c r="J1016" s="45">
        <f t="shared" si="215"/>
        <v>7.0000000000000551</v>
      </c>
      <c r="K1016" s="45">
        <f t="shared" si="216"/>
        <v>1.9999999999999929</v>
      </c>
      <c r="L1016" s="45">
        <f t="shared" si="217"/>
        <v>1</v>
      </c>
      <c r="M1016" s="45">
        <f t="shared" ca="1" si="218"/>
        <v>813</v>
      </c>
      <c r="N1016" s="45" t="str">
        <f t="shared" si="219"/>
        <v/>
      </c>
      <c r="O1016" s="45">
        <f t="shared" si="220"/>
        <v>350.03500000000275</v>
      </c>
      <c r="P1016" s="46">
        <f t="shared" si="221"/>
        <v>75.994759158487625</v>
      </c>
      <c r="Q1016" s="45">
        <f t="shared" si="222"/>
        <v>1.9999999999999931E-2</v>
      </c>
      <c r="R1016" s="45">
        <f t="shared" si="223"/>
        <v>350.05500000000274</v>
      </c>
      <c r="S1016" s="46">
        <f t="shared" si="224"/>
        <v>76.014759158487621</v>
      </c>
    </row>
    <row r="1017" spans="1:19" x14ac:dyDescent="0.25">
      <c r="B1017" s="54"/>
      <c r="D1017" s="54">
        <v>100</v>
      </c>
      <c r="F1017" s="51">
        <v>0.37916666666666665</v>
      </c>
      <c r="G1017" s="45">
        <v>908</v>
      </c>
      <c r="H1017" s="51">
        <f t="shared" si="213"/>
        <v>0.38055555555555554</v>
      </c>
      <c r="I1017" s="44" t="str">
        <f t="shared" si="214"/>
        <v/>
      </c>
      <c r="J1017" s="45">
        <f t="shared" si="215"/>
        <v>3.0000000000000693</v>
      </c>
      <c r="K1017" s="45">
        <f t="shared" si="216"/>
        <v>1.9999999999999929</v>
      </c>
      <c r="L1017" s="45">
        <f t="shared" si="217"/>
        <v>2</v>
      </c>
      <c r="M1017" s="45">
        <f t="shared" ca="1" si="218"/>
        <v>813</v>
      </c>
      <c r="N1017" s="45" t="str">
        <f t="shared" si="219"/>
        <v/>
      </c>
      <c r="O1017" s="45">
        <f t="shared" si="220"/>
        <v>420.00000000000972</v>
      </c>
      <c r="P1017" s="46">
        <f t="shared" si="221"/>
        <v>408.31140981173644</v>
      </c>
      <c r="Q1017" s="45">
        <f t="shared" si="222"/>
        <v>199.99999999999929</v>
      </c>
      <c r="R1017" s="45">
        <f t="shared" si="223"/>
        <v>620.00000000000898</v>
      </c>
      <c r="S1017" s="46">
        <f t="shared" si="224"/>
        <v>608.31140981173576</v>
      </c>
    </row>
    <row r="1018" spans="1:19" x14ac:dyDescent="0.25">
      <c r="B1018" s="54"/>
      <c r="D1018" s="54">
        <v>180</v>
      </c>
      <c r="F1018" s="51">
        <v>0.38263888888888892</v>
      </c>
      <c r="G1018" s="45">
        <v>1141</v>
      </c>
      <c r="H1018" s="51">
        <f t="shared" si="213"/>
        <v>0.48680555555555555</v>
      </c>
      <c r="I1018" s="44">
        <f t="shared" si="214"/>
        <v>0.49027777777777776</v>
      </c>
      <c r="J1018" s="45" t="str">
        <f t="shared" si="215"/>
        <v/>
      </c>
      <c r="K1018" s="45">
        <f t="shared" si="216"/>
        <v>149.99999999999994</v>
      </c>
      <c r="L1018" s="45">
        <f t="shared" si="217"/>
        <v>3</v>
      </c>
      <c r="M1018" s="45">
        <f t="shared" ca="1" si="218"/>
        <v>813</v>
      </c>
      <c r="N1018" s="45">
        <f t="shared" ca="1" si="219"/>
        <v>212.99999999999997</v>
      </c>
      <c r="O1018" s="45">
        <f t="shared" si="220"/>
        <v>450</v>
      </c>
      <c r="P1018" s="46">
        <f t="shared" si="221"/>
        <v>47.347346607878421</v>
      </c>
      <c r="Q1018" s="45">
        <f t="shared" si="222"/>
        <v>26999.999999999989</v>
      </c>
      <c r="R1018" s="45">
        <f t="shared" si="223"/>
        <v>27449.999999999989</v>
      </c>
      <c r="S1018" s="46">
        <f t="shared" si="224"/>
        <v>27047.347346607869</v>
      </c>
    </row>
    <row r="1019" spans="1:19" x14ac:dyDescent="0.25">
      <c r="A1019" s="50">
        <v>38031</v>
      </c>
      <c r="B1019" s="54">
        <v>800</v>
      </c>
      <c r="D1019" s="54">
        <v>0.01</v>
      </c>
      <c r="F1019" s="51">
        <v>0.38472222222222219</v>
      </c>
      <c r="G1019" s="45">
        <v>922</v>
      </c>
      <c r="H1019" s="51">
        <f t="shared" si="213"/>
        <v>0.39027777777777778</v>
      </c>
      <c r="I1019" s="44" t="str">
        <f t="shared" si="214"/>
        <v/>
      </c>
      <c r="J1019" s="45">
        <f t="shared" si="215"/>
        <v>11.999999999999957</v>
      </c>
      <c r="K1019" s="45">
        <f t="shared" si="216"/>
        <v>8.0000000000000515</v>
      </c>
      <c r="L1019" s="45">
        <f t="shared" si="217"/>
        <v>1</v>
      </c>
      <c r="M1019" s="45">
        <f t="shared" ca="1" si="218"/>
        <v>800</v>
      </c>
      <c r="N1019" s="45" t="str">
        <f t="shared" si="219"/>
        <v/>
      </c>
      <c r="O1019" s="45">
        <f t="shared" si="220"/>
        <v>6.659999999999977</v>
      </c>
      <c r="P1019" s="46">
        <f t="shared" si="221"/>
        <v>2.7827529770790655</v>
      </c>
      <c r="Q1019" s="45">
        <f t="shared" si="222"/>
        <v>8.0000000000000515E-2</v>
      </c>
      <c r="R1019" s="45">
        <f t="shared" si="223"/>
        <v>6.7399999999999771</v>
      </c>
      <c r="S1019" s="46">
        <f t="shared" si="224"/>
        <v>2.8627529770790661</v>
      </c>
    </row>
    <row r="1020" spans="1:19" x14ac:dyDescent="0.25">
      <c r="B1020" s="54"/>
      <c r="D1020" s="54">
        <v>1.1000000000000001</v>
      </c>
      <c r="F1020" s="51">
        <v>0.39861111111111108</v>
      </c>
      <c r="G1020" s="45">
        <v>939</v>
      </c>
      <c r="H1020" s="51">
        <f t="shared" si="213"/>
        <v>0.40208333333333335</v>
      </c>
      <c r="I1020" s="44" t="str">
        <f t="shared" si="214"/>
        <v/>
      </c>
      <c r="J1020" s="45">
        <f t="shared" si="215"/>
        <v>3.9999999999999858</v>
      </c>
      <c r="K1020" s="45">
        <f t="shared" si="216"/>
        <v>5.0000000000000622</v>
      </c>
      <c r="L1020" s="45">
        <f t="shared" si="217"/>
        <v>2</v>
      </c>
      <c r="M1020" s="45">
        <f t="shared" ca="1" si="218"/>
        <v>800</v>
      </c>
      <c r="N1020" s="45" t="str">
        <f t="shared" si="219"/>
        <v/>
      </c>
      <c r="O1020" s="45">
        <f t="shared" si="220"/>
        <v>3.9999999999999858</v>
      </c>
      <c r="P1020" s="46">
        <f t="shared" si="221"/>
        <v>3.9866349370920928</v>
      </c>
      <c r="Q1020" s="45">
        <f t="shared" si="222"/>
        <v>5.5000000000000693</v>
      </c>
      <c r="R1020" s="45">
        <f t="shared" si="223"/>
        <v>9.5000000000000551</v>
      </c>
      <c r="S1020" s="46">
        <f t="shared" si="224"/>
        <v>9.4866349370921625</v>
      </c>
    </row>
    <row r="1021" spans="1:19" x14ac:dyDescent="0.25">
      <c r="B1021" s="54"/>
      <c r="D1021" s="54">
        <v>0.9</v>
      </c>
      <c r="F1021" s="51">
        <v>0.40486111111111112</v>
      </c>
      <c r="G1021" s="45">
        <v>946</v>
      </c>
      <c r="H1021" s="51">
        <f t="shared" si="213"/>
        <v>0.4069444444444445</v>
      </c>
      <c r="I1021" s="44">
        <f t="shared" si="214"/>
        <v>0.41041666666666671</v>
      </c>
      <c r="J1021" s="45" t="str">
        <f t="shared" si="215"/>
        <v/>
      </c>
      <c r="K1021" s="45">
        <f t="shared" si="216"/>
        <v>3.0000000000000693</v>
      </c>
      <c r="L1021" s="45">
        <f t="shared" si="217"/>
        <v>3</v>
      </c>
      <c r="M1021" s="45">
        <f t="shared" ca="1" si="218"/>
        <v>800</v>
      </c>
      <c r="N1021" s="45">
        <f t="shared" ca="1" si="219"/>
        <v>111.00000000000009</v>
      </c>
      <c r="O1021" s="45">
        <f t="shared" si="220"/>
        <v>2.25</v>
      </c>
      <c r="P1021" s="46">
        <f t="shared" si="221"/>
        <v>0.32822386709772522</v>
      </c>
      <c r="Q1021" s="45">
        <f t="shared" si="222"/>
        <v>2.7000000000000624</v>
      </c>
      <c r="R1021" s="45">
        <f t="shared" si="223"/>
        <v>4.9500000000000624</v>
      </c>
      <c r="S1021" s="46">
        <f t="shared" si="224"/>
        <v>3.0282238670977875</v>
      </c>
    </row>
    <row r="1022" spans="1:19" x14ac:dyDescent="0.25">
      <c r="A1022" s="50">
        <v>38031</v>
      </c>
      <c r="B1022" s="54">
        <v>1014</v>
      </c>
      <c r="D1022" s="54">
        <v>2E-3</v>
      </c>
      <c r="F1022" s="51">
        <v>0.5</v>
      </c>
      <c r="G1022" s="45">
        <v>1208</v>
      </c>
      <c r="H1022" s="51">
        <f t="shared" si="213"/>
        <v>0.50555555555555554</v>
      </c>
      <c r="I1022" s="44">
        <f t="shared" si="214"/>
        <v>0.50902777777777775</v>
      </c>
      <c r="J1022" s="45" t="str">
        <f t="shared" si="215"/>
        <v/>
      </c>
      <c r="K1022" s="45">
        <f t="shared" si="216"/>
        <v>7.9999999999999716</v>
      </c>
      <c r="L1022" s="45">
        <f t="shared" si="217"/>
        <v>1</v>
      </c>
      <c r="M1022" s="45">
        <f t="shared" ca="1" si="218"/>
        <v>1014</v>
      </c>
      <c r="N1022" s="45">
        <f t="shared" ca="1" si="219"/>
        <v>118.99999999999997</v>
      </c>
      <c r="O1022" s="45">
        <f t="shared" si="220"/>
        <v>5.0000000000000001E-3</v>
      </c>
      <c r="P1022" s="46">
        <f t="shared" si="221"/>
        <v>1.3149772591720739E-3</v>
      </c>
      <c r="Q1022" s="45">
        <f t="shared" si="222"/>
        <v>1.5999999999999945E-2</v>
      </c>
      <c r="R1022" s="45">
        <f t="shared" si="223"/>
        <v>2.0999999999999946E-2</v>
      </c>
      <c r="S1022" s="46">
        <f t="shared" si="224"/>
        <v>1.7314977259172019E-2</v>
      </c>
    </row>
    <row r="1023" spans="1:19" x14ac:dyDescent="0.25">
      <c r="A1023" s="50">
        <v>38031</v>
      </c>
      <c r="B1023" s="54">
        <v>1222</v>
      </c>
      <c r="D1023" s="54">
        <v>7.0000000000000001E-3</v>
      </c>
      <c r="F1023" s="51">
        <v>0.58263888888888882</v>
      </c>
      <c r="G1023" s="45">
        <v>1406</v>
      </c>
      <c r="H1023" s="51">
        <f t="shared" si="213"/>
        <v>0.58750000000000002</v>
      </c>
      <c r="I1023" s="44" t="str">
        <f t="shared" si="214"/>
        <v/>
      </c>
      <c r="J1023" s="45">
        <f t="shared" si="215"/>
        <v>7.9999999999999716</v>
      </c>
      <c r="K1023" s="45">
        <f t="shared" si="216"/>
        <v>7.000000000000135</v>
      </c>
      <c r="L1023" s="45">
        <f t="shared" si="217"/>
        <v>1</v>
      </c>
      <c r="M1023" s="45">
        <f t="shared" ca="1" si="218"/>
        <v>1222</v>
      </c>
      <c r="N1023" s="45" t="str">
        <f t="shared" si="219"/>
        <v/>
      </c>
      <c r="O1023" s="45">
        <f t="shared" si="220"/>
        <v>40.027999999999857</v>
      </c>
      <c r="P1023" s="46">
        <f t="shared" si="221"/>
        <v>11.005071077422146</v>
      </c>
      <c r="Q1023" s="45">
        <f t="shared" si="222"/>
        <v>4.9000000000000946E-2</v>
      </c>
      <c r="R1023" s="45">
        <f t="shared" si="223"/>
        <v>40.076999999999856</v>
      </c>
      <c r="S1023" s="46">
        <f t="shared" si="224"/>
        <v>11.054071077422147</v>
      </c>
    </row>
    <row r="1024" spans="1:19" x14ac:dyDescent="0.25">
      <c r="A1024" s="118"/>
      <c r="B1024" s="119"/>
      <c r="C1024" s="118"/>
      <c r="D1024" s="119">
        <v>10</v>
      </c>
      <c r="E1024" s="119">
        <v>1414</v>
      </c>
      <c r="F1024" s="116">
        <f>VALUE(CONCATENATE(LEFT(E1024,LEN(E1024)-2),":",RIGHT(E1024,2)))</f>
        <v>0.59305555555555556</v>
      </c>
      <c r="G1024" s="118">
        <v>1436</v>
      </c>
      <c r="H1024" s="116">
        <f t="shared" si="213"/>
        <v>0.60833333333333328</v>
      </c>
      <c r="I1024" s="44">
        <f t="shared" si="214"/>
        <v>0.61180555555555549</v>
      </c>
      <c r="J1024" s="45" t="str">
        <f t="shared" si="215"/>
        <v/>
      </c>
      <c r="K1024" s="45">
        <f t="shared" si="216"/>
        <v>21.999999999999922</v>
      </c>
      <c r="L1024" s="45">
        <f t="shared" si="217"/>
        <v>2</v>
      </c>
      <c r="M1024" s="45">
        <f t="shared" ca="1" si="218"/>
        <v>1222</v>
      </c>
      <c r="N1024" s="45">
        <f t="shared" ca="1" si="219"/>
        <v>138.99999999999983</v>
      </c>
      <c r="O1024" s="45">
        <f t="shared" si="220"/>
        <v>25</v>
      </c>
      <c r="P1024" s="46">
        <f t="shared" si="221"/>
        <v>3.1021051639523365</v>
      </c>
      <c r="Q1024" s="45">
        <f t="shared" si="222"/>
        <v>219.9999999999992</v>
      </c>
      <c r="R1024" s="45">
        <f t="shared" si="223"/>
        <v>244.9999999999992</v>
      </c>
      <c r="S1024" s="46">
        <f t="shared" si="224"/>
        <v>223.10210516395153</v>
      </c>
    </row>
    <row r="1025" spans="1:19" s="118" customFormat="1" x14ac:dyDescent="0.25">
      <c r="A1025" s="121">
        <v>38033</v>
      </c>
      <c r="B1025" s="119">
        <v>947</v>
      </c>
      <c r="C1025" s="122"/>
      <c r="D1025" s="119">
        <v>0.01</v>
      </c>
      <c r="E1025" s="119">
        <v>1012</v>
      </c>
      <c r="F1025" s="116">
        <f t="shared" ref="F1025:F1063" si="225">VALUE(CONCATENATE(LEFT(E1025,LEN(E1025)-2),":",RIGHT(E1025,2)))</f>
        <v>0.42499999999999999</v>
      </c>
      <c r="G1025" s="118">
        <v>1014</v>
      </c>
      <c r="H1025" s="116">
        <f t="shared" si="213"/>
        <v>0.42638888888888887</v>
      </c>
      <c r="I1025" s="44">
        <f t="shared" si="214"/>
        <v>0.42986111111111108</v>
      </c>
      <c r="J1025" s="45" t="str">
        <f t="shared" si="215"/>
        <v/>
      </c>
      <c r="K1025" s="45">
        <f t="shared" si="216"/>
        <v>1.9999999999999929</v>
      </c>
      <c r="L1025" s="45">
        <f t="shared" si="217"/>
        <v>1</v>
      </c>
      <c r="M1025" s="45">
        <f t="shared" ca="1" si="218"/>
        <v>947</v>
      </c>
      <c r="N1025" s="45">
        <f t="shared" ca="1" si="219"/>
        <v>31.999999999999964</v>
      </c>
      <c r="O1025" s="45">
        <f t="shared" si="220"/>
        <v>2.5000000000000001E-2</v>
      </c>
      <c r="P1025" s="46">
        <f t="shared" si="221"/>
        <v>5.4281443780592247E-3</v>
      </c>
      <c r="Q1025" s="45">
        <f t="shared" si="222"/>
        <v>1.9999999999999931E-2</v>
      </c>
      <c r="R1025" s="45">
        <f t="shared" si="223"/>
        <v>4.4999999999999929E-2</v>
      </c>
      <c r="S1025" s="46">
        <f t="shared" si="224"/>
        <v>2.5428144378059157E-2</v>
      </c>
    </row>
    <row r="1026" spans="1:19" s="118" customFormat="1" x14ac:dyDescent="0.25">
      <c r="A1026" s="121">
        <v>38033</v>
      </c>
      <c r="B1026" s="119">
        <v>1226</v>
      </c>
      <c r="D1026" s="119">
        <v>100</v>
      </c>
      <c r="E1026" s="119">
        <v>1258</v>
      </c>
      <c r="F1026" s="116">
        <f t="shared" si="225"/>
        <v>0.54027777777777775</v>
      </c>
      <c r="G1026" s="118">
        <v>1303</v>
      </c>
      <c r="H1026" s="116">
        <f t="shared" si="213"/>
        <v>0.54375000000000007</v>
      </c>
      <c r="I1026" s="44" t="str">
        <f t="shared" si="214"/>
        <v/>
      </c>
      <c r="J1026" s="45">
        <f t="shared" si="215"/>
        <v>2.9999999999998295</v>
      </c>
      <c r="K1026" s="45">
        <f t="shared" si="216"/>
        <v>5.0000000000001421</v>
      </c>
      <c r="L1026" s="45">
        <f t="shared" si="217"/>
        <v>1</v>
      </c>
      <c r="M1026" s="45">
        <f t="shared" ca="1" si="218"/>
        <v>1226</v>
      </c>
      <c r="N1026" s="45" t="str">
        <f t="shared" si="219"/>
        <v/>
      </c>
      <c r="O1026" s="45">
        <f t="shared" si="220"/>
        <v>419.99999999997613</v>
      </c>
      <c r="P1026" s="46">
        <f t="shared" si="221"/>
        <v>408.31140981170381</v>
      </c>
      <c r="Q1026" s="45">
        <f t="shared" si="222"/>
        <v>500.00000000001421</v>
      </c>
      <c r="R1026" s="45">
        <f t="shared" si="223"/>
        <v>919.99999999999034</v>
      </c>
      <c r="S1026" s="46">
        <f t="shared" si="224"/>
        <v>908.31140981171802</v>
      </c>
    </row>
    <row r="1027" spans="1:19" s="118" customFormat="1" x14ac:dyDescent="0.25">
      <c r="B1027" s="119"/>
      <c r="D1027" s="119">
        <v>180</v>
      </c>
      <c r="E1027" s="119">
        <v>1306</v>
      </c>
      <c r="F1027" s="116">
        <f t="shared" si="225"/>
        <v>0.54583333333333328</v>
      </c>
      <c r="G1027" s="118">
        <v>1309</v>
      </c>
      <c r="H1027" s="116">
        <f t="shared" si="213"/>
        <v>0.54791666666666672</v>
      </c>
      <c r="I1027" s="44" t="str">
        <f t="shared" si="214"/>
        <v/>
      </c>
      <c r="J1027" s="45">
        <f t="shared" si="215"/>
        <v>11.999999999999957</v>
      </c>
      <c r="K1027" s="45">
        <f t="shared" si="216"/>
        <v>3.0000000000001492</v>
      </c>
      <c r="L1027" s="45">
        <f t="shared" si="217"/>
        <v>2</v>
      </c>
      <c r="M1027" s="45">
        <f t="shared" ca="1" si="218"/>
        <v>1226</v>
      </c>
      <c r="N1027" s="45" t="str">
        <f t="shared" si="219"/>
        <v/>
      </c>
      <c r="O1027" s="45">
        <f t="shared" si="220"/>
        <v>1080.599999999996</v>
      </c>
      <c r="P1027" s="46">
        <f t="shared" si="221"/>
        <v>288.01158003828306</v>
      </c>
      <c r="Q1027" s="45">
        <f t="shared" si="222"/>
        <v>540.00000000002683</v>
      </c>
      <c r="R1027" s="45">
        <f t="shared" si="223"/>
        <v>1620.6000000000229</v>
      </c>
      <c r="S1027" s="46">
        <f t="shared" si="224"/>
        <v>828.01158003830983</v>
      </c>
    </row>
    <row r="1028" spans="1:19" s="118" customFormat="1" x14ac:dyDescent="0.25">
      <c r="B1028" s="119"/>
      <c r="D1028" s="119">
        <v>0.1</v>
      </c>
      <c r="E1028" s="119">
        <v>1321</v>
      </c>
      <c r="F1028" s="116">
        <f t="shared" si="225"/>
        <v>0.55625000000000002</v>
      </c>
      <c r="G1028" s="118">
        <v>1520</v>
      </c>
      <c r="H1028" s="116">
        <f t="shared" si="213"/>
        <v>0.63888888888888895</v>
      </c>
      <c r="I1028" s="44" t="str">
        <f t="shared" si="214"/>
        <v/>
      </c>
      <c r="J1028" s="45">
        <f t="shared" si="215"/>
        <v>11.999999999999957</v>
      </c>
      <c r="K1028" s="45">
        <f t="shared" si="216"/>
        <v>119.00000000000006</v>
      </c>
      <c r="L1028" s="45">
        <f t="shared" si="217"/>
        <v>3</v>
      </c>
      <c r="M1028" s="45">
        <f t="shared" ca="1" si="218"/>
        <v>1226</v>
      </c>
      <c r="N1028" s="45" t="str">
        <f t="shared" si="219"/>
        <v/>
      </c>
      <c r="O1028" s="45">
        <f t="shared" si="220"/>
        <v>1.1999999999999957</v>
      </c>
      <c r="P1028" s="46" t="e">
        <f t="shared" si="221"/>
        <v>#DIV/0!</v>
      </c>
      <c r="Q1028" s="45">
        <f t="shared" si="222"/>
        <v>11.900000000000006</v>
      </c>
      <c r="R1028" s="45">
        <f t="shared" si="223"/>
        <v>13.100000000000001</v>
      </c>
      <c r="S1028" s="46" t="e">
        <f t="shared" si="224"/>
        <v>#DIV/0!</v>
      </c>
    </row>
    <row r="1029" spans="1:19" s="118" customFormat="1" x14ac:dyDescent="0.25">
      <c r="A1029" s="50"/>
      <c r="B1029" s="54"/>
      <c r="C1029" s="45"/>
      <c r="D1029" s="54">
        <v>0.1</v>
      </c>
      <c r="E1029" s="54">
        <v>1532</v>
      </c>
      <c r="F1029" s="51">
        <f t="shared" si="225"/>
        <v>0.64722222222222225</v>
      </c>
      <c r="G1029" s="53">
        <v>1606</v>
      </c>
      <c r="H1029" s="51">
        <f t="shared" si="213"/>
        <v>0.67083333333333339</v>
      </c>
      <c r="I1029" s="44" t="str">
        <f t="shared" si="214"/>
        <v/>
      </c>
      <c r="J1029" s="45">
        <f t="shared" si="215"/>
        <v>8.999999999999968</v>
      </c>
      <c r="K1029" s="45">
        <f t="shared" si="216"/>
        <v>34.000000000000043</v>
      </c>
      <c r="L1029" s="45">
        <f t="shared" si="217"/>
        <v>4</v>
      </c>
      <c r="M1029" s="45">
        <f t="shared" ca="1" si="218"/>
        <v>1226</v>
      </c>
      <c r="N1029" s="45" t="str">
        <f t="shared" si="219"/>
        <v/>
      </c>
      <c r="O1029" s="45">
        <f t="shared" si="220"/>
        <v>1.3499999999999954</v>
      </c>
      <c r="P1029" s="46">
        <f t="shared" si="221"/>
        <v>1.2984349029577933</v>
      </c>
      <c r="Q1029" s="45">
        <f t="shared" si="222"/>
        <v>3.4000000000000044</v>
      </c>
      <c r="R1029" s="45">
        <f t="shared" si="223"/>
        <v>4.75</v>
      </c>
      <c r="S1029" s="46">
        <f t="shared" si="224"/>
        <v>4.6984349029577981</v>
      </c>
    </row>
    <row r="1030" spans="1:19" x14ac:dyDescent="0.25">
      <c r="A1030" s="50"/>
      <c r="B1030" s="54"/>
      <c r="D1030" s="54">
        <v>0.2</v>
      </c>
      <c r="E1030" s="54">
        <v>1615</v>
      </c>
      <c r="F1030" s="51">
        <f t="shared" si="225"/>
        <v>0.67708333333333337</v>
      </c>
      <c r="G1030" s="45">
        <v>1627</v>
      </c>
      <c r="H1030" s="51">
        <f t="shared" si="213"/>
        <v>0.68541666666666667</v>
      </c>
      <c r="I1030" s="44" t="str">
        <f t="shared" si="214"/>
        <v/>
      </c>
      <c r="J1030" s="45">
        <f t="shared" si="215"/>
        <v>11.999999999999957</v>
      </c>
      <c r="K1030" s="45">
        <f t="shared" si="216"/>
        <v>11.999999999999957</v>
      </c>
      <c r="L1030" s="45">
        <f t="shared" si="217"/>
        <v>5</v>
      </c>
      <c r="M1030" s="45">
        <f t="shared" ca="1" si="218"/>
        <v>1226</v>
      </c>
      <c r="N1030" s="45" t="str">
        <f t="shared" si="219"/>
        <v/>
      </c>
      <c r="O1030" s="45">
        <f t="shared" si="220"/>
        <v>1.4399999999999951</v>
      </c>
      <c r="P1030" s="46">
        <f t="shared" si="221"/>
        <v>1.1929778989089777</v>
      </c>
      <c r="Q1030" s="45">
        <f t="shared" si="222"/>
        <v>2.3999999999999915</v>
      </c>
      <c r="R1030" s="45">
        <f t="shared" si="223"/>
        <v>3.8399999999999865</v>
      </c>
      <c r="S1030" s="46">
        <f t="shared" si="224"/>
        <v>3.5929778989089689</v>
      </c>
    </row>
    <row r="1031" spans="1:19" x14ac:dyDescent="0.25">
      <c r="B1031" s="54"/>
      <c r="D1031" s="54">
        <v>0.04</v>
      </c>
      <c r="E1031" s="54">
        <v>1639</v>
      </c>
      <c r="F1031" s="51">
        <f t="shared" si="225"/>
        <v>0.69374999999999998</v>
      </c>
      <c r="G1031" s="45">
        <v>1701</v>
      </c>
      <c r="H1031" s="51">
        <f t="shared" si="213"/>
        <v>0.7090277777777777</v>
      </c>
      <c r="I1031" s="44">
        <f t="shared" si="214"/>
        <v>0.71249999999999991</v>
      </c>
      <c r="J1031" s="45" t="str">
        <f t="shared" si="215"/>
        <v/>
      </c>
      <c r="K1031" s="45">
        <f t="shared" si="216"/>
        <v>21.999999999999922</v>
      </c>
      <c r="L1031" s="45">
        <f t="shared" si="217"/>
        <v>6</v>
      </c>
      <c r="M1031" s="45">
        <f t="shared" ca="1" si="218"/>
        <v>1226</v>
      </c>
      <c r="N1031" s="45">
        <f t="shared" ca="1" si="219"/>
        <v>279.99999999999983</v>
      </c>
      <c r="O1031" s="45">
        <f t="shared" si="220"/>
        <v>0.1</v>
      </c>
      <c r="P1031" s="46">
        <f t="shared" si="221"/>
        <v>1.8873463538449264E-2</v>
      </c>
      <c r="Q1031" s="45">
        <f t="shared" si="222"/>
        <v>0.8799999999999969</v>
      </c>
      <c r="R1031" s="45">
        <f t="shared" si="223"/>
        <v>0.97999999999999687</v>
      </c>
      <c r="S1031" s="46">
        <f t="shared" si="224"/>
        <v>0.8988734635384461</v>
      </c>
    </row>
    <row r="1032" spans="1:19" x14ac:dyDescent="0.25">
      <c r="A1032" s="50">
        <v>38034</v>
      </c>
      <c r="B1032" s="54">
        <v>807</v>
      </c>
      <c r="D1032" s="54">
        <v>0.01</v>
      </c>
      <c r="E1032" s="54">
        <v>947</v>
      </c>
      <c r="F1032" s="51">
        <f t="shared" si="225"/>
        <v>0.40763888888888888</v>
      </c>
      <c r="G1032" s="53">
        <v>1004</v>
      </c>
      <c r="H1032" s="51">
        <f t="shared" si="213"/>
        <v>0.41944444444444445</v>
      </c>
      <c r="I1032" s="44">
        <f t="shared" si="214"/>
        <v>0.42291666666666666</v>
      </c>
      <c r="J1032" s="45" t="str">
        <f t="shared" si="215"/>
        <v/>
      </c>
      <c r="K1032" s="45">
        <f t="shared" si="216"/>
        <v>17.000000000000021</v>
      </c>
      <c r="L1032" s="45">
        <f t="shared" si="217"/>
        <v>1</v>
      </c>
      <c r="M1032" s="45">
        <f t="shared" ca="1" si="218"/>
        <v>807</v>
      </c>
      <c r="N1032" s="45">
        <f t="shared" ca="1" si="219"/>
        <v>121.99999999999997</v>
      </c>
      <c r="O1032" s="45">
        <f t="shared" si="220"/>
        <v>2.5000000000000001E-2</v>
      </c>
      <c r="P1032" s="46">
        <f t="shared" si="221"/>
        <v>5.4281443780592247E-3</v>
      </c>
      <c r="Q1032" s="45">
        <f t="shared" si="222"/>
        <v>0.17000000000000021</v>
      </c>
      <c r="R1032" s="45">
        <f t="shared" si="223"/>
        <v>0.1950000000000002</v>
      </c>
      <c r="S1032" s="46">
        <f t="shared" si="224"/>
        <v>0.17542814437805943</v>
      </c>
    </row>
    <row r="1033" spans="1:19" x14ac:dyDescent="0.25">
      <c r="A1033" s="50">
        <v>38034</v>
      </c>
      <c r="B1033" s="54">
        <v>1025</v>
      </c>
      <c r="D1033" s="54">
        <v>0.1</v>
      </c>
      <c r="E1033" s="54">
        <v>1050</v>
      </c>
      <c r="F1033" s="51">
        <f t="shared" si="225"/>
        <v>0.4513888888888889</v>
      </c>
      <c r="G1033" s="45">
        <v>1115</v>
      </c>
      <c r="H1033" s="51">
        <f t="shared" si="213"/>
        <v>0.46875</v>
      </c>
      <c r="I1033" s="44">
        <f t="shared" si="214"/>
        <v>0.47222222222222221</v>
      </c>
      <c r="J1033" s="45" t="str">
        <f t="shared" si="215"/>
        <v/>
      </c>
      <c r="K1033" s="45">
        <f t="shared" si="216"/>
        <v>24.999999999999993</v>
      </c>
      <c r="L1033" s="45">
        <f t="shared" si="217"/>
        <v>1</v>
      </c>
      <c r="M1033" s="45">
        <f t="shared" ca="1" si="218"/>
        <v>1025</v>
      </c>
      <c r="N1033" s="45">
        <f t="shared" ca="1" si="219"/>
        <v>55.000000000000043</v>
      </c>
      <c r="O1033" s="45">
        <f t="shared" si="220"/>
        <v>0.25</v>
      </c>
      <c r="P1033" s="46">
        <f t="shared" si="221"/>
        <v>4.342905372259271E-2</v>
      </c>
      <c r="Q1033" s="45">
        <f t="shared" si="222"/>
        <v>2.4999999999999996</v>
      </c>
      <c r="R1033" s="45">
        <f t="shared" si="223"/>
        <v>2.7499999999999996</v>
      </c>
      <c r="S1033" s="46">
        <f t="shared" si="224"/>
        <v>2.5434290537225923</v>
      </c>
    </row>
    <row r="1034" spans="1:19" x14ac:dyDescent="0.25">
      <c r="A1034" s="50">
        <v>38034</v>
      </c>
      <c r="B1034" s="54">
        <v>1335</v>
      </c>
      <c r="D1034" s="54">
        <v>7.0000000000000001E-3</v>
      </c>
      <c r="E1034" s="54">
        <v>1428</v>
      </c>
      <c r="F1034" s="51">
        <f t="shared" si="225"/>
        <v>0.60277777777777775</v>
      </c>
      <c r="G1034" s="45">
        <v>1435</v>
      </c>
      <c r="H1034" s="51">
        <f t="shared" si="213"/>
        <v>0.60763888888888895</v>
      </c>
      <c r="I1034" s="44">
        <f t="shared" si="214"/>
        <v>0.61111111111111116</v>
      </c>
      <c r="J1034" s="45" t="str">
        <f t="shared" si="215"/>
        <v/>
      </c>
      <c r="K1034" s="45">
        <f t="shared" si="216"/>
        <v>7.000000000000135</v>
      </c>
      <c r="L1034" s="45">
        <f t="shared" si="217"/>
        <v>1</v>
      </c>
      <c r="M1034" s="45">
        <f t="shared" ca="1" si="218"/>
        <v>1335</v>
      </c>
      <c r="N1034" s="45">
        <f t="shared" ca="1" si="219"/>
        <v>65.000000000000085</v>
      </c>
      <c r="O1034" s="45">
        <f t="shared" si="220"/>
        <v>1.7500000000000002E-2</v>
      </c>
      <c r="P1034" s="46">
        <f t="shared" si="221"/>
        <v>3.9526049426535596E-3</v>
      </c>
      <c r="Q1034" s="45">
        <f t="shared" si="222"/>
        <v>4.9000000000000946E-2</v>
      </c>
      <c r="R1034" s="45">
        <f t="shared" si="223"/>
        <v>6.6500000000000947E-2</v>
      </c>
      <c r="S1034" s="46">
        <f t="shared" si="224"/>
        <v>5.2952604942654503E-2</v>
      </c>
    </row>
    <row r="1035" spans="1:19" x14ac:dyDescent="0.25">
      <c r="A1035" s="50">
        <v>38034</v>
      </c>
      <c r="B1035" s="54">
        <v>1807</v>
      </c>
      <c r="D1035" s="54">
        <v>0.1</v>
      </c>
      <c r="E1035" s="54">
        <v>1850</v>
      </c>
      <c r="F1035" s="51">
        <f t="shared" si="225"/>
        <v>0.78472222222222221</v>
      </c>
      <c r="G1035" s="45">
        <v>1953</v>
      </c>
      <c r="H1035" s="51">
        <f t="shared" si="213"/>
        <v>0.82847222222222217</v>
      </c>
      <c r="I1035" s="44" t="str">
        <f t="shared" si="214"/>
        <v/>
      </c>
      <c r="J1035" s="45">
        <f t="shared" si="215"/>
        <v>10.000000000000124</v>
      </c>
      <c r="K1035" s="45">
        <f t="shared" si="216"/>
        <v>62.999999999999936</v>
      </c>
      <c r="L1035" s="45">
        <f t="shared" si="217"/>
        <v>1</v>
      </c>
      <c r="M1035" s="45">
        <f t="shared" ca="1" si="218"/>
        <v>1807</v>
      </c>
      <c r="N1035" s="45" t="str">
        <f t="shared" si="219"/>
        <v/>
      </c>
      <c r="O1035" s="45">
        <f t="shared" si="220"/>
        <v>250.50000000000313</v>
      </c>
      <c r="P1035" s="46">
        <f t="shared" si="221"/>
        <v>80.294813998798261</v>
      </c>
      <c r="Q1035" s="45">
        <f t="shared" si="222"/>
        <v>6.2999999999999936</v>
      </c>
      <c r="R1035" s="45">
        <f t="shared" si="223"/>
        <v>256.80000000000314</v>
      </c>
      <c r="S1035" s="46">
        <f t="shared" si="224"/>
        <v>86.594813998798259</v>
      </c>
    </row>
    <row r="1036" spans="1:19" x14ac:dyDescent="0.25">
      <c r="B1036" s="54"/>
      <c r="C1036" s="53"/>
      <c r="D1036" s="54">
        <v>50</v>
      </c>
      <c r="E1036" s="54">
        <v>2003</v>
      </c>
      <c r="F1036" s="51">
        <f t="shared" si="225"/>
        <v>0.8354166666666667</v>
      </c>
      <c r="G1036" s="45">
        <v>2005</v>
      </c>
      <c r="H1036" s="51">
        <f t="shared" si="213"/>
        <v>0.83680555555555547</v>
      </c>
      <c r="I1036" s="44">
        <f t="shared" si="214"/>
        <v>0.84027777777777768</v>
      </c>
      <c r="J1036" s="45" t="str">
        <f t="shared" si="215"/>
        <v/>
      </c>
      <c r="K1036" s="45">
        <f t="shared" si="216"/>
        <v>1.999999999999833</v>
      </c>
      <c r="L1036" s="45">
        <f t="shared" si="217"/>
        <v>2</v>
      </c>
      <c r="M1036" s="45">
        <f t="shared" ca="1" si="218"/>
        <v>1807</v>
      </c>
      <c r="N1036" s="45">
        <f t="shared" ca="1" si="219"/>
        <v>122.99999999999989</v>
      </c>
      <c r="O1036" s="45">
        <f t="shared" si="220"/>
        <v>125</v>
      </c>
      <c r="P1036" s="46">
        <f t="shared" si="221"/>
        <v>14.102364719732718</v>
      </c>
      <c r="Q1036" s="45">
        <f t="shared" si="222"/>
        <v>99.999999999991644</v>
      </c>
      <c r="R1036" s="45">
        <f t="shared" si="223"/>
        <v>224.99999999999164</v>
      </c>
      <c r="S1036" s="46">
        <f t="shared" si="224"/>
        <v>114.10236471972436</v>
      </c>
    </row>
    <row r="1037" spans="1:19" x14ac:dyDescent="0.25">
      <c r="A1037" s="50">
        <v>38035</v>
      </c>
      <c r="B1037" s="54">
        <v>1157</v>
      </c>
      <c r="D1037" s="54">
        <v>0.01</v>
      </c>
      <c r="E1037" s="54">
        <v>1230</v>
      </c>
      <c r="F1037" s="51">
        <f t="shared" si="225"/>
        <v>0.52083333333333337</v>
      </c>
      <c r="G1037" s="45">
        <v>1232</v>
      </c>
      <c r="H1037" s="51">
        <f t="shared" si="213"/>
        <v>0.52222222222222225</v>
      </c>
      <c r="I1037" s="44" t="str">
        <f t="shared" si="214"/>
        <v/>
      </c>
      <c r="J1037" s="45">
        <f t="shared" si="215"/>
        <v>3.9999999999999858</v>
      </c>
      <c r="K1037" s="45">
        <f t="shared" si="216"/>
        <v>1.9999999999999929</v>
      </c>
      <c r="L1037" s="45">
        <f t="shared" si="217"/>
        <v>1</v>
      </c>
      <c r="M1037" s="45">
        <f t="shared" ca="1" si="218"/>
        <v>1157</v>
      </c>
      <c r="N1037" s="45" t="str">
        <f t="shared" si="219"/>
        <v/>
      </c>
      <c r="O1037" s="45">
        <f t="shared" si="220"/>
        <v>0.21999999999999922</v>
      </c>
      <c r="P1037" s="46">
        <f t="shared" si="221"/>
        <v>0.15635212440691129</v>
      </c>
      <c r="Q1037" s="45">
        <f t="shared" si="222"/>
        <v>1.9999999999999931E-2</v>
      </c>
      <c r="R1037" s="45">
        <f t="shared" si="223"/>
        <v>0.23999999999999916</v>
      </c>
      <c r="S1037" s="46">
        <f t="shared" si="224"/>
        <v>0.17635212440691123</v>
      </c>
    </row>
    <row r="1038" spans="1:19" x14ac:dyDescent="0.25">
      <c r="B1038" s="54"/>
      <c r="C1038" s="53"/>
      <c r="D1038" s="54">
        <v>0.1</v>
      </c>
      <c r="E1038" s="54">
        <v>1236</v>
      </c>
      <c r="F1038" s="51">
        <f t="shared" si="225"/>
        <v>0.52500000000000002</v>
      </c>
      <c r="G1038" s="45">
        <v>1628</v>
      </c>
      <c r="H1038" s="51">
        <f t="shared" si="213"/>
        <v>0.68611111111111101</v>
      </c>
      <c r="I1038" s="44">
        <f t="shared" si="214"/>
        <v>0.68958333333333321</v>
      </c>
      <c r="J1038" s="45" t="str">
        <f t="shared" si="215"/>
        <v/>
      </c>
      <c r="K1038" s="45">
        <f t="shared" si="216"/>
        <v>231.99999999999983</v>
      </c>
      <c r="L1038" s="45">
        <f t="shared" si="217"/>
        <v>2</v>
      </c>
      <c r="M1038" s="45">
        <f t="shared" ca="1" si="218"/>
        <v>1157</v>
      </c>
      <c r="N1038" s="45">
        <f t="shared" ca="1" si="219"/>
        <v>275.99999999999989</v>
      </c>
      <c r="O1038" s="45">
        <f t="shared" si="220"/>
        <v>0.25</v>
      </c>
      <c r="P1038" s="46">
        <f t="shared" si="221"/>
        <v>4.342905372259271E-2</v>
      </c>
      <c r="Q1038" s="45">
        <f t="shared" si="222"/>
        <v>23.199999999999985</v>
      </c>
      <c r="R1038" s="45">
        <f t="shared" si="223"/>
        <v>23.449999999999985</v>
      </c>
      <c r="S1038" s="46">
        <f t="shared" si="224"/>
        <v>23.243429053722579</v>
      </c>
    </row>
    <row r="1039" spans="1:19" x14ac:dyDescent="0.25">
      <c r="A1039" s="50">
        <v>38036</v>
      </c>
      <c r="B1039" s="54">
        <v>759</v>
      </c>
      <c r="D1039" s="54">
        <v>0.01</v>
      </c>
      <c r="E1039" s="54">
        <v>857</v>
      </c>
      <c r="F1039" s="51">
        <f t="shared" si="225"/>
        <v>0.37291666666666662</v>
      </c>
      <c r="G1039" s="53">
        <v>905</v>
      </c>
      <c r="H1039" s="51">
        <f t="shared" si="213"/>
        <v>0.37847222222222227</v>
      </c>
      <c r="I1039" s="44" t="str">
        <f t="shared" si="214"/>
        <v/>
      </c>
      <c r="J1039" s="45">
        <f t="shared" si="215"/>
        <v>10.999999999999961</v>
      </c>
      <c r="K1039" s="45">
        <f t="shared" si="216"/>
        <v>8.0000000000001315</v>
      </c>
      <c r="L1039" s="45">
        <f t="shared" si="217"/>
        <v>1</v>
      </c>
      <c r="M1039" s="45">
        <f t="shared" ca="1" si="218"/>
        <v>759</v>
      </c>
      <c r="N1039" s="45" t="str">
        <f t="shared" si="219"/>
        <v/>
      </c>
      <c r="O1039" s="45">
        <f t="shared" si="220"/>
        <v>55.054999999999801</v>
      </c>
      <c r="P1039" s="46">
        <f t="shared" si="221"/>
        <v>15.908436928516174</v>
      </c>
      <c r="Q1039" s="45">
        <f t="shared" si="222"/>
        <v>8.000000000000132E-2</v>
      </c>
      <c r="R1039" s="45">
        <f t="shared" si="223"/>
        <v>55.134999999999799</v>
      </c>
      <c r="S1039" s="46">
        <f t="shared" si="224"/>
        <v>15.988436928516176</v>
      </c>
    </row>
    <row r="1040" spans="1:19" x14ac:dyDescent="0.25">
      <c r="B1040" s="54"/>
      <c r="D1040" s="54">
        <v>10</v>
      </c>
      <c r="E1040" s="54">
        <v>916</v>
      </c>
      <c r="F1040" s="51">
        <f t="shared" si="225"/>
        <v>0.38611111111111113</v>
      </c>
      <c r="G1040" s="45">
        <v>923</v>
      </c>
      <c r="H1040" s="51">
        <f t="shared" si="213"/>
        <v>0.39097222222222222</v>
      </c>
      <c r="I1040" s="44" t="str">
        <f t="shared" si="214"/>
        <v/>
      </c>
      <c r="J1040" s="45">
        <f t="shared" si="215"/>
        <v>10.999999999999961</v>
      </c>
      <c r="K1040" s="45">
        <f t="shared" si="216"/>
        <v>6.9999999999999751</v>
      </c>
      <c r="L1040" s="45">
        <f t="shared" si="217"/>
        <v>2</v>
      </c>
      <c r="M1040" s="45">
        <f t="shared" ca="1" si="218"/>
        <v>759</v>
      </c>
      <c r="N1040" s="45" t="str">
        <f t="shared" si="219"/>
        <v/>
      </c>
      <c r="O1040" s="45">
        <f t="shared" si="220"/>
        <v>55.2199999999998</v>
      </c>
      <c r="P1040" s="46">
        <f t="shared" si="221"/>
        <v>19.842664053221743</v>
      </c>
      <c r="Q1040" s="45">
        <f t="shared" si="222"/>
        <v>69.999999999999744</v>
      </c>
      <c r="R1040" s="45">
        <f t="shared" si="223"/>
        <v>125.21999999999954</v>
      </c>
      <c r="S1040" s="46">
        <f t="shared" si="224"/>
        <v>89.842664053221483</v>
      </c>
    </row>
    <row r="1041" spans="1:19" x14ac:dyDescent="0.25">
      <c r="B1041" s="54"/>
      <c r="D1041" s="54">
        <v>0.04</v>
      </c>
      <c r="E1041" s="54">
        <v>934</v>
      </c>
      <c r="F1041" s="51">
        <f t="shared" si="225"/>
        <v>0.39861111111111108</v>
      </c>
      <c r="G1041" s="45">
        <v>935</v>
      </c>
      <c r="H1041" s="51">
        <f t="shared" si="213"/>
        <v>0.39930555555555558</v>
      </c>
      <c r="I1041" s="44">
        <f t="shared" si="214"/>
        <v>0.40277777777777779</v>
      </c>
      <c r="J1041" s="45" t="str">
        <f t="shared" si="215"/>
        <v/>
      </c>
      <c r="K1041" s="51">
        <f>(H1041-F1041)*1440</f>
        <v>1.0000000000000764</v>
      </c>
      <c r="L1041" s="45">
        <f t="shared" si="217"/>
        <v>3</v>
      </c>
      <c r="M1041" s="45">
        <f t="shared" ca="1" si="218"/>
        <v>759</v>
      </c>
      <c r="N1041" s="45">
        <f t="shared" ca="1" si="219"/>
        <v>101.00000000000004</v>
      </c>
      <c r="O1041" s="45">
        <f t="shared" si="220"/>
        <v>0.1</v>
      </c>
      <c r="P1041" s="46">
        <f t="shared" si="221"/>
        <v>1.8873463538449264E-2</v>
      </c>
      <c r="Q1041" s="45">
        <f t="shared" si="222"/>
        <v>4.0000000000003054E-2</v>
      </c>
      <c r="R1041" s="45">
        <f t="shared" si="223"/>
        <v>0.14000000000000307</v>
      </c>
      <c r="S1041" s="46">
        <f t="shared" si="224"/>
        <v>5.8873463538452318E-2</v>
      </c>
    </row>
    <row r="1042" spans="1:19" x14ac:dyDescent="0.25">
      <c r="A1042" s="50">
        <v>38036</v>
      </c>
      <c r="B1042" s="54">
        <v>957</v>
      </c>
      <c r="D1042" s="54">
        <v>0.01</v>
      </c>
      <c r="E1042" s="54">
        <v>1050</v>
      </c>
      <c r="F1042" s="51">
        <f t="shared" si="225"/>
        <v>0.4513888888888889</v>
      </c>
      <c r="G1042" s="45">
        <v>1055</v>
      </c>
      <c r="H1042" s="51">
        <f t="shared" si="213"/>
        <v>0.4548611111111111</v>
      </c>
      <c r="I1042" s="44" t="str">
        <f t="shared" si="214"/>
        <v/>
      </c>
      <c r="J1042" s="45">
        <f t="shared" si="215"/>
        <v>10.000000000000044</v>
      </c>
      <c r="K1042" s="45">
        <f t="shared" si="216"/>
        <v>4.9999999999999822</v>
      </c>
      <c r="L1042" s="45">
        <f t="shared" si="217"/>
        <v>1</v>
      </c>
      <c r="M1042" s="45">
        <f t="shared" ca="1" si="218"/>
        <v>957</v>
      </c>
      <c r="N1042" s="45" t="str">
        <f t="shared" si="219"/>
        <v/>
      </c>
      <c r="O1042" s="45">
        <f t="shared" si="220"/>
        <v>50.050000000000225</v>
      </c>
      <c r="P1042" s="46">
        <f t="shared" si="221"/>
        <v>14.462215389560274</v>
      </c>
      <c r="Q1042" s="45">
        <f t="shared" si="222"/>
        <v>4.9999999999999822E-2</v>
      </c>
      <c r="R1042" s="45">
        <f t="shared" si="223"/>
        <v>50.100000000000222</v>
      </c>
      <c r="S1042" s="46">
        <f t="shared" si="224"/>
        <v>14.512215389560275</v>
      </c>
    </row>
    <row r="1043" spans="1:19" x14ac:dyDescent="0.25">
      <c r="B1043" s="54"/>
      <c r="D1043" s="54">
        <v>10</v>
      </c>
      <c r="E1043" s="54">
        <v>1105</v>
      </c>
      <c r="F1043" s="51">
        <f t="shared" si="225"/>
        <v>0.46180555555555558</v>
      </c>
      <c r="G1043" s="45">
        <v>1110</v>
      </c>
      <c r="H1043" s="51">
        <f t="shared" si="213"/>
        <v>0.46527777777777773</v>
      </c>
      <c r="I1043" s="44" t="str">
        <f t="shared" si="214"/>
        <v/>
      </c>
      <c r="J1043" s="45">
        <f t="shared" si="215"/>
        <v>10.000000000000124</v>
      </c>
      <c r="K1043" s="45">
        <f t="shared" si="216"/>
        <v>4.9999999999999023</v>
      </c>
      <c r="L1043" s="45">
        <f t="shared" si="217"/>
        <v>2</v>
      </c>
      <c r="M1043" s="45">
        <f t="shared" ca="1" si="218"/>
        <v>957</v>
      </c>
      <c r="N1043" s="45" t="str">
        <f t="shared" si="219"/>
        <v/>
      </c>
      <c r="O1043" s="45">
        <f t="shared" si="220"/>
        <v>50.200000000000621</v>
      </c>
      <c r="P1043" s="46">
        <f t="shared" si="221"/>
        <v>18.038785502929144</v>
      </c>
      <c r="Q1043" s="45">
        <f t="shared" si="222"/>
        <v>49.999999999999019</v>
      </c>
      <c r="R1043" s="45">
        <f t="shared" si="223"/>
        <v>100.19999999999965</v>
      </c>
      <c r="S1043" s="46">
        <f t="shared" si="224"/>
        <v>68.038785502928164</v>
      </c>
    </row>
    <row r="1044" spans="1:19" x14ac:dyDescent="0.25">
      <c r="B1044" s="54"/>
      <c r="C1044" s="53"/>
      <c r="D1044" s="54">
        <v>0.04</v>
      </c>
      <c r="E1044" s="54">
        <v>1120</v>
      </c>
      <c r="F1044" s="51">
        <f t="shared" si="225"/>
        <v>0.47222222222222227</v>
      </c>
      <c r="G1044" s="45">
        <v>1124</v>
      </c>
      <c r="H1044" s="51">
        <f t="shared" si="213"/>
        <v>0.47500000000000003</v>
      </c>
      <c r="I1044" s="44">
        <f t="shared" si="214"/>
        <v>0.47847222222222224</v>
      </c>
      <c r="J1044" s="45" t="str">
        <f t="shared" si="215"/>
        <v/>
      </c>
      <c r="K1044" s="45">
        <f t="shared" si="216"/>
        <v>3.9999999999999858</v>
      </c>
      <c r="L1044" s="45">
        <f t="shared" si="217"/>
        <v>3</v>
      </c>
      <c r="M1044" s="45">
        <f t="shared" ca="1" si="218"/>
        <v>957</v>
      </c>
      <c r="N1044" s="45">
        <f t="shared" ca="1" si="219"/>
        <v>92.000000000000071</v>
      </c>
      <c r="O1044" s="45">
        <f t="shared" si="220"/>
        <v>0.1</v>
      </c>
      <c r="P1044" s="46">
        <f t="shared" si="221"/>
        <v>1.8873463538449264E-2</v>
      </c>
      <c r="Q1044" s="45">
        <f t="shared" si="222"/>
        <v>0.15999999999999945</v>
      </c>
      <c r="R1044" s="45">
        <f t="shared" si="223"/>
        <v>0.25999999999999945</v>
      </c>
      <c r="S1044" s="46">
        <f t="shared" si="224"/>
        <v>0.17887346353844871</v>
      </c>
    </row>
    <row r="1045" spans="1:19" x14ac:dyDescent="0.25">
      <c r="A1045" s="50">
        <v>38036</v>
      </c>
      <c r="B1045" s="54">
        <v>1434</v>
      </c>
      <c r="D1045" s="54">
        <v>0.1</v>
      </c>
      <c r="E1045" s="54">
        <v>1457</v>
      </c>
      <c r="F1045" s="51">
        <f t="shared" si="225"/>
        <v>0.62291666666666667</v>
      </c>
      <c r="G1045" s="45">
        <v>1537</v>
      </c>
      <c r="H1045" s="51">
        <f t="shared" si="213"/>
        <v>0.65069444444444446</v>
      </c>
      <c r="I1045" s="44" t="str">
        <f t="shared" si="214"/>
        <v/>
      </c>
      <c r="J1045" s="45">
        <f t="shared" si="215"/>
        <v>11.999999999999957</v>
      </c>
      <c r="K1045" s="45">
        <f t="shared" si="216"/>
        <v>40.000000000000014</v>
      </c>
      <c r="L1045" s="45">
        <f t="shared" si="217"/>
        <v>1</v>
      </c>
      <c r="M1045" s="45">
        <f t="shared" ca="1" si="218"/>
        <v>1434</v>
      </c>
      <c r="N1045" s="45" t="str">
        <f t="shared" si="219"/>
        <v/>
      </c>
      <c r="O1045" s="45">
        <f t="shared" si="220"/>
        <v>1080.599999999996</v>
      </c>
      <c r="P1045" s="46">
        <f t="shared" si="221"/>
        <v>288.01158003828306</v>
      </c>
      <c r="Q1045" s="45">
        <f t="shared" si="222"/>
        <v>4.0000000000000018</v>
      </c>
      <c r="R1045" s="45">
        <f t="shared" si="223"/>
        <v>1084.599999999996</v>
      </c>
      <c r="S1045" s="46">
        <f t="shared" si="224"/>
        <v>292.01158003828306</v>
      </c>
    </row>
    <row r="1046" spans="1:19" x14ac:dyDescent="0.25">
      <c r="A1046" s="50"/>
      <c r="B1046" s="54"/>
      <c r="D1046" s="54">
        <v>180</v>
      </c>
      <c r="E1046" s="54">
        <v>1549</v>
      </c>
      <c r="F1046" s="51">
        <f t="shared" si="225"/>
        <v>0.65902777777777777</v>
      </c>
      <c r="G1046" s="45">
        <v>1754</v>
      </c>
      <c r="H1046" s="51">
        <f t="shared" si="213"/>
        <v>0.74583333333333324</v>
      </c>
      <c r="I1046" s="44">
        <f t="shared" si="214"/>
        <v>0.74930555555555545</v>
      </c>
      <c r="J1046" s="45" t="str">
        <f t="shared" si="215"/>
        <v/>
      </c>
      <c r="K1046" s="45">
        <f t="shared" si="216"/>
        <v>124.99999999999987</v>
      </c>
      <c r="L1046" s="45">
        <f t="shared" si="217"/>
        <v>2</v>
      </c>
      <c r="M1046" s="45">
        <f t="shared" ca="1" si="218"/>
        <v>1434</v>
      </c>
      <c r="N1046" s="45">
        <f t="shared" ca="1" si="219"/>
        <v>204.99999999999991</v>
      </c>
      <c r="O1046" s="45">
        <f t="shared" si="220"/>
        <v>450</v>
      </c>
      <c r="P1046" s="46">
        <f t="shared" si="221"/>
        <v>47.347346607878421</v>
      </c>
      <c r="Q1046" s="45">
        <f t="shared" si="222"/>
        <v>22499.999999999978</v>
      </c>
      <c r="R1046" s="45">
        <f t="shared" si="223"/>
        <v>22949.999999999978</v>
      </c>
      <c r="S1046" s="46">
        <f t="shared" si="224"/>
        <v>22547.347346607858</v>
      </c>
    </row>
    <row r="1047" spans="1:19" x14ac:dyDescent="0.25">
      <c r="A1047" s="50">
        <v>38037</v>
      </c>
      <c r="B1047" s="54">
        <v>837</v>
      </c>
      <c r="C1047" s="53"/>
      <c r="D1047" s="54">
        <v>0.01</v>
      </c>
      <c r="E1047" s="54">
        <v>923</v>
      </c>
      <c r="F1047" s="51">
        <f t="shared" si="225"/>
        <v>0.39097222222222222</v>
      </c>
      <c r="G1047" s="45">
        <v>926</v>
      </c>
      <c r="H1047" s="51">
        <f t="shared" si="213"/>
        <v>0.39305555555555555</v>
      </c>
      <c r="I1047" s="44" t="str">
        <f t="shared" si="214"/>
        <v/>
      </c>
      <c r="J1047" s="45">
        <f t="shared" si="215"/>
        <v>9.9999999999999645</v>
      </c>
      <c r="K1047" s="45">
        <f t="shared" si="216"/>
        <v>2.9999999999999893</v>
      </c>
      <c r="L1047" s="45">
        <f t="shared" si="217"/>
        <v>1</v>
      </c>
      <c r="M1047" s="45">
        <f t="shared" ca="1" si="218"/>
        <v>837</v>
      </c>
      <c r="N1047" s="45" t="str">
        <f t="shared" si="219"/>
        <v/>
      </c>
      <c r="O1047" s="45">
        <f t="shared" si="220"/>
        <v>50.04999999999982</v>
      </c>
      <c r="P1047" s="46">
        <f t="shared" si="221"/>
        <v>14.462215389560159</v>
      </c>
      <c r="Q1047" s="45">
        <f t="shared" si="222"/>
        <v>2.9999999999999895E-2</v>
      </c>
      <c r="R1047" s="45">
        <f t="shared" si="223"/>
        <v>50.079999999999821</v>
      </c>
      <c r="S1047" s="46">
        <f t="shared" si="224"/>
        <v>14.492215389560158</v>
      </c>
    </row>
    <row r="1048" spans="1:19" x14ac:dyDescent="0.25">
      <c r="A1048" s="50"/>
      <c r="B1048" s="54"/>
      <c r="D1048" s="54">
        <v>10</v>
      </c>
      <c r="E1048" s="54">
        <v>936</v>
      </c>
      <c r="F1048" s="51">
        <f t="shared" si="225"/>
        <v>0.39999999999999997</v>
      </c>
      <c r="G1048" s="45">
        <v>939</v>
      </c>
      <c r="H1048" s="51">
        <f t="shared" si="213"/>
        <v>0.40208333333333335</v>
      </c>
      <c r="I1048" s="44" t="str">
        <f t="shared" si="214"/>
        <v/>
      </c>
      <c r="J1048" s="45">
        <f t="shared" si="215"/>
        <v>7.0000000000000551</v>
      </c>
      <c r="K1048" s="45">
        <f t="shared" si="216"/>
        <v>3.0000000000000693</v>
      </c>
      <c r="L1048" s="45">
        <f t="shared" si="217"/>
        <v>2</v>
      </c>
      <c r="M1048" s="45">
        <f t="shared" ca="1" si="218"/>
        <v>837</v>
      </c>
      <c r="N1048" s="45" t="str">
        <f t="shared" si="219"/>
        <v/>
      </c>
      <c r="O1048" s="45">
        <f t="shared" si="220"/>
        <v>665.00000000000523</v>
      </c>
      <c r="P1048" s="46">
        <f t="shared" si="221"/>
        <v>411.71175840372496</v>
      </c>
      <c r="Q1048" s="45">
        <f t="shared" si="222"/>
        <v>30.000000000000693</v>
      </c>
      <c r="R1048" s="45">
        <f t="shared" si="223"/>
        <v>695.00000000000591</v>
      </c>
      <c r="S1048" s="46">
        <f t="shared" si="224"/>
        <v>441.71175840372564</v>
      </c>
    </row>
    <row r="1049" spans="1:19" x14ac:dyDescent="0.25">
      <c r="B1049" s="54"/>
      <c r="D1049" s="54">
        <v>180</v>
      </c>
      <c r="E1049" s="54">
        <v>946</v>
      </c>
      <c r="F1049" s="51">
        <f t="shared" si="225"/>
        <v>0.4069444444444445</v>
      </c>
      <c r="G1049" s="45">
        <v>1216</v>
      </c>
      <c r="H1049" s="51">
        <f t="shared" si="213"/>
        <v>0.51111111111111118</v>
      </c>
      <c r="I1049" s="44">
        <f t="shared" si="214"/>
        <v>0.51458333333333339</v>
      </c>
      <c r="J1049" s="45" t="str">
        <f t="shared" si="215"/>
        <v/>
      </c>
      <c r="K1049" s="45">
        <f t="shared" si="216"/>
        <v>150.00000000000003</v>
      </c>
      <c r="L1049" s="45">
        <f t="shared" si="217"/>
        <v>3</v>
      </c>
      <c r="M1049" s="45">
        <f t="shared" ca="1" si="218"/>
        <v>837</v>
      </c>
      <c r="N1049" s="45">
        <f t="shared" ca="1" si="219"/>
        <v>224.00000000000009</v>
      </c>
      <c r="O1049" s="45">
        <f t="shared" si="220"/>
        <v>450</v>
      </c>
      <c r="P1049" s="46">
        <f t="shared" si="221"/>
        <v>47.347346607878421</v>
      </c>
      <c r="Q1049" s="45">
        <f t="shared" si="222"/>
        <v>27000.000000000004</v>
      </c>
      <c r="R1049" s="45">
        <f t="shared" si="223"/>
        <v>27450.000000000004</v>
      </c>
      <c r="S1049" s="46">
        <f t="shared" si="224"/>
        <v>27047.347346607883</v>
      </c>
    </row>
    <row r="1050" spans="1:19" x14ac:dyDescent="0.25">
      <c r="A1050" s="50">
        <v>38038</v>
      </c>
      <c r="B1050" s="54">
        <v>756</v>
      </c>
      <c r="D1050" s="54">
        <v>0.01</v>
      </c>
      <c r="E1050" s="54">
        <v>910</v>
      </c>
      <c r="F1050" s="51">
        <f t="shared" si="225"/>
        <v>0.38194444444444442</v>
      </c>
      <c r="G1050" s="45">
        <v>918</v>
      </c>
      <c r="H1050" s="51">
        <f t="shared" si="213"/>
        <v>0.38750000000000001</v>
      </c>
      <c r="I1050" s="44" t="str">
        <f t="shared" si="214"/>
        <v/>
      </c>
      <c r="J1050" s="45">
        <f t="shared" si="215"/>
        <v>15.999999999999943</v>
      </c>
      <c r="K1050" s="45">
        <f t="shared" si="216"/>
        <v>8.0000000000000515</v>
      </c>
      <c r="L1050" s="45">
        <f t="shared" si="217"/>
        <v>1</v>
      </c>
      <c r="M1050" s="45">
        <f t="shared" ca="1" si="218"/>
        <v>756</v>
      </c>
      <c r="N1050" s="45" t="str">
        <f t="shared" si="219"/>
        <v/>
      </c>
      <c r="O1050" s="45">
        <f t="shared" si="220"/>
        <v>800.0799999999972</v>
      </c>
      <c r="P1050" s="46">
        <f t="shared" si="221"/>
        <v>173.70230664796972</v>
      </c>
      <c r="Q1050" s="45">
        <f t="shared" si="222"/>
        <v>8.0000000000000515E-2</v>
      </c>
      <c r="R1050" s="45">
        <f t="shared" si="223"/>
        <v>800.15999999999724</v>
      </c>
      <c r="S1050" s="46">
        <f t="shared" si="224"/>
        <v>173.78230664796973</v>
      </c>
    </row>
    <row r="1051" spans="1:19" x14ac:dyDescent="0.25">
      <c r="B1051" s="54"/>
      <c r="D1051" s="54">
        <v>100</v>
      </c>
      <c r="E1051" s="54">
        <v>934</v>
      </c>
      <c r="F1051" s="51">
        <f t="shared" si="225"/>
        <v>0.39861111111111108</v>
      </c>
      <c r="G1051" s="45">
        <v>943</v>
      </c>
      <c r="H1051" s="51">
        <f t="shared" si="213"/>
        <v>0.40486111111111112</v>
      </c>
      <c r="I1051" s="44" t="str">
        <f t="shared" si="214"/>
        <v/>
      </c>
      <c r="J1051" s="45">
        <f t="shared" si="215"/>
        <v>11.999999999999957</v>
      </c>
      <c r="K1051" s="45">
        <f t="shared" si="216"/>
        <v>9.000000000000048</v>
      </c>
      <c r="L1051" s="45">
        <f t="shared" si="217"/>
        <v>2</v>
      </c>
      <c r="M1051" s="45">
        <f t="shared" ca="1" si="218"/>
        <v>756</v>
      </c>
      <c r="N1051" s="45" t="str">
        <f t="shared" si="219"/>
        <v/>
      </c>
      <c r="O1051" s="45">
        <f t="shared" si="220"/>
        <v>1679.9999999999941</v>
      </c>
      <c r="P1051" s="46">
        <f t="shared" si="221"/>
        <v>1633.2456392469023</v>
      </c>
      <c r="Q1051" s="45">
        <f t="shared" si="222"/>
        <v>900.00000000000477</v>
      </c>
      <c r="R1051" s="45">
        <f t="shared" si="223"/>
        <v>2579.9999999999991</v>
      </c>
      <c r="S1051" s="46">
        <f t="shared" si="224"/>
        <v>2533.2456392469071</v>
      </c>
    </row>
    <row r="1052" spans="1:19" x14ac:dyDescent="0.25">
      <c r="B1052" s="54"/>
      <c r="C1052" s="53"/>
      <c r="D1052" s="54">
        <v>180</v>
      </c>
      <c r="E1052" s="54">
        <v>955</v>
      </c>
      <c r="F1052" s="51">
        <f t="shared" si="225"/>
        <v>0.41319444444444442</v>
      </c>
      <c r="G1052" s="45">
        <v>1023</v>
      </c>
      <c r="H1052" s="51">
        <f t="shared" si="213"/>
        <v>0.43263888888888885</v>
      </c>
      <c r="I1052" s="44" t="str">
        <f t="shared" si="214"/>
        <v/>
      </c>
      <c r="J1052" s="45">
        <f t="shared" si="215"/>
        <v>8.0000000000001315</v>
      </c>
      <c r="K1052" s="45">
        <f t="shared" si="216"/>
        <v>27.999999999999979</v>
      </c>
      <c r="L1052" s="45">
        <f t="shared" si="217"/>
        <v>3</v>
      </c>
      <c r="M1052" s="45">
        <f t="shared" ca="1" si="218"/>
        <v>756</v>
      </c>
      <c r="N1052" s="45" t="str">
        <f t="shared" si="219"/>
        <v/>
      </c>
      <c r="O1052" s="45">
        <f t="shared" si="220"/>
        <v>1120.0000000000184</v>
      </c>
      <c r="P1052" s="46">
        <f t="shared" si="221"/>
        <v>1088.8304261646231</v>
      </c>
      <c r="Q1052" s="45">
        <f t="shared" si="222"/>
        <v>5039.9999999999964</v>
      </c>
      <c r="R1052" s="45">
        <f t="shared" si="223"/>
        <v>6160.0000000000146</v>
      </c>
      <c r="S1052" s="46">
        <f t="shared" si="224"/>
        <v>6128.830426164619</v>
      </c>
    </row>
    <row r="1053" spans="1:19" x14ac:dyDescent="0.25">
      <c r="A1053" s="121"/>
      <c r="B1053" s="119"/>
      <c r="C1053" s="118"/>
      <c r="D1053" s="119">
        <v>100</v>
      </c>
      <c r="E1053" s="119">
        <v>1031</v>
      </c>
      <c r="F1053" s="116">
        <f t="shared" si="225"/>
        <v>0.4381944444444445</v>
      </c>
      <c r="G1053" s="118">
        <v>1245</v>
      </c>
      <c r="H1053" s="116">
        <f t="shared" si="213"/>
        <v>0.53125</v>
      </c>
      <c r="I1053" s="44">
        <f t="shared" si="214"/>
        <v>0.53472222222222221</v>
      </c>
      <c r="J1053" s="45" t="str">
        <f t="shared" si="215"/>
        <v/>
      </c>
      <c r="K1053" s="45">
        <f t="shared" si="216"/>
        <v>133.99999999999991</v>
      </c>
      <c r="L1053" s="45">
        <f t="shared" si="217"/>
        <v>4</v>
      </c>
      <c r="M1053" s="45">
        <f t="shared" ca="1" si="218"/>
        <v>756</v>
      </c>
      <c r="N1053" s="45">
        <f t="shared" ca="1" si="219"/>
        <v>294</v>
      </c>
      <c r="O1053" s="45">
        <f t="shared" si="220"/>
        <v>250</v>
      </c>
      <c r="P1053" s="46">
        <f t="shared" si="221"/>
        <v>27.143420404993254</v>
      </c>
      <c r="Q1053" s="45">
        <f t="shared" si="222"/>
        <v>13399.999999999991</v>
      </c>
      <c r="R1053" s="45">
        <f t="shared" si="223"/>
        <v>13649.999999999991</v>
      </c>
      <c r="S1053" s="46">
        <f t="shared" si="224"/>
        <v>13427.143420404984</v>
      </c>
    </row>
    <row r="1054" spans="1:19" s="118" customFormat="1" x14ac:dyDescent="0.25">
      <c r="A1054" s="121">
        <v>38038</v>
      </c>
      <c r="B1054" s="119"/>
      <c r="D1054" s="119">
        <v>200</v>
      </c>
      <c r="E1054" s="119">
        <v>1100</v>
      </c>
      <c r="F1054" s="116">
        <f t="shared" si="225"/>
        <v>0.45833333333333331</v>
      </c>
      <c r="G1054" s="118">
        <v>1110</v>
      </c>
      <c r="H1054" s="116">
        <f t="shared" si="213"/>
        <v>0.46527777777777773</v>
      </c>
      <c r="I1054" s="44">
        <f t="shared" si="214"/>
        <v>0.46874999999999994</v>
      </c>
      <c r="J1054" s="45" t="str">
        <f t="shared" si="215"/>
        <v/>
      </c>
      <c r="K1054" s="45">
        <f t="shared" si="216"/>
        <v>9.9999999999999645</v>
      </c>
      <c r="L1054" s="45">
        <f t="shared" si="217"/>
        <v>1</v>
      </c>
      <c r="M1054" s="45">
        <f t="shared" ca="1" si="218"/>
        <v>0</v>
      </c>
      <c r="N1054" s="45" t="e">
        <f t="shared" ca="1" si="219"/>
        <v>#VALUE!</v>
      </c>
      <c r="O1054" s="45">
        <f t="shared" si="220"/>
        <v>500</v>
      </c>
      <c r="P1054" s="46">
        <f t="shared" si="221"/>
        <v>52.318172546220183</v>
      </c>
      <c r="Q1054" s="45">
        <f t="shared" si="222"/>
        <v>1999.999999999993</v>
      </c>
      <c r="R1054" s="45">
        <f t="shared" si="223"/>
        <v>2499.9999999999927</v>
      </c>
      <c r="S1054" s="46">
        <f t="shared" si="224"/>
        <v>2052.3181725462132</v>
      </c>
    </row>
    <row r="1055" spans="1:19" s="118" customFormat="1" x14ac:dyDescent="0.25">
      <c r="A1055" s="50">
        <v>38038</v>
      </c>
      <c r="B1055" s="54">
        <v>1210</v>
      </c>
      <c r="C1055" s="45"/>
      <c r="D1055" s="54">
        <v>1.4999999999999999E-2</v>
      </c>
      <c r="E1055" s="54">
        <v>1328</v>
      </c>
      <c r="F1055" s="51">
        <f t="shared" si="225"/>
        <v>0.56111111111111112</v>
      </c>
      <c r="G1055" s="45">
        <v>1334</v>
      </c>
      <c r="H1055" s="51">
        <f t="shared" si="213"/>
        <v>0.56527777777777777</v>
      </c>
      <c r="I1055" s="44" t="str">
        <f t="shared" si="214"/>
        <v/>
      </c>
      <c r="J1055" s="45">
        <f t="shared" si="215"/>
        <v>16.000000000000103</v>
      </c>
      <c r="K1055" s="45">
        <f t="shared" si="216"/>
        <v>5.9999999999999787</v>
      </c>
      <c r="L1055" s="45">
        <f t="shared" si="217"/>
        <v>1</v>
      </c>
      <c r="M1055" s="45">
        <f t="shared" ca="1" si="218"/>
        <v>1210</v>
      </c>
      <c r="N1055" s="45" t="str">
        <f t="shared" si="219"/>
        <v/>
      </c>
      <c r="O1055" s="45">
        <f t="shared" si="220"/>
        <v>800.12000000000512</v>
      </c>
      <c r="P1055" s="46">
        <f t="shared" si="221"/>
        <v>181.69162681035948</v>
      </c>
      <c r="Q1055" s="45">
        <f t="shared" si="222"/>
        <v>8.9999999999999677E-2</v>
      </c>
      <c r="R1055" s="45">
        <f t="shared" si="223"/>
        <v>800.21000000000515</v>
      </c>
      <c r="S1055" s="46">
        <f t="shared" si="224"/>
        <v>181.78162681035948</v>
      </c>
    </row>
    <row r="1056" spans="1:19" x14ac:dyDescent="0.25">
      <c r="A1056" s="50"/>
      <c r="B1056" s="54"/>
      <c r="D1056" s="54">
        <v>100</v>
      </c>
      <c r="E1056" s="54">
        <v>1350</v>
      </c>
      <c r="F1056" s="51">
        <f t="shared" si="225"/>
        <v>0.57638888888888895</v>
      </c>
      <c r="G1056" s="45">
        <v>1356</v>
      </c>
      <c r="H1056" s="51">
        <f t="shared" si="213"/>
        <v>0.5805555555555556</v>
      </c>
      <c r="I1056" s="44">
        <f t="shared" si="214"/>
        <v>0.58402777777777781</v>
      </c>
      <c r="J1056" s="45" t="str">
        <f t="shared" si="215"/>
        <v/>
      </c>
      <c r="K1056" s="45">
        <f t="shared" si="216"/>
        <v>5.9999999999999787</v>
      </c>
      <c r="L1056" s="45">
        <f t="shared" si="217"/>
        <v>2</v>
      </c>
      <c r="M1056" s="45">
        <f t="shared" ca="1" si="218"/>
        <v>1210</v>
      </c>
      <c r="N1056" s="45">
        <f t="shared" ca="1" si="219"/>
        <v>111.00000000000009</v>
      </c>
      <c r="O1056" s="45">
        <f t="shared" si="220"/>
        <v>250</v>
      </c>
      <c r="P1056" s="46">
        <f t="shared" si="221"/>
        <v>27.143420404993254</v>
      </c>
      <c r="Q1056" s="45">
        <f t="shared" si="222"/>
        <v>599.99999999999784</v>
      </c>
      <c r="R1056" s="45">
        <f t="shared" si="223"/>
        <v>849.99999999999784</v>
      </c>
      <c r="S1056" s="46">
        <f t="shared" si="224"/>
        <v>627.14342040499105</v>
      </c>
    </row>
    <row r="1057" spans="1:19" x14ac:dyDescent="0.25">
      <c r="A1057" s="50">
        <v>38041</v>
      </c>
      <c r="B1057" s="54">
        <v>1351</v>
      </c>
      <c r="C1057" s="53"/>
      <c r="D1057" s="54">
        <v>0.01</v>
      </c>
      <c r="E1057" s="54">
        <v>1502</v>
      </c>
      <c r="F1057" s="51">
        <f t="shared" si="225"/>
        <v>0.62638888888888888</v>
      </c>
      <c r="G1057" s="45">
        <v>1508</v>
      </c>
      <c r="H1057" s="51">
        <f t="shared" si="213"/>
        <v>0.63055555555555554</v>
      </c>
      <c r="I1057" s="44" t="str">
        <f t="shared" si="214"/>
        <v/>
      </c>
      <c r="J1057" s="45">
        <f t="shared" si="215"/>
        <v>12.000000000000117</v>
      </c>
      <c r="K1057" s="45">
        <f t="shared" si="216"/>
        <v>5.9999999999999787</v>
      </c>
      <c r="L1057" s="45">
        <f t="shared" si="217"/>
        <v>1</v>
      </c>
      <c r="M1057" s="45">
        <f t="shared" ca="1" si="218"/>
        <v>1351</v>
      </c>
      <c r="N1057" s="45" t="str">
        <f t="shared" si="219"/>
        <v/>
      </c>
      <c r="O1057" s="45">
        <f t="shared" si="220"/>
        <v>600.06000000000586</v>
      </c>
      <c r="P1057" s="46">
        <f t="shared" si="221"/>
        <v>130.27672998597902</v>
      </c>
      <c r="Q1057" s="45">
        <f t="shared" si="222"/>
        <v>5.999999999999979E-2</v>
      </c>
      <c r="R1057" s="45">
        <f t="shared" si="223"/>
        <v>600.1200000000058</v>
      </c>
      <c r="S1057" s="46">
        <f t="shared" si="224"/>
        <v>130.33672998597902</v>
      </c>
    </row>
    <row r="1058" spans="1:19" x14ac:dyDescent="0.25">
      <c r="B1058" s="54"/>
      <c r="D1058" s="54">
        <v>100</v>
      </c>
      <c r="E1058" s="45">
        <v>1520</v>
      </c>
      <c r="F1058" s="51">
        <f t="shared" si="225"/>
        <v>0.63888888888888895</v>
      </c>
      <c r="G1058" s="45">
        <v>1523</v>
      </c>
      <c r="H1058" s="51">
        <f t="shared" si="213"/>
        <v>0.64097222222222217</v>
      </c>
      <c r="I1058" s="44" t="str">
        <f t="shared" si="214"/>
        <v/>
      </c>
      <c r="J1058" s="45">
        <f t="shared" si="215"/>
        <v>3.9999999999999858</v>
      </c>
      <c r="K1058" s="45">
        <f t="shared" si="216"/>
        <v>2.9999999999998295</v>
      </c>
      <c r="L1058" s="45">
        <f t="shared" si="217"/>
        <v>2</v>
      </c>
      <c r="M1058" s="45">
        <f t="shared" ca="1" si="218"/>
        <v>1351</v>
      </c>
      <c r="N1058" s="45" t="str">
        <f t="shared" si="219"/>
        <v/>
      </c>
      <c r="O1058" s="45">
        <f t="shared" si="220"/>
        <v>559.99999999999795</v>
      </c>
      <c r="P1058" s="46">
        <f t="shared" si="221"/>
        <v>544.41521308230074</v>
      </c>
      <c r="Q1058" s="45">
        <f t="shared" si="222"/>
        <v>299.99999999998295</v>
      </c>
      <c r="R1058" s="45">
        <f t="shared" si="223"/>
        <v>859.9999999999809</v>
      </c>
      <c r="S1058" s="46">
        <f t="shared" si="224"/>
        <v>844.41521308228369</v>
      </c>
    </row>
    <row r="1059" spans="1:19" x14ac:dyDescent="0.25">
      <c r="B1059" s="54"/>
      <c r="C1059" s="53"/>
      <c r="D1059" s="54">
        <v>180</v>
      </c>
      <c r="E1059" s="45">
        <v>1527</v>
      </c>
      <c r="F1059" s="51">
        <f t="shared" si="225"/>
        <v>0.64374999999999993</v>
      </c>
      <c r="G1059" s="45">
        <v>1728</v>
      </c>
      <c r="H1059" s="51">
        <f t="shared" si="213"/>
        <v>0.72777777777777775</v>
      </c>
      <c r="I1059" s="44">
        <f t="shared" si="214"/>
        <v>0.73124999999999996</v>
      </c>
      <c r="J1059" s="45" t="str">
        <f t="shared" si="215"/>
        <v/>
      </c>
      <c r="K1059" s="45">
        <f t="shared" si="216"/>
        <v>121.00000000000006</v>
      </c>
      <c r="L1059" s="45">
        <f t="shared" si="217"/>
        <v>3</v>
      </c>
      <c r="M1059" s="45">
        <f t="shared" ca="1" si="218"/>
        <v>1351</v>
      </c>
      <c r="N1059" s="45">
        <f t="shared" ca="1" si="219"/>
        <v>222</v>
      </c>
      <c r="O1059" s="45">
        <f t="shared" si="220"/>
        <v>450</v>
      </c>
      <c r="P1059" s="46">
        <f t="shared" si="221"/>
        <v>47.347346607878421</v>
      </c>
      <c r="Q1059" s="45">
        <f t="shared" si="222"/>
        <v>21780.000000000011</v>
      </c>
      <c r="R1059" s="45">
        <f t="shared" si="223"/>
        <v>22230.000000000011</v>
      </c>
      <c r="S1059" s="46">
        <f t="shared" si="224"/>
        <v>21827.34734660789</v>
      </c>
    </row>
    <row r="1060" spans="1:19" x14ac:dyDescent="0.25">
      <c r="A1060" s="50">
        <v>38042</v>
      </c>
      <c r="B1060" s="54">
        <v>1433</v>
      </c>
      <c r="D1060" s="54">
        <v>0.01</v>
      </c>
      <c r="E1060" s="45">
        <v>1458</v>
      </c>
      <c r="F1060" s="51">
        <f t="shared" si="225"/>
        <v>0.62361111111111112</v>
      </c>
      <c r="G1060" s="45">
        <v>1504</v>
      </c>
      <c r="H1060" s="51">
        <f t="shared" si="213"/>
        <v>0.62777777777777777</v>
      </c>
      <c r="I1060" s="44" t="str">
        <f t="shared" si="214"/>
        <v/>
      </c>
      <c r="J1060" s="45">
        <f t="shared" si="215"/>
        <v>7.9999999999999716</v>
      </c>
      <c r="K1060" s="45">
        <f t="shared" si="216"/>
        <v>5.9999999999999787</v>
      </c>
      <c r="L1060" s="45">
        <f t="shared" si="217"/>
        <v>1</v>
      </c>
      <c r="M1060" s="45">
        <f t="shared" ca="1" si="218"/>
        <v>1433</v>
      </c>
      <c r="N1060" s="45" t="str">
        <f t="shared" si="219"/>
        <v/>
      </c>
      <c r="O1060" s="45">
        <f t="shared" si="220"/>
        <v>0.43999999999999845</v>
      </c>
      <c r="P1060" s="46">
        <f t="shared" si="221"/>
        <v>0.31270424881382258</v>
      </c>
      <c r="Q1060" s="45">
        <f t="shared" si="222"/>
        <v>5.999999999999979E-2</v>
      </c>
      <c r="R1060" s="45">
        <f t="shared" si="223"/>
        <v>0.49999999999999822</v>
      </c>
      <c r="S1060" s="46">
        <f t="shared" si="224"/>
        <v>0.37270424881382236</v>
      </c>
    </row>
    <row r="1061" spans="1:19" x14ac:dyDescent="0.25">
      <c r="A1061" s="50"/>
      <c r="D1061" s="54">
        <v>0.1</v>
      </c>
      <c r="E1061" s="45">
        <v>1512</v>
      </c>
      <c r="F1061" s="51">
        <f t="shared" si="225"/>
        <v>0.6333333333333333</v>
      </c>
      <c r="G1061" s="45">
        <v>1521</v>
      </c>
      <c r="H1061" s="51">
        <f t="shared" si="213"/>
        <v>0.63958333333333328</v>
      </c>
      <c r="I1061" s="44" t="str">
        <f t="shared" si="214"/>
        <v/>
      </c>
      <c r="J1061" s="45">
        <f t="shared" si="215"/>
        <v>5.9999999999999787</v>
      </c>
      <c r="K1061" s="45">
        <f t="shared" si="216"/>
        <v>8.999999999999968</v>
      </c>
      <c r="L1061" s="45">
        <f t="shared" si="217"/>
        <v>2</v>
      </c>
      <c r="M1061" s="45">
        <f t="shared" ca="1" si="218"/>
        <v>1433</v>
      </c>
      <c r="N1061" s="45" t="str">
        <f t="shared" si="219"/>
        <v/>
      </c>
      <c r="O1061" s="45">
        <f t="shared" si="220"/>
        <v>3.2999999999999887</v>
      </c>
      <c r="P1061" s="46">
        <f t="shared" si="221"/>
        <v>2.3451993687914396</v>
      </c>
      <c r="Q1061" s="45">
        <f t="shared" si="222"/>
        <v>0.8999999999999968</v>
      </c>
      <c r="R1061" s="45">
        <f t="shared" si="223"/>
        <v>4.1999999999999851</v>
      </c>
      <c r="S1061" s="46">
        <f t="shared" si="224"/>
        <v>3.2451993687914364</v>
      </c>
    </row>
    <row r="1062" spans="1:19" x14ac:dyDescent="0.25">
      <c r="D1062" s="54">
        <v>1</v>
      </c>
      <c r="E1062" s="54">
        <v>1527</v>
      </c>
      <c r="F1062" s="51">
        <f t="shared" si="225"/>
        <v>0.64374999999999993</v>
      </c>
      <c r="G1062" s="45">
        <v>1534</v>
      </c>
      <c r="H1062" s="51">
        <f t="shared" si="213"/>
        <v>0.64861111111111114</v>
      </c>
      <c r="I1062" s="44" t="str">
        <f t="shared" si="214"/>
        <v/>
      </c>
      <c r="J1062" s="45">
        <f t="shared" si="215"/>
        <v>5.9999999999999787</v>
      </c>
      <c r="K1062" s="45">
        <f t="shared" si="216"/>
        <v>7.000000000000135</v>
      </c>
      <c r="L1062" s="45">
        <f t="shared" si="217"/>
        <v>3</v>
      </c>
      <c r="M1062" s="45">
        <f t="shared" ca="1" si="218"/>
        <v>1433</v>
      </c>
      <c r="N1062" s="45" t="str">
        <f t="shared" si="219"/>
        <v/>
      </c>
      <c r="O1062" s="45">
        <f t="shared" si="220"/>
        <v>32.999999999999886</v>
      </c>
      <c r="P1062" s="46">
        <f t="shared" si="221"/>
        <v>23.451911189302532</v>
      </c>
      <c r="Q1062" s="45">
        <f t="shared" si="222"/>
        <v>7.000000000000135</v>
      </c>
      <c r="R1062" s="45">
        <f t="shared" si="223"/>
        <v>40.000000000000021</v>
      </c>
      <c r="S1062" s="46">
        <f t="shared" si="224"/>
        <v>30.451911189302667</v>
      </c>
    </row>
    <row r="1063" spans="1:19" x14ac:dyDescent="0.25">
      <c r="D1063" s="54">
        <v>10</v>
      </c>
      <c r="E1063" s="45">
        <v>1540</v>
      </c>
      <c r="F1063" s="51">
        <f t="shared" si="225"/>
        <v>0.65277777777777779</v>
      </c>
      <c r="G1063" s="45">
        <v>1606</v>
      </c>
      <c r="H1063" s="51">
        <f t="shared" si="213"/>
        <v>0.67083333333333339</v>
      </c>
      <c r="I1063" s="44">
        <f t="shared" si="214"/>
        <v>0.6743055555555556</v>
      </c>
      <c r="J1063" s="45" t="str">
        <f t="shared" si="215"/>
        <v/>
      </c>
      <c r="K1063" s="45">
        <f t="shared" si="216"/>
        <v>26.000000000000068</v>
      </c>
      <c r="L1063" s="45">
        <f t="shared" si="217"/>
        <v>4</v>
      </c>
      <c r="M1063" s="45">
        <f t="shared" ca="1" si="218"/>
        <v>1433</v>
      </c>
      <c r="N1063" s="45">
        <f t="shared" ca="1" si="219"/>
        <v>97.999999999999972</v>
      </c>
      <c r="O1063" s="45">
        <f t="shared" si="220"/>
        <v>25</v>
      </c>
      <c r="P1063" s="46">
        <f t="shared" si="221"/>
        <v>3.1021051639523365</v>
      </c>
      <c r="Q1063" s="45">
        <f t="shared" si="222"/>
        <v>260.00000000000068</v>
      </c>
      <c r="R1063" s="45">
        <f t="shared" si="223"/>
        <v>285.00000000000068</v>
      </c>
      <c r="S1063" s="46">
        <f t="shared" si="224"/>
        <v>263.10210516395301</v>
      </c>
    </row>
    <row r="1064" spans="1:19" x14ac:dyDescent="0.25">
      <c r="A1064" s="50">
        <v>38043</v>
      </c>
      <c r="B1064" s="51">
        <v>0.6</v>
      </c>
      <c r="D1064" s="54">
        <v>0.02</v>
      </c>
      <c r="F1064" s="51">
        <v>0.63263888888888886</v>
      </c>
      <c r="H1064" s="51">
        <v>0.63472222222222219</v>
      </c>
      <c r="I1064" s="44" t="str">
        <f t="shared" si="214"/>
        <v/>
      </c>
      <c r="J1064" s="45">
        <f t="shared" si="215"/>
        <v>8.999999999999968</v>
      </c>
      <c r="K1064" s="45">
        <f t="shared" si="216"/>
        <v>2.9999999999999893</v>
      </c>
      <c r="L1064" s="45">
        <f t="shared" si="217"/>
        <v>1</v>
      </c>
      <c r="M1064" s="45">
        <f t="shared" ca="1" si="218"/>
        <v>0.6</v>
      </c>
      <c r="N1064" s="45" t="str">
        <f t="shared" si="219"/>
        <v/>
      </c>
      <c r="O1064" s="45">
        <f t="shared" si="220"/>
        <v>90.089999999999677</v>
      </c>
      <c r="P1064" s="46">
        <f t="shared" si="221"/>
        <v>26.031799476593704</v>
      </c>
      <c r="Q1064" s="45">
        <f t="shared" si="222"/>
        <v>5.999999999999979E-2</v>
      </c>
      <c r="R1064" s="45">
        <f t="shared" si="223"/>
        <v>90.149999999999679</v>
      </c>
      <c r="S1064" s="46">
        <f t="shared" si="224"/>
        <v>26.091799476593703</v>
      </c>
    </row>
    <row r="1065" spans="1:19" x14ac:dyDescent="0.25">
      <c r="D1065" s="54">
        <v>20</v>
      </c>
      <c r="F1065" s="51">
        <v>0.64097222222222217</v>
      </c>
      <c r="H1065" s="51">
        <v>0.64236111111111105</v>
      </c>
      <c r="I1065" s="44" t="str">
        <f t="shared" si="214"/>
        <v/>
      </c>
      <c r="J1065" s="45">
        <f t="shared" si="215"/>
        <v>8.0000000000001315</v>
      </c>
      <c r="K1065" s="45">
        <f t="shared" si="216"/>
        <v>1.9999999999999929</v>
      </c>
      <c r="L1065" s="45">
        <f t="shared" si="217"/>
        <v>2</v>
      </c>
      <c r="M1065" s="45">
        <f t="shared" ca="1" si="218"/>
        <v>0.6</v>
      </c>
      <c r="N1065" s="45" t="str">
        <f t="shared" si="219"/>
        <v/>
      </c>
      <c r="O1065" s="45">
        <f t="shared" si="220"/>
        <v>800.00000000001319</v>
      </c>
      <c r="P1065" s="46">
        <f t="shared" si="221"/>
        <v>582.55311682480055</v>
      </c>
      <c r="Q1065" s="45">
        <f t="shared" si="222"/>
        <v>39.999999999999858</v>
      </c>
      <c r="R1065" s="45">
        <f t="shared" si="223"/>
        <v>840.00000000001307</v>
      </c>
      <c r="S1065" s="46">
        <f t="shared" si="224"/>
        <v>622.55311682480044</v>
      </c>
    </row>
    <row r="1066" spans="1:19" x14ac:dyDescent="0.25">
      <c r="A1066" s="50"/>
      <c r="D1066" s="54">
        <v>180</v>
      </c>
      <c r="F1066" s="51">
        <v>0.6479166666666667</v>
      </c>
      <c r="H1066" s="51">
        <v>0.73819444444444438</v>
      </c>
      <c r="I1066" s="44">
        <f t="shared" ref="I1066:I1129" si="226">IF(OR(A1067&lt;&gt;"",D1067=""),H1066+TIME(0,5,0),"")</f>
        <v>0.74166666666666659</v>
      </c>
      <c r="J1066" s="45" t="str">
        <f t="shared" ref="J1066:J1129" si="227">IF(AND(OR(AND(A1066&lt;&gt;"",A1067=""),AND(A1066="",A1067="")),D1067&lt;&gt;""),(F1067-H1066)*1440,"")</f>
        <v/>
      </c>
      <c r="K1066" s="45">
        <f t="shared" ref="K1066:K1129" si="228">(H1066-F1066)*1440</f>
        <v>129.99999999999986</v>
      </c>
      <c r="L1066" s="45">
        <f t="shared" ref="L1066:L1129" si="229">IF(A1066&lt;&gt;"",1,L1065+1)</f>
        <v>3</v>
      </c>
      <c r="M1066" s="45">
        <f t="shared" ref="M1066:M1129" ca="1" si="230">OFFSET(B1066,-L1066+1,0)</f>
        <v>0.6</v>
      </c>
      <c r="N1066" s="45" t="e">
        <f t="shared" ref="N1066:N1129" ca="1" si="231">IF(I1066&lt;&gt;"",(I1066-VALUE(CONCATENATE(LEFT(M1066,LEN(M1066)-2),":",RIGHT(M1066,2))))*1440,"")</f>
        <v>#VALUE!</v>
      </c>
      <c r="O1066" s="45">
        <f t="shared" ref="O1066:O1129" si="232">IF(J1066&lt;&gt;"",(D1066+D1067)*J1066/2,D1066*5/2)</f>
        <v>450</v>
      </c>
      <c r="P1066" s="46">
        <f t="shared" ref="P1066:P1129" si="233">IF(J1066&lt;&gt;"",(D1067-D1066)*J1066/LN((D1067+0.000001)/(D1066+0.000001)),-5*(D1066-0.000001)/(LN(1/D1066)-13.8155))</f>
        <v>47.347346607878421</v>
      </c>
      <c r="Q1066" s="45">
        <f t="shared" ref="Q1066:Q1129" si="234">(D1066*K1066)</f>
        <v>23399.999999999975</v>
      </c>
      <c r="R1066" s="45">
        <f t="shared" ref="R1066:R1129" si="235">O1066+Q1066</f>
        <v>23849.999999999975</v>
      </c>
      <c r="S1066" s="46">
        <f t="shared" ref="S1066:S1129" si="236">P1066+Q1066</f>
        <v>23447.347346607854</v>
      </c>
    </row>
    <row r="1067" spans="1:19" x14ac:dyDescent="0.25">
      <c r="A1067" s="50">
        <v>38044</v>
      </c>
      <c r="B1067" s="51">
        <v>0.34166666666666662</v>
      </c>
      <c r="C1067" s="53"/>
      <c r="D1067" s="54">
        <v>0.01</v>
      </c>
      <c r="F1067" s="51">
        <v>0.36527777777777781</v>
      </c>
      <c r="H1067" s="51">
        <v>0.3666666666666667</v>
      </c>
      <c r="I1067" s="44" t="str">
        <f t="shared" si="226"/>
        <v/>
      </c>
      <c r="J1067" s="45">
        <f t="shared" si="227"/>
        <v>13.000000000000034</v>
      </c>
      <c r="K1067" s="45">
        <f t="shared" si="228"/>
        <v>1.9999999999999929</v>
      </c>
      <c r="L1067" s="45">
        <f t="shared" si="229"/>
        <v>1</v>
      </c>
      <c r="M1067" s="45">
        <f t="shared" ca="1" si="230"/>
        <v>0.34166666666666662</v>
      </c>
      <c r="N1067" s="45" t="str">
        <f t="shared" si="231"/>
        <v/>
      </c>
      <c r="O1067" s="45">
        <f t="shared" si="232"/>
        <v>650.06500000000176</v>
      </c>
      <c r="P1067" s="46">
        <f t="shared" si="233"/>
        <v>141.13312415147627</v>
      </c>
      <c r="Q1067" s="45">
        <f t="shared" si="234"/>
        <v>1.9999999999999931E-2</v>
      </c>
      <c r="R1067" s="45">
        <f t="shared" si="235"/>
        <v>650.08500000000174</v>
      </c>
      <c r="S1067" s="46">
        <f t="shared" si="236"/>
        <v>141.15312415147628</v>
      </c>
    </row>
    <row r="1068" spans="1:19" x14ac:dyDescent="0.25">
      <c r="D1068" s="54">
        <v>100</v>
      </c>
      <c r="F1068" s="51">
        <v>0.3756944444444445</v>
      </c>
      <c r="H1068" s="51">
        <v>0.37708333333333338</v>
      </c>
      <c r="I1068" s="44" t="str">
        <f t="shared" si="226"/>
        <v/>
      </c>
      <c r="J1068" s="45">
        <f t="shared" si="227"/>
        <v>1.9999999999999929</v>
      </c>
      <c r="K1068" s="45">
        <f t="shared" si="228"/>
        <v>1.9999999999999929</v>
      </c>
      <c r="L1068" s="45">
        <f t="shared" si="229"/>
        <v>2</v>
      </c>
      <c r="M1068" s="45">
        <f t="shared" ca="1" si="230"/>
        <v>0.34166666666666662</v>
      </c>
      <c r="N1068" s="45" t="str">
        <f t="shared" si="231"/>
        <v/>
      </c>
      <c r="O1068" s="45">
        <f t="shared" si="232"/>
        <v>279.99999999999898</v>
      </c>
      <c r="P1068" s="46">
        <f t="shared" si="233"/>
        <v>272.20760654115037</v>
      </c>
      <c r="Q1068" s="45">
        <f t="shared" si="234"/>
        <v>199.99999999999929</v>
      </c>
      <c r="R1068" s="45">
        <f t="shared" si="235"/>
        <v>479.99999999999829</v>
      </c>
      <c r="S1068" s="46">
        <f t="shared" si="236"/>
        <v>472.20760654114963</v>
      </c>
    </row>
    <row r="1069" spans="1:19" x14ac:dyDescent="0.25">
      <c r="C1069" s="53"/>
      <c r="D1069" s="54">
        <v>180</v>
      </c>
      <c r="F1069" s="51">
        <v>0.37847222222222227</v>
      </c>
      <c r="H1069" s="51">
        <v>0.4826388888888889</v>
      </c>
      <c r="I1069" s="44">
        <f t="shared" si="226"/>
        <v>0.4861111111111111</v>
      </c>
      <c r="J1069" s="45" t="str">
        <f t="shared" si="227"/>
        <v/>
      </c>
      <c r="K1069" s="45">
        <f t="shared" si="228"/>
        <v>149.99999999999994</v>
      </c>
      <c r="L1069" s="45">
        <f t="shared" si="229"/>
        <v>3</v>
      </c>
      <c r="M1069" s="45">
        <f t="shared" ca="1" si="230"/>
        <v>0.34166666666666662</v>
      </c>
      <c r="N1069" s="45" t="e">
        <f t="shared" ca="1" si="231"/>
        <v>#VALUE!</v>
      </c>
      <c r="O1069" s="45">
        <f t="shared" si="232"/>
        <v>450</v>
      </c>
      <c r="P1069" s="46">
        <f t="shared" si="233"/>
        <v>47.347346607878421</v>
      </c>
      <c r="Q1069" s="45">
        <f t="shared" si="234"/>
        <v>26999.999999999989</v>
      </c>
      <c r="R1069" s="45">
        <f t="shared" si="235"/>
        <v>27449.999999999989</v>
      </c>
      <c r="S1069" s="46">
        <f t="shared" si="236"/>
        <v>27047.347346607869</v>
      </c>
    </row>
    <row r="1070" spans="1:19" x14ac:dyDescent="0.25">
      <c r="A1070" s="50">
        <v>38047</v>
      </c>
      <c r="B1070" s="51">
        <v>0.65972222222222221</v>
      </c>
      <c r="C1070" s="53"/>
      <c r="D1070" s="54">
        <v>0.01</v>
      </c>
      <c r="F1070" s="51">
        <v>0.70416666666666661</v>
      </c>
      <c r="H1070" s="51">
        <v>0.70624999999999993</v>
      </c>
      <c r="I1070" s="44" t="str">
        <f t="shared" si="226"/>
        <v/>
      </c>
      <c r="J1070" s="45">
        <f t="shared" si="227"/>
        <v>6.0000000000001386</v>
      </c>
      <c r="K1070" s="45">
        <f t="shared" si="228"/>
        <v>2.9999999999999893</v>
      </c>
      <c r="L1070" s="45">
        <f t="shared" si="229"/>
        <v>1</v>
      </c>
      <c r="M1070" s="45">
        <f t="shared" ca="1" si="230"/>
        <v>0.65972222222222221</v>
      </c>
      <c r="N1070" s="45" t="str">
        <f t="shared" si="231"/>
        <v/>
      </c>
      <c r="O1070" s="45">
        <f t="shared" si="232"/>
        <v>1.5300000000000353</v>
      </c>
      <c r="P1070" s="46">
        <f t="shared" si="233"/>
        <v>0.75154814884348953</v>
      </c>
      <c r="Q1070" s="45">
        <f t="shared" si="234"/>
        <v>2.9999999999999895E-2</v>
      </c>
      <c r="R1070" s="45">
        <f t="shared" si="235"/>
        <v>1.5600000000000351</v>
      </c>
      <c r="S1070" s="46">
        <f t="shared" si="236"/>
        <v>0.78154814884348944</v>
      </c>
    </row>
    <row r="1071" spans="1:19" x14ac:dyDescent="0.25">
      <c r="D1071" s="54">
        <v>0.5</v>
      </c>
      <c r="F1071" s="51">
        <v>0.7104166666666667</v>
      </c>
      <c r="H1071" s="51">
        <v>0.71666666666666667</v>
      </c>
      <c r="I1071" s="44" t="str">
        <f t="shared" si="226"/>
        <v/>
      </c>
      <c r="J1071" s="45">
        <f t="shared" si="227"/>
        <v>5.0000000000001421</v>
      </c>
      <c r="K1071" s="45">
        <f t="shared" si="228"/>
        <v>8.999999999999968</v>
      </c>
      <c r="L1071" s="45">
        <f t="shared" si="229"/>
        <v>2</v>
      </c>
      <c r="M1071" s="45">
        <f t="shared" ca="1" si="230"/>
        <v>0.65972222222222221</v>
      </c>
      <c r="N1071" s="45" t="str">
        <f t="shared" si="231"/>
        <v/>
      </c>
      <c r="O1071" s="45">
        <f t="shared" si="232"/>
        <v>1.2500000000000355</v>
      </c>
      <c r="P1071" s="46">
        <f t="shared" si="233"/>
        <v>0.19051443303851709</v>
      </c>
      <c r="Q1071" s="45">
        <f t="shared" si="234"/>
        <v>4.499999999999984</v>
      </c>
      <c r="R1071" s="45">
        <f t="shared" si="235"/>
        <v>5.7500000000000195</v>
      </c>
      <c r="S1071" s="46">
        <f t="shared" si="236"/>
        <v>4.6905144330385014</v>
      </c>
    </row>
    <row r="1072" spans="1:19" x14ac:dyDescent="0.25">
      <c r="D1072" s="54">
        <v>0</v>
      </c>
      <c r="F1072" s="51">
        <v>0.72013888888888899</v>
      </c>
      <c r="H1072" s="51">
        <v>0.73472222222222217</v>
      </c>
      <c r="I1072" s="44" t="str">
        <f t="shared" si="226"/>
        <v/>
      </c>
      <c r="J1072" s="45">
        <f t="shared" si="227"/>
        <v>89.000000000000171</v>
      </c>
      <c r="K1072" s="45">
        <f t="shared" si="228"/>
        <v>20.999999999999766</v>
      </c>
      <c r="L1072" s="45">
        <f t="shared" si="229"/>
        <v>3</v>
      </c>
      <c r="M1072" s="45">
        <f t="shared" ca="1" si="230"/>
        <v>0.65972222222222221</v>
      </c>
      <c r="N1072" s="45" t="str">
        <f t="shared" si="231"/>
        <v/>
      </c>
      <c r="O1072" s="45">
        <f t="shared" si="232"/>
        <v>0.44500000000000084</v>
      </c>
      <c r="P1072" s="46">
        <f t="shared" si="233"/>
        <v>9.662947313475298E-2</v>
      </c>
      <c r="Q1072" s="45">
        <f t="shared" si="234"/>
        <v>0</v>
      </c>
      <c r="R1072" s="45">
        <f t="shared" si="235"/>
        <v>0.44500000000000084</v>
      </c>
      <c r="S1072" s="46">
        <f t="shared" si="236"/>
        <v>9.662947313475298E-2</v>
      </c>
    </row>
    <row r="1073" spans="4:19" x14ac:dyDescent="0.25">
      <c r="D1073" s="54">
        <v>0.01</v>
      </c>
      <c r="F1073" s="51">
        <v>0.79652777777777783</v>
      </c>
      <c r="H1073" s="51">
        <v>0.79861111111111116</v>
      </c>
      <c r="I1073" s="44" t="str">
        <f t="shared" si="226"/>
        <v/>
      </c>
      <c r="J1073" s="45">
        <f t="shared" si="227"/>
        <v>5.9999999999998188</v>
      </c>
      <c r="K1073" s="45">
        <f t="shared" si="228"/>
        <v>2.9999999999999893</v>
      </c>
      <c r="L1073" s="45">
        <f t="shared" si="229"/>
        <v>4</v>
      </c>
      <c r="M1073" s="45">
        <f t="shared" ca="1" si="230"/>
        <v>0.65972222222222221</v>
      </c>
      <c r="N1073" s="45" t="str">
        <f t="shared" si="231"/>
        <v/>
      </c>
      <c r="O1073" s="45">
        <f t="shared" si="232"/>
        <v>1.8299999999999448</v>
      </c>
      <c r="P1073" s="46">
        <f t="shared" si="233"/>
        <v>0.86462801643443055</v>
      </c>
      <c r="Q1073" s="45">
        <f t="shared" si="234"/>
        <v>2.9999999999999895E-2</v>
      </c>
      <c r="R1073" s="45">
        <f t="shared" si="235"/>
        <v>1.8599999999999446</v>
      </c>
      <c r="S1073" s="46">
        <f t="shared" si="236"/>
        <v>0.89462801643443046</v>
      </c>
    </row>
    <row r="1074" spans="4:19" x14ac:dyDescent="0.25">
      <c r="D1074" s="54">
        <v>0.6</v>
      </c>
      <c r="F1074" s="51">
        <v>0.8027777777777777</v>
      </c>
      <c r="H1074" s="51">
        <v>0.80555555555555547</v>
      </c>
      <c r="I1074" s="44" t="str">
        <f t="shared" si="226"/>
        <v/>
      </c>
      <c r="J1074" s="45">
        <f t="shared" si="227"/>
        <v>5.0000000000001421</v>
      </c>
      <c r="K1074" s="45">
        <f t="shared" si="228"/>
        <v>3.9999999999999858</v>
      </c>
      <c r="L1074" s="45">
        <f t="shared" si="229"/>
        <v>5</v>
      </c>
      <c r="M1074" s="45">
        <f t="shared" ca="1" si="230"/>
        <v>0.65972222222222221</v>
      </c>
      <c r="N1074" s="45" t="str">
        <f t="shared" si="231"/>
        <v/>
      </c>
      <c r="O1074" s="45">
        <f t="shared" si="232"/>
        <v>1.5000000000000426</v>
      </c>
      <c r="P1074" s="46">
        <f t="shared" si="233"/>
        <v>0.22548445446323895</v>
      </c>
      <c r="Q1074" s="45">
        <f t="shared" si="234"/>
        <v>2.3999999999999915</v>
      </c>
      <c r="R1074" s="45">
        <f t="shared" si="235"/>
        <v>3.9000000000000341</v>
      </c>
      <c r="S1074" s="46">
        <f t="shared" si="236"/>
        <v>2.6254844544632303</v>
      </c>
    </row>
    <row r="1075" spans="4:19" x14ac:dyDescent="0.25">
      <c r="D1075" s="54">
        <v>0</v>
      </c>
      <c r="F1075" s="51">
        <v>0.80902777777777779</v>
      </c>
      <c r="H1075" s="51">
        <v>0.81458333333333333</v>
      </c>
      <c r="I1075" s="44" t="str">
        <f t="shared" si="226"/>
        <v/>
      </c>
      <c r="J1075" s="45">
        <f t="shared" si="227"/>
        <v>34.000000000000043</v>
      </c>
      <c r="K1075" s="45">
        <f t="shared" si="228"/>
        <v>7.9999999999999716</v>
      </c>
      <c r="L1075" s="45">
        <f t="shared" si="229"/>
        <v>6</v>
      </c>
      <c r="M1075" s="45">
        <f t="shared" ca="1" si="230"/>
        <v>0.65972222222222221</v>
      </c>
      <c r="N1075" s="45" t="str">
        <f t="shared" si="231"/>
        <v/>
      </c>
      <c r="O1075" s="45">
        <f t="shared" si="232"/>
        <v>1.7000000000000022</v>
      </c>
      <c r="P1075" s="46">
        <f t="shared" si="233"/>
        <v>0.29531999118380903</v>
      </c>
      <c r="Q1075" s="45">
        <f t="shared" si="234"/>
        <v>0</v>
      </c>
      <c r="R1075" s="45">
        <f t="shared" si="235"/>
        <v>1.7000000000000022</v>
      </c>
      <c r="S1075" s="46">
        <f t="shared" si="236"/>
        <v>0.29531999118380903</v>
      </c>
    </row>
    <row r="1076" spans="4:19" x14ac:dyDescent="0.25">
      <c r="D1076" s="54">
        <v>0.1</v>
      </c>
      <c r="F1076" s="51">
        <v>0.83819444444444446</v>
      </c>
      <c r="H1076" s="51">
        <v>0.84166666666666667</v>
      </c>
      <c r="I1076" s="44" t="str">
        <f t="shared" si="226"/>
        <v/>
      </c>
      <c r="J1076" s="45">
        <f t="shared" si="227"/>
        <v>7.9999999999999716</v>
      </c>
      <c r="K1076" s="45">
        <f t="shared" si="228"/>
        <v>4.9999999999999822</v>
      </c>
      <c r="L1076" s="45">
        <f t="shared" si="229"/>
        <v>7</v>
      </c>
      <c r="M1076" s="45">
        <f t="shared" ca="1" si="230"/>
        <v>0.65972222222222221</v>
      </c>
      <c r="N1076" s="45" t="str">
        <f t="shared" si="231"/>
        <v/>
      </c>
      <c r="O1076" s="45">
        <f t="shared" si="232"/>
        <v>4.3999999999999844</v>
      </c>
      <c r="P1076" s="46">
        <f t="shared" si="233"/>
        <v>3.1269324917219192</v>
      </c>
      <c r="Q1076" s="45">
        <f t="shared" si="234"/>
        <v>0.49999999999999822</v>
      </c>
      <c r="R1076" s="45">
        <f t="shared" si="235"/>
        <v>4.8999999999999826</v>
      </c>
      <c r="S1076" s="46">
        <f t="shared" si="236"/>
        <v>3.6269324917219175</v>
      </c>
    </row>
    <row r="1077" spans="4:19" x14ac:dyDescent="0.25">
      <c r="D1077" s="54">
        <v>1</v>
      </c>
      <c r="F1077" s="51">
        <v>0.84722222222222221</v>
      </c>
      <c r="H1077" s="51">
        <v>0.85</v>
      </c>
      <c r="I1077" s="44" t="str">
        <f t="shared" si="226"/>
        <v/>
      </c>
      <c r="J1077" s="45">
        <f t="shared" si="227"/>
        <v>12.000000000000117</v>
      </c>
      <c r="K1077" s="45">
        <f t="shared" si="228"/>
        <v>3.9999999999999858</v>
      </c>
      <c r="L1077" s="45">
        <f t="shared" si="229"/>
        <v>8</v>
      </c>
      <c r="M1077" s="45">
        <f t="shared" ca="1" si="230"/>
        <v>0.65972222222222221</v>
      </c>
      <c r="N1077" s="45" t="str">
        <f t="shared" si="231"/>
        <v/>
      </c>
      <c r="O1077" s="45">
        <f t="shared" si="232"/>
        <v>66.000000000000639</v>
      </c>
      <c r="P1077" s="46">
        <f t="shared" si="233"/>
        <v>46.903822378605682</v>
      </c>
      <c r="Q1077" s="45">
        <f t="shared" si="234"/>
        <v>3.9999999999999858</v>
      </c>
      <c r="R1077" s="45">
        <f t="shared" si="235"/>
        <v>70.000000000000625</v>
      </c>
      <c r="S1077" s="46">
        <f t="shared" si="236"/>
        <v>50.903822378605668</v>
      </c>
    </row>
    <row r="1078" spans="4:19" x14ac:dyDescent="0.25">
      <c r="D1078" s="54">
        <v>10</v>
      </c>
      <c r="F1078" s="51">
        <v>0.85833333333333339</v>
      </c>
      <c r="H1078" s="51">
        <v>0.85972222222222217</v>
      </c>
      <c r="I1078" s="44" t="str">
        <f t="shared" si="226"/>
        <v/>
      </c>
      <c r="J1078" s="45">
        <f t="shared" si="227"/>
        <v>11.000000000000121</v>
      </c>
      <c r="K1078" s="45">
        <f t="shared" si="228"/>
        <v>1.999999999999833</v>
      </c>
      <c r="L1078" s="45">
        <f t="shared" si="229"/>
        <v>9</v>
      </c>
      <c r="M1078" s="45">
        <f t="shared" ca="1" si="230"/>
        <v>0.65972222222222221</v>
      </c>
      <c r="N1078" s="45" t="str">
        <f t="shared" si="231"/>
        <v/>
      </c>
      <c r="O1078" s="45">
        <f t="shared" si="232"/>
        <v>1045.0000000000114</v>
      </c>
      <c r="P1078" s="46">
        <f t="shared" si="233"/>
        <v>646.97562034871271</v>
      </c>
      <c r="Q1078" s="45">
        <f t="shared" si="234"/>
        <v>19.99999999999833</v>
      </c>
      <c r="R1078" s="45">
        <f t="shared" si="235"/>
        <v>1065.0000000000098</v>
      </c>
      <c r="S1078" s="46">
        <f t="shared" si="236"/>
        <v>666.975620348711</v>
      </c>
    </row>
    <row r="1079" spans="4:19" x14ac:dyDescent="0.25">
      <c r="D1079" s="54">
        <v>180</v>
      </c>
      <c r="F1079" s="51">
        <v>0.86736111111111114</v>
      </c>
      <c r="H1079" s="51">
        <v>0.86875000000000002</v>
      </c>
      <c r="I1079" s="44" t="str">
        <f t="shared" si="226"/>
        <v/>
      </c>
      <c r="J1079" s="45">
        <f t="shared" si="227"/>
        <v>5.9999999999999787</v>
      </c>
      <c r="K1079" s="45">
        <f t="shared" si="228"/>
        <v>1.9999999999999929</v>
      </c>
      <c r="L1079" s="45">
        <f t="shared" si="229"/>
        <v>10</v>
      </c>
      <c r="M1079" s="45">
        <f t="shared" ca="1" si="230"/>
        <v>0.65972222222222221</v>
      </c>
      <c r="N1079" s="45" t="str">
        <f t="shared" si="231"/>
        <v/>
      </c>
      <c r="O1079" s="45">
        <f t="shared" si="232"/>
        <v>569.99999999999795</v>
      </c>
      <c r="P1079" s="46">
        <f t="shared" si="233"/>
        <v>352.89579291747452</v>
      </c>
      <c r="Q1079" s="45">
        <f t="shared" si="234"/>
        <v>359.99999999999875</v>
      </c>
      <c r="R1079" s="45">
        <f t="shared" si="235"/>
        <v>929.9999999999967</v>
      </c>
      <c r="S1079" s="46">
        <f t="shared" si="236"/>
        <v>712.89579291747327</v>
      </c>
    </row>
    <row r="1080" spans="4:19" x14ac:dyDescent="0.25">
      <c r="D1080" s="54">
        <v>10</v>
      </c>
      <c r="F1080" s="51">
        <v>0.87291666666666667</v>
      </c>
      <c r="H1080" s="51">
        <v>0.87569444444444444</v>
      </c>
      <c r="I1080" s="44" t="str">
        <f t="shared" si="226"/>
        <v/>
      </c>
      <c r="J1080" s="45">
        <f t="shared" si="227"/>
        <v>5.0000000000001421</v>
      </c>
      <c r="K1080" s="45">
        <f t="shared" si="228"/>
        <v>3.9999999999999858</v>
      </c>
      <c r="L1080" s="45">
        <f t="shared" si="229"/>
        <v>11</v>
      </c>
      <c r="M1080" s="45">
        <f t="shared" ca="1" si="230"/>
        <v>0.65972222222222221</v>
      </c>
      <c r="N1080" s="45" t="str">
        <f t="shared" si="231"/>
        <v/>
      </c>
      <c r="O1080" s="45">
        <f t="shared" si="232"/>
        <v>30.000000000000853</v>
      </c>
      <c r="P1080" s="46">
        <f t="shared" si="233"/>
        <v>24.853403559298478</v>
      </c>
      <c r="Q1080" s="45">
        <f t="shared" si="234"/>
        <v>39.999999999999858</v>
      </c>
      <c r="R1080" s="45">
        <f t="shared" si="235"/>
        <v>70.000000000000711</v>
      </c>
      <c r="S1080" s="46">
        <f t="shared" si="236"/>
        <v>64.853403559298329</v>
      </c>
    </row>
    <row r="1081" spans="4:19" x14ac:dyDescent="0.25">
      <c r="D1081" s="54">
        <v>2</v>
      </c>
      <c r="F1081" s="51">
        <v>0.87916666666666676</v>
      </c>
      <c r="H1081" s="51">
        <v>0.88124999999999998</v>
      </c>
      <c r="I1081" s="44" t="str">
        <f t="shared" si="226"/>
        <v/>
      </c>
      <c r="J1081" s="45">
        <f t="shared" si="227"/>
        <v>3.9999999999999858</v>
      </c>
      <c r="K1081" s="45">
        <f t="shared" si="228"/>
        <v>2.9999999999998295</v>
      </c>
      <c r="L1081" s="45">
        <f t="shared" si="229"/>
        <v>12</v>
      </c>
      <c r="M1081" s="45">
        <f t="shared" ca="1" si="230"/>
        <v>0.65972222222222221</v>
      </c>
      <c r="N1081" s="45" t="str">
        <f t="shared" si="231"/>
        <v/>
      </c>
      <c r="O1081" s="45">
        <f t="shared" si="232"/>
        <v>23.999999999999915</v>
      </c>
      <c r="P1081" s="46">
        <f t="shared" si="233"/>
        <v>19.882722847438146</v>
      </c>
      <c r="Q1081" s="45">
        <f t="shared" si="234"/>
        <v>5.9999999999996589</v>
      </c>
      <c r="R1081" s="45">
        <f t="shared" si="235"/>
        <v>29.999999999999574</v>
      </c>
      <c r="S1081" s="46">
        <f t="shared" si="236"/>
        <v>25.882722847437805</v>
      </c>
    </row>
    <row r="1082" spans="4:19" x14ac:dyDescent="0.25">
      <c r="D1082" s="54">
        <v>10</v>
      </c>
      <c r="F1082" s="51">
        <v>0.88402777777777775</v>
      </c>
      <c r="H1082" s="51">
        <v>0.88611111111111107</v>
      </c>
      <c r="I1082" s="44" t="str">
        <f t="shared" si="226"/>
        <v/>
      </c>
      <c r="J1082" s="45">
        <f t="shared" si="227"/>
        <v>6.0000000000001386</v>
      </c>
      <c r="K1082" s="45">
        <f t="shared" si="228"/>
        <v>2.9999999999999893</v>
      </c>
      <c r="L1082" s="45">
        <f t="shared" si="229"/>
        <v>13</v>
      </c>
      <c r="M1082" s="45">
        <f t="shared" ca="1" si="230"/>
        <v>0.65972222222222221</v>
      </c>
      <c r="N1082" s="45" t="str">
        <f t="shared" si="231"/>
        <v/>
      </c>
      <c r="O1082" s="45">
        <f t="shared" si="232"/>
        <v>36.000000000000831</v>
      </c>
      <c r="P1082" s="46">
        <f t="shared" si="233"/>
        <v>29.824084271158014</v>
      </c>
      <c r="Q1082" s="45">
        <f t="shared" si="234"/>
        <v>29.999999999999893</v>
      </c>
      <c r="R1082" s="45">
        <f t="shared" si="235"/>
        <v>66.000000000000725</v>
      </c>
      <c r="S1082" s="46">
        <f t="shared" si="236"/>
        <v>59.824084271157908</v>
      </c>
    </row>
    <row r="1083" spans="4:19" x14ac:dyDescent="0.25">
      <c r="D1083" s="54">
        <v>2</v>
      </c>
      <c r="F1083" s="51">
        <v>0.89027777777777783</v>
      </c>
      <c r="H1083" s="51">
        <v>0.89236111111111116</v>
      </c>
      <c r="I1083" s="44" t="str">
        <f t="shared" si="226"/>
        <v/>
      </c>
      <c r="J1083" s="45">
        <f t="shared" si="227"/>
        <v>5.9999999999998188</v>
      </c>
      <c r="K1083" s="45">
        <f t="shared" si="228"/>
        <v>2.9999999999999893</v>
      </c>
      <c r="L1083" s="45">
        <f t="shared" si="229"/>
        <v>14</v>
      </c>
      <c r="M1083" s="45">
        <f t="shared" ca="1" si="230"/>
        <v>0.65972222222222221</v>
      </c>
      <c r="N1083" s="45" t="str">
        <f t="shared" si="231"/>
        <v/>
      </c>
      <c r="O1083" s="45">
        <f t="shared" si="232"/>
        <v>6.5999999999998016</v>
      </c>
      <c r="P1083" s="46">
        <f t="shared" si="233"/>
        <v>4.6903895710761594</v>
      </c>
      <c r="Q1083" s="45">
        <f t="shared" si="234"/>
        <v>5.9999999999999787</v>
      </c>
      <c r="R1083" s="45">
        <f t="shared" si="235"/>
        <v>12.599999999999781</v>
      </c>
      <c r="S1083" s="46">
        <f t="shared" si="236"/>
        <v>10.690389571076139</v>
      </c>
    </row>
    <row r="1084" spans="4:19" x14ac:dyDescent="0.25">
      <c r="D1084" s="54">
        <v>0.2</v>
      </c>
      <c r="F1084" s="51">
        <v>0.8965277777777777</v>
      </c>
      <c r="H1084" s="51">
        <v>0.89861111111111114</v>
      </c>
      <c r="I1084" s="44" t="str">
        <f t="shared" si="226"/>
        <v/>
      </c>
      <c r="J1084" s="45">
        <f t="shared" si="227"/>
        <v>2.9999999999999893</v>
      </c>
      <c r="K1084" s="45">
        <f t="shared" si="228"/>
        <v>3.0000000000001492</v>
      </c>
      <c r="L1084" s="45">
        <f t="shared" si="229"/>
        <v>15</v>
      </c>
      <c r="M1084" s="45">
        <f t="shared" ca="1" si="230"/>
        <v>0.65972222222222221</v>
      </c>
      <c r="N1084" s="45" t="str">
        <f t="shared" si="231"/>
        <v/>
      </c>
      <c r="O1084" s="45">
        <f t="shared" si="232"/>
        <v>0.47999999999999832</v>
      </c>
      <c r="P1084" s="46">
        <f t="shared" si="233"/>
        <v>0.46983071115843994</v>
      </c>
      <c r="Q1084" s="45">
        <f t="shared" si="234"/>
        <v>0.60000000000002984</v>
      </c>
      <c r="R1084" s="45">
        <f t="shared" si="235"/>
        <v>1.080000000000028</v>
      </c>
      <c r="S1084" s="46">
        <f t="shared" si="236"/>
        <v>1.0698307111584697</v>
      </c>
    </row>
    <row r="1085" spans="4:19" x14ac:dyDescent="0.25">
      <c r="D1085" s="54">
        <v>0.12</v>
      </c>
      <c r="F1085" s="51">
        <v>0.90069444444444446</v>
      </c>
      <c r="H1085" s="51">
        <v>0.90277777777777779</v>
      </c>
      <c r="I1085" s="44" t="str">
        <f t="shared" si="226"/>
        <v/>
      </c>
      <c r="J1085" s="45">
        <f t="shared" si="227"/>
        <v>7.000000000000135</v>
      </c>
      <c r="K1085" s="45">
        <f t="shared" si="228"/>
        <v>2.9999999999999893</v>
      </c>
      <c r="L1085" s="45">
        <f t="shared" si="229"/>
        <v>16</v>
      </c>
      <c r="M1085" s="45">
        <f t="shared" ca="1" si="230"/>
        <v>0.65972222222222221</v>
      </c>
      <c r="N1085" s="45" t="str">
        <f t="shared" si="231"/>
        <v/>
      </c>
      <c r="O1085" s="45">
        <f t="shared" si="232"/>
        <v>0.49000000000000937</v>
      </c>
      <c r="P1085" s="46">
        <f t="shared" si="233"/>
        <v>0.39068652358342204</v>
      </c>
      <c r="Q1085" s="45">
        <f t="shared" si="234"/>
        <v>0.35999999999999871</v>
      </c>
      <c r="R1085" s="45">
        <f t="shared" si="235"/>
        <v>0.85000000000000808</v>
      </c>
      <c r="S1085" s="46">
        <f t="shared" si="236"/>
        <v>0.75068652358342081</v>
      </c>
    </row>
    <row r="1086" spans="4:19" x14ac:dyDescent="0.25">
      <c r="D1086" s="54">
        <v>0.02</v>
      </c>
      <c r="F1086" s="51">
        <v>0.90763888888888899</v>
      </c>
      <c r="H1086" s="51">
        <v>0.91041666666666676</v>
      </c>
      <c r="I1086" s="44" t="str">
        <f t="shared" si="226"/>
        <v/>
      </c>
      <c r="J1086" s="45">
        <f t="shared" si="227"/>
        <v>1.999999999999833</v>
      </c>
      <c r="K1086" s="45">
        <f t="shared" si="228"/>
        <v>3.9999999999999858</v>
      </c>
      <c r="L1086" s="45">
        <f t="shared" si="229"/>
        <v>17</v>
      </c>
      <c r="M1086" s="45">
        <f t="shared" ca="1" si="230"/>
        <v>0.65972222222222221</v>
      </c>
      <c r="N1086" s="45" t="str">
        <f t="shared" si="231"/>
        <v/>
      </c>
      <c r="O1086" s="45">
        <f t="shared" si="232"/>
        <v>0.1399999999999883</v>
      </c>
      <c r="P1086" s="46">
        <f t="shared" si="233"/>
        <v>0.1116247210238234</v>
      </c>
      <c r="Q1086" s="45">
        <f t="shared" si="234"/>
        <v>7.9999999999999724E-2</v>
      </c>
      <c r="R1086" s="45">
        <f t="shared" si="235"/>
        <v>0.21999999999998804</v>
      </c>
      <c r="S1086" s="46">
        <f t="shared" si="236"/>
        <v>0.19162472102382311</v>
      </c>
    </row>
    <row r="1087" spans="4:19" x14ac:dyDescent="0.25">
      <c r="D1087" s="54">
        <v>0.12</v>
      </c>
      <c r="F1087" s="51">
        <v>0.91180555555555554</v>
      </c>
      <c r="H1087" s="51">
        <v>0.91180555555555554</v>
      </c>
      <c r="I1087" s="44" t="str">
        <f t="shared" si="226"/>
        <v/>
      </c>
      <c r="J1087" s="45">
        <f t="shared" si="227"/>
        <v>10.999999999999961</v>
      </c>
      <c r="K1087" s="45">
        <f t="shared" si="228"/>
        <v>0</v>
      </c>
      <c r="L1087" s="45">
        <f t="shared" si="229"/>
        <v>18</v>
      </c>
      <c r="M1087" s="45">
        <f t="shared" ca="1" si="230"/>
        <v>0.65972222222222221</v>
      </c>
      <c r="N1087" s="45" t="str">
        <f t="shared" si="231"/>
        <v/>
      </c>
      <c r="O1087" s="45">
        <f t="shared" si="232"/>
        <v>0.71499999999999753</v>
      </c>
      <c r="P1087" s="46">
        <f t="shared" si="233"/>
        <v>0.48695778389999872</v>
      </c>
      <c r="Q1087" s="45">
        <f t="shared" si="234"/>
        <v>0</v>
      </c>
      <c r="R1087" s="45">
        <f t="shared" si="235"/>
        <v>0.71499999999999753</v>
      </c>
      <c r="S1087" s="46">
        <f t="shared" si="236"/>
        <v>0.48695778389999872</v>
      </c>
    </row>
    <row r="1088" spans="4:19" x14ac:dyDescent="0.25">
      <c r="D1088" s="54">
        <v>0.01</v>
      </c>
      <c r="F1088" s="51">
        <v>0.9194444444444444</v>
      </c>
      <c r="H1088" s="51">
        <v>0.92083333333333339</v>
      </c>
      <c r="I1088" s="44">
        <f t="shared" si="226"/>
        <v>0.9243055555555556</v>
      </c>
      <c r="J1088" s="45" t="str">
        <f t="shared" si="227"/>
        <v/>
      </c>
      <c r="K1088" s="45">
        <f t="shared" si="228"/>
        <v>2.0000000000001528</v>
      </c>
      <c r="L1088" s="45">
        <f t="shared" si="229"/>
        <v>19</v>
      </c>
      <c r="M1088" s="45">
        <f t="shared" ca="1" si="230"/>
        <v>0.65972222222222221</v>
      </c>
      <c r="N1088" s="45" t="e">
        <f t="shared" ca="1" si="231"/>
        <v>#VALUE!</v>
      </c>
      <c r="O1088" s="45">
        <f t="shared" si="232"/>
        <v>2.5000000000000001E-2</v>
      </c>
      <c r="P1088" s="46">
        <f t="shared" si="233"/>
        <v>5.4281443780592247E-3</v>
      </c>
      <c r="Q1088" s="45">
        <f t="shared" si="234"/>
        <v>2.0000000000001527E-2</v>
      </c>
      <c r="R1088" s="45">
        <f t="shared" si="235"/>
        <v>4.5000000000001525E-2</v>
      </c>
      <c r="S1088" s="46">
        <f t="shared" si="236"/>
        <v>2.5428144378060753E-2</v>
      </c>
    </row>
    <row r="1089" spans="1:19" x14ac:dyDescent="0.25">
      <c r="A1089" s="50">
        <v>38048</v>
      </c>
      <c r="B1089" s="54">
        <v>1254</v>
      </c>
      <c r="D1089" s="54">
        <v>0.01</v>
      </c>
      <c r="F1089" s="51">
        <v>0.60555555555555551</v>
      </c>
      <c r="H1089" s="51">
        <v>0.60625000000000007</v>
      </c>
      <c r="I1089" s="44" t="str">
        <f t="shared" si="226"/>
        <v/>
      </c>
      <c r="J1089" s="45">
        <f t="shared" si="227"/>
        <v>10.999999999999801</v>
      </c>
      <c r="K1089" s="45">
        <f t="shared" si="228"/>
        <v>1.0000000000001563</v>
      </c>
      <c r="L1089" s="45">
        <f t="shared" si="229"/>
        <v>1</v>
      </c>
      <c r="M1089" s="45">
        <f t="shared" ca="1" si="230"/>
        <v>1254</v>
      </c>
      <c r="N1089" s="45" t="str">
        <f t="shared" si="231"/>
        <v/>
      </c>
      <c r="O1089" s="45">
        <f t="shared" si="232"/>
        <v>550.05499999999006</v>
      </c>
      <c r="P1089" s="46">
        <f t="shared" si="233"/>
        <v>119.42033582047745</v>
      </c>
      <c r="Q1089" s="45">
        <f t="shared" si="234"/>
        <v>1.0000000000001563E-2</v>
      </c>
      <c r="R1089" s="45">
        <f t="shared" si="235"/>
        <v>550.06499999999005</v>
      </c>
      <c r="S1089" s="46">
        <f t="shared" si="236"/>
        <v>119.43033582047745</v>
      </c>
    </row>
    <row r="1090" spans="1:19" x14ac:dyDescent="0.25">
      <c r="B1090" s="54"/>
      <c r="D1090" s="54">
        <v>100</v>
      </c>
      <c r="F1090" s="51">
        <v>0.61388888888888882</v>
      </c>
      <c r="H1090" s="51">
        <v>0.61527777777777781</v>
      </c>
      <c r="I1090" s="44" t="str">
        <f t="shared" si="226"/>
        <v/>
      </c>
      <c r="J1090" s="45">
        <f t="shared" si="227"/>
        <v>3.9999999999999858</v>
      </c>
      <c r="K1090" s="45">
        <f t="shared" si="228"/>
        <v>2.0000000000001528</v>
      </c>
      <c r="L1090" s="45">
        <f t="shared" si="229"/>
        <v>2</v>
      </c>
      <c r="M1090" s="45">
        <f t="shared" ca="1" si="230"/>
        <v>1254</v>
      </c>
      <c r="N1090" s="45" t="str">
        <f t="shared" si="231"/>
        <v/>
      </c>
      <c r="O1090" s="45">
        <f t="shared" si="232"/>
        <v>559.99999999999795</v>
      </c>
      <c r="P1090" s="46">
        <f t="shared" si="233"/>
        <v>544.41521308230074</v>
      </c>
      <c r="Q1090" s="45">
        <f t="shared" si="234"/>
        <v>200.00000000001529</v>
      </c>
      <c r="R1090" s="45">
        <f t="shared" si="235"/>
        <v>760.00000000001319</v>
      </c>
      <c r="S1090" s="46">
        <f t="shared" si="236"/>
        <v>744.41521308231609</v>
      </c>
    </row>
    <row r="1091" spans="1:19" x14ac:dyDescent="0.25">
      <c r="B1091" s="54"/>
      <c r="D1091" s="54">
        <v>180</v>
      </c>
      <c r="F1091" s="51">
        <v>0.61805555555555558</v>
      </c>
      <c r="H1091" s="51">
        <v>0.7055555555555556</v>
      </c>
      <c r="I1091" s="44">
        <f t="shared" si="226"/>
        <v>0.70902777777777781</v>
      </c>
      <c r="J1091" s="45" t="str">
        <f t="shared" si="227"/>
        <v/>
      </c>
      <c r="K1091" s="45">
        <f t="shared" si="228"/>
        <v>126.00000000000003</v>
      </c>
      <c r="L1091" s="45">
        <f t="shared" si="229"/>
        <v>3</v>
      </c>
      <c r="M1091" s="45">
        <f t="shared" ca="1" si="230"/>
        <v>1254</v>
      </c>
      <c r="N1091" s="45">
        <f t="shared" ca="1" si="231"/>
        <v>247.00000000000009</v>
      </c>
      <c r="O1091" s="45">
        <f t="shared" si="232"/>
        <v>450</v>
      </c>
      <c r="P1091" s="46">
        <f t="shared" si="233"/>
        <v>47.347346607878421</v>
      </c>
      <c r="Q1091" s="45">
        <f t="shared" si="234"/>
        <v>22680.000000000004</v>
      </c>
      <c r="R1091" s="45">
        <f t="shared" si="235"/>
        <v>23130.000000000004</v>
      </c>
      <c r="S1091" s="46">
        <f t="shared" si="236"/>
        <v>22727.347346607883</v>
      </c>
    </row>
    <row r="1092" spans="1:19" x14ac:dyDescent="0.25">
      <c r="A1092" s="50">
        <v>38049</v>
      </c>
      <c r="B1092" s="54">
        <v>916</v>
      </c>
      <c r="D1092" s="54">
        <v>0.01</v>
      </c>
      <c r="E1092" s="45">
        <v>954</v>
      </c>
      <c r="F1092" s="51">
        <f>VALUE(CONCATENATE(LEFT(E1092,LEN(E1092)-2),":",RIGHT(E1092,2)))</f>
        <v>0.41250000000000003</v>
      </c>
      <c r="G1092" s="45">
        <v>956</v>
      </c>
      <c r="H1092" s="51">
        <f>VALUE(CONCATENATE(LEFT(G1092,LEN(G1092)-2),":",RIGHT(G1092,2)))</f>
        <v>0.41388888888888892</v>
      </c>
      <c r="I1092" s="44" t="str">
        <f t="shared" si="226"/>
        <v/>
      </c>
      <c r="J1092" s="45">
        <f t="shared" si="227"/>
        <v>3.9999999999999858</v>
      </c>
      <c r="K1092" s="45">
        <f t="shared" si="228"/>
        <v>1.9999999999999929</v>
      </c>
      <c r="L1092" s="45">
        <f t="shared" si="229"/>
        <v>1</v>
      </c>
      <c r="M1092" s="45">
        <f t="shared" ca="1" si="230"/>
        <v>916</v>
      </c>
      <c r="N1092" s="45" t="str">
        <f t="shared" si="231"/>
        <v/>
      </c>
      <c r="O1092" s="45">
        <f t="shared" si="232"/>
        <v>0.21999999999999922</v>
      </c>
      <c r="P1092" s="46">
        <f t="shared" si="233"/>
        <v>0.15635212440691129</v>
      </c>
      <c r="Q1092" s="45">
        <f t="shared" si="234"/>
        <v>1.9999999999999931E-2</v>
      </c>
      <c r="R1092" s="45">
        <f t="shared" si="235"/>
        <v>0.23999999999999916</v>
      </c>
      <c r="S1092" s="46">
        <f t="shared" si="236"/>
        <v>0.17635212440691123</v>
      </c>
    </row>
    <row r="1093" spans="1:19" x14ac:dyDescent="0.25">
      <c r="B1093" s="54"/>
      <c r="D1093" s="54">
        <v>0.1</v>
      </c>
      <c r="E1093" s="45">
        <v>1000</v>
      </c>
      <c r="F1093" s="51">
        <f t="shared" ref="F1093:F1209" si="237">VALUE(CONCATENATE(LEFT(E1093,LEN(E1093)-2),":",RIGHT(E1093,2)))</f>
        <v>0.41666666666666669</v>
      </c>
      <c r="G1093" s="45">
        <v>1044</v>
      </c>
      <c r="H1093" s="51">
        <f t="shared" ref="H1093:H1190" si="238">VALUE(CONCATENATE(LEFT(G1093,LEN(G1093)-2),":",RIGHT(G1093,2)))</f>
        <v>0.44722222222222219</v>
      </c>
      <c r="I1093" s="44" t="str">
        <f t="shared" si="226"/>
        <v/>
      </c>
      <c r="J1093" s="45">
        <f t="shared" si="227"/>
        <v>10.000000000000044</v>
      </c>
      <c r="K1093" s="45">
        <f t="shared" si="228"/>
        <v>43.999999999999922</v>
      </c>
      <c r="L1093" s="45">
        <f t="shared" si="229"/>
        <v>2</v>
      </c>
      <c r="M1093" s="45">
        <f t="shared" ca="1" si="230"/>
        <v>916</v>
      </c>
      <c r="N1093" s="45" t="str">
        <f t="shared" si="231"/>
        <v/>
      </c>
      <c r="O1093" s="45">
        <f t="shared" si="232"/>
        <v>500.50000000000222</v>
      </c>
      <c r="P1093" s="46">
        <f t="shared" si="233"/>
        <v>144.62027162266392</v>
      </c>
      <c r="Q1093" s="45">
        <f t="shared" si="234"/>
        <v>4.3999999999999924</v>
      </c>
      <c r="R1093" s="45">
        <f t="shared" si="235"/>
        <v>504.90000000000219</v>
      </c>
      <c r="S1093" s="46">
        <f t="shared" si="236"/>
        <v>149.02027162266393</v>
      </c>
    </row>
    <row r="1094" spans="1:19" x14ac:dyDescent="0.25">
      <c r="B1094" s="54"/>
      <c r="D1094" s="54">
        <v>100</v>
      </c>
      <c r="E1094" s="45">
        <v>1054</v>
      </c>
      <c r="F1094" s="51">
        <f t="shared" si="237"/>
        <v>0.45416666666666666</v>
      </c>
      <c r="G1094" s="45">
        <v>1122</v>
      </c>
      <c r="H1094" s="51">
        <f t="shared" si="238"/>
        <v>0.47361111111111115</v>
      </c>
      <c r="I1094" s="44">
        <f t="shared" si="226"/>
        <v>0.47708333333333336</v>
      </c>
      <c r="J1094" s="45" t="str">
        <f t="shared" si="227"/>
        <v/>
      </c>
      <c r="K1094" s="45">
        <f t="shared" si="228"/>
        <v>28.00000000000006</v>
      </c>
      <c r="L1094" s="45">
        <f t="shared" si="229"/>
        <v>3</v>
      </c>
      <c r="M1094" s="45">
        <f t="shared" ca="1" si="230"/>
        <v>916</v>
      </c>
      <c r="N1094" s="45">
        <f t="shared" ca="1" si="231"/>
        <v>131</v>
      </c>
      <c r="O1094" s="45">
        <f t="shared" si="232"/>
        <v>250</v>
      </c>
      <c r="P1094" s="46">
        <f t="shared" si="233"/>
        <v>27.143420404993254</v>
      </c>
      <c r="Q1094" s="45">
        <f t="shared" si="234"/>
        <v>2800.0000000000059</v>
      </c>
      <c r="R1094" s="45">
        <f t="shared" si="235"/>
        <v>3050.0000000000059</v>
      </c>
      <c r="S1094" s="46">
        <f t="shared" si="236"/>
        <v>2827.1434204049992</v>
      </c>
    </row>
    <row r="1095" spans="1:19" x14ac:dyDescent="0.25">
      <c r="A1095" s="50">
        <v>38049</v>
      </c>
      <c r="B1095" s="54">
        <v>1044</v>
      </c>
      <c r="D1095" s="54">
        <v>0.1</v>
      </c>
      <c r="E1095" s="45">
        <v>1439</v>
      </c>
      <c r="F1095" s="51">
        <f t="shared" si="237"/>
        <v>0.61041666666666672</v>
      </c>
      <c r="G1095" s="45">
        <v>1456</v>
      </c>
      <c r="H1095" s="51">
        <f t="shared" si="238"/>
        <v>0.62222222222222223</v>
      </c>
      <c r="I1095" s="44">
        <f t="shared" si="226"/>
        <v>0.62569444444444444</v>
      </c>
      <c r="J1095" s="45" t="str">
        <f t="shared" si="227"/>
        <v/>
      </c>
      <c r="K1095" s="45">
        <f t="shared" si="228"/>
        <v>16.99999999999994</v>
      </c>
      <c r="L1095" s="45">
        <f t="shared" si="229"/>
        <v>1</v>
      </c>
      <c r="M1095" s="45">
        <f t="shared" ca="1" si="230"/>
        <v>1044</v>
      </c>
      <c r="N1095" s="45">
        <f t="shared" ca="1" si="231"/>
        <v>257.00000000000006</v>
      </c>
      <c r="O1095" s="45">
        <f t="shared" si="232"/>
        <v>0.25</v>
      </c>
      <c r="P1095" s="46">
        <f t="shared" si="233"/>
        <v>4.342905372259271E-2</v>
      </c>
      <c r="Q1095" s="45">
        <f t="shared" si="234"/>
        <v>1.699999999999994</v>
      </c>
      <c r="R1095" s="45">
        <f t="shared" si="235"/>
        <v>1.949999999999994</v>
      </c>
      <c r="S1095" s="46">
        <f t="shared" si="236"/>
        <v>1.7434290537225867</v>
      </c>
    </row>
    <row r="1096" spans="1:19" x14ac:dyDescent="0.25">
      <c r="A1096" s="50">
        <v>38050</v>
      </c>
      <c r="B1096" s="54">
        <v>1100</v>
      </c>
      <c r="D1096" s="54">
        <v>0.01</v>
      </c>
      <c r="E1096" s="45">
        <v>1334</v>
      </c>
      <c r="F1096" s="51">
        <f t="shared" si="237"/>
        <v>0.56527777777777777</v>
      </c>
      <c r="G1096" s="45">
        <v>1341</v>
      </c>
      <c r="H1096" s="51">
        <f t="shared" si="238"/>
        <v>0.57013888888888886</v>
      </c>
      <c r="I1096" s="44" t="str">
        <f t="shared" si="226"/>
        <v/>
      </c>
      <c r="J1096" s="45">
        <f t="shared" si="227"/>
        <v>43.000000000000007</v>
      </c>
      <c r="K1096" s="45">
        <f t="shared" si="228"/>
        <v>6.9999999999999751</v>
      </c>
      <c r="L1096" s="45">
        <f t="shared" si="229"/>
        <v>1</v>
      </c>
      <c r="M1096" s="45">
        <f t="shared" ca="1" si="230"/>
        <v>1100</v>
      </c>
      <c r="N1096" s="45" t="str">
        <f t="shared" si="231"/>
        <v/>
      </c>
      <c r="O1096" s="45">
        <f t="shared" si="232"/>
        <v>2150.2150000000006</v>
      </c>
      <c r="P1096" s="46">
        <f t="shared" si="233"/>
        <v>466.82494911642038</v>
      </c>
      <c r="Q1096" s="45">
        <f t="shared" si="234"/>
        <v>6.9999999999999757E-2</v>
      </c>
      <c r="R1096" s="45">
        <f t="shared" si="235"/>
        <v>2150.2850000000008</v>
      </c>
      <c r="S1096" s="46">
        <f t="shared" si="236"/>
        <v>466.89494911642038</v>
      </c>
    </row>
    <row r="1097" spans="1:19" x14ac:dyDescent="0.25">
      <c r="B1097" s="54"/>
      <c r="D1097" s="54">
        <v>100</v>
      </c>
      <c r="E1097" s="45">
        <v>1424</v>
      </c>
      <c r="F1097" s="51">
        <f t="shared" si="237"/>
        <v>0.6</v>
      </c>
      <c r="G1097" s="45">
        <v>1430</v>
      </c>
      <c r="H1097" s="51">
        <f t="shared" si="238"/>
        <v>0.60416666666666663</v>
      </c>
      <c r="I1097" s="44" t="str">
        <f t="shared" si="226"/>
        <v/>
      </c>
      <c r="J1097" s="45">
        <f t="shared" si="227"/>
        <v>15.000000000000107</v>
      </c>
      <c r="K1097" s="45">
        <f t="shared" si="228"/>
        <v>5.9999999999999787</v>
      </c>
      <c r="L1097" s="45">
        <f t="shared" si="229"/>
        <v>2</v>
      </c>
      <c r="M1097" s="45">
        <f t="shared" ca="1" si="230"/>
        <v>1100</v>
      </c>
      <c r="N1097" s="45" t="str">
        <f t="shared" si="231"/>
        <v/>
      </c>
      <c r="O1097" s="45">
        <f t="shared" si="232"/>
        <v>2100.000000000015</v>
      </c>
      <c r="P1097" s="46">
        <f t="shared" si="233"/>
        <v>2041.5570490586497</v>
      </c>
      <c r="Q1097" s="45">
        <f t="shared" si="234"/>
        <v>599.99999999999784</v>
      </c>
      <c r="R1097" s="45">
        <f t="shared" si="235"/>
        <v>2700.0000000000127</v>
      </c>
      <c r="S1097" s="46">
        <f t="shared" si="236"/>
        <v>2641.5570490586474</v>
      </c>
    </row>
    <row r="1098" spans="1:19" x14ac:dyDescent="0.25">
      <c r="B1098" s="54"/>
      <c r="D1098" s="54">
        <v>180</v>
      </c>
      <c r="E1098" s="45">
        <v>1445</v>
      </c>
      <c r="F1098" s="51">
        <f t="shared" si="237"/>
        <v>0.61458333333333337</v>
      </c>
      <c r="G1098" s="45">
        <v>1745</v>
      </c>
      <c r="H1098" s="51">
        <f t="shared" si="238"/>
        <v>0.73958333333333337</v>
      </c>
      <c r="I1098" s="44">
        <f t="shared" si="226"/>
        <v>0.74305555555555558</v>
      </c>
      <c r="J1098" s="45" t="str">
        <f t="shared" si="227"/>
        <v/>
      </c>
      <c r="K1098" s="45">
        <f t="shared" si="228"/>
        <v>180</v>
      </c>
      <c r="L1098" s="45">
        <f t="shared" si="229"/>
        <v>3</v>
      </c>
      <c r="M1098" s="45">
        <f t="shared" ca="1" si="230"/>
        <v>1100</v>
      </c>
      <c r="N1098" s="45">
        <f t="shared" ca="1" si="231"/>
        <v>410.00000000000006</v>
      </c>
      <c r="O1098" s="45">
        <f t="shared" si="232"/>
        <v>450</v>
      </c>
      <c r="P1098" s="46">
        <f t="shared" si="233"/>
        <v>47.347346607878421</v>
      </c>
      <c r="Q1098" s="45">
        <f t="shared" si="234"/>
        <v>32400</v>
      </c>
      <c r="R1098" s="45">
        <f t="shared" si="235"/>
        <v>32850</v>
      </c>
      <c r="S1098" s="46">
        <f t="shared" si="236"/>
        <v>32447.347346607879</v>
      </c>
    </row>
    <row r="1099" spans="1:19" x14ac:dyDescent="0.25">
      <c r="A1099" s="50">
        <v>38051</v>
      </c>
      <c r="B1099" s="54">
        <v>906</v>
      </c>
      <c r="D1099" s="54">
        <v>0.01</v>
      </c>
      <c r="E1099" s="45">
        <v>942</v>
      </c>
      <c r="F1099" s="51">
        <f t="shared" si="237"/>
        <v>0.40416666666666662</v>
      </c>
      <c r="G1099" s="45">
        <v>944</v>
      </c>
      <c r="H1099" s="51">
        <f t="shared" si="238"/>
        <v>0.4055555555555555</v>
      </c>
      <c r="I1099" s="44" t="str">
        <f t="shared" si="226"/>
        <v/>
      </c>
      <c r="J1099" s="45">
        <f t="shared" si="227"/>
        <v>11.000000000000041</v>
      </c>
      <c r="K1099" s="45">
        <f t="shared" si="228"/>
        <v>1.9999999999999929</v>
      </c>
      <c r="L1099" s="45">
        <f t="shared" si="229"/>
        <v>1</v>
      </c>
      <c r="M1099" s="45">
        <f t="shared" ca="1" si="230"/>
        <v>906</v>
      </c>
      <c r="N1099" s="45" t="str">
        <f t="shared" si="231"/>
        <v/>
      </c>
      <c r="O1099" s="45">
        <f t="shared" si="232"/>
        <v>550.05500000000211</v>
      </c>
      <c r="P1099" s="46">
        <f t="shared" si="233"/>
        <v>119.42033582048003</v>
      </c>
      <c r="Q1099" s="45">
        <f t="shared" si="234"/>
        <v>1.9999999999999931E-2</v>
      </c>
      <c r="R1099" s="45">
        <f t="shared" si="235"/>
        <v>550.07500000000209</v>
      </c>
      <c r="S1099" s="46">
        <f t="shared" si="236"/>
        <v>119.44033582048003</v>
      </c>
    </row>
    <row r="1100" spans="1:19" x14ac:dyDescent="0.25">
      <c r="B1100" s="54"/>
      <c r="D1100" s="54">
        <v>100</v>
      </c>
      <c r="E1100" s="45">
        <v>955</v>
      </c>
      <c r="F1100" s="51">
        <f t="shared" si="237"/>
        <v>0.41319444444444442</v>
      </c>
      <c r="G1100" s="45">
        <v>1003</v>
      </c>
      <c r="H1100" s="51">
        <f t="shared" si="238"/>
        <v>0.41875000000000001</v>
      </c>
      <c r="I1100" s="44" t="str">
        <f t="shared" si="226"/>
        <v/>
      </c>
      <c r="J1100" s="45">
        <f t="shared" si="227"/>
        <v>2.9999999999999893</v>
      </c>
      <c r="K1100" s="45">
        <f t="shared" si="228"/>
        <v>8.0000000000000515</v>
      </c>
      <c r="L1100" s="45">
        <f t="shared" si="229"/>
        <v>2</v>
      </c>
      <c r="M1100" s="45">
        <f t="shared" ca="1" si="230"/>
        <v>906</v>
      </c>
      <c r="N1100" s="45" t="str">
        <f t="shared" si="231"/>
        <v/>
      </c>
      <c r="O1100" s="45">
        <f t="shared" si="232"/>
        <v>176.99999999999937</v>
      </c>
      <c r="P1100" s="46">
        <f t="shared" si="233"/>
        <v>143.4570982252377</v>
      </c>
      <c r="Q1100" s="45">
        <f t="shared" si="234"/>
        <v>800.00000000000512</v>
      </c>
      <c r="R1100" s="45">
        <f t="shared" si="235"/>
        <v>977.00000000000455</v>
      </c>
      <c r="S1100" s="46">
        <f t="shared" si="236"/>
        <v>943.45709822524282</v>
      </c>
    </row>
    <row r="1101" spans="1:19" x14ac:dyDescent="0.25">
      <c r="B1101" s="54"/>
      <c r="D1101" s="54">
        <v>18</v>
      </c>
      <c r="E1101" s="45">
        <v>1006</v>
      </c>
      <c r="F1101" s="51">
        <f t="shared" si="237"/>
        <v>0.42083333333333334</v>
      </c>
      <c r="G1101" s="45">
        <v>1100</v>
      </c>
      <c r="H1101" s="51">
        <f t="shared" si="238"/>
        <v>0.45833333333333331</v>
      </c>
      <c r="I1101" s="44" t="str">
        <f t="shared" si="226"/>
        <v/>
      </c>
      <c r="J1101" s="45">
        <f t="shared" si="227"/>
        <v>9.9999999999999645</v>
      </c>
      <c r="K1101" s="45">
        <f t="shared" si="228"/>
        <v>53.999999999999972</v>
      </c>
      <c r="L1101" s="45">
        <f t="shared" si="229"/>
        <v>3</v>
      </c>
      <c r="M1101" s="45">
        <f t="shared" ca="1" si="230"/>
        <v>906</v>
      </c>
      <c r="N1101" s="45" t="str">
        <f t="shared" si="231"/>
        <v/>
      </c>
      <c r="O1101" s="45">
        <f t="shared" si="232"/>
        <v>90.499999999999687</v>
      </c>
      <c r="P1101" s="46">
        <f t="shared" si="233"/>
        <v>34.469830565009524</v>
      </c>
      <c r="Q1101" s="45">
        <f t="shared" si="234"/>
        <v>971.99999999999955</v>
      </c>
      <c r="R1101" s="45">
        <f t="shared" si="235"/>
        <v>1062.4999999999993</v>
      </c>
      <c r="S1101" s="46">
        <f t="shared" si="236"/>
        <v>1006.469830565009</v>
      </c>
    </row>
    <row r="1102" spans="1:19" x14ac:dyDescent="0.25">
      <c r="B1102" s="54"/>
      <c r="D1102" s="54">
        <v>0.1</v>
      </c>
      <c r="E1102" s="45">
        <v>1110</v>
      </c>
      <c r="F1102" s="51">
        <f t="shared" si="237"/>
        <v>0.46527777777777773</v>
      </c>
      <c r="G1102" s="45">
        <v>1154</v>
      </c>
      <c r="H1102" s="51">
        <f t="shared" si="238"/>
        <v>0.49583333333333335</v>
      </c>
      <c r="I1102" s="44" t="str">
        <f t="shared" si="226"/>
        <v/>
      </c>
      <c r="J1102" s="45">
        <f t="shared" si="227"/>
        <v>8.999999999999968</v>
      </c>
      <c r="K1102" s="45">
        <f t="shared" si="228"/>
        <v>44.000000000000085</v>
      </c>
      <c r="L1102" s="45">
        <f t="shared" si="229"/>
        <v>4</v>
      </c>
      <c r="M1102" s="45">
        <f t="shared" ca="1" si="230"/>
        <v>906</v>
      </c>
      <c r="N1102" s="45" t="str">
        <f t="shared" si="231"/>
        <v/>
      </c>
      <c r="O1102" s="45">
        <f t="shared" si="232"/>
        <v>810.44999999999709</v>
      </c>
      <c r="P1102" s="46">
        <f t="shared" si="233"/>
        <v>216.00868502871228</v>
      </c>
      <c r="Q1102" s="45">
        <f t="shared" si="234"/>
        <v>4.4000000000000083</v>
      </c>
      <c r="R1102" s="45">
        <f t="shared" si="235"/>
        <v>814.84999999999707</v>
      </c>
      <c r="S1102" s="46">
        <f t="shared" si="236"/>
        <v>220.40868502871228</v>
      </c>
    </row>
    <row r="1103" spans="1:19" x14ac:dyDescent="0.25">
      <c r="B1103" s="54"/>
      <c r="D1103" s="54">
        <v>180</v>
      </c>
      <c r="E1103" s="45">
        <v>1203</v>
      </c>
      <c r="F1103" s="51">
        <f t="shared" si="237"/>
        <v>0.50208333333333333</v>
      </c>
      <c r="G1103" s="45">
        <v>1300</v>
      </c>
      <c r="H1103" s="51">
        <f t="shared" si="238"/>
        <v>0.54166666666666663</v>
      </c>
      <c r="I1103" s="44">
        <f t="shared" si="226"/>
        <v>0.54513888888888884</v>
      </c>
      <c r="J1103" s="45" t="str">
        <f t="shared" si="227"/>
        <v/>
      </c>
      <c r="K1103" s="45">
        <f t="shared" si="228"/>
        <v>56.999999999999957</v>
      </c>
      <c r="L1103" s="45">
        <f t="shared" si="229"/>
        <v>5</v>
      </c>
      <c r="M1103" s="45">
        <f t="shared" ca="1" si="230"/>
        <v>906</v>
      </c>
      <c r="N1103" s="45">
        <f t="shared" ca="1" si="231"/>
        <v>238.99999999999994</v>
      </c>
      <c r="O1103" s="45">
        <f t="shared" si="232"/>
        <v>450</v>
      </c>
      <c r="P1103" s="46">
        <f t="shared" si="233"/>
        <v>47.347346607878421</v>
      </c>
      <c r="Q1103" s="45">
        <f t="shared" si="234"/>
        <v>10259.999999999993</v>
      </c>
      <c r="R1103" s="45">
        <f t="shared" si="235"/>
        <v>10709.999999999993</v>
      </c>
      <c r="S1103" s="46">
        <f t="shared" si="236"/>
        <v>10307.34734660787</v>
      </c>
    </row>
    <row r="1104" spans="1:19" x14ac:dyDescent="0.25">
      <c r="A1104" s="50">
        <v>38054</v>
      </c>
      <c r="B1104" s="54">
        <v>907</v>
      </c>
      <c r="D1104" s="54">
        <v>0.01</v>
      </c>
      <c r="E1104" s="45">
        <v>1031</v>
      </c>
      <c r="F1104" s="51">
        <f t="shared" si="237"/>
        <v>0.4381944444444445</v>
      </c>
      <c r="G1104" s="45">
        <v>1035</v>
      </c>
      <c r="H1104" s="51">
        <f t="shared" si="238"/>
        <v>0.44097222222222227</v>
      </c>
      <c r="I1104" s="44" t="str">
        <f t="shared" si="226"/>
        <v/>
      </c>
      <c r="J1104" s="45">
        <f t="shared" si="227"/>
        <v>5.9999999999999787</v>
      </c>
      <c r="K1104" s="45">
        <f t="shared" si="228"/>
        <v>3.9999999999999858</v>
      </c>
      <c r="L1104" s="45">
        <f t="shared" si="229"/>
        <v>1</v>
      </c>
      <c r="M1104" s="45">
        <f t="shared" ca="1" si="230"/>
        <v>907</v>
      </c>
      <c r="N1104" s="45" t="str">
        <f t="shared" si="231"/>
        <v/>
      </c>
      <c r="O1104" s="45">
        <f t="shared" si="232"/>
        <v>0.32999999999999885</v>
      </c>
      <c r="P1104" s="46">
        <f t="shared" si="233"/>
        <v>0.23452818661036695</v>
      </c>
      <c r="Q1104" s="45">
        <f t="shared" si="234"/>
        <v>3.9999999999999862E-2</v>
      </c>
      <c r="R1104" s="45">
        <f t="shared" si="235"/>
        <v>0.36999999999999872</v>
      </c>
      <c r="S1104" s="46">
        <f t="shared" si="236"/>
        <v>0.27452818661036682</v>
      </c>
    </row>
    <row r="1105" spans="1:19" x14ac:dyDescent="0.25">
      <c r="B1105" s="54"/>
      <c r="D1105" s="54">
        <v>0.1</v>
      </c>
      <c r="E1105" s="45">
        <v>1041</v>
      </c>
      <c r="F1105" s="51">
        <f t="shared" si="237"/>
        <v>0.44513888888888892</v>
      </c>
      <c r="G1105" s="45">
        <v>1055</v>
      </c>
      <c r="H1105" s="51">
        <f t="shared" si="238"/>
        <v>0.4548611111111111</v>
      </c>
      <c r="I1105" s="44">
        <f t="shared" si="226"/>
        <v>0.45833333333333331</v>
      </c>
      <c r="J1105" s="45" t="str">
        <f t="shared" si="227"/>
        <v/>
      </c>
      <c r="K1105" s="45">
        <f t="shared" si="228"/>
        <v>13.99999999999995</v>
      </c>
      <c r="L1105" s="45">
        <f t="shared" si="229"/>
        <v>2</v>
      </c>
      <c r="M1105" s="45">
        <f t="shared" ca="1" si="230"/>
        <v>907</v>
      </c>
      <c r="N1105" s="45">
        <f t="shared" ca="1" si="231"/>
        <v>112.99999999999991</v>
      </c>
      <c r="O1105" s="45">
        <f t="shared" si="232"/>
        <v>0.25</v>
      </c>
      <c r="P1105" s="46">
        <f t="shared" si="233"/>
        <v>4.342905372259271E-2</v>
      </c>
      <c r="Q1105" s="45">
        <f t="shared" si="234"/>
        <v>1.399999999999995</v>
      </c>
      <c r="R1105" s="45">
        <f t="shared" si="235"/>
        <v>1.649999999999995</v>
      </c>
      <c r="S1105" s="46">
        <f t="shared" si="236"/>
        <v>1.4434290537225878</v>
      </c>
    </row>
    <row r="1106" spans="1:19" x14ac:dyDescent="0.25">
      <c r="A1106" s="50">
        <v>38054</v>
      </c>
      <c r="B1106" s="54">
        <v>1101</v>
      </c>
      <c r="D1106" s="54">
        <v>0.1</v>
      </c>
      <c r="E1106" s="45">
        <v>1249</v>
      </c>
      <c r="F1106" s="51">
        <f t="shared" si="237"/>
        <v>0.53402777777777777</v>
      </c>
      <c r="G1106" s="45">
        <v>1303</v>
      </c>
      <c r="H1106" s="51">
        <f t="shared" si="238"/>
        <v>0.54375000000000007</v>
      </c>
      <c r="I1106" s="44" t="str">
        <f t="shared" si="226"/>
        <v/>
      </c>
      <c r="J1106" s="45">
        <f t="shared" si="227"/>
        <v>8.9999999999998082</v>
      </c>
      <c r="K1106" s="45">
        <f t="shared" si="228"/>
        <v>14.00000000000011</v>
      </c>
      <c r="L1106" s="45">
        <f t="shared" si="229"/>
        <v>1</v>
      </c>
      <c r="M1106" s="45">
        <f t="shared" ca="1" si="230"/>
        <v>1101</v>
      </c>
      <c r="N1106" s="45" t="str">
        <f t="shared" si="231"/>
        <v/>
      </c>
      <c r="O1106" s="45">
        <f t="shared" si="232"/>
        <v>450.44999999999038</v>
      </c>
      <c r="P1106" s="46">
        <f t="shared" si="233"/>
        <v>130.15824446039417</v>
      </c>
      <c r="Q1106" s="45">
        <f t="shared" si="234"/>
        <v>1.400000000000011</v>
      </c>
      <c r="R1106" s="45">
        <f t="shared" si="235"/>
        <v>451.84999999999042</v>
      </c>
      <c r="S1106" s="46">
        <f t="shared" si="236"/>
        <v>131.55824446039418</v>
      </c>
    </row>
    <row r="1107" spans="1:19" x14ac:dyDescent="0.25">
      <c r="B1107" s="54"/>
      <c r="D1107" s="54">
        <v>100</v>
      </c>
      <c r="E1107" s="45">
        <v>1312</v>
      </c>
      <c r="F1107" s="51">
        <f t="shared" si="237"/>
        <v>0.54999999999999993</v>
      </c>
      <c r="G1107" s="45">
        <v>1314</v>
      </c>
      <c r="H1107" s="51">
        <f t="shared" si="238"/>
        <v>0.55138888888888882</v>
      </c>
      <c r="I1107" s="44" t="str">
        <f t="shared" si="226"/>
        <v/>
      </c>
      <c r="J1107" s="45">
        <f t="shared" si="227"/>
        <v>3.0000000000001492</v>
      </c>
      <c r="K1107" s="45">
        <f t="shared" si="228"/>
        <v>1.9999999999999929</v>
      </c>
      <c r="L1107" s="45">
        <f t="shared" si="229"/>
        <v>2</v>
      </c>
      <c r="M1107" s="45">
        <f t="shared" ca="1" si="230"/>
        <v>1101</v>
      </c>
      <c r="N1107" s="45" t="str">
        <f t="shared" si="231"/>
        <v/>
      </c>
      <c r="O1107" s="45">
        <f t="shared" si="232"/>
        <v>420.00000000002092</v>
      </c>
      <c r="P1107" s="46">
        <f t="shared" si="233"/>
        <v>408.3114098117473</v>
      </c>
      <c r="Q1107" s="45">
        <f t="shared" si="234"/>
        <v>199.99999999999929</v>
      </c>
      <c r="R1107" s="45">
        <f t="shared" si="235"/>
        <v>620.00000000002024</v>
      </c>
      <c r="S1107" s="46">
        <f t="shared" si="236"/>
        <v>608.31140981174656</v>
      </c>
    </row>
    <row r="1108" spans="1:19" x14ac:dyDescent="0.25">
      <c r="B1108" s="54"/>
      <c r="D1108" s="54">
        <v>180</v>
      </c>
      <c r="E1108" s="45">
        <v>1317</v>
      </c>
      <c r="F1108" s="51">
        <f t="shared" si="237"/>
        <v>0.55347222222222225</v>
      </c>
      <c r="G1108" s="45">
        <v>1521</v>
      </c>
      <c r="H1108" s="51">
        <f t="shared" si="238"/>
        <v>0.63958333333333328</v>
      </c>
      <c r="I1108" s="44">
        <f t="shared" si="226"/>
        <v>0.64305555555555549</v>
      </c>
      <c r="J1108" s="45" t="str">
        <f t="shared" si="227"/>
        <v/>
      </c>
      <c r="K1108" s="45">
        <f t="shared" si="228"/>
        <v>123.99999999999989</v>
      </c>
      <c r="L1108" s="45">
        <f t="shared" si="229"/>
        <v>3</v>
      </c>
      <c r="M1108" s="45">
        <f t="shared" ca="1" si="230"/>
        <v>1101</v>
      </c>
      <c r="N1108" s="45">
        <f t="shared" ca="1" si="231"/>
        <v>264.99999999999989</v>
      </c>
      <c r="O1108" s="45">
        <f t="shared" si="232"/>
        <v>450</v>
      </c>
      <c r="P1108" s="46">
        <f t="shared" si="233"/>
        <v>47.347346607878421</v>
      </c>
      <c r="Q1108" s="45">
        <f t="shared" si="234"/>
        <v>22319.999999999978</v>
      </c>
      <c r="R1108" s="45">
        <f t="shared" si="235"/>
        <v>22769.999999999978</v>
      </c>
      <c r="S1108" s="46">
        <f t="shared" si="236"/>
        <v>22367.347346607858</v>
      </c>
    </row>
    <row r="1109" spans="1:19" x14ac:dyDescent="0.25">
      <c r="A1109" s="50">
        <v>38057</v>
      </c>
      <c r="B1109" s="54">
        <v>957</v>
      </c>
      <c r="D1109" s="54">
        <v>0.01</v>
      </c>
      <c r="E1109" s="45">
        <v>1036</v>
      </c>
      <c r="F1109" s="51">
        <f t="shared" si="237"/>
        <v>0.44166666666666665</v>
      </c>
      <c r="G1109" s="45">
        <v>1038</v>
      </c>
      <c r="H1109" s="51">
        <f t="shared" si="238"/>
        <v>0.44305555555555554</v>
      </c>
      <c r="I1109" s="44" t="str">
        <f t="shared" si="226"/>
        <v/>
      </c>
      <c r="J1109" s="45">
        <f t="shared" si="227"/>
        <v>11.000000000000041</v>
      </c>
      <c r="K1109" s="45">
        <f t="shared" si="228"/>
        <v>1.9999999999999929</v>
      </c>
      <c r="L1109" s="45">
        <f t="shared" si="229"/>
        <v>1</v>
      </c>
      <c r="M1109" s="45">
        <f t="shared" ca="1" si="230"/>
        <v>957</v>
      </c>
      <c r="N1109" s="45" t="str">
        <f t="shared" si="231"/>
        <v/>
      </c>
      <c r="O1109" s="45">
        <f t="shared" si="232"/>
        <v>550.05500000000211</v>
      </c>
      <c r="P1109" s="46">
        <f t="shared" si="233"/>
        <v>119.42033582048003</v>
      </c>
      <c r="Q1109" s="45">
        <f t="shared" si="234"/>
        <v>1.9999999999999931E-2</v>
      </c>
      <c r="R1109" s="45">
        <f t="shared" si="235"/>
        <v>550.07500000000209</v>
      </c>
      <c r="S1109" s="46">
        <f t="shared" si="236"/>
        <v>119.44033582048003</v>
      </c>
    </row>
    <row r="1110" spans="1:19" x14ac:dyDescent="0.25">
      <c r="B1110" s="54"/>
      <c r="D1110" s="54">
        <v>100</v>
      </c>
      <c r="E1110" s="45">
        <v>1049</v>
      </c>
      <c r="F1110" s="51">
        <f t="shared" si="237"/>
        <v>0.45069444444444445</v>
      </c>
      <c r="G1110" s="45">
        <v>1051</v>
      </c>
      <c r="H1110" s="51">
        <f t="shared" si="238"/>
        <v>0.45208333333333334</v>
      </c>
      <c r="I1110" s="44" t="str">
        <f t="shared" si="226"/>
        <v/>
      </c>
      <c r="J1110" s="45">
        <f t="shared" si="227"/>
        <v>2.9999999999999893</v>
      </c>
      <c r="K1110" s="45">
        <f t="shared" si="228"/>
        <v>1.9999999999999929</v>
      </c>
      <c r="L1110" s="45">
        <f t="shared" si="229"/>
        <v>2</v>
      </c>
      <c r="M1110" s="45">
        <f t="shared" ca="1" si="230"/>
        <v>957</v>
      </c>
      <c r="N1110" s="45" t="str">
        <f t="shared" si="231"/>
        <v/>
      </c>
      <c r="O1110" s="45">
        <f t="shared" si="232"/>
        <v>419.99999999999852</v>
      </c>
      <c r="P1110" s="46">
        <f t="shared" si="233"/>
        <v>408.31140981172558</v>
      </c>
      <c r="Q1110" s="45">
        <f t="shared" si="234"/>
        <v>199.99999999999929</v>
      </c>
      <c r="R1110" s="45">
        <f t="shared" si="235"/>
        <v>619.99999999999784</v>
      </c>
      <c r="S1110" s="46">
        <f t="shared" si="236"/>
        <v>608.31140981172484</v>
      </c>
    </row>
    <row r="1111" spans="1:19" x14ac:dyDescent="0.25">
      <c r="B1111" s="54"/>
      <c r="D1111" s="54">
        <v>180</v>
      </c>
      <c r="E1111" s="45">
        <v>1054</v>
      </c>
      <c r="F1111" s="51">
        <f t="shared" si="237"/>
        <v>0.45416666666666666</v>
      </c>
      <c r="G1111" s="45">
        <v>1302</v>
      </c>
      <c r="H1111" s="51">
        <f t="shared" si="238"/>
        <v>0.54305555555555551</v>
      </c>
      <c r="I1111" s="44">
        <f t="shared" si="226"/>
        <v>0.54652777777777772</v>
      </c>
      <c r="J1111" s="45" t="str">
        <f t="shared" si="227"/>
        <v/>
      </c>
      <c r="K1111" s="45">
        <f t="shared" si="228"/>
        <v>127.99999999999994</v>
      </c>
      <c r="L1111" s="45">
        <f t="shared" si="229"/>
        <v>3</v>
      </c>
      <c r="M1111" s="45">
        <f t="shared" ca="1" si="230"/>
        <v>957</v>
      </c>
      <c r="N1111" s="45">
        <f t="shared" ca="1" si="231"/>
        <v>189.99999999999997</v>
      </c>
      <c r="O1111" s="45">
        <f t="shared" si="232"/>
        <v>450</v>
      </c>
      <c r="P1111" s="46">
        <f t="shared" si="233"/>
        <v>47.347346607878421</v>
      </c>
      <c r="Q1111" s="45">
        <f t="shared" si="234"/>
        <v>23039.999999999989</v>
      </c>
      <c r="R1111" s="45">
        <f t="shared" si="235"/>
        <v>23489.999999999989</v>
      </c>
      <c r="S1111" s="46">
        <f t="shared" si="236"/>
        <v>23087.347346607869</v>
      </c>
    </row>
    <row r="1112" spans="1:19" x14ac:dyDescent="0.25">
      <c r="A1112" s="50">
        <v>38058</v>
      </c>
      <c r="B1112" s="54">
        <v>920</v>
      </c>
      <c r="D1112" s="54">
        <v>0.01</v>
      </c>
      <c r="E1112" s="45">
        <v>951</v>
      </c>
      <c r="F1112" s="51">
        <f t="shared" si="237"/>
        <v>0.41041666666666665</v>
      </c>
      <c r="G1112" s="45">
        <v>953</v>
      </c>
      <c r="H1112" s="51">
        <f t="shared" si="238"/>
        <v>0.41180555555555554</v>
      </c>
      <c r="I1112" s="44" t="str">
        <f t="shared" si="226"/>
        <v/>
      </c>
      <c r="J1112" s="45">
        <f t="shared" si="227"/>
        <v>11.000000000000041</v>
      </c>
      <c r="K1112" s="45">
        <f t="shared" si="228"/>
        <v>1.9999999999999929</v>
      </c>
      <c r="L1112" s="45">
        <f t="shared" si="229"/>
        <v>1</v>
      </c>
      <c r="M1112" s="45">
        <f t="shared" ca="1" si="230"/>
        <v>920</v>
      </c>
      <c r="N1112" s="45" t="str">
        <f t="shared" si="231"/>
        <v/>
      </c>
      <c r="O1112" s="45">
        <f t="shared" si="232"/>
        <v>550.05500000000211</v>
      </c>
      <c r="P1112" s="46">
        <f t="shared" si="233"/>
        <v>119.42033582048003</v>
      </c>
      <c r="Q1112" s="45">
        <f t="shared" si="234"/>
        <v>1.9999999999999931E-2</v>
      </c>
      <c r="R1112" s="45">
        <f t="shared" si="235"/>
        <v>550.07500000000209</v>
      </c>
      <c r="S1112" s="46">
        <f t="shared" si="236"/>
        <v>119.44033582048003</v>
      </c>
    </row>
    <row r="1113" spans="1:19" x14ac:dyDescent="0.25">
      <c r="B1113" s="54"/>
      <c r="D1113" s="54">
        <v>100</v>
      </c>
      <c r="E1113" s="45">
        <v>1004</v>
      </c>
      <c r="F1113" s="51">
        <f t="shared" si="237"/>
        <v>0.41944444444444445</v>
      </c>
      <c r="G1113" s="45">
        <v>1007</v>
      </c>
      <c r="H1113" s="51">
        <f t="shared" si="238"/>
        <v>0.42152777777777778</v>
      </c>
      <c r="I1113" s="44" t="str">
        <f t="shared" si="226"/>
        <v/>
      </c>
      <c r="J1113" s="45">
        <f t="shared" si="227"/>
        <v>3.9999999999999858</v>
      </c>
      <c r="K1113" s="45">
        <f t="shared" si="228"/>
        <v>2.9999999999999893</v>
      </c>
      <c r="L1113" s="45">
        <f t="shared" si="229"/>
        <v>2</v>
      </c>
      <c r="M1113" s="45">
        <f t="shared" ca="1" si="230"/>
        <v>920</v>
      </c>
      <c r="N1113" s="45" t="str">
        <f t="shared" si="231"/>
        <v/>
      </c>
      <c r="O1113" s="45">
        <f t="shared" si="232"/>
        <v>559.99999999999795</v>
      </c>
      <c r="P1113" s="46">
        <f t="shared" si="233"/>
        <v>544.41521308230074</v>
      </c>
      <c r="Q1113" s="45">
        <f t="shared" si="234"/>
        <v>299.99999999999892</v>
      </c>
      <c r="R1113" s="45">
        <f t="shared" si="235"/>
        <v>859.99999999999682</v>
      </c>
      <c r="S1113" s="46">
        <f t="shared" si="236"/>
        <v>844.41521308229972</v>
      </c>
    </row>
    <row r="1114" spans="1:19" x14ac:dyDescent="0.25">
      <c r="B1114" s="54"/>
      <c r="D1114" s="54">
        <v>180</v>
      </c>
      <c r="E1114" s="45">
        <v>1011</v>
      </c>
      <c r="F1114" s="51">
        <f t="shared" si="237"/>
        <v>0.42430555555555555</v>
      </c>
      <c r="G1114" s="45">
        <v>1225</v>
      </c>
      <c r="H1114" s="51">
        <f t="shared" si="238"/>
        <v>0.51736111111111105</v>
      </c>
      <c r="I1114" s="44">
        <f t="shared" si="226"/>
        <v>0.52083333333333326</v>
      </c>
      <c r="J1114" s="45" t="str">
        <f t="shared" si="227"/>
        <v/>
      </c>
      <c r="K1114" s="45">
        <f t="shared" si="228"/>
        <v>133.99999999999991</v>
      </c>
      <c r="L1114" s="45">
        <f t="shared" si="229"/>
        <v>3</v>
      </c>
      <c r="M1114" s="45">
        <f t="shared" ca="1" si="230"/>
        <v>920</v>
      </c>
      <c r="N1114" s="45">
        <f t="shared" ca="1" si="231"/>
        <v>189.99999999999989</v>
      </c>
      <c r="O1114" s="45">
        <f t="shared" si="232"/>
        <v>450</v>
      </c>
      <c r="P1114" s="46">
        <f t="shared" si="233"/>
        <v>47.347346607878421</v>
      </c>
      <c r="Q1114" s="45">
        <f t="shared" si="234"/>
        <v>24119.999999999985</v>
      </c>
      <c r="R1114" s="45">
        <f t="shared" si="235"/>
        <v>24569.999999999985</v>
      </c>
      <c r="S1114" s="46">
        <f t="shared" si="236"/>
        <v>24167.347346607865</v>
      </c>
    </row>
    <row r="1115" spans="1:19" x14ac:dyDescent="0.25">
      <c r="A1115" s="50">
        <v>38061</v>
      </c>
      <c r="B1115" s="54">
        <v>1003</v>
      </c>
      <c r="D1115" s="54">
        <v>0.01</v>
      </c>
      <c r="E1115" s="45">
        <v>1545</v>
      </c>
      <c r="F1115" s="51">
        <f t="shared" si="237"/>
        <v>0.65625</v>
      </c>
      <c r="G1115" s="45">
        <v>1615</v>
      </c>
      <c r="H1115" s="51">
        <f t="shared" si="238"/>
        <v>0.67708333333333337</v>
      </c>
      <c r="I1115" s="44" t="str">
        <f t="shared" si="226"/>
        <v/>
      </c>
      <c r="J1115" s="45">
        <f t="shared" si="227"/>
        <v>10.999999999999961</v>
      </c>
      <c r="K1115" s="45">
        <f t="shared" si="228"/>
        <v>30.000000000000053</v>
      </c>
      <c r="L1115" s="45">
        <f t="shared" si="229"/>
        <v>1</v>
      </c>
      <c r="M1115" s="45">
        <f t="shared" ca="1" si="230"/>
        <v>1003</v>
      </c>
      <c r="N1115" s="45" t="str">
        <f t="shared" si="231"/>
        <v/>
      </c>
      <c r="O1115" s="45">
        <f t="shared" si="232"/>
        <v>5.5549999999999802</v>
      </c>
      <c r="P1115" s="46">
        <f t="shared" si="233"/>
        <v>2.3647842885280803</v>
      </c>
      <c r="Q1115" s="45">
        <f t="shared" si="234"/>
        <v>0.30000000000000054</v>
      </c>
      <c r="R1115" s="45">
        <f t="shared" si="235"/>
        <v>5.8549999999999809</v>
      </c>
      <c r="S1115" s="46">
        <f t="shared" si="236"/>
        <v>2.664784288528081</v>
      </c>
    </row>
    <row r="1116" spans="1:19" x14ac:dyDescent="0.25">
      <c r="B1116" s="54"/>
      <c r="D1116" s="54">
        <v>1</v>
      </c>
      <c r="E1116" s="45">
        <v>1626</v>
      </c>
      <c r="F1116" s="51">
        <f t="shared" si="237"/>
        <v>0.68472222222222223</v>
      </c>
      <c r="G1116" s="45">
        <v>1634</v>
      </c>
      <c r="H1116" s="51">
        <f t="shared" si="238"/>
        <v>0.69027777777777777</v>
      </c>
      <c r="I1116" s="44" t="str">
        <f t="shared" si="226"/>
        <v/>
      </c>
      <c r="J1116" s="45">
        <f t="shared" si="227"/>
        <v>13.000000000000114</v>
      </c>
      <c r="K1116" s="45">
        <f t="shared" si="228"/>
        <v>7.9999999999999716</v>
      </c>
      <c r="L1116" s="45">
        <f t="shared" si="229"/>
        <v>2</v>
      </c>
      <c r="M1116" s="45">
        <f t="shared" ca="1" si="230"/>
        <v>1003</v>
      </c>
      <c r="N1116" s="45" t="str">
        <f t="shared" si="231"/>
        <v/>
      </c>
      <c r="O1116" s="45">
        <f t="shared" si="232"/>
        <v>7.1500000000000634</v>
      </c>
      <c r="P1116" s="46">
        <f t="shared" si="233"/>
        <v>5.0812652990481819</v>
      </c>
      <c r="Q1116" s="45">
        <f t="shared" si="234"/>
        <v>7.9999999999999716</v>
      </c>
      <c r="R1116" s="45">
        <f t="shared" si="235"/>
        <v>15.150000000000034</v>
      </c>
      <c r="S1116" s="46">
        <f t="shared" si="236"/>
        <v>13.081265299048153</v>
      </c>
    </row>
    <row r="1117" spans="1:19" x14ac:dyDescent="0.25">
      <c r="B1117" s="54"/>
      <c r="D1117" s="54">
        <v>0.1</v>
      </c>
      <c r="E1117" s="45">
        <v>1647</v>
      </c>
      <c r="F1117" s="51">
        <f t="shared" si="237"/>
        <v>0.69930555555555562</v>
      </c>
      <c r="G1117" s="45">
        <v>1652</v>
      </c>
      <c r="H1117" s="51">
        <f t="shared" si="238"/>
        <v>0.70277777777777783</v>
      </c>
      <c r="I1117" s="44">
        <f t="shared" si="226"/>
        <v>0.70625000000000004</v>
      </c>
      <c r="J1117" s="45" t="str">
        <f t="shared" si="227"/>
        <v/>
      </c>
      <c r="K1117" s="45">
        <f t="shared" si="228"/>
        <v>4.9999999999999822</v>
      </c>
      <c r="L1117" s="45">
        <f t="shared" si="229"/>
        <v>3</v>
      </c>
      <c r="M1117" s="45">
        <f t="shared" ca="1" si="230"/>
        <v>1003</v>
      </c>
      <c r="N1117" s="45">
        <f t="shared" ca="1" si="231"/>
        <v>414.00000000000006</v>
      </c>
      <c r="O1117" s="45">
        <f t="shared" si="232"/>
        <v>0.25</v>
      </c>
      <c r="P1117" s="46">
        <f t="shared" si="233"/>
        <v>4.342905372259271E-2</v>
      </c>
      <c r="Q1117" s="45">
        <f t="shared" si="234"/>
        <v>0.49999999999999822</v>
      </c>
      <c r="R1117" s="45">
        <f t="shared" si="235"/>
        <v>0.74999999999999822</v>
      </c>
      <c r="S1117" s="46">
        <f t="shared" si="236"/>
        <v>0.54342905372259098</v>
      </c>
    </row>
    <row r="1118" spans="1:19" x14ac:dyDescent="0.25">
      <c r="A1118" s="50">
        <v>38062</v>
      </c>
      <c r="B1118" s="54">
        <v>756</v>
      </c>
      <c r="D1118" s="54">
        <v>0.01</v>
      </c>
      <c r="E1118" s="45">
        <v>855</v>
      </c>
      <c r="F1118" s="51">
        <f t="shared" si="237"/>
        <v>0.37152777777777773</v>
      </c>
      <c r="G1118" s="45">
        <v>910</v>
      </c>
      <c r="H1118" s="51">
        <f t="shared" si="238"/>
        <v>0.38194444444444442</v>
      </c>
      <c r="I1118" s="44" t="str">
        <f t="shared" si="226"/>
        <v/>
      </c>
      <c r="J1118" s="45">
        <f t="shared" si="227"/>
        <v>8.0000000000000515</v>
      </c>
      <c r="K1118" s="45">
        <f t="shared" si="228"/>
        <v>15.000000000000027</v>
      </c>
      <c r="L1118" s="45">
        <f t="shared" si="229"/>
        <v>1</v>
      </c>
      <c r="M1118" s="45">
        <f t="shared" ca="1" si="230"/>
        <v>756</v>
      </c>
      <c r="N1118" s="45" t="str">
        <f t="shared" si="231"/>
        <v/>
      </c>
      <c r="O1118" s="45">
        <f t="shared" si="232"/>
        <v>4.0400000000000258</v>
      </c>
      <c r="P1118" s="46">
        <f t="shared" si="233"/>
        <v>1.71984311892953</v>
      </c>
      <c r="Q1118" s="45">
        <f t="shared" si="234"/>
        <v>0.15000000000000027</v>
      </c>
      <c r="R1118" s="45">
        <f t="shared" si="235"/>
        <v>4.1900000000000261</v>
      </c>
      <c r="S1118" s="46">
        <f t="shared" si="236"/>
        <v>1.8698431189295304</v>
      </c>
    </row>
    <row r="1119" spans="1:19" x14ac:dyDescent="0.25">
      <c r="B1119" s="54"/>
      <c r="D1119" s="54">
        <v>1</v>
      </c>
      <c r="E1119" s="45">
        <v>918</v>
      </c>
      <c r="F1119" s="51">
        <f t="shared" si="237"/>
        <v>0.38750000000000001</v>
      </c>
      <c r="G1119" s="45">
        <v>930</v>
      </c>
      <c r="H1119" s="51">
        <f t="shared" si="238"/>
        <v>0.39583333333333331</v>
      </c>
      <c r="I1119" s="44" t="str">
        <f t="shared" si="226"/>
        <v/>
      </c>
      <c r="J1119" s="45">
        <f t="shared" si="227"/>
        <v>11.000000000000041</v>
      </c>
      <c r="K1119" s="45">
        <f t="shared" si="228"/>
        <v>11.999999999999957</v>
      </c>
      <c r="L1119" s="45">
        <f t="shared" si="229"/>
        <v>2</v>
      </c>
      <c r="M1119" s="45">
        <f t="shared" ca="1" si="230"/>
        <v>756</v>
      </c>
      <c r="N1119" s="45" t="str">
        <f t="shared" si="231"/>
        <v/>
      </c>
      <c r="O1119" s="45">
        <f t="shared" si="232"/>
        <v>5.5880000000000205</v>
      </c>
      <c r="P1119" s="46">
        <f t="shared" si="233"/>
        <v>2.6175876661804227</v>
      </c>
      <c r="Q1119" s="45">
        <f t="shared" si="234"/>
        <v>11.999999999999957</v>
      </c>
      <c r="R1119" s="45">
        <f t="shared" si="235"/>
        <v>17.58799999999998</v>
      </c>
      <c r="S1119" s="46">
        <f t="shared" si="236"/>
        <v>14.617587666180381</v>
      </c>
    </row>
    <row r="1120" spans="1:19" x14ac:dyDescent="0.25">
      <c r="B1120" s="54"/>
      <c r="D1120" s="54">
        <v>1.6E-2</v>
      </c>
      <c r="E1120" s="45">
        <v>941</v>
      </c>
      <c r="F1120" s="51">
        <f t="shared" si="237"/>
        <v>0.40347222222222223</v>
      </c>
      <c r="G1120" s="45">
        <v>947</v>
      </c>
      <c r="H1120" s="51">
        <f t="shared" si="238"/>
        <v>0.40763888888888888</v>
      </c>
      <c r="I1120" s="44">
        <f t="shared" si="226"/>
        <v>0.41111111111111109</v>
      </c>
      <c r="J1120" s="45" t="str">
        <f t="shared" si="227"/>
        <v/>
      </c>
      <c r="K1120" s="45">
        <f t="shared" si="228"/>
        <v>5.9999999999999787</v>
      </c>
      <c r="L1120" s="45">
        <f t="shared" si="229"/>
        <v>3</v>
      </c>
      <c r="M1120" s="45">
        <f t="shared" ca="1" si="230"/>
        <v>756</v>
      </c>
      <c r="N1120" s="45">
        <f t="shared" ca="1" si="231"/>
        <v>115.99999999999999</v>
      </c>
      <c r="O1120" s="45">
        <f t="shared" si="232"/>
        <v>0.04</v>
      </c>
      <c r="P1120" s="46">
        <f t="shared" si="233"/>
        <v>8.2636616258003528E-3</v>
      </c>
      <c r="Q1120" s="45">
        <f t="shared" si="234"/>
        <v>9.5999999999999655E-2</v>
      </c>
      <c r="R1120" s="45">
        <f t="shared" si="235"/>
        <v>0.13599999999999965</v>
      </c>
      <c r="S1120" s="46">
        <f t="shared" si="236"/>
        <v>0.1042636616258</v>
      </c>
    </row>
    <row r="1121" spans="1:19" x14ac:dyDescent="0.25">
      <c r="A1121" s="50">
        <v>38062</v>
      </c>
      <c r="B1121" s="54">
        <v>1235</v>
      </c>
      <c r="D1121" s="54">
        <v>1.2E-2</v>
      </c>
      <c r="E1121" s="45">
        <v>1316</v>
      </c>
      <c r="F1121" s="51">
        <f t="shared" si="237"/>
        <v>0.55277777777777781</v>
      </c>
      <c r="G1121" s="45">
        <v>1327</v>
      </c>
      <c r="H1121" s="51">
        <f t="shared" si="238"/>
        <v>0.56041666666666667</v>
      </c>
      <c r="I1121" s="44" t="str">
        <f t="shared" si="226"/>
        <v/>
      </c>
      <c r="J1121" s="45">
        <f t="shared" si="227"/>
        <v>9.9999999999999645</v>
      </c>
      <c r="K1121" s="45">
        <f t="shared" si="228"/>
        <v>10.999999999999961</v>
      </c>
      <c r="L1121" s="45">
        <f t="shared" si="229"/>
        <v>1</v>
      </c>
      <c r="M1121" s="45">
        <f t="shared" ca="1" si="230"/>
        <v>1235</v>
      </c>
      <c r="N1121" s="45" t="str">
        <f t="shared" si="231"/>
        <v/>
      </c>
      <c r="O1121" s="45">
        <f t="shared" si="232"/>
        <v>5.0599999999999818</v>
      </c>
      <c r="P1121" s="46">
        <f t="shared" si="233"/>
        <v>2.2338960124326408</v>
      </c>
      <c r="Q1121" s="45">
        <f t="shared" si="234"/>
        <v>0.13199999999999953</v>
      </c>
      <c r="R1121" s="45">
        <f t="shared" si="235"/>
        <v>5.1919999999999815</v>
      </c>
      <c r="S1121" s="46">
        <f t="shared" si="236"/>
        <v>2.3658960124326405</v>
      </c>
    </row>
    <row r="1122" spans="1:19" x14ac:dyDescent="0.25">
      <c r="B1122" s="54"/>
      <c r="D1122" s="54">
        <v>1</v>
      </c>
      <c r="E1122" s="45">
        <v>1337</v>
      </c>
      <c r="F1122" s="51">
        <f t="shared" si="237"/>
        <v>0.56736111111111109</v>
      </c>
      <c r="G1122" s="45">
        <v>1341</v>
      </c>
      <c r="H1122" s="51">
        <f t="shared" si="238"/>
        <v>0.57013888888888886</v>
      </c>
      <c r="I1122" s="44" t="str">
        <f t="shared" si="226"/>
        <v/>
      </c>
      <c r="J1122" s="45">
        <f t="shared" si="227"/>
        <v>11.000000000000121</v>
      </c>
      <c r="K1122" s="45">
        <f t="shared" si="228"/>
        <v>3.9999999999999858</v>
      </c>
      <c r="L1122" s="45">
        <f t="shared" si="229"/>
        <v>2</v>
      </c>
      <c r="M1122" s="45">
        <f t="shared" ca="1" si="230"/>
        <v>1235</v>
      </c>
      <c r="N1122" s="45" t="str">
        <f t="shared" si="231"/>
        <v/>
      </c>
      <c r="O1122" s="45">
        <f t="shared" si="232"/>
        <v>5.5770000000000612</v>
      </c>
      <c r="P1122" s="46">
        <f t="shared" si="233"/>
        <v>2.5408635306504266</v>
      </c>
      <c r="Q1122" s="45">
        <f t="shared" si="234"/>
        <v>3.9999999999999858</v>
      </c>
      <c r="R1122" s="45">
        <f t="shared" si="235"/>
        <v>9.5770000000000479</v>
      </c>
      <c r="S1122" s="46">
        <f t="shared" si="236"/>
        <v>6.5408635306504124</v>
      </c>
    </row>
    <row r="1123" spans="1:19" x14ac:dyDescent="0.25">
      <c r="B1123" s="54"/>
      <c r="D1123" s="54">
        <v>1.4E-2</v>
      </c>
      <c r="E1123" s="45">
        <v>1352</v>
      </c>
      <c r="F1123" s="51">
        <f t="shared" si="237"/>
        <v>0.57777777777777783</v>
      </c>
      <c r="G1123" s="45">
        <v>1357</v>
      </c>
      <c r="H1123" s="51">
        <f t="shared" si="238"/>
        <v>0.58124999999999993</v>
      </c>
      <c r="I1123" s="44" t="str">
        <f t="shared" si="226"/>
        <v/>
      </c>
      <c r="J1123" s="45">
        <f t="shared" si="227"/>
        <v>6.0000000000001386</v>
      </c>
      <c r="K1123" s="45">
        <f t="shared" si="228"/>
        <v>4.9999999999998224</v>
      </c>
      <c r="L1123" s="45">
        <f t="shared" si="229"/>
        <v>3</v>
      </c>
      <c r="M1123" s="45">
        <f t="shared" ca="1" si="230"/>
        <v>1235</v>
      </c>
      <c r="N1123" s="45" t="str">
        <f t="shared" si="231"/>
        <v/>
      </c>
      <c r="O1123" s="45">
        <f t="shared" si="232"/>
        <v>4.2000000000000974E-2</v>
      </c>
      <c r="P1123" s="46">
        <f t="shared" si="233"/>
        <v>8.7986823444602263E-3</v>
      </c>
      <c r="Q1123" s="45">
        <f t="shared" si="234"/>
        <v>6.9999999999997509E-2</v>
      </c>
      <c r="R1123" s="45">
        <f t="shared" si="235"/>
        <v>0.11199999999999849</v>
      </c>
      <c r="S1123" s="46">
        <f t="shared" si="236"/>
        <v>7.8798682344457735E-2</v>
      </c>
    </row>
    <row r="1124" spans="1:19" x14ac:dyDescent="0.25">
      <c r="B1124" s="54"/>
      <c r="D1124" s="54">
        <v>0</v>
      </c>
      <c r="E1124" s="45">
        <v>1403</v>
      </c>
      <c r="F1124" s="51">
        <f t="shared" si="237"/>
        <v>0.5854166666666667</v>
      </c>
      <c r="G1124" s="45">
        <v>1441</v>
      </c>
      <c r="H1124" s="51">
        <f t="shared" si="238"/>
        <v>0.6118055555555556</v>
      </c>
      <c r="I1124" s="44" t="str">
        <f t="shared" si="226"/>
        <v/>
      </c>
      <c r="J1124" s="45">
        <f t="shared" si="227"/>
        <v>24.999999999999911</v>
      </c>
      <c r="K1124" s="45">
        <f t="shared" si="228"/>
        <v>38.000000000000028</v>
      </c>
      <c r="L1124" s="45">
        <f t="shared" si="229"/>
        <v>4</v>
      </c>
      <c r="M1124" s="45">
        <f t="shared" ca="1" si="230"/>
        <v>1235</v>
      </c>
      <c r="N1124" s="45" t="str">
        <f t="shared" si="231"/>
        <v/>
      </c>
      <c r="O1124" s="45">
        <f t="shared" si="232"/>
        <v>12.499999999999956</v>
      </c>
      <c r="P1124" s="46">
        <f t="shared" si="233"/>
        <v>1.8095602102832726</v>
      </c>
      <c r="Q1124" s="45">
        <f t="shared" si="234"/>
        <v>0</v>
      </c>
      <c r="R1124" s="45">
        <f t="shared" si="235"/>
        <v>12.499999999999956</v>
      </c>
      <c r="S1124" s="46">
        <f t="shared" si="236"/>
        <v>1.8095602102832726</v>
      </c>
    </row>
    <row r="1125" spans="1:19" x14ac:dyDescent="0.25">
      <c r="B1125" s="54"/>
      <c r="D1125" s="54">
        <v>1</v>
      </c>
      <c r="E1125" s="45">
        <v>1506</v>
      </c>
      <c r="F1125" s="51">
        <f t="shared" si="237"/>
        <v>0.62916666666666665</v>
      </c>
      <c r="G1125" s="45">
        <v>1552</v>
      </c>
      <c r="H1125" s="51">
        <f t="shared" si="238"/>
        <v>0.66111111111111109</v>
      </c>
      <c r="I1125" s="44" t="str">
        <f t="shared" si="226"/>
        <v/>
      </c>
      <c r="J1125" s="45">
        <f t="shared" si="227"/>
        <v>5.9999999999999787</v>
      </c>
      <c r="K1125" s="45">
        <f t="shared" si="228"/>
        <v>46</v>
      </c>
      <c r="L1125" s="45">
        <f t="shared" si="229"/>
        <v>5</v>
      </c>
      <c r="M1125" s="45">
        <f t="shared" ca="1" si="230"/>
        <v>1235</v>
      </c>
      <c r="N1125" s="45" t="str">
        <f t="shared" si="231"/>
        <v/>
      </c>
      <c r="O1125" s="45">
        <f t="shared" si="232"/>
        <v>302.99999999999892</v>
      </c>
      <c r="P1125" s="46">
        <f t="shared" si="233"/>
        <v>128.98548885400592</v>
      </c>
      <c r="Q1125" s="45">
        <f t="shared" si="234"/>
        <v>46</v>
      </c>
      <c r="R1125" s="45">
        <f t="shared" si="235"/>
        <v>348.99999999999892</v>
      </c>
      <c r="S1125" s="46">
        <f t="shared" si="236"/>
        <v>174.98548885400592</v>
      </c>
    </row>
    <row r="1126" spans="1:19" x14ac:dyDescent="0.25">
      <c r="B1126" s="54"/>
      <c r="D1126" s="54">
        <v>100</v>
      </c>
      <c r="E1126" s="45">
        <v>1558</v>
      </c>
      <c r="F1126" s="51">
        <f t="shared" si="237"/>
        <v>0.66527777777777775</v>
      </c>
      <c r="G1126" s="45">
        <v>1606</v>
      </c>
      <c r="H1126" s="51">
        <f t="shared" si="238"/>
        <v>0.67083333333333339</v>
      </c>
      <c r="I1126" s="44">
        <f t="shared" si="226"/>
        <v>0.6743055555555556</v>
      </c>
      <c r="J1126" s="45" t="str">
        <f t="shared" si="227"/>
        <v/>
      </c>
      <c r="K1126" s="45">
        <f t="shared" si="228"/>
        <v>8.0000000000001315</v>
      </c>
      <c r="L1126" s="45">
        <f t="shared" si="229"/>
        <v>6</v>
      </c>
      <c r="M1126" s="45">
        <f t="shared" ca="1" si="230"/>
        <v>1235</v>
      </c>
      <c r="N1126" s="45">
        <f t="shared" ca="1" si="231"/>
        <v>216.00000000000003</v>
      </c>
      <c r="O1126" s="45">
        <f t="shared" si="232"/>
        <v>250</v>
      </c>
      <c r="P1126" s="46">
        <f t="shared" si="233"/>
        <v>27.143420404993254</v>
      </c>
      <c r="Q1126" s="45">
        <f t="shared" si="234"/>
        <v>800.00000000001319</v>
      </c>
      <c r="R1126" s="45">
        <f t="shared" si="235"/>
        <v>1050.0000000000132</v>
      </c>
      <c r="S1126" s="46">
        <f t="shared" si="236"/>
        <v>827.1434204050064</v>
      </c>
    </row>
    <row r="1127" spans="1:19" x14ac:dyDescent="0.25">
      <c r="A1127" s="50">
        <v>38063</v>
      </c>
      <c r="B1127" s="54">
        <v>1250</v>
      </c>
      <c r="D1127" s="54">
        <v>0.01</v>
      </c>
      <c r="E1127" s="45">
        <v>1322</v>
      </c>
      <c r="F1127" s="51">
        <f t="shared" si="237"/>
        <v>0.55694444444444446</v>
      </c>
      <c r="G1127" s="45">
        <v>1325</v>
      </c>
      <c r="H1127" s="51">
        <f t="shared" si="238"/>
        <v>0.55902777777777779</v>
      </c>
      <c r="I1127" s="44" t="str">
        <f t="shared" si="226"/>
        <v/>
      </c>
      <c r="J1127" s="45">
        <f t="shared" si="227"/>
        <v>4.9999999999999822</v>
      </c>
      <c r="K1127" s="45">
        <f t="shared" si="228"/>
        <v>2.9999999999999893</v>
      </c>
      <c r="L1127" s="45">
        <f t="shared" si="229"/>
        <v>1</v>
      </c>
      <c r="M1127" s="45">
        <f t="shared" ca="1" si="230"/>
        <v>1250</v>
      </c>
      <c r="N1127" s="45" t="str">
        <f t="shared" si="231"/>
        <v/>
      </c>
      <c r="O1127" s="45">
        <f t="shared" si="232"/>
        <v>2.524999999999991</v>
      </c>
      <c r="P1127" s="46">
        <f t="shared" si="233"/>
        <v>1.0749019493309455</v>
      </c>
      <c r="Q1127" s="45">
        <f t="shared" si="234"/>
        <v>2.9999999999999895E-2</v>
      </c>
      <c r="R1127" s="45">
        <f t="shared" si="235"/>
        <v>2.5549999999999908</v>
      </c>
      <c r="S1127" s="46">
        <f t="shared" si="236"/>
        <v>1.1049019493309453</v>
      </c>
    </row>
    <row r="1128" spans="1:19" x14ac:dyDescent="0.25">
      <c r="B1128" s="54"/>
      <c r="D1128" s="54">
        <v>1</v>
      </c>
      <c r="E1128" s="45">
        <v>1330</v>
      </c>
      <c r="F1128" s="51">
        <f t="shared" si="237"/>
        <v>0.5625</v>
      </c>
      <c r="G1128" s="45">
        <v>1342</v>
      </c>
      <c r="H1128" s="51">
        <f t="shared" si="238"/>
        <v>0.5708333333333333</v>
      </c>
      <c r="I1128" s="44">
        <f t="shared" si="226"/>
        <v>0.57430555555555551</v>
      </c>
      <c r="J1128" s="45" t="str">
        <f t="shared" si="227"/>
        <v/>
      </c>
      <c r="K1128" s="45">
        <f t="shared" si="228"/>
        <v>11.999999999999957</v>
      </c>
      <c r="L1128" s="45">
        <f t="shared" si="229"/>
        <v>2</v>
      </c>
      <c r="M1128" s="45">
        <f t="shared" ca="1" si="230"/>
        <v>1250</v>
      </c>
      <c r="N1128" s="45">
        <f t="shared" ca="1" si="231"/>
        <v>56.999999999999957</v>
      </c>
      <c r="O1128" s="45">
        <f t="shared" si="232"/>
        <v>2.5</v>
      </c>
      <c r="P1128" s="46">
        <f t="shared" si="233"/>
        <v>0.36191198291773735</v>
      </c>
      <c r="Q1128" s="45">
        <f t="shared" si="234"/>
        <v>11.999999999999957</v>
      </c>
      <c r="R1128" s="45">
        <f t="shared" si="235"/>
        <v>14.499999999999957</v>
      </c>
      <c r="S1128" s="46">
        <f t="shared" si="236"/>
        <v>12.361911982917695</v>
      </c>
    </row>
    <row r="1129" spans="1:19" x14ac:dyDescent="0.25">
      <c r="A1129" s="50">
        <v>38064</v>
      </c>
      <c r="B1129" s="54">
        <v>802</v>
      </c>
      <c r="D1129" s="54">
        <v>0.01</v>
      </c>
      <c r="E1129" s="45">
        <v>855</v>
      </c>
      <c r="F1129" s="51">
        <f t="shared" si="237"/>
        <v>0.37152777777777773</v>
      </c>
      <c r="G1129" s="45">
        <v>901</v>
      </c>
      <c r="H1129" s="51">
        <f t="shared" si="238"/>
        <v>0.3756944444444445</v>
      </c>
      <c r="I1129" s="44" t="str">
        <f t="shared" si="226"/>
        <v/>
      </c>
      <c r="J1129" s="45">
        <f t="shared" si="227"/>
        <v>8.9999999999998881</v>
      </c>
      <c r="K1129" s="45">
        <f t="shared" si="228"/>
        <v>6.0000000000001386</v>
      </c>
      <c r="L1129" s="45">
        <f t="shared" si="229"/>
        <v>1</v>
      </c>
      <c r="M1129" s="45">
        <f t="shared" ca="1" si="230"/>
        <v>802</v>
      </c>
      <c r="N1129" s="45" t="str">
        <f t="shared" si="231"/>
        <v/>
      </c>
      <c r="O1129" s="45">
        <f t="shared" si="232"/>
        <v>0.94499999999998829</v>
      </c>
      <c r="P1129" s="46">
        <f t="shared" si="233"/>
        <v>0.5708301242775059</v>
      </c>
      <c r="Q1129" s="45">
        <f t="shared" si="234"/>
        <v>6.0000000000001386E-2</v>
      </c>
      <c r="R1129" s="45">
        <f t="shared" si="235"/>
        <v>1.0049999999999897</v>
      </c>
      <c r="S1129" s="46">
        <f t="shared" si="236"/>
        <v>0.63083012427750729</v>
      </c>
    </row>
    <row r="1130" spans="1:19" x14ac:dyDescent="0.25">
      <c r="B1130" s="54"/>
      <c r="D1130" s="54">
        <v>0.2</v>
      </c>
      <c r="E1130" s="45">
        <v>910</v>
      </c>
      <c r="F1130" s="51">
        <f t="shared" si="237"/>
        <v>0.38194444444444442</v>
      </c>
      <c r="G1130" s="45">
        <v>914</v>
      </c>
      <c r="H1130" s="51">
        <f t="shared" si="238"/>
        <v>0.38472222222222219</v>
      </c>
      <c r="I1130" s="44" t="str">
        <f t="shared" ref="I1130:I1193" si="239">IF(OR(A1131&lt;&gt;"",D1131=""),H1130+TIME(0,5,0),"")</f>
        <v/>
      </c>
      <c r="J1130" s="45">
        <f t="shared" ref="J1130:J1193" si="240">IF(AND(OR(AND(A1130&lt;&gt;"",A1131=""),AND(A1130="",A1131="")),D1131&lt;&gt;""),(F1131-H1130)*1440,"")</f>
        <v>9.000000000000048</v>
      </c>
      <c r="K1130" s="45">
        <f t="shared" ref="K1130:K1193" si="241">(H1130-F1130)*1440</f>
        <v>3.9999999999999858</v>
      </c>
      <c r="L1130" s="45">
        <f t="shared" ref="L1130:L1193" si="242">IF(A1130&lt;&gt;"",1,L1129+1)</f>
        <v>2</v>
      </c>
      <c r="M1130" s="45">
        <f t="shared" ref="M1130:M1193" ca="1" si="243">OFFSET(B1130,-L1130+1,0)</f>
        <v>802</v>
      </c>
      <c r="N1130" s="45" t="str">
        <f t="shared" ref="N1130:N1193" si="244">IF(I1130&lt;&gt;"",(I1130-VALUE(CONCATENATE(LEFT(M1130,LEN(M1130)-2),":",RIGHT(M1130,2))))*1440,"")</f>
        <v/>
      </c>
      <c r="O1130" s="45">
        <f t="shared" ref="O1130:O1193" si="245">IF(J1130&lt;&gt;"",(D1130+D1131)*J1130/2,D1130*5/2)</f>
        <v>68.400000000000361</v>
      </c>
      <c r="P1130" s="46">
        <f t="shared" ref="P1130:P1193" si="246">IF(J1130&lt;&gt;"",(D1131-D1130)*J1130/LN((D1131+0.000001)/(D1130+0.000001)),-5*(D1130-0.000001)/(LN(1/D1130)-13.8155))</f>
        <v>30.851307217681633</v>
      </c>
      <c r="Q1130" s="45">
        <f t="shared" ref="Q1130:Q1193" si="247">(D1130*K1130)</f>
        <v>0.79999999999999716</v>
      </c>
      <c r="R1130" s="45">
        <f t="shared" ref="R1130:R1193" si="248">O1130+Q1130</f>
        <v>69.200000000000358</v>
      </c>
      <c r="S1130" s="46">
        <f t="shared" ref="S1130:S1193" si="249">P1130+Q1130</f>
        <v>31.65130721768163</v>
      </c>
    </row>
    <row r="1131" spans="1:19" x14ac:dyDescent="0.25">
      <c r="B1131" s="54"/>
      <c r="D1131" s="54">
        <v>15</v>
      </c>
      <c r="E1131" s="45">
        <v>923</v>
      </c>
      <c r="F1131" s="51">
        <f t="shared" si="237"/>
        <v>0.39097222222222222</v>
      </c>
      <c r="G1131" s="45">
        <v>930</v>
      </c>
      <c r="H1131" s="51">
        <f t="shared" si="238"/>
        <v>0.39583333333333331</v>
      </c>
      <c r="I1131" s="44" t="str">
        <f t="shared" si="239"/>
        <v/>
      </c>
      <c r="J1131" s="45">
        <f t="shared" si="240"/>
        <v>15.000000000000027</v>
      </c>
      <c r="K1131" s="45">
        <f t="shared" si="241"/>
        <v>6.9999999999999751</v>
      </c>
      <c r="L1131" s="45">
        <f t="shared" si="242"/>
        <v>3</v>
      </c>
      <c r="M1131" s="45">
        <f t="shared" ca="1" si="243"/>
        <v>802</v>
      </c>
      <c r="N1131" s="45" t="str">
        <f t="shared" si="244"/>
        <v/>
      </c>
      <c r="O1131" s="45">
        <f t="shared" si="245"/>
        <v>112.8750000000002</v>
      </c>
      <c r="P1131" s="46">
        <f t="shared" si="246"/>
        <v>39.316152867073477</v>
      </c>
      <c r="Q1131" s="45">
        <f t="shared" si="247"/>
        <v>104.99999999999963</v>
      </c>
      <c r="R1131" s="45">
        <f t="shared" si="248"/>
        <v>217.87499999999983</v>
      </c>
      <c r="S1131" s="46">
        <f t="shared" si="249"/>
        <v>144.3161528670731</v>
      </c>
    </row>
    <row r="1132" spans="1:19" x14ac:dyDescent="0.25">
      <c r="B1132" s="54"/>
      <c r="D1132" s="54">
        <v>0.05</v>
      </c>
      <c r="E1132" s="45">
        <v>945</v>
      </c>
      <c r="F1132" s="51">
        <f t="shared" si="237"/>
        <v>0.40625</v>
      </c>
      <c r="G1132" s="45">
        <v>1005</v>
      </c>
      <c r="H1132" s="51">
        <f t="shared" si="238"/>
        <v>0.4201388888888889</v>
      </c>
      <c r="I1132" s="44" t="str">
        <f t="shared" si="239"/>
        <v/>
      </c>
      <c r="J1132" s="45">
        <f t="shared" si="240"/>
        <v>7.9999999999999716</v>
      </c>
      <c r="K1132" s="45">
        <f t="shared" si="241"/>
        <v>20.000000000000007</v>
      </c>
      <c r="L1132" s="45">
        <f t="shared" si="242"/>
        <v>4</v>
      </c>
      <c r="M1132" s="45">
        <f t="shared" ca="1" si="243"/>
        <v>802</v>
      </c>
      <c r="N1132" s="45" t="str">
        <f t="shared" si="244"/>
        <v/>
      </c>
      <c r="O1132" s="45">
        <f t="shared" si="245"/>
        <v>40.199999999999861</v>
      </c>
      <c r="P1132" s="46">
        <f t="shared" si="246"/>
        <v>15.023694026159754</v>
      </c>
      <c r="Q1132" s="45">
        <f t="shared" si="247"/>
        <v>1.0000000000000004</v>
      </c>
      <c r="R1132" s="45">
        <f t="shared" si="248"/>
        <v>41.199999999999861</v>
      </c>
      <c r="S1132" s="46">
        <f t="shared" si="249"/>
        <v>16.023694026159756</v>
      </c>
    </row>
    <row r="1133" spans="1:19" x14ac:dyDescent="0.25">
      <c r="B1133" s="54"/>
      <c r="D1133" s="54">
        <v>10</v>
      </c>
      <c r="E1133" s="45">
        <v>1013</v>
      </c>
      <c r="F1133" s="51">
        <f t="shared" si="237"/>
        <v>0.42569444444444443</v>
      </c>
      <c r="G1133" s="45">
        <v>1015</v>
      </c>
      <c r="H1133" s="51">
        <f t="shared" si="238"/>
        <v>0.42708333333333331</v>
      </c>
      <c r="I1133" s="44" t="str">
        <f t="shared" si="239"/>
        <v/>
      </c>
      <c r="J1133" s="45">
        <f t="shared" si="240"/>
        <v>7.9999999999999716</v>
      </c>
      <c r="K1133" s="45">
        <f t="shared" si="241"/>
        <v>1.9999999999999929</v>
      </c>
      <c r="L1133" s="45">
        <f t="shared" si="242"/>
        <v>5</v>
      </c>
      <c r="M1133" s="45">
        <f t="shared" ca="1" si="243"/>
        <v>802</v>
      </c>
      <c r="N1133" s="45" t="str">
        <f t="shared" si="244"/>
        <v/>
      </c>
      <c r="O1133" s="45">
        <f t="shared" si="245"/>
        <v>519.99999999999818</v>
      </c>
      <c r="P1133" s="46">
        <f t="shared" si="246"/>
        <v>354.13806491995513</v>
      </c>
      <c r="Q1133" s="45">
        <f t="shared" si="247"/>
        <v>19.999999999999929</v>
      </c>
      <c r="R1133" s="45">
        <f t="shared" si="248"/>
        <v>539.99999999999807</v>
      </c>
      <c r="S1133" s="46">
        <f t="shared" si="249"/>
        <v>374.13806491995507</v>
      </c>
    </row>
    <row r="1134" spans="1:19" x14ac:dyDescent="0.25">
      <c r="B1134" s="54"/>
      <c r="D1134" s="54">
        <v>120</v>
      </c>
      <c r="E1134" s="45">
        <v>1023</v>
      </c>
      <c r="F1134" s="51">
        <f t="shared" si="237"/>
        <v>0.43263888888888885</v>
      </c>
      <c r="G1134" s="45">
        <v>1027</v>
      </c>
      <c r="H1134" s="51">
        <f t="shared" si="238"/>
        <v>0.43541666666666662</v>
      </c>
      <c r="I1134" s="44" t="str">
        <f t="shared" si="239"/>
        <v/>
      </c>
      <c r="J1134" s="45">
        <f t="shared" si="240"/>
        <v>17.000000000000021</v>
      </c>
      <c r="K1134" s="45">
        <f t="shared" si="241"/>
        <v>3.9999999999999858</v>
      </c>
      <c r="L1134" s="45">
        <f t="shared" si="242"/>
        <v>6</v>
      </c>
      <c r="M1134" s="45">
        <f t="shared" ca="1" si="243"/>
        <v>802</v>
      </c>
      <c r="N1134" s="45" t="str">
        <f t="shared" si="244"/>
        <v/>
      </c>
      <c r="O1134" s="45">
        <f t="shared" si="245"/>
        <v>1020.3400000000013</v>
      </c>
      <c r="P1134" s="46">
        <f t="shared" si="246"/>
        <v>254.71305787460329</v>
      </c>
      <c r="Q1134" s="45">
        <f t="shared" si="247"/>
        <v>479.99999999999829</v>
      </c>
      <c r="R1134" s="45">
        <f t="shared" si="248"/>
        <v>1500.3399999999997</v>
      </c>
      <c r="S1134" s="46">
        <f t="shared" si="249"/>
        <v>734.71305787460165</v>
      </c>
    </row>
    <row r="1135" spans="1:19" x14ac:dyDescent="0.25">
      <c r="B1135" s="54"/>
      <c r="D1135" s="54">
        <v>0.04</v>
      </c>
      <c r="E1135" s="45">
        <v>1044</v>
      </c>
      <c r="F1135" s="51">
        <f t="shared" si="237"/>
        <v>0.44722222222222219</v>
      </c>
      <c r="G1135" s="45">
        <v>1046</v>
      </c>
      <c r="H1135" s="51">
        <f t="shared" si="238"/>
        <v>0.44861111111111113</v>
      </c>
      <c r="I1135" s="44">
        <f t="shared" si="239"/>
        <v>0.45208333333333334</v>
      </c>
      <c r="J1135" s="45" t="str">
        <f t="shared" si="240"/>
        <v/>
      </c>
      <c r="K1135" s="45">
        <f t="shared" si="241"/>
        <v>2.0000000000000728</v>
      </c>
      <c r="L1135" s="45">
        <f t="shared" si="242"/>
        <v>7</v>
      </c>
      <c r="M1135" s="45">
        <f t="shared" ca="1" si="243"/>
        <v>802</v>
      </c>
      <c r="N1135" s="45">
        <f t="shared" ca="1" si="244"/>
        <v>169.00000000000003</v>
      </c>
      <c r="O1135" s="45">
        <f t="shared" si="245"/>
        <v>0.1</v>
      </c>
      <c r="P1135" s="46">
        <f t="shared" si="246"/>
        <v>1.8873463538449264E-2</v>
      </c>
      <c r="Q1135" s="45">
        <f t="shared" si="247"/>
        <v>8.0000000000002916E-2</v>
      </c>
      <c r="R1135" s="45">
        <f t="shared" si="248"/>
        <v>0.18000000000000294</v>
      </c>
      <c r="S1135" s="46">
        <f t="shared" si="249"/>
        <v>9.887346353845218E-2</v>
      </c>
    </row>
    <row r="1136" spans="1:19" x14ac:dyDescent="0.25">
      <c r="A1136" s="50">
        <v>38064</v>
      </c>
      <c r="B1136" s="54">
        <v>1429</v>
      </c>
      <c r="D1136" s="54">
        <v>1</v>
      </c>
      <c r="E1136" s="45">
        <v>1458</v>
      </c>
      <c r="F1136" s="51">
        <f t="shared" si="237"/>
        <v>0.62361111111111112</v>
      </c>
      <c r="G1136" s="45">
        <v>1535</v>
      </c>
      <c r="H1136" s="51">
        <f t="shared" si="238"/>
        <v>0.64930555555555558</v>
      </c>
      <c r="I1136" s="44" t="str">
        <f t="shared" si="239"/>
        <v/>
      </c>
      <c r="J1136" s="45">
        <f t="shared" si="240"/>
        <v>6.9999999999999751</v>
      </c>
      <c r="K1136" s="45">
        <f t="shared" si="241"/>
        <v>37.000000000000028</v>
      </c>
      <c r="L1136" s="45">
        <f t="shared" si="242"/>
        <v>1</v>
      </c>
      <c r="M1136" s="45">
        <f t="shared" ca="1" si="243"/>
        <v>1429</v>
      </c>
      <c r="N1136" s="45" t="str">
        <f t="shared" si="244"/>
        <v/>
      </c>
      <c r="O1136" s="45">
        <f t="shared" si="245"/>
        <v>353.49999999999875</v>
      </c>
      <c r="P1136" s="46">
        <f t="shared" si="246"/>
        <v>150.48307032967355</v>
      </c>
      <c r="Q1136" s="45">
        <f t="shared" si="247"/>
        <v>37.000000000000028</v>
      </c>
      <c r="R1136" s="45">
        <f t="shared" si="248"/>
        <v>390.49999999999875</v>
      </c>
      <c r="S1136" s="46">
        <f t="shared" si="249"/>
        <v>187.48307032967358</v>
      </c>
    </row>
    <row r="1137" spans="1:19" x14ac:dyDescent="0.25">
      <c r="B1137" s="54"/>
      <c r="D1137" s="54">
        <v>100</v>
      </c>
      <c r="E1137" s="45">
        <v>1542</v>
      </c>
      <c r="F1137" s="51">
        <f t="shared" si="237"/>
        <v>0.65416666666666667</v>
      </c>
      <c r="G1137" s="45">
        <v>1604</v>
      </c>
      <c r="H1137" s="51">
        <f t="shared" si="238"/>
        <v>0.6694444444444444</v>
      </c>
      <c r="I1137" s="44" t="str">
        <f t="shared" si="239"/>
        <v/>
      </c>
      <c r="J1137" s="45">
        <f t="shared" si="240"/>
        <v>7.9999999999999716</v>
      </c>
      <c r="K1137" s="45">
        <f t="shared" si="241"/>
        <v>21.999999999999922</v>
      </c>
      <c r="L1137" s="45">
        <f t="shared" si="242"/>
        <v>2</v>
      </c>
      <c r="M1137" s="45">
        <f t="shared" ca="1" si="243"/>
        <v>1429</v>
      </c>
      <c r="N1137" s="45" t="str">
        <f t="shared" si="244"/>
        <v/>
      </c>
      <c r="O1137" s="45">
        <f t="shared" si="245"/>
        <v>403.99999999999858</v>
      </c>
      <c r="P1137" s="46">
        <f t="shared" si="246"/>
        <v>171.98065180534121</v>
      </c>
      <c r="Q1137" s="45">
        <f t="shared" si="247"/>
        <v>2199.9999999999923</v>
      </c>
      <c r="R1137" s="45">
        <f t="shared" si="248"/>
        <v>2603.9999999999909</v>
      </c>
      <c r="S1137" s="46">
        <f t="shared" si="249"/>
        <v>2371.9806518053333</v>
      </c>
    </row>
    <row r="1138" spans="1:19" x14ac:dyDescent="0.25">
      <c r="B1138" s="54"/>
      <c r="D1138" s="54">
        <v>1</v>
      </c>
      <c r="E1138" s="45">
        <v>1612</v>
      </c>
      <c r="F1138" s="51">
        <f t="shared" si="237"/>
        <v>0.67499999999999993</v>
      </c>
      <c r="G1138" s="45">
        <v>1634</v>
      </c>
      <c r="H1138" s="51">
        <f t="shared" si="238"/>
        <v>0.69027777777777777</v>
      </c>
      <c r="I1138" s="44">
        <f t="shared" si="239"/>
        <v>0.69374999999999998</v>
      </c>
      <c r="J1138" s="45" t="str">
        <f t="shared" si="240"/>
        <v/>
      </c>
      <c r="K1138" s="45">
        <f t="shared" si="241"/>
        <v>22.000000000000082</v>
      </c>
      <c r="L1138" s="45">
        <f t="shared" si="242"/>
        <v>3</v>
      </c>
      <c r="M1138" s="45">
        <f t="shared" ca="1" si="243"/>
        <v>1429</v>
      </c>
      <c r="N1138" s="45">
        <f t="shared" ca="1" si="244"/>
        <v>130.00000000000003</v>
      </c>
      <c r="O1138" s="45">
        <f t="shared" si="245"/>
        <v>2.5</v>
      </c>
      <c r="P1138" s="46">
        <f t="shared" si="246"/>
        <v>0.36191198291773735</v>
      </c>
      <c r="Q1138" s="45">
        <f t="shared" si="247"/>
        <v>22.000000000000082</v>
      </c>
      <c r="R1138" s="45">
        <f t="shared" si="248"/>
        <v>24.500000000000082</v>
      </c>
      <c r="S1138" s="46">
        <f t="shared" si="249"/>
        <v>22.361911982917817</v>
      </c>
    </row>
    <row r="1139" spans="1:19" x14ac:dyDescent="0.25">
      <c r="A1139" s="50">
        <v>38065</v>
      </c>
      <c r="B1139" s="54">
        <v>817</v>
      </c>
      <c r="D1139" s="54">
        <v>0.01</v>
      </c>
      <c r="E1139" s="45">
        <v>900</v>
      </c>
      <c r="F1139" s="51">
        <f t="shared" si="237"/>
        <v>0.375</v>
      </c>
      <c r="G1139" s="45">
        <v>903</v>
      </c>
      <c r="H1139" s="51">
        <f t="shared" si="238"/>
        <v>0.37708333333333338</v>
      </c>
      <c r="I1139" s="44" t="str">
        <f t="shared" si="239"/>
        <v/>
      </c>
      <c r="J1139" s="45">
        <f t="shared" si="240"/>
        <v>9.9999999999999645</v>
      </c>
      <c r="K1139" s="45">
        <f t="shared" si="241"/>
        <v>3.0000000000000693</v>
      </c>
      <c r="L1139" s="45">
        <f t="shared" si="242"/>
        <v>1</v>
      </c>
      <c r="M1139" s="45">
        <f t="shared" ca="1" si="243"/>
        <v>817</v>
      </c>
      <c r="N1139" s="45" t="str">
        <f t="shared" si="244"/>
        <v/>
      </c>
      <c r="O1139" s="45">
        <f t="shared" si="245"/>
        <v>50.04999999999982</v>
      </c>
      <c r="P1139" s="46">
        <f t="shared" si="246"/>
        <v>14.462215389560159</v>
      </c>
      <c r="Q1139" s="45">
        <f t="shared" si="247"/>
        <v>3.0000000000000693E-2</v>
      </c>
      <c r="R1139" s="45">
        <f t="shared" si="248"/>
        <v>50.079999999999821</v>
      </c>
      <c r="S1139" s="46">
        <f t="shared" si="249"/>
        <v>14.49221538956016</v>
      </c>
    </row>
    <row r="1140" spans="1:19" x14ac:dyDescent="0.25">
      <c r="B1140" s="54"/>
      <c r="D1140" s="54">
        <v>10</v>
      </c>
      <c r="E1140" s="45">
        <v>913</v>
      </c>
      <c r="F1140" s="51">
        <f t="shared" si="237"/>
        <v>0.3840277777777778</v>
      </c>
      <c r="G1140" s="45">
        <v>917</v>
      </c>
      <c r="H1140" s="51">
        <f t="shared" si="238"/>
        <v>0.38680555555555557</v>
      </c>
      <c r="I1140" s="44" t="str">
        <f t="shared" si="239"/>
        <v/>
      </c>
      <c r="J1140" s="45">
        <f t="shared" si="240"/>
        <v>4.9999999999999822</v>
      </c>
      <c r="K1140" s="45">
        <f t="shared" si="241"/>
        <v>3.9999999999999858</v>
      </c>
      <c r="L1140" s="45">
        <f t="shared" si="242"/>
        <v>2</v>
      </c>
      <c r="M1140" s="45">
        <f t="shared" ca="1" si="243"/>
        <v>817</v>
      </c>
      <c r="N1140" s="45" t="str">
        <f t="shared" si="244"/>
        <v/>
      </c>
      <c r="O1140" s="45">
        <f t="shared" si="245"/>
        <v>474.99999999999829</v>
      </c>
      <c r="P1140" s="46">
        <f t="shared" si="246"/>
        <v>294.07982743122875</v>
      </c>
      <c r="Q1140" s="45">
        <f t="shared" si="247"/>
        <v>39.999999999999858</v>
      </c>
      <c r="R1140" s="45">
        <f t="shared" si="248"/>
        <v>514.99999999999818</v>
      </c>
      <c r="S1140" s="46">
        <f t="shared" si="249"/>
        <v>334.07982743122864</v>
      </c>
    </row>
    <row r="1141" spans="1:19" x14ac:dyDescent="0.25">
      <c r="B1141" s="54"/>
      <c r="D1141" s="54">
        <v>180</v>
      </c>
      <c r="E1141" s="45">
        <v>922</v>
      </c>
      <c r="F1141" s="51">
        <f t="shared" si="237"/>
        <v>0.39027777777777778</v>
      </c>
      <c r="G1141" s="45">
        <v>1148</v>
      </c>
      <c r="H1141" s="51">
        <f t="shared" si="238"/>
        <v>0.4916666666666667</v>
      </c>
      <c r="I1141" s="44">
        <f t="shared" si="239"/>
        <v>0.49513888888888891</v>
      </c>
      <c r="J1141" s="45" t="str">
        <f t="shared" si="240"/>
        <v/>
      </c>
      <c r="K1141" s="45">
        <f t="shared" si="241"/>
        <v>146.00000000000003</v>
      </c>
      <c r="L1141" s="45">
        <f t="shared" si="242"/>
        <v>3</v>
      </c>
      <c r="M1141" s="45">
        <f t="shared" ca="1" si="243"/>
        <v>817</v>
      </c>
      <c r="N1141" s="45">
        <f t="shared" ca="1" si="244"/>
        <v>216.00000000000003</v>
      </c>
      <c r="O1141" s="45">
        <f t="shared" si="245"/>
        <v>450</v>
      </c>
      <c r="P1141" s="46">
        <f t="shared" si="246"/>
        <v>47.347346607878421</v>
      </c>
      <c r="Q1141" s="45">
        <f t="shared" si="247"/>
        <v>26280.000000000004</v>
      </c>
      <c r="R1141" s="45">
        <f t="shared" si="248"/>
        <v>26730.000000000004</v>
      </c>
      <c r="S1141" s="46">
        <f t="shared" si="249"/>
        <v>26327.347346607883</v>
      </c>
    </row>
    <row r="1142" spans="1:19" x14ac:dyDescent="0.25">
      <c r="A1142" s="50">
        <v>38066</v>
      </c>
      <c r="B1142" s="54">
        <v>805</v>
      </c>
      <c r="D1142" s="54">
        <v>1.2999999999999999E-2</v>
      </c>
      <c r="E1142" s="45">
        <v>903</v>
      </c>
      <c r="F1142" s="51">
        <f t="shared" si="237"/>
        <v>0.37708333333333338</v>
      </c>
      <c r="G1142" s="45">
        <v>909</v>
      </c>
      <c r="H1142" s="51">
        <f t="shared" si="238"/>
        <v>0.38125000000000003</v>
      </c>
      <c r="I1142" s="44" t="str">
        <f t="shared" si="239"/>
        <v/>
      </c>
      <c r="J1142" s="45">
        <f t="shared" si="240"/>
        <v>6.9999999999999751</v>
      </c>
      <c r="K1142" s="45">
        <f t="shared" si="241"/>
        <v>5.9999999999999787</v>
      </c>
      <c r="L1142" s="45">
        <f t="shared" si="242"/>
        <v>1</v>
      </c>
      <c r="M1142" s="45">
        <f t="shared" ca="1" si="243"/>
        <v>805</v>
      </c>
      <c r="N1142" s="45" t="str">
        <f t="shared" si="244"/>
        <v/>
      </c>
      <c r="O1142" s="45">
        <f t="shared" si="245"/>
        <v>0.88549999999999685</v>
      </c>
      <c r="P1142" s="46">
        <f t="shared" si="246"/>
        <v>0.54499617138684731</v>
      </c>
      <c r="Q1142" s="45">
        <f t="shared" si="247"/>
        <v>7.7999999999999722E-2</v>
      </c>
      <c r="R1142" s="45">
        <f t="shared" si="248"/>
        <v>0.96349999999999658</v>
      </c>
      <c r="S1142" s="46">
        <f t="shared" si="249"/>
        <v>0.62299617138684704</v>
      </c>
    </row>
    <row r="1143" spans="1:19" x14ac:dyDescent="0.25">
      <c r="B1143" s="54"/>
      <c r="D1143" s="54">
        <v>0.24</v>
      </c>
      <c r="E1143" s="45">
        <v>916</v>
      </c>
      <c r="F1143" s="51">
        <f t="shared" si="237"/>
        <v>0.38611111111111113</v>
      </c>
      <c r="G1143" s="45">
        <v>922</v>
      </c>
      <c r="H1143" s="51">
        <f t="shared" si="238"/>
        <v>0.39027777777777778</v>
      </c>
      <c r="I1143" s="44" t="str">
        <f t="shared" si="239"/>
        <v/>
      </c>
      <c r="J1143" s="45">
        <f t="shared" si="240"/>
        <v>13.000000000000034</v>
      </c>
      <c r="K1143" s="45">
        <f t="shared" si="241"/>
        <v>5.9999999999999787</v>
      </c>
      <c r="L1143" s="45">
        <f t="shared" si="242"/>
        <v>2</v>
      </c>
      <c r="M1143" s="45">
        <f t="shared" ca="1" si="243"/>
        <v>805</v>
      </c>
      <c r="N1143" s="45" t="str">
        <f t="shared" si="244"/>
        <v/>
      </c>
      <c r="O1143" s="45">
        <f t="shared" si="245"/>
        <v>1.561625000000004</v>
      </c>
      <c r="P1143" s="46">
        <f t="shared" si="246"/>
        <v>0.45414174305448024</v>
      </c>
      <c r="Q1143" s="45">
        <f t="shared" si="247"/>
        <v>1.4399999999999948</v>
      </c>
      <c r="R1143" s="45">
        <f t="shared" si="248"/>
        <v>3.0016249999999989</v>
      </c>
      <c r="S1143" s="46">
        <f t="shared" si="249"/>
        <v>1.8941417430544751</v>
      </c>
    </row>
    <row r="1144" spans="1:19" x14ac:dyDescent="0.25">
      <c r="B1144" s="54"/>
      <c r="D1144" s="54">
        <v>2.5000000000000001E-4</v>
      </c>
      <c r="E1144" s="45">
        <v>935</v>
      </c>
      <c r="F1144" s="51">
        <f t="shared" si="237"/>
        <v>0.39930555555555558</v>
      </c>
      <c r="G1144" s="45">
        <v>943</v>
      </c>
      <c r="H1144" s="51">
        <f t="shared" si="238"/>
        <v>0.40486111111111112</v>
      </c>
      <c r="I1144" s="44">
        <f t="shared" si="239"/>
        <v>0.40833333333333333</v>
      </c>
      <c r="J1144" s="45" t="str">
        <f t="shared" si="240"/>
        <v/>
      </c>
      <c r="K1144" s="45">
        <f t="shared" si="241"/>
        <v>7.9999999999999716</v>
      </c>
      <c r="L1144" s="45">
        <f t="shared" si="242"/>
        <v>3</v>
      </c>
      <c r="M1144" s="45">
        <f t="shared" ca="1" si="243"/>
        <v>805</v>
      </c>
      <c r="N1144" s="45">
        <f t="shared" ca="1" si="244"/>
        <v>102.99999999999996</v>
      </c>
      <c r="O1144" s="45">
        <f t="shared" si="245"/>
        <v>6.2500000000000001E-4</v>
      </c>
      <c r="P1144" s="46">
        <f t="shared" si="246"/>
        <v>2.2548423309976215E-4</v>
      </c>
      <c r="Q1144" s="45">
        <f t="shared" si="247"/>
        <v>1.9999999999999931E-3</v>
      </c>
      <c r="R1144" s="45">
        <f t="shared" si="248"/>
        <v>2.6249999999999932E-3</v>
      </c>
      <c r="S1144" s="46">
        <f t="shared" si="249"/>
        <v>2.2254842330997554E-3</v>
      </c>
    </row>
    <row r="1145" spans="1:19" x14ac:dyDescent="0.25">
      <c r="A1145" s="50">
        <v>38066</v>
      </c>
      <c r="B1145" s="54">
        <v>1058</v>
      </c>
      <c r="D1145" s="54">
        <v>0.05</v>
      </c>
      <c r="E1145" s="45">
        <v>1129</v>
      </c>
      <c r="F1145" s="51">
        <f t="shared" si="237"/>
        <v>0.47847222222222219</v>
      </c>
      <c r="G1145" s="45">
        <v>1136</v>
      </c>
      <c r="H1145" s="51">
        <f t="shared" si="238"/>
        <v>0.48333333333333334</v>
      </c>
      <c r="I1145" s="44" t="str">
        <f t="shared" si="239"/>
        <v/>
      </c>
      <c r="J1145" s="45">
        <f t="shared" si="240"/>
        <v>10.999999999999961</v>
      </c>
      <c r="K1145" s="45">
        <f t="shared" si="241"/>
        <v>7.0000000000000551</v>
      </c>
      <c r="L1145" s="45">
        <f t="shared" si="242"/>
        <v>1</v>
      </c>
      <c r="M1145" s="45">
        <f t="shared" ca="1" si="243"/>
        <v>1058</v>
      </c>
      <c r="N1145" s="45" t="str">
        <f t="shared" si="244"/>
        <v/>
      </c>
      <c r="O1145" s="45">
        <f t="shared" si="245"/>
        <v>0.27609999999999901</v>
      </c>
      <c r="P1145" s="46">
        <f t="shared" si="246"/>
        <v>9.93022129543807E-2</v>
      </c>
      <c r="Q1145" s="45">
        <f t="shared" si="247"/>
        <v>0.35000000000000275</v>
      </c>
      <c r="R1145" s="45">
        <f t="shared" si="248"/>
        <v>0.62610000000000177</v>
      </c>
      <c r="S1145" s="46">
        <f t="shared" si="249"/>
        <v>0.44930221295438344</v>
      </c>
    </row>
    <row r="1146" spans="1:19" x14ac:dyDescent="0.25">
      <c r="B1146" s="54"/>
      <c r="D1146" s="54">
        <v>2.0000000000000001E-4</v>
      </c>
      <c r="E1146" s="45">
        <v>1147</v>
      </c>
      <c r="F1146" s="51">
        <f t="shared" si="237"/>
        <v>0.4909722222222222</v>
      </c>
      <c r="G1146" s="45">
        <v>1153</v>
      </c>
      <c r="H1146" s="51">
        <f t="shared" si="238"/>
        <v>0.49513888888888885</v>
      </c>
      <c r="I1146" s="44" t="str">
        <f t="shared" si="239"/>
        <v/>
      </c>
      <c r="J1146" s="45">
        <f t="shared" si="240"/>
        <v>5.0000000000000622</v>
      </c>
      <c r="K1146" s="45">
        <f t="shared" si="241"/>
        <v>5.9999999999999787</v>
      </c>
      <c r="L1146" s="45">
        <f t="shared" si="242"/>
        <v>2</v>
      </c>
      <c r="M1146" s="45">
        <f t="shared" ca="1" si="243"/>
        <v>1058</v>
      </c>
      <c r="N1146" s="45" t="str">
        <f t="shared" si="244"/>
        <v/>
      </c>
      <c r="O1146" s="45">
        <f t="shared" si="245"/>
        <v>5.0000000000000619E-4</v>
      </c>
      <c r="P1146" s="46">
        <f t="shared" si="246"/>
        <v>1.8856166434639269E-4</v>
      </c>
      <c r="Q1146" s="45">
        <f t="shared" si="247"/>
        <v>1.1999999999999958E-3</v>
      </c>
      <c r="R1146" s="45">
        <f t="shared" si="248"/>
        <v>1.7000000000000019E-3</v>
      </c>
      <c r="S1146" s="46">
        <f t="shared" si="249"/>
        <v>1.3885616643463884E-3</v>
      </c>
    </row>
    <row r="1147" spans="1:19" x14ac:dyDescent="0.25">
      <c r="B1147" s="54"/>
      <c r="D1147" s="54">
        <v>0</v>
      </c>
      <c r="E1147" s="45">
        <v>1158</v>
      </c>
      <c r="F1147" s="51">
        <f t="shared" si="237"/>
        <v>0.49861111111111112</v>
      </c>
      <c r="G1147" s="45">
        <v>1201</v>
      </c>
      <c r="H1147" s="51">
        <f t="shared" si="238"/>
        <v>0.50069444444444444</v>
      </c>
      <c r="I1147" s="44" t="str">
        <f t="shared" si="239"/>
        <v/>
      </c>
      <c r="J1147" s="45">
        <f t="shared" si="240"/>
        <v>35.000000000000036</v>
      </c>
      <c r="K1147" s="45">
        <f t="shared" si="241"/>
        <v>2.9999999999999893</v>
      </c>
      <c r="L1147" s="45">
        <f t="shared" si="242"/>
        <v>3</v>
      </c>
      <c r="M1147" s="45">
        <f t="shared" ca="1" si="243"/>
        <v>1058</v>
      </c>
      <c r="N1147" s="45" t="str">
        <f t="shared" si="244"/>
        <v/>
      </c>
      <c r="O1147" s="45">
        <f t="shared" si="245"/>
        <v>4.9000000000000057</v>
      </c>
      <c r="P1147" s="46">
        <f t="shared" si="246"/>
        <v>0.7813404138939426</v>
      </c>
      <c r="Q1147" s="45">
        <f t="shared" si="247"/>
        <v>0</v>
      </c>
      <c r="R1147" s="45">
        <f t="shared" si="248"/>
        <v>4.9000000000000057</v>
      </c>
      <c r="S1147" s="46">
        <f t="shared" si="249"/>
        <v>0.7813404138939426</v>
      </c>
    </row>
    <row r="1148" spans="1:19" x14ac:dyDescent="0.25">
      <c r="B1148" s="54"/>
      <c r="D1148" s="54">
        <v>0.28000000000000003</v>
      </c>
      <c r="E1148" s="45">
        <v>1236</v>
      </c>
      <c r="F1148" s="51">
        <f t="shared" si="237"/>
        <v>0.52500000000000002</v>
      </c>
      <c r="G1148" s="45">
        <v>1240</v>
      </c>
      <c r="H1148" s="51">
        <f t="shared" si="238"/>
        <v>0.52777777777777779</v>
      </c>
      <c r="I1148" s="44" t="str">
        <f t="shared" si="239"/>
        <v/>
      </c>
      <c r="J1148" s="45">
        <f t="shared" si="240"/>
        <v>14.999999999999947</v>
      </c>
      <c r="K1148" s="45">
        <f t="shared" si="241"/>
        <v>3.9999999999999858</v>
      </c>
      <c r="L1148" s="45">
        <f t="shared" si="242"/>
        <v>4</v>
      </c>
      <c r="M1148" s="45">
        <f t="shared" ca="1" si="243"/>
        <v>1058</v>
      </c>
      <c r="N1148" s="45" t="str">
        <f t="shared" si="244"/>
        <v/>
      </c>
      <c r="O1148" s="45">
        <f t="shared" si="245"/>
        <v>2.1007499999999926</v>
      </c>
      <c r="P1148" s="46">
        <f t="shared" si="246"/>
        <v>0.52961692411556682</v>
      </c>
      <c r="Q1148" s="45">
        <f t="shared" si="247"/>
        <v>1.1199999999999961</v>
      </c>
      <c r="R1148" s="45">
        <f t="shared" si="248"/>
        <v>3.2207499999999887</v>
      </c>
      <c r="S1148" s="46">
        <f t="shared" si="249"/>
        <v>1.6496169241155629</v>
      </c>
    </row>
    <row r="1149" spans="1:19" x14ac:dyDescent="0.25">
      <c r="B1149" s="54"/>
      <c r="D1149" s="54">
        <v>1E-4</v>
      </c>
      <c r="E1149" s="45">
        <v>1255</v>
      </c>
      <c r="F1149" s="51">
        <f t="shared" si="237"/>
        <v>0.53819444444444442</v>
      </c>
      <c r="G1149" s="45">
        <v>1259</v>
      </c>
      <c r="H1149" s="51">
        <f t="shared" si="238"/>
        <v>0.54097222222222219</v>
      </c>
      <c r="I1149" s="44" t="str">
        <f t="shared" si="239"/>
        <v/>
      </c>
      <c r="J1149" s="45">
        <f t="shared" si="240"/>
        <v>4.9999999999999822</v>
      </c>
      <c r="K1149" s="45">
        <f t="shared" si="241"/>
        <v>3.9999999999999858</v>
      </c>
      <c r="L1149" s="45">
        <f t="shared" si="242"/>
        <v>5</v>
      </c>
      <c r="M1149" s="45">
        <f t="shared" ca="1" si="243"/>
        <v>1058</v>
      </c>
      <c r="N1149" s="45" t="str">
        <f t="shared" si="244"/>
        <v/>
      </c>
      <c r="O1149" s="45">
        <f t="shared" si="245"/>
        <v>2.4999999999999914E-4</v>
      </c>
      <c r="P1149" s="46">
        <f t="shared" si="246"/>
        <v>1.0833953266776547E-4</v>
      </c>
      <c r="Q1149" s="45">
        <f t="shared" si="247"/>
        <v>3.9999999999999861E-4</v>
      </c>
      <c r="R1149" s="45">
        <f t="shared" si="248"/>
        <v>6.499999999999978E-4</v>
      </c>
      <c r="S1149" s="46">
        <f t="shared" si="249"/>
        <v>5.0833953266776408E-4</v>
      </c>
    </row>
    <row r="1150" spans="1:19" x14ac:dyDescent="0.25">
      <c r="B1150" s="54"/>
      <c r="D1150" s="54">
        <v>0</v>
      </c>
      <c r="E1150" s="45">
        <v>1304</v>
      </c>
      <c r="F1150" s="51">
        <f t="shared" si="237"/>
        <v>0.5444444444444444</v>
      </c>
      <c r="G1150" s="45">
        <v>1308</v>
      </c>
      <c r="H1150" s="51">
        <f t="shared" si="238"/>
        <v>0.54722222222222217</v>
      </c>
      <c r="I1150" s="44" t="str">
        <f t="shared" si="239"/>
        <v/>
      </c>
      <c r="J1150" s="45">
        <f t="shared" si="240"/>
        <v>35.000000000000036</v>
      </c>
      <c r="K1150" s="45">
        <f t="shared" si="241"/>
        <v>3.9999999999999858</v>
      </c>
      <c r="L1150" s="45">
        <f t="shared" si="242"/>
        <v>6</v>
      </c>
      <c r="M1150" s="45">
        <f t="shared" ca="1" si="243"/>
        <v>1058</v>
      </c>
      <c r="N1150" s="45" t="str">
        <f t="shared" si="244"/>
        <v/>
      </c>
      <c r="O1150" s="45">
        <f t="shared" si="245"/>
        <v>3.5000000000000036</v>
      </c>
      <c r="P1150" s="46">
        <f t="shared" si="246"/>
        <v>0.57348480021922132</v>
      </c>
      <c r="Q1150" s="45">
        <f t="shared" si="247"/>
        <v>0</v>
      </c>
      <c r="R1150" s="45">
        <f t="shared" si="248"/>
        <v>3.5000000000000036</v>
      </c>
      <c r="S1150" s="46">
        <f t="shared" si="249"/>
        <v>0.57348480021922132</v>
      </c>
    </row>
    <row r="1151" spans="1:19" x14ac:dyDescent="0.25">
      <c r="B1151" s="54"/>
      <c r="D1151" s="54">
        <v>0.2</v>
      </c>
      <c r="E1151" s="45">
        <v>1343</v>
      </c>
      <c r="F1151" s="51">
        <f t="shared" si="237"/>
        <v>0.57152777777777775</v>
      </c>
      <c r="G1151" s="45">
        <v>1351</v>
      </c>
      <c r="H1151" s="51">
        <f t="shared" si="238"/>
        <v>0.57708333333333328</v>
      </c>
      <c r="I1151" s="44" t="str">
        <f t="shared" si="239"/>
        <v/>
      </c>
      <c r="J1151" s="45">
        <f t="shared" si="240"/>
        <v>17.000000000000099</v>
      </c>
      <c r="K1151" s="45">
        <f t="shared" si="241"/>
        <v>7.9999999999999716</v>
      </c>
      <c r="L1151" s="45">
        <f t="shared" si="242"/>
        <v>7</v>
      </c>
      <c r="M1151" s="45">
        <f t="shared" ca="1" si="243"/>
        <v>1058</v>
      </c>
      <c r="N1151" s="45" t="str">
        <f t="shared" si="244"/>
        <v/>
      </c>
      <c r="O1151" s="45">
        <f t="shared" si="245"/>
        <v>1.7004250000000101</v>
      </c>
      <c r="P1151" s="46">
        <f t="shared" si="246"/>
        <v>0.41081054755697288</v>
      </c>
      <c r="Q1151" s="45">
        <f t="shared" si="247"/>
        <v>1.5999999999999943</v>
      </c>
      <c r="R1151" s="45">
        <f t="shared" si="248"/>
        <v>3.3004250000000042</v>
      </c>
      <c r="S1151" s="46">
        <f t="shared" si="249"/>
        <v>2.0108105475569671</v>
      </c>
    </row>
    <row r="1152" spans="1:19" x14ac:dyDescent="0.25">
      <c r="B1152" s="54"/>
      <c r="D1152" s="54">
        <v>5.0000000000000002E-5</v>
      </c>
      <c r="E1152" s="45">
        <v>1408</v>
      </c>
      <c r="F1152" s="51">
        <f t="shared" si="237"/>
        <v>0.58888888888888891</v>
      </c>
      <c r="G1152" s="45">
        <v>1413</v>
      </c>
      <c r="H1152" s="51">
        <f t="shared" si="238"/>
        <v>0.59236111111111112</v>
      </c>
      <c r="I1152" s="44">
        <f t="shared" si="239"/>
        <v>0.59583333333333333</v>
      </c>
      <c r="J1152" s="45" t="str">
        <f t="shared" si="240"/>
        <v/>
      </c>
      <c r="K1152" s="45">
        <f t="shared" si="241"/>
        <v>4.9999999999999822</v>
      </c>
      <c r="L1152" s="45">
        <f t="shared" si="242"/>
        <v>8</v>
      </c>
      <c r="M1152" s="45">
        <f t="shared" ca="1" si="243"/>
        <v>1058</v>
      </c>
      <c r="N1152" s="45">
        <f t="shared" ca="1" si="244"/>
        <v>200</v>
      </c>
      <c r="O1152" s="45">
        <f t="shared" si="245"/>
        <v>1.25E-4</v>
      </c>
      <c r="P1152" s="46">
        <f t="shared" si="246"/>
        <v>6.2627612588204225E-5</v>
      </c>
      <c r="Q1152" s="45">
        <f t="shared" si="247"/>
        <v>2.4999999999999914E-4</v>
      </c>
      <c r="R1152" s="45">
        <f t="shared" si="248"/>
        <v>3.7499999999999914E-4</v>
      </c>
      <c r="S1152" s="46">
        <f t="shared" si="249"/>
        <v>3.1262761258820336E-4</v>
      </c>
    </row>
    <row r="1153" spans="1:19" x14ac:dyDescent="0.25">
      <c r="A1153" s="50">
        <v>38068</v>
      </c>
      <c r="B1153" s="54">
        <v>1030</v>
      </c>
      <c r="D1153" s="54">
        <v>0.01</v>
      </c>
      <c r="E1153" s="45">
        <v>1148</v>
      </c>
      <c r="F1153" s="51">
        <f t="shared" si="237"/>
        <v>0.4916666666666667</v>
      </c>
      <c r="G1153" s="45">
        <v>1158</v>
      </c>
      <c r="H1153" s="51">
        <f t="shared" si="238"/>
        <v>0.49861111111111112</v>
      </c>
      <c r="I1153" s="44">
        <f t="shared" si="239"/>
        <v>0.50208333333333333</v>
      </c>
      <c r="J1153" s="45" t="str">
        <f t="shared" si="240"/>
        <v/>
      </c>
      <c r="K1153" s="45">
        <f t="shared" si="241"/>
        <v>9.9999999999999645</v>
      </c>
      <c r="L1153" s="45">
        <f t="shared" si="242"/>
        <v>1</v>
      </c>
      <c r="M1153" s="45">
        <f t="shared" ca="1" si="243"/>
        <v>1030</v>
      </c>
      <c r="N1153" s="45">
        <f t="shared" ca="1" si="244"/>
        <v>92.999999999999986</v>
      </c>
      <c r="O1153" s="45">
        <f t="shared" si="245"/>
        <v>2.5000000000000001E-2</v>
      </c>
      <c r="P1153" s="46">
        <f t="shared" si="246"/>
        <v>5.4281443780592247E-3</v>
      </c>
      <c r="Q1153" s="45">
        <f t="shared" si="247"/>
        <v>9.9999999999999645E-2</v>
      </c>
      <c r="R1153" s="45">
        <f t="shared" si="248"/>
        <v>0.12499999999999964</v>
      </c>
      <c r="S1153" s="46">
        <f t="shared" si="249"/>
        <v>0.10542814437805886</v>
      </c>
    </row>
    <row r="1154" spans="1:19" x14ac:dyDescent="0.25">
      <c r="A1154" s="50">
        <v>38068</v>
      </c>
      <c r="B1154" s="54">
        <v>1306</v>
      </c>
      <c r="D1154" s="54">
        <v>0.1</v>
      </c>
      <c r="E1154" s="45">
        <v>1350</v>
      </c>
      <c r="F1154" s="51">
        <f t="shared" si="237"/>
        <v>0.57638888888888895</v>
      </c>
      <c r="G1154" s="45">
        <v>1417</v>
      </c>
      <c r="H1154" s="51">
        <f t="shared" si="238"/>
        <v>0.59513888888888888</v>
      </c>
      <c r="I1154" s="44" t="str">
        <f t="shared" si="239"/>
        <v/>
      </c>
      <c r="J1154" s="45">
        <f t="shared" si="240"/>
        <v>4.9999999999999822</v>
      </c>
      <c r="K1154" s="45">
        <f t="shared" si="241"/>
        <v>26.999999999999904</v>
      </c>
      <c r="L1154" s="45">
        <f t="shared" si="242"/>
        <v>1</v>
      </c>
      <c r="M1154" s="45">
        <f t="shared" ca="1" si="243"/>
        <v>1306</v>
      </c>
      <c r="N1154" s="45" t="str">
        <f t="shared" si="244"/>
        <v/>
      </c>
      <c r="O1154" s="45">
        <f t="shared" si="245"/>
        <v>2.7499999999999902</v>
      </c>
      <c r="P1154" s="46">
        <f t="shared" si="246"/>
        <v>1.9543328073261996</v>
      </c>
      <c r="Q1154" s="45">
        <f t="shared" si="247"/>
        <v>2.6999999999999904</v>
      </c>
      <c r="R1154" s="45">
        <f t="shared" si="248"/>
        <v>5.4499999999999806</v>
      </c>
      <c r="S1154" s="46">
        <f t="shared" si="249"/>
        <v>4.65433280732619</v>
      </c>
    </row>
    <row r="1155" spans="1:19" x14ac:dyDescent="0.25">
      <c r="B1155" s="54"/>
      <c r="D1155" s="54">
        <v>1</v>
      </c>
      <c r="E1155" s="45">
        <v>1422</v>
      </c>
      <c r="F1155" s="51">
        <f t="shared" si="237"/>
        <v>0.59861111111111109</v>
      </c>
      <c r="G1155" s="45">
        <v>1451</v>
      </c>
      <c r="H1155" s="51">
        <f t="shared" si="238"/>
        <v>0.61875000000000002</v>
      </c>
      <c r="I1155" s="44" t="str">
        <f t="shared" si="239"/>
        <v/>
      </c>
      <c r="J1155" s="45">
        <f t="shared" si="240"/>
        <v>6.9999999999999751</v>
      </c>
      <c r="K1155" s="45">
        <f t="shared" si="241"/>
        <v>29.000000000000057</v>
      </c>
      <c r="L1155" s="45">
        <f t="shared" si="242"/>
        <v>2</v>
      </c>
      <c r="M1155" s="45">
        <f t="shared" ca="1" si="243"/>
        <v>1306</v>
      </c>
      <c r="N1155" s="45" t="str">
        <f t="shared" si="244"/>
        <v/>
      </c>
      <c r="O1155" s="45">
        <f t="shared" si="245"/>
        <v>178.49999999999937</v>
      </c>
      <c r="P1155" s="46">
        <f t="shared" si="246"/>
        <v>87.678442956214141</v>
      </c>
      <c r="Q1155" s="45">
        <f t="shared" si="247"/>
        <v>29.000000000000057</v>
      </c>
      <c r="R1155" s="45">
        <f t="shared" si="248"/>
        <v>207.49999999999943</v>
      </c>
      <c r="S1155" s="46">
        <f t="shared" si="249"/>
        <v>116.6784429562142</v>
      </c>
    </row>
    <row r="1156" spans="1:19" x14ac:dyDescent="0.25">
      <c r="B1156" s="54"/>
      <c r="D1156" s="54">
        <v>50</v>
      </c>
      <c r="E1156" s="45">
        <v>1458</v>
      </c>
      <c r="F1156" s="51">
        <f t="shared" si="237"/>
        <v>0.62361111111111112</v>
      </c>
      <c r="G1156" s="45">
        <v>1512</v>
      </c>
      <c r="H1156" s="51">
        <f t="shared" si="238"/>
        <v>0.6333333333333333</v>
      </c>
      <c r="I1156" s="44" t="str">
        <f t="shared" si="239"/>
        <v/>
      </c>
      <c r="J1156" s="45">
        <f t="shared" si="240"/>
        <v>27.000000000000064</v>
      </c>
      <c r="K1156" s="45">
        <f t="shared" si="241"/>
        <v>13.99999999999995</v>
      </c>
      <c r="L1156" s="45">
        <f t="shared" si="242"/>
        <v>3</v>
      </c>
      <c r="M1156" s="45">
        <f t="shared" ca="1" si="243"/>
        <v>1306</v>
      </c>
      <c r="N1156" s="45" t="str">
        <f t="shared" si="244"/>
        <v/>
      </c>
      <c r="O1156" s="45">
        <f t="shared" si="245"/>
        <v>675.13500000000158</v>
      </c>
      <c r="P1156" s="46">
        <f t="shared" si="246"/>
        <v>158.47308062785132</v>
      </c>
      <c r="Q1156" s="45">
        <f t="shared" si="247"/>
        <v>699.9999999999975</v>
      </c>
      <c r="R1156" s="45">
        <f t="shared" si="248"/>
        <v>1375.1349999999991</v>
      </c>
      <c r="S1156" s="46">
        <f t="shared" si="249"/>
        <v>858.47308062784884</v>
      </c>
    </row>
    <row r="1157" spans="1:19" x14ac:dyDescent="0.25">
      <c r="B1157" s="54"/>
      <c r="D1157" s="54">
        <v>0.01</v>
      </c>
      <c r="E1157" s="45">
        <v>1539</v>
      </c>
      <c r="F1157" s="51">
        <f t="shared" si="237"/>
        <v>0.65208333333333335</v>
      </c>
      <c r="G1157" s="45">
        <v>1547</v>
      </c>
      <c r="H1157" s="51">
        <f t="shared" si="238"/>
        <v>0.65763888888888888</v>
      </c>
      <c r="I1157" s="44" t="str">
        <f t="shared" si="239"/>
        <v/>
      </c>
      <c r="J1157" s="45">
        <f t="shared" si="240"/>
        <v>9.9999999999999645</v>
      </c>
      <c r="K1157" s="45">
        <f t="shared" si="241"/>
        <v>7.9999999999999716</v>
      </c>
      <c r="L1157" s="45">
        <f t="shared" si="242"/>
        <v>4</v>
      </c>
      <c r="M1157" s="45">
        <f t="shared" ca="1" si="243"/>
        <v>1306</v>
      </c>
      <c r="N1157" s="45" t="str">
        <f t="shared" si="244"/>
        <v/>
      </c>
      <c r="O1157" s="45">
        <f t="shared" si="245"/>
        <v>4.5499999999999838</v>
      </c>
      <c r="P1157" s="46">
        <f t="shared" si="246"/>
        <v>1.97790489709239</v>
      </c>
      <c r="Q1157" s="45">
        <f t="shared" si="247"/>
        <v>7.9999999999999724E-2</v>
      </c>
      <c r="R1157" s="45">
        <f t="shared" si="248"/>
        <v>4.6299999999999839</v>
      </c>
      <c r="S1157" s="46">
        <f t="shared" si="249"/>
        <v>2.0579048970923899</v>
      </c>
    </row>
    <row r="1158" spans="1:19" x14ac:dyDescent="0.25">
      <c r="B1158" s="54"/>
      <c r="D1158" s="54">
        <v>0.9</v>
      </c>
      <c r="E1158" s="45">
        <v>1557</v>
      </c>
      <c r="F1158" s="51">
        <f t="shared" si="237"/>
        <v>0.6645833333333333</v>
      </c>
      <c r="G1158" s="45">
        <v>1605</v>
      </c>
      <c r="H1158" s="51">
        <f t="shared" si="238"/>
        <v>0.67013888888888884</v>
      </c>
      <c r="I1158" s="44" t="str">
        <f t="shared" si="239"/>
        <v/>
      </c>
      <c r="J1158" s="45">
        <f t="shared" si="240"/>
        <v>3.9999999999999858</v>
      </c>
      <c r="K1158" s="45">
        <f t="shared" si="241"/>
        <v>7.9999999999999716</v>
      </c>
      <c r="L1158" s="45">
        <f t="shared" si="242"/>
        <v>5</v>
      </c>
      <c r="M1158" s="45">
        <f t="shared" ca="1" si="243"/>
        <v>1306</v>
      </c>
      <c r="N1158" s="45" t="str">
        <f t="shared" si="244"/>
        <v/>
      </c>
      <c r="O1158" s="45">
        <f t="shared" si="245"/>
        <v>3.9999999999999858</v>
      </c>
      <c r="P1158" s="46">
        <f t="shared" si="246"/>
        <v>3.9866349370920919</v>
      </c>
      <c r="Q1158" s="45">
        <f t="shared" si="247"/>
        <v>7.1999999999999744</v>
      </c>
      <c r="R1158" s="45">
        <f t="shared" si="248"/>
        <v>11.19999999999996</v>
      </c>
      <c r="S1158" s="46">
        <f t="shared" si="249"/>
        <v>11.186634937092066</v>
      </c>
    </row>
    <row r="1159" spans="1:19" x14ac:dyDescent="0.25">
      <c r="B1159" s="54"/>
      <c r="D1159" s="54">
        <v>1.1000000000000001</v>
      </c>
      <c r="E1159" s="45">
        <v>1609</v>
      </c>
      <c r="F1159" s="51">
        <f t="shared" si="237"/>
        <v>0.67291666666666661</v>
      </c>
      <c r="G1159" s="45">
        <v>1614</v>
      </c>
      <c r="H1159" s="51">
        <f t="shared" si="238"/>
        <v>0.67638888888888893</v>
      </c>
      <c r="I1159" s="44" t="str">
        <f t="shared" si="239"/>
        <v/>
      </c>
      <c r="J1159" s="45">
        <f t="shared" si="240"/>
        <v>8.999999999999968</v>
      </c>
      <c r="K1159" s="45">
        <f t="shared" si="241"/>
        <v>5.0000000000001421</v>
      </c>
      <c r="L1159" s="45">
        <f t="shared" si="242"/>
        <v>6</v>
      </c>
      <c r="M1159" s="45">
        <f t="shared" ca="1" si="243"/>
        <v>1306</v>
      </c>
      <c r="N1159" s="45" t="str">
        <f t="shared" si="244"/>
        <v/>
      </c>
      <c r="O1159" s="45">
        <f t="shared" si="245"/>
        <v>6.2999999999999785</v>
      </c>
      <c r="P1159" s="46">
        <f t="shared" si="246"/>
        <v>5.541528305936505</v>
      </c>
      <c r="Q1159" s="45">
        <f t="shared" si="247"/>
        <v>5.5000000000001563</v>
      </c>
      <c r="R1159" s="45">
        <f t="shared" si="248"/>
        <v>11.800000000000136</v>
      </c>
      <c r="S1159" s="46">
        <f t="shared" si="249"/>
        <v>11.041528305936662</v>
      </c>
    </row>
    <row r="1160" spans="1:19" x14ac:dyDescent="0.25">
      <c r="B1160" s="54"/>
      <c r="D1160" s="54">
        <v>0.3</v>
      </c>
      <c r="E1160" s="45">
        <v>1623</v>
      </c>
      <c r="F1160" s="51">
        <f t="shared" si="237"/>
        <v>0.68263888888888891</v>
      </c>
      <c r="G1160" s="45">
        <v>1628</v>
      </c>
      <c r="H1160" s="51">
        <f t="shared" si="238"/>
        <v>0.68611111111111101</v>
      </c>
      <c r="I1160" s="44">
        <f t="shared" si="239"/>
        <v>0.68958333333333321</v>
      </c>
      <c r="J1160" s="45" t="str">
        <f t="shared" si="240"/>
        <v/>
      </c>
      <c r="K1160" s="45">
        <f t="shared" si="241"/>
        <v>4.9999999999998224</v>
      </c>
      <c r="L1160" s="45">
        <f t="shared" si="242"/>
        <v>7</v>
      </c>
      <c r="M1160" s="45">
        <f t="shared" ca="1" si="243"/>
        <v>1306</v>
      </c>
      <c r="N1160" s="45">
        <f t="shared" ca="1" si="244"/>
        <v>206.99999999999991</v>
      </c>
      <c r="O1160" s="45">
        <f t="shared" si="245"/>
        <v>0.75</v>
      </c>
      <c r="P1160" s="46">
        <f t="shared" si="246"/>
        <v>0.11893841060855184</v>
      </c>
      <c r="Q1160" s="45">
        <f t="shared" si="247"/>
        <v>1.4999999999999467</v>
      </c>
      <c r="R1160" s="45">
        <f t="shared" si="248"/>
        <v>2.2499999999999467</v>
      </c>
      <c r="S1160" s="46">
        <f t="shared" si="249"/>
        <v>1.6189384106084985</v>
      </c>
    </row>
    <row r="1161" spans="1:19" x14ac:dyDescent="0.25">
      <c r="A1161" s="50">
        <v>38069</v>
      </c>
      <c r="B1161" s="54">
        <v>739</v>
      </c>
      <c r="D1161" s="54">
        <v>0.01</v>
      </c>
      <c r="E1161" s="45">
        <v>828</v>
      </c>
      <c r="F1161" s="51">
        <f t="shared" si="237"/>
        <v>0.3527777777777778</v>
      </c>
      <c r="G1161" s="45">
        <v>844</v>
      </c>
      <c r="H1161" s="51">
        <f t="shared" si="238"/>
        <v>0.36388888888888887</v>
      </c>
      <c r="I1161" s="44">
        <f t="shared" si="239"/>
        <v>0.36736111111111108</v>
      </c>
      <c r="J1161" s="45" t="str">
        <f t="shared" si="240"/>
        <v/>
      </c>
      <c r="K1161" s="45">
        <f t="shared" si="241"/>
        <v>15.999999999999943</v>
      </c>
      <c r="L1161" s="45">
        <f t="shared" si="242"/>
        <v>1</v>
      </c>
      <c r="M1161" s="45">
        <f t="shared" ca="1" si="243"/>
        <v>739</v>
      </c>
      <c r="N1161" s="45">
        <f t="shared" ca="1" si="244"/>
        <v>69.999999999999915</v>
      </c>
      <c r="O1161" s="45">
        <f t="shared" si="245"/>
        <v>2.5000000000000001E-2</v>
      </c>
      <c r="P1161" s="46">
        <f t="shared" si="246"/>
        <v>5.4281443780592247E-3</v>
      </c>
      <c r="Q1161" s="45">
        <f t="shared" si="247"/>
        <v>0.15999999999999945</v>
      </c>
      <c r="R1161" s="45">
        <f t="shared" si="248"/>
        <v>0.18499999999999944</v>
      </c>
      <c r="S1161" s="46">
        <f t="shared" si="249"/>
        <v>0.16542814437805867</v>
      </c>
    </row>
    <row r="1162" spans="1:19" x14ac:dyDescent="0.25">
      <c r="A1162" s="50">
        <v>38069</v>
      </c>
      <c r="B1162" s="54">
        <v>903</v>
      </c>
      <c r="D1162" s="54">
        <v>0.01</v>
      </c>
      <c r="E1162" s="45">
        <v>931</v>
      </c>
      <c r="F1162" s="51">
        <f t="shared" si="237"/>
        <v>0.39652777777777781</v>
      </c>
      <c r="G1162" s="45">
        <v>933</v>
      </c>
      <c r="H1162" s="51">
        <f t="shared" si="238"/>
        <v>0.3979166666666667</v>
      </c>
      <c r="I1162" s="44" t="str">
        <f t="shared" si="239"/>
        <v/>
      </c>
      <c r="J1162" s="45">
        <f t="shared" si="240"/>
        <v>19.000000000000014</v>
      </c>
      <c r="K1162" s="45">
        <f t="shared" si="241"/>
        <v>1.9999999999999929</v>
      </c>
      <c r="L1162" s="45">
        <f t="shared" si="242"/>
        <v>1</v>
      </c>
      <c r="M1162" s="45">
        <f t="shared" ca="1" si="243"/>
        <v>903</v>
      </c>
      <c r="N1162" s="45" t="str">
        <f t="shared" si="244"/>
        <v/>
      </c>
      <c r="O1162" s="45">
        <f t="shared" si="245"/>
        <v>8.6450000000000067</v>
      </c>
      <c r="P1162" s="46">
        <f t="shared" si="246"/>
        <v>3.7580193044755577</v>
      </c>
      <c r="Q1162" s="45">
        <f t="shared" si="247"/>
        <v>1.9999999999999931E-2</v>
      </c>
      <c r="R1162" s="45">
        <f t="shared" si="248"/>
        <v>8.6650000000000063</v>
      </c>
      <c r="S1162" s="46">
        <f t="shared" si="249"/>
        <v>3.7780193044755577</v>
      </c>
    </row>
    <row r="1163" spans="1:19" x14ac:dyDescent="0.25">
      <c r="B1163" s="54"/>
      <c r="D1163" s="54">
        <v>0.9</v>
      </c>
      <c r="E1163" s="45">
        <v>952</v>
      </c>
      <c r="F1163" s="51">
        <f t="shared" si="237"/>
        <v>0.41111111111111115</v>
      </c>
      <c r="G1163" s="45">
        <v>954</v>
      </c>
      <c r="H1163" s="51">
        <f t="shared" si="238"/>
        <v>0.41250000000000003</v>
      </c>
      <c r="I1163" s="44" t="str">
        <f t="shared" si="239"/>
        <v/>
      </c>
      <c r="J1163" s="45">
        <f t="shared" si="240"/>
        <v>3.9999999999999858</v>
      </c>
      <c r="K1163" s="45">
        <f t="shared" si="241"/>
        <v>1.9999999999999929</v>
      </c>
      <c r="L1163" s="45">
        <f t="shared" si="242"/>
        <v>2</v>
      </c>
      <c r="M1163" s="45">
        <f t="shared" ca="1" si="243"/>
        <v>903</v>
      </c>
      <c r="N1163" s="45" t="str">
        <f t="shared" si="244"/>
        <v/>
      </c>
      <c r="O1163" s="45">
        <f t="shared" si="245"/>
        <v>3.9999999999999858</v>
      </c>
      <c r="P1163" s="46">
        <f t="shared" si="246"/>
        <v>3.9866349370920919</v>
      </c>
      <c r="Q1163" s="45">
        <f t="shared" si="247"/>
        <v>1.7999999999999936</v>
      </c>
      <c r="R1163" s="45">
        <f t="shared" si="248"/>
        <v>5.7999999999999794</v>
      </c>
      <c r="S1163" s="46">
        <f t="shared" si="249"/>
        <v>5.7866349370920851</v>
      </c>
    </row>
    <row r="1164" spans="1:19" x14ac:dyDescent="0.25">
      <c r="B1164" s="54"/>
      <c r="D1164" s="54">
        <v>1.1000000000000001</v>
      </c>
      <c r="E1164" s="45">
        <v>958</v>
      </c>
      <c r="F1164" s="51">
        <f t="shared" si="237"/>
        <v>0.4152777777777778</v>
      </c>
      <c r="G1164" s="45">
        <v>1003</v>
      </c>
      <c r="H1164" s="51">
        <f t="shared" si="238"/>
        <v>0.41875000000000001</v>
      </c>
      <c r="I1164" s="44" t="str">
        <f t="shared" si="239"/>
        <v/>
      </c>
      <c r="J1164" s="45">
        <f t="shared" si="240"/>
        <v>3.9999999999999858</v>
      </c>
      <c r="K1164" s="45">
        <f t="shared" si="241"/>
        <v>4.9999999999999822</v>
      </c>
      <c r="L1164" s="45">
        <f t="shared" si="242"/>
        <v>3</v>
      </c>
      <c r="M1164" s="45">
        <f t="shared" ca="1" si="243"/>
        <v>903</v>
      </c>
      <c r="N1164" s="45" t="str">
        <f t="shared" si="244"/>
        <v/>
      </c>
      <c r="O1164" s="45">
        <f t="shared" si="245"/>
        <v>2.7999999999999905</v>
      </c>
      <c r="P1164" s="46">
        <f t="shared" si="246"/>
        <v>2.4629014693051134</v>
      </c>
      <c r="Q1164" s="45">
        <f t="shared" si="247"/>
        <v>5.4999999999999805</v>
      </c>
      <c r="R1164" s="45">
        <f t="shared" si="248"/>
        <v>8.2999999999999705</v>
      </c>
      <c r="S1164" s="46">
        <f t="shared" si="249"/>
        <v>7.9629014693050939</v>
      </c>
    </row>
    <row r="1165" spans="1:19" x14ac:dyDescent="0.25">
      <c r="B1165" s="54"/>
      <c r="D1165" s="54">
        <v>0.3</v>
      </c>
      <c r="E1165" s="45">
        <v>1007</v>
      </c>
      <c r="F1165" s="51">
        <f t="shared" si="237"/>
        <v>0.42152777777777778</v>
      </c>
      <c r="G1165" s="45">
        <v>1018</v>
      </c>
      <c r="H1165" s="51">
        <f t="shared" si="238"/>
        <v>0.4291666666666667</v>
      </c>
      <c r="I1165" s="44" t="str">
        <f t="shared" si="239"/>
        <v/>
      </c>
      <c r="J1165" s="45">
        <f t="shared" si="240"/>
        <v>3.9999999999999858</v>
      </c>
      <c r="K1165" s="45">
        <f t="shared" si="241"/>
        <v>11.000000000000041</v>
      </c>
      <c r="L1165" s="45">
        <f t="shared" si="242"/>
        <v>4</v>
      </c>
      <c r="M1165" s="45">
        <f t="shared" ca="1" si="243"/>
        <v>903</v>
      </c>
      <c r="N1165" s="45" t="str">
        <f t="shared" si="244"/>
        <v/>
      </c>
      <c r="O1165" s="45">
        <f t="shared" si="245"/>
        <v>24.599999999999913</v>
      </c>
      <c r="P1165" s="46">
        <f t="shared" si="246"/>
        <v>12.686790613286709</v>
      </c>
      <c r="Q1165" s="45">
        <f t="shared" si="247"/>
        <v>3.3000000000000123</v>
      </c>
      <c r="R1165" s="45">
        <f t="shared" si="248"/>
        <v>27.899999999999924</v>
      </c>
      <c r="S1165" s="46">
        <f t="shared" si="249"/>
        <v>15.986790613286722</v>
      </c>
    </row>
    <row r="1166" spans="1:19" x14ac:dyDescent="0.25">
      <c r="B1166" s="54"/>
      <c r="D1166" s="54">
        <v>12</v>
      </c>
      <c r="E1166" s="45">
        <v>1022</v>
      </c>
      <c r="F1166" s="51">
        <f t="shared" si="237"/>
        <v>0.43194444444444446</v>
      </c>
      <c r="G1166" s="45">
        <v>1029</v>
      </c>
      <c r="H1166" s="51">
        <f t="shared" si="238"/>
        <v>0.4368055555555555</v>
      </c>
      <c r="I1166" s="44" t="str">
        <f t="shared" si="239"/>
        <v/>
      </c>
      <c r="J1166" s="45">
        <f t="shared" si="240"/>
        <v>3.0000000000000693</v>
      </c>
      <c r="K1166" s="45">
        <f t="shared" si="241"/>
        <v>6.9999999999998952</v>
      </c>
      <c r="L1166" s="45">
        <f t="shared" si="242"/>
        <v>5</v>
      </c>
      <c r="M1166" s="45">
        <f t="shared" ca="1" si="243"/>
        <v>903</v>
      </c>
      <c r="N1166" s="45" t="str">
        <f t="shared" si="244"/>
        <v/>
      </c>
      <c r="O1166" s="45">
        <f t="shared" si="245"/>
        <v>19.200000000000443</v>
      </c>
      <c r="P1166" s="46">
        <f t="shared" si="246"/>
        <v>12.407456280419456</v>
      </c>
      <c r="Q1166" s="45">
        <f t="shared" si="247"/>
        <v>83.999999999998749</v>
      </c>
      <c r="R1166" s="45">
        <f t="shared" si="248"/>
        <v>103.19999999999919</v>
      </c>
      <c r="S1166" s="46">
        <f t="shared" si="249"/>
        <v>96.407456280418202</v>
      </c>
    </row>
    <row r="1167" spans="1:19" x14ac:dyDescent="0.25">
      <c r="B1167" s="54"/>
      <c r="D1167" s="54">
        <v>0.8</v>
      </c>
      <c r="E1167" s="45">
        <v>1032</v>
      </c>
      <c r="F1167" s="51">
        <f t="shared" si="237"/>
        <v>0.43888888888888888</v>
      </c>
      <c r="G1167" s="45">
        <v>1041</v>
      </c>
      <c r="H1167" s="51">
        <f t="shared" si="238"/>
        <v>0.44513888888888892</v>
      </c>
      <c r="I1167" s="44" t="str">
        <f t="shared" si="239"/>
        <v/>
      </c>
      <c r="J1167" s="45">
        <f t="shared" si="240"/>
        <v>13.99999999999995</v>
      </c>
      <c r="K1167" s="45">
        <f t="shared" si="241"/>
        <v>9.000000000000048</v>
      </c>
      <c r="L1167" s="45">
        <f t="shared" si="242"/>
        <v>6</v>
      </c>
      <c r="M1167" s="45">
        <f t="shared" ca="1" si="243"/>
        <v>903</v>
      </c>
      <c r="N1167" s="45" t="str">
        <f t="shared" si="244"/>
        <v/>
      </c>
      <c r="O1167" s="45">
        <f t="shared" si="245"/>
        <v>5.6699999999999804</v>
      </c>
      <c r="P1167" s="46">
        <f t="shared" si="246"/>
        <v>2.5240031964163374</v>
      </c>
      <c r="Q1167" s="45">
        <f t="shared" si="247"/>
        <v>7.2000000000000384</v>
      </c>
      <c r="R1167" s="45">
        <f t="shared" si="248"/>
        <v>12.870000000000019</v>
      </c>
      <c r="S1167" s="46">
        <f t="shared" si="249"/>
        <v>9.7240031964163762</v>
      </c>
    </row>
    <row r="1168" spans="1:19" x14ac:dyDescent="0.25">
      <c r="B1168" s="54"/>
      <c r="D1168" s="54">
        <v>0.01</v>
      </c>
      <c r="E1168" s="45">
        <v>1055</v>
      </c>
      <c r="F1168" s="51">
        <f t="shared" si="237"/>
        <v>0.4548611111111111</v>
      </c>
      <c r="G1168" s="45">
        <v>1102</v>
      </c>
      <c r="H1168" s="51">
        <f t="shared" si="238"/>
        <v>0.4597222222222222</v>
      </c>
      <c r="I1168" s="44" t="str">
        <f t="shared" si="239"/>
        <v/>
      </c>
      <c r="J1168" s="45">
        <f t="shared" si="240"/>
        <v>13.000000000000034</v>
      </c>
      <c r="K1168" s="45">
        <f t="shared" si="241"/>
        <v>6.9999999999999751</v>
      </c>
      <c r="L1168" s="45">
        <f t="shared" si="242"/>
        <v>7</v>
      </c>
      <c r="M1168" s="45">
        <f t="shared" ca="1" si="243"/>
        <v>903</v>
      </c>
      <c r="N1168" s="45" t="str">
        <f t="shared" si="244"/>
        <v/>
      </c>
      <c r="O1168" s="45">
        <f t="shared" si="245"/>
        <v>5.9150000000000151</v>
      </c>
      <c r="P1168" s="46">
        <f t="shared" si="246"/>
        <v>2.5712763662201228</v>
      </c>
      <c r="Q1168" s="45">
        <f t="shared" si="247"/>
        <v>6.9999999999999757E-2</v>
      </c>
      <c r="R1168" s="45">
        <f t="shared" si="248"/>
        <v>5.9850000000000145</v>
      </c>
      <c r="S1168" s="46">
        <f t="shared" si="249"/>
        <v>2.6412763662201226</v>
      </c>
    </row>
    <row r="1169" spans="1:19" x14ac:dyDescent="0.25">
      <c r="B1169" s="54"/>
      <c r="D1169" s="54">
        <v>0.9</v>
      </c>
      <c r="E1169" s="45">
        <v>1115</v>
      </c>
      <c r="F1169" s="51">
        <f t="shared" si="237"/>
        <v>0.46875</v>
      </c>
      <c r="G1169" s="45">
        <v>1119</v>
      </c>
      <c r="H1169" s="51">
        <f t="shared" si="238"/>
        <v>0.47152777777777777</v>
      </c>
      <c r="I1169" s="44" t="str">
        <f t="shared" si="239"/>
        <v/>
      </c>
      <c r="J1169" s="45">
        <f t="shared" si="240"/>
        <v>3.9999999999999858</v>
      </c>
      <c r="K1169" s="45">
        <f t="shared" si="241"/>
        <v>3.9999999999999858</v>
      </c>
      <c r="L1169" s="45">
        <f t="shared" si="242"/>
        <v>8</v>
      </c>
      <c r="M1169" s="45">
        <f t="shared" ca="1" si="243"/>
        <v>903</v>
      </c>
      <c r="N1169" s="45" t="str">
        <f t="shared" si="244"/>
        <v/>
      </c>
      <c r="O1169" s="45">
        <f t="shared" si="245"/>
        <v>3.9999999999999858</v>
      </c>
      <c r="P1169" s="46">
        <f t="shared" si="246"/>
        <v>3.9866349370920919</v>
      </c>
      <c r="Q1169" s="45">
        <f t="shared" si="247"/>
        <v>3.5999999999999872</v>
      </c>
      <c r="R1169" s="45">
        <f t="shared" si="248"/>
        <v>7.599999999999973</v>
      </c>
      <c r="S1169" s="46">
        <f t="shared" si="249"/>
        <v>7.5866349370920787</v>
      </c>
    </row>
    <row r="1170" spans="1:19" x14ac:dyDescent="0.25">
      <c r="B1170" s="54"/>
      <c r="D1170" s="54">
        <v>1.1000000000000001</v>
      </c>
      <c r="E1170" s="45">
        <v>1123</v>
      </c>
      <c r="F1170" s="51">
        <f t="shared" si="237"/>
        <v>0.47430555555555554</v>
      </c>
      <c r="G1170" s="45">
        <v>1207</v>
      </c>
      <c r="H1170" s="51">
        <f t="shared" si="238"/>
        <v>0.50486111111111109</v>
      </c>
      <c r="I1170" s="44">
        <f t="shared" si="239"/>
        <v>0.5083333333333333</v>
      </c>
      <c r="J1170" s="45" t="str">
        <f t="shared" si="240"/>
        <v/>
      </c>
      <c r="K1170" s="45">
        <f t="shared" si="241"/>
        <v>44</v>
      </c>
      <c r="L1170" s="45">
        <f t="shared" si="242"/>
        <v>9</v>
      </c>
      <c r="M1170" s="45">
        <f t="shared" ca="1" si="243"/>
        <v>903</v>
      </c>
      <c r="N1170" s="45">
        <f t="shared" ca="1" si="244"/>
        <v>188.99999999999989</v>
      </c>
      <c r="O1170" s="45">
        <f t="shared" si="245"/>
        <v>2.75</v>
      </c>
      <c r="P1170" s="46">
        <f t="shared" si="246"/>
        <v>0.39537560565558416</v>
      </c>
      <c r="Q1170" s="45">
        <f t="shared" si="247"/>
        <v>48.400000000000006</v>
      </c>
      <c r="R1170" s="45">
        <f t="shared" si="248"/>
        <v>51.150000000000006</v>
      </c>
      <c r="S1170" s="46">
        <f t="shared" si="249"/>
        <v>48.795375605655593</v>
      </c>
    </row>
    <row r="1171" spans="1:19" x14ac:dyDescent="0.25">
      <c r="A1171" s="50">
        <v>38069</v>
      </c>
      <c r="B1171" s="54">
        <v>1245</v>
      </c>
      <c r="D1171" s="54">
        <v>0.01</v>
      </c>
      <c r="E1171" s="45">
        <v>1321</v>
      </c>
      <c r="F1171" s="51">
        <f t="shared" si="237"/>
        <v>0.55625000000000002</v>
      </c>
      <c r="G1171" s="45">
        <v>1332</v>
      </c>
      <c r="H1171" s="51">
        <f t="shared" si="238"/>
        <v>0.56388888888888888</v>
      </c>
      <c r="I1171" s="44" t="str">
        <f t="shared" si="239"/>
        <v/>
      </c>
      <c r="J1171" s="45">
        <f t="shared" si="240"/>
        <v>11.999999999999957</v>
      </c>
      <c r="K1171" s="45">
        <f t="shared" si="241"/>
        <v>10.999999999999961</v>
      </c>
      <c r="L1171" s="45">
        <f t="shared" si="242"/>
        <v>1</v>
      </c>
      <c r="M1171" s="45">
        <f t="shared" ca="1" si="243"/>
        <v>1245</v>
      </c>
      <c r="N1171" s="45" t="str">
        <f t="shared" si="244"/>
        <v/>
      </c>
      <c r="O1171" s="45">
        <f t="shared" si="245"/>
        <v>5.4599999999999804</v>
      </c>
      <c r="P1171" s="46">
        <f t="shared" si="246"/>
        <v>2.373485876510868</v>
      </c>
      <c r="Q1171" s="45">
        <f t="shared" si="247"/>
        <v>0.10999999999999961</v>
      </c>
      <c r="R1171" s="45">
        <f t="shared" si="248"/>
        <v>5.5699999999999799</v>
      </c>
      <c r="S1171" s="46">
        <f t="shared" si="249"/>
        <v>2.4834858765108674</v>
      </c>
    </row>
    <row r="1172" spans="1:19" x14ac:dyDescent="0.25">
      <c r="B1172" s="54"/>
      <c r="D1172" s="54">
        <v>0.9</v>
      </c>
      <c r="E1172" s="45">
        <v>1344</v>
      </c>
      <c r="F1172" s="51">
        <f t="shared" si="237"/>
        <v>0.57222222222222219</v>
      </c>
      <c r="G1172" s="45">
        <v>1349</v>
      </c>
      <c r="H1172" s="51">
        <f t="shared" si="238"/>
        <v>0.5756944444444444</v>
      </c>
      <c r="I1172" s="44" t="str">
        <f t="shared" si="239"/>
        <v/>
      </c>
      <c r="J1172" s="45">
        <f t="shared" si="240"/>
        <v>3.0000000000001492</v>
      </c>
      <c r="K1172" s="45">
        <f t="shared" si="241"/>
        <v>4.9999999999999822</v>
      </c>
      <c r="L1172" s="45">
        <f t="shared" si="242"/>
        <v>2</v>
      </c>
      <c r="M1172" s="45">
        <f t="shared" ca="1" si="243"/>
        <v>1245</v>
      </c>
      <c r="N1172" s="45" t="str">
        <f t="shared" si="244"/>
        <v/>
      </c>
      <c r="O1172" s="45">
        <f t="shared" si="245"/>
        <v>3.0000000000001492</v>
      </c>
      <c r="P1172" s="46">
        <f t="shared" si="246"/>
        <v>2.9899762028192285</v>
      </c>
      <c r="Q1172" s="45">
        <f t="shared" si="247"/>
        <v>4.499999999999984</v>
      </c>
      <c r="R1172" s="45">
        <f t="shared" si="248"/>
        <v>7.5000000000001332</v>
      </c>
      <c r="S1172" s="46">
        <f t="shared" si="249"/>
        <v>7.4899762028192125</v>
      </c>
    </row>
    <row r="1173" spans="1:19" x14ac:dyDescent="0.25">
      <c r="B1173" s="54"/>
      <c r="D1173" s="54">
        <v>1.1000000000000001</v>
      </c>
      <c r="E1173" s="45">
        <v>1352</v>
      </c>
      <c r="F1173" s="51">
        <f t="shared" si="237"/>
        <v>0.57777777777777783</v>
      </c>
      <c r="G1173" s="45">
        <v>1356</v>
      </c>
      <c r="H1173" s="51">
        <f t="shared" si="238"/>
        <v>0.5805555555555556</v>
      </c>
      <c r="I1173" s="44" t="str">
        <f t="shared" si="239"/>
        <v/>
      </c>
      <c r="J1173" s="45">
        <f t="shared" si="240"/>
        <v>9.9999999999999645</v>
      </c>
      <c r="K1173" s="45">
        <f t="shared" si="241"/>
        <v>3.9999999999999858</v>
      </c>
      <c r="L1173" s="45">
        <f t="shared" si="242"/>
        <v>3</v>
      </c>
      <c r="M1173" s="45">
        <f t="shared" ca="1" si="243"/>
        <v>1245</v>
      </c>
      <c r="N1173" s="45" t="str">
        <f t="shared" si="244"/>
        <v/>
      </c>
      <c r="O1173" s="45">
        <f t="shared" si="245"/>
        <v>6.999999999999976</v>
      </c>
      <c r="P1173" s="46">
        <f t="shared" si="246"/>
        <v>6.1572536732627841</v>
      </c>
      <c r="Q1173" s="45">
        <f t="shared" si="247"/>
        <v>4.3999999999999844</v>
      </c>
      <c r="R1173" s="45">
        <f t="shared" si="248"/>
        <v>11.399999999999959</v>
      </c>
      <c r="S1173" s="46">
        <f t="shared" si="249"/>
        <v>10.557253673262768</v>
      </c>
    </row>
    <row r="1174" spans="1:19" x14ac:dyDescent="0.25">
      <c r="B1174" s="54"/>
      <c r="D1174" s="54">
        <v>0.3</v>
      </c>
      <c r="E1174" s="45">
        <v>1406</v>
      </c>
      <c r="F1174" s="51">
        <f t="shared" si="237"/>
        <v>0.58750000000000002</v>
      </c>
      <c r="G1174" s="45">
        <v>1411</v>
      </c>
      <c r="H1174" s="51">
        <f t="shared" si="238"/>
        <v>0.59097222222222223</v>
      </c>
      <c r="I1174" s="44" t="str">
        <f t="shared" si="239"/>
        <v/>
      </c>
      <c r="J1174" s="45">
        <f t="shared" si="240"/>
        <v>10.999999999999961</v>
      </c>
      <c r="K1174" s="45">
        <f t="shared" si="241"/>
        <v>4.9999999999999822</v>
      </c>
      <c r="L1174" s="45">
        <f t="shared" si="242"/>
        <v>4</v>
      </c>
      <c r="M1174" s="45">
        <f t="shared" ca="1" si="243"/>
        <v>1245</v>
      </c>
      <c r="N1174" s="45" t="str">
        <f t="shared" si="244"/>
        <v/>
      </c>
      <c r="O1174" s="45">
        <f t="shared" si="245"/>
        <v>1.7214999999999938</v>
      </c>
      <c r="P1174" s="46">
        <f t="shared" si="246"/>
        <v>1.0058113625524201</v>
      </c>
      <c r="Q1174" s="45">
        <f t="shared" si="247"/>
        <v>1.4999999999999947</v>
      </c>
      <c r="R1174" s="45">
        <f t="shared" si="248"/>
        <v>3.2214999999999883</v>
      </c>
      <c r="S1174" s="46">
        <f t="shared" si="249"/>
        <v>2.5058113625524148</v>
      </c>
    </row>
    <row r="1175" spans="1:19" x14ac:dyDescent="0.25">
      <c r="B1175" s="54"/>
      <c r="D1175" s="54">
        <v>1.2999999999999999E-2</v>
      </c>
      <c r="E1175" s="45">
        <v>1422</v>
      </c>
      <c r="F1175" s="51">
        <f t="shared" si="237"/>
        <v>0.59861111111111109</v>
      </c>
      <c r="G1175" s="45">
        <v>1451</v>
      </c>
      <c r="H1175" s="51">
        <f t="shared" si="238"/>
        <v>0.61875000000000002</v>
      </c>
      <c r="I1175" s="44" t="str">
        <f t="shared" si="239"/>
        <v/>
      </c>
      <c r="J1175" s="45">
        <f t="shared" si="240"/>
        <v>10.999999999999961</v>
      </c>
      <c r="K1175" s="45">
        <f t="shared" si="241"/>
        <v>29.000000000000057</v>
      </c>
      <c r="L1175" s="45">
        <f t="shared" si="242"/>
        <v>5</v>
      </c>
      <c r="M1175" s="45">
        <f t="shared" ca="1" si="243"/>
        <v>1245</v>
      </c>
      <c r="N1175" s="45" t="str">
        <f t="shared" si="244"/>
        <v/>
      </c>
      <c r="O1175" s="45">
        <f t="shared" si="245"/>
        <v>5.0214999999999828</v>
      </c>
      <c r="P1175" s="46">
        <f t="shared" si="246"/>
        <v>2.3026077326939314</v>
      </c>
      <c r="Q1175" s="45">
        <f t="shared" si="247"/>
        <v>0.37700000000000072</v>
      </c>
      <c r="R1175" s="45">
        <f t="shared" si="248"/>
        <v>5.3984999999999834</v>
      </c>
      <c r="S1175" s="46">
        <f t="shared" si="249"/>
        <v>2.679607732693932</v>
      </c>
    </row>
    <row r="1176" spans="1:19" x14ac:dyDescent="0.25">
      <c r="B1176" s="54"/>
      <c r="D1176" s="54">
        <v>0.9</v>
      </c>
      <c r="E1176" s="45">
        <v>1502</v>
      </c>
      <c r="F1176" s="51">
        <f t="shared" si="237"/>
        <v>0.62638888888888888</v>
      </c>
      <c r="G1176" s="45">
        <v>1505</v>
      </c>
      <c r="H1176" s="51">
        <f t="shared" si="238"/>
        <v>0.62847222222222221</v>
      </c>
      <c r="I1176" s="44" t="str">
        <f t="shared" si="239"/>
        <v/>
      </c>
      <c r="J1176" s="45">
        <f t="shared" si="240"/>
        <v>3.9999999999999858</v>
      </c>
      <c r="K1176" s="45">
        <f t="shared" si="241"/>
        <v>2.9999999999999893</v>
      </c>
      <c r="L1176" s="45">
        <f t="shared" si="242"/>
        <v>6</v>
      </c>
      <c r="M1176" s="45">
        <f t="shared" ca="1" si="243"/>
        <v>1245</v>
      </c>
      <c r="N1176" s="45" t="str">
        <f t="shared" si="244"/>
        <v/>
      </c>
      <c r="O1176" s="45">
        <f t="shared" si="245"/>
        <v>3.9999999999999858</v>
      </c>
      <c r="P1176" s="46">
        <f t="shared" si="246"/>
        <v>3.9866349370920919</v>
      </c>
      <c r="Q1176" s="45">
        <f t="shared" si="247"/>
        <v>2.6999999999999904</v>
      </c>
      <c r="R1176" s="45">
        <f t="shared" si="248"/>
        <v>6.6999999999999762</v>
      </c>
      <c r="S1176" s="46">
        <f t="shared" si="249"/>
        <v>6.6866349370920819</v>
      </c>
    </row>
    <row r="1177" spans="1:19" x14ac:dyDescent="0.25">
      <c r="B1177" s="54"/>
      <c r="D1177" s="54">
        <v>1.1000000000000001</v>
      </c>
      <c r="E1177" s="45">
        <v>1509</v>
      </c>
      <c r="F1177" s="51">
        <f t="shared" si="237"/>
        <v>0.63124999999999998</v>
      </c>
      <c r="G1177" s="45">
        <v>1513</v>
      </c>
      <c r="H1177" s="51">
        <f t="shared" si="238"/>
        <v>0.63402777777777775</v>
      </c>
      <c r="I1177" s="44" t="str">
        <f t="shared" si="239"/>
        <v/>
      </c>
      <c r="J1177" s="45">
        <f t="shared" si="240"/>
        <v>7.000000000000135</v>
      </c>
      <c r="K1177" s="45">
        <f t="shared" si="241"/>
        <v>3.9999999999999858</v>
      </c>
      <c r="L1177" s="45">
        <f t="shared" si="242"/>
        <v>7</v>
      </c>
      <c r="M1177" s="45">
        <f t="shared" ca="1" si="243"/>
        <v>1245</v>
      </c>
      <c r="N1177" s="45" t="str">
        <f t="shared" si="244"/>
        <v/>
      </c>
      <c r="O1177" s="45">
        <f t="shared" si="245"/>
        <v>4.9000000000000954</v>
      </c>
      <c r="P1177" s="46">
        <f t="shared" si="246"/>
        <v>4.3100775712840473</v>
      </c>
      <c r="Q1177" s="45">
        <f t="shared" si="247"/>
        <v>4.3999999999999844</v>
      </c>
      <c r="R1177" s="45">
        <f t="shared" si="248"/>
        <v>9.3000000000000789</v>
      </c>
      <c r="S1177" s="46">
        <f t="shared" si="249"/>
        <v>8.7100775712840317</v>
      </c>
    </row>
    <row r="1178" spans="1:19" x14ac:dyDescent="0.25">
      <c r="B1178" s="54"/>
      <c r="D1178" s="54">
        <v>0.3</v>
      </c>
      <c r="E1178" s="45">
        <v>1520</v>
      </c>
      <c r="F1178" s="51">
        <f t="shared" si="237"/>
        <v>0.63888888888888895</v>
      </c>
      <c r="G1178" s="45">
        <v>1535</v>
      </c>
      <c r="H1178" s="51">
        <f t="shared" si="238"/>
        <v>0.64930555555555558</v>
      </c>
      <c r="I1178" s="44">
        <f t="shared" si="239"/>
        <v>0.65277777777777779</v>
      </c>
      <c r="J1178" s="45" t="str">
        <f t="shared" si="240"/>
        <v/>
      </c>
      <c r="K1178" s="45">
        <f t="shared" si="241"/>
        <v>14.999999999999947</v>
      </c>
      <c r="L1178" s="45">
        <f t="shared" si="242"/>
        <v>8</v>
      </c>
      <c r="M1178" s="45">
        <f t="shared" ca="1" si="243"/>
        <v>1245</v>
      </c>
      <c r="N1178" s="45">
        <f t="shared" ca="1" si="244"/>
        <v>175.00000000000003</v>
      </c>
      <c r="O1178" s="45">
        <f t="shared" si="245"/>
        <v>0.75</v>
      </c>
      <c r="P1178" s="46">
        <f t="shared" si="246"/>
        <v>0.11893841060855184</v>
      </c>
      <c r="Q1178" s="45">
        <f t="shared" si="247"/>
        <v>4.499999999999984</v>
      </c>
      <c r="R1178" s="45">
        <f t="shared" si="248"/>
        <v>5.249999999999984</v>
      </c>
      <c r="S1178" s="46">
        <f t="shared" si="249"/>
        <v>4.6189384106085356</v>
      </c>
    </row>
    <row r="1179" spans="1:19" x14ac:dyDescent="0.25">
      <c r="A1179" s="50">
        <v>38070</v>
      </c>
      <c r="B1179" s="54">
        <v>756</v>
      </c>
      <c r="D1179" s="54">
        <v>0.01</v>
      </c>
      <c r="E1179" s="45">
        <v>843</v>
      </c>
      <c r="F1179" s="51">
        <f t="shared" si="237"/>
        <v>0.36319444444444443</v>
      </c>
      <c r="G1179" s="45">
        <v>845</v>
      </c>
      <c r="H1179" s="51">
        <f t="shared" si="238"/>
        <v>0.36458333333333331</v>
      </c>
      <c r="I1179" s="44">
        <f t="shared" si="239"/>
        <v>0.36805555555555552</v>
      </c>
      <c r="J1179" s="45" t="str">
        <f t="shared" si="240"/>
        <v/>
      </c>
      <c r="K1179" s="45">
        <f t="shared" si="241"/>
        <v>1.9999999999999929</v>
      </c>
      <c r="L1179" s="45">
        <f t="shared" si="242"/>
        <v>1</v>
      </c>
      <c r="M1179" s="45">
        <f t="shared" ca="1" si="243"/>
        <v>756</v>
      </c>
      <c r="N1179" s="45">
        <f t="shared" ca="1" si="244"/>
        <v>53.999999999999972</v>
      </c>
      <c r="O1179" s="45">
        <f t="shared" si="245"/>
        <v>2.5000000000000001E-2</v>
      </c>
      <c r="P1179" s="46">
        <f t="shared" si="246"/>
        <v>5.4281443780592247E-3</v>
      </c>
      <c r="Q1179" s="45">
        <f t="shared" si="247"/>
        <v>1.9999999999999931E-2</v>
      </c>
      <c r="R1179" s="45">
        <f t="shared" si="248"/>
        <v>4.4999999999999929E-2</v>
      </c>
      <c r="S1179" s="46">
        <f t="shared" si="249"/>
        <v>2.5428144378059157E-2</v>
      </c>
    </row>
    <row r="1180" spans="1:19" x14ac:dyDescent="0.25">
      <c r="A1180" s="50">
        <v>38070</v>
      </c>
      <c r="B1180" s="54">
        <v>905</v>
      </c>
      <c r="D1180" s="54">
        <v>100</v>
      </c>
      <c r="E1180" s="45">
        <v>933</v>
      </c>
      <c r="F1180" s="51">
        <f t="shared" si="237"/>
        <v>0.3979166666666667</v>
      </c>
      <c r="G1180" s="45">
        <v>934</v>
      </c>
      <c r="H1180" s="51">
        <f t="shared" si="238"/>
        <v>0.39861111111111108</v>
      </c>
      <c r="I1180" s="44" t="str">
        <f t="shared" si="239"/>
        <v/>
      </c>
      <c r="J1180" s="45">
        <f t="shared" si="240"/>
        <v>3.0000000000000693</v>
      </c>
      <c r="K1180" s="45">
        <f t="shared" si="241"/>
        <v>0.99999999999991651</v>
      </c>
      <c r="L1180" s="45">
        <f t="shared" si="242"/>
        <v>1</v>
      </c>
      <c r="M1180" s="45">
        <f t="shared" ca="1" si="243"/>
        <v>905</v>
      </c>
      <c r="N1180" s="45" t="str">
        <f t="shared" si="244"/>
        <v/>
      </c>
      <c r="O1180" s="45">
        <f t="shared" si="245"/>
        <v>420.00000000000972</v>
      </c>
      <c r="P1180" s="46">
        <f t="shared" si="246"/>
        <v>408.31140981173644</v>
      </c>
      <c r="Q1180" s="45">
        <f t="shared" si="247"/>
        <v>99.999999999991644</v>
      </c>
      <c r="R1180" s="45">
        <f t="shared" si="248"/>
        <v>520.00000000000136</v>
      </c>
      <c r="S1180" s="46">
        <f t="shared" si="249"/>
        <v>508.31140981172808</v>
      </c>
    </row>
    <row r="1181" spans="1:19" x14ac:dyDescent="0.25">
      <c r="B1181" s="54"/>
      <c r="D1181" s="54">
        <v>180</v>
      </c>
      <c r="E1181" s="45">
        <v>937</v>
      </c>
      <c r="F1181" s="51">
        <f t="shared" si="237"/>
        <v>0.40069444444444446</v>
      </c>
      <c r="G1181" s="45">
        <v>1207</v>
      </c>
      <c r="H1181" s="51">
        <f t="shared" si="238"/>
        <v>0.50486111111111109</v>
      </c>
      <c r="I1181" s="44">
        <f t="shared" si="239"/>
        <v>0.5083333333333333</v>
      </c>
      <c r="J1181" s="45" t="str">
        <f t="shared" si="240"/>
        <v/>
      </c>
      <c r="K1181" s="45">
        <f t="shared" si="241"/>
        <v>149.99999999999994</v>
      </c>
      <c r="L1181" s="45">
        <f t="shared" si="242"/>
        <v>2</v>
      </c>
      <c r="M1181" s="45">
        <f t="shared" ca="1" si="243"/>
        <v>905</v>
      </c>
      <c r="N1181" s="45">
        <f t="shared" ca="1" si="244"/>
        <v>186.99999999999989</v>
      </c>
      <c r="O1181" s="45">
        <f t="shared" si="245"/>
        <v>450</v>
      </c>
      <c r="P1181" s="46">
        <f t="shared" si="246"/>
        <v>47.347346607878421</v>
      </c>
      <c r="Q1181" s="45">
        <f t="shared" si="247"/>
        <v>26999.999999999989</v>
      </c>
      <c r="R1181" s="45">
        <f t="shared" si="248"/>
        <v>27449.999999999989</v>
      </c>
      <c r="S1181" s="46">
        <f t="shared" si="249"/>
        <v>27047.347346607869</v>
      </c>
    </row>
    <row r="1182" spans="1:19" x14ac:dyDescent="0.25">
      <c r="A1182" s="50">
        <v>38070</v>
      </c>
      <c r="B1182" s="54">
        <v>1510</v>
      </c>
      <c r="D1182" s="54">
        <v>0.1</v>
      </c>
      <c r="E1182" s="45">
        <v>1531</v>
      </c>
      <c r="F1182" s="51">
        <f t="shared" si="237"/>
        <v>0.64652777777777781</v>
      </c>
      <c r="G1182" s="45">
        <v>1619</v>
      </c>
      <c r="H1182" s="51">
        <f t="shared" si="238"/>
        <v>0.67986111111111114</v>
      </c>
      <c r="I1182" s="44" t="str">
        <f t="shared" si="239"/>
        <v/>
      </c>
      <c r="J1182" s="45">
        <f t="shared" si="240"/>
        <v>4.9999999999998224</v>
      </c>
      <c r="K1182" s="45">
        <f t="shared" si="241"/>
        <v>47.999999999999986</v>
      </c>
      <c r="L1182" s="45">
        <f t="shared" si="242"/>
        <v>1</v>
      </c>
      <c r="M1182" s="45">
        <f t="shared" ca="1" si="243"/>
        <v>1510</v>
      </c>
      <c r="N1182" s="45" t="str">
        <f t="shared" si="244"/>
        <v/>
      </c>
      <c r="O1182" s="45">
        <f t="shared" si="245"/>
        <v>0.27499999999999025</v>
      </c>
      <c r="P1182" s="46">
        <f t="shared" si="246"/>
        <v>0.19544015550863283</v>
      </c>
      <c r="Q1182" s="45">
        <f t="shared" si="247"/>
        <v>4.7999999999999989</v>
      </c>
      <c r="R1182" s="45">
        <f t="shared" si="248"/>
        <v>5.0749999999999895</v>
      </c>
      <c r="S1182" s="46">
        <f t="shared" si="249"/>
        <v>4.9954401555086321</v>
      </c>
    </row>
    <row r="1183" spans="1:19" x14ac:dyDescent="0.25">
      <c r="B1183" s="54"/>
      <c r="D1183" s="54">
        <v>0.01</v>
      </c>
      <c r="E1183" s="45">
        <v>1624</v>
      </c>
      <c r="F1183" s="51">
        <f t="shared" si="237"/>
        <v>0.68333333333333324</v>
      </c>
      <c r="G1183" s="45">
        <v>1642</v>
      </c>
      <c r="H1183" s="51">
        <f t="shared" si="238"/>
        <v>0.6958333333333333</v>
      </c>
      <c r="I1183" s="44">
        <f t="shared" si="239"/>
        <v>0.69930555555555551</v>
      </c>
      <c r="J1183" s="45" t="str">
        <f t="shared" si="240"/>
        <v/>
      </c>
      <c r="K1183" s="45">
        <f t="shared" si="241"/>
        <v>18.000000000000096</v>
      </c>
      <c r="L1183" s="45">
        <f t="shared" si="242"/>
        <v>2</v>
      </c>
      <c r="M1183" s="45">
        <f t="shared" ca="1" si="243"/>
        <v>1510</v>
      </c>
      <c r="N1183" s="45">
        <f t="shared" ca="1" si="244"/>
        <v>96.999999999999972</v>
      </c>
      <c r="O1183" s="45">
        <f t="shared" si="245"/>
        <v>2.5000000000000001E-2</v>
      </c>
      <c r="P1183" s="46">
        <f t="shared" si="246"/>
        <v>5.4281443780592247E-3</v>
      </c>
      <c r="Q1183" s="45">
        <f t="shared" si="247"/>
        <v>0.18000000000000096</v>
      </c>
      <c r="R1183" s="45">
        <f t="shared" si="248"/>
        <v>0.20500000000000096</v>
      </c>
      <c r="S1183" s="46">
        <f t="shared" si="249"/>
        <v>0.18542814437806018</v>
      </c>
    </row>
    <row r="1184" spans="1:19" x14ac:dyDescent="0.25">
      <c r="A1184" s="50">
        <v>38071</v>
      </c>
      <c r="B1184" s="54">
        <v>754</v>
      </c>
      <c r="D1184" s="54">
        <v>0.01</v>
      </c>
      <c r="E1184" s="45">
        <v>838</v>
      </c>
      <c r="F1184" s="51">
        <f t="shared" si="237"/>
        <v>0.35972222222222222</v>
      </c>
      <c r="G1184" s="45">
        <v>843</v>
      </c>
      <c r="H1184" s="51">
        <f t="shared" si="238"/>
        <v>0.36319444444444443</v>
      </c>
      <c r="I1184" s="44" t="str">
        <f t="shared" si="239"/>
        <v/>
      </c>
      <c r="J1184" s="45">
        <f t="shared" si="240"/>
        <v>9.000000000000048</v>
      </c>
      <c r="K1184" s="45">
        <f t="shared" si="241"/>
        <v>4.9999999999999822</v>
      </c>
      <c r="L1184" s="45">
        <f t="shared" si="242"/>
        <v>1</v>
      </c>
      <c r="M1184" s="45">
        <f t="shared" ca="1" si="243"/>
        <v>754</v>
      </c>
      <c r="N1184" s="45" t="str">
        <f t="shared" si="244"/>
        <v/>
      </c>
      <c r="O1184" s="45">
        <f t="shared" si="245"/>
        <v>4.095000000000022</v>
      </c>
      <c r="P1184" s="46">
        <f t="shared" si="246"/>
        <v>1.7801144073831667</v>
      </c>
      <c r="Q1184" s="45">
        <f t="shared" si="247"/>
        <v>4.9999999999999822E-2</v>
      </c>
      <c r="R1184" s="45">
        <f t="shared" si="248"/>
        <v>4.1450000000000218</v>
      </c>
      <c r="S1184" s="46">
        <f t="shared" si="249"/>
        <v>1.8301144073831666</v>
      </c>
    </row>
    <row r="1185" spans="1:19" x14ac:dyDescent="0.25">
      <c r="B1185" s="54"/>
      <c r="D1185" s="54">
        <v>0.9</v>
      </c>
      <c r="E1185" s="45">
        <v>852</v>
      </c>
      <c r="F1185" s="51">
        <f t="shared" si="237"/>
        <v>0.36944444444444446</v>
      </c>
      <c r="G1185" s="45">
        <v>856</v>
      </c>
      <c r="H1185" s="51">
        <f t="shared" si="238"/>
        <v>0.37222222222222223</v>
      </c>
      <c r="I1185" s="44" t="str">
        <f t="shared" si="239"/>
        <v/>
      </c>
      <c r="J1185" s="45">
        <f t="shared" si="240"/>
        <v>2.9999999999999094</v>
      </c>
      <c r="K1185" s="45">
        <f t="shared" si="241"/>
        <v>3.9999999999999858</v>
      </c>
      <c r="L1185" s="45">
        <f t="shared" si="242"/>
        <v>2</v>
      </c>
      <c r="M1185" s="45">
        <f t="shared" ca="1" si="243"/>
        <v>754</v>
      </c>
      <c r="N1185" s="45" t="str">
        <f t="shared" si="244"/>
        <v/>
      </c>
      <c r="O1185" s="45">
        <f t="shared" si="245"/>
        <v>2.9999999999999094</v>
      </c>
      <c r="P1185" s="46">
        <f t="shared" si="246"/>
        <v>2.9899762028189896</v>
      </c>
      <c r="Q1185" s="45">
        <f t="shared" si="247"/>
        <v>3.5999999999999872</v>
      </c>
      <c r="R1185" s="45">
        <f t="shared" si="248"/>
        <v>6.5999999999998966</v>
      </c>
      <c r="S1185" s="46">
        <f t="shared" si="249"/>
        <v>6.5899762028189768</v>
      </c>
    </row>
    <row r="1186" spans="1:19" x14ac:dyDescent="0.25">
      <c r="B1186" s="54"/>
      <c r="D1186" s="54">
        <v>1.1000000000000001</v>
      </c>
      <c r="E1186" s="45">
        <v>859</v>
      </c>
      <c r="F1186" s="51">
        <f t="shared" si="237"/>
        <v>0.3743055555555555</v>
      </c>
      <c r="G1186" s="45">
        <v>902</v>
      </c>
      <c r="H1186" s="51">
        <f t="shared" si="238"/>
        <v>0.37638888888888888</v>
      </c>
      <c r="I1186" s="44" t="str">
        <f t="shared" si="239"/>
        <v/>
      </c>
      <c r="J1186" s="45">
        <f t="shared" si="240"/>
        <v>11.999999999999957</v>
      </c>
      <c r="K1186" s="45">
        <f t="shared" si="241"/>
        <v>3.0000000000000693</v>
      </c>
      <c r="L1186" s="45">
        <f t="shared" si="242"/>
        <v>3</v>
      </c>
      <c r="M1186" s="45">
        <f t="shared" ca="1" si="243"/>
        <v>754</v>
      </c>
      <c r="N1186" s="45" t="str">
        <f t="shared" si="244"/>
        <v/>
      </c>
      <c r="O1186" s="45">
        <f t="shared" si="245"/>
        <v>6.659999999999977</v>
      </c>
      <c r="P1186" s="46">
        <f t="shared" si="246"/>
        <v>2.7827529770790655</v>
      </c>
      <c r="Q1186" s="45">
        <f t="shared" si="247"/>
        <v>3.3000000000000766</v>
      </c>
      <c r="R1186" s="45">
        <f t="shared" si="248"/>
        <v>9.9600000000000541</v>
      </c>
      <c r="S1186" s="46">
        <f t="shared" si="249"/>
        <v>6.0827529770791422</v>
      </c>
    </row>
    <row r="1187" spans="1:19" x14ac:dyDescent="0.25">
      <c r="B1187" s="54"/>
      <c r="D1187" s="54">
        <v>0.01</v>
      </c>
      <c r="E1187" s="45">
        <v>914</v>
      </c>
      <c r="F1187" s="51">
        <f t="shared" si="237"/>
        <v>0.38472222222222219</v>
      </c>
      <c r="G1187" s="45">
        <v>917</v>
      </c>
      <c r="H1187" s="51">
        <f t="shared" si="238"/>
        <v>0.38680555555555557</v>
      </c>
      <c r="I1187" s="44" t="str">
        <f t="shared" si="239"/>
        <v/>
      </c>
      <c r="J1187" s="45">
        <f t="shared" si="240"/>
        <v>7.9999999999999716</v>
      </c>
      <c r="K1187" s="45">
        <f t="shared" si="241"/>
        <v>3.0000000000000693</v>
      </c>
      <c r="L1187" s="45">
        <f t="shared" si="242"/>
        <v>4</v>
      </c>
      <c r="M1187" s="45">
        <f t="shared" ca="1" si="243"/>
        <v>754</v>
      </c>
      <c r="N1187" s="45" t="str">
        <f t="shared" si="244"/>
        <v/>
      </c>
      <c r="O1187" s="45">
        <f t="shared" si="245"/>
        <v>3.2399999999999887</v>
      </c>
      <c r="P1187" s="46">
        <f t="shared" si="246"/>
        <v>1.4422875408093356</v>
      </c>
      <c r="Q1187" s="45">
        <f t="shared" si="247"/>
        <v>3.0000000000000693E-2</v>
      </c>
      <c r="R1187" s="45">
        <f t="shared" si="248"/>
        <v>3.2699999999999894</v>
      </c>
      <c r="S1187" s="46">
        <f t="shared" si="249"/>
        <v>1.4722875408093363</v>
      </c>
    </row>
    <row r="1188" spans="1:19" x14ac:dyDescent="0.25">
      <c r="B1188" s="54"/>
      <c r="D1188" s="54">
        <v>0.8</v>
      </c>
      <c r="E1188" s="45">
        <v>925</v>
      </c>
      <c r="F1188" s="51">
        <f t="shared" si="237"/>
        <v>0.3923611111111111</v>
      </c>
      <c r="G1188" s="45">
        <v>927</v>
      </c>
      <c r="H1188" s="51">
        <f t="shared" si="238"/>
        <v>0.39374999999999999</v>
      </c>
      <c r="I1188" s="44" t="str">
        <f t="shared" si="239"/>
        <v/>
      </c>
      <c r="J1188" s="45">
        <f t="shared" si="240"/>
        <v>4.9999999999999822</v>
      </c>
      <c r="K1188" s="45">
        <f t="shared" si="241"/>
        <v>1.9999999999999929</v>
      </c>
      <c r="L1188" s="45">
        <f t="shared" si="242"/>
        <v>5</v>
      </c>
      <c r="M1188" s="45">
        <f t="shared" ca="1" si="243"/>
        <v>754</v>
      </c>
      <c r="N1188" s="45" t="str">
        <f t="shared" si="244"/>
        <v/>
      </c>
      <c r="O1188" s="45">
        <f t="shared" si="245"/>
        <v>5.4999999999999805</v>
      </c>
      <c r="P1188" s="46">
        <f t="shared" si="246"/>
        <v>5.3608260105314152</v>
      </c>
      <c r="Q1188" s="45">
        <f t="shared" si="247"/>
        <v>1.5999999999999943</v>
      </c>
      <c r="R1188" s="45">
        <f t="shared" si="248"/>
        <v>7.0999999999999748</v>
      </c>
      <c r="S1188" s="46">
        <f t="shared" si="249"/>
        <v>6.9608260105314095</v>
      </c>
    </row>
    <row r="1189" spans="1:19" x14ac:dyDescent="0.25">
      <c r="B1189" s="54"/>
      <c r="D1189" s="54">
        <v>1.4</v>
      </c>
      <c r="E1189" s="45">
        <v>932</v>
      </c>
      <c r="F1189" s="51">
        <f t="shared" si="237"/>
        <v>0.3972222222222222</v>
      </c>
      <c r="G1189" s="45">
        <v>937</v>
      </c>
      <c r="H1189" s="51">
        <f t="shared" si="238"/>
        <v>0.40069444444444446</v>
      </c>
      <c r="I1189" s="44">
        <f t="shared" si="239"/>
        <v>0.40416666666666667</v>
      </c>
      <c r="J1189" s="45" t="str">
        <f t="shared" si="240"/>
        <v/>
      </c>
      <c r="K1189" s="45">
        <f t="shared" si="241"/>
        <v>5.0000000000000622</v>
      </c>
      <c r="L1189" s="45">
        <f t="shared" si="242"/>
        <v>6</v>
      </c>
      <c r="M1189" s="45">
        <f t="shared" ca="1" si="243"/>
        <v>754</v>
      </c>
      <c r="N1189" s="45">
        <f t="shared" ca="1" si="244"/>
        <v>108.00000000000001</v>
      </c>
      <c r="O1189" s="45">
        <f t="shared" si="245"/>
        <v>3.5</v>
      </c>
      <c r="P1189" s="46">
        <f t="shared" si="246"/>
        <v>0.49463035137152384</v>
      </c>
      <c r="Q1189" s="45">
        <f t="shared" si="247"/>
        <v>7.000000000000087</v>
      </c>
      <c r="R1189" s="45">
        <f t="shared" si="248"/>
        <v>10.500000000000087</v>
      </c>
      <c r="S1189" s="46">
        <f t="shared" si="249"/>
        <v>7.4946303513716108</v>
      </c>
    </row>
    <row r="1190" spans="1:19" x14ac:dyDescent="0.25">
      <c r="A1190" s="50">
        <v>38071</v>
      </c>
      <c r="B1190" s="54">
        <v>955</v>
      </c>
      <c r="D1190" s="54">
        <v>0.1</v>
      </c>
      <c r="E1190" s="45">
        <v>1028</v>
      </c>
      <c r="F1190" s="51">
        <f t="shared" si="237"/>
        <v>0.43611111111111112</v>
      </c>
      <c r="G1190" s="45">
        <v>1056</v>
      </c>
      <c r="H1190" s="51">
        <f t="shared" si="238"/>
        <v>0.45555555555555555</v>
      </c>
      <c r="I1190" s="44" t="str">
        <f t="shared" si="239"/>
        <v/>
      </c>
      <c r="J1190" s="45">
        <f t="shared" si="240"/>
        <v>9.9999999999999645</v>
      </c>
      <c r="K1190" s="45">
        <f t="shared" si="241"/>
        <v>27.999999999999979</v>
      </c>
      <c r="L1190" s="45">
        <f t="shared" si="242"/>
        <v>1</v>
      </c>
      <c r="M1190" s="45">
        <f t="shared" ca="1" si="243"/>
        <v>955</v>
      </c>
      <c r="N1190" s="45" t="str">
        <f t="shared" si="244"/>
        <v/>
      </c>
      <c r="O1190" s="45">
        <f t="shared" si="245"/>
        <v>5.4999999999999805</v>
      </c>
      <c r="P1190" s="46">
        <f t="shared" si="246"/>
        <v>3.9086656146523993</v>
      </c>
      <c r="Q1190" s="45">
        <f t="shared" si="247"/>
        <v>2.799999999999998</v>
      </c>
      <c r="R1190" s="45">
        <f t="shared" si="248"/>
        <v>8.2999999999999794</v>
      </c>
      <c r="S1190" s="46">
        <f t="shared" si="249"/>
        <v>6.7086656146523973</v>
      </c>
    </row>
    <row r="1191" spans="1:19" x14ac:dyDescent="0.25">
      <c r="B1191" s="54"/>
      <c r="D1191" s="54">
        <v>1</v>
      </c>
      <c r="E1191" s="45">
        <v>1106</v>
      </c>
      <c r="F1191" s="51">
        <f t="shared" si="237"/>
        <v>0.46249999999999997</v>
      </c>
      <c r="G1191" s="45">
        <v>1112</v>
      </c>
      <c r="H1191" s="51">
        <f t="shared" ref="H1191:H1209" si="250">VALUE(CONCATENATE(LEFT(G1191,LEN(G1191)-2),":",RIGHT(G1191,2)))</f>
        <v>0.46666666666666662</v>
      </c>
      <c r="I1191" s="44" t="str">
        <f t="shared" si="239"/>
        <v/>
      </c>
      <c r="J1191" s="45">
        <f t="shared" si="240"/>
        <v>8.0000000000001315</v>
      </c>
      <c r="K1191" s="45">
        <f t="shared" si="241"/>
        <v>5.9999999999999787</v>
      </c>
      <c r="L1191" s="45">
        <f t="shared" si="242"/>
        <v>2</v>
      </c>
      <c r="M1191" s="45">
        <f t="shared" ca="1" si="243"/>
        <v>955</v>
      </c>
      <c r="N1191" s="45" t="str">
        <f t="shared" si="244"/>
        <v/>
      </c>
      <c r="O1191" s="45">
        <f t="shared" si="245"/>
        <v>404.00000000000665</v>
      </c>
      <c r="P1191" s="46">
        <f t="shared" si="246"/>
        <v>171.98065180534465</v>
      </c>
      <c r="Q1191" s="45">
        <f t="shared" si="247"/>
        <v>5.9999999999999787</v>
      </c>
      <c r="R1191" s="45">
        <f t="shared" si="248"/>
        <v>410.00000000000665</v>
      </c>
      <c r="S1191" s="46">
        <f t="shared" si="249"/>
        <v>177.98065180534462</v>
      </c>
    </row>
    <row r="1192" spans="1:19" x14ac:dyDescent="0.25">
      <c r="A1192" s="50"/>
      <c r="B1192" s="54"/>
      <c r="D1192" s="54">
        <v>100</v>
      </c>
      <c r="E1192" s="45">
        <v>1120</v>
      </c>
      <c r="F1192" s="51">
        <f t="shared" si="237"/>
        <v>0.47222222222222227</v>
      </c>
      <c r="G1192" s="45">
        <v>1134</v>
      </c>
      <c r="H1192" s="51">
        <f t="shared" si="250"/>
        <v>0.48194444444444445</v>
      </c>
      <c r="I1192" s="44">
        <f t="shared" si="239"/>
        <v>0.48541666666666666</v>
      </c>
      <c r="J1192" s="45" t="str">
        <f t="shared" si="240"/>
        <v/>
      </c>
      <c r="K1192" s="45">
        <f t="shared" si="241"/>
        <v>13.99999999999995</v>
      </c>
      <c r="L1192" s="45">
        <f t="shared" si="242"/>
        <v>3</v>
      </c>
      <c r="M1192" s="45">
        <f t="shared" ca="1" si="243"/>
        <v>955</v>
      </c>
      <c r="N1192" s="45">
        <f t="shared" ca="1" si="244"/>
        <v>104.00000000000003</v>
      </c>
      <c r="O1192" s="45">
        <f t="shared" si="245"/>
        <v>250</v>
      </c>
      <c r="P1192" s="46">
        <f t="shared" si="246"/>
        <v>27.143420404993254</v>
      </c>
      <c r="Q1192" s="45">
        <f t="shared" si="247"/>
        <v>1399.999999999995</v>
      </c>
      <c r="R1192" s="45">
        <f t="shared" si="248"/>
        <v>1649.999999999995</v>
      </c>
      <c r="S1192" s="46">
        <f t="shared" si="249"/>
        <v>1427.1434204049883</v>
      </c>
    </row>
    <row r="1193" spans="1:19" x14ac:dyDescent="0.25">
      <c r="A1193" s="50">
        <v>38071</v>
      </c>
      <c r="B1193" s="54">
        <v>1408</v>
      </c>
      <c r="D1193" s="54">
        <v>0.1</v>
      </c>
      <c r="E1193" s="45">
        <v>1429</v>
      </c>
      <c r="F1193" s="51">
        <f t="shared" si="237"/>
        <v>0.60347222222222219</v>
      </c>
      <c r="G1193" s="45">
        <v>1527</v>
      </c>
      <c r="H1193" s="51">
        <f t="shared" si="250"/>
        <v>0.64374999999999993</v>
      </c>
      <c r="I1193" s="44" t="str">
        <f t="shared" si="239"/>
        <v/>
      </c>
      <c r="J1193" s="45">
        <f t="shared" si="240"/>
        <v>10.000000000000124</v>
      </c>
      <c r="K1193" s="45">
        <f t="shared" si="241"/>
        <v>57.999999999999957</v>
      </c>
      <c r="L1193" s="45">
        <f t="shared" si="242"/>
        <v>1</v>
      </c>
      <c r="M1193" s="45">
        <f t="shared" ca="1" si="243"/>
        <v>1408</v>
      </c>
      <c r="N1193" s="45" t="str">
        <f t="shared" si="244"/>
        <v/>
      </c>
      <c r="O1193" s="45">
        <f t="shared" si="245"/>
        <v>900.50000000001114</v>
      </c>
      <c r="P1193" s="46">
        <f t="shared" si="246"/>
        <v>240.00965003190638</v>
      </c>
      <c r="Q1193" s="45">
        <f t="shared" si="247"/>
        <v>5.7999999999999963</v>
      </c>
      <c r="R1193" s="45">
        <f t="shared" si="248"/>
        <v>906.3000000000111</v>
      </c>
      <c r="S1193" s="46">
        <f t="shared" si="249"/>
        <v>245.80965003190636</v>
      </c>
    </row>
    <row r="1194" spans="1:19" x14ac:dyDescent="0.25">
      <c r="B1194" s="54"/>
      <c r="D1194" s="54">
        <v>180</v>
      </c>
      <c r="E1194" s="45">
        <v>1537</v>
      </c>
      <c r="F1194" s="51">
        <f t="shared" si="237"/>
        <v>0.65069444444444446</v>
      </c>
      <c r="G1194" s="45">
        <v>1742</v>
      </c>
      <c r="H1194" s="51">
        <f t="shared" si="250"/>
        <v>0.73749999999999993</v>
      </c>
      <c r="I1194" s="44">
        <f t="shared" ref="I1194:I1209" si="251">IF(OR(A1195&lt;&gt;"",D1195=""),H1194+TIME(0,5,0),"")</f>
        <v>0.74097222222222214</v>
      </c>
      <c r="J1194" s="45" t="str">
        <f t="shared" ref="J1194:J1209" si="252">IF(AND(OR(AND(A1194&lt;&gt;"",A1195=""),AND(A1194="",A1195="")),D1195&lt;&gt;""),(F1195-H1194)*1440,"")</f>
        <v/>
      </c>
      <c r="K1194" s="45">
        <f t="shared" ref="K1194:K1209" si="253">(H1194-F1194)*1440</f>
        <v>124.99999999999987</v>
      </c>
      <c r="L1194" s="45">
        <f t="shared" ref="L1194:L1209" si="254">IF(A1194&lt;&gt;"",1,L1193+1)</f>
        <v>2</v>
      </c>
      <c r="M1194" s="45">
        <f t="shared" ref="M1194:M1209" ca="1" si="255">OFFSET(B1194,-L1194+1,0)</f>
        <v>1408</v>
      </c>
      <c r="N1194" s="45">
        <f t="shared" ref="N1194:N1209" ca="1" si="256">IF(I1194&lt;&gt;"",(I1194-VALUE(CONCATENATE(LEFT(M1194,LEN(M1194)-2),":",RIGHT(M1194,2))))*1440,"")</f>
        <v>218.99999999999986</v>
      </c>
      <c r="O1194" s="45">
        <f t="shared" ref="O1194:O1209" si="257">IF(J1194&lt;&gt;"",(D1194+D1195)*J1194/2,D1194*5/2)</f>
        <v>450</v>
      </c>
      <c r="P1194" s="46">
        <f t="shared" ref="P1194:P1209" si="258">IF(J1194&lt;&gt;"",(D1195-D1194)*J1194/LN((D1195+0.000001)/(D1194+0.000001)),-5*(D1194-0.000001)/(LN(1/D1194)-13.8155))</f>
        <v>47.347346607878421</v>
      </c>
      <c r="Q1194" s="45">
        <f t="shared" ref="Q1194:Q1209" si="259">(D1194*K1194)</f>
        <v>22499.999999999978</v>
      </c>
      <c r="R1194" s="45">
        <f t="shared" ref="R1194:R1209" si="260">O1194+Q1194</f>
        <v>22949.999999999978</v>
      </c>
      <c r="S1194" s="46">
        <f t="shared" ref="S1194:S1209" si="261">P1194+Q1194</f>
        <v>22547.347346607858</v>
      </c>
    </row>
    <row r="1195" spans="1:19" x14ac:dyDescent="0.25">
      <c r="A1195" s="50">
        <v>38072</v>
      </c>
      <c r="B1195" s="54">
        <v>748</v>
      </c>
      <c r="D1195" s="54">
        <v>0.01</v>
      </c>
      <c r="E1195" s="45">
        <v>942</v>
      </c>
      <c r="F1195" s="51">
        <f t="shared" si="237"/>
        <v>0.40416666666666662</v>
      </c>
      <c r="G1195" s="45">
        <v>944</v>
      </c>
      <c r="H1195" s="51">
        <f t="shared" si="250"/>
        <v>0.4055555555555555</v>
      </c>
      <c r="I1195" s="44" t="str">
        <f t="shared" si="251"/>
        <v/>
      </c>
      <c r="J1195" s="45">
        <f t="shared" si="252"/>
        <v>11.000000000000041</v>
      </c>
      <c r="K1195" s="45">
        <f t="shared" si="253"/>
        <v>1.9999999999999929</v>
      </c>
      <c r="L1195" s="45">
        <f t="shared" si="254"/>
        <v>1</v>
      </c>
      <c r="M1195" s="45">
        <f t="shared" ca="1" si="255"/>
        <v>748</v>
      </c>
      <c r="N1195" s="45" t="str">
        <f t="shared" si="256"/>
        <v/>
      </c>
      <c r="O1195" s="45">
        <f t="shared" si="257"/>
        <v>550.05500000000211</v>
      </c>
      <c r="P1195" s="46">
        <f t="shared" si="258"/>
        <v>119.42033582048003</v>
      </c>
      <c r="Q1195" s="45">
        <f t="shared" si="259"/>
        <v>1.9999999999999931E-2</v>
      </c>
      <c r="R1195" s="45">
        <f t="shared" si="260"/>
        <v>550.07500000000209</v>
      </c>
      <c r="S1195" s="46">
        <f t="shared" si="261"/>
        <v>119.44033582048003</v>
      </c>
    </row>
    <row r="1196" spans="1:19" x14ac:dyDescent="0.25">
      <c r="B1196" s="54"/>
      <c r="D1196" s="54">
        <v>100</v>
      </c>
      <c r="E1196" s="45">
        <v>955</v>
      </c>
      <c r="F1196" s="51">
        <f t="shared" si="237"/>
        <v>0.41319444444444442</v>
      </c>
      <c r="G1196" s="45">
        <v>1002</v>
      </c>
      <c r="H1196" s="51">
        <f t="shared" si="250"/>
        <v>0.41805555555555557</v>
      </c>
      <c r="I1196" s="44" t="str">
        <f t="shared" si="251"/>
        <v/>
      </c>
      <c r="J1196" s="45">
        <f t="shared" si="252"/>
        <v>3.9999999999999858</v>
      </c>
      <c r="K1196" s="45">
        <f t="shared" si="253"/>
        <v>7.0000000000000551</v>
      </c>
      <c r="L1196" s="45">
        <f t="shared" si="254"/>
        <v>2</v>
      </c>
      <c r="M1196" s="45">
        <f t="shared" ca="1" si="255"/>
        <v>748</v>
      </c>
      <c r="N1196" s="45" t="str">
        <f t="shared" si="256"/>
        <v/>
      </c>
      <c r="O1196" s="45">
        <f t="shared" si="257"/>
        <v>559.99999999999795</v>
      </c>
      <c r="P1196" s="46">
        <f t="shared" si="258"/>
        <v>544.41521308230074</v>
      </c>
      <c r="Q1196" s="45">
        <f t="shared" si="259"/>
        <v>700.00000000000546</v>
      </c>
      <c r="R1196" s="45">
        <f t="shared" si="260"/>
        <v>1260.0000000000034</v>
      </c>
      <c r="S1196" s="46">
        <f t="shared" si="261"/>
        <v>1244.4152130823063</v>
      </c>
    </row>
    <row r="1197" spans="1:19" x14ac:dyDescent="0.25">
      <c r="B1197" s="54"/>
      <c r="D1197" s="54">
        <v>180</v>
      </c>
      <c r="E1197" s="45">
        <v>1006</v>
      </c>
      <c r="F1197" s="51">
        <f t="shared" si="237"/>
        <v>0.42083333333333334</v>
      </c>
      <c r="G1197" s="45">
        <v>1236</v>
      </c>
      <c r="H1197" s="51">
        <f t="shared" si="250"/>
        <v>0.52500000000000002</v>
      </c>
      <c r="I1197" s="44">
        <f t="shared" si="251"/>
        <v>0.52847222222222223</v>
      </c>
      <c r="J1197" s="45" t="str">
        <f t="shared" si="252"/>
        <v/>
      </c>
      <c r="K1197" s="45">
        <f t="shared" si="253"/>
        <v>150.00000000000003</v>
      </c>
      <c r="L1197" s="45">
        <f t="shared" si="254"/>
        <v>3</v>
      </c>
      <c r="M1197" s="45">
        <f t="shared" ca="1" si="255"/>
        <v>748</v>
      </c>
      <c r="N1197" s="45">
        <f t="shared" ca="1" si="256"/>
        <v>293</v>
      </c>
      <c r="O1197" s="45">
        <f t="shared" si="257"/>
        <v>450</v>
      </c>
      <c r="P1197" s="46">
        <f t="shared" si="258"/>
        <v>47.347346607878421</v>
      </c>
      <c r="Q1197" s="45">
        <f t="shared" si="259"/>
        <v>27000.000000000004</v>
      </c>
      <c r="R1197" s="45">
        <f t="shared" si="260"/>
        <v>27450.000000000004</v>
      </c>
      <c r="S1197" s="46">
        <f t="shared" si="261"/>
        <v>27047.347346607883</v>
      </c>
    </row>
    <row r="1198" spans="1:19" x14ac:dyDescent="0.25">
      <c r="A1198" s="50">
        <v>38073</v>
      </c>
      <c r="B1198" s="54">
        <v>1425</v>
      </c>
      <c r="D1198" s="54">
        <v>0.01</v>
      </c>
      <c r="E1198" s="45">
        <v>1538</v>
      </c>
      <c r="F1198" s="51">
        <f t="shared" si="237"/>
        <v>0.65138888888888891</v>
      </c>
      <c r="G1198" s="45">
        <v>1549</v>
      </c>
      <c r="H1198" s="51">
        <f t="shared" si="250"/>
        <v>0.65902777777777777</v>
      </c>
      <c r="I1198" s="44">
        <f t="shared" si="251"/>
        <v>0.66249999999999998</v>
      </c>
      <c r="J1198" s="45" t="str">
        <f t="shared" si="252"/>
        <v/>
      </c>
      <c r="K1198" s="45">
        <f t="shared" si="253"/>
        <v>10.999999999999961</v>
      </c>
      <c r="L1198" s="45">
        <f t="shared" si="254"/>
        <v>1</v>
      </c>
      <c r="M1198" s="45">
        <f t="shared" ca="1" si="255"/>
        <v>1425</v>
      </c>
      <c r="N1198" s="45">
        <f t="shared" ca="1" si="256"/>
        <v>89</v>
      </c>
      <c r="O1198" s="45">
        <f t="shared" si="257"/>
        <v>2.5000000000000001E-2</v>
      </c>
      <c r="P1198" s="46">
        <f t="shared" si="258"/>
        <v>5.4281443780592247E-3</v>
      </c>
      <c r="Q1198" s="45">
        <f t="shared" si="259"/>
        <v>0.10999999999999961</v>
      </c>
      <c r="R1198" s="45">
        <f t="shared" si="260"/>
        <v>0.13499999999999962</v>
      </c>
      <c r="S1198" s="46">
        <f t="shared" si="261"/>
        <v>0.11542814437805883</v>
      </c>
    </row>
    <row r="1199" spans="1:19" x14ac:dyDescent="0.25">
      <c r="A1199" s="50">
        <v>38075</v>
      </c>
      <c r="B1199" s="54">
        <v>1040</v>
      </c>
      <c r="D1199" s="54">
        <v>0.01</v>
      </c>
      <c r="E1199" s="45">
        <v>1143</v>
      </c>
      <c r="F1199" s="51">
        <f t="shared" si="237"/>
        <v>0.48819444444444443</v>
      </c>
      <c r="G1199" s="45">
        <v>1144</v>
      </c>
      <c r="H1199" s="51">
        <f t="shared" si="250"/>
        <v>0.48888888888888887</v>
      </c>
      <c r="I1199" s="44" t="str">
        <f t="shared" si="251"/>
        <v/>
      </c>
      <c r="J1199" s="45">
        <f t="shared" si="252"/>
        <v>12.999999999999954</v>
      </c>
      <c r="K1199" s="45">
        <f t="shared" si="253"/>
        <v>0.99999999999999645</v>
      </c>
      <c r="L1199" s="45">
        <f t="shared" si="254"/>
        <v>1</v>
      </c>
      <c r="M1199" s="45">
        <f t="shared" ca="1" si="255"/>
        <v>1040</v>
      </c>
      <c r="N1199" s="45" t="str">
        <f t="shared" si="256"/>
        <v/>
      </c>
      <c r="O1199" s="45">
        <f t="shared" si="257"/>
        <v>65.06499999999977</v>
      </c>
      <c r="P1199" s="46">
        <f t="shared" si="258"/>
        <v>18.800880006428205</v>
      </c>
      <c r="Q1199" s="45">
        <f t="shared" si="259"/>
        <v>9.9999999999999655E-3</v>
      </c>
      <c r="R1199" s="45">
        <f t="shared" si="260"/>
        <v>65.074999999999775</v>
      </c>
      <c r="S1199" s="46">
        <f t="shared" si="261"/>
        <v>18.810880006428206</v>
      </c>
    </row>
    <row r="1200" spans="1:19" x14ac:dyDescent="0.25">
      <c r="B1200" s="54"/>
      <c r="D1200" s="54">
        <v>10</v>
      </c>
      <c r="E1200" s="45">
        <v>1157</v>
      </c>
      <c r="F1200" s="51">
        <f t="shared" si="237"/>
        <v>0.49791666666666662</v>
      </c>
      <c r="G1200" s="45">
        <v>1200</v>
      </c>
      <c r="H1200" s="51">
        <f t="shared" si="250"/>
        <v>0.5</v>
      </c>
      <c r="I1200" s="44" t="str">
        <f t="shared" si="251"/>
        <v/>
      </c>
      <c r="J1200" s="45">
        <f t="shared" si="252"/>
        <v>16.000000000000103</v>
      </c>
      <c r="K1200" s="45">
        <f t="shared" si="253"/>
        <v>3.0000000000000693</v>
      </c>
      <c r="L1200" s="45">
        <f t="shared" si="254"/>
        <v>2</v>
      </c>
      <c r="M1200" s="45">
        <f t="shared" ca="1" si="255"/>
        <v>1040</v>
      </c>
      <c r="N1200" s="45" t="str">
        <f t="shared" si="256"/>
        <v/>
      </c>
      <c r="O1200" s="45">
        <f t="shared" si="257"/>
        <v>80.008000000000507</v>
      </c>
      <c r="P1200" s="46">
        <f t="shared" si="258"/>
        <v>17.371927100170918</v>
      </c>
      <c r="Q1200" s="45">
        <f t="shared" si="259"/>
        <v>30.000000000000693</v>
      </c>
      <c r="R1200" s="45">
        <f t="shared" si="260"/>
        <v>110.0080000000012</v>
      </c>
      <c r="S1200" s="46">
        <f t="shared" si="261"/>
        <v>47.371927100171611</v>
      </c>
    </row>
    <row r="1201" spans="1:19" x14ac:dyDescent="0.25">
      <c r="B1201" s="54"/>
      <c r="D1201" s="54">
        <v>1E-3</v>
      </c>
      <c r="E1201" s="45">
        <v>1216</v>
      </c>
      <c r="F1201" s="51">
        <f t="shared" si="237"/>
        <v>0.51111111111111118</v>
      </c>
      <c r="G1201" s="45">
        <v>1218</v>
      </c>
      <c r="H1201" s="51">
        <f t="shared" si="250"/>
        <v>0.51250000000000007</v>
      </c>
      <c r="I1201" s="44" t="str">
        <f t="shared" si="251"/>
        <v/>
      </c>
      <c r="J1201" s="45">
        <f t="shared" si="252"/>
        <v>12.999999999999954</v>
      </c>
      <c r="K1201" s="45">
        <f t="shared" si="253"/>
        <v>1.9999999999999929</v>
      </c>
      <c r="L1201" s="45">
        <f t="shared" si="254"/>
        <v>3</v>
      </c>
      <c r="M1201" s="45">
        <f t="shared" ca="1" si="255"/>
        <v>1040</v>
      </c>
      <c r="N1201" s="45" t="str">
        <f t="shared" si="256"/>
        <v/>
      </c>
      <c r="O1201" s="45">
        <f t="shared" si="257"/>
        <v>1235.0064999999956</v>
      </c>
      <c r="P1201" s="46">
        <f t="shared" si="258"/>
        <v>203.22788706476771</v>
      </c>
      <c r="Q1201" s="45">
        <f t="shared" si="259"/>
        <v>1.9999999999999931E-3</v>
      </c>
      <c r="R1201" s="45">
        <f t="shared" si="260"/>
        <v>1235.0084999999956</v>
      </c>
      <c r="S1201" s="46">
        <f t="shared" si="261"/>
        <v>203.22988706476772</v>
      </c>
    </row>
    <row r="1202" spans="1:19" x14ac:dyDescent="0.25">
      <c r="B1202" s="54"/>
      <c r="D1202" s="54">
        <v>190</v>
      </c>
      <c r="E1202" s="45">
        <v>1231</v>
      </c>
      <c r="F1202" s="51">
        <f t="shared" si="237"/>
        <v>0.52152777777777781</v>
      </c>
      <c r="G1202" s="45">
        <v>1233</v>
      </c>
      <c r="H1202" s="51">
        <f t="shared" si="250"/>
        <v>0.5229166666666667</v>
      </c>
      <c r="I1202" s="44">
        <f t="shared" si="251"/>
        <v>0.52638888888888891</v>
      </c>
      <c r="J1202" s="45" t="str">
        <f t="shared" si="252"/>
        <v/>
      </c>
      <c r="K1202" s="45">
        <f t="shared" si="253"/>
        <v>1.9999999999999929</v>
      </c>
      <c r="L1202" s="45">
        <f t="shared" si="254"/>
        <v>4</v>
      </c>
      <c r="M1202" s="45">
        <f t="shared" ca="1" si="255"/>
        <v>1040</v>
      </c>
      <c r="N1202" s="45">
        <f t="shared" ca="1" si="256"/>
        <v>118.00000000000006</v>
      </c>
      <c r="O1202" s="45">
        <f t="shared" si="257"/>
        <v>475</v>
      </c>
      <c r="P1202" s="46">
        <f t="shared" si="258"/>
        <v>49.836002378478838</v>
      </c>
      <c r="Q1202" s="45">
        <f t="shared" si="259"/>
        <v>379.99999999999864</v>
      </c>
      <c r="R1202" s="45">
        <f t="shared" si="260"/>
        <v>854.99999999999864</v>
      </c>
      <c r="S1202" s="46">
        <f t="shared" si="261"/>
        <v>429.83600237847747</v>
      </c>
    </row>
    <row r="1203" spans="1:19" x14ac:dyDescent="0.25">
      <c r="A1203" s="50">
        <v>38076</v>
      </c>
      <c r="B1203" s="54">
        <v>1033</v>
      </c>
      <c r="D1203" s="54">
        <v>1.9E-2</v>
      </c>
      <c r="E1203" s="45">
        <v>1157</v>
      </c>
      <c r="F1203" s="51">
        <f t="shared" si="237"/>
        <v>0.49791666666666662</v>
      </c>
      <c r="G1203" s="45">
        <v>1207</v>
      </c>
      <c r="H1203" s="51">
        <f t="shared" si="250"/>
        <v>0.50486111111111109</v>
      </c>
      <c r="I1203" s="44" t="str">
        <f t="shared" si="251"/>
        <v/>
      </c>
      <c r="J1203" s="45">
        <f t="shared" si="252"/>
        <v>5.9999999999999787</v>
      </c>
      <c r="K1203" s="45">
        <f t="shared" si="253"/>
        <v>10.000000000000044</v>
      </c>
      <c r="L1203" s="45">
        <f t="shared" si="254"/>
        <v>1</v>
      </c>
      <c r="M1203" s="45">
        <f t="shared" ca="1" si="255"/>
        <v>1033</v>
      </c>
      <c r="N1203" s="45" t="str">
        <f t="shared" si="256"/>
        <v/>
      </c>
      <c r="O1203" s="45">
        <f t="shared" si="257"/>
        <v>8.6999999999999689E-2</v>
      </c>
      <c r="P1203" s="46">
        <f t="shared" si="258"/>
        <v>8.4137505934135159E-2</v>
      </c>
      <c r="Q1203" s="45">
        <f t="shared" si="259"/>
        <v>0.19000000000000083</v>
      </c>
      <c r="R1203" s="45">
        <f t="shared" si="260"/>
        <v>0.27700000000000052</v>
      </c>
      <c r="S1203" s="46">
        <f t="shared" si="261"/>
        <v>0.27413750593413599</v>
      </c>
    </row>
    <row r="1204" spans="1:19" x14ac:dyDescent="0.25">
      <c r="B1204" s="54"/>
      <c r="D1204" s="54">
        <v>0.01</v>
      </c>
      <c r="E1204" s="45">
        <v>1213</v>
      </c>
      <c r="F1204" s="51">
        <f t="shared" si="237"/>
        <v>0.50902777777777775</v>
      </c>
      <c r="G1204" s="45">
        <v>1218</v>
      </c>
      <c r="H1204" s="51">
        <f t="shared" si="250"/>
        <v>0.51250000000000007</v>
      </c>
      <c r="I1204" s="44" t="str">
        <f t="shared" si="251"/>
        <v/>
      </c>
      <c r="J1204" s="45">
        <f t="shared" si="252"/>
        <v>13.99999999999995</v>
      </c>
      <c r="K1204" s="45">
        <f t="shared" si="253"/>
        <v>5.0000000000001421</v>
      </c>
      <c r="L1204" s="45">
        <f t="shared" si="254"/>
        <v>2</v>
      </c>
      <c r="M1204" s="45">
        <f t="shared" ca="1" si="255"/>
        <v>1033</v>
      </c>
      <c r="N1204" s="45" t="str">
        <f t="shared" si="256"/>
        <v/>
      </c>
      <c r="O1204" s="45">
        <f t="shared" si="257"/>
        <v>126.06999999999957</v>
      </c>
      <c r="P1204" s="46">
        <f t="shared" si="258"/>
        <v>33.601754219541007</v>
      </c>
      <c r="Q1204" s="45">
        <f t="shared" si="259"/>
        <v>5.0000000000001425E-2</v>
      </c>
      <c r="R1204" s="45">
        <f t="shared" si="260"/>
        <v>126.11999999999956</v>
      </c>
      <c r="S1204" s="46">
        <f t="shared" si="261"/>
        <v>33.651754219541012</v>
      </c>
    </row>
    <row r="1205" spans="1:19" x14ac:dyDescent="0.25">
      <c r="B1205" s="54"/>
      <c r="D1205" s="54">
        <v>18</v>
      </c>
      <c r="E1205" s="45">
        <v>1232</v>
      </c>
      <c r="F1205" s="51">
        <f t="shared" si="237"/>
        <v>0.52222222222222225</v>
      </c>
      <c r="G1205" s="45">
        <v>1236</v>
      </c>
      <c r="H1205" s="51">
        <f t="shared" si="250"/>
        <v>0.52500000000000002</v>
      </c>
      <c r="I1205" s="44">
        <f t="shared" si="251"/>
        <v>0.52847222222222223</v>
      </c>
      <c r="J1205" s="45" t="str">
        <f t="shared" si="252"/>
        <v/>
      </c>
      <c r="K1205" s="45">
        <f t="shared" si="253"/>
        <v>3.9999999999999858</v>
      </c>
      <c r="L1205" s="45">
        <f t="shared" si="254"/>
        <v>3</v>
      </c>
      <c r="M1205" s="45">
        <f t="shared" ca="1" si="255"/>
        <v>1033</v>
      </c>
      <c r="N1205" s="45">
        <f t="shared" ca="1" si="256"/>
        <v>127.99999999999994</v>
      </c>
      <c r="O1205" s="45">
        <f t="shared" si="257"/>
        <v>45</v>
      </c>
      <c r="P1205" s="46">
        <f t="shared" si="258"/>
        <v>5.3873270610652675</v>
      </c>
      <c r="Q1205" s="45">
        <f t="shared" si="259"/>
        <v>71.999999999999744</v>
      </c>
      <c r="R1205" s="45">
        <f t="shared" si="260"/>
        <v>116.99999999999974</v>
      </c>
      <c r="S1205" s="46">
        <f t="shared" si="261"/>
        <v>77.387327061065008</v>
      </c>
    </row>
    <row r="1206" spans="1:19" x14ac:dyDescent="0.25">
      <c r="A1206" s="50">
        <v>38076</v>
      </c>
      <c r="B1206" s="54">
        <v>1512</v>
      </c>
      <c r="D1206" s="54">
        <v>2E-3</v>
      </c>
      <c r="E1206" s="45">
        <v>1559</v>
      </c>
      <c r="F1206" s="51">
        <f t="shared" si="237"/>
        <v>0.66597222222222219</v>
      </c>
      <c r="G1206" s="45">
        <v>1614</v>
      </c>
      <c r="H1206" s="51">
        <f t="shared" si="250"/>
        <v>0.67638888888888893</v>
      </c>
      <c r="I1206" s="44">
        <f t="shared" si="251"/>
        <v>0.67986111111111114</v>
      </c>
      <c r="J1206" s="45" t="str">
        <f t="shared" si="252"/>
        <v/>
      </c>
      <c r="K1206" s="45">
        <f t="shared" si="253"/>
        <v>15.000000000000107</v>
      </c>
      <c r="L1206" s="45">
        <f t="shared" si="254"/>
        <v>1</v>
      </c>
      <c r="M1206" s="45">
        <f t="shared" ca="1" si="255"/>
        <v>1512</v>
      </c>
      <c r="N1206" s="45">
        <f t="shared" ca="1" si="256"/>
        <v>67.000000000000085</v>
      </c>
      <c r="O1206" s="45">
        <f t="shared" si="257"/>
        <v>5.0000000000000001E-3</v>
      </c>
      <c r="P1206" s="46">
        <f t="shared" si="258"/>
        <v>1.3149772591720739E-3</v>
      </c>
      <c r="Q1206" s="45">
        <f t="shared" si="259"/>
        <v>3.0000000000000214E-2</v>
      </c>
      <c r="R1206" s="45">
        <f t="shared" si="260"/>
        <v>3.5000000000000211E-2</v>
      </c>
      <c r="S1206" s="46">
        <f t="shared" si="261"/>
        <v>3.1314977259172289E-2</v>
      </c>
    </row>
    <row r="1207" spans="1:19" x14ac:dyDescent="0.25">
      <c r="A1207" s="50">
        <v>38077</v>
      </c>
      <c r="B1207" s="54">
        <v>830</v>
      </c>
      <c r="D1207" s="54">
        <v>0.01</v>
      </c>
      <c r="E1207" s="45">
        <v>904</v>
      </c>
      <c r="F1207" s="51">
        <f t="shared" si="237"/>
        <v>0.37777777777777777</v>
      </c>
      <c r="G1207" s="45">
        <v>907</v>
      </c>
      <c r="H1207" s="51">
        <f t="shared" si="250"/>
        <v>0.37986111111111115</v>
      </c>
      <c r="I1207" s="44" t="str">
        <f t="shared" si="251"/>
        <v/>
      </c>
      <c r="J1207" s="45">
        <f t="shared" si="252"/>
        <v>7.9999999999999716</v>
      </c>
      <c r="K1207" s="45">
        <f t="shared" si="253"/>
        <v>3.0000000000000693</v>
      </c>
      <c r="L1207" s="45">
        <f t="shared" si="254"/>
        <v>1</v>
      </c>
      <c r="M1207" s="45">
        <f t="shared" ca="1" si="255"/>
        <v>830</v>
      </c>
      <c r="N1207" s="45" t="str">
        <f t="shared" si="256"/>
        <v/>
      </c>
      <c r="O1207" s="45">
        <f t="shared" si="257"/>
        <v>40.039999999999857</v>
      </c>
      <c r="P1207" s="46">
        <f t="shared" si="258"/>
        <v>11.569772311648126</v>
      </c>
      <c r="Q1207" s="45">
        <f t="shared" si="259"/>
        <v>3.0000000000000693E-2</v>
      </c>
      <c r="R1207" s="45">
        <f t="shared" si="260"/>
        <v>40.069999999999858</v>
      </c>
      <c r="S1207" s="46">
        <f t="shared" si="261"/>
        <v>11.599772311648127</v>
      </c>
    </row>
    <row r="1208" spans="1:19" x14ac:dyDescent="0.25">
      <c r="B1208" s="54"/>
      <c r="D1208" s="54">
        <v>10</v>
      </c>
      <c r="E1208" s="45">
        <v>915</v>
      </c>
      <c r="F1208" s="51">
        <f t="shared" si="237"/>
        <v>0.38541666666666669</v>
      </c>
      <c r="G1208" s="45">
        <v>916</v>
      </c>
      <c r="H1208" s="51">
        <f t="shared" si="250"/>
        <v>0.38611111111111113</v>
      </c>
      <c r="I1208" s="44" t="str">
        <f t="shared" si="251"/>
        <v/>
      </c>
      <c r="J1208" s="45">
        <f t="shared" si="252"/>
        <v>5.9999999999999787</v>
      </c>
      <c r="K1208" s="45">
        <f t="shared" si="253"/>
        <v>0.99999999999999645</v>
      </c>
      <c r="L1208" s="45">
        <f t="shared" si="254"/>
        <v>2</v>
      </c>
      <c r="M1208" s="45">
        <f t="shared" ca="1" si="255"/>
        <v>830</v>
      </c>
      <c r="N1208" s="45" t="str">
        <f t="shared" si="256"/>
        <v/>
      </c>
      <c r="O1208" s="45">
        <f t="shared" si="257"/>
        <v>569.99999999999795</v>
      </c>
      <c r="P1208" s="46">
        <f t="shared" si="258"/>
        <v>352.89579291747452</v>
      </c>
      <c r="Q1208" s="45">
        <f t="shared" si="259"/>
        <v>9.9999999999999645</v>
      </c>
      <c r="R1208" s="45">
        <f t="shared" si="260"/>
        <v>579.99999999999795</v>
      </c>
      <c r="S1208" s="46">
        <f t="shared" si="261"/>
        <v>362.89579291747447</v>
      </c>
    </row>
    <row r="1209" spans="1:19" x14ac:dyDescent="0.25">
      <c r="B1209" s="54"/>
      <c r="D1209" s="54">
        <v>180</v>
      </c>
      <c r="E1209" s="45">
        <v>922</v>
      </c>
      <c r="F1209" s="51">
        <f t="shared" si="237"/>
        <v>0.39027777777777778</v>
      </c>
      <c r="G1209" s="45">
        <v>1052</v>
      </c>
      <c r="H1209" s="51">
        <f t="shared" si="250"/>
        <v>0.45277777777777778</v>
      </c>
      <c r="I1209" s="44">
        <f t="shared" si="251"/>
        <v>0.45624999999999999</v>
      </c>
      <c r="J1209" s="45" t="str">
        <f t="shared" si="252"/>
        <v/>
      </c>
      <c r="K1209" s="45">
        <f t="shared" si="253"/>
        <v>90</v>
      </c>
      <c r="L1209" s="45">
        <f t="shared" si="254"/>
        <v>3</v>
      </c>
      <c r="M1209" s="45">
        <f t="shared" ca="1" si="255"/>
        <v>830</v>
      </c>
      <c r="N1209" s="45">
        <f t="shared" ca="1" si="256"/>
        <v>146.99999999999994</v>
      </c>
      <c r="O1209" s="45">
        <f t="shared" si="257"/>
        <v>450</v>
      </c>
      <c r="P1209" s="46">
        <f t="shared" si="258"/>
        <v>47.347346607878421</v>
      </c>
      <c r="Q1209" s="45">
        <f t="shared" si="259"/>
        <v>16200</v>
      </c>
      <c r="R1209" s="45">
        <f t="shared" si="260"/>
        <v>16650</v>
      </c>
      <c r="S1209" s="46">
        <f t="shared" si="261"/>
        <v>16247.347346607878</v>
      </c>
    </row>
    <row r="1211" spans="1:19" x14ac:dyDescent="0.25">
      <c r="B1211" s="54"/>
    </row>
    <row r="1212" spans="1:19" x14ac:dyDescent="0.25">
      <c r="B1212" s="54"/>
    </row>
    <row r="1213" spans="1:19" x14ac:dyDescent="0.25">
      <c r="B1213" s="54"/>
    </row>
    <row r="1214" spans="1:19" x14ac:dyDescent="0.25">
      <c r="B1214" s="54"/>
    </row>
    <row r="1215" spans="1:19" x14ac:dyDescent="0.25">
      <c r="B1215" s="54"/>
    </row>
    <row r="1216" spans="1:19" x14ac:dyDescent="0.25">
      <c r="B1216" s="54"/>
    </row>
    <row r="1217" spans="2:2" x14ac:dyDescent="0.25">
      <c r="B1217" s="54"/>
    </row>
    <row r="1218" spans="2:2" x14ac:dyDescent="0.25">
      <c r="B1218" s="54"/>
    </row>
    <row r="1219" spans="2:2" x14ac:dyDescent="0.25">
      <c r="B1219" s="54"/>
    </row>
    <row r="1220" spans="2:2" x14ac:dyDescent="0.25">
      <c r="B1220" s="54"/>
    </row>
    <row r="1221" spans="2:2" x14ac:dyDescent="0.25">
      <c r="B1221" s="54"/>
    </row>
    <row r="1222" spans="2:2" x14ac:dyDescent="0.25">
      <c r="B1222" s="54"/>
    </row>
    <row r="1223" spans="2:2" x14ac:dyDescent="0.25">
      <c r="B1223" s="54"/>
    </row>
    <row r="1224" spans="2:2" x14ac:dyDescent="0.25">
      <c r="B1224" s="54"/>
    </row>
    <row r="1225" spans="2:2" x14ac:dyDescent="0.25">
      <c r="B1225" s="54"/>
    </row>
    <row r="1226" spans="2:2" x14ac:dyDescent="0.25">
      <c r="B1226" s="54"/>
    </row>
    <row r="1227" spans="2:2" x14ac:dyDescent="0.25">
      <c r="B1227" s="54"/>
    </row>
    <row r="1228" spans="2:2" x14ac:dyDescent="0.25">
      <c r="B1228" s="54"/>
    </row>
    <row r="1229" spans="2:2" x14ac:dyDescent="0.25">
      <c r="B1229" s="54"/>
    </row>
    <row r="1230" spans="2:2" x14ac:dyDescent="0.25">
      <c r="B1230" s="54"/>
    </row>
    <row r="1231" spans="2:2" x14ac:dyDescent="0.25">
      <c r="B1231" s="54"/>
    </row>
    <row r="1232" spans="2:2" x14ac:dyDescent="0.25">
      <c r="B1232" s="54"/>
    </row>
    <row r="1233" spans="2:2" x14ac:dyDescent="0.25">
      <c r="B1233" s="54"/>
    </row>
    <row r="1234" spans="2:2" x14ac:dyDescent="0.25">
      <c r="B1234" s="54"/>
    </row>
    <row r="1235" spans="2:2" x14ac:dyDescent="0.25">
      <c r="B1235" s="54"/>
    </row>
    <row r="1236" spans="2:2" x14ac:dyDescent="0.25">
      <c r="B1236" s="54"/>
    </row>
    <row r="1237" spans="2:2" x14ac:dyDescent="0.25">
      <c r="B1237" s="54"/>
    </row>
    <row r="1238" spans="2:2" x14ac:dyDescent="0.25">
      <c r="B1238" s="54"/>
    </row>
    <row r="1239" spans="2:2" x14ac:dyDescent="0.25">
      <c r="B1239" s="54"/>
    </row>
    <row r="1240" spans="2:2" x14ac:dyDescent="0.25">
      <c r="B1240" s="54"/>
    </row>
    <row r="1241" spans="2:2" x14ac:dyDescent="0.25">
      <c r="B1241" s="54"/>
    </row>
    <row r="1242" spans="2:2" x14ac:dyDescent="0.25">
      <c r="B1242" s="54"/>
    </row>
    <row r="1243" spans="2:2" x14ac:dyDescent="0.25">
      <c r="B1243" s="54"/>
    </row>
    <row r="1244" spans="2:2" x14ac:dyDescent="0.25">
      <c r="B1244" s="54"/>
    </row>
    <row r="1245" spans="2:2" x14ac:dyDescent="0.25">
      <c r="B1245" s="54"/>
    </row>
    <row r="1246" spans="2:2" x14ac:dyDescent="0.25">
      <c r="B1246" s="54"/>
    </row>
    <row r="1247" spans="2:2" x14ac:dyDescent="0.25">
      <c r="B1247" s="54"/>
    </row>
    <row r="1248" spans="2:2" x14ac:dyDescent="0.25">
      <c r="B1248" s="54"/>
    </row>
    <row r="1249" spans="2:2" x14ac:dyDescent="0.25">
      <c r="B1249" s="54"/>
    </row>
    <row r="1250" spans="2:2" x14ac:dyDescent="0.25">
      <c r="B1250" s="54"/>
    </row>
    <row r="1251" spans="2:2" x14ac:dyDescent="0.25">
      <c r="B1251" s="54"/>
    </row>
    <row r="1252" spans="2:2" x14ac:dyDescent="0.25">
      <c r="B1252" s="54"/>
    </row>
    <row r="1253" spans="2:2" x14ac:dyDescent="0.25">
      <c r="B1253" s="54"/>
    </row>
    <row r="1254" spans="2:2" x14ac:dyDescent="0.25">
      <c r="B1254" s="54"/>
    </row>
    <row r="1255" spans="2:2" x14ac:dyDescent="0.25">
      <c r="B1255" s="54"/>
    </row>
    <row r="1256" spans="2:2" x14ac:dyDescent="0.25">
      <c r="B1256" s="54"/>
    </row>
    <row r="1257" spans="2:2" x14ac:dyDescent="0.25">
      <c r="B1257" s="54"/>
    </row>
    <row r="1258" spans="2:2" x14ac:dyDescent="0.25">
      <c r="B1258" s="54"/>
    </row>
    <row r="1259" spans="2:2" x14ac:dyDescent="0.25">
      <c r="B1259" s="54"/>
    </row>
    <row r="1260" spans="2:2" x14ac:dyDescent="0.25">
      <c r="B1260" s="54"/>
    </row>
    <row r="1261" spans="2:2" x14ac:dyDescent="0.25">
      <c r="B1261" s="54"/>
    </row>
    <row r="1262" spans="2:2" x14ac:dyDescent="0.25">
      <c r="B1262" s="54"/>
    </row>
    <row r="1263" spans="2:2" x14ac:dyDescent="0.25">
      <c r="B1263" s="54"/>
    </row>
    <row r="1264" spans="2:2" x14ac:dyDescent="0.25">
      <c r="B1264" s="54"/>
    </row>
    <row r="1265" spans="2:2" x14ac:dyDescent="0.25">
      <c r="B1265" s="54"/>
    </row>
    <row r="1266" spans="2:2" x14ac:dyDescent="0.25">
      <c r="B1266" s="54"/>
    </row>
    <row r="1267" spans="2:2" x14ac:dyDescent="0.25">
      <c r="B1267" s="54"/>
    </row>
    <row r="1268" spans="2:2" x14ac:dyDescent="0.25">
      <c r="B1268" s="54"/>
    </row>
    <row r="1269" spans="2:2" x14ac:dyDescent="0.25">
      <c r="B1269" s="54"/>
    </row>
    <row r="1270" spans="2:2" x14ac:dyDescent="0.25">
      <c r="B1270" s="54"/>
    </row>
    <row r="1271" spans="2:2" x14ac:dyDescent="0.25">
      <c r="B1271" s="54"/>
    </row>
    <row r="1272" spans="2:2" x14ac:dyDescent="0.25">
      <c r="B1272" s="54"/>
    </row>
    <row r="1273" spans="2:2" x14ac:dyDescent="0.25">
      <c r="B1273" s="54"/>
    </row>
    <row r="1274" spans="2:2" x14ac:dyDescent="0.25">
      <c r="B1274" s="54"/>
    </row>
    <row r="1275" spans="2:2" x14ac:dyDescent="0.25">
      <c r="B1275" s="54"/>
    </row>
    <row r="1276" spans="2:2" x14ac:dyDescent="0.25">
      <c r="B1276" s="54"/>
    </row>
    <row r="1277" spans="2:2" x14ac:dyDescent="0.25">
      <c r="B1277" s="54"/>
    </row>
    <row r="1278" spans="2:2" x14ac:dyDescent="0.25">
      <c r="B1278" s="54"/>
    </row>
    <row r="1279" spans="2:2" x14ac:dyDescent="0.25">
      <c r="B1279" s="54"/>
    </row>
  </sheetData>
  <conditionalFormatting sqref="I2:N1209">
    <cfRule type="cellIs" dxfId="20" priority="2" operator="lessThan">
      <formula>0</formula>
    </cfRule>
  </conditionalFormatting>
  <conditionalFormatting sqref="AD12:AI12">
    <cfRule type="cellIs" dxfId="19" priority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5162C-7093-4F4B-A76B-34B673516FEF}">
  <sheetPr codeName="Sheet4"/>
  <dimension ref="A1:S436"/>
  <sheetViews>
    <sheetView topLeftCell="A238" workbookViewId="0">
      <selection activeCell="I262" sqref="I262"/>
    </sheetView>
  </sheetViews>
  <sheetFormatPr defaultRowHeight="15" x14ac:dyDescent="0.25"/>
  <cols>
    <col min="1" max="1" width="10.7109375" style="73" bestFit="1" customWidth="1"/>
    <col min="2" max="2" width="10.5703125" bestFit="1" customWidth="1"/>
    <col min="6" max="6" width="11.5703125" style="67" bestFit="1" customWidth="1"/>
    <col min="8" max="8" width="11.5703125" style="67" bestFit="1" customWidth="1"/>
    <col min="9" max="13" width="9.140625" style="71"/>
    <col min="14" max="14" width="10" style="71" customWidth="1"/>
    <col min="15" max="15" width="9.140625" style="71"/>
    <col min="16" max="16" width="10.28515625" style="71" bestFit="1" customWidth="1"/>
    <col min="17" max="18" width="9.140625" style="71"/>
    <col min="19" max="19" width="10.28515625" style="71" bestFit="1" customWidth="1"/>
  </cols>
  <sheetData>
    <row r="1" spans="1:19" s="45" customFormat="1" ht="60" x14ac:dyDescent="0.25">
      <c r="A1" s="13" t="s">
        <v>0</v>
      </c>
      <c r="B1" s="43" t="s">
        <v>1</v>
      </c>
      <c r="C1" s="65" t="s">
        <v>2</v>
      </c>
      <c r="D1" s="47" t="s">
        <v>3</v>
      </c>
      <c r="E1" s="65" t="s">
        <v>4</v>
      </c>
      <c r="F1" s="43" t="s">
        <v>4</v>
      </c>
      <c r="G1" s="65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s="45" customFormat="1" x14ac:dyDescent="0.25">
      <c r="A2" s="15">
        <v>37530</v>
      </c>
      <c r="B2" s="43">
        <v>0.1125</v>
      </c>
      <c r="C2" s="65">
        <v>306</v>
      </c>
      <c r="D2" s="70">
        <v>0.01</v>
      </c>
      <c r="F2" s="43">
        <v>0.68402777777777779</v>
      </c>
      <c r="G2" s="65"/>
      <c r="H2" s="43">
        <v>0.69166666666666676</v>
      </c>
      <c r="I2" s="44">
        <f>IF(OR(A3&lt;&gt;"",D3=""),H2+TIME(0,5,0),"")</f>
        <v>0.69513888888888897</v>
      </c>
      <c r="J2" s="45" t="str">
        <f t="shared" ref="J2" si="0">IF(AND(OR(AND(A2&lt;&gt;"",A3=""),AND(A2="",A3="")),D3&lt;&gt;""),(F3-H2)*1440,"")</f>
        <v/>
      </c>
      <c r="K2" s="45">
        <f>(H2-F2)*1440</f>
        <v>11.000000000000121</v>
      </c>
      <c r="L2" s="45">
        <f>IF(A2&lt;&gt;"",1,L1+1)</f>
        <v>1</v>
      </c>
      <c r="M2" s="45">
        <f ca="1">OFFSET(B2,-L2+1,0)</f>
        <v>0.1125</v>
      </c>
      <c r="N2" s="45" t="e">
        <f t="shared" ref="N2" ca="1" si="1">IF(I2&lt;&gt;"",(I2-VALUE(CONCATENATE(LEFT(M2,LEN(M2)-2),":",RIGHT(M2,2))))*1440,"")</f>
        <v>#VALUE!</v>
      </c>
      <c r="O2" s="45">
        <f>IF(J2&lt;&gt;"",(D2+D3)*J2/2,D2*5/2)</f>
        <v>2.5000000000000001E-2</v>
      </c>
      <c r="P2" s="46">
        <f>IF(J2&lt;&gt;"",(D3-D2)*J2/LN((D3+0.000001)/(D2+0.000001)),-5*(D2-0.000001)/(LN(1/D2)-13.8155))</f>
        <v>5.4281443780592247E-3</v>
      </c>
      <c r="Q2" s="45">
        <f>(D2*K2)</f>
        <v>0.11000000000000121</v>
      </c>
      <c r="R2" s="45">
        <f>O2+Q2</f>
        <v>0.1350000000000012</v>
      </c>
      <c r="S2" s="46">
        <f>P2+Q2</f>
        <v>0.11542814437806043</v>
      </c>
    </row>
    <row r="3" spans="1:19" x14ac:dyDescent="0.25">
      <c r="A3" s="72">
        <v>37531</v>
      </c>
      <c r="B3" s="66">
        <v>0.44166666666666665</v>
      </c>
      <c r="D3">
        <v>0.01</v>
      </c>
      <c r="F3" s="67">
        <v>0.56944444444444442</v>
      </c>
      <c r="H3" s="67">
        <v>0.57777777777777783</v>
      </c>
      <c r="I3" s="44" t="str">
        <f t="shared" ref="I3:I66" si="2">IF(OR(A4&lt;&gt;"",D4=""),H3+TIME(0,5,0),"")</f>
        <v/>
      </c>
      <c r="J3" s="45">
        <f t="shared" ref="J3:J4" si="3">IF(AND(OR(AND(A3&lt;&gt;"",A4=""),AND(A3="",A4="")),D4&lt;&gt;""),(F4-H3)*1440,"")</f>
        <v>104.99999999999994</v>
      </c>
      <c r="K3" s="45">
        <f>(H3-F3)*1440</f>
        <v>12.000000000000117</v>
      </c>
      <c r="L3" s="45">
        <f>IF(A3&lt;&gt;"",1,L2+1)</f>
        <v>1</v>
      </c>
      <c r="M3" s="45">
        <f ca="1">OFFSET(B3,-L3+1,0)</f>
        <v>0.44166666666666665</v>
      </c>
      <c r="N3" s="45" t="str">
        <f t="shared" ref="N3:N4" si="4">IF(I3&lt;&gt;"",(I3-VALUE(CONCATENATE(LEFT(M3,LEN(M3)-2),":",RIGHT(M3,2))))*1440,"")</f>
        <v/>
      </c>
      <c r="O3" s="45">
        <f>IF(J3&lt;&gt;"",(D3+D4)*J3/2,D3*5/2)</f>
        <v>26.774999999999984</v>
      </c>
      <c r="P3" s="46">
        <f>IF(J3&lt;&gt;"",(D4-D3)*J3/LN((D4+0.000001)/(D3+0.000001)),-5*(D3-0.000001)/(LN(1/D3)-13.8155))</f>
        <v>13.152092604760755</v>
      </c>
      <c r="Q3" s="45">
        <f>(D3*K3)</f>
        <v>0.12000000000000118</v>
      </c>
      <c r="R3" s="45">
        <f>O3+Q3</f>
        <v>26.894999999999985</v>
      </c>
      <c r="S3" s="46">
        <f>P3+Q3</f>
        <v>13.272092604760756</v>
      </c>
    </row>
    <row r="4" spans="1:19" x14ac:dyDescent="0.25">
      <c r="D4">
        <v>0.5</v>
      </c>
      <c r="F4" s="67">
        <v>0.65069444444444446</v>
      </c>
      <c r="H4" s="67">
        <v>0.65138888888888891</v>
      </c>
      <c r="I4" s="44">
        <f t="shared" si="2"/>
        <v>0.65486111111111112</v>
      </c>
      <c r="J4" s="45" t="str">
        <f t="shared" si="3"/>
        <v/>
      </c>
      <c r="K4" s="45">
        <f t="shared" ref="K4:K55" si="5">(H4-F4)*1440</f>
        <v>0.99999999999999645</v>
      </c>
      <c r="L4" s="45">
        <f t="shared" ref="L4:L55" si="6">IF(A4&lt;&gt;"",1,L3+1)</f>
        <v>2</v>
      </c>
      <c r="M4" s="45">
        <f t="shared" ref="M4:M55" ca="1" si="7">OFFSET(B4,-L4+1,0)</f>
        <v>0.44166666666666665</v>
      </c>
      <c r="N4" s="45" t="e">
        <f t="shared" ca="1" si="4"/>
        <v>#VALUE!</v>
      </c>
      <c r="O4" s="45">
        <f t="shared" ref="O4:O55" si="8">IF(J4&lt;&gt;"",(D4+D5)*J4/2,D4*5/2)</f>
        <v>1.25</v>
      </c>
      <c r="P4" s="46">
        <f t="shared" ref="P4:P55" si="9">IF(J4&lt;&gt;"",(D5-D4)*J4/LN((D5+0.000001)/(D4+0.000001)),-5*(D4-0.000001)/(LN(1/D4)-13.8155))</f>
        <v>0.19051423432971509</v>
      </c>
      <c r="Q4" s="45">
        <f t="shared" ref="Q4:Q55" si="10">(D4*K4)</f>
        <v>0.49999999999999822</v>
      </c>
      <c r="R4" s="45">
        <f t="shared" ref="R4:R55" si="11">O4+Q4</f>
        <v>1.7499999999999982</v>
      </c>
      <c r="S4" s="46">
        <f t="shared" ref="S4:S55" si="12">P4+Q4</f>
        <v>0.69051423432971326</v>
      </c>
    </row>
    <row r="5" spans="1:19" x14ac:dyDescent="0.25">
      <c r="A5" s="72">
        <v>37537</v>
      </c>
      <c r="B5" s="66">
        <v>0.10833333333333334</v>
      </c>
      <c r="D5">
        <v>0.01</v>
      </c>
      <c r="F5" s="67">
        <v>0.68611111111111101</v>
      </c>
      <c r="H5" s="67">
        <v>0.69027777777777777</v>
      </c>
      <c r="I5" s="44">
        <f t="shared" si="2"/>
        <v>0.69374999999999998</v>
      </c>
      <c r="J5" s="45" t="str">
        <f t="shared" ref="J5:J54" si="13">IF(AND(OR(AND(A5&lt;&gt;"",A6=""),AND(A5="",A6="")),D6&lt;&gt;""),(F6-H5)*1440,"")</f>
        <v/>
      </c>
      <c r="K5" s="45">
        <f t="shared" si="5"/>
        <v>6.0000000000001386</v>
      </c>
      <c r="L5" s="45">
        <f t="shared" si="6"/>
        <v>1</v>
      </c>
      <c r="M5" s="45">
        <f t="shared" ca="1" si="7"/>
        <v>0.10833333333333334</v>
      </c>
      <c r="N5" s="45" t="e">
        <f t="shared" ref="N5:N55" ca="1" si="14">IF(I5&lt;&gt;"",(I5-VALUE(CONCATENATE(LEFT(M5,LEN(M5)-2),":",RIGHT(M5,2))))*1440,"")</f>
        <v>#VALUE!</v>
      </c>
      <c r="O5" s="45">
        <f t="shared" si="8"/>
        <v>2.5000000000000001E-2</v>
      </c>
      <c r="P5" s="46">
        <f t="shared" si="9"/>
        <v>5.4281443780592247E-3</v>
      </c>
      <c r="Q5" s="45">
        <f t="shared" si="10"/>
        <v>6.0000000000001386E-2</v>
      </c>
      <c r="R5" s="45">
        <f t="shared" si="11"/>
        <v>8.500000000000138E-2</v>
      </c>
      <c r="S5" s="46">
        <f t="shared" si="12"/>
        <v>6.5428144378060604E-2</v>
      </c>
    </row>
    <row r="6" spans="1:19" x14ac:dyDescent="0.25">
      <c r="A6" s="72">
        <v>37538</v>
      </c>
      <c r="B6" s="66">
        <v>0.37013888888888885</v>
      </c>
      <c r="D6">
        <v>0.01</v>
      </c>
      <c r="F6" s="67">
        <v>0.44166666666666665</v>
      </c>
      <c r="H6" s="67">
        <v>0.44236111111111115</v>
      </c>
      <c r="I6" s="44" t="str">
        <f t="shared" si="2"/>
        <v/>
      </c>
      <c r="J6" s="45">
        <f t="shared" si="13"/>
        <v>4.9999999999999023</v>
      </c>
      <c r="K6" s="45">
        <f t="shared" si="5"/>
        <v>1.0000000000000764</v>
      </c>
      <c r="L6" s="45">
        <f t="shared" si="6"/>
        <v>1</v>
      </c>
      <c r="M6" s="45">
        <f t="shared" ca="1" si="7"/>
        <v>0.37013888888888885</v>
      </c>
      <c r="N6" s="45" t="str">
        <f t="shared" si="14"/>
        <v/>
      </c>
      <c r="O6" s="45">
        <f t="shared" si="8"/>
        <v>1.274999999999975</v>
      </c>
      <c r="P6" s="46">
        <f t="shared" si="9"/>
        <v>0.62629012403621453</v>
      </c>
      <c r="Q6" s="45">
        <f t="shared" si="10"/>
        <v>1.0000000000000763E-2</v>
      </c>
      <c r="R6" s="45">
        <f t="shared" si="11"/>
        <v>1.2849999999999757</v>
      </c>
      <c r="S6" s="46">
        <f t="shared" si="12"/>
        <v>0.63629012403621532</v>
      </c>
    </row>
    <row r="7" spans="1:19" x14ac:dyDescent="0.25">
      <c r="D7">
        <v>0.5</v>
      </c>
      <c r="F7" s="67">
        <v>0.4458333333333333</v>
      </c>
      <c r="H7" s="67">
        <v>0.44930555555555557</v>
      </c>
      <c r="I7" s="44">
        <f t="shared" si="2"/>
        <v>0.45277777777777778</v>
      </c>
      <c r="J7" s="45" t="str">
        <f t="shared" si="13"/>
        <v/>
      </c>
      <c r="K7" s="45">
        <f t="shared" si="5"/>
        <v>5.0000000000000622</v>
      </c>
      <c r="L7" s="45">
        <f t="shared" si="6"/>
        <v>2</v>
      </c>
      <c r="M7" s="45">
        <f t="shared" ca="1" si="7"/>
        <v>0.37013888888888885</v>
      </c>
      <c r="N7" s="45" t="e">
        <f t="shared" ca="1" si="14"/>
        <v>#VALUE!</v>
      </c>
      <c r="O7" s="45">
        <f t="shared" si="8"/>
        <v>1.25</v>
      </c>
      <c r="P7" s="46">
        <f t="shared" si="9"/>
        <v>0.19051423432971509</v>
      </c>
      <c r="Q7" s="45">
        <f t="shared" si="10"/>
        <v>2.5000000000000311</v>
      </c>
      <c r="R7" s="45">
        <f t="shared" si="11"/>
        <v>3.7500000000000311</v>
      </c>
      <c r="S7" s="46">
        <f t="shared" si="12"/>
        <v>2.6905142343297461</v>
      </c>
    </row>
    <row r="8" spans="1:19" x14ac:dyDescent="0.25">
      <c r="A8" s="72">
        <v>37538</v>
      </c>
      <c r="B8" s="66">
        <v>4.4444444444444446E-2</v>
      </c>
      <c r="D8">
        <v>0.1</v>
      </c>
      <c r="F8" s="67">
        <v>0.56319444444444444</v>
      </c>
      <c r="H8" s="67">
        <v>0.56805555555555554</v>
      </c>
      <c r="I8" s="44" t="str">
        <f t="shared" si="2"/>
        <v/>
      </c>
      <c r="J8" s="45">
        <f t="shared" si="13"/>
        <v>5.9999999999999787</v>
      </c>
      <c r="K8" s="45">
        <f t="shared" si="5"/>
        <v>6.9999999999999751</v>
      </c>
      <c r="L8" s="45">
        <f t="shared" si="6"/>
        <v>1</v>
      </c>
      <c r="M8" s="45">
        <f t="shared" ca="1" si="7"/>
        <v>4.4444444444444446E-2</v>
      </c>
      <c r="N8" s="45" t="str">
        <f t="shared" si="14"/>
        <v/>
      </c>
      <c r="O8" s="45">
        <f t="shared" si="8"/>
        <v>6.2999999999999776</v>
      </c>
      <c r="P8" s="46">
        <f t="shared" si="9"/>
        <v>3.8054255555448866</v>
      </c>
      <c r="Q8" s="45">
        <f t="shared" si="10"/>
        <v>0.69999999999999751</v>
      </c>
      <c r="R8" s="45">
        <f t="shared" si="11"/>
        <v>6.9999999999999751</v>
      </c>
      <c r="S8" s="46">
        <f t="shared" si="12"/>
        <v>4.5054255555448837</v>
      </c>
    </row>
    <row r="9" spans="1:19" x14ac:dyDescent="0.25">
      <c r="D9">
        <v>2</v>
      </c>
      <c r="F9" s="67">
        <v>0.57222222222222219</v>
      </c>
      <c r="H9" s="67">
        <v>0.57777777777777783</v>
      </c>
      <c r="I9" s="44">
        <f t="shared" si="2"/>
        <v>0.58125000000000004</v>
      </c>
      <c r="J9" s="45" t="str">
        <f t="shared" si="13"/>
        <v/>
      </c>
      <c r="K9" s="45">
        <f t="shared" si="5"/>
        <v>8.0000000000001315</v>
      </c>
      <c r="L9" s="45">
        <f t="shared" si="6"/>
        <v>2</v>
      </c>
      <c r="M9" s="45">
        <f t="shared" ca="1" si="7"/>
        <v>4.4444444444444446E-2</v>
      </c>
      <c r="N9" s="45" t="e">
        <f t="shared" ca="1" si="14"/>
        <v>#VALUE!</v>
      </c>
      <c r="O9" s="45">
        <f t="shared" si="8"/>
        <v>5</v>
      </c>
      <c r="P9" s="46">
        <f t="shared" si="9"/>
        <v>0.68924379203313568</v>
      </c>
      <c r="Q9" s="45">
        <f t="shared" si="10"/>
        <v>16.000000000000263</v>
      </c>
      <c r="R9" s="45">
        <f t="shared" si="11"/>
        <v>21.000000000000263</v>
      </c>
      <c r="S9" s="46">
        <f t="shared" si="12"/>
        <v>16.689243792033398</v>
      </c>
    </row>
    <row r="10" spans="1:19" x14ac:dyDescent="0.25">
      <c r="A10" s="72">
        <v>37540</v>
      </c>
      <c r="B10" s="66">
        <v>0.3444444444444445</v>
      </c>
      <c r="D10">
        <v>0.01</v>
      </c>
      <c r="F10" s="67">
        <v>0.37986111111111115</v>
      </c>
      <c r="H10" s="67">
        <v>0.38125000000000003</v>
      </c>
      <c r="I10" s="44" t="str">
        <f t="shared" si="2"/>
        <v/>
      </c>
      <c r="J10" s="45">
        <f t="shared" si="13"/>
        <v>9.9999999999999645</v>
      </c>
      <c r="K10" s="45">
        <f t="shared" si="5"/>
        <v>1.9999999999999929</v>
      </c>
      <c r="L10" s="45">
        <f t="shared" si="6"/>
        <v>1</v>
      </c>
      <c r="M10" s="45">
        <f t="shared" ca="1" si="7"/>
        <v>0.3444444444444445</v>
      </c>
      <c r="N10" s="45" t="str">
        <f t="shared" si="14"/>
        <v/>
      </c>
      <c r="O10" s="45">
        <f t="shared" si="8"/>
        <v>500.04999999999825</v>
      </c>
      <c r="P10" s="46">
        <f t="shared" si="9"/>
        <v>108.56394165498108</v>
      </c>
      <c r="Q10" s="45">
        <f t="shared" si="10"/>
        <v>1.9999999999999931E-2</v>
      </c>
      <c r="R10" s="45">
        <f t="shared" si="11"/>
        <v>500.06999999999823</v>
      </c>
      <c r="S10" s="46">
        <f t="shared" si="12"/>
        <v>108.58394165498107</v>
      </c>
    </row>
    <row r="11" spans="1:19" x14ac:dyDescent="0.25">
      <c r="D11">
        <v>100</v>
      </c>
      <c r="F11" s="67">
        <v>0.38819444444444445</v>
      </c>
      <c r="H11" s="67">
        <v>0.39027777777777778</v>
      </c>
      <c r="I11" s="44" t="str">
        <f t="shared" si="2"/>
        <v/>
      </c>
      <c r="J11" s="45">
        <f t="shared" si="13"/>
        <v>1.9999999999999929</v>
      </c>
      <c r="K11" s="45">
        <f t="shared" si="5"/>
        <v>2.9999999999999893</v>
      </c>
      <c r="L11" s="45">
        <f t="shared" si="6"/>
        <v>2</v>
      </c>
      <c r="M11" s="45">
        <f t="shared" ca="1" si="7"/>
        <v>0.3444444444444445</v>
      </c>
      <c r="N11" s="45" t="str">
        <f t="shared" si="14"/>
        <v/>
      </c>
      <c r="O11" s="45">
        <f t="shared" si="8"/>
        <v>279.99999999999898</v>
      </c>
      <c r="P11" s="46">
        <f t="shared" si="9"/>
        <v>272.20760654115037</v>
      </c>
      <c r="Q11" s="45">
        <f t="shared" si="10"/>
        <v>299.99999999999892</v>
      </c>
      <c r="R11" s="45">
        <f t="shared" si="11"/>
        <v>579.99999999999795</v>
      </c>
      <c r="S11" s="46">
        <f t="shared" si="12"/>
        <v>572.20760654114929</v>
      </c>
    </row>
    <row r="12" spans="1:19" x14ac:dyDescent="0.25">
      <c r="D12">
        <v>180</v>
      </c>
      <c r="F12" s="67">
        <v>0.39166666666666666</v>
      </c>
      <c r="H12" s="67">
        <v>0.4861111111111111</v>
      </c>
      <c r="I12" s="44">
        <f t="shared" si="2"/>
        <v>0.48958333333333331</v>
      </c>
      <c r="J12" s="45" t="str">
        <f t="shared" si="13"/>
        <v/>
      </c>
      <c r="K12" s="45">
        <f t="shared" si="5"/>
        <v>136</v>
      </c>
      <c r="L12" s="45">
        <f t="shared" si="6"/>
        <v>3</v>
      </c>
      <c r="M12" s="45">
        <f t="shared" ca="1" si="7"/>
        <v>0.3444444444444445</v>
      </c>
      <c r="N12" s="45" t="e">
        <f t="shared" ca="1" si="14"/>
        <v>#VALUE!</v>
      </c>
      <c r="O12" s="45">
        <f t="shared" si="8"/>
        <v>450</v>
      </c>
      <c r="P12" s="46">
        <f t="shared" si="9"/>
        <v>47.347346607878421</v>
      </c>
      <c r="Q12" s="45">
        <f t="shared" si="10"/>
        <v>24480</v>
      </c>
      <c r="R12" s="45">
        <f t="shared" si="11"/>
        <v>24930</v>
      </c>
      <c r="S12" s="46">
        <f t="shared" si="12"/>
        <v>24527.347346607879</v>
      </c>
    </row>
    <row r="13" spans="1:19" x14ac:dyDescent="0.25">
      <c r="A13" s="72">
        <v>37544</v>
      </c>
      <c r="B13" s="66">
        <v>0.10416666666666667</v>
      </c>
      <c r="D13">
        <v>0.01</v>
      </c>
      <c r="F13" s="67">
        <v>0.65972222222222221</v>
      </c>
      <c r="H13" s="67">
        <v>0.66805555555555562</v>
      </c>
      <c r="I13" s="44" t="str">
        <f t="shared" si="2"/>
        <v/>
      </c>
      <c r="J13" s="45">
        <f t="shared" si="13"/>
        <v>8.999999999999968</v>
      </c>
      <c r="K13" s="45">
        <f t="shared" si="5"/>
        <v>12.000000000000117</v>
      </c>
      <c r="L13" s="45">
        <f t="shared" si="6"/>
        <v>1</v>
      </c>
      <c r="M13" s="45">
        <f t="shared" ca="1" si="7"/>
        <v>0.10416666666666667</v>
      </c>
      <c r="N13" s="45" t="str">
        <f t="shared" si="14"/>
        <v/>
      </c>
      <c r="O13" s="45">
        <f t="shared" si="8"/>
        <v>1.8449999999999935</v>
      </c>
      <c r="P13" s="46">
        <f t="shared" si="9"/>
        <v>0.95153360618972382</v>
      </c>
      <c r="Q13" s="45">
        <f t="shared" si="10"/>
        <v>0.12000000000000118</v>
      </c>
      <c r="R13" s="45">
        <f t="shared" si="11"/>
        <v>1.9649999999999948</v>
      </c>
      <c r="S13" s="46">
        <f t="shared" si="12"/>
        <v>1.0715336061897249</v>
      </c>
    </row>
    <row r="14" spans="1:19" x14ac:dyDescent="0.25">
      <c r="D14">
        <v>0.4</v>
      </c>
      <c r="F14" s="67">
        <v>0.6743055555555556</v>
      </c>
      <c r="H14" s="67">
        <v>0.67847222222222225</v>
      </c>
      <c r="I14" s="44">
        <f t="shared" si="2"/>
        <v>0.68194444444444446</v>
      </c>
      <c r="J14" s="45" t="str">
        <f t="shared" si="13"/>
        <v/>
      </c>
      <c r="K14" s="45">
        <f t="shared" si="5"/>
        <v>5.9999999999999787</v>
      </c>
      <c r="L14" s="45">
        <f t="shared" si="6"/>
        <v>2</v>
      </c>
      <c r="M14" s="45">
        <f t="shared" ca="1" si="7"/>
        <v>0.10416666666666667</v>
      </c>
      <c r="N14" s="45" t="e">
        <f t="shared" ca="1" si="14"/>
        <v>#VALUE!</v>
      </c>
      <c r="O14" s="45">
        <f t="shared" si="8"/>
        <v>1</v>
      </c>
      <c r="P14" s="46">
        <f t="shared" si="9"/>
        <v>0.15504787606958362</v>
      </c>
      <c r="Q14" s="45">
        <f t="shared" si="10"/>
        <v>2.3999999999999915</v>
      </c>
      <c r="R14" s="45">
        <f t="shared" si="11"/>
        <v>3.3999999999999915</v>
      </c>
      <c r="S14" s="46">
        <f t="shared" si="12"/>
        <v>2.5550478760695752</v>
      </c>
    </row>
    <row r="15" spans="1:19" x14ac:dyDescent="0.25">
      <c r="A15" s="72">
        <v>37545</v>
      </c>
      <c r="B15" s="66">
        <v>0.44027777777777777</v>
      </c>
      <c r="D15">
        <v>0.01</v>
      </c>
      <c r="F15" s="67">
        <v>0.56041666666666667</v>
      </c>
      <c r="H15" s="67">
        <v>0.57916666666666672</v>
      </c>
      <c r="I15" s="44" t="str">
        <f t="shared" si="2"/>
        <v/>
      </c>
      <c r="J15" s="45">
        <f t="shared" si="13"/>
        <v>54.999999999999964</v>
      </c>
      <c r="K15" s="45">
        <f t="shared" si="5"/>
        <v>27.000000000000064</v>
      </c>
      <c r="L15" s="45">
        <f t="shared" si="6"/>
        <v>1</v>
      </c>
      <c r="M15" s="45">
        <f t="shared" ca="1" si="7"/>
        <v>0.44027777777777777</v>
      </c>
      <c r="N15" s="45" t="b">
        <f>W44=IF(I15&lt;&gt;"",(I15-VALUE(CONCATENATE(LEFT(M15,LEN(M15)-2),":",RIGHT(M15,2))))*1440,"")</f>
        <v>1</v>
      </c>
      <c r="O15" s="45">
        <f t="shared" si="8"/>
        <v>14.024999999999991</v>
      </c>
      <c r="P15" s="46">
        <f t="shared" si="9"/>
        <v>6.8891913643984894</v>
      </c>
      <c r="Q15" s="45">
        <f t="shared" si="10"/>
        <v>0.27000000000000063</v>
      </c>
      <c r="R15" s="45">
        <f t="shared" si="11"/>
        <v>14.294999999999993</v>
      </c>
      <c r="S15" s="46">
        <f t="shared" si="12"/>
        <v>7.1591913643984899</v>
      </c>
    </row>
    <row r="16" spans="1:19" x14ac:dyDescent="0.25">
      <c r="D16">
        <v>0.5</v>
      </c>
      <c r="F16" s="67">
        <v>0.61736111111111114</v>
      </c>
      <c r="H16" s="67">
        <v>0.62430555555555556</v>
      </c>
      <c r="I16" s="44" t="str">
        <f t="shared" si="2"/>
        <v/>
      </c>
      <c r="J16" s="45">
        <f t="shared" si="13"/>
        <v>12.999999999999954</v>
      </c>
      <c r="K16" s="45">
        <f t="shared" si="5"/>
        <v>9.9999999999999645</v>
      </c>
      <c r="L16" s="45">
        <f t="shared" si="6"/>
        <v>2</v>
      </c>
      <c r="M16" s="45">
        <f t="shared" ca="1" si="7"/>
        <v>0.44027777777777777</v>
      </c>
      <c r="N16" s="45" t="str">
        <f t="shared" si="14"/>
        <v/>
      </c>
      <c r="O16" s="45">
        <f t="shared" si="8"/>
        <v>5.8499999999999792</v>
      </c>
      <c r="P16" s="46">
        <f t="shared" si="9"/>
        <v>5.8258592070738455</v>
      </c>
      <c r="Q16" s="45">
        <f t="shared" si="10"/>
        <v>4.9999999999999822</v>
      </c>
      <c r="R16" s="45">
        <f t="shared" si="11"/>
        <v>10.849999999999962</v>
      </c>
      <c r="S16" s="46">
        <f t="shared" si="12"/>
        <v>10.825859207073828</v>
      </c>
    </row>
    <row r="17" spans="1:19" x14ac:dyDescent="0.25">
      <c r="D17">
        <v>0.4</v>
      </c>
      <c r="F17" s="67">
        <v>0.6333333333333333</v>
      </c>
      <c r="H17" s="67">
        <v>0.63958333333333328</v>
      </c>
      <c r="I17" s="44" t="str">
        <f t="shared" si="2"/>
        <v/>
      </c>
      <c r="J17" s="45">
        <f t="shared" si="13"/>
        <v>11.000000000000121</v>
      </c>
      <c r="K17" s="45">
        <f t="shared" si="5"/>
        <v>8.999999999999968</v>
      </c>
      <c r="L17" s="45">
        <f t="shared" si="6"/>
        <v>3</v>
      </c>
      <c r="M17" s="45">
        <f t="shared" ca="1" si="7"/>
        <v>0.44027777777777777</v>
      </c>
      <c r="N17" s="45" t="str">
        <f t="shared" si="14"/>
        <v/>
      </c>
      <c r="O17" s="45">
        <f t="shared" si="8"/>
        <v>2.2330000000000245</v>
      </c>
      <c r="P17" s="46">
        <f t="shared" si="9"/>
        <v>1.0320175650864614</v>
      </c>
      <c r="Q17" s="45">
        <f t="shared" si="10"/>
        <v>3.5999999999999872</v>
      </c>
      <c r="R17" s="45">
        <f t="shared" si="11"/>
        <v>5.8330000000000117</v>
      </c>
      <c r="S17" s="46">
        <f t="shared" si="12"/>
        <v>4.6320175650864481</v>
      </c>
    </row>
    <row r="18" spans="1:19" x14ac:dyDescent="0.25">
      <c r="D18">
        <v>6.0000000000000001E-3</v>
      </c>
      <c r="F18" s="67">
        <v>0.64722222222222225</v>
      </c>
      <c r="H18" s="67">
        <v>0.65138888888888891</v>
      </c>
      <c r="I18" s="44">
        <f t="shared" si="2"/>
        <v>0.65486111111111112</v>
      </c>
      <c r="J18" s="45" t="str">
        <f t="shared" si="13"/>
        <v/>
      </c>
      <c r="K18" s="45">
        <f t="shared" si="5"/>
        <v>5.9999999999999787</v>
      </c>
      <c r="L18" s="45">
        <f t="shared" si="6"/>
        <v>4</v>
      </c>
      <c r="M18" s="45">
        <f t="shared" ca="1" si="7"/>
        <v>0.44027777777777777</v>
      </c>
      <c r="N18" s="45" t="e">
        <f t="shared" ca="1" si="14"/>
        <v>#VALUE!</v>
      </c>
      <c r="O18" s="45">
        <f t="shared" si="8"/>
        <v>1.4999999999999999E-2</v>
      </c>
      <c r="P18" s="46">
        <f t="shared" si="9"/>
        <v>3.4478976438256192E-3</v>
      </c>
      <c r="Q18" s="45">
        <f t="shared" si="10"/>
        <v>3.5999999999999872E-2</v>
      </c>
      <c r="R18" s="45">
        <f t="shared" si="11"/>
        <v>5.0999999999999872E-2</v>
      </c>
      <c r="S18" s="46">
        <f t="shared" si="12"/>
        <v>3.9447897643825489E-2</v>
      </c>
    </row>
    <row r="19" spans="1:19" x14ac:dyDescent="0.25">
      <c r="A19" s="72">
        <v>37546</v>
      </c>
      <c r="B19" s="66">
        <v>4.5138888888888888E-2</v>
      </c>
      <c r="D19">
        <v>0.01</v>
      </c>
      <c r="F19" s="67">
        <v>0.60138888888888886</v>
      </c>
      <c r="H19" s="67">
        <v>0.60625000000000007</v>
      </c>
      <c r="I19" s="44">
        <f t="shared" si="2"/>
        <v>0.60972222222222228</v>
      </c>
      <c r="J19" s="45" t="str">
        <f t="shared" si="13"/>
        <v/>
      </c>
      <c r="K19" s="45">
        <f t="shared" si="5"/>
        <v>7.000000000000135</v>
      </c>
      <c r="L19" s="45">
        <f t="shared" si="6"/>
        <v>1</v>
      </c>
      <c r="M19" s="45">
        <f t="shared" ca="1" si="7"/>
        <v>4.5138888888888888E-2</v>
      </c>
      <c r="N19" s="45" t="e">
        <f t="shared" ca="1" si="14"/>
        <v>#VALUE!</v>
      </c>
      <c r="O19" s="45">
        <f t="shared" si="8"/>
        <v>2.5000000000000001E-2</v>
      </c>
      <c r="P19" s="46">
        <f t="shared" si="9"/>
        <v>5.4281443780592247E-3</v>
      </c>
      <c r="Q19" s="45">
        <f t="shared" si="10"/>
        <v>7.0000000000001353E-2</v>
      </c>
      <c r="R19" s="45">
        <f t="shared" si="11"/>
        <v>9.5000000000001361E-2</v>
      </c>
      <c r="S19" s="46">
        <f t="shared" si="12"/>
        <v>7.5428144378060571E-2</v>
      </c>
    </row>
    <row r="20" spans="1:19" x14ac:dyDescent="0.25">
      <c r="A20" s="72">
        <v>37546</v>
      </c>
      <c r="B20" s="66">
        <v>0.13125000000000001</v>
      </c>
      <c r="D20">
        <v>0.01</v>
      </c>
      <c r="F20" s="67">
        <v>0.68541666666666667</v>
      </c>
      <c r="H20" s="67">
        <v>0.69513888888888886</v>
      </c>
      <c r="I20" s="44" t="str">
        <f t="shared" si="2"/>
        <v/>
      </c>
      <c r="J20" s="45">
        <f t="shared" si="13"/>
        <v>7.000000000000135</v>
      </c>
      <c r="K20" s="45">
        <f t="shared" si="5"/>
        <v>13.99999999999995</v>
      </c>
      <c r="L20" s="45">
        <f t="shared" si="6"/>
        <v>1</v>
      </c>
      <c r="M20" s="45">
        <f t="shared" ca="1" si="7"/>
        <v>0.13125000000000001</v>
      </c>
      <c r="N20" s="45" t="str">
        <f t="shared" si="14"/>
        <v/>
      </c>
      <c r="O20" s="45">
        <f t="shared" si="8"/>
        <v>0.38500000000000745</v>
      </c>
      <c r="P20" s="46">
        <f t="shared" si="9"/>
        <v>0.27361621771210098</v>
      </c>
      <c r="Q20" s="45">
        <f t="shared" si="10"/>
        <v>0.13999999999999951</v>
      </c>
      <c r="R20" s="45">
        <f t="shared" si="11"/>
        <v>0.52500000000000702</v>
      </c>
      <c r="S20" s="46">
        <f t="shared" si="12"/>
        <v>0.4136162177121005</v>
      </c>
    </row>
    <row r="21" spans="1:19" x14ac:dyDescent="0.25">
      <c r="D21">
        <v>0.1</v>
      </c>
      <c r="F21" s="67">
        <v>0.70000000000000007</v>
      </c>
      <c r="H21" s="67">
        <v>0.70486111111111116</v>
      </c>
      <c r="I21" s="44" t="str">
        <f t="shared" si="2"/>
        <v/>
      </c>
      <c r="J21" s="45">
        <f t="shared" si="13"/>
        <v>7.9999999999999716</v>
      </c>
      <c r="K21" s="45">
        <f t="shared" si="5"/>
        <v>6.9999999999999751</v>
      </c>
      <c r="L21" s="45">
        <f t="shared" si="6"/>
        <v>2</v>
      </c>
      <c r="M21" s="45">
        <f t="shared" ca="1" si="7"/>
        <v>0.13125000000000001</v>
      </c>
      <c r="N21" s="45" t="str">
        <f t="shared" si="14"/>
        <v/>
      </c>
      <c r="O21" s="45">
        <f t="shared" si="8"/>
        <v>0.43999999999999845</v>
      </c>
      <c r="P21" s="46">
        <f t="shared" si="9"/>
        <v>0.31270424881382253</v>
      </c>
      <c r="Q21" s="45">
        <f t="shared" si="10"/>
        <v>0.69999999999999751</v>
      </c>
      <c r="R21" s="45">
        <f t="shared" si="11"/>
        <v>1.1399999999999959</v>
      </c>
      <c r="S21" s="46">
        <f t="shared" si="12"/>
        <v>1.01270424881382</v>
      </c>
    </row>
    <row r="22" spans="1:19" x14ac:dyDescent="0.25">
      <c r="D22">
        <v>0.01</v>
      </c>
      <c r="F22" s="67">
        <v>0.7104166666666667</v>
      </c>
      <c r="H22" s="67">
        <v>0.71527777777777779</v>
      </c>
      <c r="I22" s="44">
        <f t="shared" si="2"/>
        <v>0.71875</v>
      </c>
      <c r="J22" s="45" t="str">
        <f t="shared" si="13"/>
        <v/>
      </c>
      <c r="K22" s="45">
        <f t="shared" si="5"/>
        <v>6.9999999999999751</v>
      </c>
      <c r="L22" s="45">
        <f t="shared" si="6"/>
        <v>3</v>
      </c>
      <c r="M22" s="45">
        <f t="shared" ca="1" si="7"/>
        <v>0.13125000000000001</v>
      </c>
      <c r="N22" s="45" t="e">
        <f t="shared" ca="1" si="14"/>
        <v>#VALUE!</v>
      </c>
      <c r="O22" s="45">
        <f t="shared" si="8"/>
        <v>2.5000000000000001E-2</v>
      </c>
      <c r="P22" s="46">
        <f t="shared" si="9"/>
        <v>5.4281443780592247E-3</v>
      </c>
      <c r="Q22" s="45">
        <f t="shared" si="10"/>
        <v>6.9999999999999757E-2</v>
      </c>
      <c r="R22" s="45">
        <f t="shared" si="11"/>
        <v>9.4999999999999751E-2</v>
      </c>
      <c r="S22" s="46">
        <f t="shared" si="12"/>
        <v>7.5428144378058976E-2</v>
      </c>
    </row>
    <row r="23" spans="1:19" x14ac:dyDescent="0.25">
      <c r="A23" s="72">
        <v>37547</v>
      </c>
      <c r="B23" s="66">
        <v>0.3354166666666667</v>
      </c>
      <c r="D23">
        <v>0.01</v>
      </c>
      <c r="F23" s="67">
        <v>0.37777777777777777</v>
      </c>
      <c r="H23" s="67">
        <v>0.37916666666666665</v>
      </c>
      <c r="I23" s="44" t="str">
        <f t="shared" si="2"/>
        <v/>
      </c>
      <c r="J23" s="45">
        <f t="shared" si="13"/>
        <v>12.000000000000037</v>
      </c>
      <c r="K23" s="45">
        <f t="shared" si="5"/>
        <v>1.9999999999999929</v>
      </c>
      <c r="L23" s="45">
        <f t="shared" si="6"/>
        <v>1</v>
      </c>
      <c r="M23" s="45">
        <f t="shared" ca="1" si="7"/>
        <v>0.3354166666666667</v>
      </c>
      <c r="N23" s="45" t="str">
        <f t="shared" si="14"/>
        <v/>
      </c>
      <c r="O23" s="45">
        <f t="shared" si="8"/>
        <v>600.06000000000188</v>
      </c>
      <c r="P23" s="46">
        <f t="shared" si="9"/>
        <v>130.27672998597816</v>
      </c>
      <c r="Q23" s="45">
        <f t="shared" si="10"/>
        <v>1.9999999999999931E-2</v>
      </c>
      <c r="R23" s="45">
        <f t="shared" si="11"/>
        <v>600.08000000000186</v>
      </c>
      <c r="S23" s="46">
        <f t="shared" si="12"/>
        <v>130.29672998597817</v>
      </c>
    </row>
    <row r="24" spans="1:19" x14ac:dyDescent="0.25">
      <c r="D24">
        <v>100</v>
      </c>
      <c r="F24" s="67">
        <v>0.38750000000000001</v>
      </c>
      <c r="H24" s="67">
        <v>0.3888888888888889</v>
      </c>
      <c r="I24" s="44" t="str">
        <f t="shared" si="2"/>
        <v/>
      </c>
      <c r="J24" s="45">
        <f t="shared" si="13"/>
        <v>2.9999999999999893</v>
      </c>
      <c r="K24" s="45">
        <f t="shared" si="5"/>
        <v>1.9999999999999929</v>
      </c>
      <c r="L24" s="45">
        <f t="shared" si="6"/>
        <v>2</v>
      </c>
      <c r="M24" s="45">
        <f t="shared" ca="1" si="7"/>
        <v>0.3354166666666667</v>
      </c>
      <c r="N24" s="45" t="str">
        <f t="shared" si="14"/>
        <v/>
      </c>
      <c r="O24" s="45">
        <f t="shared" si="8"/>
        <v>419.99999999999852</v>
      </c>
      <c r="P24" s="46">
        <f t="shared" si="9"/>
        <v>408.31140981172558</v>
      </c>
      <c r="Q24" s="45">
        <f t="shared" si="10"/>
        <v>199.99999999999929</v>
      </c>
      <c r="R24" s="45">
        <f t="shared" si="11"/>
        <v>619.99999999999784</v>
      </c>
      <c r="S24" s="46">
        <f t="shared" si="12"/>
        <v>608.31140981172484</v>
      </c>
    </row>
    <row r="25" spans="1:19" x14ac:dyDescent="0.25">
      <c r="D25">
        <v>180</v>
      </c>
      <c r="F25" s="67">
        <v>0.39097222222222222</v>
      </c>
      <c r="H25" s="67">
        <v>0.48958333333333331</v>
      </c>
      <c r="I25" s="44">
        <f t="shared" si="2"/>
        <v>0.49305555555555552</v>
      </c>
      <c r="J25" s="45" t="str">
        <f t="shared" si="13"/>
        <v/>
      </c>
      <c r="K25" s="45">
        <f t="shared" si="5"/>
        <v>141.99999999999997</v>
      </c>
      <c r="L25" s="45">
        <f t="shared" si="6"/>
        <v>3</v>
      </c>
      <c r="M25" s="45">
        <f t="shared" ca="1" si="7"/>
        <v>0.3354166666666667</v>
      </c>
      <c r="N25" s="45" t="e">
        <f t="shared" ca="1" si="14"/>
        <v>#VALUE!</v>
      </c>
      <c r="O25" s="45">
        <f t="shared" si="8"/>
        <v>450</v>
      </c>
      <c r="P25" s="46">
        <f t="shared" si="9"/>
        <v>47.347346607878421</v>
      </c>
      <c r="Q25" s="45">
        <f t="shared" si="10"/>
        <v>25559.999999999996</v>
      </c>
      <c r="R25" s="45">
        <f t="shared" si="11"/>
        <v>26009.999999999996</v>
      </c>
      <c r="S25" s="46">
        <f t="shared" si="12"/>
        <v>25607.347346607876</v>
      </c>
    </row>
    <row r="26" spans="1:19" x14ac:dyDescent="0.25">
      <c r="A26" s="72">
        <v>37550</v>
      </c>
      <c r="B26" s="66">
        <v>0.42152777777777778</v>
      </c>
      <c r="D26">
        <v>1.7999999999999999E-2</v>
      </c>
      <c r="F26" s="67">
        <v>0.57291666666666663</v>
      </c>
      <c r="H26" s="67">
        <v>0.5805555555555556</v>
      </c>
      <c r="I26" s="44">
        <f t="shared" si="2"/>
        <v>0.58402777777777781</v>
      </c>
      <c r="J26" s="45" t="str">
        <f t="shared" si="13"/>
        <v/>
      </c>
      <c r="K26" s="45">
        <f t="shared" si="5"/>
        <v>11.000000000000121</v>
      </c>
      <c r="L26" s="45">
        <f t="shared" si="6"/>
        <v>1</v>
      </c>
      <c r="M26" s="45">
        <f t="shared" ca="1" si="7"/>
        <v>0.42152777777777778</v>
      </c>
      <c r="N26" s="45" t="e">
        <f t="shared" ca="1" si="14"/>
        <v>#VALUE!</v>
      </c>
      <c r="O26" s="45">
        <f t="shared" si="8"/>
        <v>4.4999999999999998E-2</v>
      </c>
      <c r="P26" s="46">
        <f t="shared" si="9"/>
        <v>9.1849285721059895E-3</v>
      </c>
      <c r="Q26" s="45">
        <f t="shared" si="10"/>
        <v>0.19800000000000215</v>
      </c>
      <c r="R26" s="45">
        <f t="shared" si="11"/>
        <v>0.24300000000000216</v>
      </c>
      <c r="S26" s="46">
        <f t="shared" si="12"/>
        <v>0.20718492857210813</v>
      </c>
    </row>
    <row r="27" spans="1:19" x14ac:dyDescent="0.25">
      <c r="A27" s="72">
        <v>37551</v>
      </c>
      <c r="B27" s="66">
        <v>0.34375</v>
      </c>
      <c r="D27">
        <v>0.01</v>
      </c>
      <c r="F27" s="67">
        <v>0.39861111111111108</v>
      </c>
      <c r="H27" s="67">
        <v>0.40763888888888888</v>
      </c>
      <c r="I27" s="44" t="str">
        <f t="shared" si="2"/>
        <v/>
      </c>
      <c r="J27" s="45">
        <f t="shared" si="13"/>
        <v>11.999999999999957</v>
      </c>
      <c r="K27" s="45">
        <f t="shared" si="5"/>
        <v>13.000000000000034</v>
      </c>
      <c r="L27" s="45">
        <f t="shared" si="6"/>
        <v>1</v>
      </c>
      <c r="M27" s="45">
        <f t="shared" ca="1" si="7"/>
        <v>0.34375</v>
      </c>
      <c r="N27" s="45" t="str">
        <f t="shared" si="14"/>
        <v/>
      </c>
      <c r="O27" s="45">
        <f t="shared" si="8"/>
        <v>0.6599999999999977</v>
      </c>
      <c r="P27" s="46">
        <f t="shared" si="9"/>
        <v>0.4690563732207339</v>
      </c>
      <c r="Q27" s="45">
        <f t="shared" si="10"/>
        <v>0.13000000000000034</v>
      </c>
      <c r="R27" s="45">
        <f t="shared" si="11"/>
        <v>0.78999999999999804</v>
      </c>
      <c r="S27" s="46">
        <f t="shared" si="12"/>
        <v>0.59905637322073424</v>
      </c>
    </row>
    <row r="28" spans="1:19" x14ac:dyDescent="0.25">
      <c r="D28">
        <v>0.1</v>
      </c>
      <c r="F28" s="67">
        <v>0.41597222222222219</v>
      </c>
      <c r="H28" s="67">
        <v>0.44791666666666669</v>
      </c>
      <c r="I28" s="44" t="str">
        <f t="shared" si="2"/>
        <v/>
      </c>
      <c r="J28" s="45">
        <f t="shared" si="13"/>
        <v>7.9999999999999716</v>
      </c>
      <c r="K28" s="45">
        <f t="shared" si="5"/>
        <v>46.000000000000078</v>
      </c>
      <c r="L28" s="45">
        <f t="shared" si="6"/>
        <v>2</v>
      </c>
      <c r="M28" s="45">
        <f t="shared" ca="1" si="7"/>
        <v>0.34375</v>
      </c>
      <c r="N28" s="45" t="str">
        <f t="shared" si="14"/>
        <v/>
      </c>
      <c r="O28" s="45">
        <f t="shared" si="8"/>
        <v>8.3999999999999702</v>
      </c>
      <c r="P28" s="46">
        <f t="shared" si="9"/>
        <v>5.0739007407265158</v>
      </c>
      <c r="Q28" s="45">
        <f t="shared" si="10"/>
        <v>4.6000000000000076</v>
      </c>
      <c r="R28" s="45">
        <f t="shared" si="11"/>
        <v>12.999999999999979</v>
      </c>
      <c r="S28" s="46">
        <f t="shared" si="12"/>
        <v>9.6739007407265234</v>
      </c>
    </row>
    <row r="29" spans="1:19" x14ac:dyDescent="0.25">
      <c r="D29">
        <v>2</v>
      </c>
      <c r="F29" s="67">
        <v>0.45347222222222222</v>
      </c>
      <c r="H29" s="67">
        <v>0.46180555555555558</v>
      </c>
      <c r="I29" s="44" t="str">
        <f t="shared" si="2"/>
        <v/>
      </c>
      <c r="J29" s="45">
        <f t="shared" si="13"/>
        <v>11.000000000000041</v>
      </c>
      <c r="K29" s="45">
        <f t="shared" si="5"/>
        <v>12.000000000000037</v>
      </c>
      <c r="L29" s="45">
        <f t="shared" si="6"/>
        <v>3</v>
      </c>
      <c r="M29" s="45">
        <f t="shared" ca="1" si="7"/>
        <v>0.34375</v>
      </c>
      <c r="N29" s="45" t="str">
        <f t="shared" si="14"/>
        <v/>
      </c>
      <c r="O29" s="45">
        <f t="shared" si="8"/>
        <v>561.00000000000205</v>
      </c>
      <c r="P29" s="46">
        <f t="shared" si="9"/>
        <v>275.56078620421471</v>
      </c>
      <c r="Q29" s="45">
        <f t="shared" si="10"/>
        <v>24.000000000000075</v>
      </c>
      <c r="R29" s="45">
        <f t="shared" si="11"/>
        <v>585.00000000000216</v>
      </c>
      <c r="S29" s="46">
        <f t="shared" si="12"/>
        <v>299.56078620421476</v>
      </c>
    </row>
    <row r="30" spans="1:19" x14ac:dyDescent="0.25">
      <c r="D30">
        <v>100</v>
      </c>
      <c r="F30" s="67">
        <v>0.4694444444444445</v>
      </c>
      <c r="H30" s="67">
        <v>0.47569444444444442</v>
      </c>
      <c r="I30" s="44">
        <f t="shared" si="2"/>
        <v>0.47916666666666663</v>
      </c>
      <c r="J30" s="45" t="str">
        <f t="shared" si="13"/>
        <v/>
      </c>
      <c r="K30" s="45">
        <f t="shared" si="5"/>
        <v>8.9999999999998881</v>
      </c>
      <c r="L30" s="45">
        <f t="shared" si="6"/>
        <v>4</v>
      </c>
      <c r="M30" s="45">
        <f t="shared" ca="1" si="7"/>
        <v>0.34375</v>
      </c>
      <c r="N30" s="45" t="e">
        <f t="shared" ca="1" si="14"/>
        <v>#VALUE!</v>
      </c>
      <c r="O30" s="45">
        <f t="shared" si="8"/>
        <v>250</v>
      </c>
      <c r="P30" s="46">
        <f t="shared" si="9"/>
        <v>27.143420404993254</v>
      </c>
      <c r="Q30" s="45">
        <f t="shared" si="10"/>
        <v>899.99999999998886</v>
      </c>
      <c r="R30" s="45">
        <f t="shared" si="11"/>
        <v>1149.9999999999889</v>
      </c>
      <c r="S30" s="46">
        <f t="shared" si="12"/>
        <v>927.14342040498207</v>
      </c>
    </row>
    <row r="31" spans="1:19" x14ac:dyDescent="0.25">
      <c r="A31" s="72">
        <v>37551</v>
      </c>
      <c r="B31" s="66">
        <v>4.7916666666666663E-2</v>
      </c>
      <c r="D31">
        <v>0.1</v>
      </c>
      <c r="F31" s="67">
        <v>0.58819444444444446</v>
      </c>
      <c r="H31" s="67">
        <v>0.59305555555555556</v>
      </c>
      <c r="I31" s="44" t="str">
        <f t="shared" si="2"/>
        <v/>
      </c>
      <c r="J31" s="45">
        <f t="shared" si="13"/>
        <v>8.999999999999968</v>
      </c>
      <c r="K31" s="45">
        <f t="shared" si="5"/>
        <v>6.9999999999999751</v>
      </c>
      <c r="L31" s="45">
        <f t="shared" si="6"/>
        <v>1</v>
      </c>
      <c r="M31" s="45">
        <f t="shared" ca="1" si="7"/>
        <v>4.7916666666666663E-2</v>
      </c>
      <c r="N31" s="45" t="str">
        <f t="shared" si="14"/>
        <v/>
      </c>
      <c r="O31" s="45">
        <f t="shared" si="8"/>
        <v>9.4499999999999673</v>
      </c>
      <c r="P31" s="46">
        <f t="shared" si="9"/>
        <v>5.7081383333173292</v>
      </c>
      <c r="Q31" s="45">
        <f t="shared" si="10"/>
        <v>0.69999999999999751</v>
      </c>
      <c r="R31" s="45">
        <f t="shared" si="11"/>
        <v>10.149999999999965</v>
      </c>
      <c r="S31" s="46">
        <f t="shared" si="12"/>
        <v>6.4081383333173267</v>
      </c>
    </row>
    <row r="32" spans="1:19" x14ac:dyDescent="0.25">
      <c r="D32">
        <v>2</v>
      </c>
      <c r="F32" s="67">
        <v>0.59930555555555554</v>
      </c>
      <c r="H32" s="67">
        <v>0.60416666666666663</v>
      </c>
      <c r="I32" s="44" t="str">
        <f t="shared" si="2"/>
        <v/>
      </c>
      <c r="J32" s="45">
        <f t="shared" si="13"/>
        <v>9.9999999999999645</v>
      </c>
      <c r="K32" s="45">
        <f t="shared" si="5"/>
        <v>6.9999999999999751</v>
      </c>
      <c r="L32" s="45">
        <f t="shared" si="6"/>
        <v>2</v>
      </c>
      <c r="M32" s="45">
        <f t="shared" ca="1" si="7"/>
        <v>4.7916666666666663E-2</v>
      </c>
      <c r="N32" s="45" t="str">
        <f t="shared" si="14"/>
        <v/>
      </c>
      <c r="O32" s="45">
        <f t="shared" si="8"/>
        <v>10.499999999999963</v>
      </c>
      <c r="P32" s="46">
        <f t="shared" si="9"/>
        <v>6.3423759259081445</v>
      </c>
      <c r="Q32" s="45">
        <f t="shared" si="10"/>
        <v>13.99999999999995</v>
      </c>
      <c r="R32" s="45">
        <f t="shared" si="11"/>
        <v>24.499999999999915</v>
      </c>
      <c r="S32" s="46">
        <f t="shared" si="12"/>
        <v>20.342375925908094</v>
      </c>
    </row>
    <row r="33" spans="1:19" x14ac:dyDescent="0.25">
      <c r="D33">
        <v>0.1</v>
      </c>
      <c r="F33" s="67">
        <v>0.61111111111111105</v>
      </c>
      <c r="H33" s="67">
        <v>0.62430555555555556</v>
      </c>
      <c r="I33" s="44" t="str">
        <f t="shared" si="2"/>
        <v/>
      </c>
      <c r="J33" s="45">
        <f t="shared" si="13"/>
        <v>10.999999999999961</v>
      </c>
      <c r="K33" s="45">
        <f t="shared" si="5"/>
        <v>19.000000000000092</v>
      </c>
      <c r="L33" s="45">
        <f t="shared" si="6"/>
        <v>3</v>
      </c>
      <c r="M33" s="45">
        <f t="shared" ca="1" si="7"/>
        <v>4.7916666666666663E-2</v>
      </c>
      <c r="N33" s="45" t="str">
        <f t="shared" si="14"/>
        <v/>
      </c>
      <c r="O33" s="45">
        <f t="shared" si="8"/>
        <v>0.60499999999999787</v>
      </c>
      <c r="P33" s="46">
        <f t="shared" si="9"/>
        <v>0.42996834211900598</v>
      </c>
      <c r="Q33" s="45">
        <f t="shared" si="10"/>
        <v>1.9000000000000092</v>
      </c>
      <c r="R33" s="45">
        <f t="shared" si="11"/>
        <v>2.505000000000007</v>
      </c>
      <c r="S33" s="46">
        <f t="shared" si="12"/>
        <v>2.3299683421190154</v>
      </c>
    </row>
    <row r="34" spans="1:19" x14ac:dyDescent="0.25">
      <c r="D34">
        <v>0.01</v>
      </c>
      <c r="F34" s="67">
        <v>0.63194444444444442</v>
      </c>
      <c r="H34" s="67">
        <v>0.63750000000000007</v>
      </c>
      <c r="I34" s="44" t="str">
        <f t="shared" si="2"/>
        <v/>
      </c>
      <c r="J34" s="45">
        <f t="shared" si="13"/>
        <v>13.99999999999995</v>
      </c>
      <c r="K34" s="45">
        <f t="shared" si="5"/>
        <v>8.0000000000001315</v>
      </c>
      <c r="L34" s="45">
        <f t="shared" si="6"/>
        <v>4</v>
      </c>
      <c r="M34" s="45">
        <f t="shared" ca="1" si="7"/>
        <v>4.7916666666666663E-2</v>
      </c>
      <c r="N34" s="45" t="str">
        <f t="shared" si="14"/>
        <v/>
      </c>
      <c r="O34" s="45">
        <f t="shared" si="8"/>
        <v>420.06999999999852</v>
      </c>
      <c r="P34" s="46">
        <f t="shared" si="9"/>
        <v>96.542126363279209</v>
      </c>
      <c r="Q34" s="45">
        <f t="shared" si="10"/>
        <v>8.000000000000132E-2</v>
      </c>
      <c r="R34" s="45">
        <f t="shared" si="11"/>
        <v>420.1499999999985</v>
      </c>
      <c r="S34" s="46">
        <f t="shared" si="12"/>
        <v>96.622126363279207</v>
      </c>
    </row>
    <row r="35" spans="1:19" x14ac:dyDescent="0.25">
      <c r="D35">
        <v>60</v>
      </c>
      <c r="F35" s="67">
        <v>0.64722222222222225</v>
      </c>
      <c r="H35" s="67">
        <v>0.65347222222222223</v>
      </c>
      <c r="I35" s="44" t="str">
        <f t="shared" si="2"/>
        <v/>
      </c>
      <c r="J35" s="45">
        <f t="shared" si="13"/>
        <v>14.999999999999947</v>
      </c>
      <c r="K35" s="45">
        <f t="shared" si="5"/>
        <v>8.999999999999968</v>
      </c>
      <c r="L35" s="45">
        <f t="shared" si="6"/>
        <v>5</v>
      </c>
      <c r="M35" s="45">
        <f t="shared" ca="1" si="7"/>
        <v>4.7916666666666663E-2</v>
      </c>
      <c r="N35" s="45" t="str">
        <f t="shared" si="14"/>
        <v/>
      </c>
      <c r="O35" s="45">
        <f t="shared" si="8"/>
        <v>450.59999999999837</v>
      </c>
      <c r="P35" s="46">
        <f t="shared" si="9"/>
        <v>135.76914737956255</v>
      </c>
      <c r="Q35" s="45">
        <f t="shared" si="10"/>
        <v>539.99999999999807</v>
      </c>
      <c r="R35" s="45">
        <f t="shared" si="11"/>
        <v>990.5999999999965</v>
      </c>
      <c r="S35" s="46">
        <f t="shared" si="12"/>
        <v>675.76914737956065</v>
      </c>
    </row>
    <row r="36" spans="1:19" x14ac:dyDescent="0.25">
      <c r="D36">
        <v>0.08</v>
      </c>
      <c r="F36" s="67">
        <v>0.66388888888888886</v>
      </c>
      <c r="H36" s="67">
        <v>0.66875000000000007</v>
      </c>
      <c r="I36" s="44" t="str">
        <f t="shared" si="2"/>
        <v/>
      </c>
      <c r="J36" s="45">
        <f t="shared" si="13"/>
        <v>17.999999999999936</v>
      </c>
      <c r="K36" s="45">
        <f t="shared" si="5"/>
        <v>7.000000000000135</v>
      </c>
      <c r="L36" s="45">
        <f t="shared" si="6"/>
        <v>6</v>
      </c>
      <c r="M36" s="45">
        <f t="shared" ca="1" si="7"/>
        <v>4.7916666666666663E-2</v>
      </c>
      <c r="N36" s="45" t="str">
        <f t="shared" si="14"/>
        <v/>
      </c>
      <c r="O36" s="45">
        <f t="shared" si="8"/>
        <v>4.3199999999999852</v>
      </c>
      <c r="P36" s="46">
        <f t="shared" si="9"/>
        <v>3.5789114599237526</v>
      </c>
      <c r="Q36" s="45">
        <f t="shared" si="10"/>
        <v>0.56000000000001082</v>
      </c>
      <c r="R36" s="45">
        <f t="shared" si="11"/>
        <v>4.8799999999999963</v>
      </c>
      <c r="S36" s="46">
        <f t="shared" si="12"/>
        <v>4.1389114599237633</v>
      </c>
    </row>
    <row r="37" spans="1:19" x14ac:dyDescent="0.25">
      <c r="D37">
        <v>0.4</v>
      </c>
      <c r="F37" s="67">
        <v>0.68125000000000002</v>
      </c>
      <c r="H37" s="67">
        <v>0.68888888888888899</v>
      </c>
      <c r="I37" s="44">
        <f t="shared" si="2"/>
        <v>0.6923611111111112</v>
      </c>
      <c r="J37" s="45" t="str">
        <f t="shared" si="13"/>
        <v/>
      </c>
      <c r="K37" s="45">
        <f t="shared" si="5"/>
        <v>11.000000000000121</v>
      </c>
      <c r="L37" s="45">
        <f t="shared" si="6"/>
        <v>7</v>
      </c>
      <c r="M37" s="45">
        <f t="shared" ca="1" si="7"/>
        <v>4.7916666666666663E-2</v>
      </c>
      <c r="N37" s="45" t="e">
        <f t="shared" ca="1" si="14"/>
        <v>#VALUE!</v>
      </c>
      <c r="O37" s="45">
        <f t="shared" si="8"/>
        <v>1</v>
      </c>
      <c r="P37" s="46">
        <f t="shared" si="9"/>
        <v>0.15504787606958362</v>
      </c>
      <c r="Q37" s="45">
        <f t="shared" si="10"/>
        <v>4.4000000000000483</v>
      </c>
      <c r="R37" s="45">
        <f t="shared" si="11"/>
        <v>5.4000000000000483</v>
      </c>
      <c r="S37" s="46">
        <f t="shared" si="12"/>
        <v>4.555047876069632</v>
      </c>
    </row>
    <row r="38" spans="1:19" x14ac:dyDescent="0.25">
      <c r="A38" s="72">
        <v>37553</v>
      </c>
      <c r="B38" s="66">
        <v>4.6527777777777779E-2</v>
      </c>
      <c r="D38">
        <v>0.01</v>
      </c>
      <c r="F38" s="67">
        <v>0.59583333333333333</v>
      </c>
      <c r="H38" s="67">
        <v>0.60347222222222219</v>
      </c>
      <c r="I38" s="44">
        <f t="shared" si="2"/>
        <v>0.6069444444444444</v>
      </c>
      <c r="J38" s="45" t="str">
        <f t="shared" si="13"/>
        <v/>
      </c>
      <c r="K38" s="45">
        <f t="shared" si="5"/>
        <v>10.999999999999961</v>
      </c>
      <c r="L38" s="45">
        <f t="shared" si="6"/>
        <v>1</v>
      </c>
      <c r="M38" s="45">
        <f t="shared" ca="1" si="7"/>
        <v>4.6527777777777779E-2</v>
      </c>
      <c r="N38" s="45" t="e">
        <f t="shared" ca="1" si="14"/>
        <v>#VALUE!</v>
      </c>
      <c r="O38" s="45">
        <f t="shared" si="8"/>
        <v>2.5000000000000001E-2</v>
      </c>
      <c r="P38" s="46">
        <f t="shared" si="9"/>
        <v>5.4281443780592247E-3</v>
      </c>
      <c r="Q38" s="45">
        <f t="shared" si="10"/>
        <v>0.10999999999999961</v>
      </c>
      <c r="R38" s="45">
        <f t="shared" si="11"/>
        <v>0.13499999999999962</v>
      </c>
      <c r="S38" s="46">
        <f t="shared" si="12"/>
        <v>0.11542814437805883</v>
      </c>
    </row>
    <row r="39" spans="1:19" x14ac:dyDescent="0.25">
      <c r="A39" s="72">
        <v>37553</v>
      </c>
      <c r="B39" s="66">
        <v>0.14097222222222222</v>
      </c>
      <c r="D39">
        <v>0.1</v>
      </c>
      <c r="F39" s="67">
        <v>0.67708333333333337</v>
      </c>
      <c r="H39" s="67">
        <v>0.68402777777777779</v>
      </c>
      <c r="I39" s="44" t="str">
        <f t="shared" si="2"/>
        <v/>
      </c>
      <c r="J39" s="45">
        <f t="shared" si="13"/>
        <v>11.000000000000121</v>
      </c>
      <c r="K39" s="45">
        <f t="shared" si="5"/>
        <v>9.9999999999999645</v>
      </c>
      <c r="L39" s="45">
        <f t="shared" si="6"/>
        <v>1</v>
      </c>
      <c r="M39" s="45">
        <f t="shared" ca="1" si="7"/>
        <v>0.14097222222222222</v>
      </c>
      <c r="N39" s="45" t="str">
        <f t="shared" si="14"/>
        <v/>
      </c>
      <c r="O39" s="45">
        <f t="shared" si="8"/>
        <v>11.550000000000127</v>
      </c>
      <c r="P39" s="46">
        <f t="shared" si="9"/>
        <v>6.9766135184990601</v>
      </c>
      <c r="Q39" s="45">
        <f t="shared" si="10"/>
        <v>0.99999999999999645</v>
      </c>
      <c r="R39" s="45">
        <f t="shared" si="11"/>
        <v>12.550000000000123</v>
      </c>
      <c r="S39" s="46">
        <f t="shared" si="12"/>
        <v>7.9766135184990565</v>
      </c>
    </row>
    <row r="40" spans="1:19" x14ac:dyDescent="0.25">
      <c r="D40">
        <v>2</v>
      </c>
      <c r="F40" s="67">
        <v>0.69166666666666676</v>
      </c>
      <c r="H40" s="67">
        <v>0.6972222222222223</v>
      </c>
      <c r="I40" s="44" t="str">
        <f t="shared" si="2"/>
        <v/>
      </c>
      <c r="J40" s="45">
        <f t="shared" si="13"/>
        <v>7.9999999999999716</v>
      </c>
      <c r="K40" s="45">
        <f t="shared" si="5"/>
        <v>7.9999999999999716</v>
      </c>
      <c r="L40" s="45">
        <f t="shared" si="6"/>
        <v>2</v>
      </c>
      <c r="M40" s="45">
        <f t="shared" ca="1" si="7"/>
        <v>0.14097222222222222</v>
      </c>
      <c r="N40" s="45" t="str">
        <f t="shared" si="14"/>
        <v/>
      </c>
      <c r="O40" s="45">
        <f t="shared" si="8"/>
        <v>47.999999999999829</v>
      </c>
      <c r="P40" s="46">
        <f t="shared" si="9"/>
        <v>39.765445694876291</v>
      </c>
      <c r="Q40" s="45">
        <f t="shared" si="10"/>
        <v>15.999999999999943</v>
      </c>
      <c r="R40" s="45">
        <f t="shared" si="11"/>
        <v>63.999999999999773</v>
      </c>
      <c r="S40" s="46">
        <f t="shared" si="12"/>
        <v>55.765445694876234</v>
      </c>
    </row>
    <row r="41" spans="1:19" x14ac:dyDescent="0.25">
      <c r="D41">
        <v>10</v>
      </c>
      <c r="F41" s="67">
        <v>0.70277777777777783</v>
      </c>
      <c r="H41" s="67">
        <v>0.70694444444444438</v>
      </c>
      <c r="I41" s="44">
        <f t="shared" si="2"/>
        <v>0.71041666666666659</v>
      </c>
      <c r="J41" s="45" t="str">
        <f t="shared" si="13"/>
        <v/>
      </c>
      <c r="K41" s="45">
        <f t="shared" si="5"/>
        <v>5.9999999999998188</v>
      </c>
      <c r="L41" s="45">
        <f t="shared" si="6"/>
        <v>3</v>
      </c>
      <c r="M41" s="45">
        <f t="shared" ca="1" si="7"/>
        <v>0.14097222222222222</v>
      </c>
      <c r="N41" s="45" t="e">
        <f t="shared" ca="1" si="14"/>
        <v>#VALUE!</v>
      </c>
      <c r="O41" s="45">
        <f t="shared" si="8"/>
        <v>25</v>
      </c>
      <c r="P41" s="46">
        <f t="shared" si="9"/>
        <v>3.1021051639523365</v>
      </c>
      <c r="Q41" s="45">
        <f t="shared" si="10"/>
        <v>59.999999999998188</v>
      </c>
      <c r="R41" s="45">
        <f t="shared" si="11"/>
        <v>84.999999999998181</v>
      </c>
      <c r="S41" s="46">
        <f t="shared" si="12"/>
        <v>63.102105163950526</v>
      </c>
    </row>
    <row r="42" spans="1:19" x14ac:dyDescent="0.25">
      <c r="A42" s="72">
        <v>37554</v>
      </c>
      <c r="B42" s="66">
        <v>0.35000000000000003</v>
      </c>
      <c r="D42">
        <v>0.01</v>
      </c>
      <c r="F42" s="67">
        <v>0.40138888888888885</v>
      </c>
      <c r="H42" s="67">
        <v>0.4055555555555555</v>
      </c>
      <c r="I42" s="44" t="str">
        <f t="shared" si="2"/>
        <v/>
      </c>
      <c r="J42" s="45">
        <f t="shared" si="13"/>
        <v>22.000000000000082</v>
      </c>
      <c r="K42" s="45">
        <f t="shared" si="5"/>
        <v>5.9999999999999787</v>
      </c>
      <c r="L42" s="45">
        <f t="shared" si="6"/>
        <v>1</v>
      </c>
      <c r="M42" s="45">
        <f t="shared" ca="1" si="7"/>
        <v>0.35000000000000003</v>
      </c>
      <c r="N42" s="45" t="str">
        <f t="shared" si="14"/>
        <v/>
      </c>
      <c r="O42" s="45">
        <f t="shared" si="8"/>
        <v>1100.1100000000042</v>
      </c>
      <c r="P42" s="46">
        <f t="shared" si="9"/>
        <v>238.84067164096007</v>
      </c>
      <c r="Q42" s="45">
        <f t="shared" si="10"/>
        <v>5.999999999999979E-2</v>
      </c>
      <c r="R42" s="45">
        <f t="shared" si="11"/>
        <v>1100.1700000000042</v>
      </c>
      <c r="S42" s="46">
        <f t="shared" si="12"/>
        <v>238.90067164096007</v>
      </c>
    </row>
    <row r="43" spans="1:19" x14ac:dyDescent="0.25">
      <c r="D43">
        <v>100</v>
      </c>
      <c r="F43" s="67">
        <v>0.42083333333333334</v>
      </c>
      <c r="H43" s="67">
        <v>0.42499999999999999</v>
      </c>
      <c r="I43" s="44" t="str">
        <f t="shared" si="2"/>
        <v/>
      </c>
      <c r="J43" s="45">
        <f t="shared" si="13"/>
        <v>1.9999999999999929</v>
      </c>
      <c r="K43" s="45">
        <f t="shared" si="5"/>
        <v>5.9999999999999787</v>
      </c>
      <c r="L43" s="45">
        <f t="shared" si="6"/>
        <v>2</v>
      </c>
      <c r="M43" s="45">
        <f t="shared" ca="1" si="7"/>
        <v>0.35000000000000003</v>
      </c>
      <c r="N43" s="45" t="str">
        <f t="shared" si="14"/>
        <v/>
      </c>
      <c r="O43" s="45">
        <f t="shared" si="8"/>
        <v>279.99999999999898</v>
      </c>
      <c r="P43" s="46">
        <f t="shared" si="9"/>
        <v>272.20760654115037</v>
      </c>
      <c r="Q43" s="45">
        <f t="shared" si="10"/>
        <v>599.99999999999784</v>
      </c>
      <c r="R43" s="45">
        <f t="shared" si="11"/>
        <v>879.99999999999682</v>
      </c>
      <c r="S43" s="46">
        <f t="shared" si="12"/>
        <v>872.20760654114815</v>
      </c>
    </row>
    <row r="44" spans="1:19" x14ac:dyDescent="0.25">
      <c r="D44">
        <v>180</v>
      </c>
      <c r="F44" s="67">
        <v>0.42638888888888887</v>
      </c>
      <c r="H44" s="67">
        <v>0.50972222222222219</v>
      </c>
      <c r="I44" s="44">
        <f t="shared" si="2"/>
        <v>0.5131944444444444</v>
      </c>
      <c r="J44" s="45" t="str">
        <f t="shared" si="13"/>
        <v/>
      </c>
      <c r="K44" s="45">
        <f t="shared" si="5"/>
        <v>119.99999999999997</v>
      </c>
      <c r="L44" s="45">
        <f t="shared" si="6"/>
        <v>3</v>
      </c>
      <c r="M44" s="45">
        <f t="shared" ca="1" si="7"/>
        <v>0.35000000000000003</v>
      </c>
      <c r="N44" s="45" t="e">
        <f t="shared" ca="1" si="14"/>
        <v>#VALUE!</v>
      </c>
      <c r="O44" s="45">
        <f t="shared" si="8"/>
        <v>450</v>
      </c>
      <c r="P44" s="46">
        <f t="shared" si="9"/>
        <v>47.347346607878421</v>
      </c>
      <c r="Q44" s="45">
        <f t="shared" si="10"/>
        <v>21599.999999999996</v>
      </c>
      <c r="R44" s="45">
        <f t="shared" si="11"/>
        <v>22049.999999999996</v>
      </c>
      <c r="S44" s="46">
        <f t="shared" si="12"/>
        <v>21647.347346607876</v>
      </c>
    </row>
    <row r="45" spans="1:19" x14ac:dyDescent="0.25">
      <c r="A45" s="72">
        <v>37558</v>
      </c>
      <c r="B45">
        <v>808</v>
      </c>
      <c r="D45">
        <v>0.01</v>
      </c>
      <c r="F45" s="67">
        <v>0.39166666666666666</v>
      </c>
      <c r="H45" s="67">
        <v>0.39444444444444443</v>
      </c>
      <c r="I45" s="44" t="str">
        <f t="shared" si="2"/>
        <v/>
      </c>
      <c r="J45" s="45">
        <f t="shared" si="13"/>
        <v>5.9999999999999787</v>
      </c>
      <c r="K45" s="45">
        <f t="shared" si="5"/>
        <v>3.9999999999999858</v>
      </c>
      <c r="L45" s="45">
        <f t="shared" si="6"/>
        <v>1</v>
      </c>
      <c r="M45" s="45">
        <f t="shared" ca="1" si="7"/>
        <v>808</v>
      </c>
      <c r="N45" s="45" t="str">
        <f t="shared" si="14"/>
        <v/>
      </c>
      <c r="O45" s="45">
        <f t="shared" si="8"/>
        <v>0.32999999999999885</v>
      </c>
      <c r="P45" s="46">
        <f t="shared" si="9"/>
        <v>0.23452818661036695</v>
      </c>
      <c r="Q45" s="45">
        <f t="shared" si="10"/>
        <v>3.9999999999999862E-2</v>
      </c>
      <c r="R45" s="45">
        <f t="shared" si="11"/>
        <v>0.36999999999999872</v>
      </c>
      <c r="S45" s="46">
        <f t="shared" si="12"/>
        <v>0.27452818661036682</v>
      </c>
    </row>
    <row r="46" spans="1:19" x14ac:dyDescent="0.25">
      <c r="D46">
        <v>0.1</v>
      </c>
      <c r="F46" s="67">
        <v>0.39861111111111108</v>
      </c>
      <c r="H46" s="67">
        <v>0.44444444444444442</v>
      </c>
      <c r="I46" s="44" t="str">
        <f t="shared" si="2"/>
        <v/>
      </c>
      <c r="J46" s="45">
        <f t="shared" si="13"/>
        <v>8.0000000000000515</v>
      </c>
      <c r="K46" s="45">
        <f t="shared" si="5"/>
        <v>66</v>
      </c>
      <c r="L46" s="45">
        <f t="shared" si="6"/>
        <v>2</v>
      </c>
      <c r="M46" s="45">
        <f t="shared" ca="1" si="7"/>
        <v>808</v>
      </c>
      <c r="N46" s="45" t="str">
        <f t="shared" si="14"/>
        <v/>
      </c>
      <c r="O46" s="45">
        <f t="shared" si="8"/>
        <v>80.400000000000517</v>
      </c>
      <c r="P46" s="46">
        <f t="shared" si="9"/>
        <v>30.047331625430857</v>
      </c>
      <c r="Q46" s="45">
        <f t="shared" si="10"/>
        <v>6.6000000000000005</v>
      </c>
      <c r="R46" s="45">
        <f t="shared" si="11"/>
        <v>87.000000000000512</v>
      </c>
      <c r="S46" s="46">
        <f t="shared" si="12"/>
        <v>36.647331625430859</v>
      </c>
    </row>
    <row r="47" spans="1:19" x14ac:dyDescent="0.25">
      <c r="D47">
        <v>20</v>
      </c>
      <c r="F47" s="67">
        <v>0.45</v>
      </c>
      <c r="H47" s="67">
        <v>0.46388888888888885</v>
      </c>
      <c r="I47" s="44" t="str">
        <f t="shared" si="2"/>
        <v/>
      </c>
      <c r="J47" s="45">
        <f t="shared" si="13"/>
        <v>8.0000000000001315</v>
      </c>
      <c r="K47" s="45">
        <f t="shared" si="5"/>
        <v>19.999999999999929</v>
      </c>
      <c r="L47" s="45">
        <f t="shared" si="6"/>
        <v>3</v>
      </c>
      <c r="M47" s="45">
        <f t="shared" ca="1" si="7"/>
        <v>808</v>
      </c>
      <c r="N47" s="45" t="str">
        <f t="shared" si="14"/>
        <v/>
      </c>
      <c r="O47" s="45">
        <f t="shared" si="8"/>
        <v>80.400000000001327</v>
      </c>
      <c r="P47" s="46">
        <f t="shared" si="9"/>
        <v>30.047331625431156</v>
      </c>
      <c r="Q47" s="45">
        <f t="shared" si="10"/>
        <v>399.99999999999858</v>
      </c>
      <c r="R47" s="45">
        <f t="shared" si="11"/>
        <v>480.39999999999992</v>
      </c>
      <c r="S47" s="46">
        <f t="shared" si="12"/>
        <v>430.04733162542971</v>
      </c>
    </row>
    <row r="48" spans="1:19" x14ac:dyDescent="0.25">
      <c r="D48">
        <v>0.1</v>
      </c>
      <c r="F48" s="67">
        <v>0.4694444444444445</v>
      </c>
      <c r="H48" s="67">
        <v>0.48472222222222222</v>
      </c>
      <c r="I48" s="44">
        <f t="shared" si="2"/>
        <v>0.48819444444444443</v>
      </c>
      <c r="J48" s="45" t="str">
        <f t="shared" si="13"/>
        <v/>
      </c>
      <c r="K48" s="45">
        <f t="shared" si="5"/>
        <v>21.999999999999922</v>
      </c>
      <c r="L48" s="45">
        <f t="shared" si="6"/>
        <v>4</v>
      </c>
      <c r="M48" s="45">
        <f t="shared" ca="1" si="7"/>
        <v>808</v>
      </c>
      <c r="N48" s="45">
        <f t="shared" ca="1" si="14"/>
        <v>215.00000000000003</v>
      </c>
      <c r="O48" s="45">
        <f t="shared" si="8"/>
        <v>0.25</v>
      </c>
      <c r="P48" s="46">
        <f t="shared" si="9"/>
        <v>4.342905372259271E-2</v>
      </c>
      <c r="Q48" s="45">
        <f t="shared" si="10"/>
        <v>2.1999999999999922</v>
      </c>
      <c r="R48" s="45">
        <f t="shared" si="11"/>
        <v>2.4499999999999922</v>
      </c>
      <c r="S48" s="46">
        <f t="shared" si="12"/>
        <v>2.2434290537225849</v>
      </c>
    </row>
    <row r="49" spans="1:19" x14ac:dyDescent="0.25">
      <c r="A49" s="72">
        <v>37558</v>
      </c>
      <c r="B49">
        <v>1442</v>
      </c>
      <c r="D49">
        <v>1.2E-2</v>
      </c>
      <c r="F49" s="67">
        <v>0.66736111111111107</v>
      </c>
      <c r="H49" s="67">
        <v>0.67986111111111114</v>
      </c>
      <c r="I49" s="44">
        <f t="shared" si="2"/>
        <v>0.68333333333333335</v>
      </c>
      <c r="J49" s="45" t="str">
        <f>IF(AND(OR(AND(A49&lt;&gt;"",A50=""),AND(A49="",A50="")),D50&lt;&gt;""),(F50-H49)*1440,"")</f>
        <v/>
      </c>
      <c r="K49" s="45">
        <f t="shared" si="5"/>
        <v>18.000000000000096</v>
      </c>
      <c r="L49" s="45">
        <f t="shared" si="6"/>
        <v>1</v>
      </c>
      <c r="M49" s="45">
        <f t="shared" ca="1" si="7"/>
        <v>1442</v>
      </c>
      <c r="N49" s="45">
        <f t="shared" ca="1" si="14"/>
        <v>102.00000000000011</v>
      </c>
      <c r="O49" s="45">
        <f t="shared" si="8"/>
        <v>0.03</v>
      </c>
      <c r="P49" s="46">
        <f t="shared" si="9"/>
        <v>6.3874403117394323E-3</v>
      </c>
      <c r="Q49" s="45">
        <f t="shared" si="10"/>
        <v>0.21600000000000116</v>
      </c>
      <c r="R49" s="45">
        <f t="shared" si="11"/>
        <v>0.24600000000000116</v>
      </c>
      <c r="S49" s="46">
        <f t="shared" si="12"/>
        <v>0.2223874403117406</v>
      </c>
    </row>
    <row r="50" spans="1:19" x14ac:dyDescent="0.25">
      <c r="A50" s="72">
        <v>37559</v>
      </c>
      <c r="B50">
        <v>756</v>
      </c>
      <c r="D50">
        <v>0.01</v>
      </c>
      <c r="F50" s="67">
        <v>0.5625</v>
      </c>
      <c r="H50" s="67">
        <v>0.56319444444444444</v>
      </c>
      <c r="I50" s="44" t="str">
        <f t="shared" si="2"/>
        <v/>
      </c>
      <c r="J50" s="45">
        <f t="shared" si="13"/>
        <v>27.999999999999901</v>
      </c>
      <c r="K50" s="45">
        <f t="shared" si="5"/>
        <v>0.99999999999999645</v>
      </c>
      <c r="L50" s="45">
        <f t="shared" si="6"/>
        <v>1</v>
      </c>
      <c r="M50" s="45">
        <f t="shared" ca="1" si="7"/>
        <v>756</v>
      </c>
      <c r="N50" s="45" t="str">
        <f t="shared" si="14"/>
        <v/>
      </c>
      <c r="O50" s="45">
        <f t="shared" si="8"/>
        <v>4.3399999999999848</v>
      </c>
      <c r="P50" s="46">
        <f t="shared" si="9"/>
        <v>2.3874623742471233</v>
      </c>
      <c r="Q50" s="45">
        <f t="shared" si="10"/>
        <v>9.9999999999999655E-3</v>
      </c>
      <c r="R50" s="45">
        <f t="shared" si="11"/>
        <v>4.3499999999999845</v>
      </c>
      <c r="S50" s="46">
        <f t="shared" si="12"/>
        <v>2.3974623742471231</v>
      </c>
    </row>
    <row r="51" spans="1:19" x14ac:dyDescent="0.25">
      <c r="D51">
        <v>0.3</v>
      </c>
      <c r="F51" s="67">
        <v>0.58263888888888882</v>
      </c>
      <c r="H51" s="67">
        <v>0.61736111111111114</v>
      </c>
      <c r="I51" s="44">
        <f t="shared" si="2"/>
        <v>0.62083333333333335</v>
      </c>
      <c r="J51" s="45" t="str">
        <f t="shared" si="13"/>
        <v/>
      </c>
      <c r="K51" s="45">
        <f t="shared" si="5"/>
        <v>50.000000000000142</v>
      </c>
      <c r="L51" s="45">
        <f t="shared" si="6"/>
        <v>2</v>
      </c>
      <c r="M51" s="45">
        <f t="shared" ca="1" si="7"/>
        <v>756</v>
      </c>
      <c r="N51" s="45">
        <f t="shared" ca="1" si="14"/>
        <v>418.00000000000006</v>
      </c>
      <c r="O51" s="45">
        <f t="shared" si="8"/>
        <v>0.75</v>
      </c>
      <c r="P51" s="46">
        <f t="shared" si="9"/>
        <v>0.11893841060855184</v>
      </c>
      <c r="Q51" s="45">
        <f t="shared" si="10"/>
        <v>15.000000000000043</v>
      </c>
      <c r="R51" s="45">
        <f t="shared" si="11"/>
        <v>15.750000000000043</v>
      </c>
      <c r="S51" s="46">
        <f t="shared" si="12"/>
        <v>15.118938410608594</v>
      </c>
    </row>
    <row r="52" spans="1:19" x14ac:dyDescent="0.25">
      <c r="A52" s="72">
        <v>37561</v>
      </c>
      <c r="B52">
        <v>936</v>
      </c>
      <c r="D52">
        <v>1.6E-2</v>
      </c>
      <c r="F52" s="67">
        <v>0.49236111111111108</v>
      </c>
      <c r="H52" s="67">
        <v>0.49513888888888885</v>
      </c>
      <c r="I52" s="44">
        <f t="shared" si="2"/>
        <v>0.49861111111111106</v>
      </c>
      <c r="J52" s="45" t="str">
        <f t="shared" si="13"/>
        <v/>
      </c>
      <c r="K52" s="45">
        <f t="shared" si="5"/>
        <v>3.9999999999999858</v>
      </c>
      <c r="L52" s="45">
        <f t="shared" si="6"/>
        <v>1</v>
      </c>
      <c r="M52" s="45">
        <f t="shared" ca="1" si="7"/>
        <v>936</v>
      </c>
      <c r="N52" s="45">
        <f t="shared" ca="1" si="14"/>
        <v>141.99999999999997</v>
      </c>
      <c r="O52" s="45">
        <f t="shared" si="8"/>
        <v>0.04</v>
      </c>
      <c r="P52" s="46">
        <f t="shared" si="9"/>
        <v>8.2636616258003528E-3</v>
      </c>
      <c r="Q52" s="45">
        <f t="shared" si="10"/>
        <v>6.3999999999999779E-2</v>
      </c>
      <c r="R52" s="45">
        <f t="shared" si="11"/>
        <v>0.10399999999999979</v>
      </c>
      <c r="S52" s="46">
        <f t="shared" si="12"/>
        <v>7.2263661625800127E-2</v>
      </c>
    </row>
    <row r="53" spans="1:19" x14ac:dyDescent="0.25">
      <c r="A53" s="72">
        <v>37562</v>
      </c>
      <c r="B53">
        <v>1010</v>
      </c>
      <c r="D53">
        <v>0.01</v>
      </c>
      <c r="F53" s="67">
        <v>0.54513888888888895</v>
      </c>
      <c r="H53" s="67">
        <v>0.55277777777777781</v>
      </c>
      <c r="I53" s="44" t="str">
        <f t="shared" si="2"/>
        <v/>
      </c>
      <c r="J53" s="45">
        <f>IF(AND(OR(AND(A53&lt;&gt;"",A54=""),AND(A53="",A54="")),D54&lt;&gt;""),(F54-H53)*1440,"")</f>
        <v>7.9999999999999716</v>
      </c>
      <c r="K53" s="45">
        <f t="shared" si="5"/>
        <v>10.999999999999961</v>
      </c>
      <c r="L53" s="45">
        <f t="shared" si="6"/>
        <v>1</v>
      </c>
      <c r="M53" s="45">
        <f t="shared" ca="1" si="7"/>
        <v>1010</v>
      </c>
      <c r="N53" s="45" t="str">
        <f t="shared" si="14"/>
        <v/>
      </c>
      <c r="O53" s="45">
        <f t="shared" si="8"/>
        <v>0.10399999999999963</v>
      </c>
      <c r="P53" s="46">
        <f t="shared" si="9"/>
        <v>0.10213501931696593</v>
      </c>
      <c r="Q53" s="45">
        <f t="shared" si="10"/>
        <v>0.10999999999999961</v>
      </c>
      <c r="R53" s="45">
        <f t="shared" si="11"/>
        <v>0.21399999999999925</v>
      </c>
      <c r="S53" s="46">
        <f t="shared" si="12"/>
        <v>0.21213501931696555</v>
      </c>
    </row>
    <row r="54" spans="1:19" x14ac:dyDescent="0.25">
      <c r="D54">
        <v>1.6E-2</v>
      </c>
      <c r="F54" s="67">
        <v>0.55833333333333335</v>
      </c>
      <c r="H54" s="67">
        <v>0.56319444444444444</v>
      </c>
      <c r="I54" s="44">
        <f t="shared" si="2"/>
        <v>0.56666666666666665</v>
      </c>
      <c r="J54" s="45" t="str">
        <f t="shared" si="13"/>
        <v/>
      </c>
      <c r="K54" s="45">
        <f t="shared" si="5"/>
        <v>6.9999999999999751</v>
      </c>
      <c r="L54" s="45">
        <f t="shared" si="6"/>
        <v>2</v>
      </c>
      <c r="M54" s="45">
        <f t="shared" ca="1" si="7"/>
        <v>1010</v>
      </c>
      <c r="N54" s="45">
        <f t="shared" ca="1" si="14"/>
        <v>206</v>
      </c>
      <c r="O54" s="45">
        <f t="shared" si="8"/>
        <v>0.04</v>
      </c>
      <c r="P54" s="46">
        <f t="shared" si="9"/>
        <v>8.2636616258003528E-3</v>
      </c>
      <c r="Q54" s="45">
        <f t="shared" si="10"/>
        <v>0.1119999999999996</v>
      </c>
      <c r="R54" s="45">
        <f t="shared" si="11"/>
        <v>0.15199999999999961</v>
      </c>
      <c r="S54" s="46">
        <f t="shared" si="12"/>
        <v>0.12026366162579995</v>
      </c>
    </row>
    <row r="55" spans="1:19" x14ac:dyDescent="0.25">
      <c r="A55" s="72">
        <v>37565</v>
      </c>
      <c r="B55">
        <v>808</v>
      </c>
      <c r="D55">
        <v>1.2E-2</v>
      </c>
      <c r="F55" s="67">
        <v>0.39583333333333331</v>
      </c>
      <c r="H55" s="67">
        <v>0.3979166666666667</v>
      </c>
      <c r="I55" s="44">
        <f t="shared" si="2"/>
        <v>0.40138888888888891</v>
      </c>
      <c r="J55" s="45" t="str">
        <f>IF(AND(OR(AND(A55&lt;&gt;"",A56=""),AND(A55="",A56="")),D56&lt;&gt;""),(H56-H55)*1440,"")</f>
        <v/>
      </c>
      <c r="K55" s="45">
        <f t="shared" si="5"/>
        <v>3.0000000000000693</v>
      </c>
      <c r="L55" s="45">
        <f t="shared" si="6"/>
        <v>1</v>
      </c>
      <c r="M55" s="45">
        <f t="shared" ca="1" si="7"/>
        <v>808</v>
      </c>
      <c r="N55" s="45">
        <f t="shared" ca="1" si="14"/>
        <v>90.000000000000085</v>
      </c>
      <c r="O55" s="45">
        <f t="shared" si="8"/>
        <v>0.03</v>
      </c>
      <c r="P55" s="46">
        <f t="shared" si="9"/>
        <v>6.3874403117394323E-3</v>
      </c>
      <c r="Q55" s="45">
        <f t="shared" si="10"/>
        <v>3.600000000000083E-2</v>
      </c>
      <c r="R55" s="45">
        <f t="shared" si="11"/>
        <v>6.6000000000000836E-2</v>
      </c>
      <c r="S55" s="46">
        <f t="shared" si="12"/>
        <v>4.2387440311740264E-2</v>
      </c>
    </row>
    <row r="56" spans="1:19" x14ac:dyDescent="0.25">
      <c r="A56" s="72">
        <v>37565</v>
      </c>
      <c r="B56">
        <v>1010</v>
      </c>
      <c r="D56">
        <v>0.1</v>
      </c>
      <c r="F56" s="67">
        <v>0.44027777777777777</v>
      </c>
      <c r="H56" s="67">
        <v>0.4604166666666667</v>
      </c>
      <c r="I56" s="44" t="str">
        <f t="shared" si="2"/>
        <v/>
      </c>
      <c r="J56" s="45">
        <f t="shared" ref="J56:J119" si="15">IF(AND(OR(AND(A56&lt;&gt;"",A57=""),AND(A56="",A57="")),D57&lt;&gt;""),(H57-H56)*1440,"")</f>
        <v>19.000000000000014</v>
      </c>
      <c r="K56" s="45">
        <f t="shared" ref="K56:K119" si="16">(H56-F56)*1440</f>
        <v>29.000000000000057</v>
      </c>
      <c r="L56" s="45">
        <f t="shared" ref="L56:L119" si="17">IF(A56&lt;&gt;"",1,L55+1)</f>
        <v>1</v>
      </c>
      <c r="M56" s="45">
        <f t="shared" ref="M56:M119" ca="1" si="18">OFFSET(B56,-L56+1,0)</f>
        <v>1010</v>
      </c>
      <c r="N56" s="45" t="str">
        <f t="shared" ref="N56:N119" si="19">IF(I56&lt;&gt;"",(I56-VALUE(CONCATENATE(LEFT(M56,LEN(M56)-2),":",RIGHT(M56,2))))*1440,"")</f>
        <v/>
      </c>
      <c r="O56" s="45">
        <f t="shared" ref="O56:O119" si="20">IF(J56&lt;&gt;"",(D56+D57)*J56/2,D56*5/2)</f>
        <v>285.95000000000022</v>
      </c>
      <c r="P56" s="46">
        <f t="shared" ref="P56:P119" si="21">IF(J56&lt;&gt;"",(D57-D56)*J56/LN((D57+0.000001)/(D56+0.000001)),-5*(D56-0.000001)/(LN(1/D56)-13.8155))</f>
        <v>99.600746558397404</v>
      </c>
      <c r="Q56" s="45">
        <f t="shared" ref="Q56:Q119" si="22">(D56*K56)</f>
        <v>2.9000000000000057</v>
      </c>
      <c r="R56" s="45">
        <f t="shared" ref="R56:R119" si="23">O56+Q56</f>
        <v>288.85000000000025</v>
      </c>
      <c r="S56" s="46">
        <f t="shared" ref="S56:S119" si="24">P56+Q56</f>
        <v>102.50074655839741</v>
      </c>
    </row>
    <row r="57" spans="1:19" x14ac:dyDescent="0.25">
      <c r="D57">
        <v>30</v>
      </c>
      <c r="F57" s="67">
        <v>0.46597222222222223</v>
      </c>
      <c r="H57" s="67">
        <v>0.47361111111111115</v>
      </c>
      <c r="I57" s="44">
        <f t="shared" si="2"/>
        <v>0.47708333333333336</v>
      </c>
      <c r="J57" s="45" t="str">
        <f t="shared" si="15"/>
        <v/>
      </c>
      <c r="K57" s="45">
        <f t="shared" si="16"/>
        <v>11.000000000000041</v>
      </c>
      <c r="L57" s="45">
        <f t="shared" si="17"/>
        <v>2</v>
      </c>
      <c r="M57" s="45">
        <f t="shared" ca="1" si="18"/>
        <v>1010</v>
      </c>
      <c r="N57" s="45">
        <f t="shared" ca="1" si="19"/>
        <v>77.000000000000043</v>
      </c>
      <c r="O57" s="45">
        <f t="shared" si="20"/>
        <v>75</v>
      </c>
      <c r="P57" s="46">
        <f t="shared" si="21"/>
        <v>8.7124720656220607</v>
      </c>
      <c r="Q57" s="45">
        <f t="shared" si="22"/>
        <v>330.00000000000125</v>
      </c>
      <c r="R57" s="45">
        <f t="shared" si="23"/>
        <v>405.00000000000125</v>
      </c>
      <c r="S57" s="46">
        <f t="shared" si="24"/>
        <v>338.71247206562333</v>
      </c>
    </row>
    <row r="58" spans="1:19" x14ac:dyDescent="0.25">
      <c r="A58" s="72">
        <v>37565</v>
      </c>
      <c r="B58">
        <v>1434</v>
      </c>
      <c r="D58">
        <v>8.0000000000000002E-3</v>
      </c>
      <c r="F58" s="67">
        <v>0.66111111111111109</v>
      </c>
      <c r="H58" s="67">
        <v>0.66736111111111107</v>
      </c>
      <c r="I58" s="44" t="str">
        <f t="shared" si="2"/>
        <v/>
      </c>
      <c r="J58" s="45">
        <f t="shared" si="15"/>
        <v>13.000000000000114</v>
      </c>
      <c r="K58" s="45">
        <f t="shared" si="16"/>
        <v>8.999999999999968</v>
      </c>
      <c r="L58" s="45">
        <f t="shared" si="17"/>
        <v>1</v>
      </c>
      <c r="M58" s="45">
        <f t="shared" ca="1" si="18"/>
        <v>1434</v>
      </c>
      <c r="N58" s="45" t="str">
        <f t="shared" si="19"/>
        <v/>
      </c>
      <c r="O58" s="45">
        <f t="shared" si="20"/>
        <v>3.9520000000000346</v>
      </c>
      <c r="P58" s="46">
        <f t="shared" si="21"/>
        <v>1.7825688534281237</v>
      </c>
      <c r="Q58" s="45">
        <f t="shared" si="22"/>
        <v>7.1999999999999745E-2</v>
      </c>
      <c r="R58" s="45">
        <f t="shared" si="23"/>
        <v>4.0240000000000347</v>
      </c>
      <c r="S58" s="46">
        <f t="shared" si="24"/>
        <v>1.8545688534281235</v>
      </c>
    </row>
    <row r="59" spans="1:19" x14ac:dyDescent="0.25">
      <c r="D59">
        <v>0.6</v>
      </c>
      <c r="F59" s="67">
        <v>0.67291666666666661</v>
      </c>
      <c r="H59" s="67">
        <v>0.67638888888888893</v>
      </c>
      <c r="I59" s="44" t="str">
        <f t="shared" si="2"/>
        <v/>
      </c>
      <c r="J59" s="45">
        <f t="shared" si="15"/>
        <v>11.999999999999957</v>
      </c>
      <c r="K59" s="45">
        <f t="shared" si="16"/>
        <v>5.0000000000001421</v>
      </c>
      <c r="L59" s="45">
        <f t="shared" si="17"/>
        <v>2</v>
      </c>
      <c r="M59" s="45">
        <f t="shared" ca="1" si="18"/>
        <v>1434</v>
      </c>
      <c r="N59" s="45" t="str">
        <f t="shared" si="19"/>
        <v/>
      </c>
      <c r="O59" s="45">
        <f t="shared" si="20"/>
        <v>3.6479999999999868</v>
      </c>
      <c r="P59" s="46">
        <f t="shared" si="21"/>
        <v>1.6454481723951708</v>
      </c>
      <c r="Q59" s="45">
        <f t="shared" si="22"/>
        <v>3.0000000000000853</v>
      </c>
      <c r="R59" s="45">
        <f t="shared" si="23"/>
        <v>6.6480000000000725</v>
      </c>
      <c r="S59" s="46">
        <f t="shared" si="24"/>
        <v>4.6454481723952563</v>
      </c>
    </row>
    <row r="60" spans="1:19" x14ac:dyDescent="0.25">
      <c r="D60">
        <v>8.0000000000000002E-3</v>
      </c>
      <c r="F60" s="67">
        <v>0.68263888888888891</v>
      </c>
      <c r="H60" s="67">
        <v>0.68472222222222223</v>
      </c>
      <c r="I60" s="44">
        <f t="shared" si="2"/>
        <v>0.68819444444444444</v>
      </c>
      <c r="J60" s="45" t="str">
        <f t="shared" si="15"/>
        <v/>
      </c>
      <c r="K60" s="45">
        <f t="shared" si="16"/>
        <v>2.9999999999999893</v>
      </c>
      <c r="L60" s="45">
        <f t="shared" si="17"/>
        <v>3</v>
      </c>
      <c r="M60" s="45">
        <f t="shared" ca="1" si="18"/>
        <v>1434</v>
      </c>
      <c r="N60" s="45">
        <f t="shared" ca="1" si="19"/>
        <v>117.00000000000006</v>
      </c>
      <c r="O60" s="45">
        <f t="shared" si="20"/>
        <v>0.02</v>
      </c>
      <c r="P60" s="46">
        <f t="shared" si="21"/>
        <v>4.4502248902978277E-3</v>
      </c>
      <c r="Q60" s="45">
        <f t="shared" si="22"/>
        <v>2.3999999999999914E-2</v>
      </c>
      <c r="R60" s="45">
        <f t="shared" si="23"/>
        <v>4.3999999999999914E-2</v>
      </c>
      <c r="S60" s="46">
        <f t="shared" si="24"/>
        <v>2.8450224890297741E-2</v>
      </c>
    </row>
    <row r="61" spans="1:19" x14ac:dyDescent="0.25">
      <c r="A61" s="72">
        <v>37566</v>
      </c>
      <c r="B61">
        <v>1008</v>
      </c>
      <c r="D61">
        <v>0.01</v>
      </c>
      <c r="F61" s="67">
        <v>0.56874999999999998</v>
      </c>
      <c r="H61" s="67">
        <v>0.57500000000000007</v>
      </c>
      <c r="I61" s="44" t="str">
        <f t="shared" si="2"/>
        <v/>
      </c>
      <c r="J61" s="45">
        <f t="shared" si="15"/>
        <v>7.9999999999999716</v>
      </c>
      <c r="K61" s="45">
        <f t="shared" si="16"/>
        <v>9.0000000000001279</v>
      </c>
      <c r="L61" s="45">
        <f t="shared" si="17"/>
        <v>1</v>
      </c>
      <c r="M61" s="45">
        <f t="shared" ca="1" si="18"/>
        <v>1008</v>
      </c>
      <c r="N61" s="45" t="str">
        <f t="shared" si="19"/>
        <v/>
      </c>
      <c r="O61" s="45">
        <f t="shared" si="20"/>
        <v>3.9999999999999862E-2</v>
      </c>
      <c r="P61" s="46">
        <f t="shared" si="21"/>
        <v>8.6857953379552797E-3</v>
      </c>
      <c r="Q61" s="45">
        <f t="shared" si="22"/>
        <v>9.0000000000001287E-2</v>
      </c>
      <c r="R61" s="45">
        <f t="shared" si="23"/>
        <v>0.13000000000000114</v>
      </c>
      <c r="S61" s="46">
        <f t="shared" si="24"/>
        <v>9.8685795337956572E-2</v>
      </c>
    </row>
    <row r="62" spans="1:19" x14ac:dyDescent="0.25">
      <c r="D62">
        <v>0</v>
      </c>
      <c r="F62" s="67">
        <v>0.57638888888888895</v>
      </c>
      <c r="H62" s="67">
        <v>0.5805555555555556</v>
      </c>
      <c r="I62" s="44" t="str">
        <f t="shared" si="2"/>
        <v/>
      </c>
      <c r="J62" s="45">
        <f t="shared" si="15"/>
        <v>15.999999999999943</v>
      </c>
      <c r="K62" s="45">
        <f t="shared" si="16"/>
        <v>5.9999999999999787</v>
      </c>
      <c r="L62" s="45">
        <f t="shared" si="17"/>
        <v>2</v>
      </c>
      <c r="M62" s="45">
        <f t="shared" ca="1" si="18"/>
        <v>1008</v>
      </c>
      <c r="N62" s="45" t="str">
        <f t="shared" si="19"/>
        <v/>
      </c>
      <c r="O62" s="45">
        <f t="shared" si="20"/>
        <v>7.9999999999999724E-2</v>
      </c>
      <c r="P62" s="46">
        <f t="shared" si="21"/>
        <v>1.7371590675910556E-2</v>
      </c>
      <c r="Q62" s="45">
        <f t="shared" si="22"/>
        <v>0</v>
      </c>
      <c r="R62" s="45">
        <f t="shared" si="23"/>
        <v>7.9999999999999724E-2</v>
      </c>
      <c r="S62" s="46">
        <f t="shared" si="24"/>
        <v>1.7371590675910556E-2</v>
      </c>
    </row>
    <row r="63" spans="1:19" x14ac:dyDescent="0.25">
      <c r="D63">
        <v>0.01</v>
      </c>
      <c r="F63" s="67">
        <v>0.58888888888888891</v>
      </c>
      <c r="H63" s="67">
        <v>0.59166666666666667</v>
      </c>
      <c r="I63" s="44" t="str">
        <f t="shared" si="2"/>
        <v/>
      </c>
      <c r="J63" s="45">
        <f t="shared" si="15"/>
        <v>5.9999999999999787</v>
      </c>
      <c r="K63" s="45">
        <f t="shared" si="16"/>
        <v>3.9999999999999858</v>
      </c>
      <c r="L63" s="45">
        <f t="shared" si="17"/>
        <v>3</v>
      </c>
      <c r="M63" s="45">
        <f t="shared" ca="1" si="18"/>
        <v>1008</v>
      </c>
      <c r="N63" s="45" t="str">
        <f t="shared" si="19"/>
        <v/>
      </c>
      <c r="O63" s="45">
        <f t="shared" si="20"/>
        <v>2.9999999999999895E-2</v>
      </c>
      <c r="P63" s="46">
        <f t="shared" si="21"/>
        <v>6.5143465034664585E-3</v>
      </c>
      <c r="Q63" s="45">
        <f t="shared" si="22"/>
        <v>3.9999999999999862E-2</v>
      </c>
      <c r="R63" s="45">
        <f t="shared" si="23"/>
        <v>6.9999999999999757E-2</v>
      </c>
      <c r="S63" s="46">
        <f t="shared" si="24"/>
        <v>4.6514346503466322E-2</v>
      </c>
    </row>
    <row r="64" spans="1:19" x14ac:dyDescent="0.25">
      <c r="D64">
        <v>0</v>
      </c>
      <c r="F64" s="67">
        <v>0.59305555555555556</v>
      </c>
      <c r="H64" s="67">
        <v>0.59583333333333333</v>
      </c>
      <c r="I64" s="44" t="str">
        <f t="shared" si="2"/>
        <v/>
      </c>
      <c r="J64" s="45">
        <f t="shared" si="15"/>
        <v>15.000000000000107</v>
      </c>
      <c r="K64" s="45">
        <f t="shared" si="16"/>
        <v>3.9999999999999858</v>
      </c>
      <c r="L64" s="45">
        <f t="shared" si="17"/>
        <v>4</v>
      </c>
      <c r="M64" s="45">
        <f t="shared" ca="1" si="18"/>
        <v>1008</v>
      </c>
      <c r="N64" s="45" t="str">
        <f t="shared" si="19"/>
        <v/>
      </c>
      <c r="O64" s="45">
        <f t="shared" si="20"/>
        <v>7.5000000000000538E-2</v>
      </c>
      <c r="P64" s="46">
        <f t="shared" si="21"/>
        <v>1.6285866258666317E-2</v>
      </c>
      <c r="Q64" s="45">
        <f t="shared" si="22"/>
        <v>0</v>
      </c>
      <c r="R64" s="45">
        <f t="shared" si="23"/>
        <v>7.5000000000000538E-2</v>
      </c>
      <c r="S64" s="46">
        <f t="shared" si="24"/>
        <v>1.6285866258666317E-2</v>
      </c>
    </row>
    <row r="65" spans="1:19" x14ac:dyDescent="0.25">
      <c r="D65">
        <v>0.01</v>
      </c>
      <c r="F65" s="67">
        <v>0.60416666666666663</v>
      </c>
      <c r="H65" s="67">
        <v>0.60625000000000007</v>
      </c>
      <c r="I65" s="44" t="str">
        <f t="shared" si="2"/>
        <v/>
      </c>
      <c r="J65" s="45">
        <f t="shared" si="15"/>
        <v>8.9999999999998082</v>
      </c>
      <c r="K65" s="45">
        <f t="shared" si="16"/>
        <v>3.0000000000001492</v>
      </c>
      <c r="L65" s="45">
        <f t="shared" si="17"/>
        <v>5</v>
      </c>
      <c r="M65" s="45">
        <f t="shared" ca="1" si="18"/>
        <v>1008</v>
      </c>
      <c r="N65" s="45" t="str">
        <f t="shared" si="19"/>
        <v/>
      </c>
      <c r="O65" s="45">
        <f t="shared" si="20"/>
        <v>4.4999999999999041E-2</v>
      </c>
      <c r="P65" s="46">
        <f t="shared" si="21"/>
        <v>9.7715197551995151E-3</v>
      </c>
      <c r="Q65" s="45">
        <f t="shared" si="22"/>
        <v>3.0000000000001494E-2</v>
      </c>
      <c r="R65" s="45">
        <f t="shared" si="23"/>
        <v>7.5000000000000538E-2</v>
      </c>
      <c r="S65" s="46">
        <f t="shared" si="24"/>
        <v>3.9771519755201011E-2</v>
      </c>
    </row>
    <row r="66" spans="1:19" x14ac:dyDescent="0.25">
      <c r="D66">
        <v>0</v>
      </c>
      <c r="F66" s="67">
        <v>0.60763888888888895</v>
      </c>
      <c r="H66" s="67">
        <v>0.61249999999999993</v>
      </c>
      <c r="I66" s="44" t="str">
        <f t="shared" si="2"/>
        <v/>
      </c>
      <c r="J66" s="45">
        <f t="shared" si="15"/>
        <v>13.000000000000114</v>
      </c>
      <c r="K66" s="45">
        <f t="shared" si="16"/>
        <v>6.9999999999998153</v>
      </c>
      <c r="L66" s="45">
        <f t="shared" si="17"/>
        <v>6</v>
      </c>
      <c r="M66" s="45">
        <f t="shared" ca="1" si="18"/>
        <v>1008</v>
      </c>
      <c r="N66" s="45" t="str">
        <f t="shared" si="19"/>
        <v/>
      </c>
      <c r="O66" s="45">
        <f t="shared" si="20"/>
        <v>6.5000000000000571E-2</v>
      </c>
      <c r="P66" s="46">
        <f t="shared" si="21"/>
        <v>1.4114417424177498E-2</v>
      </c>
      <c r="Q66" s="45">
        <f t="shared" si="22"/>
        <v>0</v>
      </c>
      <c r="R66" s="45">
        <f t="shared" si="23"/>
        <v>6.5000000000000571E-2</v>
      </c>
      <c r="S66" s="46">
        <f t="shared" si="24"/>
        <v>1.4114417424177498E-2</v>
      </c>
    </row>
    <row r="67" spans="1:19" x14ac:dyDescent="0.25">
      <c r="D67">
        <v>0.01</v>
      </c>
      <c r="F67" s="67">
        <v>0.61875000000000002</v>
      </c>
      <c r="H67" s="67">
        <v>0.62152777777777779</v>
      </c>
      <c r="I67" s="44" t="str">
        <f t="shared" ref="I67:I130" si="25">IF(OR(A68&lt;&gt;"",D68=""),H67+TIME(0,5,0),"")</f>
        <v/>
      </c>
      <c r="J67" s="45">
        <f t="shared" si="15"/>
        <v>4.9999999999999822</v>
      </c>
      <c r="K67" s="45">
        <f t="shared" si="16"/>
        <v>3.9999999999999858</v>
      </c>
      <c r="L67" s="45">
        <f t="shared" si="17"/>
        <v>7</v>
      </c>
      <c r="M67" s="45">
        <f t="shared" ca="1" si="18"/>
        <v>1008</v>
      </c>
      <c r="N67" s="45" t="str">
        <f t="shared" si="19"/>
        <v/>
      </c>
      <c r="O67" s="45">
        <f t="shared" si="20"/>
        <v>2.4999999999999911E-2</v>
      </c>
      <c r="P67" s="46">
        <f t="shared" si="21"/>
        <v>5.4286220862220487E-3</v>
      </c>
      <c r="Q67" s="45">
        <f t="shared" si="22"/>
        <v>3.9999999999999862E-2</v>
      </c>
      <c r="R67" s="45">
        <f t="shared" si="23"/>
        <v>6.499999999999978E-2</v>
      </c>
      <c r="S67" s="46">
        <f t="shared" si="24"/>
        <v>4.5428622086221913E-2</v>
      </c>
    </row>
    <row r="68" spans="1:19" x14ac:dyDescent="0.25">
      <c r="D68">
        <v>0</v>
      </c>
      <c r="F68" s="67">
        <v>0.62291666666666667</v>
      </c>
      <c r="H68" s="67">
        <v>0.625</v>
      </c>
      <c r="I68" s="44" t="str">
        <f t="shared" si="25"/>
        <v/>
      </c>
      <c r="J68" s="45">
        <f t="shared" si="15"/>
        <v>14.999999999999947</v>
      </c>
      <c r="K68" s="45">
        <f t="shared" si="16"/>
        <v>2.9999999999999893</v>
      </c>
      <c r="L68" s="45">
        <f t="shared" si="17"/>
        <v>8</v>
      </c>
      <c r="M68" s="45">
        <f t="shared" ca="1" si="18"/>
        <v>1008</v>
      </c>
      <c r="N68" s="45" t="str">
        <f t="shared" si="19"/>
        <v/>
      </c>
      <c r="O68" s="45">
        <f t="shared" si="20"/>
        <v>7.4999999999999734E-2</v>
      </c>
      <c r="P68" s="46">
        <f t="shared" si="21"/>
        <v>1.6285866258666144E-2</v>
      </c>
      <c r="Q68" s="45">
        <f t="shared" si="22"/>
        <v>0</v>
      </c>
      <c r="R68" s="45">
        <f t="shared" si="23"/>
        <v>7.4999999999999734E-2</v>
      </c>
      <c r="S68" s="46">
        <f t="shared" si="24"/>
        <v>1.6285866258666144E-2</v>
      </c>
    </row>
    <row r="69" spans="1:19" x14ac:dyDescent="0.25">
      <c r="D69">
        <v>0.01</v>
      </c>
      <c r="F69" s="67">
        <v>0.63124999999999998</v>
      </c>
      <c r="H69" s="67">
        <v>0.63541666666666663</v>
      </c>
      <c r="I69" s="44" t="str">
        <f t="shared" si="25"/>
        <v/>
      </c>
      <c r="J69" s="45">
        <f t="shared" si="15"/>
        <v>5.9999999999999787</v>
      </c>
      <c r="K69" s="45">
        <f t="shared" si="16"/>
        <v>5.9999999999999787</v>
      </c>
      <c r="L69" s="45">
        <f t="shared" si="17"/>
        <v>9</v>
      </c>
      <c r="M69" s="45">
        <f t="shared" ca="1" si="18"/>
        <v>1008</v>
      </c>
      <c r="N69" s="45" t="str">
        <f t="shared" si="19"/>
        <v/>
      </c>
      <c r="O69" s="45">
        <f t="shared" si="20"/>
        <v>2.9999999999999895E-2</v>
      </c>
      <c r="P69" s="46">
        <f t="shared" si="21"/>
        <v>6.5143465034664585E-3</v>
      </c>
      <c r="Q69" s="45">
        <f t="shared" si="22"/>
        <v>5.999999999999979E-2</v>
      </c>
      <c r="R69" s="45">
        <f t="shared" si="23"/>
        <v>8.9999999999999691E-2</v>
      </c>
      <c r="S69" s="46">
        <f t="shared" si="24"/>
        <v>6.6514346503466243E-2</v>
      </c>
    </row>
    <row r="70" spans="1:19" x14ac:dyDescent="0.25">
      <c r="D70">
        <v>0</v>
      </c>
      <c r="F70" s="67">
        <v>0.63680555555555551</v>
      </c>
      <c r="H70" s="67">
        <v>0.63958333333333328</v>
      </c>
      <c r="I70" s="44" t="str">
        <f t="shared" si="25"/>
        <v/>
      </c>
      <c r="J70" s="45">
        <f t="shared" si="15"/>
        <v>12.000000000000117</v>
      </c>
      <c r="K70" s="45">
        <f t="shared" si="16"/>
        <v>3.9999999999999858</v>
      </c>
      <c r="L70" s="45">
        <f t="shared" si="17"/>
        <v>10</v>
      </c>
      <c r="M70" s="45">
        <f t="shared" ca="1" si="18"/>
        <v>1008</v>
      </c>
      <c r="N70" s="45" t="str">
        <f t="shared" si="19"/>
        <v/>
      </c>
      <c r="O70" s="45">
        <f t="shared" si="20"/>
        <v>6.0000000000000588E-2</v>
      </c>
      <c r="P70" s="46">
        <f t="shared" si="21"/>
        <v>1.3028693006933089E-2</v>
      </c>
      <c r="Q70" s="45">
        <f t="shared" si="22"/>
        <v>0</v>
      </c>
      <c r="R70" s="45">
        <f t="shared" si="23"/>
        <v>6.0000000000000588E-2</v>
      </c>
      <c r="S70" s="46">
        <f t="shared" si="24"/>
        <v>1.3028693006933089E-2</v>
      </c>
    </row>
    <row r="71" spans="1:19" x14ac:dyDescent="0.25">
      <c r="D71">
        <v>0.01</v>
      </c>
      <c r="F71" s="67">
        <v>0.64513888888888882</v>
      </c>
      <c r="H71" s="67">
        <v>0.6479166666666667</v>
      </c>
      <c r="I71" s="44" t="str">
        <f t="shared" si="25"/>
        <v/>
      </c>
      <c r="J71" s="45">
        <f t="shared" si="15"/>
        <v>5.9999999999999787</v>
      </c>
      <c r="K71" s="45">
        <f t="shared" si="16"/>
        <v>4.0000000000001457</v>
      </c>
      <c r="L71" s="45">
        <f t="shared" si="17"/>
        <v>11</v>
      </c>
      <c r="M71" s="45">
        <f t="shared" ca="1" si="18"/>
        <v>1008</v>
      </c>
      <c r="N71" s="45" t="str">
        <f t="shared" si="19"/>
        <v/>
      </c>
      <c r="O71" s="45">
        <f t="shared" si="20"/>
        <v>2.9999999999999895E-2</v>
      </c>
      <c r="P71" s="46">
        <f t="shared" si="21"/>
        <v>6.5143465034664585E-3</v>
      </c>
      <c r="Q71" s="45">
        <f t="shared" si="22"/>
        <v>4.0000000000001458E-2</v>
      </c>
      <c r="R71" s="45">
        <f t="shared" si="23"/>
        <v>7.0000000000001353E-2</v>
      </c>
      <c r="S71" s="46">
        <f t="shared" si="24"/>
        <v>4.6514346503467918E-2</v>
      </c>
    </row>
    <row r="72" spans="1:19" x14ac:dyDescent="0.25">
      <c r="D72">
        <v>0</v>
      </c>
      <c r="F72" s="67">
        <v>0.64930555555555558</v>
      </c>
      <c r="H72" s="67">
        <v>0.65208333333333335</v>
      </c>
      <c r="I72" s="44" t="str">
        <f t="shared" si="25"/>
        <v/>
      </c>
      <c r="J72" s="45">
        <f t="shared" si="15"/>
        <v>12.999999999999954</v>
      </c>
      <c r="K72" s="45">
        <f t="shared" si="16"/>
        <v>3.9999999999999858</v>
      </c>
      <c r="L72" s="45">
        <f t="shared" si="17"/>
        <v>12</v>
      </c>
      <c r="M72" s="45">
        <f t="shared" ca="1" si="18"/>
        <v>1008</v>
      </c>
      <c r="N72" s="45" t="str">
        <f t="shared" si="19"/>
        <v/>
      </c>
      <c r="O72" s="45">
        <f t="shared" si="20"/>
        <v>6.4999999999999766E-2</v>
      </c>
      <c r="P72" s="46">
        <f t="shared" si="21"/>
        <v>1.4114417424177324E-2</v>
      </c>
      <c r="Q72" s="45">
        <f t="shared" si="22"/>
        <v>0</v>
      </c>
      <c r="R72" s="45">
        <f t="shared" si="23"/>
        <v>6.4999999999999766E-2</v>
      </c>
      <c r="S72" s="46">
        <f t="shared" si="24"/>
        <v>1.4114417424177324E-2</v>
      </c>
    </row>
    <row r="73" spans="1:19" x14ac:dyDescent="0.25">
      <c r="D73">
        <v>0.01</v>
      </c>
      <c r="F73" s="67">
        <v>0.65902777777777777</v>
      </c>
      <c r="H73" s="67">
        <v>0.66111111111111109</v>
      </c>
      <c r="I73" s="44">
        <f t="shared" si="25"/>
        <v>0.6645833333333333</v>
      </c>
      <c r="J73" s="45" t="str">
        <f t="shared" si="15"/>
        <v/>
      </c>
      <c r="K73" s="45">
        <f t="shared" si="16"/>
        <v>2.9999999999999893</v>
      </c>
      <c r="L73" s="45">
        <f t="shared" si="17"/>
        <v>13</v>
      </c>
      <c r="M73" s="45">
        <f t="shared" ca="1" si="18"/>
        <v>1008</v>
      </c>
      <c r="N73" s="45">
        <f t="shared" ca="1" si="19"/>
        <v>348.99999999999994</v>
      </c>
      <c r="O73" s="45">
        <f t="shared" si="20"/>
        <v>2.5000000000000001E-2</v>
      </c>
      <c r="P73" s="46">
        <f t="shared" si="21"/>
        <v>5.4281443780592247E-3</v>
      </c>
      <c r="Q73" s="45">
        <f t="shared" si="22"/>
        <v>2.9999999999999895E-2</v>
      </c>
      <c r="R73" s="45">
        <f t="shared" si="23"/>
        <v>5.4999999999999896E-2</v>
      </c>
      <c r="S73" s="46">
        <f t="shared" si="24"/>
        <v>3.542814437805912E-2</v>
      </c>
    </row>
    <row r="74" spans="1:19" x14ac:dyDescent="0.25">
      <c r="A74" s="72">
        <v>37568</v>
      </c>
      <c r="B74">
        <v>952</v>
      </c>
      <c r="D74">
        <v>1.4E-2</v>
      </c>
      <c r="F74" s="67">
        <v>0.47500000000000003</v>
      </c>
      <c r="H74" s="67">
        <v>0.48125000000000001</v>
      </c>
      <c r="I74" s="44" t="str">
        <f t="shared" si="25"/>
        <v/>
      </c>
      <c r="J74" s="45">
        <f t="shared" si="15"/>
        <v>21.000000000000007</v>
      </c>
      <c r="K74" s="45">
        <f t="shared" si="16"/>
        <v>8.999999999999968</v>
      </c>
      <c r="L74" s="45">
        <f t="shared" si="17"/>
        <v>1</v>
      </c>
      <c r="M74" s="45">
        <f t="shared" ca="1" si="18"/>
        <v>952</v>
      </c>
      <c r="N74" s="45" t="str">
        <f t="shared" si="19"/>
        <v/>
      </c>
      <c r="O74" s="45">
        <f t="shared" si="20"/>
        <v>525.14700000000016</v>
      </c>
      <c r="P74" s="46">
        <f t="shared" si="21"/>
        <v>128.31572771104123</v>
      </c>
      <c r="Q74" s="45">
        <f t="shared" si="22"/>
        <v>0.12599999999999956</v>
      </c>
      <c r="R74" s="45">
        <f t="shared" si="23"/>
        <v>525.27300000000014</v>
      </c>
      <c r="S74" s="46">
        <f t="shared" si="24"/>
        <v>128.44172771104124</v>
      </c>
    </row>
    <row r="75" spans="1:19" x14ac:dyDescent="0.25">
      <c r="D75">
        <v>50</v>
      </c>
      <c r="F75" s="67">
        <v>0.4909722222222222</v>
      </c>
      <c r="H75" s="67">
        <v>0.49583333333333335</v>
      </c>
      <c r="I75" s="44" t="str">
        <f t="shared" si="25"/>
        <v/>
      </c>
      <c r="J75" s="45">
        <f t="shared" si="15"/>
        <v>17.999999999999936</v>
      </c>
      <c r="K75" s="45">
        <f t="shared" si="16"/>
        <v>7.0000000000000551</v>
      </c>
      <c r="L75" s="45">
        <f t="shared" si="17"/>
        <v>2</v>
      </c>
      <c r="M75" s="45">
        <f t="shared" ca="1" si="18"/>
        <v>952</v>
      </c>
      <c r="N75" s="45" t="str">
        <f t="shared" si="19"/>
        <v/>
      </c>
      <c r="O75" s="45">
        <f t="shared" si="20"/>
        <v>1574.9999999999943</v>
      </c>
      <c r="P75" s="46">
        <f t="shared" si="21"/>
        <v>1473.3315210105002</v>
      </c>
      <c r="Q75" s="45">
        <f t="shared" si="22"/>
        <v>350.00000000000273</v>
      </c>
      <c r="R75" s="45">
        <f t="shared" si="23"/>
        <v>1924.999999999997</v>
      </c>
      <c r="S75" s="46">
        <f t="shared" si="24"/>
        <v>1823.3315210105029</v>
      </c>
    </row>
    <row r="76" spans="1:19" x14ac:dyDescent="0.25">
      <c r="D76">
        <v>125</v>
      </c>
      <c r="F76" s="67">
        <v>0.50138888888888888</v>
      </c>
      <c r="H76" s="67">
        <v>0.5083333333333333</v>
      </c>
      <c r="I76" s="44" t="str">
        <f t="shared" si="25"/>
        <v/>
      </c>
      <c r="J76" s="45">
        <f t="shared" si="15"/>
        <v>102.00000000000011</v>
      </c>
      <c r="K76" s="45">
        <f t="shared" si="16"/>
        <v>9.9999999999999645</v>
      </c>
      <c r="L76" s="45">
        <f t="shared" si="17"/>
        <v>3</v>
      </c>
      <c r="M76" s="45">
        <f t="shared" ca="1" si="18"/>
        <v>952</v>
      </c>
      <c r="N76" s="45" t="str">
        <f t="shared" si="19"/>
        <v/>
      </c>
      <c r="O76" s="45">
        <f t="shared" si="20"/>
        <v>15555.000000000018</v>
      </c>
      <c r="P76" s="46">
        <f t="shared" si="21"/>
        <v>15384.906031565788</v>
      </c>
      <c r="Q76" s="45">
        <f t="shared" si="22"/>
        <v>1249.9999999999955</v>
      </c>
      <c r="R76" s="45">
        <f t="shared" si="23"/>
        <v>16805.000000000015</v>
      </c>
      <c r="S76" s="46">
        <f t="shared" si="24"/>
        <v>16634.906031565784</v>
      </c>
    </row>
    <row r="77" spans="1:19" x14ac:dyDescent="0.25">
      <c r="D77">
        <v>180</v>
      </c>
      <c r="F77" s="67">
        <v>0.51250000000000007</v>
      </c>
      <c r="H77" s="67">
        <v>0.57916666666666672</v>
      </c>
      <c r="I77" s="44">
        <f t="shared" si="25"/>
        <v>0.58263888888888893</v>
      </c>
      <c r="J77" s="45" t="str">
        <f t="shared" si="15"/>
        <v/>
      </c>
      <c r="K77" s="45">
        <f t="shared" si="16"/>
        <v>95.999999999999972</v>
      </c>
      <c r="L77" s="45">
        <f t="shared" si="17"/>
        <v>4</v>
      </c>
      <c r="M77" s="45">
        <f t="shared" ca="1" si="18"/>
        <v>952</v>
      </c>
      <c r="N77" s="45">
        <f t="shared" ca="1" si="19"/>
        <v>247</v>
      </c>
      <c r="O77" s="45">
        <f t="shared" si="20"/>
        <v>450</v>
      </c>
      <c r="P77" s="46">
        <f t="shared" si="21"/>
        <v>47.347346607878421</v>
      </c>
      <c r="Q77" s="45">
        <f t="shared" si="22"/>
        <v>17279.999999999996</v>
      </c>
      <c r="R77" s="45">
        <f t="shared" si="23"/>
        <v>17729.999999999996</v>
      </c>
      <c r="S77" s="46">
        <f t="shared" si="24"/>
        <v>17327.347346607876</v>
      </c>
    </row>
    <row r="78" spans="1:19" x14ac:dyDescent="0.25">
      <c r="A78" s="72">
        <v>37572</v>
      </c>
      <c r="B78">
        <v>816</v>
      </c>
      <c r="D78">
        <v>0.01</v>
      </c>
      <c r="F78" s="67">
        <v>0.3923611111111111</v>
      </c>
      <c r="H78" s="67">
        <v>0.39583333333333331</v>
      </c>
      <c r="I78" s="44" t="str">
        <f t="shared" si="25"/>
        <v/>
      </c>
      <c r="J78" s="45">
        <f t="shared" si="15"/>
        <v>61.000000000000099</v>
      </c>
      <c r="K78" s="45">
        <f t="shared" si="16"/>
        <v>4.9999999999999822</v>
      </c>
      <c r="L78" s="45">
        <f t="shared" si="17"/>
        <v>1</v>
      </c>
      <c r="M78" s="45">
        <f t="shared" ca="1" si="18"/>
        <v>816</v>
      </c>
      <c r="N78" s="45" t="str">
        <f t="shared" si="19"/>
        <v/>
      </c>
      <c r="O78" s="45">
        <f t="shared" si="20"/>
        <v>1830.305000000003</v>
      </c>
      <c r="P78" s="46">
        <f t="shared" si="21"/>
        <v>420.64783629714731</v>
      </c>
      <c r="Q78" s="45">
        <f t="shared" si="22"/>
        <v>4.9999999999999822E-2</v>
      </c>
      <c r="R78" s="45">
        <f t="shared" si="23"/>
        <v>1830.355000000003</v>
      </c>
      <c r="S78" s="46">
        <f t="shared" si="24"/>
        <v>420.69783629714732</v>
      </c>
    </row>
    <row r="79" spans="1:19" x14ac:dyDescent="0.25">
      <c r="D79">
        <v>60</v>
      </c>
      <c r="F79" s="67">
        <v>0.40486111111111112</v>
      </c>
      <c r="H79" s="67">
        <v>0.4381944444444445</v>
      </c>
      <c r="I79" s="44">
        <f t="shared" si="25"/>
        <v>0.44166666666666671</v>
      </c>
      <c r="J79" s="45" t="str">
        <f t="shared" si="15"/>
        <v/>
      </c>
      <c r="K79" s="45">
        <f t="shared" si="16"/>
        <v>48.000000000000071</v>
      </c>
      <c r="L79" s="45">
        <f t="shared" si="17"/>
        <v>2</v>
      </c>
      <c r="M79" s="45">
        <f t="shared" ca="1" si="18"/>
        <v>816</v>
      </c>
      <c r="N79" s="45">
        <f t="shared" ca="1" si="19"/>
        <v>139.99999999999997</v>
      </c>
      <c r="O79" s="45">
        <f t="shared" si="20"/>
        <v>150</v>
      </c>
      <c r="P79" s="46">
        <f t="shared" si="21"/>
        <v>16.750563856528444</v>
      </c>
      <c r="Q79" s="45">
        <f t="shared" si="22"/>
        <v>2880.0000000000041</v>
      </c>
      <c r="R79" s="45">
        <f t="shared" si="23"/>
        <v>3030.0000000000041</v>
      </c>
      <c r="S79" s="46">
        <f t="shared" si="24"/>
        <v>2896.7505638565326</v>
      </c>
    </row>
    <row r="80" spans="1:19" x14ac:dyDescent="0.25">
      <c r="A80" s="72">
        <v>37575</v>
      </c>
      <c r="B80">
        <v>808</v>
      </c>
      <c r="D80">
        <v>0.01</v>
      </c>
      <c r="F80" s="67">
        <v>0.39097222222222222</v>
      </c>
      <c r="H80" s="67">
        <v>0.3923611111111111</v>
      </c>
      <c r="I80" s="44" t="str">
        <f t="shared" si="25"/>
        <v/>
      </c>
      <c r="J80" s="45">
        <f t="shared" si="15"/>
        <v>12.999999999999954</v>
      </c>
      <c r="K80" s="45">
        <f t="shared" si="16"/>
        <v>1.9999999999999929</v>
      </c>
      <c r="L80" s="45">
        <f t="shared" si="17"/>
        <v>1</v>
      </c>
      <c r="M80" s="45">
        <f t="shared" ca="1" si="18"/>
        <v>808</v>
      </c>
      <c r="N80" s="45" t="str">
        <f t="shared" si="19"/>
        <v/>
      </c>
      <c r="O80" s="45">
        <f t="shared" si="20"/>
        <v>650.06499999999767</v>
      </c>
      <c r="P80" s="46">
        <f t="shared" si="21"/>
        <v>141.13312415147539</v>
      </c>
      <c r="Q80" s="45">
        <f t="shared" si="22"/>
        <v>1.9999999999999931E-2</v>
      </c>
      <c r="R80" s="45">
        <f t="shared" si="23"/>
        <v>650.08499999999765</v>
      </c>
      <c r="S80" s="46">
        <f t="shared" si="24"/>
        <v>141.1531241514754</v>
      </c>
    </row>
    <row r="81" spans="1:19" x14ac:dyDescent="0.25">
      <c r="D81">
        <v>100</v>
      </c>
      <c r="F81" s="67">
        <v>0.39930555555555558</v>
      </c>
      <c r="H81" s="67">
        <v>0.40138888888888885</v>
      </c>
      <c r="I81" s="44" t="str">
        <f t="shared" si="25"/>
        <v/>
      </c>
      <c r="J81" s="45">
        <f t="shared" si="15"/>
        <v>134.00000000000009</v>
      </c>
      <c r="K81" s="45">
        <f t="shared" si="16"/>
        <v>2.9999999999999094</v>
      </c>
      <c r="L81" s="45">
        <f t="shared" si="17"/>
        <v>2</v>
      </c>
      <c r="M81" s="45">
        <f t="shared" ca="1" si="18"/>
        <v>808</v>
      </c>
      <c r="N81" s="45" t="str">
        <f t="shared" si="19"/>
        <v/>
      </c>
      <c r="O81" s="45">
        <f t="shared" si="20"/>
        <v>18760.000000000011</v>
      </c>
      <c r="P81" s="46">
        <f t="shared" si="21"/>
        <v>18237.909638257152</v>
      </c>
      <c r="Q81" s="45">
        <f t="shared" si="22"/>
        <v>299.99999999999096</v>
      </c>
      <c r="R81" s="45">
        <f t="shared" si="23"/>
        <v>19060.000000000004</v>
      </c>
      <c r="S81" s="46">
        <f t="shared" si="24"/>
        <v>18537.909638257144</v>
      </c>
    </row>
    <row r="82" spans="1:19" x14ac:dyDescent="0.25">
      <c r="D82">
        <v>180</v>
      </c>
      <c r="F82" s="67">
        <v>0.40277777777777773</v>
      </c>
      <c r="H82" s="67">
        <v>0.49444444444444446</v>
      </c>
      <c r="I82" s="44">
        <f t="shared" si="25"/>
        <v>0.49791666666666667</v>
      </c>
      <c r="J82" s="45" t="str">
        <f t="shared" si="15"/>
        <v/>
      </c>
      <c r="K82" s="45">
        <f t="shared" si="16"/>
        <v>132.00000000000009</v>
      </c>
      <c r="L82" s="45">
        <f t="shared" si="17"/>
        <v>3</v>
      </c>
      <c r="M82" s="45">
        <f t="shared" ca="1" si="18"/>
        <v>808</v>
      </c>
      <c r="N82" s="45">
        <f t="shared" ca="1" si="19"/>
        <v>229.00000000000006</v>
      </c>
      <c r="O82" s="45">
        <f t="shared" si="20"/>
        <v>450</v>
      </c>
      <c r="P82" s="46">
        <f t="shared" si="21"/>
        <v>47.347346607878421</v>
      </c>
      <c r="Q82" s="45">
        <f t="shared" si="22"/>
        <v>23760.000000000015</v>
      </c>
      <c r="R82" s="45">
        <f t="shared" si="23"/>
        <v>24210.000000000015</v>
      </c>
      <c r="S82" s="46">
        <f t="shared" si="24"/>
        <v>23807.347346607894</v>
      </c>
    </row>
    <row r="83" spans="1:19" x14ac:dyDescent="0.25">
      <c r="A83" s="72">
        <v>37576</v>
      </c>
      <c r="B83">
        <v>1018</v>
      </c>
      <c r="D83">
        <v>0.01</v>
      </c>
      <c r="F83" s="67">
        <v>0.50555555555555554</v>
      </c>
      <c r="H83" s="67">
        <v>0.50972222222222219</v>
      </c>
      <c r="I83" s="44" t="str">
        <f t="shared" si="25"/>
        <v/>
      </c>
      <c r="J83" s="45">
        <f t="shared" si="15"/>
        <v>22.000000000000082</v>
      </c>
      <c r="K83" s="45">
        <f t="shared" si="16"/>
        <v>5.9999999999999787</v>
      </c>
      <c r="L83" s="45">
        <f t="shared" si="17"/>
        <v>1</v>
      </c>
      <c r="M83" s="45">
        <f t="shared" ca="1" si="18"/>
        <v>1018</v>
      </c>
      <c r="N83" s="45" t="str">
        <f t="shared" si="19"/>
        <v/>
      </c>
      <c r="O83" s="45">
        <f t="shared" si="20"/>
        <v>385.11000000000143</v>
      </c>
      <c r="P83" s="46">
        <f t="shared" si="21"/>
        <v>94.330948915658709</v>
      </c>
      <c r="Q83" s="45">
        <f t="shared" si="22"/>
        <v>5.999999999999979E-2</v>
      </c>
      <c r="R83" s="45">
        <f t="shared" si="23"/>
        <v>385.17000000000144</v>
      </c>
      <c r="S83" s="46">
        <f t="shared" si="24"/>
        <v>94.390948915658711</v>
      </c>
    </row>
    <row r="84" spans="1:19" x14ac:dyDescent="0.25">
      <c r="D84">
        <v>35</v>
      </c>
      <c r="F84" s="67">
        <v>0.52152777777777781</v>
      </c>
      <c r="H84" s="67">
        <v>0.52500000000000002</v>
      </c>
      <c r="I84" s="44" t="str">
        <f t="shared" si="25"/>
        <v/>
      </c>
      <c r="J84" s="45">
        <f t="shared" si="15"/>
        <v>31.00000000000005</v>
      </c>
      <c r="K84" s="45">
        <f t="shared" si="16"/>
        <v>4.9999999999999822</v>
      </c>
      <c r="L84" s="45">
        <f t="shared" si="17"/>
        <v>2</v>
      </c>
      <c r="M84" s="45">
        <f t="shared" ca="1" si="18"/>
        <v>1018</v>
      </c>
      <c r="N84" s="45" t="str">
        <f t="shared" si="19"/>
        <v/>
      </c>
      <c r="O84" s="45">
        <f t="shared" si="20"/>
        <v>542.59300000000087</v>
      </c>
      <c r="P84" s="46">
        <f t="shared" si="21"/>
        <v>125.10573467643793</v>
      </c>
      <c r="Q84" s="45">
        <f t="shared" si="22"/>
        <v>174.99999999999937</v>
      </c>
      <c r="R84" s="45">
        <f t="shared" si="23"/>
        <v>717.5930000000003</v>
      </c>
      <c r="S84" s="46">
        <f t="shared" si="24"/>
        <v>300.10573467643729</v>
      </c>
    </row>
    <row r="85" spans="1:19" x14ac:dyDescent="0.25">
      <c r="D85">
        <v>6.0000000000000001E-3</v>
      </c>
      <c r="F85" s="67">
        <v>0.54305555555555551</v>
      </c>
      <c r="H85" s="67">
        <v>0.54652777777777783</v>
      </c>
      <c r="I85" s="44" t="str">
        <f t="shared" si="25"/>
        <v/>
      </c>
      <c r="J85" s="45">
        <f t="shared" si="15"/>
        <v>27.999999999999901</v>
      </c>
      <c r="K85" s="45">
        <f t="shared" si="16"/>
        <v>5.0000000000001421</v>
      </c>
      <c r="L85" s="45">
        <f t="shared" si="17"/>
        <v>3</v>
      </c>
      <c r="M85" s="45">
        <f t="shared" ca="1" si="18"/>
        <v>1018</v>
      </c>
      <c r="N85" s="45" t="str">
        <f t="shared" si="19"/>
        <v/>
      </c>
      <c r="O85" s="45">
        <f t="shared" si="20"/>
        <v>560.08399999999801</v>
      </c>
      <c r="P85" s="46">
        <f t="shared" si="21"/>
        <v>127.18558288346237</v>
      </c>
      <c r="Q85" s="45">
        <f t="shared" si="22"/>
        <v>3.0000000000000852E-2</v>
      </c>
      <c r="R85" s="45">
        <f t="shared" si="23"/>
        <v>560.11399999999799</v>
      </c>
      <c r="S85" s="46">
        <f t="shared" si="24"/>
        <v>127.21558288346237</v>
      </c>
    </row>
    <row r="86" spans="1:19" x14ac:dyDescent="0.25">
      <c r="D86">
        <v>40</v>
      </c>
      <c r="F86" s="67">
        <v>0.55972222222222223</v>
      </c>
      <c r="H86" s="67">
        <v>0.56597222222222221</v>
      </c>
      <c r="I86" s="44" t="str">
        <f t="shared" si="25"/>
        <v/>
      </c>
      <c r="J86" s="45">
        <f t="shared" si="15"/>
        <v>42.000000000000014</v>
      </c>
      <c r="K86" s="45">
        <f t="shared" si="16"/>
        <v>8.999999999999968</v>
      </c>
      <c r="L86" s="45">
        <f t="shared" si="17"/>
        <v>4</v>
      </c>
      <c r="M86" s="45">
        <f t="shared" ca="1" si="18"/>
        <v>1018</v>
      </c>
      <c r="N86" s="45" t="str">
        <f t="shared" si="19"/>
        <v/>
      </c>
      <c r="O86" s="45">
        <f t="shared" si="20"/>
        <v>840.10500000000036</v>
      </c>
      <c r="P86" s="46">
        <f t="shared" si="21"/>
        <v>186.91338442753172</v>
      </c>
      <c r="Q86" s="45">
        <f t="shared" si="22"/>
        <v>359.99999999999875</v>
      </c>
      <c r="R86" s="45">
        <f t="shared" si="23"/>
        <v>1200.1049999999991</v>
      </c>
      <c r="S86" s="46">
        <f t="shared" si="24"/>
        <v>546.91338442753045</v>
      </c>
    </row>
    <row r="87" spans="1:19" x14ac:dyDescent="0.25">
      <c r="D87">
        <v>5.0000000000000001E-3</v>
      </c>
      <c r="F87" s="67">
        <v>0.59097222222222223</v>
      </c>
      <c r="H87" s="67">
        <v>0.59513888888888888</v>
      </c>
      <c r="I87" s="44" t="str">
        <f t="shared" si="25"/>
        <v/>
      </c>
      <c r="J87" s="45">
        <f t="shared" si="15"/>
        <v>30.000000000000053</v>
      </c>
      <c r="K87" s="45">
        <f t="shared" si="16"/>
        <v>5.9999999999999787</v>
      </c>
      <c r="L87" s="45">
        <f t="shared" si="17"/>
        <v>5</v>
      </c>
      <c r="M87" s="45">
        <f t="shared" ca="1" si="18"/>
        <v>1018</v>
      </c>
      <c r="N87" s="45" t="str">
        <f t="shared" si="19"/>
        <v/>
      </c>
      <c r="O87" s="45">
        <f t="shared" si="20"/>
        <v>450.07500000000078</v>
      </c>
      <c r="P87" s="46">
        <f t="shared" si="21"/>
        <v>103.43918119167461</v>
      </c>
      <c r="Q87" s="45">
        <f t="shared" si="22"/>
        <v>2.9999999999999895E-2</v>
      </c>
      <c r="R87" s="45">
        <f t="shared" si="23"/>
        <v>450.10500000000076</v>
      </c>
      <c r="S87" s="46">
        <f t="shared" si="24"/>
        <v>103.46918119167461</v>
      </c>
    </row>
    <row r="88" spans="1:19" x14ac:dyDescent="0.25">
      <c r="D88">
        <v>30</v>
      </c>
      <c r="F88" s="67">
        <v>0.60347222222222219</v>
      </c>
      <c r="H88" s="67">
        <v>0.61597222222222225</v>
      </c>
      <c r="I88" s="44">
        <f t="shared" si="25"/>
        <v>0.61944444444444446</v>
      </c>
      <c r="J88" s="45" t="str">
        <f t="shared" si="15"/>
        <v/>
      </c>
      <c r="K88" s="45">
        <f t="shared" si="16"/>
        <v>18.000000000000096</v>
      </c>
      <c r="L88" s="45">
        <f t="shared" si="17"/>
        <v>6</v>
      </c>
      <c r="M88" s="45">
        <f t="shared" ca="1" si="18"/>
        <v>1018</v>
      </c>
      <c r="N88" s="45">
        <f t="shared" ca="1" si="19"/>
        <v>274</v>
      </c>
      <c r="O88" s="45">
        <f t="shared" si="20"/>
        <v>75</v>
      </c>
      <c r="P88" s="46">
        <f t="shared" si="21"/>
        <v>8.7124720656220607</v>
      </c>
      <c r="Q88" s="45">
        <f t="shared" si="22"/>
        <v>540.00000000000284</v>
      </c>
      <c r="R88" s="45">
        <f t="shared" si="23"/>
        <v>615.00000000000284</v>
      </c>
      <c r="S88" s="46">
        <f t="shared" si="24"/>
        <v>548.71247206562487</v>
      </c>
    </row>
    <row r="89" spans="1:19" x14ac:dyDescent="0.25">
      <c r="A89" s="72">
        <v>37578</v>
      </c>
      <c r="B89">
        <v>1231</v>
      </c>
      <c r="D89">
        <v>0.01</v>
      </c>
      <c r="F89" s="67">
        <v>0.57708333333333328</v>
      </c>
      <c r="H89" s="67">
        <v>0.5805555555555556</v>
      </c>
      <c r="I89" s="44" t="str">
        <f t="shared" si="25"/>
        <v/>
      </c>
      <c r="J89" s="45">
        <f t="shared" si="15"/>
        <v>28.999999999999897</v>
      </c>
      <c r="K89" s="45">
        <f t="shared" si="16"/>
        <v>5.0000000000001421</v>
      </c>
      <c r="L89" s="45">
        <f t="shared" si="17"/>
        <v>1</v>
      </c>
      <c r="M89" s="45">
        <f t="shared" ca="1" si="18"/>
        <v>1231</v>
      </c>
      <c r="N89" s="45" t="str">
        <f t="shared" si="19"/>
        <v/>
      </c>
      <c r="O89" s="45">
        <f t="shared" si="20"/>
        <v>290.14499999999902</v>
      </c>
      <c r="P89" s="46">
        <f t="shared" si="21"/>
        <v>76.269577967708656</v>
      </c>
      <c r="Q89" s="45">
        <f t="shared" si="22"/>
        <v>5.0000000000001425E-2</v>
      </c>
      <c r="R89" s="45">
        <f t="shared" si="23"/>
        <v>290.19499999999903</v>
      </c>
      <c r="S89" s="46">
        <f t="shared" si="24"/>
        <v>76.319577967708653</v>
      </c>
    </row>
    <row r="90" spans="1:19" x14ac:dyDescent="0.25">
      <c r="D90">
        <v>20</v>
      </c>
      <c r="F90" s="67">
        <v>0.59166666666666667</v>
      </c>
      <c r="H90" s="67">
        <v>0.60069444444444442</v>
      </c>
      <c r="I90" s="44" t="str">
        <f t="shared" si="25"/>
        <v/>
      </c>
      <c r="J90" s="45">
        <f t="shared" si="15"/>
        <v>69.000000000000071</v>
      </c>
      <c r="K90" s="45">
        <f t="shared" si="16"/>
        <v>12.999999999999954</v>
      </c>
      <c r="L90" s="45">
        <f t="shared" si="17"/>
        <v>2</v>
      </c>
      <c r="M90" s="45">
        <f t="shared" ca="1" si="18"/>
        <v>1231</v>
      </c>
      <c r="N90" s="45" t="str">
        <f t="shared" si="19"/>
        <v/>
      </c>
      <c r="O90" s="45">
        <f t="shared" si="20"/>
        <v>6900.0000000000073</v>
      </c>
      <c r="P90" s="46">
        <f t="shared" si="21"/>
        <v>5024.5206326138277</v>
      </c>
      <c r="Q90" s="45">
        <f t="shared" si="22"/>
        <v>259.99999999999909</v>
      </c>
      <c r="R90" s="45">
        <f t="shared" si="23"/>
        <v>7160.0000000000064</v>
      </c>
      <c r="S90" s="46">
        <f t="shared" si="24"/>
        <v>5284.5206326138268</v>
      </c>
    </row>
    <row r="91" spans="1:19" x14ac:dyDescent="0.25">
      <c r="D91">
        <v>180</v>
      </c>
      <c r="F91" s="67">
        <v>0.6</v>
      </c>
      <c r="H91" s="67">
        <v>0.64861111111111114</v>
      </c>
      <c r="I91" s="44">
        <f t="shared" si="25"/>
        <v>0.65208333333333335</v>
      </c>
      <c r="J91" s="45" t="str">
        <f t="shared" si="15"/>
        <v/>
      </c>
      <c r="K91" s="45">
        <f t="shared" si="16"/>
        <v>70.000000000000071</v>
      </c>
      <c r="L91" s="45">
        <f t="shared" si="17"/>
        <v>3</v>
      </c>
      <c r="M91" s="45">
        <f t="shared" ca="1" si="18"/>
        <v>1231</v>
      </c>
      <c r="N91" s="45">
        <f t="shared" ca="1" si="19"/>
        <v>187.99999999999997</v>
      </c>
      <c r="O91" s="45">
        <f t="shared" si="20"/>
        <v>450</v>
      </c>
      <c r="P91" s="46">
        <f t="shared" si="21"/>
        <v>47.347346607878421</v>
      </c>
      <c r="Q91" s="45">
        <f t="shared" si="22"/>
        <v>12600.000000000013</v>
      </c>
      <c r="R91" s="45">
        <f t="shared" si="23"/>
        <v>13050.000000000013</v>
      </c>
      <c r="S91" s="46">
        <f t="shared" si="24"/>
        <v>12647.34734660789</v>
      </c>
    </row>
    <row r="92" spans="1:19" x14ac:dyDescent="0.25">
      <c r="A92" s="72">
        <v>37579</v>
      </c>
      <c r="B92">
        <v>101</v>
      </c>
      <c r="D92">
        <v>0.01</v>
      </c>
      <c r="F92" s="67">
        <v>0.58333333333333337</v>
      </c>
      <c r="H92" s="67">
        <v>0.62986111111111109</v>
      </c>
      <c r="I92" s="44" t="str">
        <f t="shared" si="25"/>
        <v/>
      </c>
      <c r="J92" s="45">
        <f t="shared" si="15"/>
        <v>31.00000000000005</v>
      </c>
      <c r="K92" s="45">
        <f t="shared" si="16"/>
        <v>66.999999999999915</v>
      </c>
      <c r="L92" s="45">
        <f t="shared" si="17"/>
        <v>1</v>
      </c>
      <c r="M92" s="45">
        <f t="shared" ca="1" si="18"/>
        <v>101</v>
      </c>
      <c r="N92" s="45" t="str">
        <f t="shared" si="19"/>
        <v/>
      </c>
      <c r="O92" s="45">
        <f t="shared" si="20"/>
        <v>775.15500000000122</v>
      </c>
      <c r="P92" s="46">
        <f t="shared" si="21"/>
        <v>181.95057405419954</v>
      </c>
      <c r="Q92" s="45">
        <f t="shared" si="22"/>
        <v>0.66999999999999915</v>
      </c>
      <c r="R92" s="45">
        <f t="shared" si="23"/>
        <v>775.82500000000118</v>
      </c>
      <c r="S92" s="46">
        <f t="shared" si="24"/>
        <v>182.62057405419952</v>
      </c>
    </row>
    <row r="93" spans="1:19" x14ac:dyDescent="0.25">
      <c r="D93">
        <v>50</v>
      </c>
      <c r="F93" s="67">
        <v>0.64374999999999993</v>
      </c>
      <c r="H93" s="67">
        <v>0.65138888888888891</v>
      </c>
      <c r="I93" s="44" t="str">
        <f t="shared" si="25"/>
        <v/>
      </c>
      <c r="J93" s="45">
        <f t="shared" si="15"/>
        <v>40.000000000000014</v>
      </c>
      <c r="K93" s="45">
        <f t="shared" si="16"/>
        <v>11.000000000000121</v>
      </c>
      <c r="L93" s="45">
        <f t="shared" si="17"/>
        <v>2</v>
      </c>
      <c r="M93" s="45">
        <f t="shared" ca="1" si="18"/>
        <v>101</v>
      </c>
      <c r="N93" s="45" t="str">
        <f t="shared" si="19"/>
        <v/>
      </c>
      <c r="O93" s="45">
        <f t="shared" si="20"/>
        <v>1000.1600000000004</v>
      </c>
      <c r="P93" s="46">
        <f t="shared" si="21"/>
        <v>228.79079506284415</v>
      </c>
      <c r="Q93" s="45">
        <f t="shared" si="22"/>
        <v>550.00000000000603</v>
      </c>
      <c r="R93" s="45">
        <f t="shared" si="23"/>
        <v>1550.1600000000064</v>
      </c>
      <c r="S93" s="46">
        <f t="shared" si="24"/>
        <v>778.79079506285018</v>
      </c>
    </row>
    <row r="94" spans="1:19" x14ac:dyDescent="0.25">
      <c r="D94">
        <v>8.0000000000000002E-3</v>
      </c>
      <c r="F94" s="67">
        <v>0.67638888888888893</v>
      </c>
      <c r="H94" s="67">
        <v>0.6791666666666667</v>
      </c>
      <c r="I94" s="44">
        <f t="shared" si="25"/>
        <v>0.68263888888888891</v>
      </c>
      <c r="J94" s="45" t="str">
        <f t="shared" si="15"/>
        <v/>
      </c>
      <c r="K94" s="45">
        <f t="shared" si="16"/>
        <v>3.9999999999999858</v>
      </c>
      <c r="L94" s="45">
        <f t="shared" si="17"/>
        <v>3</v>
      </c>
      <c r="M94" s="45">
        <f t="shared" ca="1" si="18"/>
        <v>101</v>
      </c>
      <c r="N94" s="45">
        <f t="shared" ca="1" si="19"/>
        <v>922.00000000000011</v>
      </c>
      <c r="O94" s="45">
        <f t="shared" si="20"/>
        <v>0.02</v>
      </c>
      <c r="P94" s="46">
        <f t="shared" si="21"/>
        <v>4.4502248902978277E-3</v>
      </c>
      <c r="Q94" s="45">
        <f t="shared" si="22"/>
        <v>3.199999999999989E-2</v>
      </c>
      <c r="R94" s="45">
        <f t="shared" si="23"/>
        <v>5.1999999999999894E-2</v>
      </c>
      <c r="S94" s="46">
        <f t="shared" si="24"/>
        <v>3.6450224890297714E-2</v>
      </c>
    </row>
    <row r="95" spans="1:19" x14ac:dyDescent="0.25">
      <c r="A95" s="72">
        <v>37580</v>
      </c>
      <c r="B95">
        <v>802</v>
      </c>
      <c r="D95">
        <v>0.01</v>
      </c>
      <c r="F95" s="67">
        <v>0.37152777777777773</v>
      </c>
      <c r="H95" s="67">
        <v>0.375</v>
      </c>
      <c r="I95" s="44" t="str">
        <f t="shared" si="25"/>
        <v/>
      </c>
      <c r="J95" s="45">
        <f t="shared" si="15"/>
        <v>15.000000000000027</v>
      </c>
      <c r="K95" s="45">
        <f t="shared" si="16"/>
        <v>5.0000000000000622</v>
      </c>
      <c r="L95" s="45">
        <f t="shared" si="17"/>
        <v>1</v>
      </c>
      <c r="M95" s="45">
        <f t="shared" ca="1" si="18"/>
        <v>802</v>
      </c>
      <c r="N95" s="45" t="str">
        <f t="shared" si="19"/>
        <v/>
      </c>
      <c r="O95" s="45">
        <f t="shared" si="20"/>
        <v>300.0750000000005</v>
      </c>
      <c r="P95" s="46">
        <f t="shared" si="21"/>
        <v>72.323805166356422</v>
      </c>
      <c r="Q95" s="45">
        <f t="shared" si="22"/>
        <v>5.000000000000062E-2</v>
      </c>
      <c r="R95" s="45">
        <f t="shared" si="23"/>
        <v>300.12500000000051</v>
      </c>
      <c r="S95" s="46">
        <f t="shared" si="24"/>
        <v>72.373805166356419</v>
      </c>
    </row>
    <row r="96" spans="1:19" x14ac:dyDescent="0.25">
      <c r="D96">
        <v>40</v>
      </c>
      <c r="F96" s="67">
        <v>0.38472222222222219</v>
      </c>
      <c r="H96" s="67">
        <v>0.38541666666666669</v>
      </c>
      <c r="I96" s="44" t="str">
        <f t="shared" si="25"/>
        <v/>
      </c>
      <c r="J96" s="45">
        <f>IF(AND(OR(AND(A96&lt;&gt;"",A97=""),AND(A96="",A97="")),D97&lt;&gt;""),(H97-H96)*1440,"")</f>
        <v>405.99999999999994</v>
      </c>
      <c r="K96" s="45">
        <f t="shared" si="16"/>
        <v>1.0000000000000764</v>
      </c>
      <c r="L96" s="45">
        <f t="shared" si="17"/>
        <v>2</v>
      </c>
      <c r="M96" s="45">
        <f t="shared" ca="1" si="18"/>
        <v>802</v>
      </c>
      <c r="N96" s="45" t="str">
        <f t="shared" si="19"/>
        <v/>
      </c>
      <c r="O96" s="45">
        <f t="shared" si="20"/>
        <v>44659.999999999993</v>
      </c>
      <c r="P96" s="46">
        <f t="shared" si="21"/>
        <v>37790.608951802569</v>
      </c>
      <c r="Q96" s="45">
        <f t="shared" si="22"/>
        <v>40.000000000003055</v>
      </c>
      <c r="R96" s="45">
        <f t="shared" si="23"/>
        <v>44699.999999999993</v>
      </c>
      <c r="S96" s="46">
        <f t="shared" si="24"/>
        <v>37830.608951802569</v>
      </c>
    </row>
    <row r="97" spans="1:19" x14ac:dyDescent="0.25">
      <c r="D97">
        <v>180</v>
      </c>
      <c r="F97" s="67">
        <v>0.3923611111111111</v>
      </c>
      <c r="H97" s="67">
        <v>0.66736111111111107</v>
      </c>
      <c r="I97" s="44">
        <f t="shared" si="25"/>
        <v>0.67083333333333328</v>
      </c>
      <c r="J97" s="45" t="str">
        <f t="shared" si="15"/>
        <v/>
      </c>
      <c r="K97" s="45">
        <f t="shared" si="16"/>
        <v>395.99999999999994</v>
      </c>
      <c r="L97" s="45">
        <f t="shared" si="17"/>
        <v>3</v>
      </c>
      <c r="M97" s="45">
        <f t="shared" ca="1" si="18"/>
        <v>802</v>
      </c>
      <c r="N97" s="45">
        <f t="shared" ca="1" si="19"/>
        <v>483.99999999999994</v>
      </c>
      <c r="O97" s="45">
        <f t="shared" si="20"/>
        <v>450</v>
      </c>
      <c r="P97" s="46">
        <f t="shared" si="21"/>
        <v>47.347346607878421</v>
      </c>
      <c r="Q97" s="45">
        <f t="shared" si="22"/>
        <v>71279.999999999985</v>
      </c>
      <c r="R97" s="45">
        <f t="shared" si="23"/>
        <v>71729.999999999985</v>
      </c>
      <c r="S97" s="46">
        <f t="shared" si="24"/>
        <v>71327.347346607858</v>
      </c>
    </row>
    <row r="98" spans="1:19" x14ac:dyDescent="0.25">
      <c r="A98" s="72">
        <v>37582</v>
      </c>
      <c r="B98">
        <v>815</v>
      </c>
      <c r="D98">
        <v>0.01</v>
      </c>
      <c r="F98" s="67">
        <v>0.40208333333333335</v>
      </c>
      <c r="H98" s="67">
        <v>0.40763888888888888</v>
      </c>
      <c r="I98" s="44" t="str">
        <f t="shared" si="25"/>
        <v/>
      </c>
      <c r="J98" s="45">
        <f t="shared" si="15"/>
        <v>22</v>
      </c>
      <c r="K98" s="45">
        <f t="shared" si="16"/>
        <v>7.9999999999999716</v>
      </c>
      <c r="L98" s="45">
        <f t="shared" si="17"/>
        <v>1</v>
      </c>
      <c r="M98" s="45">
        <f t="shared" ca="1" si="18"/>
        <v>815</v>
      </c>
      <c r="N98" s="45" t="str">
        <f t="shared" si="19"/>
        <v/>
      </c>
      <c r="O98" s="45">
        <f t="shared" si="20"/>
        <v>1100.1100000000001</v>
      </c>
      <c r="P98" s="46">
        <f t="shared" si="21"/>
        <v>238.84067164095919</v>
      </c>
      <c r="Q98" s="45">
        <f t="shared" si="22"/>
        <v>7.9999999999999724E-2</v>
      </c>
      <c r="R98" s="45">
        <f t="shared" si="23"/>
        <v>1100.19</v>
      </c>
      <c r="S98" s="46">
        <f t="shared" si="24"/>
        <v>238.9206716409592</v>
      </c>
    </row>
    <row r="99" spans="1:19" x14ac:dyDescent="0.25">
      <c r="D99">
        <v>100</v>
      </c>
      <c r="F99" s="67">
        <v>0.41944444444444445</v>
      </c>
      <c r="H99" s="67">
        <v>0.42291666666666666</v>
      </c>
      <c r="I99" s="44" t="str">
        <f t="shared" si="25"/>
        <v/>
      </c>
      <c r="J99" s="45">
        <f t="shared" si="15"/>
        <v>131.99999999999994</v>
      </c>
      <c r="K99" s="45">
        <f t="shared" si="16"/>
        <v>4.9999999999999822</v>
      </c>
      <c r="L99" s="45">
        <f t="shared" si="17"/>
        <v>2</v>
      </c>
      <c r="M99" s="45">
        <f t="shared" ca="1" si="18"/>
        <v>815</v>
      </c>
      <c r="N99" s="45" t="str">
        <f t="shared" si="19"/>
        <v/>
      </c>
      <c r="O99" s="45">
        <f t="shared" si="20"/>
        <v>18479.999999999993</v>
      </c>
      <c r="P99" s="46">
        <f t="shared" si="21"/>
        <v>17965.70203171598</v>
      </c>
      <c r="Q99" s="45">
        <f t="shared" si="22"/>
        <v>499.99999999999824</v>
      </c>
      <c r="R99" s="45">
        <f t="shared" si="23"/>
        <v>18979.999999999993</v>
      </c>
      <c r="S99" s="46">
        <f t="shared" si="24"/>
        <v>18465.70203171598</v>
      </c>
    </row>
    <row r="100" spans="1:19" x14ac:dyDescent="0.25">
      <c r="D100">
        <v>180</v>
      </c>
      <c r="F100" s="67">
        <v>0.42569444444444443</v>
      </c>
      <c r="H100" s="67">
        <v>0.51458333333333328</v>
      </c>
      <c r="I100" s="44">
        <f t="shared" si="25"/>
        <v>0.51805555555555549</v>
      </c>
      <c r="J100" s="45" t="str">
        <f t="shared" si="15"/>
        <v/>
      </c>
      <c r="K100" s="45">
        <f t="shared" si="16"/>
        <v>127.99999999999994</v>
      </c>
      <c r="L100" s="45">
        <f t="shared" si="17"/>
        <v>3</v>
      </c>
      <c r="M100" s="45">
        <f t="shared" ca="1" si="18"/>
        <v>815</v>
      </c>
      <c r="N100" s="45">
        <f t="shared" ca="1" si="19"/>
        <v>250.99999999999991</v>
      </c>
      <c r="O100" s="45">
        <f t="shared" si="20"/>
        <v>450</v>
      </c>
      <c r="P100" s="46">
        <f t="shared" si="21"/>
        <v>47.347346607878421</v>
      </c>
      <c r="Q100" s="45">
        <f t="shared" si="22"/>
        <v>23039.999999999989</v>
      </c>
      <c r="R100" s="45">
        <f t="shared" si="23"/>
        <v>23489.999999999989</v>
      </c>
      <c r="S100" s="46">
        <f t="shared" si="24"/>
        <v>23087.347346607869</v>
      </c>
    </row>
    <row r="101" spans="1:19" x14ac:dyDescent="0.25">
      <c r="A101" s="72">
        <v>37583</v>
      </c>
      <c r="B101">
        <v>1208</v>
      </c>
      <c r="D101">
        <v>1.2999999999999999E-2</v>
      </c>
      <c r="F101" s="67">
        <v>0.56805555555555554</v>
      </c>
      <c r="H101" s="67">
        <v>0.5708333333333333</v>
      </c>
      <c r="I101" s="44" t="str">
        <f t="shared" si="25"/>
        <v/>
      </c>
      <c r="J101" s="45">
        <f t="shared" si="15"/>
        <v>14.00000000000011</v>
      </c>
      <c r="K101" s="45">
        <f t="shared" si="16"/>
        <v>3.9999999999999858</v>
      </c>
      <c r="L101" s="45">
        <f t="shared" si="17"/>
        <v>1</v>
      </c>
      <c r="M101" s="45">
        <f t="shared" ca="1" si="18"/>
        <v>1208</v>
      </c>
      <c r="N101" s="45" t="str">
        <f t="shared" si="19"/>
        <v/>
      </c>
      <c r="O101" s="45">
        <f t="shared" si="20"/>
        <v>112.09100000000089</v>
      </c>
      <c r="P101" s="46">
        <f t="shared" si="21"/>
        <v>31.455798142413236</v>
      </c>
      <c r="Q101" s="45">
        <f t="shared" si="22"/>
        <v>5.199999999999981E-2</v>
      </c>
      <c r="R101" s="45">
        <f t="shared" si="23"/>
        <v>112.1430000000009</v>
      </c>
      <c r="S101" s="46">
        <f t="shared" si="24"/>
        <v>31.507798142413236</v>
      </c>
    </row>
    <row r="102" spans="1:19" x14ac:dyDescent="0.25">
      <c r="D102">
        <v>16</v>
      </c>
      <c r="F102" s="67">
        <v>0.57847222222222217</v>
      </c>
      <c r="H102" s="67">
        <v>0.5805555555555556</v>
      </c>
      <c r="I102" s="44" t="str">
        <f t="shared" si="25"/>
        <v/>
      </c>
      <c r="J102" s="45">
        <f t="shared" si="15"/>
        <v>19.999999999999929</v>
      </c>
      <c r="K102" s="45">
        <f t="shared" si="16"/>
        <v>3.0000000000001492</v>
      </c>
      <c r="L102" s="45">
        <f t="shared" si="17"/>
        <v>2</v>
      </c>
      <c r="M102" s="45">
        <f t="shared" ca="1" si="18"/>
        <v>1208</v>
      </c>
      <c r="N102" s="45" t="str">
        <f t="shared" si="19"/>
        <v/>
      </c>
      <c r="O102" s="45">
        <f t="shared" si="20"/>
        <v>160.06999999999945</v>
      </c>
      <c r="P102" s="46">
        <f t="shared" si="21"/>
        <v>41.35608515364644</v>
      </c>
      <c r="Q102" s="45">
        <f t="shared" si="22"/>
        <v>48.000000000002387</v>
      </c>
      <c r="R102" s="45">
        <f t="shared" si="23"/>
        <v>208.07000000000184</v>
      </c>
      <c r="S102" s="46">
        <f t="shared" si="24"/>
        <v>89.35608515364882</v>
      </c>
    </row>
    <row r="103" spans="1:19" x14ac:dyDescent="0.25">
      <c r="D103">
        <v>7.0000000000000001E-3</v>
      </c>
      <c r="F103" s="67">
        <v>0.59166666666666667</v>
      </c>
      <c r="H103" s="67">
        <v>0.59444444444444444</v>
      </c>
      <c r="I103" s="44">
        <f t="shared" si="25"/>
        <v>0.59791666666666665</v>
      </c>
      <c r="J103" s="45" t="str">
        <f t="shared" si="15"/>
        <v/>
      </c>
      <c r="K103" s="45">
        <f t="shared" si="16"/>
        <v>3.9999999999999858</v>
      </c>
      <c r="L103" s="45">
        <f t="shared" si="17"/>
        <v>3</v>
      </c>
      <c r="M103" s="45">
        <f t="shared" ca="1" si="18"/>
        <v>1208</v>
      </c>
      <c r="N103" s="45">
        <f t="shared" ca="1" si="19"/>
        <v>133</v>
      </c>
      <c r="O103" s="45">
        <f t="shared" si="20"/>
        <v>1.7500000000000002E-2</v>
      </c>
      <c r="P103" s="46">
        <f t="shared" si="21"/>
        <v>3.9526049426535596E-3</v>
      </c>
      <c r="Q103" s="45">
        <f t="shared" si="22"/>
        <v>2.79999999999999E-2</v>
      </c>
      <c r="R103" s="45">
        <f t="shared" si="23"/>
        <v>4.5499999999999902E-2</v>
      </c>
      <c r="S103" s="46">
        <f t="shared" si="24"/>
        <v>3.1952604942653458E-2</v>
      </c>
    </row>
    <row r="104" spans="1:19" x14ac:dyDescent="0.25">
      <c r="A104" s="72">
        <v>37586</v>
      </c>
      <c r="B104">
        <v>1445</v>
      </c>
      <c r="D104">
        <v>1.2E-2</v>
      </c>
      <c r="F104" s="67">
        <v>0.65625</v>
      </c>
      <c r="H104" s="67">
        <v>0.66041666666666665</v>
      </c>
      <c r="I104" s="44" t="str">
        <f t="shared" si="25"/>
        <v/>
      </c>
      <c r="J104" s="45">
        <f t="shared" si="15"/>
        <v>31.00000000000005</v>
      </c>
      <c r="K104" s="45">
        <f t="shared" si="16"/>
        <v>5.9999999999999787</v>
      </c>
      <c r="L104" s="45">
        <f t="shared" si="17"/>
        <v>1</v>
      </c>
      <c r="M104" s="45">
        <f t="shared" ca="1" si="18"/>
        <v>1445</v>
      </c>
      <c r="N104" s="45" t="str">
        <f t="shared" si="19"/>
        <v/>
      </c>
      <c r="O104" s="45">
        <f t="shared" si="20"/>
        <v>465.18600000000077</v>
      </c>
      <c r="P104" s="46">
        <f t="shared" si="21"/>
        <v>118.8180508960681</v>
      </c>
      <c r="Q104" s="45">
        <f t="shared" si="22"/>
        <v>7.1999999999999745E-2</v>
      </c>
      <c r="R104" s="45">
        <f t="shared" si="23"/>
        <v>465.25800000000078</v>
      </c>
      <c r="S104" s="46">
        <f t="shared" si="24"/>
        <v>118.8900508960681</v>
      </c>
    </row>
    <row r="105" spans="1:19" x14ac:dyDescent="0.25">
      <c r="D105">
        <v>30</v>
      </c>
      <c r="F105" s="67">
        <v>0.66388888888888886</v>
      </c>
      <c r="H105" s="67">
        <v>0.68194444444444446</v>
      </c>
      <c r="I105" s="44">
        <f t="shared" si="25"/>
        <v>0.68541666666666667</v>
      </c>
      <c r="J105" s="45" t="str">
        <f t="shared" si="15"/>
        <v/>
      </c>
      <c r="K105" s="45">
        <f t="shared" si="16"/>
        <v>26.000000000000068</v>
      </c>
      <c r="L105" s="45">
        <f t="shared" si="17"/>
        <v>2</v>
      </c>
      <c r="M105" s="45">
        <f t="shared" ca="1" si="18"/>
        <v>1445</v>
      </c>
      <c r="N105" s="45">
        <f t="shared" ca="1" si="19"/>
        <v>101.99999999999996</v>
      </c>
      <c r="O105" s="45">
        <f t="shared" si="20"/>
        <v>75</v>
      </c>
      <c r="P105" s="46">
        <f t="shared" si="21"/>
        <v>8.7124720656220607</v>
      </c>
      <c r="Q105" s="45">
        <f t="shared" si="22"/>
        <v>780.00000000000205</v>
      </c>
      <c r="R105" s="45">
        <f t="shared" si="23"/>
        <v>855.00000000000205</v>
      </c>
      <c r="S105" s="46">
        <f t="shared" si="24"/>
        <v>788.71247206562407</v>
      </c>
    </row>
    <row r="106" spans="1:19" x14ac:dyDescent="0.25">
      <c r="A106" s="72">
        <v>37593</v>
      </c>
      <c r="B106">
        <v>901</v>
      </c>
      <c r="D106">
        <v>0.01</v>
      </c>
      <c r="F106" s="67">
        <v>0.43611111111111112</v>
      </c>
      <c r="H106" s="67">
        <v>0.4381944444444445</v>
      </c>
      <c r="I106" s="44" t="str">
        <f t="shared" si="25"/>
        <v/>
      </c>
      <c r="J106" s="45">
        <f t="shared" si="15"/>
        <v>45.999999999999915</v>
      </c>
      <c r="K106" s="45">
        <f t="shared" si="16"/>
        <v>3.0000000000000693</v>
      </c>
      <c r="L106" s="45">
        <f t="shared" si="17"/>
        <v>1</v>
      </c>
      <c r="M106" s="45">
        <f t="shared" ca="1" si="18"/>
        <v>901</v>
      </c>
      <c r="N106" s="45" t="str">
        <f t="shared" si="19"/>
        <v/>
      </c>
      <c r="O106" s="45">
        <f t="shared" si="20"/>
        <v>2.5299999999999954</v>
      </c>
      <c r="P106" s="46">
        <f t="shared" si="21"/>
        <v>1.7980494306794828</v>
      </c>
      <c r="Q106" s="45">
        <f t="shared" si="22"/>
        <v>3.0000000000000693E-2</v>
      </c>
      <c r="R106" s="45">
        <f t="shared" si="23"/>
        <v>2.5599999999999961</v>
      </c>
      <c r="S106" s="46">
        <f t="shared" si="24"/>
        <v>1.8280494306794834</v>
      </c>
    </row>
    <row r="107" spans="1:19" x14ac:dyDescent="0.25">
      <c r="D107">
        <v>0.1</v>
      </c>
      <c r="F107" s="67">
        <v>0.44166666666666665</v>
      </c>
      <c r="H107" s="67">
        <v>0.47013888888888888</v>
      </c>
      <c r="I107" s="44" t="str">
        <f t="shared" si="25"/>
        <v/>
      </c>
      <c r="J107" s="45">
        <f t="shared" si="15"/>
        <v>16.000000000000021</v>
      </c>
      <c r="K107" s="45">
        <f t="shared" si="16"/>
        <v>41.000000000000014</v>
      </c>
      <c r="L107" s="45">
        <f t="shared" si="17"/>
        <v>2</v>
      </c>
      <c r="M107" s="45">
        <f t="shared" ca="1" si="18"/>
        <v>901</v>
      </c>
      <c r="N107" s="45" t="str">
        <f t="shared" si="19"/>
        <v/>
      </c>
      <c r="O107" s="45">
        <f t="shared" si="20"/>
        <v>16.800000000000022</v>
      </c>
      <c r="P107" s="46">
        <f t="shared" si="21"/>
        <v>10.147801481453079</v>
      </c>
      <c r="Q107" s="45">
        <f t="shared" si="22"/>
        <v>4.1000000000000014</v>
      </c>
      <c r="R107" s="45">
        <f t="shared" si="23"/>
        <v>20.900000000000023</v>
      </c>
      <c r="S107" s="46">
        <f t="shared" si="24"/>
        <v>14.247801481453081</v>
      </c>
    </row>
    <row r="108" spans="1:19" x14ac:dyDescent="0.25">
      <c r="D108">
        <v>2</v>
      </c>
      <c r="F108" s="67">
        <v>0.47430555555555554</v>
      </c>
      <c r="H108" s="67">
        <v>0.48125000000000001</v>
      </c>
      <c r="I108" s="44" t="str">
        <f t="shared" si="25"/>
        <v/>
      </c>
      <c r="J108" s="45">
        <f t="shared" si="15"/>
        <v>21.999999999999922</v>
      </c>
      <c r="K108" s="45">
        <f t="shared" si="16"/>
        <v>10.000000000000044</v>
      </c>
      <c r="L108" s="45">
        <f t="shared" si="17"/>
        <v>3</v>
      </c>
      <c r="M108" s="45">
        <f t="shared" ca="1" si="18"/>
        <v>901</v>
      </c>
      <c r="N108" s="45" t="str">
        <f t="shared" si="19"/>
        <v/>
      </c>
      <c r="O108" s="45">
        <f t="shared" si="20"/>
        <v>681.99999999999761</v>
      </c>
      <c r="P108" s="46">
        <f t="shared" si="21"/>
        <v>375.16204975575249</v>
      </c>
      <c r="Q108" s="45">
        <f t="shared" si="22"/>
        <v>20.000000000000089</v>
      </c>
      <c r="R108" s="45">
        <f t="shared" si="23"/>
        <v>701.99999999999773</v>
      </c>
      <c r="S108" s="46">
        <f t="shared" si="24"/>
        <v>395.16204975575261</v>
      </c>
    </row>
    <row r="109" spans="1:19" x14ac:dyDescent="0.25">
      <c r="D109">
        <v>60</v>
      </c>
      <c r="F109" s="67">
        <v>0.4861111111111111</v>
      </c>
      <c r="H109" s="67">
        <v>0.49652777777777773</v>
      </c>
      <c r="I109" s="44">
        <f t="shared" si="25"/>
        <v>0.49999999999999994</v>
      </c>
      <c r="J109" s="45" t="str">
        <f t="shared" si="15"/>
        <v/>
      </c>
      <c r="K109" s="45">
        <f t="shared" si="16"/>
        <v>14.999999999999947</v>
      </c>
      <c r="L109" s="45">
        <f t="shared" si="17"/>
        <v>4</v>
      </c>
      <c r="M109" s="45">
        <f t="shared" ca="1" si="18"/>
        <v>901</v>
      </c>
      <c r="N109" s="45">
        <f t="shared" ca="1" si="19"/>
        <v>178.99999999999983</v>
      </c>
      <c r="O109" s="45">
        <f t="shared" si="20"/>
        <v>150</v>
      </c>
      <c r="P109" s="46">
        <f t="shared" si="21"/>
        <v>16.750563856528444</v>
      </c>
      <c r="Q109" s="45">
        <f t="shared" si="22"/>
        <v>899.99999999999682</v>
      </c>
      <c r="R109" s="45">
        <f t="shared" si="23"/>
        <v>1049.9999999999968</v>
      </c>
      <c r="S109" s="46">
        <f t="shared" si="24"/>
        <v>916.75056385652522</v>
      </c>
    </row>
    <row r="110" spans="1:19" x14ac:dyDescent="0.25">
      <c r="A110" s="72">
        <v>37593</v>
      </c>
      <c r="B110">
        <v>1440</v>
      </c>
      <c r="D110">
        <v>1.4999999999999999E-2</v>
      </c>
      <c r="F110" s="67">
        <v>0.65069444444444446</v>
      </c>
      <c r="H110" s="67">
        <v>0.65763888888888888</v>
      </c>
      <c r="I110" s="44" t="str">
        <f t="shared" si="25"/>
        <v/>
      </c>
      <c r="J110" s="45">
        <f t="shared" si="15"/>
        <v>24.000000000000075</v>
      </c>
      <c r="K110" s="45">
        <f t="shared" si="16"/>
        <v>9.9999999999999645</v>
      </c>
      <c r="L110" s="45">
        <f t="shared" si="17"/>
        <v>1</v>
      </c>
      <c r="M110" s="45">
        <f t="shared" ca="1" si="18"/>
        <v>1440</v>
      </c>
      <c r="N110" s="45" t="str">
        <f t="shared" si="19"/>
        <v/>
      </c>
      <c r="O110" s="45">
        <f t="shared" si="20"/>
        <v>10.980000000000034</v>
      </c>
      <c r="P110" s="46">
        <f t="shared" si="21"/>
        <v>5.1877265701461202</v>
      </c>
      <c r="Q110" s="45">
        <f t="shared" si="22"/>
        <v>0.14999999999999947</v>
      </c>
      <c r="R110" s="45">
        <f t="shared" si="23"/>
        <v>11.130000000000035</v>
      </c>
      <c r="S110" s="46">
        <f t="shared" si="24"/>
        <v>5.3377265701461196</v>
      </c>
    </row>
    <row r="111" spans="1:19" x14ac:dyDescent="0.25">
      <c r="D111">
        <v>0.9</v>
      </c>
      <c r="F111" s="67">
        <v>0.66666666666666663</v>
      </c>
      <c r="H111" s="67">
        <v>0.6743055555555556</v>
      </c>
      <c r="I111" s="44" t="str">
        <f t="shared" si="25"/>
        <v/>
      </c>
      <c r="J111" s="45">
        <f t="shared" si="15"/>
        <v>11.999999999999957</v>
      </c>
      <c r="K111" s="45">
        <f t="shared" si="16"/>
        <v>11.000000000000121</v>
      </c>
      <c r="L111" s="45">
        <f t="shared" si="17"/>
        <v>2</v>
      </c>
      <c r="M111" s="45">
        <f t="shared" ca="1" si="18"/>
        <v>1440</v>
      </c>
      <c r="N111" s="45" t="str">
        <f t="shared" si="19"/>
        <v/>
      </c>
      <c r="O111" s="45">
        <f t="shared" si="20"/>
        <v>77.399999999999721</v>
      </c>
      <c r="P111" s="46">
        <f t="shared" si="21"/>
        <v>51.423287384625496</v>
      </c>
      <c r="Q111" s="45">
        <f t="shared" si="22"/>
        <v>9.9000000000001087</v>
      </c>
      <c r="R111" s="45">
        <f t="shared" si="23"/>
        <v>87.299999999999827</v>
      </c>
      <c r="S111" s="46">
        <f t="shared" si="24"/>
        <v>61.323287384625601</v>
      </c>
    </row>
    <row r="112" spans="1:19" x14ac:dyDescent="0.25">
      <c r="D112">
        <v>12</v>
      </c>
      <c r="F112" s="67">
        <v>0.6791666666666667</v>
      </c>
      <c r="H112" s="67">
        <v>0.68263888888888891</v>
      </c>
      <c r="I112" s="44">
        <f t="shared" si="25"/>
        <v>0.68611111111111112</v>
      </c>
      <c r="J112" s="45" t="str">
        <f t="shared" si="15"/>
        <v/>
      </c>
      <c r="K112" s="45">
        <f t="shared" si="16"/>
        <v>4.9999999999999822</v>
      </c>
      <c r="L112" s="45">
        <f t="shared" si="17"/>
        <v>3</v>
      </c>
      <c r="M112" s="45">
        <f t="shared" ca="1" si="18"/>
        <v>1440</v>
      </c>
      <c r="N112" s="45">
        <f t="shared" ca="1" si="19"/>
        <v>108.0000000000001</v>
      </c>
      <c r="O112" s="45">
        <f t="shared" si="20"/>
        <v>30</v>
      </c>
      <c r="P112" s="46">
        <f t="shared" si="21"/>
        <v>3.680889458103203</v>
      </c>
      <c r="Q112" s="45">
        <f t="shared" si="22"/>
        <v>59.999999999999787</v>
      </c>
      <c r="R112" s="45">
        <f t="shared" si="23"/>
        <v>89.999999999999787</v>
      </c>
      <c r="S112" s="46">
        <f t="shared" si="24"/>
        <v>63.680889458102989</v>
      </c>
    </row>
    <row r="113" spans="1:19" x14ac:dyDescent="0.25">
      <c r="A113" s="72">
        <v>37594</v>
      </c>
      <c r="B113">
        <v>1032</v>
      </c>
      <c r="D113">
        <v>0.01</v>
      </c>
      <c r="F113" s="67">
        <v>0.57777777777777783</v>
      </c>
      <c r="H113" s="67">
        <v>0.57986111111111105</v>
      </c>
      <c r="I113" s="44" t="str">
        <f t="shared" si="25"/>
        <v/>
      </c>
      <c r="J113" s="45">
        <f t="shared" si="15"/>
        <v>10.000000000000124</v>
      </c>
      <c r="K113" s="45">
        <f t="shared" si="16"/>
        <v>2.9999999999998295</v>
      </c>
      <c r="L113" s="45">
        <f t="shared" si="17"/>
        <v>1</v>
      </c>
      <c r="M113" s="45">
        <f t="shared" ca="1" si="18"/>
        <v>1032</v>
      </c>
      <c r="N113" s="45" t="str">
        <f t="shared" si="19"/>
        <v/>
      </c>
      <c r="O113" s="45">
        <f t="shared" si="20"/>
        <v>0.55000000000000682</v>
      </c>
      <c r="P113" s="46">
        <f t="shared" si="21"/>
        <v>0.39088031101728449</v>
      </c>
      <c r="Q113" s="45">
        <f t="shared" si="22"/>
        <v>2.9999999999998295E-2</v>
      </c>
      <c r="R113" s="45">
        <f t="shared" si="23"/>
        <v>0.58000000000000507</v>
      </c>
      <c r="S113" s="46">
        <f t="shared" si="24"/>
        <v>0.42088031101728279</v>
      </c>
    </row>
    <row r="114" spans="1:19" x14ac:dyDescent="0.25">
      <c r="D114">
        <v>0.1</v>
      </c>
      <c r="F114" s="67">
        <v>0.58472222222222225</v>
      </c>
      <c r="H114" s="67">
        <v>0.58680555555555558</v>
      </c>
      <c r="I114" s="44" t="str">
        <f t="shared" si="25"/>
        <v/>
      </c>
      <c r="J114" s="45">
        <f t="shared" si="15"/>
        <v>7.9999999999999716</v>
      </c>
      <c r="K114" s="45">
        <f t="shared" si="16"/>
        <v>2.9999999999999893</v>
      </c>
      <c r="L114" s="45">
        <f t="shared" si="17"/>
        <v>2</v>
      </c>
      <c r="M114" s="45">
        <f t="shared" ca="1" si="18"/>
        <v>1032</v>
      </c>
      <c r="N114" s="45" t="str">
        <f t="shared" si="19"/>
        <v/>
      </c>
      <c r="O114" s="45">
        <f t="shared" si="20"/>
        <v>0.43999999999999845</v>
      </c>
      <c r="P114" s="46">
        <f t="shared" si="21"/>
        <v>0.31270424881382253</v>
      </c>
      <c r="Q114" s="45">
        <f t="shared" si="22"/>
        <v>0.29999999999999893</v>
      </c>
      <c r="R114" s="45">
        <f t="shared" si="23"/>
        <v>0.73999999999999733</v>
      </c>
      <c r="S114" s="46">
        <f t="shared" si="24"/>
        <v>0.61270424881382146</v>
      </c>
    </row>
    <row r="115" spans="1:19" x14ac:dyDescent="0.25">
      <c r="D115">
        <v>0.01</v>
      </c>
      <c r="F115" s="67">
        <v>0.58819444444444446</v>
      </c>
      <c r="H115" s="67">
        <v>0.59236111111111112</v>
      </c>
      <c r="I115" s="44" t="str">
        <f t="shared" si="25"/>
        <v/>
      </c>
      <c r="J115" s="45">
        <f t="shared" si="15"/>
        <v>9.9999999999999645</v>
      </c>
      <c r="K115" s="45">
        <f t="shared" si="16"/>
        <v>5.9999999999999787</v>
      </c>
      <c r="L115" s="45">
        <f t="shared" si="17"/>
        <v>3</v>
      </c>
      <c r="M115" s="45">
        <f t="shared" ca="1" si="18"/>
        <v>1032</v>
      </c>
      <c r="N115" s="45" t="str">
        <f t="shared" si="19"/>
        <v/>
      </c>
      <c r="O115" s="45">
        <f t="shared" si="20"/>
        <v>0.54999999999999805</v>
      </c>
      <c r="P115" s="46">
        <f t="shared" si="21"/>
        <v>0.39088031101727821</v>
      </c>
      <c r="Q115" s="45">
        <f t="shared" si="22"/>
        <v>5.999999999999979E-2</v>
      </c>
      <c r="R115" s="45">
        <f t="shared" si="23"/>
        <v>0.60999999999999788</v>
      </c>
      <c r="S115" s="46">
        <f t="shared" si="24"/>
        <v>0.45088031101727799</v>
      </c>
    </row>
    <row r="116" spans="1:19" x14ac:dyDescent="0.25">
      <c r="D116">
        <v>0.1</v>
      </c>
      <c r="F116" s="67">
        <v>0.59791666666666665</v>
      </c>
      <c r="H116" s="67">
        <v>0.59930555555555554</v>
      </c>
      <c r="I116" s="44" t="str">
        <f t="shared" si="25"/>
        <v/>
      </c>
      <c r="J116" s="45">
        <f t="shared" si="15"/>
        <v>10.999999999999961</v>
      </c>
      <c r="K116" s="45">
        <f t="shared" si="16"/>
        <v>1.9999999999999929</v>
      </c>
      <c r="L116" s="45">
        <f t="shared" si="17"/>
        <v>4</v>
      </c>
      <c r="M116" s="45">
        <f t="shared" ca="1" si="18"/>
        <v>1032</v>
      </c>
      <c r="N116" s="45" t="str">
        <f t="shared" si="19"/>
        <v/>
      </c>
      <c r="O116" s="45">
        <f t="shared" si="20"/>
        <v>0.60499999999999787</v>
      </c>
      <c r="P116" s="46">
        <f t="shared" si="21"/>
        <v>0.42996834211900598</v>
      </c>
      <c r="Q116" s="45">
        <f t="shared" si="22"/>
        <v>0.19999999999999929</v>
      </c>
      <c r="R116" s="45">
        <f t="shared" si="23"/>
        <v>0.80499999999999716</v>
      </c>
      <c r="S116" s="46">
        <f t="shared" si="24"/>
        <v>0.62996834211900521</v>
      </c>
    </row>
    <row r="117" spans="1:19" x14ac:dyDescent="0.25">
      <c r="D117">
        <v>0.01</v>
      </c>
      <c r="F117" s="67">
        <v>0.60486111111111118</v>
      </c>
      <c r="H117" s="105">
        <v>0.6069444444444444</v>
      </c>
      <c r="I117" s="44" t="str">
        <f t="shared" si="25"/>
        <v/>
      </c>
      <c r="J117" s="45">
        <f>IF(AND(OR(AND(A117&lt;&gt;"",A118=""),AND(A117="",A118="")),D118&lt;&gt;""),(H118-H117)*1440,"")</f>
        <v>9.0000000000001279</v>
      </c>
      <c r="K117" s="45">
        <f t="shared" si="16"/>
        <v>2.9999999999998295</v>
      </c>
      <c r="L117" s="45">
        <f t="shared" si="17"/>
        <v>5</v>
      </c>
      <c r="M117" s="45">
        <f t="shared" ca="1" si="18"/>
        <v>1032</v>
      </c>
      <c r="N117" s="45" t="str">
        <f t="shared" si="19"/>
        <v/>
      </c>
      <c r="O117" s="45">
        <f t="shared" si="20"/>
        <v>0.49500000000000705</v>
      </c>
      <c r="P117" s="46">
        <f t="shared" si="21"/>
        <v>0.35179227991555667</v>
      </c>
      <c r="Q117" s="45">
        <f t="shared" si="22"/>
        <v>2.9999999999998295E-2</v>
      </c>
      <c r="R117" s="45">
        <f t="shared" si="23"/>
        <v>0.52500000000000535</v>
      </c>
      <c r="S117" s="46">
        <f t="shared" si="24"/>
        <v>0.38179227991555498</v>
      </c>
    </row>
    <row r="118" spans="1:19" x14ac:dyDescent="0.25">
      <c r="D118">
        <v>0.1</v>
      </c>
      <c r="F118" s="67">
        <v>0.6118055555555556</v>
      </c>
      <c r="H118" s="67">
        <v>0.61319444444444449</v>
      </c>
      <c r="I118" s="44" t="str">
        <f t="shared" si="25"/>
        <v/>
      </c>
      <c r="J118" s="45">
        <f t="shared" si="15"/>
        <v>8.999999999999968</v>
      </c>
      <c r="K118" s="45">
        <f t="shared" si="16"/>
        <v>1.9999999999999929</v>
      </c>
      <c r="L118" s="45">
        <f t="shared" si="17"/>
        <v>6</v>
      </c>
      <c r="M118" s="45">
        <f t="shared" ca="1" si="18"/>
        <v>1032</v>
      </c>
      <c r="N118" s="45" t="str">
        <f t="shared" si="19"/>
        <v/>
      </c>
      <c r="O118" s="45">
        <f t="shared" si="20"/>
        <v>0.49499999999999822</v>
      </c>
      <c r="P118" s="46">
        <f t="shared" si="21"/>
        <v>0.35179227991555034</v>
      </c>
      <c r="Q118" s="45">
        <f t="shared" si="22"/>
        <v>0.19999999999999929</v>
      </c>
      <c r="R118" s="45">
        <f t="shared" si="23"/>
        <v>0.69499999999999751</v>
      </c>
      <c r="S118" s="46">
        <f t="shared" si="24"/>
        <v>0.55179227991554969</v>
      </c>
    </row>
    <row r="119" spans="1:19" x14ac:dyDescent="0.25">
      <c r="D119">
        <v>0.01</v>
      </c>
      <c r="F119" s="67">
        <v>0.61805555555555558</v>
      </c>
      <c r="H119" s="67">
        <v>0.61944444444444446</v>
      </c>
      <c r="I119" s="44" t="str">
        <f t="shared" si="25"/>
        <v/>
      </c>
      <c r="J119" s="45">
        <f t="shared" si="15"/>
        <v>9.9999999999999645</v>
      </c>
      <c r="K119" s="45">
        <f t="shared" si="16"/>
        <v>1.9999999999999929</v>
      </c>
      <c r="L119" s="45">
        <f t="shared" si="17"/>
        <v>7</v>
      </c>
      <c r="M119" s="45">
        <f t="shared" ca="1" si="18"/>
        <v>1032</v>
      </c>
      <c r="N119" s="45" t="str">
        <f t="shared" si="19"/>
        <v/>
      </c>
      <c r="O119" s="45">
        <f t="shared" si="20"/>
        <v>2.5499999999999909</v>
      </c>
      <c r="P119" s="46">
        <f t="shared" si="21"/>
        <v>1.2525802480724491</v>
      </c>
      <c r="Q119" s="45">
        <f t="shared" si="22"/>
        <v>1.9999999999999931E-2</v>
      </c>
      <c r="R119" s="45">
        <f t="shared" si="23"/>
        <v>2.569999999999991</v>
      </c>
      <c r="S119" s="46">
        <f t="shared" si="24"/>
        <v>1.2725802480724491</v>
      </c>
    </row>
    <row r="120" spans="1:19" x14ac:dyDescent="0.25">
      <c r="D120">
        <v>0.5</v>
      </c>
      <c r="F120" s="67">
        <v>0.62430555555555556</v>
      </c>
      <c r="H120" s="67">
        <v>0.62638888888888888</v>
      </c>
      <c r="I120" s="44">
        <f t="shared" si="25"/>
        <v>0.62986111111111109</v>
      </c>
      <c r="J120" s="45" t="str">
        <f t="shared" ref="J120:J138" si="26">IF(AND(OR(AND(A120&lt;&gt;"",A121=""),AND(A120="",A121="")),D121&lt;&gt;""),(H121-H120)*1440,"")</f>
        <v/>
      </c>
      <c r="K120" s="45">
        <f t="shared" ref="K120:K138" si="27">(H120-F120)*1440</f>
        <v>2.9999999999999893</v>
      </c>
      <c r="L120" s="45">
        <f t="shared" ref="L120:L138" si="28">IF(A120&lt;&gt;"",1,L119+1)</f>
        <v>8</v>
      </c>
      <c r="M120" s="45">
        <f t="shared" ref="M120:M138" ca="1" si="29">OFFSET(B120,-L120+1,0)</f>
        <v>1032</v>
      </c>
      <c r="N120" s="45">
        <f t="shared" ref="N120:N138" ca="1" si="30">IF(I120&lt;&gt;"",(I120-VALUE(CONCATENATE(LEFT(M120,LEN(M120)-2),":",RIGHT(M120,2))))*1440,"")</f>
        <v>275</v>
      </c>
      <c r="O120" s="45">
        <f t="shared" ref="O120:O138" si="31">IF(J120&lt;&gt;"",(D120+D121)*J120/2,D120*5/2)</f>
        <v>1.25</v>
      </c>
      <c r="P120" s="46">
        <f t="shared" ref="P120:P138" si="32">IF(J120&lt;&gt;"",(D121-D120)*J120/LN((D121+0.000001)/(D120+0.000001)),-5*(D120-0.000001)/(LN(1/D120)-13.8155))</f>
        <v>0.19051423432971509</v>
      </c>
      <c r="Q120" s="45">
        <f t="shared" ref="Q120:Q138" si="33">(D120*K120)</f>
        <v>1.4999999999999947</v>
      </c>
      <c r="R120" s="45">
        <f t="shared" ref="R120:R138" si="34">O120+Q120</f>
        <v>2.7499999999999947</v>
      </c>
      <c r="S120" s="46">
        <f t="shared" ref="S120:S138" si="35">P120+Q120</f>
        <v>1.6905142343297097</v>
      </c>
    </row>
    <row r="121" spans="1:19" x14ac:dyDescent="0.25">
      <c r="A121" s="72">
        <v>37596</v>
      </c>
      <c r="B121">
        <v>835</v>
      </c>
      <c r="D121">
        <v>0.01</v>
      </c>
      <c r="F121" s="67">
        <v>0.4381944444444445</v>
      </c>
      <c r="H121" s="67">
        <v>0.44444444444444442</v>
      </c>
      <c r="I121" s="44">
        <f t="shared" si="25"/>
        <v>0.44791666666666663</v>
      </c>
      <c r="J121" s="45" t="str">
        <f t="shared" si="26"/>
        <v/>
      </c>
      <c r="K121" s="45">
        <f t="shared" si="27"/>
        <v>8.9999999999998881</v>
      </c>
      <c r="L121" s="45">
        <f t="shared" si="28"/>
        <v>1</v>
      </c>
      <c r="M121" s="45">
        <f t="shared" ca="1" si="29"/>
        <v>835</v>
      </c>
      <c r="N121" s="45">
        <f t="shared" ca="1" si="30"/>
        <v>129.99999999999994</v>
      </c>
      <c r="O121" s="45">
        <f t="shared" si="31"/>
        <v>2.5000000000000001E-2</v>
      </c>
      <c r="P121" s="46">
        <f t="shared" si="32"/>
        <v>5.4281443780592247E-3</v>
      </c>
      <c r="Q121" s="45">
        <f t="shared" si="33"/>
        <v>8.9999999999998886E-2</v>
      </c>
      <c r="R121" s="45">
        <f t="shared" si="34"/>
        <v>0.11499999999999888</v>
      </c>
      <c r="S121" s="46">
        <f t="shared" si="35"/>
        <v>9.5428144378058105E-2</v>
      </c>
    </row>
    <row r="122" spans="1:19" x14ac:dyDescent="0.25">
      <c r="A122" s="72">
        <v>37596</v>
      </c>
      <c r="B122">
        <v>1258</v>
      </c>
      <c r="D122">
        <v>100</v>
      </c>
      <c r="F122" s="67">
        <v>0.56736111111111109</v>
      </c>
      <c r="H122" s="67">
        <v>0.57430555555555551</v>
      </c>
      <c r="I122" s="44" t="str">
        <f t="shared" si="25"/>
        <v/>
      </c>
      <c r="J122" s="45">
        <f t="shared" si="26"/>
        <v>168.00000000000006</v>
      </c>
      <c r="K122" s="45">
        <f t="shared" si="27"/>
        <v>9.9999999999999645</v>
      </c>
      <c r="L122" s="45">
        <f t="shared" si="28"/>
        <v>1</v>
      </c>
      <c r="M122" s="45">
        <f t="shared" ca="1" si="29"/>
        <v>1258</v>
      </c>
      <c r="N122" s="45" t="str">
        <f t="shared" si="30"/>
        <v/>
      </c>
      <c r="O122" s="45">
        <f t="shared" si="31"/>
        <v>21000.000000000007</v>
      </c>
      <c r="P122" s="46">
        <f t="shared" si="32"/>
        <v>20716.949254276315</v>
      </c>
      <c r="Q122" s="45">
        <f t="shared" si="33"/>
        <v>999.99999999999648</v>
      </c>
      <c r="R122" s="45">
        <f t="shared" si="34"/>
        <v>22000.000000000004</v>
      </c>
      <c r="S122" s="46">
        <f t="shared" si="35"/>
        <v>21716.949254276311</v>
      </c>
    </row>
    <row r="123" spans="1:19" x14ac:dyDescent="0.25">
      <c r="D123">
        <v>150</v>
      </c>
      <c r="F123" s="67">
        <v>0.57916666666666672</v>
      </c>
      <c r="H123" s="67">
        <v>0.69097222222222221</v>
      </c>
      <c r="I123" s="44">
        <f t="shared" si="25"/>
        <v>0.69444444444444442</v>
      </c>
      <c r="J123" s="45" t="str">
        <f t="shared" si="26"/>
        <v/>
      </c>
      <c r="K123" s="45">
        <f t="shared" si="27"/>
        <v>160.99999999999991</v>
      </c>
      <c r="L123" s="45">
        <f t="shared" si="28"/>
        <v>2</v>
      </c>
      <c r="M123" s="45">
        <f t="shared" ca="1" si="29"/>
        <v>1258</v>
      </c>
      <c r="N123" s="45">
        <f t="shared" ca="1" si="30"/>
        <v>222</v>
      </c>
      <c r="O123" s="45">
        <f t="shared" si="31"/>
        <v>375</v>
      </c>
      <c r="P123" s="46">
        <f t="shared" si="32"/>
        <v>39.838234628813851</v>
      </c>
      <c r="Q123" s="45">
        <f t="shared" si="33"/>
        <v>24149.999999999985</v>
      </c>
      <c r="R123" s="45">
        <f t="shared" si="34"/>
        <v>24524.999999999985</v>
      </c>
      <c r="S123" s="46">
        <f t="shared" si="35"/>
        <v>24189.838234628798</v>
      </c>
    </row>
    <row r="124" spans="1:19" x14ac:dyDescent="0.25">
      <c r="A124" s="72">
        <v>37597</v>
      </c>
      <c r="B124">
        <v>819</v>
      </c>
      <c r="D124">
        <v>0.01</v>
      </c>
      <c r="F124" s="67">
        <v>0.36249999999999999</v>
      </c>
      <c r="H124" s="67">
        <v>0.36527777777777781</v>
      </c>
      <c r="I124" s="44" t="str">
        <f t="shared" si="25"/>
        <v/>
      </c>
      <c r="J124" s="45">
        <f t="shared" si="26"/>
        <v>19.000000000000014</v>
      </c>
      <c r="K124" s="45">
        <f t="shared" si="27"/>
        <v>4.0000000000000657</v>
      </c>
      <c r="L124" s="45">
        <f t="shared" si="28"/>
        <v>1</v>
      </c>
      <c r="M124" s="45">
        <f t="shared" ca="1" si="29"/>
        <v>819</v>
      </c>
      <c r="N124" s="45" t="str">
        <f t="shared" si="30"/>
        <v/>
      </c>
      <c r="O124" s="45">
        <f t="shared" si="31"/>
        <v>95.09500000000007</v>
      </c>
      <c r="P124" s="46">
        <f t="shared" si="32"/>
        <v>27.478209240164418</v>
      </c>
      <c r="Q124" s="45">
        <f t="shared" si="33"/>
        <v>4.000000000000066E-2</v>
      </c>
      <c r="R124" s="45">
        <f t="shared" si="34"/>
        <v>95.135000000000076</v>
      </c>
      <c r="S124" s="46">
        <f t="shared" si="35"/>
        <v>27.518209240164417</v>
      </c>
    </row>
    <row r="125" spans="1:19" x14ac:dyDescent="0.25">
      <c r="D125">
        <v>10</v>
      </c>
      <c r="F125" s="67">
        <v>0.3743055555555555</v>
      </c>
      <c r="H125" s="67">
        <v>0.37847222222222227</v>
      </c>
      <c r="I125" s="44" t="str">
        <f t="shared" si="25"/>
        <v/>
      </c>
      <c r="J125" s="45">
        <f t="shared" si="26"/>
        <v>186.99999999999989</v>
      </c>
      <c r="K125" s="45">
        <f t="shared" si="27"/>
        <v>6.0000000000001386</v>
      </c>
      <c r="L125" s="45">
        <f t="shared" si="28"/>
        <v>2</v>
      </c>
      <c r="M125" s="45">
        <f t="shared" ca="1" si="29"/>
        <v>819</v>
      </c>
      <c r="N125" s="45" t="str">
        <f t="shared" si="30"/>
        <v/>
      </c>
      <c r="O125" s="45">
        <f t="shared" si="31"/>
        <v>14959.999999999991</v>
      </c>
      <c r="P125" s="46">
        <f t="shared" si="32"/>
        <v>9667.4725201334095</v>
      </c>
      <c r="Q125" s="45">
        <f t="shared" si="33"/>
        <v>60.000000000001386</v>
      </c>
      <c r="R125" s="45">
        <f t="shared" si="34"/>
        <v>15019.999999999993</v>
      </c>
      <c r="S125" s="46">
        <f t="shared" si="35"/>
        <v>9727.4725201334113</v>
      </c>
    </row>
    <row r="126" spans="1:19" x14ac:dyDescent="0.25">
      <c r="D126">
        <v>150</v>
      </c>
      <c r="F126" s="67">
        <v>0.38611111111111113</v>
      </c>
      <c r="H126" s="67">
        <v>0.5083333333333333</v>
      </c>
      <c r="I126" s="44">
        <f t="shared" si="25"/>
        <v>0.51180555555555551</v>
      </c>
      <c r="J126" s="45" t="str">
        <f t="shared" si="26"/>
        <v/>
      </c>
      <c r="K126" s="45">
        <f t="shared" si="27"/>
        <v>175.99999999999994</v>
      </c>
      <c r="L126" s="45">
        <f t="shared" si="28"/>
        <v>3</v>
      </c>
      <c r="M126" s="45">
        <f t="shared" ca="1" si="29"/>
        <v>819</v>
      </c>
      <c r="N126" s="45">
        <f t="shared" ca="1" si="30"/>
        <v>237.99999999999994</v>
      </c>
      <c r="O126" s="45">
        <f t="shared" si="31"/>
        <v>375</v>
      </c>
      <c r="P126" s="46">
        <f t="shared" si="32"/>
        <v>39.838234628813851</v>
      </c>
      <c r="Q126" s="45">
        <f t="shared" si="33"/>
        <v>26399.999999999993</v>
      </c>
      <c r="R126" s="45">
        <f t="shared" si="34"/>
        <v>26774.999999999993</v>
      </c>
      <c r="S126" s="46">
        <f t="shared" si="35"/>
        <v>26439.838234628805</v>
      </c>
    </row>
    <row r="127" spans="1:19" x14ac:dyDescent="0.25">
      <c r="A127" s="72">
        <v>37600</v>
      </c>
      <c r="B127">
        <v>808</v>
      </c>
      <c r="D127">
        <v>0.01</v>
      </c>
      <c r="F127" s="67">
        <v>0.37638888888888888</v>
      </c>
      <c r="H127" s="67">
        <v>0.37708333333333338</v>
      </c>
      <c r="I127" s="44" t="str">
        <f t="shared" si="25"/>
        <v/>
      </c>
      <c r="J127" s="45">
        <f t="shared" si="26"/>
        <v>13.99999999999995</v>
      </c>
      <c r="K127" s="45">
        <f t="shared" si="27"/>
        <v>1.0000000000000764</v>
      </c>
      <c r="L127" s="45">
        <f t="shared" si="28"/>
        <v>1</v>
      </c>
      <c r="M127" s="45">
        <f t="shared" ca="1" si="29"/>
        <v>808</v>
      </c>
      <c r="N127" s="45" t="str">
        <f t="shared" si="30"/>
        <v/>
      </c>
      <c r="O127" s="45">
        <f t="shared" si="31"/>
        <v>0.76999999999999724</v>
      </c>
      <c r="P127" s="46">
        <f t="shared" si="32"/>
        <v>0.54723243542418953</v>
      </c>
      <c r="Q127" s="45">
        <f t="shared" si="33"/>
        <v>1.0000000000000763E-2</v>
      </c>
      <c r="R127" s="45">
        <f t="shared" si="34"/>
        <v>0.77999999999999803</v>
      </c>
      <c r="S127" s="46">
        <f t="shared" si="35"/>
        <v>0.55723243542419032</v>
      </c>
    </row>
    <row r="128" spans="1:19" x14ac:dyDescent="0.25">
      <c r="D128">
        <v>0.1</v>
      </c>
      <c r="F128" s="67">
        <v>0.38263888888888892</v>
      </c>
      <c r="H128" s="67">
        <v>0.38680555555555557</v>
      </c>
      <c r="I128" s="44">
        <f t="shared" si="25"/>
        <v>0.39027777777777778</v>
      </c>
      <c r="J128" s="45" t="str">
        <f t="shared" si="26"/>
        <v/>
      </c>
      <c r="K128" s="45">
        <f t="shared" si="27"/>
        <v>5.9999999999999787</v>
      </c>
      <c r="L128" s="45">
        <f t="shared" si="28"/>
        <v>2</v>
      </c>
      <c r="M128" s="45">
        <f t="shared" ca="1" si="29"/>
        <v>808</v>
      </c>
      <c r="N128" s="45">
        <f t="shared" ca="1" si="30"/>
        <v>74.000000000000057</v>
      </c>
      <c r="O128" s="45">
        <f t="shared" si="31"/>
        <v>0.25</v>
      </c>
      <c r="P128" s="46">
        <f t="shared" si="32"/>
        <v>4.342905372259271E-2</v>
      </c>
      <c r="Q128" s="45">
        <f t="shared" si="33"/>
        <v>0.59999999999999787</v>
      </c>
      <c r="R128" s="45">
        <f t="shared" si="34"/>
        <v>0.84999999999999787</v>
      </c>
      <c r="S128" s="46">
        <f t="shared" si="35"/>
        <v>0.64342905372259063</v>
      </c>
    </row>
    <row r="129" spans="1:19" x14ac:dyDescent="0.25">
      <c r="A129" s="72">
        <v>37600</v>
      </c>
      <c r="B129">
        <v>1306</v>
      </c>
      <c r="D129">
        <v>0.01</v>
      </c>
      <c r="F129" s="67">
        <v>0.60416666666666663</v>
      </c>
      <c r="H129" s="67">
        <v>0.60833333333333328</v>
      </c>
      <c r="I129" s="44">
        <f t="shared" si="25"/>
        <v>0.61180555555555549</v>
      </c>
      <c r="J129" s="45" t="str">
        <f t="shared" si="26"/>
        <v/>
      </c>
      <c r="K129" s="45">
        <f t="shared" si="27"/>
        <v>5.9999999999999787</v>
      </c>
      <c r="L129" s="45">
        <f t="shared" si="28"/>
        <v>1</v>
      </c>
      <c r="M129" s="45">
        <f t="shared" ca="1" si="29"/>
        <v>1306</v>
      </c>
      <c r="N129" s="45">
        <f t="shared" ca="1" si="30"/>
        <v>94.999999999999986</v>
      </c>
      <c r="O129" s="45">
        <f t="shared" si="31"/>
        <v>2.5000000000000001E-2</v>
      </c>
      <c r="P129" s="46">
        <f t="shared" si="32"/>
        <v>5.4281443780592247E-3</v>
      </c>
      <c r="Q129" s="45">
        <f t="shared" si="33"/>
        <v>5.999999999999979E-2</v>
      </c>
      <c r="R129" s="45">
        <f t="shared" si="34"/>
        <v>8.4999999999999798E-2</v>
      </c>
      <c r="S129" s="46">
        <f t="shared" si="35"/>
        <v>6.5428144378059008E-2</v>
      </c>
    </row>
    <row r="130" spans="1:19" x14ac:dyDescent="0.25">
      <c r="A130" s="72">
        <v>37600</v>
      </c>
      <c r="B130">
        <v>1449</v>
      </c>
      <c r="D130">
        <v>0.01</v>
      </c>
      <c r="F130" s="67">
        <v>0.68472222222222223</v>
      </c>
      <c r="H130" s="67">
        <v>0.69166666666666676</v>
      </c>
      <c r="I130" s="44">
        <f t="shared" si="25"/>
        <v>0.69513888888888897</v>
      </c>
      <c r="J130" s="45" t="str">
        <f t="shared" si="26"/>
        <v/>
      </c>
      <c r="K130" s="45">
        <f t="shared" si="27"/>
        <v>10.000000000000124</v>
      </c>
      <c r="L130" s="45">
        <f t="shared" si="28"/>
        <v>1</v>
      </c>
      <c r="M130" s="45">
        <f t="shared" ca="1" si="29"/>
        <v>1449</v>
      </c>
      <c r="N130" s="45">
        <f t="shared" ca="1" si="30"/>
        <v>112.00000000000009</v>
      </c>
      <c r="O130" s="45">
        <f t="shared" si="31"/>
        <v>2.5000000000000001E-2</v>
      </c>
      <c r="P130" s="46">
        <f t="shared" si="32"/>
        <v>5.4281443780592247E-3</v>
      </c>
      <c r="Q130" s="45">
        <f t="shared" si="33"/>
        <v>0.10000000000000124</v>
      </c>
      <c r="R130" s="45">
        <f t="shared" si="34"/>
        <v>0.12500000000000125</v>
      </c>
      <c r="S130" s="46">
        <f t="shared" si="35"/>
        <v>0.10542814437806046</v>
      </c>
    </row>
    <row r="131" spans="1:19" x14ac:dyDescent="0.25">
      <c r="A131" s="72">
        <v>37601</v>
      </c>
      <c r="B131">
        <v>813</v>
      </c>
      <c r="D131">
        <v>0.01</v>
      </c>
      <c r="F131" s="67">
        <v>0.56041666666666667</v>
      </c>
      <c r="H131" s="67">
        <v>0.56874999999999998</v>
      </c>
      <c r="I131" s="44" t="str">
        <f t="shared" ref="I131:I194" si="36">IF(OR(A132&lt;&gt;"",D132=""),H131+TIME(0,5,0),"")</f>
        <v/>
      </c>
      <c r="J131" s="45">
        <f t="shared" si="26"/>
        <v>11.000000000000121</v>
      </c>
      <c r="K131" s="45">
        <f t="shared" si="27"/>
        <v>11.999999999999957</v>
      </c>
      <c r="L131" s="45">
        <f t="shared" si="28"/>
        <v>1</v>
      </c>
      <c r="M131" s="45">
        <f t="shared" ca="1" si="29"/>
        <v>813</v>
      </c>
      <c r="N131" s="45" t="str">
        <f t="shared" si="30"/>
        <v/>
      </c>
      <c r="O131" s="45">
        <f t="shared" si="31"/>
        <v>0.60500000000000664</v>
      </c>
      <c r="P131" s="46">
        <f t="shared" si="32"/>
        <v>0.4299683421190123</v>
      </c>
      <c r="Q131" s="45">
        <f t="shared" si="33"/>
        <v>0.11999999999999958</v>
      </c>
      <c r="R131" s="45">
        <f t="shared" si="34"/>
        <v>0.7250000000000062</v>
      </c>
      <c r="S131" s="46">
        <f t="shared" si="35"/>
        <v>0.54996834211901191</v>
      </c>
    </row>
    <row r="132" spans="1:19" x14ac:dyDescent="0.25">
      <c r="D132">
        <v>0.1</v>
      </c>
      <c r="F132" s="67">
        <v>0.57430555555555551</v>
      </c>
      <c r="H132" s="67">
        <v>0.57638888888888895</v>
      </c>
      <c r="I132" s="44" t="str">
        <f t="shared" si="36"/>
        <v/>
      </c>
      <c r="J132" s="45">
        <f t="shared" si="26"/>
        <v>13.99999999999995</v>
      </c>
      <c r="K132" s="45">
        <f t="shared" si="27"/>
        <v>3.0000000000001492</v>
      </c>
      <c r="L132" s="45">
        <f t="shared" si="28"/>
        <v>2</v>
      </c>
      <c r="M132" s="45">
        <f t="shared" ca="1" si="29"/>
        <v>813</v>
      </c>
      <c r="N132" s="45" t="str">
        <f t="shared" si="30"/>
        <v/>
      </c>
      <c r="O132" s="45">
        <f t="shared" si="31"/>
        <v>0.76999999999999724</v>
      </c>
      <c r="P132" s="46">
        <f t="shared" si="32"/>
        <v>0.54723243542418942</v>
      </c>
      <c r="Q132" s="45">
        <f t="shared" si="33"/>
        <v>0.30000000000001492</v>
      </c>
      <c r="R132" s="45">
        <f t="shared" si="34"/>
        <v>1.0700000000000123</v>
      </c>
      <c r="S132" s="46">
        <f t="shared" si="35"/>
        <v>0.84723243542420434</v>
      </c>
    </row>
    <row r="133" spans="1:19" x14ac:dyDescent="0.25">
      <c r="D133">
        <v>0.01</v>
      </c>
      <c r="F133" s="67">
        <v>0.58333333333333337</v>
      </c>
      <c r="H133" s="67">
        <v>0.58611111111111114</v>
      </c>
      <c r="I133" s="44" t="str">
        <f t="shared" si="36"/>
        <v/>
      </c>
      <c r="J133" s="45">
        <f t="shared" si="26"/>
        <v>12.999999999999954</v>
      </c>
      <c r="K133" s="45">
        <f t="shared" si="27"/>
        <v>3.9999999999999858</v>
      </c>
      <c r="L133" s="45">
        <f t="shared" si="28"/>
        <v>3</v>
      </c>
      <c r="M133" s="45">
        <f t="shared" ca="1" si="29"/>
        <v>813</v>
      </c>
      <c r="N133" s="45" t="str">
        <f t="shared" si="30"/>
        <v/>
      </c>
      <c r="O133" s="45">
        <f t="shared" si="31"/>
        <v>0.71499999999999742</v>
      </c>
      <c r="P133" s="46">
        <f t="shared" si="32"/>
        <v>0.50814440432246166</v>
      </c>
      <c r="Q133" s="45">
        <f t="shared" si="33"/>
        <v>3.9999999999999862E-2</v>
      </c>
      <c r="R133" s="45">
        <f t="shared" si="34"/>
        <v>0.75499999999999723</v>
      </c>
      <c r="S133" s="46">
        <f t="shared" si="35"/>
        <v>0.54814440432246148</v>
      </c>
    </row>
    <row r="134" spans="1:19" x14ac:dyDescent="0.25">
      <c r="D134">
        <v>0.1</v>
      </c>
      <c r="F134" s="67">
        <v>0.59236111111111112</v>
      </c>
      <c r="H134" s="67">
        <v>0.59513888888888888</v>
      </c>
      <c r="I134" s="44" t="str">
        <f t="shared" si="36"/>
        <v/>
      </c>
      <c r="J134" s="45">
        <f t="shared" si="26"/>
        <v>14.999999999999947</v>
      </c>
      <c r="K134" s="45">
        <f t="shared" si="27"/>
        <v>3.9999999999999858</v>
      </c>
      <c r="L134" s="45">
        <f t="shared" si="28"/>
        <v>4</v>
      </c>
      <c r="M134" s="45">
        <f t="shared" ca="1" si="29"/>
        <v>813</v>
      </c>
      <c r="N134" s="45" t="str">
        <f t="shared" si="30"/>
        <v/>
      </c>
      <c r="O134" s="45">
        <f t="shared" si="31"/>
        <v>0.82499999999999707</v>
      </c>
      <c r="P134" s="46">
        <f t="shared" si="32"/>
        <v>0.58632046652591729</v>
      </c>
      <c r="Q134" s="45">
        <f t="shared" si="33"/>
        <v>0.39999999999999858</v>
      </c>
      <c r="R134" s="45">
        <f t="shared" si="34"/>
        <v>1.2249999999999956</v>
      </c>
      <c r="S134" s="46">
        <f t="shared" si="35"/>
        <v>0.98632046652591587</v>
      </c>
    </row>
    <row r="135" spans="1:19" x14ac:dyDescent="0.25">
      <c r="D135">
        <v>0.01</v>
      </c>
      <c r="F135" s="67">
        <v>0.60069444444444442</v>
      </c>
      <c r="H135" s="67">
        <v>0.60555555555555551</v>
      </c>
      <c r="I135" s="44" t="str">
        <f t="shared" si="36"/>
        <v/>
      </c>
      <c r="J135" s="45">
        <f t="shared" si="26"/>
        <v>11.000000000000121</v>
      </c>
      <c r="K135" s="45">
        <f t="shared" si="27"/>
        <v>6.9999999999999751</v>
      </c>
      <c r="L135" s="45">
        <f t="shared" si="28"/>
        <v>5</v>
      </c>
      <c r="M135" s="45">
        <f t="shared" ca="1" si="29"/>
        <v>813</v>
      </c>
      <c r="N135" s="45" t="str">
        <f t="shared" si="30"/>
        <v/>
      </c>
      <c r="O135" s="45">
        <f t="shared" si="31"/>
        <v>0.60500000000000664</v>
      </c>
      <c r="P135" s="46">
        <f t="shared" si="32"/>
        <v>0.4299683421190123</v>
      </c>
      <c r="Q135" s="45">
        <f t="shared" si="33"/>
        <v>6.9999999999999757E-2</v>
      </c>
      <c r="R135" s="45">
        <f t="shared" si="34"/>
        <v>0.67500000000000637</v>
      </c>
      <c r="S135" s="46">
        <f t="shared" si="35"/>
        <v>0.49996834211901209</v>
      </c>
    </row>
    <row r="136" spans="1:19" x14ac:dyDescent="0.25">
      <c r="D136">
        <v>0.1</v>
      </c>
      <c r="F136" s="67">
        <v>0.61041666666666672</v>
      </c>
      <c r="H136" s="67">
        <v>0.61319444444444449</v>
      </c>
      <c r="I136" s="44" t="str">
        <f t="shared" si="36"/>
        <v/>
      </c>
      <c r="J136" s="45">
        <f t="shared" si="26"/>
        <v>20.999999999999925</v>
      </c>
      <c r="K136" s="45">
        <f t="shared" si="27"/>
        <v>3.9999999999999858</v>
      </c>
      <c r="L136" s="45">
        <f t="shared" si="28"/>
        <v>6</v>
      </c>
      <c r="M136" s="45">
        <f t="shared" ca="1" si="29"/>
        <v>813</v>
      </c>
      <c r="N136" s="45" t="str">
        <f t="shared" si="30"/>
        <v/>
      </c>
      <c r="O136" s="45">
        <f t="shared" si="31"/>
        <v>13.649999999999952</v>
      </c>
      <c r="P136" s="46">
        <f t="shared" si="32"/>
        <v>9.2961581539862674</v>
      </c>
      <c r="Q136" s="45">
        <f t="shared" si="33"/>
        <v>0.39999999999999858</v>
      </c>
      <c r="R136" s="45">
        <f t="shared" si="34"/>
        <v>14.049999999999951</v>
      </c>
      <c r="S136" s="46">
        <f t="shared" si="35"/>
        <v>9.696158153986266</v>
      </c>
    </row>
    <row r="137" spans="1:19" x14ac:dyDescent="0.25">
      <c r="D137">
        <v>1.2</v>
      </c>
      <c r="F137" s="67">
        <v>0.61875000000000002</v>
      </c>
      <c r="H137" s="67">
        <v>0.62777777777777777</v>
      </c>
      <c r="I137" s="44" t="str">
        <f t="shared" si="36"/>
        <v/>
      </c>
      <c r="J137" s="45">
        <f t="shared" si="26"/>
        <v>16.000000000000103</v>
      </c>
      <c r="K137" s="45">
        <f t="shared" si="27"/>
        <v>12.999999999999954</v>
      </c>
      <c r="L137" s="45">
        <f t="shared" si="28"/>
        <v>7</v>
      </c>
      <c r="M137" s="45">
        <f t="shared" ca="1" si="29"/>
        <v>813</v>
      </c>
      <c r="N137" s="45" t="str">
        <f t="shared" si="30"/>
        <v/>
      </c>
      <c r="O137" s="45">
        <f t="shared" si="31"/>
        <v>9.6800000000000619</v>
      </c>
      <c r="P137" s="46">
        <f t="shared" si="32"/>
        <v>3.9771127346249178</v>
      </c>
      <c r="Q137" s="45">
        <f t="shared" si="33"/>
        <v>15.599999999999945</v>
      </c>
      <c r="R137" s="45">
        <f t="shared" si="34"/>
        <v>25.280000000000008</v>
      </c>
      <c r="S137" s="46">
        <f t="shared" si="35"/>
        <v>19.577112734624862</v>
      </c>
    </row>
    <row r="138" spans="1:19" x14ac:dyDescent="0.25">
      <c r="D138">
        <v>0.01</v>
      </c>
      <c r="F138" s="67">
        <v>0.63611111111111118</v>
      </c>
      <c r="H138" s="67">
        <v>0.63888888888888895</v>
      </c>
      <c r="I138" s="44" t="str">
        <f t="shared" si="36"/>
        <v/>
      </c>
      <c r="J138" s="45">
        <f t="shared" si="26"/>
        <v>15.999999999999943</v>
      </c>
      <c r="K138" s="45">
        <f t="shared" si="27"/>
        <v>3.9999999999999858</v>
      </c>
      <c r="L138" s="45">
        <f t="shared" si="28"/>
        <v>8</v>
      </c>
      <c r="M138" s="45">
        <f t="shared" ca="1" si="29"/>
        <v>813</v>
      </c>
      <c r="N138" s="45" t="str">
        <f t="shared" si="30"/>
        <v/>
      </c>
      <c r="O138" s="45">
        <f t="shared" si="31"/>
        <v>16.079999999999941</v>
      </c>
      <c r="P138" s="46">
        <f t="shared" si="32"/>
        <v>6.0095678909292589</v>
      </c>
      <c r="Q138" s="45">
        <f t="shared" si="33"/>
        <v>3.9999999999999862E-2</v>
      </c>
      <c r="R138" s="45">
        <f t="shared" si="34"/>
        <v>16.119999999999941</v>
      </c>
      <c r="S138" s="46">
        <f t="shared" si="35"/>
        <v>6.049567890929259</v>
      </c>
    </row>
    <row r="139" spans="1:19" x14ac:dyDescent="0.25">
      <c r="D139">
        <v>2</v>
      </c>
      <c r="F139" s="67">
        <v>0.64722222222222225</v>
      </c>
      <c r="H139" s="67">
        <v>0.65</v>
      </c>
      <c r="I139" s="44" t="str">
        <f t="shared" si="36"/>
        <v/>
      </c>
      <c r="J139" s="45">
        <f t="shared" ref="J139:J202" si="37">IF(AND(OR(AND(A139&lt;&gt;"",A140=""),AND(A139="",A140="")),D140&lt;&gt;""),(H140-H139)*1440,"")</f>
        <v>10.999999999999961</v>
      </c>
      <c r="K139" s="45">
        <f t="shared" ref="K139:K202" si="38">(H139-F139)*1440</f>
        <v>3.9999999999999858</v>
      </c>
      <c r="L139" s="45">
        <f t="shared" ref="L139:L202" si="39">IF(A139&lt;&gt;"",1,L138+1)</f>
        <v>9</v>
      </c>
      <c r="M139" s="45">
        <f t="shared" ref="M139:M202" ca="1" si="40">OFFSET(B139,-L139+1,0)</f>
        <v>813</v>
      </c>
      <c r="N139" s="45" t="str">
        <f t="shared" ref="N139:N202" si="41">IF(I139&lt;&gt;"",(I139-VALUE(CONCATENATE(LEFT(M139,LEN(M139)-2),":",RIGHT(M139,2))))*1440,"")</f>
        <v/>
      </c>
      <c r="O139" s="45">
        <f t="shared" ref="O139:O202" si="42">IF(J139&lt;&gt;"",(D139+D140)*J139/2,D139*5/2)</f>
        <v>32.999999999999886</v>
      </c>
      <c r="P139" s="46">
        <f t="shared" ref="P139:P202" si="43">IF(J139&lt;&gt;"",(D140-D139)*J139/LN((D140+0.000001)/(D139+0.000001)),-5*(D139-0.000001)/(LN(1/D139)-13.8155))</f>
        <v>31.739302347086312</v>
      </c>
      <c r="Q139" s="45">
        <f t="shared" ref="Q139:Q202" si="44">(D139*K139)</f>
        <v>7.9999999999999716</v>
      </c>
      <c r="R139" s="45">
        <f t="shared" ref="R139:R202" si="45">O139+Q139</f>
        <v>40.999999999999858</v>
      </c>
      <c r="S139" s="46">
        <f t="shared" ref="S139:S202" si="46">P139+Q139</f>
        <v>39.73930234708628</v>
      </c>
    </row>
    <row r="140" spans="1:19" x14ac:dyDescent="0.25">
      <c r="D140">
        <v>4</v>
      </c>
      <c r="F140" s="67">
        <v>0.65347222222222223</v>
      </c>
      <c r="G140" s="67"/>
      <c r="H140" s="67">
        <v>0.65763888888888888</v>
      </c>
      <c r="I140" s="44">
        <f t="shared" si="36"/>
        <v>0.66111111111111109</v>
      </c>
      <c r="J140" s="45" t="str">
        <f t="shared" si="37"/>
        <v/>
      </c>
      <c r="K140" s="45">
        <f t="shared" si="38"/>
        <v>5.9999999999999787</v>
      </c>
      <c r="L140" s="45">
        <f t="shared" si="39"/>
        <v>10</v>
      </c>
      <c r="M140" s="45">
        <f t="shared" ca="1" si="40"/>
        <v>813</v>
      </c>
      <c r="N140" s="45">
        <f t="shared" ca="1" si="41"/>
        <v>458.99999999999994</v>
      </c>
      <c r="O140" s="45">
        <f t="shared" si="42"/>
        <v>10</v>
      </c>
      <c r="P140" s="46">
        <f t="shared" si="43"/>
        <v>1.3156338340657985</v>
      </c>
      <c r="Q140" s="45">
        <f t="shared" si="44"/>
        <v>23.999999999999915</v>
      </c>
      <c r="R140" s="45">
        <f t="shared" si="45"/>
        <v>33.999999999999915</v>
      </c>
      <c r="S140" s="46">
        <f t="shared" si="46"/>
        <v>25.315633834065714</v>
      </c>
    </row>
    <row r="141" spans="1:19" x14ac:dyDescent="0.25">
      <c r="A141" s="72">
        <v>37602</v>
      </c>
      <c r="B141">
        <v>0.93819399999999997</v>
      </c>
      <c r="C141" s="66"/>
      <c r="D141">
        <v>0.01</v>
      </c>
      <c r="F141" s="67">
        <v>0.6972222222222223</v>
      </c>
      <c r="G141" s="67"/>
      <c r="H141" s="67">
        <v>0.7055555555555556</v>
      </c>
      <c r="I141" s="44">
        <f t="shared" si="36"/>
        <v>0.70902777777777781</v>
      </c>
      <c r="J141" s="45" t="str">
        <f t="shared" si="37"/>
        <v/>
      </c>
      <c r="K141" s="45">
        <f t="shared" si="38"/>
        <v>11.999999999999957</v>
      </c>
      <c r="L141" s="45">
        <f t="shared" si="39"/>
        <v>1</v>
      </c>
      <c r="M141" s="45">
        <f t="shared" ca="1" si="40"/>
        <v>0.93819399999999997</v>
      </c>
      <c r="N141" s="45" t="e">
        <f ca="1">IF(I141&lt;&gt;"",(I141-VALUE(CONCATENATE(LEFT(M141,LEN(M141)-2),":",RIGHT(M141,2))))*1440,"")</f>
        <v>#VALUE!</v>
      </c>
      <c r="O141" s="45">
        <f t="shared" si="42"/>
        <v>2.5000000000000001E-2</v>
      </c>
      <c r="P141" s="46">
        <f t="shared" si="43"/>
        <v>5.4281443780592247E-3</v>
      </c>
      <c r="Q141" s="45">
        <f t="shared" si="44"/>
        <v>0.11999999999999958</v>
      </c>
      <c r="R141" s="45">
        <f t="shared" si="45"/>
        <v>0.14499999999999957</v>
      </c>
      <c r="S141" s="46">
        <f t="shared" si="46"/>
        <v>0.1254281443780588</v>
      </c>
    </row>
    <row r="142" spans="1:19" x14ac:dyDescent="0.25">
      <c r="A142" s="72">
        <v>37603</v>
      </c>
      <c r="B142">
        <v>809</v>
      </c>
      <c r="C142" s="66"/>
      <c r="D142">
        <v>0.01</v>
      </c>
      <c r="F142" s="67">
        <v>0.38055555555555554</v>
      </c>
      <c r="G142" s="67"/>
      <c r="H142" s="67">
        <v>0.39027777777777778</v>
      </c>
      <c r="I142" s="44" t="str">
        <f t="shared" si="36"/>
        <v/>
      </c>
      <c r="J142" s="45">
        <f t="shared" si="37"/>
        <v>17.999999999999936</v>
      </c>
      <c r="K142" s="45">
        <f t="shared" si="38"/>
        <v>14.00000000000003</v>
      </c>
      <c r="L142" s="45">
        <f t="shared" si="39"/>
        <v>1</v>
      </c>
      <c r="M142" s="45">
        <f t="shared" ca="1" si="40"/>
        <v>809</v>
      </c>
      <c r="N142" s="45" t="str">
        <f t="shared" si="41"/>
        <v/>
      </c>
      <c r="O142" s="45">
        <f t="shared" si="42"/>
        <v>90.089999999999677</v>
      </c>
      <c r="P142" s="46">
        <f t="shared" si="43"/>
        <v>26.031987701208283</v>
      </c>
      <c r="Q142" s="45">
        <f t="shared" si="44"/>
        <v>0.14000000000000032</v>
      </c>
      <c r="R142" s="45">
        <f t="shared" si="45"/>
        <v>90.229999999999677</v>
      </c>
      <c r="S142" s="46">
        <f t="shared" si="46"/>
        <v>26.171987701208284</v>
      </c>
    </row>
    <row r="143" spans="1:19" x14ac:dyDescent="0.25">
      <c r="D143">
        <v>10</v>
      </c>
      <c r="F143" s="67">
        <v>0.39583333333333331</v>
      </c>
      <c r="G143" s="67"/>
      <c r="H143" s="67">
        <v>0.40277777777777773</v>
      </c>
      <c r="I143" s="44" t="str">
        <f t="shared" si="36"/>
        <v/>
      </c>
      <c r="J143" s="45">
        <f t="shared" si="37"/>
        <v>90</v>
      </c>
      <c r="K143" s="45">
        <f t="shared" si="38"/>
        <v>9.9999999999999645</v>
      </c>
      <c r="L143" s="45">
        <f t="shared" si="39"/>
        <v>2</v>
      </c>
      <c r="M143" s="45">
        <f t="shared" ca="1" si="40"/>
        <v>809</v>
      </c>
      <c r="N143" s="45" t="str">
        <f t="shared" si="41"/>
        <v/>
      </c>
      <c r="O143" s="45">
        <f t="shared" si="42"/>
        <v>8550</v>
      </c>
      <c r="P143" s="46">
        <f t="shared" si="43"/>
        <v>5293.4368937621366</v>
      </c>
      <c r="Q143" s="45">
        <f t="shared" si="44"/>
        <v>99.999999999999645</v>
      </c>
      <c r="R143" s="45">
        <f t="shared" si="45"/>
        <v>8650</v>
      </c>
      <c r="S143" s="46">
        <f t="shared" si="46"/>
        <v>5393.4368937621366</v>
      </c>
    </row>
    <row r="144" spans="1:19" x14ac:dyDescent="0.25">
      <c r="D144">
        <v>180</v>
      </c>
      <c r="F144" s="67">
        <v>0.40625</v>
      </c>
      <c r="G144" s="67"/>
      <c r="H144" s="67">
        <v>0.46527777777777773</v>
      </c>
      <c r="I144" s="44">
        <f t="shared" si="36"/>
        <v>0.46874999999999994</v>
      </c>
      <c r="J144" s="45" t="str">
        <f t="shared" si="37"/>
        <v/>
      </c>
      <c r="K144" s="45">
        <f t="shared" si="38"/>
        <v>84.999999999999943</v>
      </c>
      <c r="L144" s="45">
        <f t="shared" si="39"/>
        <v>3</v>
      </c>
      <c r="M144" s="45">
        <f t="shared" ca="1" si="40"/>
        <v>809</v>
      </c>
      <c r="N144" s="45">
        <f t="shared" ca="1" si="41"/>
        <v>185.99999999999989</v>
      </c>
      <c r="O144" s="45">
        <f t="shared" si="42"/>
        <v>450</v>
      </c>
      <c r="P144" s="46">
        <f t="shared" si="43"/>
        <v>47.347346607878421</v>
      </c>
      <c r="Q144" s="45">
        <f t="shared" si="44"/>
        <v>15299.999999999989</v>
      </c>
      <c r="R144" s="45">
        <f t="shared" si="45"/>
        <v>15749.999999999989</v>
      </c>
      <c r="S144" s="46">
        <f t="shared" si="46"/>
        <v>15347.347346607867</v>
      </c>
    </row>
    <row r="145" spans="1:19" x14ac:dyDescent="0.25">
      <c r="A145" s="72">
        <v>37603</v>
      </c>
      <c r="B145">
        <v>1301</v>
      </c>
      <c r="C145" s="66"/>
      <c r="D145">
        <v>20</v>
      </c>
      <c r="F145" s="67">
        <v>0.57638888888888895</v>
      </c>
      <c r="G145" s="67"/>
      <c r="H145" s="67">
        <v>0.59027777777777779</v>
      </c>
      <c r="I145" s="44">
        <f t="shared" si="36"/>
        <v>0.59375</v>
      </c>
      <c r="J145" s="45" t="str">
        <f t="shared" si="37"/>
        <v/>
      </c>
      <c r="K145" s="45">
        <f t="shared" si="38"/>
        <v>19.999999999999929</v>
      </c>
      <c r="L145" s="45">
        <f t="shared" si="39"/>
        <v>1</v>
      </c>
      <c r="M145" s="45">
        <f t="shared" ca="1" si="40"/>
        <v>1301</v>
      </c>
      <c r="N145" s="45">
        <f t="shared" ca="1" si="41"/>
        <v>73.999999999999901</v>
      </c>
      <c r="O145" s="45">
        <f t="shared" si="42"/>
        <v>50</v>
      </c>
      <c r="P145" s="46">
        <f t="shared" si="43"/>
        <v>5.9484036251947776</v>
      </c>
      <c r="Q145" s="45">
        <f t="shared" si="44"/>
        <v>399.99999999999858</v>
      </c>
      <c r="R145" s="45">
        <f t="shared" si="45"/>
        <v>449.99999999999858</v>
      </c>
      <c r="S145" s="46">
        <f t="shared" si="46"/>
        <v>405.94840362519335</v>
      </c>
    </row>
    <row r="146" spans="1:19" x14ac:dyDescent="0.25">
      <c r="A146" s="72">
        <v>37606</v>
      </c>
      <c r="B146">
        <v>1005</v>
      </c>
      <c r="C146" s="66"/>
      <c r="D146">
        <v>0.01</v>
      </c>
      <c r="F146" s="67">
        <v>0.44097222222222227</v>
      </c>
      <c r="G146" s="67"/>
      <c r="H146" s="67">
        <v>0.44513888888888892</v>
      </c>
      <c r="I146" s="44" t="str">
        <f t="shared" si="36"/>
        <v/>
      </c>
      <c r="J146" s="45">
        <f t="shared" si="37"/>
        <v>10.999999999999961</v>
      </c>
      <c r="K146" s="45">
        <f t="shared" si="38"/>
        <v>5.9999999999999787</v>
      </c>
      <c r="L146" s="45">
        <f t="shared" si="39"/>
        <v>1</v>
      </c>
      <c r="M146" s="45">
        <f t="shared" ca="1" si="40"/>
        <v>1005</v>
      </c>
      <c r="N146" s="45" t="str">
        <f t="shared" si="41"/>
        <v/>
      </c>
      <c r="O146" s="45">
        <f t="shared" si="42"/>
        <v>0.93499999999999672</v>
      </c>
      <c r="P146" s="46">
        <f t="shared" si="43"/>
        <v>0.59513182658837849</v>
      </c>
      <c r="Q146" s="45">
        <f t="shared" si="44"/>
        <v>5.999999999999979E-2</v>
      </c>
      <c r="R146" s="45">
        <f t="shared" si="45"/>
        <v>0.99499999999999655</v>
      </c>
      <c r="S146" s="46">
        <f t="shared" si="46"/>
        <v>0.65513182658837832</v>
      </c>
    </row>
    <row r="147" spans="1:19" x14ac:dyDescent="0.25">
      <c r="D147">
        <v>0.16</v>
      </c>
      <c r="F147" s="67">
        <v>0.44930555555555557</v>
      </c>
      <c r="G147" s="67"/>
      <c r="H147" s="67">
        <v>0.45277777777777778</v>
      </c>
      <c r="I147" s="44" t="str">
        <f t="shared" si="36"/>
        <v/>
      </c>
      <c r="J147" s="45">
        <f t="shared" si="37"/>
        <v>13.000000000000034</v>
      </c>
      <c r="K147" s="45">
        <f t="shared" si="38"/>
        <v>4.9999999999999822</v>
      </c>
      <c r="L147" s="45">
        <f t="shared" si="39"/>
        <v>2</v>
      </c>
      <c r="M147" s="45">
        <f t="shared" ca="1" si="40"/>
        <v>1005</v>
      </c>
      <c r="N147" s="45" t="str">
        <f t="shared" si="41"/>
        <v/>
      </c>
      <c r="O147" s="45">
        <f t="shared" si="42"/>
        <v>1.0660000000000027</v>
      </c>
      <c r="P147" s="46">
        <f t="shared" si="43"/>
        <v>0.54979676647672981</v>
      </c>
      <c r="Q147" s="45">
        <f t="shared" si="44"/>
        <v>0.79999999999999716</v>
      </c>
      <c r="R147" s="45">
        <f t="shared" si="45"/>
        <v>1.8659999999999999</v>
      </c>
      <c r="S147" s="46">
        <f t="shared" si="46"/>
        <v>1.349796766476727</v>
      </c>
    </row>
    <row r="148" spans="1:19" x14ac:dyDescent="0.25">
      <c r="D148">
        <v>4.0000000000000001E-3</v>
      </c>
      <c r="F148" s="67">
        <v>0.4597222222222222</v>
      </c>
      <c r="G148" s="67"/>
      <c r="H148" s="67">
        <v>0.46180555555555558</v>
      </c>
      <c r="I148" s="44">
        <f t="shared" si="36"/>
        <v>0.46527777777777779</v>
      </c>
      <c r="J148" s="45" t="str">
        <f t="shared" si="37"/>
        <v/>
      </c>
      <c r="K148" s="45">
        <f t="shared" si="38"/>
        <v>3.0000000000000693</v>
      </c>
      <c r="L148" s="45">
        <f t="shared" si="39"/>
        <v>3</v>
      </c>
      <c r="M148" s="45">
        <f t="shared" ca="1" si="40"/>
        <v>1005</v>
      </c>
      <c r="N148" s="45">
        <f t="shared" ca="1" si="41"/>
        <v>65.000000000000014</v>
      </c>
      <c r="O148" s="45">
        <f t="shared" si="42"/>
        <v>0.01</v>
      </c>
      <c r="P148" s="46">
        <f t="shared" si="43"/>
        <v>2.4107675165242134E-3</v>
      </c>
      <c r="Q148" s="45">
        <f t="shared" si="44"/>
        <v>1.2000000000000278E-2</v>
      </c>
      <c r="R148" s="45">
        <f t="shared" si="45"/>
        <v>2.2000000000000276E-2</v>
      </c>
      <c r="S148" s="46">
        <f t="shared" si="46"/>
        <v>1.4410767516524491E-2</v>
      </c>
    </row>
    <row r="149" spans="1:19" x14ac:dyDescent="0.25">
      <c r="A149" s="72">
        <v>37606</v>
      </c>
      <c r="B149">
        <v>1424</v>
      </c>
      <c r="C149" s="66"/>
      <c r="D149">
        <v>0.01</v>
      </c>
      <c r="F149" s="67">
        <v>0.65208333333333335</v>
      </c>
      <c r="G149" s="67"/>
      <c r="H149" s="67">
        <v>0.65277777777777779</v>
      </c>
      <c r="I149" s="44" t="str">
        <f t="shared" si="36"/>
        <v/>
      </c>
      <c r="J149" s="45">
        <f t="shared" si="37"/>
        <v>18.999999999999932</v>
      </c>
      <c r="K149" s="45">
        <f t="shared" si="38"/>
        <v>0.99999999999999645</v>
      </c>
      <c r="L149" s="45">
        <f t="shared" si="39"/>
        <v>1</v>
      </c>
      <c r="M149" s="45">
        <f t="shared" ca="1" si="40"/>
        <v>1424</v>
      </c>
      <c r="N149" s="45" t="str">
        <f t="shared" si="41"/>
        <v/>
      </c>
      <c r="O149" s="45">
        <f t="shared" si="42"/>
        <v>1.6149999999999944</v>
      </c>
      <c r="P149" s="46">
        <f t="shared" si="43"/>
        <v>1.0279549731981084</v>
      </c>
      <c r="Q149" s="45">
        <f t="shared" si="44"/>
        <v>9.9999999999999655E-3</v>
      </c>
      <c r="R149" s="45">
        <f t="shared" si="45"/>
        <v>1.6249999999999944</v>
      </c>
      <c r="S149" s="46">
        <f t="shared" si="46"/>
        <v>1.0379549731981084</v>
      </c>
    </row>
    <row r="150" spans="1:19" x14ac:dyDescent="0.25">
      <c r="D150">
        <v>0.16</v>
      </c>
      <c r="F150" s="67">
        <v>0.65555555555555556</v>
      </c>
      <c r="G150" s="67"/>
      <c r="H150" s="67">
        <v>0.66597222222222219</v>
      </c>
      <c r="I150" s="44" t="str">
        <f t="shared" si="36"/>
        <v/>
      </c>
      <c r="J150" s="45">
        <f t="shared" si="37"/>
        <v>18.000000000000096</v>
      </c>
      <c r="K150" s="45">
        <f t="shared" si="38"/>
        <v>14.999999999999947</v>
      </c>
      <c r="L150" s="45">
        <f t="shared" si="39"/>
        <v>2</v>
      </c>
      <c r="M150" s="45">
        <f t="shared" ca="1" si="40"/>
        <v>1424</v>
      </c>
      <c r="N150" s="45" t="str">
        <f t="shared" si="41"/>
        <v/>
      </c>
      <c r="O150" s="45">
        <f t="shared" si="42"/>
        <v>1.476000000000008</v>
      </c>
      <c r="P150" s="46">
        <f t="shared" si="43"/>
        <v>0.7612570612754741</v>
      </c>
      <c r="Q150" s="45">
        <f t="shared" si="44"/>
        <v>2.3999999999999915</v>
      </c>
      <c r="R150" s="45">
        <f t="shared" si="45"/>
        <v>3.8759999999999994</v>
      </c>
      <c r="S150" s="46">
        <f t="shared" si="46"/>
        <v>3.1612570612754656</v>
      </c>
    </row>
    <row r="151" spans="1:19" x14ac:dyDescent="0.25">
      <c r="D151">
        <v>4.0000000000000001E-3</v>
      </c>
      <c r="F151" s="67">
        <v>0.67638888888888893</v>
      </c>
      <c r="G151" s="67"/>
      <c r="H151" s="67">
        <v>0.67847222222222225</v>
      </c>
      <c r="I151" s="44">
        <f t="shared" si="36"/>
        <v>0.68194444444444446</v>
      </c>
      <c r="J151" s="45" t="str">
        <f t="shared" si="37"/>
        <v/>
      </c>
      <c r="K151" s="45">
        <f t="shared" si="38"/>
        <v>2.9999999999999893</v>
      </c>
      <c r="L151" s="45">
        <f t="shared" si="39"/>
        <v>3</v>
      </c>
      <c r="M151" s="45">
        <f t="shared" ca="1" si="40"/>
        <v>1424</v>
      </c>
      <c r="N151" s="45">
        <f t="shared" ca="1" si="41"/>
        <v>118.00000000000006</v>
      </c>
      <c r="O151" s="45">
        <f t="shared" si="42"/>
        <v>0.01</v>
      </c>
      <c r="P151" s="46">
        <f t="shared" si="43"/>
        <v>2.4107675165242134E-3</v>
      </c>
      <c r="Q151" s="45">
        <f t="shared" si="44"/>
        <v>1.1999999999999957E-2</v>
      </c>
      <c r="R151" s="45">
        <f t="shared" si="45"/>
        <v>2.1999999999999957E-2</v>
      </c>
      <c r="S151" s="46">
        <f t="shared" si="46"/>
        <v>1.441076751652417E-2</v>
      </c>
    </row>
    <row r="152" spans="1:19" x14ac:dyDescent="0.25">
      <c r="A152" s="72">
        <v>37607</v>
      </c>
      <c r="B152">
        <v>1259</v>
      </c>
      <c r="C152" s="66"/>
      <c r="D152">
        <v>0.01</v>
      </c>
      <c r="F152" s="67">
        <v>0.5854166666666667</v>
      </c>
      <c r="G152" s="67"/>
      <c r="H152" s="67">
        <v>0.58888888888888891</v>
      </c>
      <c r="I152" s="44" t="str">
        <f t="shared" si="36"/>
        <v/>
      </c>
      <c r="J152" s="45">
        <f t="shared" si="37"/>
        <v>9.9999999999999645</v>
      </c>
      <c r="K152" s="45">
        <f t="shared" si="38"/>
        <v>4.9999999999999822</v>
      </c>
      <c r="L152" s="45">
        <f t="shared" si="39"/>
        <v>1</v>
      </c>
      <c r="M152" s="45">
        <f t="shared" ca="1" si="40"/>
        <v>1259</v>
      </c>
      <c r="N152" s="45" t="str">
        <f t="shared" si="41"/>
        <v/>
      </c>
      <c r="O152" s="45">
        <f t="shared" si="42"/>
        <v>0.84999999999999709</v>
      </c>
      <c r="P152" s="46">
        <f t="shared" si="43"/>
        <v>0.54102893326216228</v>
      </c>
      <c r="Q152" s="45">
        <f t="shared" si="44"/>
        <v>4.9999999999999822E-2</v>
      </c>
      <c r="R152" s="45">
        <f t="shared" si="45"/>
        <v>0.89999999999999691</v>
      </c>
      <c r="S152" s="46">
        <f t="shared" si="46"/>
        <v>0.5910289332621621</v>
      </c>
    </row>
    <row r="153" spans="1:19" x14ac:dyDescent="0.25">
      <c r="D153">
        <v>0.16</v>
      </c>
      <c r="F153" s="67">
        <v>0.59375</v>
      </c>
      <c r="G153" s="67"/>
      <c r="H153" s="67">
        <v>0.59583333333333333</v>
      </c>
      <c r="I153" s="44" t="str">
        <f t="shared" si="36"/>
        <v/>
      </c>
      <c r="J153" s="45">
        <f t="shared" si="37"/>
        <v>15.999999999999943</v>
      </c>
      <c r="K153" s="45">
        <f t="shared" si="38"/>
        <v>2.9999999999999893</v>
      </c>
      <c r="L153" s="45">
        <f t="shared" si="39"/>
        <v>2</v>
      </c>
      <c r="M153" s="45">
        <f t="shared" ca="1" si="40"/>
        <v>1259</v>
      </c>
      <c r="N153" s="45" t="str">
        <f t="shared" si="41"/>
        <v/>
      </c>
      <c r="O153" s="45">
        <f t="shared" si="42"/>
        <v>1.3119999999999954</v>
      </c>
      <c r="P153" s="46">
        <f t="shared" si="43"/>
        <v>0.67667294335597095</v>
      </c>
      <c r="Q153" s="45">
        <f t="shared" si="44"/>
        <v>0.47999999999999832</v>
      </c>
      <c r="R153" s="45">
        <f t="shared" si="45"/>
        <v>1.7919999999999936</v>
      </c>
      <c r="S153" s="46">
        <f t="shared" si="46"/>
        <v>1.1566729433559693</v>
      </c>
    </row>
    <row r="154" spans="1:19" x14ac:dyDescent="0.25">
      <c r="D154">
        <v>4.0000000000000001E-3</v>
      </c>
      <c r="F154" s="67">
        <v>0.60416666666666663</v>
      </c>
      <c r="G154" s="67"/>
      <c r="H154" s="67">
        <v>0.6069444444444444</v>
      </c>
      <c r="I154" s="44">
        <f t="shared" si="36"/>
        <v>0.61041666666666661</v>
      </c>
      <c r="J154" s="45" t="str">
        <f t="shared" si="37"/>
        <v/>
      </c>
      <c r="K154" s="45">
        <f t="shared" si="38"/>
        <v>3.9999999999999858</v>
      </c>
      <c r="L154" s="45">
        <f t="shared" si="39"/>
        <v>3</v>
      </c>
      <c r="M154" s="45">
        <f t="shared" ca="1" si="40"/>
        <v>1259</v>
      </c>
      <c r="N154" s="45">
        <f t="shared" ca="1" si="41"/>
        <v>99.999999999999972</v>
      </c>
      <c r="O154" s="45">
        <f t="shared" si="42"/>
        <v>0.01</v>
      </c>
      <c r="P154" s="46">
        <f t="shared" si="43"/>
        <v>2.4107675165242134E-3</v>
      </c>
      <c r="Q154" s="45">
        <f t="shared" si="44"/>
        <v>1.5999999999999945E-2</v>
      </c>
      <c r="R154" s="45">
        <f t="shared" si="45"/>
        <v>2.5999999999999947E-2</v>
      </c>
      <c r="S154" s="46">
        <f t="shared" si="46"/>
        <v>1.8410767516524158E-2</v>
      </c>
    </row>
    <row r="155" spans="1:19" x14ac:dyDescent="0.25">
      <c r="A155" s="72">
        <v>37608</v>
      </c>
      <c r="B155">
        <v>1452</v>
      </c>
      <c r="C155" s="66"/>
      <c r="D155">
        <v>0.01</v>
      </c>
      <c r="F155" s="67">
        <v>0.66041666666666665</v>
      </c>
      <c r="G155" s="67"/>
      <c r="H155" s="67">
        <v>0.66249999999999998</v>
      </c>
      <c r="I155" s="44" t="str">
        <f t="shared" si="36"/>
        <v/>
      </c>
      <c r="J155" s="45">
        <f t="shared" si="37"/>
        <v>38.000000000000185</v>
      </c>
      <c r="K155" s="45">
        <f t="shared" si="38"/>
        <v>2.9999999999999893</v>
      </c>
      <c r="L155" s="45">
        <f t="shared" si="39"/>
        <v>1</v>
      </c>
      <c r="M155" s="45">
        <f t="shared" ca="1" si="40"/>
        <v>1452</v>
      </c>
      <c r="N155" s="45" t="str">
        <f t="shared" si="41"/>
        <v/>
      </c>
      <c r="O155" s="45">
        <f t="shared" si="42"/>
        <v>2.0900000000000101</v>
      </c>
      <c r="P155" s="46">
        <f t="shared" si="43"/>
        <v>1.4853451818656698</v>
      </c>
      <c r="Q155" s="45">
        <f t="shared" si="44"/>
        <v>2.9999999999999895E-2</v>
      </c>
      <c r="R155" s="45">
        <f t="shared" si="45"/>
        <v>2.1200000000000099</v>
      </c>
      <c r="S155" s="46">
        <f t="shared" si="46"/>
        <v>1.5153451818656696</v>
      </c>
    </row>
    <row r="156" spans="1:19" x14ac:dyDescent="0.25">
      <c r="D156">
        <v>0.1</v>
      </c>
      <c r="F156" s="67">
        <v>0.66666666666666663</v>
      </c>
      <c r="G156" s="67"/>
      <c r="H156" s="67">
        <v>0.68888888888888899</v>
      </c>
      <c r="I156" s="44" t="str">
        <f t="shared" si="36"/>
        <v/>
      </c>
      <c r="J156" s="45">
        <f t="shared" si="37"/>
        <v>29.999999999999893</v>
      </c>
      <c r="K156" s="45">
        <f t="shared" si="38"/>
        <v>32.000000000000206</v>
      </c>
      <c r="L156" s="45">
        <f t="shared" si="39"/>
        <v>2</v>
      </c>
      <c r="M156" s="45">
        <f t="shared" ca="1" si="40"/>
        <v>1452</v>
      </c>
      <c r="N156" s="45" t="str">
        <f t="shared" si="41"/>
        <v/>
      </c>
      <c r="O156" s="45">
        <f t="shared" si="42"/>
        <v>1501.4999999999945</v>
      </c>
      <c r="P156" s="46">
        <f t="shared" si="43"/>
        <v>433.86081486798821</v>
      </c>
      <c r="Q156" s="45">
        <f t="shared" si="44"/>
        <v>3.2000000000000206</v>
      </c>
      <c r="R156" s="45">
        <f t="shared" si="45"/>
        <v>1504.6999999999946</v>
      </c>
      <c r="S156" s="46">
        <f t="shared" si="46"/>
        <v>437.06081486798826</v>
      </c>
    </row>
    <row r="157" spans="1:19" x14ac:dyDescent="0.25">
      <c r="D157">
        <v>100</v>
      </c>
      <c r="F157" s="67">
        <v>0.6958333333333333</v>
      </c>
      <c r="G157" s="67"/>
      <c r="H157" s="67">
        <v>0.70972222222222225</v>
      </c>
      <c r="I157" s="44">
        <f t="shared" si="36"/>
        <v>0.71319444444444446</v>
      </c>
      <c r="J157" s="45" t="str">
        <f t="shared" si="37"/>
        <v/>
      </c>
      <c r="K157" s="45">
        <f t="shared" si="38"/>
        <v>20.000000000000089</v>
      </c>
      <c r="L157" s="45">
        <f t="shared" si="39"/>
        <v>3</v>
      </c>
      <c r="M157" s="45">
        <f t="shared" ca="1" si="40"/>
        <v>1452</v>
      </c>
      <c r="N157" s="45">
        <f t="shared" ca="1" si="41"/>
        <v>135</v>
      </c>
      <c r="O157" s="45">
        <f t="shared" si="42"/>
        <v>250</v>
      </c>
      <c r="P157" s="46">
        <f t="shared" si="43"/>
        <v>27.143420404993254</v>
      </c>
      <c r="Q157" s="45">
        <f t="shared" si="44"/>
        <v>2000.0000000000089</v>
      </c>
      <c r="R157" s="45">
        <f t="shared" si="45"/>
        <v>2250.0000000000091</v>
      </c>
      <c r="S157" s="46">
        <f t="shared" si="46"/>
        <v>2027.1434204050022</v>
      </c>
    </row>
    <row r="158" spans="1:19" x14ac:dyDescent="0.25">
      <c r="A158" s="72">
        <v>37609</v>
      </c>
      <c r="B158">
        <v>936</v>
      </c>
      <c r="C158" s="66"/>
      <c r="D158">
        <v>0.01</v>
      </c>
      <c r="F158" s="67">
        <v>0.48333333333333334</v>
      </c>
      <c r="G158" s="67"/>
      <c r="H158" s="67">
        <v>0.4909722222222222</v>
      </c>
      <c r="I158" s="44" t="str">
        <f t="shared" si="36"/>
        <v/>
      </c>
      <c r="J158" s="45">
        <f t="shared" si="37"/>
        <v>46.000000000000078</v>
      </c>
      <c r="K158" s="45">
        <f t="shared" si="38"/>
        <v>10.999999999999961</v>
      </c>
      <c r="L158" s="45">
        <f t="shared" si="39"/>
        <v>1</v>
      </c>
      <c r="M158" s="45">
        <f t="shared" ca="1" si="40"/>
        <v>936</v>
      </c>
      <c r="N158" s="45" t="str">
        <f t="shared" si="41"/>
        <v/>
      </c>
      <c r="O158" s="45">
        <f t="shared" si="42"/>
        <v>230.23000000000039</v>
      </c>
      <c r="P158" s="46">
        <f t="shared" si="43"/>
        <v>66.526190791977086</v>
      </c>
      <c r="Q158" s="45">
        <f t="shared" si="44"/>
        <v>0.10999999999999961</v>
      </c>
      <c r="R158" s="45">
        <f t="shared" si="45"/>
        <v>230.3400000000004</v>
      </c>
      <c r="S158" s="46">
        <f t="shared" si="46"/>
        <v>66.636190791977086</v>
      </c>
    </row>
    <row r="159" spans="1:19" x14ac:dyDescent="0.25">
      <c r="D159">
        <v>10</v>
      </c>
      <c r="F159" s="67">
        <v>0.4993055555555555</v>
      </c>
      <c r="G159" s="67"/>
      <c r="H159" s="67">
        <v>0.5229166666666667</v>
      </c>
      <c r="I159" s="44">
        <f t="shared" si="36"/>
        <v>0.52638888888888891</v>
      </c>
      <c r="J159" s="45" t="str">
        <f t="shared" si="37"/>
        <v/>
      </c>
      <c r="K159" s="45">
        <f t="shared" si="38"/>
        <v>34.000000000000121</v>
      </c>
      <c r="L159" s="45">
        <f t="shared" si="39"/>
        <v>2</v>
      </c>
      <c r="M159" s="45">
        <f t="shared" ca="1" si="40"/>
        <v>936</v>
      </c>
      <c r="N159" s="45">
        <f t="shared" ca="1" si="41"/>
        <v>182.00000000000009</v>
      </c>
      <c r="O159" s="45">
        <f t="shared" si="42"/>
        <v>25</v>
      </c>
      <c r="P159" s="46">
        <f t="shared" si="43"/>
        <v>3.1021051639523365</v>
      </c>
      <c r="Q159" s="45">
        <f t="shared" si="44"/>
        <v>340.00000000000119</v>
      </c>
      <c r="R159" s="45">
        <f t="shared" si="45"/>
        <v>365.00000000000119</v>
      </c>
      <c r="S159" s="46">
        <f t="shared" si="46"/>
        <v>343.10210516395352</v>
      </c>
    </row>
    <row r="160" spans="1:19" x14ac:dyDescent="0.25">
      <c r="A160" s="72">
        <v>37610</v>
      </c>
      <c r="B160">
        <v>1259</v>
      </c>
      <c r="C160" s="66"/>
      <c r="D160">
        <v>0.01</v>
      </c>
      <c r="F160" s="67">
        <v>0.6069444444444444</v>
      </c>
      <c r="G160" s="67"/>
      <c r="H160" s="67">
        <v>0.60902777777777783</v>
      </c>
      <c r="I160" s="44" t="str">
        <f t="shared" si="36"/>
        <v/>
      </c>
      <c r="J160" s="45">
        <f t="shared" si="37"/>
        <v>12.999999999999954</v>
      </c>
      <c r="K160" s="45">
        <f t="shared" si="38"/>
        <v>3.0000000000001492</v>
      </c>
      <c r="L160" s="45">
        <f t="shared" si="39"/>
        <v>1</v>
      </c>
      <c r="M160" s="45">
        <f t="shared" ca="1" si="40"/>
        <v>1259</v>
      </c>
      <c r="N160" s="45" t="str">
        <f t="shared" si="41"/>
        <v/>
      </c>
      <c r="O160" s="45">
        <f t="shared" si="42"/>
        <v>65.06499999999977</v>
      </c>
      <c r="P160" s="46">
        <f t="shared" si="43"/>
        <v>18.800880006428205</v>
      </c>
      <c r="Q160" s="45">
        <f t="shared" si="44"/>
        <v>3.0000000000001494E-2</v>
      </c>
      <c r="R160" s="45">
        <f t="shared" si="45"/>
        <v>65.094999999999771</v>
      </c>
      <c r="S160" s="46">
        <f t="shared" si="46"/>
        <v>18.830880006428206</v>
      </c>
    </row>
    <row r="161" spans="1:19" x14ac:dyDescent="0.25">
      <c r="D161">
        <v>10</v>
      </c>
      <c r="F161" s="67">
        <v>0.6166666666666667</v>
      </c>
      <c r="G161" s="67"/>
      <c r="H161" s="67">
        <v>0.61805555555555558</v>
      </c>
      <c r="I161" s="44" t="str">
        <f t="shared" si="36"/>
        <v/>
      </c>
      <c r="J161" s="45">
        <f t="shared" si="37"/>
        <v>102.00000000000011</v>
      </c>
      <c r="K161" s="45">
        <f t="shared" si="38"/>
        <v>1.9999999999999929</v>
      </c>
      <c r="L161" s="45">
        <f t="shared" si="39"/>
        <v>2</v>
      </c>
      <c r="M161" s="45">
        <f t="shared" ca="1" si="40"/>
        <v>1259</v>
      </c>
      <c r="N161" s="45" t="str">
        <f t="shared" si="41"/>
        <v/>
      </c>
      <c r="O161" s="45">
        <f t="shared" si="42"/>
        <v>9690.0000000000109</v>
      </c>
      <c r="P161" s="46">
        <f t="shared" si="43"/>
        <v>5999.2284795970945</v>
      </c>
      <c r="Q161" s="45">
        <f t="shared" si="44"/>
        <v>19.999999999999929</v>
      </c>
      <c r="R161" s="45">
        <f t="shared" si="45"/>
        <v>9710.0000000000109</v>
      </c>
      <c r="S161" s="46">
        <f t="shared" si="46"/>
        <v>6019.2284795970945</v>
      </c>
    </row>
    <row r="162" spans="1:19" x14ac:dyDescent="0.25">
      <c r="D162">
        <v>180</v>
      </c>
      <c r="F162" s="67">
        <v>0.62361111111111112</v>
      </c>
      <c r="G162" s="67"/>
      <c r="H162" s="67">
        <v>0.68888888888888899</v>
      </c>
      <c r="I162" s="44">
        <f t="shared" si="36"/>
        <v>0.6923611111111112</v>
      </c>
      <c r="J162" s="45" t="str">
        <f t="shared" si="37"/>
        <v/>
      </c>
      <c r="K162" s="45">
        <f t="shared" si="38"/>
        <v>94.000000000000142</v>
      </c>
      <c r="L162" s="45">
        <f t="shared" si="39"/>
        <v>3</v>
      </c>
      <c r="M162" s="45">
        <f t="shared" ca="1" si="40"/>
        <v>1259</v>
      </c>
      <c r="N162" s="45">
        <f t="shared" ca="1" si="41"/>
        <v>218.00000000000017</v>
      </c>
      <c r="O162" s="45">
        <f t="shared" si="42"/>
        <v>450</v>
      </c>
      <c r="P162" s="46">
        <f t="shared" si="43"/>
        <v>47.347346607878421</v>
      </c>
      <c r="Q162" s="45">
        <f t="shared" si="44"/>
        <v>16920.000000000025</v>
      </c>
      <c r="R162" s="45">
        <f t="shared" si="45"/>
        <v>17370.000000000025</v>
      </c>
      <c r="S162" s="46">
        <f t="shared" si="46"/>
        <v>16967.347346607905</v>
      </c>
    </row>
    <row r="163" spans="1:19" x14ac:dyDescent="0.25">
      <c r="A163" s="72">
        <v>37630</v>
      </c>
      <c r="B163">
        <v>945</v>
      </c>
      <c r="C163" s="66"/>
      <c r="D163">
        <v>0.01</v>
      </c>
      <c r="F163" s="67">
        <v>0.43472222222222223</v>
      </c>
      <c r="G163" s="67"/>
      <c r="H163" s="67">
        <v>0.4381944444444445</v>
      </c>
      <c r="I163" s="44" t="str">
        <f t="shared" si="36"/>
        <v/>
      </c>
      <c r="J163" s="45">
        <f t="shared" si="37"/>
        <v>67.999999999999915</v>
      </c>
      <c r="K163" s="45">
        <f t="shared" si="38"/>
        <v>5.0000000000000622</v>
      </c>
      <c r="L163" s="45">
        <f t="shared" si="39"/>
        <v>1</v>
      </c>
      <c r="M163" s="45">
        <f t="shared" ca="1" si="40"/>
        <v>945</v>
      </c>
      <c r="N163" s="45" t="str">
        <f t="shared" si="41"/>
        <v/>
      </c>
      <c r="O163" s="45">
        <f t="shared" si="42"/>
        <v>1360.3399999999983</v>
      </c>
      <c r="P163" s="46">
        <f t="shared" si="43"/>
        <v>327.8679167541481</v>
      </c>
      <c r="Q163" s="45">
        <f t="shared" si="44"/>
        <v>5.000000000000062E-2</v>
      </c>
      <c r="R163" s="45">
        <f t="shared" si="45"/>
        <v>1360.3899999999983</v>
      </c>
      <c r="S163" s="46">
        <f t="shared" si="46"/>
        <v>327.91791675414811</v>
      </c>
    </row>
    <row r="164" spans="1:19" x14ac:dyDescent="0.25">
      <c r="D164">
        <v>40</v>
      </c>
      <c r="F164" s="67">
        <v>0.44375000000000003</v>
      </c>
      <c r="G164" s="67"/>
      <c r="H164" s="67">
        <v>0.48541666666666666</v>
      </c>
      <c r="I164" s="44">
        <f t="shared" si="36"/>
        <v>0.48888888888888887</v>
      </c>
      <c r="J164" s="45" t="str">
        <f t="shared" si="37"/>
        <v/>
      </c>
      <c r="K164" s="45">
        <f t="shared" si="38"/>
        <v>59.999999999999943</v>
      </c>
      <c r="L164" s="45">
        <f t="shared" si="39"/>
        <v>2</v>
      </c>
      <c r="M164" s="45">
        <f t="shared" ca="1" si="40"/>
        <v>945</v>
      </c>
      <c r="N164" s="45">
        <f t="shared" ca="1" si="41"/>
        <v>118.99999999999997</v>
      </c>
      <c r="O164" s="45">
        <f t="shared" si="42"/>
        <v>100</v>
      </c>
      <c r="P164" s="46">
        <f t="shared" si="43"/>
        <v>11.425711806824168</v>
      </c>
      <c r="Q164" s="45">
        <f t="shared" si="44"/>
        <v>2399.9999999999977</v>
      </c>
      <c r="R164" s="45">
        <f t="shared" si="45"/>
        <v>2499.9999999999977</v>
      </c>
      <c r="S164" s="46">
        <f t="shared" si="46"/>
        <v>2411.4257118068217</v>
      </c>
    </row>
    <row r="165" spans="1:19" x14ac:dyDescent="0.25">
      <c r="A165" s="72">
        <v>37638</v>
      </c>
      <c r="B165">
        <v>819</v>
      </c>
      <c r="C165" s="66"/>
      <c r="D165">
        <v>0.01</v>
      </c>
      <c r="F165" s="67">
        <v>0.59166666666666667</v>
      </c>
      <c r="G165" s="67"/>
      <c r="H165" s="67">
        <v>0.60833333333333328</v>
      </c>
      <c r="I165" s="44" t="str">
        <f t="shared" si="36"/>
        <v/>
      </c>
      <c r="J165" s="45">
        <f t="shared" si="37"/>
        <v>24.000000000000075</v>
      </c>
      <c r="K165" s="45">
        <f t="shared" si="38"/>
        <v>23.999999999999915</v>
      </c>
      <c r="L165" s="45">
        <f t="shared" si="39"/>
        <v>1</v>
      </c>
      <c r="M165" s="45">
        <f t="shared" ca="1" si="40"/>
        <v>819</v>
      </c>
      <c r="N165" s="45" t="str">
        <f t="shared" si="41"/>
        <v/>
      </c>
      <c r="O165" s="45">
        <f t="shared" si="42"/>
        <v>120.12000000000037</v>
      </c>
      <c r="P165" s="46">
        <f t="shared" si="43"/>
        <v>34.70931693494461</v>
      </c>
      <c r="Q165" s="45">
        <f t="shared" si="44"/>
        <v>0.23999999999999916</v>
      </c>
      <c r="R165" s="45">
        <f t="shared" si="45"/>
        <v>120.36000000000037</v>
      </c>
      <c r="S165" s="46">
        <f t="shared" si="46"/>
        <v>34.949316934944612</v>
      </c>
    </row>
    <row r="166" spans="1:19" x14ac:dyDescent="0.25">
      <c r="D166">
        <v>10</v>
      </c>
      <c r="F166" s="67">
        <v>0.61736111111111114</v>
      </c>
      <c r="G166" s="67"/>
      <c r="H166" s="67">
        <v>0.625</v>
      </c>
      <c r="I166" s="44" t="str">
        <f t="shared" si="36"/>
        <v/>
      </c>
      <c r="J166" s="45">
        <f t="shared" si="37"/>
        <v>33.000000000000043</v>
      </c>
      <c r="K166" s="45">
        <f t="shared" si="38"/>
        <v>10.999999999999961</v>
      </c>
      <c r="L166" s="45">
        <f t="shared" si="39"/>
        <v>2</v>
      </c>
      <c r="M166" s="45">
        <f t="shared" ca="1" si="40"/>
        <v>819</v>
      </c>
      <c r="N166" s="45" t="str">
        <f t="shared" si="41"/>
        <v/>
      </c>
      <c r="O166" s="45">
        <f t="shared" si="42"/>
        <v>3465.0000000000045</v>
      </c>
      <c r="P166" s="46">
        <f t="shared" si="43"/>
        <v>2092.9774847317835</v>
      </c>
      <c r="Q166" s="45">
        <f t="shared" si="44"/>
        <v>109.9999999999996</v>
      </c>
      <c r="R166" s="45">
        <f t="shared" si="45"/>
        <v>3575.0000000000041</v>
      </c>
      <c r="S166" s="46">
        <f t="shared" si="46"/>
        <v>2202.9774847317831</v>
      </c>
    </row>
    <row r="167" spans="1:19" x14ac:dyDescent="0.25">
      <c r="D167">
        <v>200</v>
      </c>
      <c r="F167" s="67">
        <v>0.63263888888888886</v>
      </c>
      <c r="G167" s="67"/>
      <c r="H167" s="67">
        <v>0.6479166666666667</v>
      </c>
      <c r="I167" s="44">
        <f t="shared" si="36"/>
        <v>0.65138888888888891</v>
      </c>
      <c r="J167" s="45" t="str">
        <f t="shared" si="37"/>
        <v/>
      </c>
      <c r="K167" s="45">
        <f t="shared" si="38"/>
        <v>22.000000000000082</v>
      </c>
      <c r="L167" s="45">
        <f t="shared" si="39"/>
        <v>3</v>
      </c>
      <c r="M167" s="45">
        <f t="shared" ca="1" si="40"/>
        <v>819</v>
      </c>
      <c r="N167" s="45">
        <f t="shared" ca="1" si="41"/>
        <v>439.00000000000006</v>
      </c>
      <c r="O167" s="45">
        <f t="shared" si="42"/>
        <v>500</v>
      </c>
      <c r="P167" s="46">
        <f t="shared" si="43"/>
        <v>52.318172546220183</v>
      </c>
      <c r="Q167" s="45">
        <f t="shared" si="44"/>
        <v>4400.0000000000164</v>
      </c>
      <c r="R167" s="45">
        <f t="shared" si="45"/>
        <v>4900.0000000000164</v>
      </c>
      <c r="S167" s="46">
        <f t="shared" si="46"/>
        <v>4452.3181725462364</v>
      </c>
    </row>
    <row r="168" spans="1:19" x14ac:dyDescent="0.25">
      <c r="A168" s="72">
        <v>37642</v>
      </c>
      <c r="B168">
        <v>1032</v>
      </c>
      <c r="C168" s="66"/>
      <c r="D168">
        <v>0.01</v>
      </c>
      <c r="F168" s="67">
        <v>0.47083333333333338</v>
      </c>
      <c r="G168" s="67"/>
      <c r="H168" s="67">
        <v>0.4993055555555555</v>
      </c>
      <c r="I168" s="44" t="str">
        <f t="shared" si="36"/>
        <v/>
      </c>
      <c r="J168" s="45">
        <f t="shared" si="37"/>
        <v>9.000000000000048</v>
      </c>
      <c r="K168" s="45">
        <f t="shared" si="38"/>
        <v>40.999999999999858</v>
      </c>
      <c r="L168" s="45">
        <f t="shared" si="39"/>
        <v>1</v>
      </c>
      <c r="M168" s="45">
        <f t="shared" ca="1" si="40"/>
        <v>1032</v>
      </c>
      <c r="N168" s="45" t="str">
        <f t="shared" si="41"/>
        <v/>
      </c>
      <c r="O168" s="45">
        <f t="shared" si="42"/>
        <v>9.9000000000000518E-2</v>
      </c>
      <c r="P168" s="46">
        <f t="shared" si="43"/>
        <v>9.8735694015667397E-2</v>
      </c>
      <c r="Q168" s="45">
        <f t="shared" si="44"/>
        <v>0.40999999999999859</v>
      </c>
      <c r="R168" s="45">
        <f t="shared" si="45"/>
        <v>0.50899999999999912</v>
      </c>
      <c r="S168" s="46">
        <f t="shared" si="46"/>
        <v>0.50873569401566598</v>
      </c>
    </row>
    <row r="169" spans="1:19" x14ac:dyDescent="0.25">
      <c r="D169">
        <v>1.2E-2</v>
      </c>
      <c r="F169" s="67">
        <v>0.50347222222222221</v>
      </c>
      <c r="G169" s="67"/>
      <c r="H169" s="67">
        <v>0.50555555555555554</v>
      </c>
      <c r="I169" s="44">
        <f t="shared" si="36"/>
        <v>0.50902777777777775</v>
      </c>
      <c r="J169" s="45" t="str">
        <f t="shared" si="37"/>
        <v/>
      </c>
      <c r="K169" s="45">
        <f t="shared" si="38"/>
        <v>2.9999999999999893</v>
      </c>
      <c r="L169" s="45">
        <f t="shared" si="39"/>
        <v>2</v>
      </c>
      <c r="M169" s="45">
        <f t="shared" ca="1" si="40"/>
        <v>1032</v>
      </c>
      <c r="N169" s="45">
        <f t="shared" ca="1" si="41"/>
        <v>100.99999999999996</v>
      </c>
      <c r="O169" s="45">
        <f t="shared" si="42"/>
        <v>0.03</v>
      </c>
      <c r="P169" s="46">
        <f t="shared" si="43"/>
        <v>6.3874403117394323E-3</v>
      </c>
      <c r="Q169" s="45">
        <f t="shared" si="44"/>
        <v>3.5999999999999872E-2</v>
      </c>
      <c r="R169" s="45">
        <f t="shared" si="45"/>
        <v>6.5999999999999864E-2</v>
      </c>
      <c r="S169" s="46">
        <f t="shared" si="46"/>
        <v>4.2387440311739306E-2</v>
      </c>
    </row>
    <row r="170" spans="1:19" x14ac:dyDescent="0.25">
      <c r="A170" s="72">
        <v>37643</v>
      </c>
      <c r="B170">
        <v>917</v>
      </c>
      <c r="D170">
        <v>0.01</v>
      </c>
      <c r="F170" s="67">
        <v>0.53055555555555556</v>
      </c>
      <c r="G170" s="67"/>
      <c r="H170" s="67">
        <v>0.53333333333333333</v>
      </c>
      <c r="I170" s="44" t="str">
        <f t="shared" si="36"/>
        <v/>
      </c>
      <c r="J170" s="45">
        <f t="shared" si="37"/>
        <v>70.999999999999915</v>
      </c>
      <c r="K170" s="45">
        <f t="shared" si="38"/>
        <v>3.9999999999999858</v>
      </c>
      <c r="L170" s="45">
        <f t="shared" si="39"/>
        <v>1</v>
      </c>
      <c r="M170" s="45">
        <f t="shared" ca="1" si="40"/>
        <v>917</v>
      </c>
      <c r="N170" s="45" t="str">
        <f t="shared" si="41"/>
        <v/>
      </c>
      <c r="O170" s="45">
        <f t="shared" si="42"/>
        <v>1420.3549999999982</v>
      </c>
      <c r="P170" s="46">
        <f t="shared" si="43"/>
        <v>342.33267778741941</v>
      </c>
      <c r="Q170" s="45">
        <f t="shared" si="44"/>
        <v>3.9999999999999862E-2</v>
      </c>
      <c r="R170" s="45">
        <f t="shared" si="45"/>
        <v>1420.3949999999982</v>
      </c>
      <c r="S170" s="46">
        <f t="shared" si="46"/>
        <v>342.37267778741943</v>
      </c>
    </row>
    <row r="171" spans="1:19" x14ac:dyDescent="0.25">
      <c r="D171">
        <v>40</v>
      </c>
      <c r="F171" s="67">
        <v>0.54097222222222219</v>
      </c>
      <c r="G171" s="67"/>
      <c r="H171" s="67">
        <v>0.58263888888888882</v>
      </c>
      <c r="I171" s="44">
        <f t="shared" si="36"/>
        <v>0.58611111111111103</v>
      </c>
      <c r="J171" s="45" t="str">
        <f t="shared" si="37"/>
        <v/>
      </c>
      <c r="K171" s="45">
        <f t="shared" si="38"/>
        <v>59.999999999999943</v>
      </c>
      <c r="L171" s="45">
        <f t="shared" si="39"/>
        <v>2</v>
      </c>
      <c r="M171" s="45">
        <f t="shared" ca="1" si="40"/>
        <v>917</v>
      </c>
      <c r="N171" s="45">
        <f t="shared" ca="1" si="41"/>
        <v>286.99999999999989</v>
      </c>
      <c r="O171" s="45">
        <f t="shared" si="42"/>
        <v>100</v>
      </c>
      <c r="P171" s="46">
        <f t="shared" si="43"/>
        <v>11.425711806824168</v>
      </c>
      <c r="Q171" s="45">
        <f t="shared" si="44"/>
        <v>2399.9999999999977</v>
      </c>
      <c r="R171" s="45">
        <f t="shared" si="45"/>
        <v>2499.9999999999977</v>
      </c>
      <c r="S171" s="46">
        <f t="shared" si="46"/>
        <v>2411.4257118068217</v>
      </c>
    </row>
    <row r="172" spans="1:19" x14ac:dyDescent="0.25">
      <c r="A172" s="72">
        <v>37645</v>
      </c>
      <c r="B172">
        <v>837</v>
      </c>
      <c r="D172">
        <v>0.01</v>
      </c>
      <c r="F172" s="67">
        <v>0.4458333333333333</v>
      </c>
      <c r="G172" s="67"/>
      <c r="H172" s="67">
        <v>0.45</v>
      </c>
      <c r="I172" s="44" t="str">
        <f t="shared" si="36"/>
        <v/>
      </c>
      <c r="J172" s="45">
        <f t="shared" si="37"/>
        <v>46</v>
      </c>
      <c r="K172" s="45">
        <f t="shared" si="38"/>
        <v>6.0000000000000586</v>
      </c>
      <c r="L172" s="45">
        <f t="shared" si="39"/>
        <v>1</v>
      </c>
      <c r="M172" s="45">
        <f t="shared" ca="1" si="40"/>
        <v>837</v>
      </c>
      <c r="N172" s="45" t="str">
        <f t="shared" si="41"/>
        <v/>
      </c>
      <c r="O172" s="45">
        <f t="shared" si="42"/>
        <v>1380.23</v>
      </c>
      <c r="P172" s="46">
        <f t="shared" si="43"/>
        <v>317.20984376506135</v>
      </c>
      <c r="Q172" s="45">
        <f t="shared" si="44"/>
        <v>6.0000000000000588E-2</v>
      </c>
      <c r="R172" s="45">
        <f t="shared" si="45"/>
        <v>1380.29</v>
      </c>
      <c r="S172" s="46">
        <f t="shared" si="46"/>
        <v>317.26984376506135</v>
      </c>
    </row>
    <row r="173" spans="1:19" x14ac:dyDescent="0.25">
      <c r="D173">
        <v>60</v>
      </c>
      <c r="F173" s="67">
        <v>0.47430555555555554</v>
      </c>
      <c r="G173" s="67"/>
      <c r="H173" s="67">
        <v>0.48194444444444445</v>
      </c>
      <c r="I173" s="44" t="str">
        <f t="shared" si="36"/>
        <v/>
      </c>
      <c r="J173" s="45">
        <f t="shared" si="37"/>
        <v>12.999999999999954</v>
      </c>
      <c r="K173" s="45">
        <f t="shared" si="38"/>
        <v>11.000000000000041</v>
      </c>
      <c r="L173" s="45">
        <f t="shared" si="39"/>
        <v>2</v>
      </c>
      <c r="M173" s="45">
        <f t="shared" ca="1" si="40"/>
        <v>837</v>
      </c>
      <c r="N173" s="45" t="str">
        <f t="shared" si="41"/>
        <v/>
      </c>
      <c r="O173" s="45">
        <f t="shared" si="42"/>
        <v>1169.9999999999959</v>
      </c>
      <c r="P173" s="46">
        <f t="shared" si="43"/>
        <v>1125.3021454222858</v>
      </c>
      <c r="Q173" s="45">
        <f t="shared" si="44"/>
        <v>660.0000000000025</v>
      </c>
      <c r="R173" s="45">
        <f t="shared" si="45"/>
        <v>1829.9999999999984</v>
      </c>
      <c r="S173" s="46">
        <f t="shared" si="46"/>
        <v>1785.3021454222883</v>
      </c>
    </row>
    <row r="174" spans="1:19" x14ac:dyDescent="0.25">
      <c r="D174">
        <v>120</v>
      </c>
      <c r="F174" s="67">
        <v>0.48680555555555555</v>
      </c>
      <c r="G174" s="67"/>
      <c r="H174" s="67">
        <v>0.4909722222222222</v>
      </c>
      <c r="I174" s="44" t="str">
        <f t="shared" si="36"/>
        <v/>
      </c>
      <c r="J174" s="45">
        <f t="shared" si="37"/>
        <v>25.999999999999986</v>
      </c>
      <c r="K174" s="45">
        <f t="shared" si="38"/>
        <v>5.9999999999999787</v>
      </c>
      <c r="L174" s="45">
        <f t="shared" si="39"/>
        <v>3</v>
      </c>
      <c r="M174" s="45">
        <f t="shared" ca="1" si="40"/>
        <v>837</v>
      </c>
      <c r="N174" s="45" t="str">
        <f t="shared" si="41"/>
        <v/>
      </c>
      <c r="O174" s="45">
        <f t="shared" si="42"/>
        <v>3379.9999999999982</v>
      </c>
      <c r="P174" s="46">
        <f t="shared" si="43"/>
        <v>3373.3228072595844</v>
      </c>
      <c r="Q174" s="45">
        <f t="shared" si="44"/>
        <v>719.9999999999975</v>
      </c>
      <c r="R174" s="45">
        <f t="shared" si="45"/>
        <v>4099.9999999999955</v>
      </c>
      <c r="S174" s="46">
        <f t="shared" si="46"/>
        <v>4093.3228072595821</v>
      </c>
    </row>
    <row r="175" spans="1:19" x14ac:dyDescent="0.25">
      <c r="D175">
        <v>140</v>
      </c>
      <c r="F175" s="67">
        <v>0.50416666666666665</v>
      </c>
      <c r="G175" s="67"/>
      <c r="H175" s="67">
        <v>0.50902777777777775</v>
      </c>
      <c r="I175" s="44">
        <f t="shared" si="36"/>
        <v>0.51249999999999996</v>
      </c>
      <c r="J175" s="45" t="str">
        <f t="shared" si="37"/>
        <v/>
      </c>
      <c r="K175" s="45">
        <f t="shared" si="38"/>
        <v>6.9999999999999751</v>
      </c>
      <c r="L175" s="45">
        <f t="shared" si="39"/>
        <v>4</v>
      </c>
      <c r="M175" s="45">
        <f t="shared" ca="1" si="40"/>
        <v>837</v>
      </c>
      <c r="N175" s="45">
        <f t="shared" ca="1" si="41"/>
        <v>220.99999999999994</v>
      </c>
      <c r="O175" s="45">
        <f t="shared" si="42"/>
        <v>350</v>
      </c>
      <c r="P175" s="46">
        <f t="shared" si="43"/>
        <v>37.319117125017968</v>
      </c>
      <c r="Q175" s="45">
        <f t="shared" si="44"/>
        <v>979.99999999999648</v>
      </c>
      <c r="R175" s="45">
        <f t="shared" si="45"/>
        <v>1329.9999999999964</v>
      </c>
      <c r="S175" s="46">
        <f t="shared" si="46"/>
        <v>1017.3191171250145</v>
      </c>
    </row>
    <row r="176" spans="1:19" x14ac:dyDescent="0.25">
      <c r="A176" s="72">
        <v>37645</v>
      </c>
      <c r="B176">
        <v>1313</v>
      </c>
      <c r="D176">
        <v>0.01</v>
      </c>
      <c r="F176" s="67">
        <v>0.57152777777777775</v>
      </c>
      <c r="G176" s="67"/>
      <c r="H176" s="67">
        <v>0.57777777777777783</v>
      </c>
      <c r="I176" s="44" t="str">
        <f t="shared" si="36"/>
        <v/>
      </c>
      <c r="J176" s="45">
        <f t="shared" si="37"/>
        <v>22.999999999999918</v>
      </c>
      <c r="K176" s="45">
        <f t="shared" si="38"/>
        <v>9.0000000000001279</v>
      </c>
      <c r="L176" s="45">
        <f t="shared" si="39"/>
        <v>1</v>
      </c>
      <c r="M176" s="45">
        <f t="shared" ca="1" si="40"/>
        <v>1313</v>
      </c>
      <c r="N176" s="45" t="str">
        <f t="shared" si="41"/>
        <v/>
      </c>
      <c r="O176" s="45">
        <f t="shared" si="42"/>
        <v>1150.1149999999959</v>
      </c>
      <c r="P176" s="46">
        <f t="shared" si="43"/>
        <v>249.69706580645646</v>
      </c>
      <c r="Q176" s="45">
        <f t="shared" si="44"/>
        <v>9.0000000000001287E-2</v>
      </c>
      <c r="R176" s="45">
        <f t="shared" si="45"/>
        <v>1150.2049999999958</v>
      </c>
      <c r="S176" s="46">
        <f t="shared" si="46"/>
        <v>249.78706580645647</v>
      </c>
    </row>
    <row r="177" spans="1:19" x14ac:dyDescent="0.25">
      <c r="D177">
        <v>100</v>
      </c>
      <c r="F177" s="67">
        <v>0.58819444444444446</v>
      </c>
      <c r="G177" s="67"/>
      <c r="H177" s="67">
        <v>0.59375</v>
      </c>
      <c r="I177" s="44" t="str">
        <f t="shared" si="36"/>
        <v/>
      </c>
      <c r="J177" s="45">
        <f t="shared" si="37"/>
        <v>120.00000000000006</v>
      </c>
      <c r="K177" s="45">
        <f t="shared" si="38"/>
        <v>7.9999999999999716</v>
      </c>
      <c r="L177" s="45">
        <f t="shared" si="39"/>
        <v>2</v>
      </c>
      <c r="M177" s="45">
        <f t="shared" ca="1" si="40"/>
        <v>1313</v>
      </c>
      <c r="N177" s="45" t="str">
        <f t="shared" si="41"/>
        <v/>
      </c>
      <c r="O177" s="45">
        <f t="shared" si="42"/>
        <v>16800.000000000007</v>
      </c>
      <c r="P177" s="46">
        <f t="shared" si="43"/>
        <v>16332.456392469086</v>
      </c>
      <c r="Q177" s="45">
        <f t="shared" si="44"/>
        <v>799.99999999999716</v>
      </c>
      <c r="R177" s="45">
        <f t="shared" si="45"/>
        <v>17600.000000000004</v>
      </c>
      <c r="S177" s="46">
        <f t="shared" si="46"/>
        <v>17132.456392469085</v>
      </c>
    </row>
    <row r="178" spans="1:19" x14ac:dyDescent="0.25">
      <c r="D178">
        <v>180</v>
      </c>
      <c r="F178" s="67">
        <v>0.59722222222222221</v>
      </c>
      <c r="G178" s="67"/>
      <c r="H178" s="67">
        <v>0.67708333333333337</v>
      </c>
      <c r="I178" s="44">
        <f t="shared" si="36"/>
        <v>0.68055555555555558</v>
      </c>
      <c r="J178" s="45" t="str">
        <f t="shared" si="37"/>
        <v/>
      </c>
      <c r="K178" s="45">
        <f t="shared" si="38"/>
        <v>115.00000000000007</v>
      </c>
      <c r="L178" s="45">
        <f t="shared" si="39"/>
        <v>3</v>
      </c>
      <c r="M178" s="45">
        <f t="shared" ca="1" si="40"/>
        <v>1313</v>
      </c>
      <c r="N178" s="45">
        <f t="shared" ca="1" si="41"/>
        <v>186.99999999999997</v>
      </c>
      <c r="O178" s="45">
        <f t="shared" si="42"/>
        <v>450</v>
      </c>
      <c r="P178" s="46">
        <f t="shared" si="43"/>
        <v>47.347346607878421</v>
      </c>
      <c r="Q178" s="45">
        <f t="shared" si="44"/>
        <v>20700.000000000015</v>
      </c>
      <c r="R178" s="45">
        <f t="shared" si="45"/>
        <v>21150.000000000015</v>
      </c>
      <c r="S178" s="46">
        <f t="shared" si="46"/>
        <v>20747.347346607894</v>
      </c>
    </row>
    <row r="179" spans="1:19" x14ac:dyDescent="0.25">
      <c r="A179" s="72">
        <v>37646</v>
      </c>
      <c r="B179">
        <v>1022</v>
      </c>
      <c r="D179">
        <v>0.01</v>
      </c>
      <c r="F179" s="67">
        <v>0.51388888888888895</v>
      </c>
      <c r="G179" s="67"/>
      <c r="H179" s="67">
        <v>0.51874999999999993</v>
      </c>
      <c r="I179" s="44" t="str">
        <f t="shared" si="36"/>
        <v/>
      </c>
      <c r="J179" s="45">
        <f t="shared" si="37"/>
        <v>12.000000000000117</v>
      </c>
      <c r="K179" s="45">
        <f t="shared" si="38"/>
        <v>6.9999999999998153</v>
      </c>
      <c r="L179" s="45">
        <f t="shared" si="39"/>
        <v>1</v>
      </c>
      <c r="M179" s="45">
        <f t="shared" ca="1" si="40"/>
        <v>1022</v>
      </c>
      <c r="N179" s="45" t="str">
        <f t="shared" si="41"/>
        <v/>
      </c>
      <c r="O179" s="45">
        <f t="shared" si="42"/>
        <v>0.9000000000000089</v>
      </c>
      <c r="P179" s="46">
        <f t="shared" si="43"/>
        <v>0.59114096204487732</v>
      </c>
      <c r="Q179" s="45">
        <f t="shared" si="44"/>
        <v>6.9999999999998161E-2</v>
      </c>
      <c r="R179" s="45">
        <f t="shared" si="45"/>
        <v>0.97000000000000708</v>
      </c>
      <c r="S179" s="46">
        <f t="shared" si="46"/>
        <v>0.66114096204487549</v>
      </c>
    </row>
    <row r="180" spans="1:19" x14ac:dyDescent="0.25">
      <c r="D180">
        <v>0.14000000000000001</v>
      </c>
      <c r="F180" s="67">
        <v>0.52500000000000002</v>
      </c>
      <c r="G180" s="67"/>
      <c r="H180" s="67">
        <v>0.52708333333333335</v>
      </c>
      <c r="I180" s="44">
        <f t="shared" si="36"/>
        <v>0.53055555555555556</v>
      </c>
      <c r="J180" s="45" t="str">
        <f t="shared" si="37"/>
        <v/>
      </c>
      <c r="K180" s="45">
        <f t="shared" si="38"/>
        <v>2.9999999999999893</v>
      </c>
      <c r="L180" s="45">
        <f t="shared" si="39"/>
        <v>2</v>
      </c>
      <c r="M180" s="45">
        <f t="shared" ca="1" si="40"/>
        <v>1022</v>
      </c>
      <c r="N180" s="45">
        <f t="shared" ca="1" si="41"/>
        <v>141.99999999999997</v>
      </c>
      <c r="O180" s="45">
        <f t="shared" si="42"/>
        <v>0.35000000000000003</v>
      </c>
      <c r="P180" s="46">
        <f t="shared" si="43"/>
        <v>5.907436321518713E-2</v>
      </c>
      <c r="Q180" s="45">
        <f t="shared" si="44"/>
        <v>0.41999999999999854</v>
      </c>
      <c r="R180" s="45">
        <f t="shared" si="45"/>
        <v>0.76999999999999857</v>
      </c>
      <c r="S180" s="46">
        <f t="shared" si="46"/>
        <v>0.47907436321518565</v>
      </c>
    </row>
    <row r="181" spans="1:19" x14ac:dyDescent="0.25">
      <c r="A181" s="72">
        <v>37646</v>
      </c>
      <c r="B181">
        <v>1248</v>
      </c>
      <c r="D181">
        <v>7.0000000000000001E-3</v>
      </c>
      <c r="F181" s="67">
        <v>0.60416666666666663</v>
      </c>
      <c r="G181" s="67"/>
      <c r="H181" s="67">
        <v>0.60902777777777783</v>
      </c>
      <c r="I181" s="44" t="str">
        <f t="shared" si="36"/>
        <v/>
      </c>
      <c r="J181" s="45">
        <f t="shared" si="37"/>
        <v>12.999999999999954</v>
      </c>
      <c r="K181" s="45">
        <f t="shared" si="38"/>
        <v>7.000000000000135</v>
      </c>
      <c r="L181" s="45">
        <f t="shared" si="39"/>
        <v>1</v>
      </c>
      <c r="M181" s="45">
        <f t="shared" ca="1" si="40"/>
        <v>1248</v>
      </c>
      <c r="N181" s="45" t="str">
        <f t="shared" si="41"/>
        <v/>
      </c>
      <c r="O181" s="45">
        <f t="shared" si="42"/>
        <v>5.8954999999999789</v>
      </c>
      <c r="P181" s="46">
        <f t="shared" si="43"/>
        <v>2.3904819512517048</v>
      </c>
      <c r="Q181" s="45">
        <f t="shared" si="44"/>
        <v>4.9000000000000946E-2</v>
      </c>
      <c r="R181" s="45">
        <f t="shared" si="45"/>
        <v>5.9444999999999801</v>
      </c>
      <c r="S181" s="46">
        <f t="shared" si="46"/>
        <v>2.4394819512517056</v>
      </c>
    </row>
    <row r="182" spans="1:19" x14ac:dyDescent="0.25">
      <c r="D182">
        <v>0.9</v>
      </c>
      <c r="F182" s="67">
        <v>0.61527777777777781</v>
      </c>
      <c r="G182" s="67"/>
      <c r="H182" s="67">
        <v>0.61805555555555558</v>
      </c>
      <c r="I182" s="44" t="str">
        <f t="shared" si="36"/>
        <v/>
      </c>
      <c r="J182" s="45">
        <f t="shared" si="37"/>
        <v>14.999999999999947</v>
      </c>
      <c r="K182" s="45">
        <f t="shared" si="38"/>
        <v>3.9999999999999858</v>
      </c>
      <c r="L182" s="45">
        <f t="shared" si="39"/>
        <v>2</v>
      </c>
      <c r="M182" s="45">
        <f t="shared" ca="1" si="40"/>
        <v>1248</v>
      </c>
      <c r="N182" s="45" t="str">
        <f t="shared" si="41"/>
        <v/>
      </c>
      <c r="O182" s="45">
        <f t="shared" si="42"/>
        <v>6.7799999999999763</v>
      </c>
      <c r="P182" s="46">
        <f t="shared" si="43"/>
        <v>2.4816042111605898</v>
      </c>
      <c r="Q182" s="45">
        <f t="shared" si="44"/>
        <v>3.5999999999999872</v>
      </c>
      <c r="R182" s="45">
        <f t="shared" si="45"/>
        <v>10.379999999999963</v>
      </c>
      <c r="S182" s="46">
        <f t="shared" si="46"/>
        <v>6.0816042111605775</v>
      </c>
    </row>
    <row r="183" spans="1:19" x14ac:dyDescent="0.25">
      <c r="D183">
        <v>4.0000000000000001E-3</v>
      </c>
      <c r="F183" s="67">
        <v>0.62569444444444444</v>
      </c>
      <c r="G183" s="67"/>
      <c r="H183" s="67">
        <v>0.62847222222222221</v>
      </c>
      <c r="I183" s="44">
        <f t="shared" si="36"/>
        <v>0.63194444444444442</v>
      </c>
      <c r="J183" s="45" t="str">
        <f t="shared" si="37"/>
        <v/>
      </c>
      <c r="K183" s="45">
        <f t="shared" si="38"/>
        <v>3.9999999999999858</v>
      </c>
      <c r="L183" s="45">
        <f t="shared" si="39"/>
        <v>3</v>
      </c>
      <c r="M183" s="45">
        <f t="shared" ca="1" si="40"/>
        <v>1248</v>
      </c>
      <c r="N183" s="45">
        <f t="shared" ca="1" si="41"/>
        <v>141.99999999999997</v>
      </c>
      <c r="O183" s="45">
        <f t="shared" si="42"/>
        <v>0.01</v>
      </c>
      <c r="P183" s="46">
        <f t="shared" si="43"/>
        <v>2.4107675165242134E-3</v>
      </c>
      <c r="Q183" s="45">
        <f t="shared" si="44"/>
        <v>1.5999999999999945E-2</v>
      </c>
      <c r="R183" s="45">
        <f t="shared" si="45"/>
        <v>2.5999999999999947E-2</v>
      </c>
      <c r="S183" s="46">
        <f t="shared" si="46"/>
        <v>1.8410767516524158E-2</v>
      </c>
    </row>
    <row r="184" spans="1:19" x14ac:dyDescent="0.25">
      <c r="A184" s="72">
        <v>37648</v>
      </c>
      <c r="B184">
        <v>1500</v>
      </c>
      <c r="D184">
        <v>0.01</v>
      </c>
      <c r="F184" s="67">
        <v>0.66805555555555562</v>
      </c>
      <c r="G184" s="67"/>
      <c r="H184" s="67">
        <v>0.67013888888888884</v>
      </c>
      <c r="I184" s="44" t="str">
        <f t="shared" si="36"/>
        <v/>
      </c>
      <c r="J184" s="45">
        <f t="shared" si="37"/>
        <v>51.999999999999972</v>
      </c>
      <c r="K184" s="45">
        <f t="shared" si="38"/>
        <v>2.9999999999998295</v>
      </c>
      <c r="L184" s="45">
        <f t="shared" si="39"/>
        <v>1</v>
      </c>
      <c r="M184" s="45">
        <f t="shared" ca="1" si="40"/>
        <v>1500</v>
      </c>
      <c r="N184" s="45" t="str">
        <f t="shared" si="41"/>
        <v/>
      </c>
      <c r="O184" s="45">
        <f t="shared" si="42"/>
        <v>26.259999999999987</v>
      </c>
      <c r="P184" s="46">
        <f t="shared" si="43"/>
        <v>11.178980273041867</v>
      </c>
      <c r="Q184" s="45">
        <f t="shared" si="44"/>
        <v>2.9999999999998295E-2</v>
      </c>
      <c r="R184" s="45">
        <f t="shared" si="45"/>
        <v>26.289999999999985</v>
      </c>
      <c r="S184" s="46">
        <f t="shared" si="46"/>
        <v>11.208980273041865</v>
      </c>
    </row>
    <row r="185" spans="1:19" x14ac:dyDescent="0.25">
      <c r="D185">
        <v>1</v>
      </c>
      <c r="F185" s="67">
        <v>0.67638888888888893</v>
      </c>
      <c r="G185" s="67"/>
      <c r="H185" s="67">
        <v>0.70624999999999993</v>
      </c>
      <c r="I185" s="44">
        <f t="shared" si="36"/>
        <v>0.70972222222222214</v>
      </c>
      <c r="J185" s="45" t="str">
        <f t="shared" si="37"/>
        <v/>
      </c>
      <c r="K185" s="45">
        <f t="shared" si="38"/>
        <v>42.999999999999844</v>
      </c>
      <c r="L185" s="45">
        <f t="shared" si="39"/>
        <v>2</v>
      </c>
      <c r="M185" s="45">
        <f t="shared" ca="1" si="40"/>
        <v>1500</v>
      </c>
      <c r="N185" s="45">
        <f t="shared" ca="1" si="41"/>
        <v>121.99999999999989</v>
      </c>
      <c r="O185" s="45">
        <f t="shared" si="42"/>
        <v>2.5</v>
      </c>
      <c r="P185" s="46">
        <f t="shared" si="43"/>
        <v>0.36191198291773735</v>
      </c>
      <c r="Q185" s="45">
        <f t="shared" si="44"/>
        <v>42.999999999999844</v>
      </c>
      <c r="R185" s="45">
        <f t="shared" si="45"/>
        <v>45.499999999999844</v>
      </c>
      <c r="S185" s="46">
        <f t="shared" si="46"/>
        <v>43.361911982917583</v>
      </c>
    </row>
    <row r="186" spans="1:19" x14ac:dyDescent="0.25">
      <c r="A186" s="72">
        <v>37649</v>
      </c>
      <c r="B186">
        <v>840</v>
      </c>
      <c r="D186">
        <v>1.7000000000000001E-2</v>
      </c>
      <c r="F186" s="67">
        <v>0.42708333333333331</v>
      </c>
      <c r="G186" s="67"/>
      <c r="H186" s="67">
        <v>0.43124999999999997</v>
      </c>
      <c r="I186" s="44" t="str">
        <f t="shared" si="36"/>
        <v/>
      </c>
      <c r="J186" s="45">
        <f t="shared" si="37"/>
        <v>25.000000000000071</v>
      </c>
      <c r="K186" s="45">
        <f t="shared" si="38"/>
        <v>5.9999999999999787</v>
      </c>
      <c r="L186" s="45">
        <f t="shared" si="39"/>
        <v>1</v>
      </c>
      <c r="M186" s="45">
        <f t="shared" ca="1" si="40"/>
        <v>840</v>
      </c>
      <c r="N186" s="45" t="str">
        <f t="shared" si="41"/>
        <v/>
      </c>
      <c r="O186" s="45">
        <f t="shared" si="42"/>
        <v>0.21250000000000063</v>
      </c>
      <c r="P186" s="46">
        <f t="shared" si="43"/>
        <v>4.3629894526704224E-2</v>
      </c>
      <c r="Q186" s="45">
        <f t="shared" si="44"/>
        <v>0.10199999999999965</v>
      </c>
      <c r="R186" s="45">
        <f t="shared" si="45"/>
        <v>0.31450000000000028</v>
      </c>
      <c r="S186" s="46">
        <f t="shared" si="46"/>
        <v>0.14562989452670388</v>
      </c>
    </row>
    <row r="187" spans="1:19" x14ac:dyDescent="0.25">
      <c r="D187">
        <v>0</v>
      </c>
      <c r="F187" s="67">
        <v>0.43472222222222223</v>
      </c>
      <c r="G187" s="67"/>
      <c r="H187" s="67">
        <v>0.44861111111111113</v>
      </c>
      <c r="I187" s="44" t="str">
        <f t="shared" si="36"/>
        <v/>
      </c>
      <c r="J187" s="45">
        <f t="shared" si="37"/>
        <v>36.99999999999995</v>
      </c>
      <c r="K187" s="45">
        <f t="shared" si="38"/>
        <v>20.000000000000007</v>
      </c>
      <c r="L187" s="45">
        <f t="shared" si="39"/>
        <v>2</v>
      </c>
      <c r="M187" s="45">
        <f t="shared" ca="1" si="40"/>
        <v>840</v>
      </c>
      <c r="N187" s="45" t="str">
        <f t="shared" si="41"/>
        <v/>
      </c>
      <c r="O187" s="45">
        <f t="shared" si="42"/>
        <v>0.18499999999999975</v>
      </c>
      <c r="P187" s="46">
        <f t="shared" si="43"/>
        <v>4.017180343804324E-2</v>
      </c>
      <c r="Q187" s="45">
        <f t="shared" si="44"/>
        <v>0</v>
      </c>
      <c r="R187" s="45">
        <f t="shared" si="45"/>
        <v>0.18499999999999975</v>
      </c>
      <c r="S187" s="46">
        <f t="shared" si="46"/>
        <v>4.017180343804324E-2</v>
      </c>
    </row>
    <row r="188" spans="1:19" x14ac:dyDescent="0.25">
      <c r="D188">
        <v>0.01</v>
      </c>
      <c r="F188" s="67">
        <v>0.47083333333333338</v>
      </c>
      <c r="G188" s="67"/>
      <c r="H188" s="67">
        <v>0.47430555555555554</v>
      </c>
      <c r="I188" s="44" t="str">
        <f t="shared" si="36"/>
        <v/>
      </c>
      <c r="J188" s="45">
        <f t="shared" si="37"/>
        <v>21.000000000000007</v>
      </c>
      <c r="K188" s="45">
        <f t="shared" si="38"/>
        <v>4.9999999999999023</v>
      </c>
      <c r="L188" s="45">
        <f t="shared" si="39"/>
        <v>3</v>
      </c>
      <c r="M188" s="45">
        <f t="shared" ca="1" si="40"/>
        <v>840</v>
      </c>
      <c r="N188" s="45" t="str">
        <f t="shared" si="41"/>
        <v/>
      </c>
      <c r="O188" s="45">
        <f t="shared" si="42"/>
        <v>1.1550000000000005</v>
      </c>
      <c r="P188" s="46">
        <f t="shared" si="43"/>
        <v>0.82084865313628741</v>
      </c>
      <c r="Q188" s="45">
        <f t="shared" si="44"/>
        <v>4.9999999999999024E-2</v>
      </c>
      <c r="R188" s="45">
        <f t="shared" si="45"/>
        <v>1.2049999999999994</v>
      </c>
      <c r="S188" s="46">
        <f t="shared" si="46"/>
        <v>0.87084865313628645</v>
      </c>
    </row>
    <row r="189" spans="1:19" x14ac:dyDescent="0.25">
      <c r="D189">
        <v>0.1</v>
      </c>
      <c r="F189" s="67">
        <v>0.48194444444444445</v>
      </c>
      <c r="G189" s="67"/>
      <c r="H189" s="67">
        <v>0.48888888888888887</v>
      </c>
      <c r="I189" s="44" t="str">
        <f t="shared" si="36"/>
        <v/>
      </c>
      <c r="J189" s="45">
        <f t="shared" si="37"/>
        <v>19.000000000000014</v>
      </c>
      <c r="K189" s="45">
        <f t="shared" si="38"/>
        <v>9.9999999999999645</v>
      </c>
      <c r="L189" s="45">
        <f t="shared" si="39"/>
        <v>4</v>
      </c>
      <c r="M189" s="45">
        <f t="shared" ca="1" si="40"/>
        <v>840</v>
      </c>
      <c r="N189" s="45" t="str">
        <f t="shared" si="41"/>
        <v/>
      </c>
      <c r="O189" s="45">
        <f t="shared" si="42"/>
        <v>1.0450000000000008</v>
      </c>
      <c r="P189" s="46">
        <f t="shared" si="43"/>
        <v>0.74267259093283167</v>
      </c>
      <c r="Q189" s="45">
        <f t="shared" si="44"/>
        <v>0.99999999999999645</v>
      </c>
      <c r="R189" s="45">
        <f t="shared" si="45"/>
        <v>2.0449999999999973</v>
      </c>
      <c r="S189" s="46">
        <f t="shared" si="46"/>
        <v>1.7426725909328282</v>
      </c>
    </row>
    <row r="190" spans="1:19" x14ac:dyDescent="0.25">
      <c r="D190">
        <v>0.01</v>
      </c>
      <c r="F190" s="67">
        <v>0.49305555555555558</v>
      </c>
      <c r="G190" s="67"/>
      <c r="H190" s="67">
        <v>0.50208333333333333</v>
      </c>
      <c r="I190" s="44">
        <f t="shared" si="36"/>
        <v>0.50555555555555554</v>
      </c>
      <c r="J190" s="45" t="str">
        <f t="shared" si="37"/>
        <v/>
      </c>
      <c r="K190" s="45">
        <f t="shared" si="38"/>
        <v>12.999999999999954</v>
      </c>
      <c r="L190" s="45">
        <f t="shared" si="39"/>
        <v>5</v>
      </c>
      <c r="M190" s="45">
        <f t="shared" ca="1" si="40"/>
        <v>840</v>
      </c>
      <c r="N190" s="45">
        <f t="shared" ca="1" si="41"/>
        <v>207.99999999999997</v>
      </c>
      <c r="O190" s="45">
        <f t="shared" si="42"/>
        <v>2.5000000000000001E-2</v>
      </c>
      <c r="P190" s="46">
        <f t="shared" si="43"/>
        <v>5.4281443780592247E-3</v>
      </c>
      <c r="Q190" s="45">
        <f t="shared" si="44"/>
        <v>0.12999999999999953</v>
      </c>
      <c r="R190" s="45">
        <f t="shared" si="45"/>
        <v>0.15499999999999953</v>
      </c>
      <c r="S190" s="46">
        <f t="shared" si="46"/>
        <v>0.13542814437805875</v>
      </c>
    </row>
    <row r="191" spans="1:19" x14ac:dyDescent="0.25">
      <c r="A191" s="72">
        <v>37649</v>
      </c>
      <c r="B191">
        <v>1245</v>
      </c>
      <c r="D191">
        <v>0.17</v>
      </c>
      <c r="F191" s="67">
        <v>0.55972222222222223</v>
      </c>
      <c r="G191" s="67"/>
      <c r="H191" s="67">
        <v>0.56458333333333333</v>
      </c>
      <c r="I191" s="44" t="str">
        <f t="shared" si="36"/>
        <v/>
      </c>
      <c r="J191" s="45">
        <f t="shared" si="37"/>
        <v>23.000000000000078</v>
      </c>
      <c r="K191" s="45">
        <f t="shared" si="38"/>
        <v>6.9999999999999751</v>
      </c>
      <c r="L191" s="45">
        <f t="shared" si="39"/>
        <v>1</v>
      </c>
      <c r="M191" s="45">
        <f t="shared" ca="1" si="40"/>
        <v>1245</v>
      </c>
      <c r="N191" s="45" t="str">
        <f t="shared" si="41"/>
        <v/>
      </c>
      <c r="O191" s="45">
        <f t="shared" si="42"/>
        <v>139.95500000000047</v>
      </c>
      <c r="P191" s="46">
        <f t="shared" si="43"/>
        <v>63.918039934827959</v>
      </c>
      <c r="Q191" s="45">
        <f t="shared" si="44"/>
        <v>1.1899999999999959</v>
      </c>
      <c r="R191" s="45">
        <f t="shared" si="45"/>
        <v>141.14500000000046</v>
      </c>
      <c r="S191" s="46">
        <f t="shared" si="46"/>
        <v>65.108039934827957</v>
      </c>
    </row>
    <row r="192" spans="1:19" x14ac:dyDescent="0.25">
      <c r="D192">
        <v>12</v>
      </c>
      <c r="F192" s="67">
        <v>0.57500000000000007</v>
      </c>
      <c r="G192" s="67"/>
      <c r="H192" s="67">
        <v>0.5805555555555556</v>
      </c>
      <c r="I192" s="44" t="str">
        <f t="shared" si="36"/>
        <v/>
      </c>
      <c r="J192" s="45">
        <f t="shared" si="37"/>
        <v>18.999999999999932</v>
      </c>
      <c r="K192" s="45">
        <f t="shared" si="38"/>
        <v>7.9999999999999716</v>
      </c>
      <c r="L192" s="45">
        <f t="shared" si="39"/>
        <v>2</v>
      </c>
      <c r="M192" s="45">
        <f t="shared" ca="1" si="40"/>
        <v>1245</v>
      </c>
      <c r="N192" s="45" t="str">
        <f t="shared" si="41"/>
        <v/>
      </c>
      <c r="O192" s="45">
        <f t="shared" si="42"/>
        <v>114.94999999999959</v>
      </c>
      <c r="P192" s="46">
        <f t="shared" si="43"/>
        <v>47.227333326735213</v>
      </c>
      <c r="Q192" s="45">
        <f t="shared" si="44"/>
        <v>95.999999999999659</v>
      </c>
      <c r="R192" s="45">
        <f t="shared" si="45"/>
        <v>210.94999999999925</v>
      </c>
      <c r="S192" s="46">
        <f t="shared" si="46"/>
        <v>143.22733332673488</v>
      </c>
    </row>
    <row r="193" spans="1:19" x14ac:dyDescent="0.25">
      <c r="D193">
        <v>0.1</v>
      </c>
      <c r="F193" s="67">
        <v>0.59027777777777779</v>
      </c>
      <c r="G193" s="67"/>
      <c r="H193" s="67">
        <v>0.59375</v>
      </c>
      <c r="I193" s="44">
        <f t="shared" si="36"/>
        <v>0.59722222222222221</v>
      </c>
      <c r="J193" s="45" t="str">
        <f t="shared" si="37"/>
        <v/>
      </c>
      <c r="K193" s="45">
        <f t="shared" si="38"/>
        <v>4.9999999999999822</v>
      </c>
      <c r="L193" s="45">
        <f t="shared" si="39"/>
        <v>3</v>
      </c>
      <c r="M193" s="45">
        <f t="shared" ca="1" si="40"/>
        <v>1245</v>
      </c>
      <c r="N193" s="45">
        <f t="shared" ca="1" si="41"/>
        <v>94.999999999999986</v>
      </c>
      <c r="O193" s="45">
        <f t="shared" si="42"/>
        <v>0.25</v>
      </c>
      <c r="P193" s="46">
        <f t="shared" si="43"/>
        <v>4.342905372259271E-2</v>
      </c>
      <c r="Q193" s="45">
        <f t="shared" si="44"/>
        <v>0.49999999999999822</v>
      </c>
      <c r="R193" s="45">
        <f t="shared" si="45"/>
        <v>0.74999999999999822</v>
      </c>
      <c r="S193" s="46">
        <f t="shared" si="46"/>
        <v>0.54342905372259098</v>
      </c>
    </row>
    <row r="194" spans="1:19" x14ac:dyDescent="0.25">
      <c r="A194" s="72">
        <v>37651</v>
      </c>
      <c r="B194">
        <v>1206</v>
      </c>
      <c r="D194">
        <v>0.01</v>
      </c>
      <c r="F194" s="67">
        <v>0.57291666666666663</v>
      </c>
      <c r="G194" s="67"/>
      <c r="H194" s="67">
        <v>0.5805555555555556</v>
      </c>
      <c r="I194" s="44">
        <f t="shared" si="36"/>
        <v>0.58402777777777781</v>
      </c>
      <c r="J194" s="45" t="str">
        <f t="shared" si="37"/>
        <v/>
      </c>
      <c r="K194" s="45">
        <f t="shared" si="38"/>
        <v>11.000000000000121</v>
      </c>
      <c r="L194" s="45">
        <f t="shared" si="39"/>
        <v>1</v>
      </c>
      <c r="M194" s="45">
        <f t="shared" ca="1" si="40"/>
        <v>1206</v>
      </c>
      <c r="N194" s="45">
        <f t="shared" ca="1" si="41"/>
        <v>115.00000000000007</v>
      </c>
      <c r="O194" s="45">
        <f t="shared" si="42"/>
        <v>2.5000000000000001E-2</v>
      </c>
      <c r="P194" s="46">
        <f t="shared" si="43"/>
        <v>5.4281443780592247E-3</v>
      </c>
      <c r="Q194" s="45">
        <f t="shared" si="44"/>
        <v>0.11000000000000121</v>
      </c>
      <c r="R194" s="45">
        <f t="shared" si="45"/>
        <v>0.1350000000000012</v>
      </c>
      <c r="S194" s="46">
        <f t="shared" si="46"/>
        <v>0.11542814437806043</v>
      </c>
    </row>
    <row r="195" spans="1:19" x14ac:dyDescent="0.25">
      <c r="A195" s="72">
        <v>37651</v>
      </c>
      <c r="B195">
        <v>1406</v>
      </c>
      <c r="D195">
        <v>8.0000000000000002E-3</v>
      </c>
      <c r="F195" s="67">
        <v>0.66111111111111109</v>
      </c>
      <c r="G195" s="67"/>
      <c r="H195" s="67">
        <v>0.66597222222222219</v>
      </c>
      <c r="I195" s="44">
        <f t="shared" ref="I195:I258" si="47">IF(OR(A196&lt;&gt;"",D196=""),H195+TIME(0,5,0),"")</f>
        <v>0.6694444444444444</v>
      </c>
      <c r="J195" s="45" t="str">
        <f t="shared" si="37"/>
        <v/>
      </c>
      <c r="K195" s="45">
        <f t="shared" si="38"/>
        <v>6.9999999999999751</v>
      </c>
      <c r="L195" s="45">
        <f t="shared" si="39"/>
        <v>1</v>
      </c>
      <c r="M195" s="45">
        <f t="shared" ca="1" si="40"/>
        <v>1406</v>
      </c>
      <c r="N195" s="45">
        <f t="shared" ca="1" si="41"/>
        <v>117.9999999999999</v>
      </c>
      <c r="O195" s="45">
        <f t="shared" si="42"/>
        <v>0.02</v>
      </c>
      <c r="P195" s="46">
        <f t="shared" si="43"/>
        <v>4.4502248902978277E-3</v>
      </c>
      <c r="Q195" s="45">
        <f t="shared" si="44"/>
        <v>5.59999999999998E-2</v>
      </c>
      <c r="R195" s="45">
        <f t="shared" si="45"/>
        <v>7.5999999999999804E-2</v>
      </c>
      <c r="S195" s="46">
        <f t="shared" si="46"/>
        <v>6.0450224890297624E-2</v>
      </c>
    </row>
    <row r="196" spans="1:19" x14ac:dyDescent="0.25">
      <c r="A196" s="72">
        <v>37652</v>
      </c>
      <c r="B196">
        <v>835</v>
      </c>
      <c r="D196">
        <v>0.01</v>
      </c>
      <c r="F196" s="67">
        <v>0.40138888888888885</v>
      </c>
      <c r="G196" s="67"/>
      <c r="H196" s="67">
        <v>0.4069444444444445</v>
      </c>
      <c r="I196" s="44" t="str">
        <f t="shared" si="47"/>
        <v/>
      </c>
      <c r="J196" s="45">
        <f t="shared" si="37"/>
        <v>13.99999999999995</v>
      </c>
      <c r="K196" s="45">
        <f t="shared" si="38"/>
        <v>8.0000000000001315</v>
      </c>
      <c r="L196" s="45">
        <f t="shared" si="39"/>
        <v>1</v>
      </c>
      <c r="M196" s="45">
        <f t="shared" ca="1" si="40"/>
        <v>835</v>
      </c>
      <c r="N196" s="45" t="str">
        <f t="shared" si="41"/>
        <v/>
      </c>
      <c r="O196" s="45">
        <f t="shared" si="42"/>
        <v>7.0699999999999745</v>
      </c>
      <c r="P196" s="46">
        <f t="shared" si="43"/>
        <v>3.0097254581266477</v>
      </c>
      <c r="Q196" s="45">
        <f t="shared" si="44"/>
        <v>8.000000000000132E-2</v>
      </c>
      <c r="R196" s="45">
        <f t="shared" si="45"/>
        <v>7.1499999999999755</v>
      </c>
      <c r="S196" s="46">
        <f t="shared" si="46"/>
        <v>3.0897254581266491</v>
      </c>
    </row>
    <row r="197" spans="1:19" x14ac:dyDescent="0.25">
      <c r="D197">
        <v>1</v>
      </c>
      <c r="F197" s="67">
        <v>0.41319444444444442</v>
      </c>
      <c r="G197" s="67"/>
      <c r="H197" s="67">
        <v>0.41666666666666669</v>
      </c>
      <c r="I197" s="44" t="str">
        <f t="shared" si="47"/>
        <v/>
      </c>
      <c r="J197" s="45">
        <f t="shared" si="37"/>
        <v>14.999999999999947</v>
      </c>
      <c r="K197" s="45">
        <f t="shared" si="38"/>
        <v>5.0000000000000622</v>
      </c>
      <c r="L197" s="45">
        <f t="shared" si="39"/>
        <v>2</v>
      </c>
      <c r="M197" s="45">
        <f t="shared" ca="1" si="40"/>
        <v>835</v>
      </c>
      <c r="N197" s="45" t="str">
        <f t="shared" si="41"/>
        <v/>
      </c>
      <c r="O197" s="45">
        <f t="shared" si="42"/>
        <v>757.49999999999727</v>
      </c>
      <c r="P197" s="46">
        <f t="shared" si="43"/>
        <v>322.46372213501479</v>
      </c>
      <c r="Q197" s="45">
        <f t="shared" si="44"/>
        <v>5.0000000000000622</v>
      </c>
      <c r="R197" s="45">
        <f t="shared" si="45"/>
        <v>762.49999999999739</v>
      </c>
      <c r="S197" s="46">
        <f t="shared" si="46"/>
        <v>327.46372213501485</v>
      </c>
    </row>
    <row r="198" spans="1:19" x14ac:dyDescent="0.25">
      <c r="D198">
        <v>100</v>
      </c>
      <c r="F198" s="67">
        <v>0.42499999999999999</v>
      </c>
      <c r="G198" s="67"/>
      <c r="H198" s="67">
        <v>0.42708333333333331</v>
      </c>
      <c r="I198" s="44" t="str">
        <f t="shared" si="47"/>
        <v/>
      </c>
      <c r="J198" s="45">
        <f t="shared" si="37"/>
        <v>15.000000000000027</v>
      </c>
      <c r="K198" s="45">
        <f t="shared" si="38"/>
        <v>2.9999999999999893</v>
      </c>
      <c r="L198" s="45">
        <f t="shared" si="39"/>
        <v>3</v>
      </c>
      <c r="M198" s="45">
        <f t="shared" ca="1" si="40"/>
        <v>835</v>
      </c>
      <c r="N198" s="45" t="str">
        <f t="shared" si="41"/>
        <v/>
      </c>
      <c r="O198" s="45">
        <f t="shared" si="42"/>
        <v>885.00000000000159</v>
      </c>
      <c r="P198" s="46">
        <f t="shared" si="43"/>
        <v>717.28549112619237</v>
      </c>
      <c r="Q198" s="45">
        <f t="shared" si="44"/>
        <v>299.99999999999892</v>
      </c>
      <c r="R198" s="45">
        <f t="shared" si="45"/>
        <v>1185.0000000000005</v>
      </c>
      <c r="S198" s="46">
        <f t="shared" si="46"/>
        <v>1017.2854911261913</v>
      </c>
    </row>
    <row r="199" spans="1:19" x14ac:dyDescent="0.25">
      <c r="D199">
        <v>18</v>
      </c>
      <c r="F199" s="67">
        <v>0.43472222222222223</v>
      </c>
      <c r="G199" s="67"/>
      <c r="H199" s="67">
        <v>0.4375</v>
      </c>
      <c r="I199" s="44">
        <f t="shared" si="47"/>
        <v>0.44097222222222221</v>
      </c>
      <c r="J199" s="45" t="str">
        <f t="shared" si="37"/>
        <v/>
      </c>
      <c r="K199" s="45">
        <f t="shared" si="38"/>
        <v>3.9999999999999858</v>
      </c>
      <c r="L199" s="45">
        <f t="shared" si="39"/>
        <v>4</v>
      </c>
      <c r="M199" s="45">
        <f t="shared" ca="1" si="40"/>
        <v>835</v>
      </c>
      <c r="N199" s="45">
        <f t="shared" ca="1" si="41"/>
        <v>119.99999999999997</v>
      </c>
      <c r="O199" s="45">
        <f t="shared" si="42"/>
        <v>45</v>
      </c>
      <c r="P199" s="46">
        <f t="shared" si="43"/>
        <v>5.3873270610652675</v>
      </c>
      <c r="Q199" s="45">
        <f t="shared" si="44"/>
        <v>71.999999999999744</v>
      </c>
      <c r="R199" s="45">
        <f t="shared" si="45"/>
        <v>116.99999999999974</v>
      </c>
      <c r="S199" s="46">
        <f t="shared" si="46"/>
        <v>77.387327061065008</v>
      </c>
    </row>
    <row r="200" spans="1:19" x14ac:dyDescent="0.25">
      <c r="A200" s="72">
        <v>37653</v>
      </c>
      <c r="B200">
        <v>1008</v>
      </c>
      <c r="D200">
        <v>0.01</v>
      </c>
      <c r="F200" s="67">
        <v>0.47430555555555554</v>
      </c>
      <c r="G200" s="67"/>
      <c r="H200" s="67">
        <v>0.47986111111111113</v>
      </c>
      <c r="I200" s="44" t="str">
        <f t="shared" si="47"/>
        <v/>
      </c>
      <c r="J200" s="45">
        <f t="shared" si="37"/>
        <v>21.999999999999922</v>
      </c>
      <c r="K200" s="45">
        <f t="shared" si="38"/>
        <v>8.0000000000000515</v>
      </c>
      <c r="L200" s="45">
        <f t="shared" si="39"/>
        <v>1</v>
      </c>
      <c r="M200" s="45">
        <f t="shared" ca="1" si="40"/>
        <v>1008</v>
      </c>
      <c r="N200" s="45" t="str">
        <f t="shared" si="41"/>
        <v/>
      </c>
      <c r="O200" s="45">
        <f t="shared" si="42"/>
        <v>110.1099999999996</v>
      </c>
      <c r="P200" s="46">
        <f t="shared" si="43"/>
        <v>31.816873857032348</v>
      </c>
      <c r="Q200" s="45">
        <f t="shared" si="44"/>
        <v>8.0000000000000515E-2</v>
      </c>
      <c r="R200" s="45">
        <f t="shared" si="45"/>
        <v>110.1899999999996</v>
      </c>
      <c r="S200" s="46">
        <f t="shared" si="46"/>
        <v>31.89687385703235</v>
      </c>
    </row>
    <row r="201" spans="1:19" x14ac:dyDescent="0.25">
      <c r="D201">
        <v>10</v>
      </c>
      <c r="F201" s="67">
        <v>0.4909722222222222</v>
      </c>
      <c r="G201" s="67"/>
      <c r="H201" s="67">
        <v>0.49513888888888885</v>
      </c>
      <c r="I201" s="44" t="str">
        <f t="shared" si="47"/>
        <v/>
      </c>
      <c r="J201" s="45">
        <f t="shared" si="37"/>
        <v>16.000000000000021</v>
      </c>
      <c r="K201" s="45">
        <f t="shared" si="38"/>
        <v>5.9999999999999787</v>
      </c>
      <c r="L201" s="45">
        <f t="shared" si="39"/>
        <v>2</v>
      </c>
      <c r="M201" s="45">
        <f t="shared" ca="1" si="40"/>
        <v>1008</v>
      </c>
      <c r="N201" s="45" t="str">
        <f t="shared" si="41"/>
        <v/>
      </c>
      <c r="O201" s="45">
        <f t="shared" si="42"/>
        <v>88.000000000000114</v>
      </c>
      <c r="P201" s="46">
        <f t="shared" si="43"/>
        <v>62.538429838140388</v>
      </c>
      <c r="Q201" s="45">
        <f t="shared" si="44"/>
        <v>59.999999999999787</v>
      </c>
      <c r="R201" s="45">
        <f t="shared" si="45"/>
        <v>147.99999999999989</v>
      </c>
      <c r="S201" s="46">
        <f t="shared" si="46"/>
        <v>122.53842983814017</v>
      </c>
    </row>
    <row r="202" spans="1:19" x14ac:dyDescent="0.25">
      <c r="D202">
        <v>1</v>
      </c>
      <c r="F202" s="67">
        <v>0.50138888888888888</v>
      </c>
      <c r="G202" s="67"/>
      <c r="H202" s="67">
        <v>0.50624999999999998</v>
      </c>
      <c r="I202" s="44">
        <f t="shared" si="47"/>
        <v>0.50972222222222219</v>
      </c>
      <c r="J202" s="45" t="str">
        <f t="shared" si="37"/>
        <v/>
      </c>
      <c r="K202" s="45">
        <f t="shared" si="38"/>
        <v>6.9999999999999751</v>
      </c>
      <c r="L202" s="45">
        <f t="shared" si="39"/>
        <v>3</v>
      </c>
      <c r="M202" s="45">
        <f t="shared" ca="1" si="40"/>
        <v>1008</v>
      </c>
      <c r="N202" s="45">
        <f t="shared" ca="1" si="41"/>
        <v>125.99999999999996</v>
      </c>
      <c r="O202" s="45">
        <f t="shared" si="42"/>
        <v>2.5</v>
      </c>
      <c r="P202" s="46">
        <f t="shared" si="43"/>
        <v>0.36191198291773735</v>
      </c>
      <c r="Q202" s="45">
        <f t="shared" si="44"/>
        <v>6.9999999999999751</v>
      </c>
      <c r="R202" s="45">
        <f t="shared" si="45"/>
        <v>9.4999999999999751</v>
      </c>
      <c r="S202" s="46">
        <f t="shared" si="46"/>
        <v>7.3619119829177126</v>
      </c>
    </row>
    <row r="203" spans="1:19" x14ac:dyDescent="0.25">
      <c r="A203" s="72">
        <v>37653</v>
      </c>
      <c r="B203">
        <v>1223</v>
      </c>
      <c r="D203">
        <v>1.0999999999999999E-2</v>
      </c>
      <c r="F203" s="67">
        <v>0.56805555555555554</v>
      </c>
      <c r="G203" s="67"/>
      <c r="H203" s="67">
        <v>0.57430555555555551</v>
      </c>
      <c r="I203" s="44" t="str">
        <f t="shared" si="47"/>
        <v/>
      </c>
      <c r="J203" s="45">
        <f t="shared" ref="J203:J266" si="48">IF(AND(OR(AND(A203&lt;&gt;"",A204=""),AND(A203="",A204="")),D204&lt;&gt;""),(H204-H203)*1440,"")</f>
        <v>22.000000000000082</v>
      </c>
      <c r="K203" s="45">
        <f t="shared" ref="K203:K266" si="49">(H203-F203)*1440</f>
        <v>8.999999999999968</v>
      </c>
      <c r="L203" s="45">
        <f t="shared" ref="L203:L266" si="50">IF(A203&lt;&gt;"",1,L202+1)</f>
        <v>1</v>
      </c>
      <c r="M203" s="45">
        <f t="shared" ref="M203:M266" ca="1" si="51">OFFSET(B203,-L203+1,0)</f>
        <v>1223</v>
      </c>
      <c r="N203" s="45" t="str">
        <f t="shared" ref="N203:N266" si="52">IF(I203&lt;&gt;"",(I203-VALUE(CONCATENATE(LEFT(M203,LEN(M203)-2),":",RIGHT(M203,2))))*1440,"")</f>
        <v/>
      </c>
      <c r="O203" s="45">
        <f t="shared" ref="O203:O266" si="53">IF(J203&lt;&gt;"",(D203+D204)*J203/2,D203*5/2)</f>
        <v>880.12100000000328</v>
      </c>
      <c r="P203" s="46">
        <f t="shared" ref="P203:P266" si="54">IF(J203&lt;&gt;"",(D204-D203)*J203/LN((D204+0.000001)/(D203+0.000001)),-5*(D203-0.000001)/(LN(1/D203)-13.8155))</f>
        <v>197.90805477250342</v>
      </c>
      <c r="Q203" s="45">
        <f t="shared" ref="Q203:Q266" si="55">(D203*K203)</f>
        <v>9.8999999999999644E-2</v>
      </c>
      <c r="R203" s="45">
        <f t="shared" ref="R203:R266" si="56">O203+Q203</f>
        <v>880.22000000000332</v>
      </c>
      <c r="S203" s="46">
        <f t="shared" ref="S203:S266" si="57">P203+Q203</f>
        <v>198.00705477250341</v>
      </c>
    </row>
    <row r="204" spans="1:19" x14ac:dyDescent="0.25">
      <c r="D204">
        <v>80</v>
      </c>
      <c r="F204" s="67">
        <v>0.5854166666666667</v>
      </c>
      <c r="G204" s="67"/>
      <c r="H204" s="67">
        <v>0.58958333333333335</v>
      </c>
      <c r="I204" s="44" t="str">
        <f t="shared" si="47"/>
        <v/>
      </c>
      <c r="J204" s="45">
        <f t="shared" si="48"/>
        <v>40.000000000000014</v>
      </c>
      <c r="K204" s="45">
        <f t="shared" si="49"/>
        <v>5.9999999999999787</v>
      </c>
      <c r="L204" s="45">
        <f t="shared" si="50"/>
        <v>2</v>
      </c>
      <c r="M204" s="45">
        <f t="shared" ca="1" si="51"/>
        <v>1223</v>
      </c>
      <c r="N204" s="45" t="str">
        <f t="shared" si="52"/>
        <v/>
      </c>
      <c r="O204" s="45">
        <f t="shared" si="53"/>
        <v>1600.6000000000006</v>
      </c>
      <c r="P204" s="46">
        <f t="shared" si="54"/>
        <v>405.49904718234507</v>
      </c>
      <c r="Q204" s="45">
        <f t="shared" si="55"/>
        <v>479.99999999999829</v>
      </c>
      <c r="R204" s="45">
        <f t="shared" si="56"/>
        <v>2080.599999999999</v>
      </c>
      <c r="S204" s="46">
        <f t="shared" si="57"/>
        <v>885.49904718234336</v>
      </c>
    </row>
    <row r="205" spans="1:19" x14ac:dyDescent="0.25">
      <c r="D205">
        <v>0.03</v>
      </c>
      <c r="F205" s="67">
        <v>0.61249999999999993</v>
      </c>
      <c r="G205" s="67"/>
      <c r="H205" s="67">
        <v>0.61736111111111114</v>
      </c>
      <c r="I205" s="44" t="str">
        <f t="shared" si="47"/>
        <v/>
      </c>
      <c r="J205" s="45">
        <f t="shared" si="48"/>
        <v>14.999999999999947</v>
      </c>
      <c r="K205" s="45">
        <f t="shared" si="49"/>
        <v>7.000000000000135</v>
      </c>
      <c r="L205" s="45">
        <f t="shared" si="50"/>
        <v>3</v>
      </c>
      <c r="M205" s="45">
        <f t="shared" ca="1" si="51"/>
        <v>1223</v>
      </c>
      <c r="N205" s="45" t="str">
        <f t="shared" si="52"/>
        <v/>
      </c>
      <c r="O205" s="45">
        <f t="shared" si="53"/>
        <v>1.2749999999999955</v>
      </c>
      <c r="P205" s="46">
        <f t="shared" si="54"/>
        <v>1.0711372422687471</v>
      </c>
      <c r="Q205" s="45">
        <f t="shared" si="55"/>
        <v>0.21000000000000404</v>
      </c>
      <c r="R205" s="45">
        <f t="shared" si="56"/>
        <v>1.4849999999999994</v>
      </c>
      <c r="S205" s="46">
        <f t="shared" si="57"/>
        <v>1.281137242268751</v>
      </c>
    </row>
    <row r="206" spans="1:19" x14ac:dyDescent="0.25">
      <c r="D206">
        <v>0.14000000000000001</v>
      </c>
      <c r="F206" s="67">
        <v>0.62291666666666667</v>
      </c>
      <c r="G206" s="67"/>
      <c r="H206" s="67">
        <v>0.62777777777777777</v>
      </c>
      <c r="I206" s="44">
        <f t="shared" si="47"/>
        <v>0.63124999999999998</v>
      </c>
      <c r="J206" s="45" t="str">
        <f t="shared" si="48"/>
        <v/>
      </c>
      <c r="K206" s="45">
        <f t="shared" si="49"/>
        <v>6.9999999999999751</v>
      </c>
      <c r="L206" s="45">
        <f t="shared" si="50"/>
        <v>4</v>
      </c>
      <c r="M206" s="45">
        <f t="shared" ca="1" si="51"/>
        <v>1223</v>
      </c>
      <c r="N206" s="45">
        <f t="shared" ca="1" si="52"/>
        <v>166.00000000000006</v>
      </c>
      <c r="O206" s="45">
        <f t="shared" si="53"/>
        <v>0.35000000000000003</v>
      </c>
      <c r="P206" s="46">
        <f t="shared" si="54"/>
        <v>5.907436321518713E-2</v>
      </c>
      <c r="Q206" s="45">
        <f t="shared" si="55"/>
        <v>0.97999999999999665</v>
      </c>
      <c r="R206" s="45">
        <f t="shared" si="56"/>
        <v>1.3299999999999967</v>
      </c>
      <c r="S206" s="46">
        <f t="shared" si="57"/>
        <v>1.0390743632151838</v>
      </c>
    </row>
    <row r="207" spans="1:19" x14ac:dyDescent="0.25">
      <c r="A207" s="72">
        <v>37655</v>
      </c>
      <c r="B207">
        <v>1428</v>
      </c>
      <c r="D207">
        <v>0.01</v>
      </c>
      <c r="F207" s="67">
        <v>0.63541666666666663</v>
      </c>
      <c r="G207" s="67"/>
      <c r="H207" s="67">
        <v>0.63750000000000007</v>
      </c>
      <c r="I207" s="44" t="str">
        <f t="shared" si="47"/>
        <v/>
      </c>
      <c r="J207" s="45">
        <f t="shared" si="48"/>
        <v>13.99999999999995</v>
      </c>
      <c r="K207" s="45">
        <f t="shared" si="49"/>
        <v>3.0000000000001492</v>
      </c>
      <c r="L207" s="45">
        <f t="shared" si="50"/>
        <v>1</v>
      </c>
      <c r="M207" s="45">
        <f t="shared" ca="1" si="51"/>
        <v>1428</v>
      </c>
      <c r="N207" s="45" t="str">
        <f t="shared" si="52"/>
        <v/>
      </c>
      <c r="O207" s="45">
        <f t="shared" si="53"/>
        <v>70.069999999999752</v>
      </c>
      <c r="P207" s="46">
        <f t="shared" si="54"/>
        <v>20.247101545384222</v>
      </c>
      <c r="Q207" s="45">
        <f t="shared" si="55"/>
        <v>3.0000000000001494E-2</v>
      </c>
      <c r="R207" s="45">
        <f t="shared" si="56"/>
        <v>70.099999999999753</v>
      </c>
      <c r="S207" s="46">
        <f t="shared" si="57"/>
        <v>20.277101545384223</v>
      </c>
    </row>
    <row r="208" spans="1:19" x14ac:dyDescent="0.25">
      <c r="D208">
        <v>10</v>
      </c>
      <c r="F208" s="67">
        <v>0.64513888888888882</v>
      </c>
      <c r="G208" s="67"/>
      <c r="H208" s="67">
        <v>0.64722222222222225</v>
      </c>
      <c r="I208" s="44" t="str">
        <f t="shared" si="47"/>
        <v/>
      </c>
      <c r="J208" s="45">
        <f t="shared" si="48"/>
        <v>12.999999999999954</v>
      </c>
      <c r="K208" s="45">
        <f t="shared" si="49"/>
        <v>3.0000000000001492</v>
      </c>
      <c r="L208" s="45">
        <f t="shared" si="50"/>
        <v>2</v>
      </c>
      <c r="M208" s="45">
        <f t="shared" ca="1" si="51"/>
        <v>1428</v>
      </c>
      <c r="N208" s="45" t="str">
        <f t="shared" si="52"/>
        <v/>
      </c>
      <c r="O208" s="45">
        <f t="shared" si="53"/>
        <v>65.649999999999764</v>
      </c>
      <c r="P208" s="46">
        <f t="shared" si="54"/>
        <v>27.946909989255289</v>
      </c>
      <c r="Q208" s="45">
        <f t="shared" si="55"/>
        <v>30.000000000001492</v>
      </c>
      <c r="R208" s="45">
        <f t="shared" si="56"/>
        <v>95.650000000001256</v>
      </c>
      <c r="S208" s="46">
        <f t="shared" si="57"/>
        <v>57.946909989256781</v>
      </c>
    </row>
    <row r="209" spans="1:19" x14ac:dyDescent="0.25">
      <c r="D209">
        <v>0.1</v>
      </c>
      <c r="F209" s="67">
        <v>0.65347222222222223</v>
      </c>
      <c r="G209" s="67"/>
      <c r="H209" s="67">
        <v>0.65625</v>
      </c>
      <c r="I209" s="44">
        <f t="shared" si="47"/>
        <v>0.65972222222222221</v>
      </c>
      <c r="J209" s="45" t="str">
        <f t="shared" si="48"/>
        <v/>
      </c>
      <c r="K209" s="45">
        <f t="shared" si="49"/>
        <v>3.9999999999999858</v>
      </c>
      <c r="L209" s="45">
        <f t="shared" si="50"/>
        <v>3</v>
      </c>
      <c r="M209" s="45">
        <f t="shared" ca="1" si="51"/>
        <v>1428</v>
      </c>
      <c r="N209" s="45">
        <f t="shared" ca="1" si="52"/>
        <v>82.000000000000028</v>
      </c>
      <c r="O209" s="45">
        <f t="shared" si="53"/>
        <v>0.25</v>
      </c>
      <c r="P209" s="46">
        <f t="shared" si="54"/>
        <v>4.342905372259271E-2</v>
      </c>
      <c r="Q209" s="45">
        <f t="shared" si="55"/>
        <v>0.39999999999999858</v>
      </c>
      <c r="R209" s="45">
        <f t="shared" si="56"/>
        <v>0.64999999999999858</v>
      </c>
      <c r="S209" s="46">
        <f t="shared" si="57"/>
        <v>0.44342905372259128</v>
      </c>
    </row>
    <row r="210" spans="1:19" x14ac:dyDescent="0.25">
      <c r="A210" s="72">
        <v>37656</v>
      </c>
      <c r="B210">
        <v>834</v>
      </c>
      <c r="D210">
        <v>1.4E-2</v>
      </c>
      <c r="F210" s="67">
        <v>0.42777777777777781</v>
      </c>
      <c r="G210" s="67"/>
      <c r="H210" s="67">
        <v>0.43194444444444446</v>
      </c>
      <c r="I210" s="44">
        <f t="shared" si="47"/>
        <v>0.43541666666666667</v>
      </c>
      <c r="J210" s="45" t="str">
        <f t="shared" si="48"/>
        <v/>
      </c>
      <c r="K210" s="45">
        <f t="shared" si="49"/>
        <v>5.9999999999999787</v>
      </c>
      <c r="L210" s="45">
        <f t="shared" si="50"/>
        <v>1</v>
      </c>
      <c r="M210" s="45">
        <f t="shared" ca="1" si="51"/>
        <v>834</v>
      </c>
      <c r="N210" s="45">
        <f t="shared" ca="1" si="52"/>
        <v>113</v>
      </c>
      <c r="O210" s="45">
        <f t="shared" si="53"/>
        <v>3.5000000000000003E-2</v>
      </c>
      <c r="P210" s="46">
        <f t="shared" si="54"/>
        <v>7.3317745176624972E-3</v>
      </c>
      <c r="Q210" s="45">
        <f t="shared" si="55"/>
        <v>8.39999999999997E-2</v>
      </c>
      <c r="R210" s="45">
        <f t="shared" si="56"/>
        <v>0.1189999999999997</v>
      </c>
      <c r="S210" s="46">
        <f t="shared" si="57"/>
        <v>9.1331774517662195E-2</v>
      </c>
    </row>
    <row r="211" spans="1:19" x14ac:dyDescent="0.25">
      <c r="A211" s="72">
        <v>37656</v>
      </c>
      <c r="B211">
        <v>1231</v>
      </c>
      <c r="D211">
        <v>1E-3</v>
      </c>
      <c r="F211" s="67">
        <v>0.54097222222222219</v>
      </c>
      <c r="G211" s="67"/>
      <c r="H211" s="67">
        <v>0.54513888888888895</v>
      </c>
      <c r="I211" s="44" t="str">
        <f t="shared" si="47"/>
        <v/>
      </c>
      <c r="J211" s="45">
        <f t="shared" si="48"/>
        <v>10.999999999999961</v>
      </c>
      <c r="K211" s="45">
        <f t="shared" si="49"/>
        <v>6.0000000000001386</v>
      </c>
      <c r="L211" s="45">
        <f t="shared" si="50"/>
        <v>1</v>
      </c>
      <c r="M211" s="45">
        <f t="shared" ca="1" si="51"/>
        <v>1231</v>
      </c>
      <c r="N211" s="45" t="str">
        <f t="shared" si="52"/>
        <v/>
      </c>
      <c r="O211" s="45">
        <f t="shared" si="53"/>
        <v>6.0499999999999783E-2</v>
      </c>
      <c r="P211" s="46">
        <f t="shared" si="54"/>
        <v>4.3011956337873199E-2</v>
      </c>
      <c r="Q211" s="45">
        <f t="shared" si="55"/>
        <v>6.0000000000001389E-3</v>
      </c>
      <c r="R211" s="45">
        <f t="shared" si="56"/>
        <v>6.649999999999992E-2</v>
      </c>
      <c r="S211" s="46">
        <f t="shared" si="57"/>
        <v>4.9011956337873336E-2</v>
      </c>
    </row>
    <row r="212" spans="1:19" x14ac:dyDescent="0.25">
      <c r="D212">
        <v>0.01</v>
      </c>
      <c r="F212" s="67">
        <v>0.55069444444444449</v>
      </c>
      <c r="G212" s="67"/>
      <c r="H212" s="67">
        <v>0.55277777777777781</v>
      </c>
      <c r="I212" s="44" t="str">
        <f t="shared" si="47"/>
        <v/>
      </c>
      <c r="J212" s="45">
        <f t="shared" si="48"/>
        <v>12.999999999999954</v>
      </c>
      <c r="K212" s="45">
        <f t="shared" si="49"/>
        <v>2.9999999999999893</v>
      </c>
      <c r="L212" s="45">
        <f t="shared" si="50"/>
        <v>2</v>
      </c>
      <c r="M212" s="45">
        <f t="shared" ca="1" si="51"/>
        <v>1231</v>
      </c>
      <c r="N212" s="45" t="str">
        <f t="shared" si="52"/>
        <v/>
      </c>
      <c r="O212" s="45">
        <f t="shared" si="53"/>
        <v>0.71499999999999742</v>
      </c>
      <c r="P212" s="46">
        <f t="shared" si="54"/>
        <v>0.50814440432246166</v>
      </c>
      <c r="Q212" s="45">
        <f t="shared" si="55"/>
        <v>2.9999999999999895E-2</v>
      </c>
      <c r="R212" s="45">
        <f t="shared" si="56"/>
        <v>0.74499999999999733</v>
      </c>
      <c r="S212" s="46">
        <f t="shared" si="57"/>
        <v>0.53814440432246158</v>
      </c>
    </row>
    <row r="213" spans="1:19" x14ac:dyDescent="0.25">
      <c r="D213">
        <v>0.1</v>
      </c>
      <c r="F213" s="67">
        <v>0.55902777777777779</v>
      </c>
      <c r="G213" s="67"/>
      <c r="H213" s="67">
        <v>0.56180555555555556</v>
      </c>
      <c r="I213" s="44" t="str">
        <f t="shared" si="47"/>
        <v/>
      </c>
      <c r="J213" s="45">
        <f t="shared" si="48"/>
        <v>11.999999999999957</v>
      </c>
      <c r="K213" s="45">
        <f t="shared" si="49"/>
        <v>3.9999999999999858</v>
      </c>
      <c r="L213" s="45">
        <f t="shared" si="50"/>
        <v>3</v>
      </c>
      <c r="M213" s="45">
        <f t="shared" ca="1" si="51"/>
        <v>1231</v>
      </c>
      <c r="N213" s="45" t="str">
        <f t="shared" si="52"/>
        <v/>
      </c>
      <c r="O213" s="45">
        <f t="shared" si="53"/>
        <v>3.5999999999999872</v>
      </c>
      <c r="P213" s="46">
        <f t="shared" si="54"/>
        <v>2.9824225104635413</v>
      </c>
      <c r="Q213" s="45">
        <f t="shared" si="55"/>
        <v>0.39999999999999858</v>
      </c>
      <c r="R213" s="45">
        <f t="shared" si="56"/>
        <v>3.9999999999999858</v>
      </c>
      <c r="S213" s="46">
        <f t="shared" si="57"/>
        <v>3.3824225104635399</v>
      </c>
    </row>
    <row r="214" spans="1:19" x14ac:dyDescent="0.25">
      <c r="D214">
        <v>0.5</v>
      </c>
      <c r="F214" s="67">
        <v>0.56597222222222221</v>
      </c>
      <c r="G214" s="67"/>
      <c r="H214" s="67">
        <v>0.57013888888888886</v>
      </c>
      <c r="I214" s="44" t="str">
        <f t="shared" si="47"/>
        <v/>
      </c>
      <c r="J214" s="45">
        <f t="shared" si="48"/>
        <v>11.000000000000121</v>
      </c>
      <c r="K214" s="45">
        <f t="shared" si="49"/>
        <v>5.9999999999999787</v>
      </c>
      <c r="L214" s="45">
        <f t="shared" si="50"/>
        <v>4</v>
      </c>
      <c r="M214" s="45">
        <f t="shared" ca="1" si="51"/>
        <v>1231</v>
      </c>
      <c r="N214" s="45" t="str">
        <f t="shared" si="52"/>
        <v/>
      </c>
      <c r="O214" s="45">
        <f t="shared" si="53"/>
        <v>8.2500000000000906</v>
      </c>
      <c r="P214" s="46">
        <f t="shared" si="54"/>
        <v>7.9348341724181273</v>
      </c>
      <c r="Q214" s="45">
        <f t="shared" si="55"/>
        <v>2.9999999999999893</v>
      </c>
      <c r="R214" s="45">
        <f t="shared" si="56"/>
        <v>11.25000000000008</v>
      </c>
      <c r="S214" s="46">
        <f t="shared" si="57"/>
        <v>10.934834172418118</v>
      </c>
    </row>
    <row r="215" spans="1:19" x14ac:dyDescent="0.25">
      <c r="D215">
        <v>1</v>
      </c>
      <c r="F215" s="67">
        <v>0.57430555555555551</v>
      </c>
      <c r="G215" s="67"/>
      <c r="H215" s="67">
        <v>0.57777777777777783</v>
      </c>
      <c r="I215" s="44" t="str">
        <f t="shared" si="47"/>
        <v/>
      </c>
      <c r="J215" s="45">
        <f t="shared" si="48"/>
        <v>16.99999999999994</v>
      </c>
      <c r="K215" s="45">
        <f t="shared" si="49"/>
        <v>5.0000000000001421</v>
      </c>
      <c r="L215" s="45">
        <f t="shared" si="50"/>
        <v>5</v>
      </c>
      <c r="M215" s="45">
        <f t="shared" ca="1" si="51"/>
        <v>1231</v>
      </c>
      <c r="N215" s="45" t="str">
        <f t="shared" si="52"/>
        <v/>
      </c>
      <c r="O215" s="45">
        <f t="shared" si="53"/>
        <v>9.3499999999999677</v>
      </c>
      <c r="P215" s="46">
        <f t="shared" si="54"/>
        <v>6.6447315449090789</v>
      </c>
      <c r="Q215" s="45">
        <f t="shared" si="55"/>
        <v>5.0000000000001421</v>
      </c>
      <c r="R215" s="45">
        <f t="shared" si="56"/>
        <v>14.35000000000011</v>
      </c>
      <c r="S215" s="46">
        <f t="shared" si="57"/>
        <v>11.64473154490922</v>
      </c>
    </row>
    <row r="216" spans="1:19" x14ac:dyDescent="0.25">
      <c r="D216">
        <v>0.1</v>
      </c>
      <c r="F216" s="67">
        <v>0.58472222222222225</v>
      </c>
      <c r="G216" s="67"/>
      <c r="H216" s="67">
        <v>0.58958333333333335</v>
      </c>
      <c r="I216" s="44" t="str">
        <f t="shared" si="47"/>
        <v/>
      </c>
      <c r="J216" s="45">
        <f t="shared" si="48"/>
        <v>10.999999999999961</v>
      </c>
      <c r="K216" s="45">
        <f t="shared" si="49"/>
        <v>6.9999999999999751</v>
      </c>
      <c r="L216" s="45">
        <f t="shared" si="50"/>
        <v>6</v>
      </c>
      <c r="M216" s="45">
        <f t="shared" ca="1" si="51"/>
        <v>1231</v>
      </c>
      <c r="N216" s="45" t="str">
        <f t="shared" si="52"/>
        <v/>
      </c>
      <c r="O216" s="45">
        <f t="shared" si="53"/>
        <v>1.6499999999999944</v>
      </c>
      <c r="P216" s="46">
        <f t="shared" si="54"/>
        <v>1.5869759925039697</v>
      </c>
      <c r="Q216" s="45">
        <f t="shared" si="55"/>
        <v>0.69999999999999751</v>
      </c>
      <c r="R216" s="45">
        <f t="shared" si="56"/>
        <v>2.3499999999999917</v>
      </c>
      <c r="S216" s="46">
        <f t="shared" si="57"/>
        <v>2.286975992503967</v>
      </c>
    </row>
    <row r="217" spans="1:19" x14ac:dyDescent="0.25">
      <c r="D217">
        <v>0.2</v>
      </c>
      <c r="F217" s="67">
        <v>0.59444444444444444</v>
      </c>
      <c r="G217" s="67"/>
      <c r="H217" s="67">
        <v>0.59722222222222221</v>
      </c>
      <c r="I217" s="44">
        <f t="shared" si="47"/>
        <v>0.60069444444444442</v>
      </c>
      <c r="J217" s="45" t="str">
        <f t="shared" si="48"/>
        <v/>
      </c>
      <c r="K217" s="45">
        <f t="shared" si="49"/>
        <v>3.9999999999999858</v>
      </c>
      <c r="L217" s="45">
        <f t="shared" si="50"/>
        <v>7</v>
      </c>
      <c r="M217" s="45">
        <f t="shared" ca="1" si="51"/>
        <v>1231</v>
      </c>
      <c r="N217" s="45">
        <f t="shared" ca="1" si="52"/>
        <v>113.99999999999991</v>
      </c>
      <c r="O217" s="45">
        <f t="shared" si="53"/>
        <v>0.5</v>
      </c>
      <c r="P217" s="46">
        <f t="shared" si="54"/>
        <v>8.192609482288947E-2</v>
      </c>
      <c r="Q217" s="45">
        <f t="shared" si="55"/>
        <v>0.79999999999999716</v>
      </c>
      <c r="R217" s="45">
        <f t="shared" si="56"/>
        <v>1.2999999999999972</v>
      </c>
      <c r="S217" s="46">
        <f t="shared" si="57"/>
        <v>0.88192609482288664</v>
      </c>
    </row>
    <row r="218" spans="1:19" x14ac:dyDescent="0.25">
      <c r="A218" s="72">
        <v>37656</v>
      </c>
      <c r="B218">
        <v>1537</v>
      </c>
      <c r="D218">
        <v>0.01</v>
      </c>
      <c r="F218" s="67">
        <v>0.68472222222222223</v>
      </c>
      <c r="G218" s="67"/>
      <c r="H218" s="67">
        <v>0.69374999999999998</v>
      </c>
      <c r="I218" s="44">
        <f t="shared" si="47"/>
        <v>0.69722222222222219</v>
      </c>
      <c r="J218" s="45" t="str">
        <f t="shared" si="48"/>
        <v/>
      </c>
      <c r="K218" s="45">
        <f t="shared" si="49"/>
        <v>12.999999999999954</v>
      </c>
      <c r="L218" s="45">
        <f t="shared" si="50"/>
        <v>1</v>
      </c>
      <c r="M218" s="45">
        <f t="shared" ca="1" si="51"/>
        <v>1537</v>
      </c>
      <c r="N218" s="45">
        <f t="shared" ca="1" si="52"/>
        <v>66.999999999999915</v>
      </c>
      <c r="O218" s="45">
        <f t="shared" si="53"/>
        <v>2.5000000000000001E-2</v>
      </c>
      <c r="P218" s="46">
        <f t="shared" si="54"/>
        <v>5.4281443780592247E-3</v>
      </c>
      <c r="Q218" s="45">
        <f t="shared" si="55"/>
        <v>0.12999999999999953</v>
      </c>
      <c r="R218" s="45">
        <f t="shared" si="56"/>
        <v>0.15499999999999953</v>
      </c>
      <c r="S218" s="46">
        <f t="shared" si="57"/>
        <v>0.13542814437805875</v>
      </c>
    </row>
    <row r="219" spans="1:19" x14ac:dyDescent="0.25">
      <c r="A219" s="72">
        <v>37657</v>
      </c>
      <c r="B219">
        <v>822</v>
      </c>
      <c r="D219">
        <v>0.01</v>
      </c>
      <c r="F219" s="67">
        <v>0.38541666666666669</v>
      </c>
      <c r="G219" s="67"/>
      <c r="H219" s="67">
        <v>0.3888888888888889</v>
      </c>
      <c r="I219" s="44" t="str">
        <f t="shared" si="47"/>
        <v/>
      </c>
      <c r="J219" s="45">
        <f t="shared" si="48"/>
        <v>89</v>
      </c>
      <c r="K219" s="45">
        <f t="shared" si="49"/>
        <v>4.9999999999999822</v>
      </c>
      <c r="L219" s="45">
        <f t="shared" si="50"/>
        <v>1</v>
      </c>
      <c r="M219" s="45">
        <f t="shared" ca="1" si="51"/>
        <v>822</v>
      </c>
      <c r="N219" s="45" t="str">
        <f t="shared" si="52"/>
        <v/>
      </c>
      <c r="O219" s="45">
        <f t="shared" si="53"/>
        <v>2.6700000000000004</v>
      </c>
      <c r="P219" s="46">
        <f t="shared" si="54"/>
        <v>2.2120623149628971</v>
      </c>
      <c r="Q219" s="45">
        <f t="shared" si="55"/>
        <v>4.9999999999999822E-2</v>
      </c>
      <c r="R219" s="45">
        <f t="shared" si="56"/>
        <v>2.72</v>
      </c>
      <c r="S219" s="46">
        <f t="shared" si="57"/>
        <v>2.2620623149628969</v>
      </c>
    </row>
    <row r="220" spans="1:19" x14ac:dyDescent="0.25">
      <c r="D220">
        <v>0.05</v>
      </c>
      <c r="F220" s="67">
        <v>0.45</v>
      </c>
      <c r="G220" s="67"/>
      <c r="H220" s="67">
        <v>0.45069444444444445</v>
      </c>
      <c r="I220" s="44" t="str">
        <f t="shared" si="47"/>
        <v/>
      </c>
      <c r="J220" s="45">
        <f t="shared" si="48"/>
        <v>23.999999999999993</v>
      </c>
      <c r="K220" s="45">
        <f t="shared" si="49"/>
        <v>0.99999999999999645</v>
      </c>
      <c r="L220" s="45">
        <f t="shared" si="50"/>
        <v>2</v>
      </c>
      <c r="M220" s="45">
        <f t="shared" ca="1" si="51"/>
        <v>822</v>
      </c>
      <c r="N220" s="45" t="str">
        <f t="shared" si="52"/>
        <v/>
      </c>
      <c r="O220" s="45">
        <f t="shared" si="53"/>
        <v>360.59999999999991</v>
      </c>
      <c r="P220" s="46">
        <f t="shared" si="54"/>
        <v>112.36675753984531</v>
      </c>
      <c r="Q220" s="45">
        <f t="shared" si="55"/>
        <v>4.9999999999999822E-2</v>
      </c>
      <c r="R220" s="45">
        <f t="shared" si="56"/>
        <v>360.64999999999992</v>
      </c>
      <c r="S220" s="46">
        <f t="shared" si="57"/>
        <v>112.41675753984531</v>
      </c>
    </row>
    <row r="221" spans="1:19" x14ac:dyDescent="0.25">
      <c r="D221">
        <v>30</v>
      </c>
      <c r="F221" s="67">
        <v>0.46319444444444446</v>
      </c>
      <c r="G221" s="67"/>
      <c r="H221" s="67">
        <v>0.46736111111111112</v>
      </c>
      <c r="I221" s="44" t="str">
        <f t="shared" si="47"/>
        <v/>
      </c>
      <c r="J221" s="45">
        <f t="shared" si="48"/>
        <v>23</v>
      </c>
      <c r="K221" s="45">
        <f t="shared" si="49"/>
        <v>5.9999999999999787</v>
      </c>
      <c r="L221" s="45">
        <f t="shared" si="50"/>
        <v>3</v>
      </c>
      <c r="M221" s="45">
        <f t="shared" ca="1" si="51"/>
        <v>822</v>
      </c>
      <c r="N221" s="45" t="str">
        <f t="shared" si="52"/>
        <v/>
      </c>
      <c r="O221" s="45">
        <f t="shared" si="53"/>
        <v>345.161</v>
      </c>
      <c r="P221" s="46">
        <f t="shared" si="54"/>
        <v>89.920968922410964</v>
      </c>
      <c r="Q221" s="45">
        <f t="shared" si="55"/>
        <v>179.99999999999937</v>
      </c>
      <c r="R221" s="45">
        <f t="shared" si="56"/>
        <v>525.16099999999938</v>
      </c>
      <c r="S221" s="46">
        <f t="shared" si="57"/>
        <v>269.92096892241034</v>
      </c>
    </row>
    <row r="222" spans="1:19" x14ac:dyDescent="0.25">
      <c r="D222">
        <v>1.4E-2</v>
      </c>
      <c r="F222" s="67">
        <v>0.47986111111111113</v>
      </c>
      <c r="G222" s="67"/>
      <c r="H222" s="67">
        <v>0.48333333333333334</v>
      </c>
      <c r="I222" s="44">
        <f t="shared" si="47"/>
        <v>0.48680555555555555</v>
      </c>
      <c r="J222" s="45" t="str">
        <f t="shared" si="48"/>
        <v/>
      </c>
      <c r="K222" s="45">
        <f t="shared" si="49"/>
        <v>4.9999999999999822</v>
      </c>
      <c r="L222" s="45">
        <f t="shared" si="50"/>
        <v>4</v>
      </c>
      <c r="M222" s="45">
        <f t="shared" ca="1" si="51"/>
        <v>822</v>
      </c>
      <c r="N222" s="45">
        <f t="shared" ca="1" si="52"/>
        <v>198.99999999999994</v>
      </c>
      <c r="O222" s="45">
        <f t="shared" si="53"/>
        <v>3.5000000000000003E-2</v>
      </c>
      <c r="P222" s="46">
        <f t="shared" si="54"/>
        <v>7.3317745176624972E-3</v>
      </c>
      <c r="Q222" s="45">
        <f t="shared" si="55"/>
        <v>6.9999999999999757E-2</v>
      </c>
      <c r="R222" s="45">
        <f t="shared" si="56"/>
        <v>0.10499999999999976</v>
      </c>
      <c r="S222" s="46">
        <f t="shared" si="57"/>
        <v>7.7331774517662252E-2</v>
      </c>
    </row>
    <row r="223" spans="1:19" x14ac:dyDescent="0.25">
      <c r="A223" s="72">
        <v>37658</v>
      </c>
      <c r="B223">
        <v>812</v>
      </c>
      <c r="D223">
        <v>0.01</v>
      </c>
      <c r="F223" s="67">
        <v>0.38472222222222219</v>
      </c>
      <c r="G223" s="67"/>
      <c r="H223" s="67">
        <v>0.38819444444444445</v>
      </c>
      <c r="I223" s="44" t="str">
        <f t="shared" si="47"/>
        <v/>
      </c>
      <c r="J223" s="45">
        <f t="shared" si="48"/>
        <v>12.999999999999954</v>
      </c>
      <c r="K223" s="45">
        <f t="shared" si="49"/>
        <v>5.0000000000000622</v>
      </c>
      <c r="L223" s="45">
        <f t="shared" si="50"/>
        <v>1</v>
      </c>
      <c r="M223" s="45">
        <f t="shared" ca="1" si="51"/>
        <v>812</v>
      </c>
      <c r="N223" s="45" t="str">
        <f t="shared" si="52"/>
        <v/>
      </c>
      <c r="O223" s="45">
        <f t="shared" si="53"/>
        <v>0.71499999999999742</v>
      </c>
      <c r="P223" s="46">
        <f t="shared" si="54"/>
        <v>0.50814440432246166</v>
      </c>
      <c r="Q223" s="45">
        <f t="shared" si="55"/>
        <v>5.000000000000062E-2</v>
      </c>
      <c r="R223" s="45">
        <f t="shared" si="56"/>
        <v>0.76499999999999801</v>
      </c>
      <c r="S223" s="46">
        <f t="shared" si="57"/>
        <v>0.55814440432246226</v>
      </c>
    </row>
    <row r="224" spans="1:19" x14ac:dyDescent="0.25">
      <c r="D224">
        <v>0.1</v>
      </c>
      <c r="F224" s="67">
        <v>0.39305555555555555</v>
      </c>
      <c r="G224" s="67"/>
      <c r="H224" s="67">
        <v>0.3972222222222222</v>
      </c>
      <c r="I224" s="44" t="str">
        <f t="shared" si="47"/>
        <v/>
      </c>
      <c r="J224" s="45">
        <f t="shared" si="48"/>
        <v>11.999999999999957</v>
      </c>
      <c r="K224" s="45">
        <f t="shared" si="49"/>
        <v>5.9999999999999787</v>
      </c>
      <c r="L224" s="45">
        <f t="shared" si="50"/>
        <v>2</v>
      </c>
      <c r="M224" s="45">
        <f t="shared" ca="1" si="51"/>
        <v>812</v>
      </c>
      <c r="N224" s="45" t="str">
        <f t="shared" si="52"/>
        <v/>
      </c>
      <c r="O224" s="45">
        <f t="shared" si="53"/>
        <v>6.5999999999999774</v>
      </c>
      <c r="P224" s="46">
        <f t="shared" si="54"/>
        <v>4.6903987375828793</v>
      </c>
      <c r="Q224" s="45">
        <f t="shared" si="55"/>
        <v>0.59999999999999787</v>
      </c>
      <c r="R224" s="45">
        <f t="shared" si="56"/>
        <v>7.1999999999999753</v>
      </c>
      <c r="S224" s="46">
        <f t="shared" si="57"/>
        <v>5.2903987375828772</v>
      </c>
    </row>
    <row r="225" spans="1:19" x14ac:dyDescent="0.25">
      <c r="D225">
        <v>1</v>
      </c>
      <c r="F225" s="67">
        <v>0.40208333333333335</v>
      </c>
      <c r="G225" s="67"/>
      <c r="H225" s="67">
        <v>0.4055555555555555</v>
      </c>
      <c r="I225" s="44" t="str">
        <f t="shared" si="47"/>
        <v/>
      </c>
      <c r="J225" s="45">
        <f t="shared" si="48"/>
        <v>22.000000000000082</v>
      </c>
      <c r="K225" s="45">
        <f t="shared" si="49"/>
        <v>4.9999999999999023</v>
      </c>
      <c r="L225" s="45">
        <f t="shared" si="50"/>
        <v>3</v>
      </c>
      <c r="M225" s="45">
        <f t="shared" ca="1" si="51"/>
        <v>812</v>
      </c>
      <c r="N225" s="45" t="str">
        <f t="shared" si="52"/>
        <v/>
      </c>
      <c r="O225" s="45">
        <f t="shared" si="53"/>
        <v>121.00000000000045</v>
      </c>
      <c r="P225" s="46">
        <f t="shared" si="54"/>
        <v>85.990341027443236</v>
      </c>
      <c r="Q225" s="45">
        <f t="shared" si="55"/>
        <v>4.9999999999999023</v>
      </c>
      <c r="R225" s="45">
        <f t="shared" si="56"/>
        <v>126.00000000000036</v>
      </c>
      <c r="S225" s="46">
        <f t="shared" si="57"/>
        <v>90.990341027443137</v>
      </c>
    </row>
    <row r="226" spans="1:19" x14ac:dyDescent="0.25">
      <c r="D226">
        <v>10</v>
      </c>
      <c r="F226" s="67">
        <v>0.41250000000000003</v>
      </c>
      <c r="G226" s="67"/>
      <c r="H226" s="67">
        <v>0.42083333333333334</v>
      </c>
      <c r="I226" s="44" t="str">
        <f t="shared" si="47"/>
        <v/>
      </c>
      <c r="J226" s="45">
        <f t="shared" si="48"/>
        <v>57.000000000000036</v>
      </c>
      <c r="K226" s="45">
        <f t="shared" si="49"/>
        <v>11.999999999999957</v>
      </c>
      <c r="L226" s="45">
        <f t="shared" si="50"/>
        <v>4</v>
      </c>
      <c r="M226" s="45">
        <f t="shared" ca="1" si="51"/>
        <v>812</v>
      </c>
      <c r="N226" s="45" t="str">
        <f t="shared" si="52"/>
        <v/>
      </c>
      <c r="O226" s="45">
        <f t="shared" si="53"/>
        <v>3135.0000000000018</v>
      </c>
      <c r="P226" s="46">
        <f t="shared" si="54"/>
        <v>2227.9307792457025</v>
      </c>
      <c r="Q226" s="45">
        <f t="shared" si="55"/>
        <v>119.99999999999957</v>
      </c>
      <c r="R226" s="45">
        <f t="shared" si="56"/>
        <v>3255.0000000000014</v>
      </c>
      <c r="S226" s="46">
        <f t="shared" si="57"/>
        <v>2347.9307792457021</v>
      </c>
    </row>
    <row r="227" spans="1:19" x14ac:dyDescent="0.25">
      <c r="D227">
        <v>100</v>
      </c>
      <c r="F227" s="67">
        <v>0.45347222222222222</v>
      </c>
      <c r="G227" s="67"/>
      <c r="H227" s="67">
        <v>0.4604166666666667</v>
      </c>
      <c r="I227" s="44" t="str">
        <f t="shared" si="47"/>
        <v/>
      </c>
      <c r="J227" s="45">
        <f t="shared" si="48"/>
        <v>13.99999999999995</v>
      </c>
      <c r="K227" s="45">
        <f t="shared" si="49"/>
        <v>10.000000000000044</v>
      </c>
      <c r="L227" s="45">
        <f t="shared" si="50"/>
        <v>5</v>
      </c>
      <c r="M227" s="45">
        <f t="shared" ca="1" si="51"/>
        <v>812</v>
      </c>
      <c r="N227" s="45" t="str">
        <f t="shared" si="52"/>
        <v/>
      </c>
      <c r="O227" s="45">
        <f t="shared" si="53"/>
        <v>769.99999999999727</v>
      </c>
      <c r="P227" s="46">
        <f t="shared" si="54"/>
        <v>547.21106858666133</v>
      </c>
      <c r="Q227" s="45">
        <f t="shared" si="55"/>
        <v>1000.0000000000044</v>
      </c>
      <c r="R227" s="45">
        <f t="shared" si="56"/>
        <v>1770.0000000000018</v>
      </c>
      <c r="S227" s="46">
        <f t="shared" si="57"/>
        <v>1547.2110685866658</v>
      </c>
    </row>
    <row r="228" spans="1:19" x14ac:dyDescent="0.25">
      <c r="D228">
        <v>10</v>
      </c>
      <c r="F228" s="67">
        <v>0.46597222222222223</v>
      </c>
      <c r="G228" s="67"/>
      <c r="H228" s="67">
        <v>0.47013888888888888</v>
      </c>
      <c r="I228" s="44" t="str">
        <f t="shared" si="47"/>
        <v/>
      </c>
      <c r="J228" s="45">
        <f t="shared" si="48"/>
        <v>14.00000000000003</v>
      </c>
      <c r="K228" s="45">
        <f t="shared" si="49"/>
        <v>5.9999999999999787</v>
      </c>
      <c r="L228" s="45">
        <f t="shared" si="50"/>
        <v>6</v>
      </c>
      <c r="M228" s="45">
        <f t="shared" ca="1" si="51"/>
        <v>812</v>
      </c>
      <c r="N228" s="45" t="str">
        <f t="shared" si="52"/>
        <v/>
      </c>
      <c r="O228" s="45">
        <f t="shared" si="53"/>
        <v>70.700000000000145</v>
      </c>
      <c r="P228" s="46">
        <f t="shared" si="54"/>
        <v>30.096672296121255</v>
      </c>
      <c r="Q228" s="45">
        <f t="shared" si="55"/>
        <v>59.999999999999787</v>
      </c>
      <c r="R228" s="45">
        <f t="shared" si="56"/>
        <v>130.69999999999993</v>
      </c>
      <c r="S228" s="46">
        <f t="shared" si="57"/>
        <v>90.096672296121042</v>
      </c>
    </row>
    <row r="229" spans="1:19" x14ac:dyDescent="0.25">
      <c r="D229">
        <v>0.1</v>
      </c>
      <c r="F229" s="67">
        <v>0.47638888888888892</v>
      </c>
      <c r="G229" s="67"/>
      <c r="H229" s="67">
        <v>0.47986111111111113</v>
      </c>
      <c r="I229" s="44" t="str">
        <f t="shared" si="47"/>
        <v/>
      </c>
      <c r="J229" s="45">
        <f t="shared" si="48"/>
        <v>12.999999999999954</v>
      </c>
      <c r="K229" s="45">
        <f t="shared" si="49"/>
        <v>4.9999999999999822</v>
      </c>
      <c r="L229" s="45">
        <f t="shared" si="50"/>
        <v>7</v>
      </c>
      <c r="M229" s="45">
        <f t="shared" ca="1" si="51"/>
        <v>812</v>
      </c>
      <c r="N229" s="45" t="str">
        <f t="shared" si="52"/>
        <v/>
      </c>
      <c r="O229" s="45">
        <f t="shared" si="53"/>
        <v>7.1499999999999755</v>
      </c>
      <c r="P229" s="46">
        <f t="shared" si="54"/>
        <v>5.0812652990481189</v>
      </c>
      <c r="Q229" s="45">
        <f t="shared" si="55"/>
        <v>0.49999999999999822</v>
      </c>
      <c r="R229" s="45">
        <f t="shared" si="56"/>
        <v>7.6499999999999737</v>
      </c>
      <c r="S229" s="46">
        <f t="shared" si="57"/>
        <v>5.5812652990481171</v>
      </c>
    </row>
    <row r="230" spans="1:19" x14ac:dyDescent="0.25">
      <c r="D230">
        <v>1</v>
      </c>
      <c r="F230" s="67">
        <v>0.48402777777777778</v>
      </c>
      <c r="G230" s="67"/>
      <c r="H230" s="67">
        <v>0.48888888888888887</v>
      </c>
      <c r="I230" s="44">
        <f t="shared" si="47"/>
        <v>0.49236111111111108</v>
      </c>
      <c r="J230" s="45" t="str">
        <f t="shared" si="48"/>
        <v/>
      </c>
      <c r="K230" s="45">
        <f t="shared" si="49"/>
        <v>6.9999999999999751</v>
      </c>
      <c r="L230" s="45">
        <f t="shared" si="50"/>
        <v>8</v>
      </c>
      <c r="M230" s="45">
        <f t="shared" ca="1" si="51"/>
        <v>812</v>
      </c>
      <c r="N230" s="45">
        <f t="shared" ca="1" si="52"/>
        <v>217.00000000000003</v>
      </c>
      <c r="O230" s="45">
        <f t="shared" si="53"/>
        <v>2.5</v>
      </c>
      <c r="P230" s="46">
        <f t="shared" si="54"/>
        <v>0.36191198291773735</v>
      </c>
      <c r="Q230" s="45">
        <f t="shared" si="55"/>
        <v>6.9999999999999751</v>
      </c>
      <c r="R230" s="45">
        <f t="shared" si="56"/>
        <v>9.4999999999999751</v>
      </c>
      <c r="S230" s="46">
        <f t="shared" si="57"/>
        <v>7.3619119829177126</v>
      </c>
    </row>
    <row r="231" spans="1:19" x14ac:dyDescent="0.25">
      <c r="A231" s="72">
        <v>37658</v>
      </c>
      <c r="B231">
        <v>1253</v>
      </c>
      <c r="D231">
        <v>0.01</v>
      </c>
      <c r="F231" s="67">
        <v>0.56319444444444444</v>
      </c>
      <c r="G231" s="67"/>
      <c r="H231" s="67">
        <v>0.56944444444444442</v>
      </c>
      <c r="I231" s="44" t="str">
        <f t="shared" si="47"/>
        <v/>
      </c>
      <c r="J231" s="45">
        <f t="shared" si="48"/>
        <v>12.000000000000117</v>
      </c>
      <c r="K231" s="45">
        <f t="shared" si="49"/>
        <v>8.999999999999968</v>
      </c>
      <c r="L231" s="45">
        <f t="shared" si="50"/>
        <v>1</v>
      </c>
      <c r="M231" s="45">
        <f t="shared" ca="1" si="51"/>
        <v>1253</v>
      </c>
      <c r="N231" s="45" t="str">
        <f t="shared" si="52"/>
        <v/>
      </c>
      <c r="O231" s="45">
        <f t="shared" si="53"/>
        <v>0.15600000000000153</v>
      </c>
      <c r="P231" s="46">
        <f t="shared" si="54"/>
        <v>0.15320252897545095</v>
      </c>
      <c r="Q231" s="45">
        <f t="shared" si="55"/>
        <v>8.9999999999999677E-2</v>
      </c>
      <c r="R231" s="45">
        <f t="shared" si="56"/>
        <v>0.24600000000000122</v>
      </c>
      <c r="S231" s="46">
        <f t="shared" si="57"/>
        <v>0.24320252897545064</v>
      </c>
    </row>
    <row r="232" spans="1:19" x14ac:dyDescent="0.25">
      <c r="D232">
        <v>1.6E-2</v>
      </c>
      <c r="F232" s="67">
        <v>0.57291666666666663</v>
      </c>
      <c r="G232" s="67"/>
      <c r="H232" s="67">
        <v>0.57777777777777783</v>
      </c>
      <c r="I232" s="44" t="str">
        <f t="shared" si="47"/>
        <v/>
      </c>
      <c r="J232" s="45">
        <f t="shared" si="48"/>
        <v>15.999999999999943</v>
      </c>
      <c r="K232" s="45">
        <f t="shared" si="49"/>
        <v>7.000000000000135</v>
      </c>
      <c r="L232" s="45">
        <f t="shared" si="50"/>
        <v>2</v>
      </c>
      <c r="M232" s="45">
        <f t="shared" ca="1" si="51"/>
        <v>1253</v>
      </c>
      <c r="N232" s="45" t="str">
        <f t="shared" si="52"/>
        <v/>
      </c>
      <c r="O232" s="45">
        <f t="shared" si="53"/>
        <v>0.92799999999999672</v>
      </c>
      <c r="P232" s="46">
        <f t="shared" si="54"/>
        <v>0.7334126909815496</v>
      </c>
      <c r="Q232" s="45">
        <f t="shared" si="55"/>
        <v>0.11200000000000217</v>
      </c>
      <c r="R232" s="45">
        <f t="shared" si="56"/>
        <v>1.0399999999999989</v>
      </c>
      <c r="S232" s="46">
        <f t="shared" si="57"/>
        <v>0.84541269098155181</v>
      </c>
    </row>
    <row r="233" spans="1:19" x14ac:dyDescent="0.25">
      <c r="D233">
        <v>0.1</v>
      </c>
      <c r="F233" s="67">
        <v>0.58263888888888882</v>
      </c>
      <c r="G233" s="67"/>
      <c r="H233" s="67">
        <v>0.58888888888888891</v>
      </c>
      <c r="I233" s="44" t="str">
        <f t="shared" si="47"/>
        <v/>
      </c>
      <c r="J233" s="45">
        <f t="shared" si="48"/>
        <v>25.000000000000071</v>
      </c>
      <c r="K233" s="45">
        <f t="shared" si="49"/>
        <v>9.0000000000001279</v>
      </c>
      <c r="L233" s="45">
        <f t="shared" si="50"/>
        <v>3</v>
      </c>
      <c r="M233" s="45">
        <f t="shared" ca="1" si="51"/>
        <v>1253</v>
      </c>
      <c r="N233" s="45" t="str">
        <f t="shared" si="52"/>
        <v/>
      </c>
      <c r="O233" s="45">
        <f t="shared" si="53"/>
        <v>51.250000000000142</v>
      </c>
      <c r="P233" s="46">
        <f t="shared" si="54"/>
        <v>26.430860349972427</v>
      </c>
      <c r="Q233" s="45">
        <f t="shared" si="55"/>
        <v>0.90000000000001279</v>
      </c>
      <c r="R233" s="45">
        <f t="shared" si="56"/>
        <v>52.150000000000155</v>
      </c>
      <c r="S233" s="46">
        <f t="shared" si="57"/>
        <v>27.33086034997244</v>
      </c>
    </row>
    <row r="234" spans="1:19" x14ac:dyDescent="0.25">
      <c r="D234">
        <v>4</v>
      </c>
      <c r="F234" s="67">
        <v>0.60138888888888886</v>
      </c>
      <c r="G234" s="67"/>
      <c r="H234" s="67">
        <v>0.60625000000000007</v>
      </c>
      <c r="I234" s="44" t="str">
        <f t="shared" si="47"/>
        <v/>
      </c>
      <c r="J234" s="45">
        <f t="shared" si="48"/>
        <v>21.999999999999922</v>
      </c>
      <c r="K234" s="45">
        <f t="shared" si="49"/>
        <v>7.000000000000135</v>
      </c>
      <c r="L234" s="45">
        <f t="shared" si="50"/>
        <v>4</v>
      </c>
      <c r="M234" s="45">
        <f t="shared" ca="1" si="51"/>
        <v>1253</v>
      </c>
      <c r="N234" s="45" t="str">
        <f t="shared" si="52"/>
        <v/>
      </c>
      <c r="O234" s="45">
        <f t="shared" si="53"/>
        <v>44.076999999999842</v>
      </c>
      <c r="P234" s="46">
        <f t="shared" si="54"/>
        <v>13.838381061835451</v>
      </c>
      <c r="Q234" s="45">
        <f t="shared" si="55"/>
        <v>28.00000000000054</v>
      </c>
      <c r="R234" s="45">
        <f t="shared" si="56"/>
        <v>72.077000000000382</v>
      </c>
      <c r="S234" s="46">
        <f t="shared" si="57"/>
        <v>41.838381061835989</v>
      </c>
    </row>
    <row r="235" spans="1:19" x14ac:dyDescent="0.25">
      <c r="D235">
        <v>7.0000000000000001E-3</v>
      </c>
      <c r="F235" s="67">
        <v>0.6166666666666667</v>
      </c>
      <c r="G235" s="67"/>
      <c r="H235" s="67">
        <v>0.62152777777777779</v>
      </c>
      <c r="I235" s="44" t="str">
        <f t="shared" si="47"/>
        <v/>
      </c>
      <c r="J235" s="45">
        <f t="shared" si="48"/>
        <v>15.999999999999943</v>
      </c>
      <c r="K235" s="45">
        <f t="shared" si="49"/>
        <v>6.9999999999999751</v>
      </c>
      <c r="L235" s="45">
        <f t="shared" si="50"/>
        <v>5</v>
      </c>
      <c r="M235" s="45">
        <f t="shared" ca="1" si="51"/>
        <v>1253</v>
      </c>
      <c r="N235" s="45" t="str">
        <f t="shared" si="52"/>
        <v/>
      </c>
      <c r="O235" s="45">
        <f t="shared" si="53"/>
        <v>1.4959999999999947</v>
      </c>
      <c r="P235" s="46">
        <f t="shared" si="54"/>
        <v>0.85250299595790635</v>
      </c>
      <c r="Q235" s="45">
        <f t="shared" si="55"/>
        <v>4.8999999999999828E-2</v>
      </c>
      <c r="R235" s="45">
        <f t="shared" si="56"/>
        <v>1.5449999999999946</v>
      </c>
      <c r="S235" s="46">
        <f t="shared" si="57"/>
        <v>0.90150299595790617</v>
      </c>
    </row>
    <row r="236" spans="1:19" x14ac:dyDescent="0.25">
      <c r="D236">
        <v>0.18</v>
      </c>
      <c r="F236" s="67">
        <v>0.63124999999999998</v>
      </c>
      <c r="G236" s="67"/>
      <c r="H236" s="67">
        <v>0.63263888888888886</v>
      </c>
      <c r="I236" s="44" t="str">
        <f t="shared" si="47"/>
        <v/>
      </c>
      <c r="J236" s="45">
        <f t="shared" si="48"/>
        <v>9.9999999999999645</v>
      </c>
      <c r="K236" s="45">
        <f t="shared" si="49"/>
        <v>1.9999999999999929</v>
      </c>
      <c r="L236" s="45">
        <f t="shared" si="50"/>
        <v>6</v>
      </c>
      <c r="M236" s="45">
        <f t="shared" ca="1" si="51"/>
        <v>1253</v>
      </c>
      <c r="N236" s="45" t="str">
        <f t="shared" si="52"/>
        <v/>
      </c>
      <c r="O236" s="45">
        <f t="shared" si="53"/>
        <v>2.3999999999999915</v>
      </c>
      <c r="P236" s="46">
        <f t="shared" si="54"/>
        <v>2.3491484461170993</v>
      </c>
      <c r="Q236" s="45">
        <f t="shared" si="55"/>
        <v>0.35999999999999871</v>
      </c>
      <c r="R236" s="45">
        <f t="shared" si="56"/>
        <v>2.75999999999999</v>
      </c>
      <c r="S236" s="46">
        <f t="shared" si="57"/>
        <v>2.7091484461170978</v>
      </c>
    </row>
    <row r="237" spans="1:19" x14ac:dyDescent="0.25">
      <c r="D237">
        <v>0.3</v>
      </c>
      <c r="F237" s="67">
        <v>0.63611111111111118</v>
      </c>
      <c r="G237" s="67"/>
      <c r="H237" s="67">
        <v>0.63958333333333328</v>
      </c>
      <c r="I237" s="44" t="str">
        <f t="shared" si="47"/>
        <v/>
      </c>
      <c r="J237" s="45">
        <f t="shared" si="48"/>
        <v>22.000000000000082</v>
      </c>
      <c r="K237" s="45">
        <f t="shared" si="49"/>
        <v>4.9999999999998224</v>
      </c>
      <c r="L237" s="45">
        <f t="shared" si="50"/>
        <v>7</v>
      </c>
      <c r="M237" s="45">
        <f t="shared" ca="1" si="51"/>
        <v>1253</v>
      </c>
      <c r="N237" s="45" t="str">
        <f t="shared" si="52"/>
        <v/>
      </c>
      <c r="O237" s="45">
        <f t="shared" si="53"/>
        <v>14.300000000000054</v>
      </c>
      <c r="P237" s="46">
        <f t="shared" si="54"/>
        <v>12.791011383559098</v>
      </c>
      <c r="Q237" s="45">
        <f t="shared" si="55"/>
        <v>1.4999999999999467</v>
      </c>
      <c r="R237" s="45">
        <f t="shared" si="56"/>
        <v>15.8</v>
      </c>
      <c r="S237" s="46">
        <f t="shared" si="57"/>
        <v>14.291011383559045</v>
      </c>
    </row>
    <row r="238" spans="1:19" x14ac:dyDescent="0.25">
      <c r="D238">
        <v>1</v>
      </c>
      <c r="F238" s="67">
        <v>0.64444444444444449</v>
      </c>
      <c r="G238" s="67"/>
      <c r="H238" s="67">
        <v>0.65486111111111112</v>
      </c>
      <c r="I238" s="44" t="str">
        <f t="shared" si="47"/>
        <v/>
      </c>
      <c r="J238" s="45">
        <f t="shared" si="48"/>
        <v>19.000000000000092</v>
      </c>
      <c r="K238" s="45">
        <f t="shared" si="49"/>
        <v>14.999999999999947</v>
      </c>
      <c r="L238" s="45">
        <f t="shared" si="50"/>
        <v>8</v>
      </c>
      <c r="M238" s="45">
        <f t="shared" ca="1" si="51"/>
        <v>1253</v>
      </c>
      <c r="N238" s="45" t="str">
        <f t="shared" si="52"/>
        <v/>
      </c>
      <c r="O238" s="45">
        <f t="shared" si="53"/>
        <v>28.500000000000139</v>
      </c>
      <c r="P238" s="46">
        <f t="shared" si="54"/>
        <v>27.411225549895185</v>
      </c>
      <c r="Q238" s="45">
        <f t="shared" si="55"/>
        <v>14.999999999999947</v>
      </c>
      <c r="R238" s="45">
        <f t="shared" si="56"/>
        <v>43.500000000000085</v>
      </c>
      <c r="S238" s="46">
        <f t="shared" si="57"/>
        <v>42.411225549895136</v>
      </c>
    </row>
    <row r="239" spans="1:19" x14ac:dyDescent="0.25">
      <c r="D239">
        <v>2</v>
      </c>
      <c r="F239" s="67">
        <v>0.65763888888888888</v>
      </c>
      <c r="G239" s="67"/>
      <c r="H239" s="67">
        <v>0.66805555555555562</v>
      </c>
      <c r="I239" s="44">
        <f t="shared" si="47"/>
        <v>0.67152777777777783</v>
      </c>
      <c r="J239" s="45" t="str">
        <f t="shared" si="48"/>
        <v/>
      </c>
      <c r="K239" s="45">
        <f t="shared" si="49"/>
        <v>15.000000000000107</v>
      </c>
      <c r="L239" s="45">
        <f t="shared" si="50"/>
        <v>9</v>
      </c>
      <c r="M239" s="45">
        <f t="shared" ca="1" si="51"/>
        <v>1253</v>
      </c>
      <c r="N239" s="45">
        <f t="shared" ca="1" si="52"/>
        <v>194.00000000000011</v>
      </c>
      <c r="O239" s="45">
        <f t="shared" si="53"/>
        <v>5</v>
      </c>
      <c r="P239" s="46">
        <f t="shared" si="54"/>
        <v>0.68924379203313568</v>
      </c>
      <c r="Q239" s="45">
        <f t="shared" si="55"/>
        <v>30.000000000000213</v>
      </c>
      <c r="R239" s="45">
        <f t="shared" si="56"/>
        <v>35.000000000000213</v>
      </c>
      <c r="S239" s="46">
        <f t="shared" si="57"/>
        <v>30.689243792033349</v>
      </c>
    </row>
    <row r="240" spans="1:19" x14ac:dyDescent="0.25">
      <c r="A240" s="72">
        <v>37659</v>
      </c>
      <c r="B240">
        <v>844</v>
      </c>
      <c r="D240">
        <v>1.2999999999999999E-2</v>
      </c>
      <c r="F240" s="67">
        <v>0.41319444444444442</v>
      </c>
      <c r="G240" s="67"/>
      <c r="H240" s="67">
        <v>0.41875000000000001</v>
      </c>
      <c r="I240" s="44" t="str">
        <f t="shared" si="47"/>
        <v/>
      </c>
      <c r="J240" s="45">
        <f t="shared" si="48"/>
        <v>24.999999999999993</v>
      </c>
      <c r="K240" s="45">
        <f t="shared" si="49"/>
        <v>8.0000000000000515</v>
      </c>
      <c r="L240" s="45">
        <f t="shared" si="50"/>
        <v>1</v>
      </c>
      <c r="M240" s="45">
        <f t="shared" ca="1" si="51"/>
        <v>844</v>
      </c>
      <c r="N240" s="45" t="str">
        <f t="shared" si="52"/>
        <v/>
      </c>
      <c r="O240" s="45">
        <f t="shared" si="53"/>
        <v>112.66249999999997</v>
      </c>
      <c r="P240" s="46">
        <f t="shared" si="54"/>
        <v>34.354218799548207</v>
      </c>
      <c r="Q240" s="45">
        <f t="shared" si="55"/>
        <v>0.10400000000000066</v>
      </c>
      <c r="R240" s="45">
        <f t="shared" si="56"/>
        <v>112.76649999999997</v>
      </c>
      <c r="S240" s="46">
        <f t="shared" si="57"/>
        <v>34.458218799548206</v>
      </c>
    </row>
    <row r="241" spans="1:19" x14ac:dyDescent="0.25">
      <c r="D241">
        <v>9</v>
      </c>
      <c r="F241" s="67">
        <v>0.42777777777777781</v>
      </c>
      <c r="G241" s="67"/>
      <c r="H241" s="67">
        <v>0.43611111111111112</v>
      </c>
      <c r="I241" s="44">
        <f t="shared" si="47"/>
        <v>0.43958333333333333</v>
      </c>
      <c r="J241" s="45" t="str">
        <f t="shared" si="48"/>
        <v/>
      </c>
      <c r="K241" s="45">
        <f t="shared" si="49"/>
        <v>11.999999999999957</v>
      </c>
      <c r="L241" s="45">
        <f t="shared" si="50"/>
        <v>2</v>
      </c>
      <c r="M241" s="45">
        <f t="shared" ca="1" si="51"/>
        <v>844</v>
      </c>
      <c r="N241" s="45">
        <f t="shared" ca="1" si="52"/>
        <v>109.00000000000001</v>
      </c>
      <c r="O241" s="45">
        <f t="shared" si="53"/>
        <v>22.5</v>
      </c>
      <c r="P241" s="46">
        <f t="shared" si="54"/>
        <v>2.8102647230747495</v>
      </c>
      <c r="Q241" s="45">
        <f t="shared" si="55"/>
        <v>107.99999999999962</v>
      </c>
      <c r="R241" s="45">
        <f t="shared" si="56"/>
        <v>130.4999999999996</v>
      </c>
      <c r="S241" s="46">
        <f t="shared" si="57"/>
        <v>110.81026472307437</v>
      </c>
    </row>
    <row r="242" spans="1:19" x14ac:dyDescent="0.25">
      <c r="A242" s="72">
        <v>37659</v>
      </c>
      <c r="B242">
        <v>1349</v>
      </c>
      <c r="D242">
        <v>100</v>
      </c>
      <c r="F242" s="67">
        <v>0.61458333333333337</v>
      </c>
      <c r="G242" s="67"/>
      <c r="H242" s="67">
        <v>0.61597222222222225</v>
      </c>
      <c r="I242" s="44" t="str">
        <f t="shared" si="47"/>
        <v/>
      </c>
      <c r="J242" s="45">
        <f t="shared" si="48"/>
        <v>124.00000000000004</v>
      </c>
      <c r="K242" s="45">
        <f t="shared" si="49"/>
        <v>1.9999999999999929</v>
      </c>
      <c r="L242" s="45">
        <f t="shared" si="50"/>
        <v>1</v>
      </c>
      <c r="M242" s="45">
        <f t="shared" ca="1" si="51"/>
        <v>1349</v>
      </c>
      <c r="N242" s="45" t="str">
        <f t="shared" si="52"/>
        <v/>
      </c>
      <c r="O242" s="45">
        <f t="shared" si="53"/>
        <v>17360.000000000007</v>
      </c>
      <c r="P242" s="46">
        <f t="shared" si="54"/>
        <v>16876.871605551391</v>
      </c>
      <c r="Q242" s="45">
        <f t="shared" si="55"/>
        <v>199.99999999999929</v>
      </c>
      <c r="R242" s="45">
        <f t="shared" si="56"/>
        <v>17560.000000000007</v>
      </c>
      <c r="S242" s="46">
        <f t="shared" si="57"/>
        <v>17076.871605551391</v>
      </c>
    </row>
    <row r="243" spans="1:19" x14ac:dyDescent="0.25">
      <c r="D243">
        <v>180</v>
      </c>
      <c r="F243" s="67">
        <v>0.61944444444444446</v>
      </c>
      <c r="G243" s="67"/>
      <c r="H243" s="67">
        <v>0.70208333333333339</v>
      </c>
      <c r="I243" s="44">
        <f t="shared" si="47"/>
        <v>0.7055555555555556</v>
      </c>
      <c r="J243" s="45" t="str">
        <f t="shared" si="48"/>
        <v/>
      </c>
      <c r="K243" s="45">
        <f t="shared" si="49"/>
        <v>119.00000000000006</v>
      </c>
      <c r="L243" s="45">
        <f t="shared" si="50"/>
        <v>2</v>
      </c>
      <c r="M243" s="45">
        <f t="shared" ca="1" si="51"/>
        <v>1349</v>
      </c>
      <c r="N243" s="45">
        <f t="shared" ca="1" si="52"/>
        <v>187.00000000000014</v>
      </c>
      <c r="O243" s="45">
        <f t="shared" si="53"/>
        <v>450</v>
      </c>
      <c r="P243" s="46">
        <f t="shared" si="54"/>
        <v>47.347346607878421</v>
      </c>
      <c r="Q243" s="45">
        <f t="shared" si="55"/>
        <v>21420.000000000011</v>
      </c>
      <c r="R243" s="45">
        <f t="shared" si="56"/>
        <v>21870.000000000011</v>
      </c>
      <c r="S243" s="46">
        <f t="shared" si="57"/>
        <v>21467.34734660789</v>
      </c>
    </row>
    <row r="244" spans="1:19" x14ac:dyDescent="0.25">
      <c r="A244" s="72">
        <v>37660</v>
      </c>
      <c r="B244">
        <v>1001</v>
      </c>
      <c r="D244">
        <v>0.01</v>
      </c>
      <c r="F244" s="67">
        <v>0.48194444444444445</v>
      </c>
      <c r="G244" s="67"/>
      <c r="H244" s="67">
        <v>0.48680555555555555</v>
      </c>
      <c r="I244" s="44" t="str">
        <f t="shared" si="47"/>
        <v/>
      </c>
      <c r="J244" s="45">
        <f t="shared" si="48"/>
        <v>15.000000000000027</v>
      </c>
      <c r="K244" s="45">
        <f t="shared" si="49"/>
        <v>6.9999999999999751</v>
      </c>
      <c r="L244" s="45">
        <f t="shared" si="50"/>
        <v>1</v>
      </c>
      <c r="M244" s="45">
        <f t="shared" ca="1" si="51"/>
        <v>1001</v>
      </c>
      <c r="N244" s="45" t="str">
        <f t="shared" si="52"/>
        <v/>
      </c>
      <c r="O244" s="45">
        <f t="shared" si="53"/>
        <v>6.8250000000000126</v>
      </c>
      <c r="P244" s="46">
        <f t="shared" si="54"/>
        <v>2.9668573456386009</v>
      </c>
      <c r="Q244" s="45">
        <f t="shared" si="55"/>
        <v>6.9999999999999757E-2</v>
      </c>
      <c r="R244" s="45">
        <f t="shared" si="56"/>
        <v>6.895000000000012</v>
      </c>
      <c r="S244" s="46">
        <f t="shared" si="57"/>
        <v>3.0368573456386008</v>
      </c>
    </row>
    <row r="245" spans="1:19" x14ac:dyDescent="0.25">
      <c r="D245">
        <v>0.9</v>
      </c>
      <c r="F245" s="67">
        <v>0.49236111111111108</v>
      </c>
      <c r="G245" s="67"/>
      <c r="H245" s="67">
        <v>0.49722222222222223</v>
      </c>
      <c r="I245" s="44" t="str">
        <f t="shared" si="47"/>
        <v/>
      </c>
      <c r="J245" s="45">
        <f t="shared" si="48"/>
        <v>20.999999999999925</v>
      </c>
      <c r="K245" s="45">
        <f t="shared" si="49"/>
        <v>7.0000000000000551</v>
      </c>
      <c r="L245" s="45">
        <f t="shared" si="50"/>
        <v>2</v>
      </c>
      <c r="M245" s="45">
        <f t="shared" ca="1" si="51"/>
        <v>1001</v>
      </c>
      <c r="N245" s="45" t="str">
        <f t="shared" si="52"/>
        <v/>
      </c>
      <c r="O245" s="45">
        <f t="shared" si="53"/>
        <v>198.44999999999928</v>
      </c>
      <c r="P245" s="46">
        <f t="shared" si="54"/>
        <v>119.87056710643543</v>
      </c>
      <c r="Q245" s="45">
        <f t="shared" si="55"/>
        <v>6.3000000000000496</v>
      </c>
      <c r="R245" s="45">
        <f t="shared" si="56"/>
        <v>204.74999999999932</v>
      </c>
      <c r="S245" s="46">
        <f t="shared" si="57"/>
        <v>126.17056710643548</v>
      </c>
    </row>
    <row r="246" spans="1:19" x14ac:dyDescent="0.25">
      <c r="D246">
        <v>18</v>
      </c>
      <c r="F246" s="67">
        <v>0.50208333333333333</v>
      </c>
      <c r="G246" s="67"/>
      <c r="H246" s="67">
        <v>0.51180555555555551</v>
      </c>
      <c r="I246" s="44" t="str">
        <f t="shared" si="47"/>
        <v/>
      </c>
      <c r="J246" s="45">
        <f t="shared" si="48"/>
        <v>23.000000000000078</v>
      </c>
      <c r="K246" s="45">
        <f t="shared" si="49"/>
        <v>13.99999999999995</v>
      </c>
      <c r="L246" s="45">
        <f t="shared" si="50"/>
        <v>3</v>
      </c>
      <c r="M246" s="45">
        <f t="shared" ca="1" si="51"/>
        <v>1001</v>
      </c>
      <c r="N246" s="45" t="str">
        <f t="shared" si="52"/>
        <v/>
      </c>
      <c r="O246" s="45">
        <f t="shared" si="53"/>
        <v>2507.0000000000086</v>
      </c>
      <c r="P246" s="46">
        <f t="shared" si="54"/>
        <v>1738.4113963562354</v>
      </c>
      <c r="Q246" s="45">
        <f t="shared" si="55"/>
        <v>251.99999999999909</v>
      </c>
      <c r="R246" s="45">
        <f t="shared" si="56"/>
        <v>2759.0000000000077</v>
      </c>
      <c r="S246" s="46">
        <f t="shared" si="57"/>
        <v>1990.4113963562345</v>
      </c>
    </row>
    <row r="247" spans="1:19" x14ac:dyDescent="0.25">
      <c r="D247">
        <v>200</v>
      </c>
      <c r="F247" s="67">
        <v>0.52430555555555558</v>
      </c>
      <c r="G247" s="67"/>
      <c r="H247" s="67">
        <v>0.52777777777777779</v>
      </c>
      <c r="I247" s="44">
        <f t="shared" si="47"/>
        <v>0.53125</v>
      </c>
      <c r="J247" s="45" t="str">
        <f t="shared" si="48"/>
        <v/>
      </c>
      <c r="K247" s="45">
        <f t="shared" si="49"/>
        <v>4.9999999999999822</v>
      </c>
      <c r="L247" s="45">
        <f t="shared" si="50"/>
        <v>4</v>
      </c>
      <c r="M247" s="45">
        <f t="shared" ca="1" si="51"/>
        <v>1001</v>
      </c>
      <c r="N247" s="45">
        <f t="shared" ca="1" si="52"/>
        <v>163.99999999999997</v>
      </c>
      <c r="O247" s="45">
        <f t="shared" si="53"/>
        <v>500</v>
      </c>
      <c r="P247" s="46">
        <f t="shared" si="54"/>
        <v>52.318172546220183</v>
      </c>
      <c r="Q247" s="45">
        <f t="shared" si="55"/>
        <v>999.99999999999648</v>
      </c>
      <c r="R247" s="45">
        <f t="shared" si="56"/>
        <v>1499.9999999999964</v>
      </c>
      <c r="S247" s="46">
        <f t="shared" si="57"/>
        <v>1052.3181725462166</v>
      </c>
    </row>
    <row r="248" spans="1:19" x14ac:dyDescent="0.25">
      <c r="A248" s="72">
        <v>37660</v>
      </c>
      <c r="B248">
        <v>1301</v>
      </c>
      <c r="D248">
        <v>0.01</v>
      </c>
      <c r="F248" s="67">
        <v>0.60833333333333328</v>
      </c>
      <c r="G248" s="67"/>
      <c r="H248" s="67">
        <v>0.61458333333333337</v>
      </c>
      <c r="I248" s="44" t="str">
        <f t="shared" si="47"/>
        <v/>
      </c>
      <c r="J248" s="45">
        <f t="shared" si="48"/>
        <v>12.999999999999954</v>
      </c>
      <c r="K248" s="45">
        <f t="shared" si="49"/>
        <v>9.0000000000001279</v>
      </c>
      <c r="L248" s="45">
        <f t="shared" si="50"/>
        <v>1</v>
      </c>
      <c r="M248" s="45">
        <f t="shared" ca="1" si="51"/>
        <v>1301</v>
      </c>
      <c r="N248" s="45" t="str">
        <f t="shared" si="52"/>
        <v/>
      </c>
      <c r="O248" s="45">
        <f t="shared" si="53"/>
        <v>0.71499999999999742</v>
      </c>
      <c r="P248" s="46">
        <f t="shared" si="54"/>
        <v>0.50814440432246166</v>
      </c>
      <c r="Q248" s="45">
        <f t="shared" si="55"/>
        <v>9.0000000000001287E-2</v>
      </c>
      <c r="R248" s="45">
        <f t="shared" si="56"/>
        <v>0.80499999999999872</v>
      </c>
      <c r="S248" s="46">
        <f t="shared" si="57"/>
        <v>0.59814440432246296</v>
      </c>
    </row>
    <row r="249" spans="1:19" x14ac:dyDescent="0.25">
      <c r="D249">
        <v>0.1</v>
      </c>
      <c r="F249" s="67">
        <v>0.62013888888888891</v>
      </c>
      <c r="G249" s="67"/>
      <c r="H249" s="67">
        <v>0.62361111111111112</v>
      </c>
      <c r="I249" s="44">
        <f t="shared" si="47"/>
        <v>0.62708333333333333</v>
      </c>
      <c r="J249" s="45" t="str">
        <f t="shared" si="48"/>
        <v/>
      </c>
      <c r="K249" s="45">
        <f t="shared" si="49"/>
        <v>4.9999999999999822</v>
      </c>
      <c r="L249" s="45">
        <f t="shared" si="50"/>
        <v>2</v>
      </c>
      <c r="M249" s="45">
        <f t="shared" ca="1" si="51"/>
        <v>1301</v>
      </c>
      <c r="N249" s="45">
        <f t="shared" ca="1" si="52"/>
        <v>121.99999999999989</v>
      </c>
      <c r="O249" s="45">
        <f t="shared" si="53"/>
        <v>0.25</v>
      </c>
      <c r="P249" s="46">
        <f t="shared" si="54"/>
        <v>4.342905372259271E-2</v>
      </c>
      <c r="Q249" s="45">
        <f t="shared" si="55"/>
        <v>0.49999999999999822</v>
      </c>
      <c r="R249" s="45">
        <f t="shared" si="56"/>
        <v>0.74999999999999822</v>
      </c>
      <c r="S249" s="46">
        <f t="shared" si="57"/>
        <v>0.54342905372259098</v>
      </c>
    </row>
    <row r="250" spans="1:19" x14ac:dyDescent="0.25">
      <c r="A250" s="72">
        <v>37662</v>
      </c>
      <c r="B250">
        <v>929</v>
      </c>
      <c r="D250">
        <v>0.01</v>
      </c>
      <c r="F250" s="67">
        <v>0.43194444444444446</v>
      </c>
      <c r="G250" s="67"/>
      <c r="H250" s="67">
        <v>0.43402777777777773</v>
      </c>
      <c r="I250" s="44" t="str">
        <f t="shared" si="47"/>
        <v/>
      </c>
      <c r="J250" s="45">
        <f t="shared" si="48"/>
        <v>14.00000000000011</v>
      </c>
      <c r="K250" s="45">
        <f t="shared" si="49"/>
        <v>2.9999999999999094</v>
      </c>
      <c r="L250" s="45">
        <f t="shared" si="50"/>
        <v>1</v>
      </c>
      <c r="M250" s="45">
        <f t="shared" ca="1" si="51"/>
        <v>929</v>
      </c>
      <c r="N250" s="45" t="str">
        <f t="shared" si="52"/>
        <v/>
      </c>
      <c r="O250" s="45">
        <f t="shared" si="53"/>
        <v>70.070000000000547</v>
      </c>
      <c r="P250" s="46">
        <f t="shared" si="54"/>
        <v>20.247101545384449</v>
      </c>
      <c r="Q250" s="45">
        <f t="shared" si="55"/>
        <v>2.9999999999999093E-2</v>
      </c>
      <c r="R250" s="45">
        <f t="shared" si="56"/>
        <v>70.100000000000549</v>
      </c>
      <c r="S250" s="46">
        <f t="shared" si="57"/>
        <v>20.277101545384447</v>
      </c>
    </row>
    <row r="251" spans="1:19" x14ac:dyDescent="0.25">
      <c r="D251">
        <v>10</v>
      </c>
      <c r="F251" s="67">
        <v>0.44166666666666665</v>
      </c>
      <c r="G251" s="67"/>
      <c r="H251" s="67">
        <v>0.44375000000000003</v>
      </c>
      <c r="I251" s="44">
        <f t="shared" si="47"/>
        <v>0.44722222222222224</v>
      </c>
      <c r="J251" s="45" t="str">
        <f t="shared" si="48"/>
        <v/>
      </c>
      <c r="K251" s="45">
        <f t="shared" si="49"/>
        <v>3.0000000000000693</v>
      </c>
      <c r="L251" s="45">
        <f t="shared" si="50"/>
        <v>2</v>
      </c>
      <c r="M251" s="45">
        <f t="shared" ca="1" si="51"/>
        <v>929</v>
      </c>
      <c r="N251" s="45">
        <f t="shared" ca="1" si="52"/>
        <v>75.000000000000057</v>
      </c>
      <c r="O251" s="45">
        <f t="shared" si="53"/>
        <v>25</v>
      </c>
      <c r="P251" s="46">
        <f t="shared" si="54"/>
        <v>3.1021051639523365</v>
      </c>
      <c r="Q251" s="45">
        <f t="shared" si="55"/>
        <v>30.000000000000693</v>
      </c>
      <c r="R251" s="45">
        <f t="shared" si="56"/>
        <v>55.000000000000696</v>
      </c>
      <c r="S251" s="46">
        <f t="shared" si="57"/>
        <v>33.102105163953027</v>
      </c>
    </row>
    <row r="252" spans="1:19" x14ac:dyDescent="0.25">
      <c r="A252" s="72">
        <v>37662</v>
      </c>
      <c r="B252">
        <v>1206</v>
      </c>
      <c r="D252">
        <v>0.1</v>
      </c>
      <c r="F252" s="67">
        <v>0.51944444444444449</v>
      </c>
      <c r="G252" s="67"/>
      <c r="H252" s="67">
        <v>0.53541666666666665</v>
      </c>
      <c r="I252" s="44" t="str">
        <f t="shared" si="47"/>
        <v/>
      </c>
      <c r="J252" s="45">
        <f t="shared" si="48"/>
        <v>29.000000000000057</v>
      </c>
      <c r="K252" s="45">
        <f t="shared" si="49"/>
        <v>22.999999999999918</v>
      </c>
      <c r="L252" s="45">
        <f t="shared" si="50"/>
        <v>1</v>
      </c>
      <c r="M252" s="45">
        <f t="shared" ca="1" si="51"/>
        <v>1206</v>
      </c>
      <c r="N252" s="45" t="str">
        <f t="shared" si="52"/>
        <v/>
      </c>
      <c r="O252" s="45">
        <f t="shared" si="53"/>
        <v>1451.4500000000028</v>
      </c>
      <c r="P252" s="46">
        <f t="shared" si="54"/>
        <v>419.39878770572426</v>
      </c>
      <c r="Q252" s="45">
        <f t="shared" si="55"/>
        <v>2.2999999999999918</v>
      </c>
      <c r="R252" s="45">
        <f t="shared" si="56"/>
        <v>1453.7500000000027</v>
      </c>
      <c r="S252" s="46">
        <f t="shared" si="57"/>
        <v>421.69878770572427</v>
      </c>
    </row>
    <row r="253" spans="1:19" x14ac:dyDescent="0.25">
      <c r="D253">
        <v>100</v>
      </c>
      <c r="F253" s="67">
        <v>0.54305555555555551</v>
      </c>
      <c r="G253" s="67"/>
      <c r="H253" s="67">
        <v>0.55555555555555558</v>
      </c>
      <c r="I253" s="44">
        <f t="shared" si="47"/>
        <v>0.55902777777777779</v>
      </c>
      <c r="J253" s="45" t="str">
        <f t="shared" si="48"/>
        <v/>
      </c>
      <c r="K253" s="45">
        <f t="shared" si="49"/>
        <v>18.000000000000096</v>
      </c>
      <c r="L253" s="45">
        <f t="shared" si="50"/>
        <v>2</v>
      </c>
      <c r="M253" s="45">
        <f t="shared" ca="1" si="51"/>
        <v>1206</v>
      </c>
      <c r="N253" s="45">
        <f t="shared" ca="1" si="52"/>
        <v>79.000000000000043</v>
      </c>
      <c r="O253" s="45">
        <f t="shared" si="53"/>
        <v>250</v>
      </c>
      <c r="P253" s="46">
        <f t="shared" si="54"/>
        <v>27.143420404993254</v>
      </c>
      <c r="Q253" s="45">
        <f t="shared" si="55"/>
        <v>1800.0000000000095</v>
      </c>
      <c r="R253" s="45">
        <f t="shared" si="56"/>
        <v>2050.0000000000095</v>
      </c>
      <c r="S253" s="46">
        <f t="shared" si="57"/>
        <v>1827.1434204050029</v>
      </c>
    </row>
    <row r="254" spans="1:19" x14ac:dyDescent="0.25">
      <c r="A254" s="72">
        <v>37663</v>
      </c>
      <c r="B254">
        <v>835</v>
      </c>
      <c r="D254">
        <v>1.4999999999999999E-2</v>
      </c>
      <c r="F254" s="67">
        <v>0.40138888888888885</v>
      </c>
      <c r="G254" s="67"/>
      <c r="H254" s="67">
        <v>0.40972222222222227</v>
      </c>
      <c r="I254" s="44" t="str">
        <f t="shared" si="47"/>
        <v/>
      </c>
      <c r="J254" s="45">
        <f t="shared" si="48"/>
        <v>11.999999999999957</v>
      </c>
      <c r="K254" s="45">
        <f t="shared" si="49"/>
        <v>12.000000000000117</v>
      </c>
      <c r="L254" s="45">
        <f t="shared" si="50"/>
        <v>1</v>
      </c>
      <c r="M254" s="45">
        <f t="shared" ca="1" si="51"/>
        <v>835</v>
      </c>
      <c r="N254" s="45" t="str">
        <f t="shared" si="52"/>
        <v/>
      </c>
      <c r="O254" s="45">
        <f t="shared" si="53"/>
        <v>1.2899999999999956</v>
      </c>
      <c r="P254" s="46">
        <f t="shared" si="54"/>
        <v>0.85707485338616218</v>
      </c>
      <c r="Q254" s="45">
        <f t="shared" si="55"/>
        <v>0.18000000000000174</v>
      </c>
      <c r="R254" s="45">
        <f t="shared" si="56"/>
        <v>1.4699999999999973</v>
      </c>
      <c r="S254" s="46">
        <f t="shared" si="57"/>
        <v>1.037074853386164</v>
      </c>
    </row>
    <row r="255" spans="1:19" x14ac:dyDescent="0.25">
      <c r="D255">
        <v>0.2</v>
      </c>
      <c r="F255" s="67">
        <v>0.4152777777777778</v>
      </c>
      <c r="G255" s="67"/>
      <c r="H255" s="67">
        <v>0.41805555555555557</v>
      </c>
      <c r="I255" s="44">
        <f t="shared" si="47"/>
        <v>0.42152777777777778</v>
      </c>
      <c r="J255" s="45" t="str">
        <f t="shared" si="48"/>
        <v/>
      </c>
      <c r="K255" s="45">
        <f t="shared" si="49"/>
        <v>3.9999999999999858</v>
      </c>
      <c r="L255" s="45">
        <f t="shared" si="50"/>
        <v>2</v>
      </c>
      <c r="M255" s="45">
        <f t="shared" ca="1" si="51"/>
        <v>835</v>
      </c>
      <c r="N255" s="45">
        <f t="shared" ca="1" si="52"/>
        <v>92</v>
      </c>
      <c r="O255" s="45">
        <f t="shared" si="53"/>
        <v>0.5</v>
      </c>
      <c r="P255" s="46">
        <f t="shared" si="54"/>
        <v>8.192609482288947E-2</v>
      </c>
      <c r="Q255" s="45">
        <f t="shared" si="55"/>
        <v>0.79999999999999716</v>
      </c>
      <c r="R255" s="45">
        <f t="shared" si="56"/>
        <v>1.2999999999999972</v>
      </c>
      <c r="S255" s="46">
        <f t="shared" si="57"/>
        <v>0.88192609482288664</v>
      </c>
    </row>
    <row r="256" spans="1:19" x14ac:dyDescent="0.25">
      <c r="A256" s="72">
        <v>37663</v>
      </c>
      <c r="B256">
        <v>1240</v>
      </c>
      <c r="D256">
        <v>1.2E-2</v>
      </c>
      <c r="F256" s="67">
        <v>0.54722222222222217</v>
      </c>
      <c r="G256" s="67"/>
      <c r="H256" s="67">
        <v>0.55138888888888882</v>
      </c>
      <c r="I256" s="44" t="str">
        <f t="shared" si="47"/>
        <v/>
      </c>
      <c r="J256" s="45">
        <f t="shared" si="48"/>
        <v>13.000000000000114</v>
      </c>
      <c r="K256" s="45">
        <f t="shared" si="49"/>
        <v>5.9999999999999787</v>
      </c>
      <c r="L256" s="45">
        <f t="shared" si="50"/>
        <v>1</v>
      </c>
      <c r="M256" s="45">
        <f t="shared" ca="1" si="51"/>
        <v>1240</v>
      </c>
      <c r="N256" s="45" t="str">
        <f t="shared" si="52"/>
        <v/>
      </c>
      <c r="O256" s="45">
        <f t="shared" si="53"/>
        <v>8.4500000000000741E-2</v>
      </c>
      <c r="P256" s="46">
        <f t="shared" si="54"/>
        <v>5.7568658652574822E-2</v>
      </c>
      <c r="Q256" s="45">
        <f t="shared" si="55"/>
        <v>7.1999999999999745E-2</v>
      </c>
      <c r="R256" s="45">
        <f t="shared" si="56"/>
        <v>0.15650000000000047</v>
      </c>
      <c r="S256" s="46">
        <f t="shared" si="57"/>
        <v>0.12956865865257455</v>
      </c>
    </row>
    <row r="257" spans="1:19" x14ac:dyDescent="0.25">
      <c r="D257">
        <v>1E-3</v>
      </c>
      <c r="F257" s="67">
        <v>0.55763888888888891</v>
      </c>
      <c r="G257" s="67"/>
      <c r="H257" s="67">
        <v>0.56041666666666667</v>
      </c>
      <c r="I257" s="44" t="str">
        <f t="shared" si="47"/>
        <v/>
      </c>
      <c r="J257" s="45">
        <f t="shared" si="48"/>
        <v>15.999999999999943</v>
      </c>
      <c r="K257" s="45">
        <f t="shared" si="49"/>
        <v>3.9999999999999858</v>
      </c>
      <c r="L257" s="45">
        <f t="shared" si="50"/>
        <v>2</v>
      </c>
      <c r="M257" s="45">
        <f t="shared" ca="1" si="51"/>
        <v>1240</v>
      </c>
      <c r="N257" s="45" t="str">
        <f t="shared" si="52"/>
        <v/>
      </c>
      <c r="O257" s="45">
        <f t="shared" si="53"/>
        <v>0.60799999999999788</v>
      </c>
      <c r="P257" s="46">
        <f t="shared" si="54"/>
        <v>0.27429618118772903</v>
      </c>
      <c r="Q257" s="45">
        <f t="shared" si="55"/>
        <v>3.9999999999999862E-3</v>
      </c>
      <c r="R257" s="45">
        <f t="shared" si="56"/>
        <v>0.61199999999999788</v>
      </c>
      <c r="S257" s="46">
        <f t="shared" si="57"/>
        <v>0.27829618118772903</v>
      </c>
    </row>
    <row r="258" spans="1:19" x14ac:dyDescent="0.25">
      <c r="D258">
        <v>7.4999999999999997E-2</v>
      </c>
      <c r="F258" s="67">
        <v>0.56805555555555554</v>
      </c>
      <c r="G258" s="67"/>
      <c r="H258" s="67">
        <v>0.57152777777777775</v>
      </c>
      <c r="I258" s="44" t="str">
        <f t="shared" si="47"/>
        <v/>
      </c>
      <c r="J258" s="45">
        <f t="shared" si="48"/>
        <v>13.000000000000114</v>
      </c>
      <c r="K258" s="45">
        <f t="shared" si="49"/>
        <v>4.9999999999999822</v>
      </c>
      <c r="L258" s="45">
        <f t="shared" si="50"/>
        <v>3</v>
      </c>
      <c r="M258" s="45">
        <f t="shared" ca="1" si="51"/>
        <v>1240</v>
      </c>
      <c r="N258" s="45" t="str">
        <f t="shared" si="52"/>
        <v/>
      </c>
      <c r="O258" s="45">
        <f t="shared" si="53"/>
        <v>0.55250000000000477</v>
      </c>
      <c r="P258" s="46">
        <f t="shared" si="54"/>
        <v>0.4193930609680937</v>
      </c>
      <c r="Q258" s="45">
        <f t="shared" si="55"/>
        <v>0.37499999999999867</v>
      </c>
      <c r="R258" s="45">
        <f t="shared" si="56"/>
        <v>0.92750000000000343</v>
      </c>
      <c r="S258" s="46">
        <f t="shared" si="57"/>
        <v>0.79439306096809237</v>
      </c>
    </row>
    <row r="259" spans="1:19" x14ac:dyDescent="0.25">
      <c r="D259">
        <v>0.01</v>
      </c>
      <c r="F259" s="67">
        <v>0.57708333333333328</v>
      </c>
      <c r="G259" s="67"/>
      <c r="H259" s="67">
        <v>0.5805555555555556</v>
      </c>
      <c r="I259" s="44" t="str">
        <f t="shared" ref="I259:I322" si="58">IF(OR(A260&lt;&gt;"",D260=""),H259+TIME(0,5,0),"")</f>
        <v/>
      </c>
      <c r="J259" s="45">
        <f t="shared" si="48"/>
        <v>17.999999999999936</v>
      </c>
      <c r="K259" s="45">
        <f t="shared" si="49"/>
        <v>5.0000000000001421</v>
      </c>
      <c r="L259" s="45">
        <f t="shared" si="50"/>
        <v>4</v>
      </c>
      <c r="M259" s="45">
        <f t="shared" ca="1" si="51"/>
        <v>1240</v>
      </c>
      <c r="N259" s="45" t="str">
        <f t="shared" si="52"/>
        <v/>
      </c>
      <c r="O259" s="45">
        <f t="shared" si="53"/>
        <v>14.489999999999949</v>
      </c>
      <c r="P259" s="46">
        <f t="shared" si="54"/>
        <v>5.6393261436550723</v>
      </c>
      <c r="Q259" s="45">
        <f t="shared" si="55"/>
        <v>5.0000000000001425E-2</v>
      </c>
      <c r="R259" s="45">
        <f t="shared" si="56"/>
        <v>14.539999999999949</v>
      </c>
      <c r="S259" s="46">
        <f t="shared" si="57"/>
        <v>5.6893261436550739</v>
      </c>
    </row>
    <row r="260" spans="1:19" x14ac:dyDescent="0.25">
      <c r="D260">
        <v>1.6</v>
      </c>
      <c r="F260" s="67">
        <v>0.59027777777777779</v>
      </c>
      <c r="G260" s="67"/>
      <c r="H260" s="67">
        <v>0.59305555555555556</v>
      </c>
      <c r="I260" s="44">
        <f t="shared" si="58"/>
        <v>0.59652777777777777</v>
      </c>
      <c r="J260" s="45" t="str">
        <f t="shared" si="48"/>
        <v/>
      </c>
      <c r="K260" s="45">
        <f t="shared" si="49"/>
        <v>3.9999999999999858</v>
      </c>
      <c r="L260" s="45">
        <f t="shared" si="50"/>
        <v>5</v>
      </c>
      <c r="M260" s="45">
        <f t="shared" ca="1" si="51"/>
        <v>1240</v>
      </c>
      <c r="N260" s="45">
        <f t="shared" ca="1" si="52"/>
        <v>98.999999999999972</v>
      </c>
      <c r="O260" s="45">
        <f t="shared" si="53"/>
        <v>4</v>
      </c>
      <c r="P260" s="46">
        <f t="shared" si="54"/>
        <v>0.56000790785017607</v>
      </c>
      <c r="Q260" s="45">
        <f t="shared" si="55"/>
        <v>6.3999999999999773</v>
      </c>
      <c r="R260" s="45">
        <f t="shared" si="56"/>
        <v>10.399999999999977</v>
      </c>
      <c r="S260" s="46">
        <f t="shared" si="57"/>
        <v>6.9600079078501533</v>
      </c>
    </row>
    <row r="261" spans="1:19" x14ac:dyDescent="0.25">
      <c r="A261" s="72">
        <v>37663</v>
      </c>
      <c r="B261">
        <v>1458</v>
      </c>
      <c r="D261">
        <v>0.01</v>
      </c>
      <c r="F261" s="67">
        <v>0.65972222222222221</v>
      </c>
      <c r="G261" s="67"/>
      <c r="H261" s="67">
        <v>0.66527777777777775</v>
      </c>
      <c r="I261" s="44" t="str">
        <f t="shared" si="58"/>
        <v/>
      </c>
      <c r="J261" s="45">
        <f t="shared" si="48"/>
        <v>13.000000000000114</v>
      </c>
      <c r="K261" s="45">
        <f t="shared" si="49"/>
        <v>7.9999999999999716</v>
      </c>
      <c r="L261" s="45">
        <f t="shared" si="50"/>
        <v>1</v>
      </c>
      <c r="M261" s="45">
        <f t="shared" ca="1" si="51"/>
        <v>1458</v>
      </c>
      <c r="N261" s="45" t="str">
        <f t="shared" si="52"/>
        <v/>
      </c>
      <c r="O261" s="45">
        <f t="shared" si="53"/>
        <v>1.2350000000000108</v>
      </c>
      <c r="P261" s="46">
        <f t="shared" si="54"/>
        <v>0.76463250979526731</v>
      </c>
      <c r="Q261" s="45">
        <f t="shared" si="55"/>
        <v>7.9999999999999724E-2</v>
      </c>
      <c r="R261" s="45">
        <f t="shared" si="56"/>
        <v>1.3150000000000104</v>
      </c>
      <c r="S261" s="46">
        <f t="shared" si="57"/>
        <v>0.84463250979526705</v>
      </c>
    </row>
    <row r="262" spans="1:19" x14ac:dyDescent="0.25">
      <c r="D262">
        <v>0.18</v>
      </c>
      <c r="F262" s="67">
        <v>0.67083333333333339</v>
      </c>
      <c r="G262" s="67"/>
      <c r="H262" s="67">
        <v>0.6743055555555556</v>
      </c>
      <c r="I262" s="44">
        <f t="shared" si="58"/>
        <v>0.67777777777777781</v>
      </c>
      <c r="J262" s="45" t="str">
        <f t="shared" si="48"/>
        <v/>
      </c>
      <c r="K262" s="45">
        <f t="shared" si="49"/>
        <v>4.9999999999999822</v>
      </c>
      <c r="L262" s="45">
        <f t="shared" si="50"/>
        <v>2</v>
      </c>
      <c r="M262" s="45">
        <f t="shared" ca="1" si="51"/>
        <v>1458</v>
      </c>
      <c r="N262" s="45">
        <f t="shared" ca="1" si="52"/>
        <v>78.000000000000043</v>
      </c>
      <c r="O262" s="45">
        <f t="shared" si="53"/>
        <v>0.44999999999999996</v>
      </c>
      <c r="P262" s="46">
        <f t="shared" si="54"/>
        <v>7.4375439692633147E-2</v>
      </c>
      <c r="Q262" s="45">
        <f t="shared" si="55"/>
        <v>0.8999999999999968</v>
      </c>
      <c r="R262" s="45">
        <f t="shared" si="56"/>
        <v>1.3499999999999968</v>
      </c>
      <c r="S262" s="46">
        <f t="shared" si="57"/>
        <v>0.97437543969262996</v>
      </c>
    </row>
    <row r="263" spans="1:19" x14ac:dyDescent="0.25">
      <c r="A263" s="72">
        <v>37664</v>
      </c>
      <c r="B263">
        <v>820</v>
      </c>
      <c r="D263">
        <v>0.01</v>
      </c>
      <c r="F263" s="67">
        <v>0.36527777777777781</v>
      </c>
      <c r="G263" s="67"/>
      <c r="H263" s="67">
        <v>0.40625</v>
      </c>
      <c r="I263" s="44" t="str">
        <f t="shared" si="58"/>
        <v/>
      </c>
      <c r="J263" s="45">
        <f t="shared" si="48"/>
        <v>61.000000000000021</v>
      </c>
      <c r="K263" s="45">
        <f t="shared" si="49"/>
        <v>58.99999999999995</v>
      </c>
      <c r="L263" s="45">
        <f t="shared" si="50"/>
        <v>1</v>
      </c>
      <c r="M263" s="45">
        <f t="shared" ca="1" si="51"/>
        <v>820</v>
      </c>
      <c r="N263" s="45" t="str">
        <f t="shared" si="52"/>
        <v/>
      </c>
      <c r="O263" s="45">
        <f t="shared" si="53"/>
        <v>1.8300000000000007</v>
      </c>
      <c r="P263" s="46">
        <f t="shared" si="54"/>
        <v>1.5161325978959188</v>
      </c>
      <c r="Q263" s="45">
        <f t="shared" si="55"/>
        <v>0.58999999999999952</v>
      </c>
      <c r="R263" s="45">
        <f t="shared" si="56"/>
        <v>2.4200000000000004</v>
      </c>
      <c r="S263" s="46">
        <f t="shared" si="57"/>
        <v>2.1061325978959182</v>
      </c>
    </row>
    <row r="264" spans="1:19" x14ac:dyDescent="0.25">
      <c r="D264">
        <v>0.05</v>
      </c>
      <c r="F264" s="67">
        <v>0.44513888888888892</v>
      </c>
      <c r="G264" s="67"/>
      <c r="H264" s="67">
        <v>0.44861111111111113</v>
      </c>
      <c r="I264" s="44">
        <f t="shared" si="58"/>
        <v>0.45208333333333334</v>
      </c>
      <c r="J264" s="45" t="str">
        <f t="shared" si="48"/>
        <v/>
      </c>
      <c r="K264" s="45">
        <f t="shared" si="49"/>
        <v>4.9999999999999822</v>
      </c>
      <c r="L264" s="45">
        <f t="shared" si="50"/>
        <v>2</v>
      </c>
      <c r="M264" s="45">
        <f t="shared" ca="1" si="51"/>
        <v>820</v>
      </c>
      <c r="N264" s="45">
        <f t="shared" ca="1" si="52"/>
        <v>150.99999999999994</v>
      </c>
      <c r="O264" s="45">
        <f t="shared" si="53"/>
        <v>0.125</v>
      </c>
      <c r="P264" s="46">
        <f t="shared" si="54"/>
        <v>2.3105394341225508E-2</v>
      </c>
      <c r="Q264" s="45">
        <f t="shared" si="55"/>
        <v>0.24999999999999911</v>
      </c>
      <c r="R264" s="45">
        <f t="shared" si="56"/>
        <v>0.37499999999999911</v>
      </c>
      <c r="S264" s="46">
        <f t="shared" si="57"/>
        <v>0.27310539434122461</v>
      </c>
    </row>
    <row r="265" spans="1:19" x14ac:dyDescent="0.25">
      <c r="A265" s="72">
        <v>37664</v>
      </c>
      <c r="B265">
        <v>1112</v>
      </c>
      <c r="D265">
        <v>10</v>
      </c>
      <c r="F265" s="67">
        <v>0.4826388888888889</v>
      </c>
      <c r="G265" s="67"/>
      <c r="H265" s="67">
        <v>0.5</v>
      </c>
      <c r="I265" s="44">
        <f t="shared" si="58"/>
        <v>0.50347222222222221</v>
      </c>
      <c r="J265" s="45" t="str">
        <f t="shared" si="48"/>
        <v/>
      </c>
      <c r="K265" s="45">
        <f t="shared" si="49"/>
        <v>24.999999999999993</v>
      </c>
      <c r="L265" s="45">
        <f t="shared" si="50"/>
        <v>1</v>
      </c>
      <c r="M265" s="45">
        <f t="shared" ca="1" si="51"/>
        <v>1112</v>
      </c>
      <c r="N265" s="45">
        <f t="shared" ca="1" si="52"/>
        <v>53.00000000000005</v>
      </c>
      <c r="O265" s="45">
        <f t="shared" si="53"/>
        <v>25</v>
      </c>
      <c r="P265" s="46">
        <f t="shared" si="54"/>
        <v>3.1021051639523365</v>
      </c>
      <c r="Q265" s="45">
        <f t="shared" si="55"/>
        <v>249.99999999999994</v>
      </c>
      <c r="R265" s="45">
        <f t="shared" si="56"/>
        <v>274.99999999999994</v>
      </c>
      <c r="S265" s="46">
        <f t="shared" si="57"/>
        <v>253.10210516395227</v>
      </c>
    </row>
    <row r="266" spans="1:19" x14ac:dyDescent="0.25">
      <c r="A266" s="72">
        <v>37665</v>
      </c>
      <c r="B266">
        <v>1225</v>
      </c>
      <c r="D266">
        <v>0.01</v>
      </c>
      <c r="F266" s="67">
        <v>0.57500000000000007</v>
      </c>
      <c r="G266" s="67"/>
      <c r="H266" s="67">
        <v>0.58611111111111114</v>
      </c>
      <c r="I266" s="44" t="str">
        <f t="shared" si="58"/>
        <v/>
      </c>
      <c r="J266" s="45">
        <f t="shared" si="48"/>
        <v>16.99999999999994</v>
      </c>
      <c r="K266" s="45">
        <f t="shared" si="49"/>
        <v>15.999999999999943</v>
      </c>
      <c r="L266" s="45">
        <f t="shared" si="50"/>
        <v>1</v>
      </c>
      <c r="M266" s="45">
        <f t="shared" ca="1" si="51"/>
        <v>1225</v>
      </c>
      <c r="N266" s="45" t="str">
        <f t="shared" si="52"/>
        <v/>
      </c>
      <c r="O266" s="45">
        <f t="shared" si="53"/>
        <v>7.7349999999999728</v>
      </c>
      <c r="P266" s="46">
        <f t="shared" si="54"/>
        <v>3.3624383250570631</v>
      </c>
      <c r="Q266" s="45">
        <f t="shared" si="55"/>
        <v>0.15999999999999945</v>
      </c>
      <c r="R266" s="45">
        <f t="shared" si="56"/>
        <v>7.894999999999972</v>
      </c>
      <c r="S266" s="46">
        <f t="shared" si="57"/>
        <v>3.5224383250570623</v>
      </c>
    </row>
    <row r="267" spans="1:19" x14ac:dyDescent="0.25">
      <c r="D267">
        <v>0.9</v>
      </c>
      <c r="F267" s="67">
        <v>0.59375</v>
      </c>
      <c r="G267" s="67"/>
      <c r="H267" s="67">
        <v>0.59791666666666665</v>
      </c>
      <c r="I267" s="44" t="str">
        <f t="shared" si="58"/>
        <v/>
      </c>
      <c r="J267" s="45">
        <f t="shared" ref="J267:J299" si="59">IF(AND(OR(AND(A267&lt;&gt;"",A268=""),AND(A267="",A268="")),D268&lt;&gt;""),(H268-H267)*1440,"")</f>
        <v>20.999999999999925</v>
      </c>
      <c r="K267" s="45">
        <f t="shared" ref="K267:K299" si="60">(H267-F267)*1440</f>
        <v>5.9999999999999787</v>
      </c>
      <c r="L267" s="45">
        <f t="shared" ref="L267:L299" si="61">IF(A267&lt;&gt;"",1,L266+1)</f>
        <v>2</v>
      </c>
      <c r="M267" s="45">
        <f t="shared" ref="M267:M299" ca="1" si="62">OFFSET(B267,-L267+1,0)</f>
        <v>1225</v>
      </c>
      <c r="N267" s="45" t="str">
        <f t="shared" ref="N267:N299" si="63">IF(I267&lt;&gt;"",(I267-VALUE(CONCATENATE(LEFT(M267,LEN(M267)-2),":",RIGHT(M267,2))))*1440,"")</f>
        <v/>
      </c>
      <c r="O267" s="45">
        <f t="shared" ref="O267:O299" si="64">IF(J267&lt;&gt;"",(D267+D268)*J267/2,D267*5/2)</f>
        <v>9.4604999999999659</v>
      </c>
      <c r="P267" s="46">
        <f t="shared" ref="P267:P299" si="65">IF(J267&lt;&gt;"",(D268-D267)*J267/LN((D268+0.000001)/(D267+0.000001)),-5*(D267-0.000001)/(LN(1/D267)-13.8155))</f>
        <v>2.7757535308318708</v>
      </c>
      <c r="Q267" s="45">
        <f t="shared" ref="Q267:Q299" si="66">(D267*K267)</f>
        <v>5.3999999999999808</v>
      </c>
      <c r="R267" s="45">
        <f t="shared" ref="R267:R299" si="67">O267+Q267</f>
        <v>14.860499999999947</v>
      </c>
      <c r="S267" s="46">
        <f t="shared" ref="S267:S299" si="68">P267+Q267</f>
        <v>8.1757535308318516</v>
      </c>
    </row>
    <row r="268" spans="1:19" x14ac:dyDescent="0.25">
      <c r="D268">
        <v>1E-3</v>
      </c>
      <c r="F268" s="67">
        <v>0.60902777777777783</v>
      </c>
      <c r="G268" s="67"/>
      <c r="H268" s="67">
        <v>0.61249999999999993</v>
      </c>
      <c r="I268" s="44" t="str">
        <f t="shared" si="58"/>
        <v/>
      </c>
      <c r="J268" s="45">
        <f t="shared" si="59"/>
        <v>19.000000000000092</v>
      </c>
      <c r="K268" s="45">
        <f t="shared" si="60"/>
        <v>4.9999999999998224</v>
      </c>
      <c r="L268" s="45">
        <f t="shared" si="61"/>
        <v>3</v>
      </c>
      <c r="M268" s="45">
        <f t="shared" ca="1" si="62"/>
        <v>1225</v>
      </c>
      <c r="N268" s="45" t="str">
        <f t="shared" si="63"/>
        <v/>
      </c>
      <c r="O268" s="45">
        <f t="shared" si="64"/>
        <v>10.45950000000005</v>
      </c>
      <c r="P268" s="46">
        <f t="shared" si="65"/>
        <v>2.9821194791481003</v>
      </c>
      <c r="Q268" s="45">
        <f t="shared" si="66"/>
        <v>4.9999999999998223E-3</v>
      </c>
      <c r="R268" s="45">
        <f t="shared" si="67"/>
        <v>10.464500000000049</v>
      </c>
      <c r="S268" s="46">
        <f t="shared" si="68"/>
        <v>2.9871194791481002</v>
      </c>
    </row>
    <row r="269" spans="1:19" x14ac:dyDescent="0.25">
      <c r="D269">
        <v>1.1000000000000001</v>
      </c>
      <c r="F269" s="67">
        <v>0.62013888888888891</v>
      </c>
      <c r="G269" s="67"/>
      <c r="H269" s="67">
        <v>0.62569444444444444</v>
      </c>
      <c r="I269" s="44" t="str">
        <f t="shared" si="58"/>
        <v/>
      </c>
      <c r="J269" s="45">
        <f t="shared" si="59"/>
        <v>15.000000000000107</v>
      </c>
      <c r="K269" s="45">
        <f t="shared" si="60"/>
        <v>7.9999999999999716</v>
      </c>
      <c r="L269" s="45">
        <f t="shared" si="61"/>
        <v>4</v>
      </c>
      <c r="M269" s="45">
        <f t="shared" ca="1" si="62"/>
        <v>1225</v>
      </c>
      <c r="N269" s="45" t="str">
        <f t="shared" si="63"/>
        <v/>
      </c>
      <c r="O269" s="45">
        <f t="shared" si="64"/>
        <v>143.25000000000102</v>
      </c>
      <c r="P269" s="46">
        <f t="shared" si="65"/>
        <v>90.695703951186701</v>
      </c>
      <c r="Q269" s="45">
        <f t="shared" si="66"/>
        <v>8.7999999999999687</v>
      </c>
      <c r="R269" s="45">
        <f t="shared" si="67"/>
        <v>152.05000000000098</v>
      </c>
      <c r="S269" s="46">
        <f t="shared" si="68"/>
        <v>99.49570395118667</v>
      </c>
    </row>
    <row r="270" spans="1:19" x14ac:dyDescent="0.25">
      <c r="D270">
        <v>18</v>
      </c>
      <c r="F270" s="67">
        <v>0.63055555555555554</v>
      </c>
      <c r="G270" s="67"/>
      <c r="H270" s="67">
        <v>0.63611111111111118</v>
      </c>
      <c r="I270" s="44" t="str">
        <f t="shared" si="58"/>
        <v/>
      </c>
      <c r="J270" s="45">
        <f t="shared" si="59"/>
        <v>12.999999999999794</v>
      </c>
      <c r="K270" s="45">
        <f t="shared" si="60"/>
        <v>8.0000000000001315</v>
      </c>
      <c r="L270" s="45">
        <f t="shared" si="61"/>
        <v>5</v>
      </c>
      <c r="M270" s="45">
        <f t="shared" ca="1" si="62"/>
        <v>1225</v>
      </c>
      <c r="N270" s="45" t="str">
        <f t="shared" si="63"/>
        <v/>
      </c>
      <c r="O270" s="45">
        <f t="shared" si="64"/>
        <v>126.09999999999799</v>
      </c>
      <c r="P270" s="46">
        <f t="shared" si="65"/>
        <v>84.498256044855509</v>
      </c>
      <c r="Q270" s="45">
        <f t="shared" si="66"/>
        <v>144.00000000000236</v>
      </c>
      <c r="R270" s="45">
        <f t="shared" si="67"/>
        <v>270.10000000000036</v>
      </c>
      <c r="S270" s="46">
        <f t="shared" si="68"/>
        <v>228.49825604485787</v>
      </c>
    </row>
    <row r="271" spans="1:19" x14ac:dyDescent="0.25">
      <c r="D271">
        <v>1.4</v>
      </c>
      <c r="F271" s="67">
        <v>0.64166666666666672</v>
      </c>
      <c r="G271" s="67"/>
      <c r="H271" s="67">
        <v>0.64513888888888882</v>
      </c>
      <c r="I271" s="44" t="str">
        <f t="shared" si="58"/>
        <v/>
      </c>
      <c r="J271" s="45">
        <f t="shared" si="59"/>
        <v>15.000000000000107</v>
      </c>
      <c r="K271" s="45">
        <f t="shared" si="60"/>
        <v>4.9999999999998224</v>
      </c>
      <c r="L271" s="45">
        <f t="shared" si="61"/>
        <v>6</v>
      </c>
      <c r="M271" s="45">
        <f t="shared" ca="1" si="62"/>
        <v>1225</v>
      </c>
      <c r="N271" s="45" t="str">
        <f t="shared" si="63"/>
        <v/>
      </c>
      <c r="O271" s="45">
        <f t="shared" si="64"/>
        <v>11.550000000000082</v>
      </c>
      <c r="P271" s="46">
        <f t="shared" si="65"/>
        <v>8.208188624266656</v>
      </c>
      <c r="Q271" s="45">
        <f t="shared" si="66"/>
        <v>6.9999999999997513</v>
      </c>
      <c r="R271" s="45">
        <f t="shared" si="67"/>
        <v>18.549999999999834</v>
      </c>
      <c r="S271" s="46">
        <f t="shared" si="68"/>
        <v>15.208188624266407</v>
      </c>
    </row>
    <row r="272" spans="1:19" x14ac:dyDescent="0.25">
      <c r="D272">
        <v>0.14000000000000001</v>
      </c>
      <c r="F272" s="67">
        <v>0.65069444444444446</v>
      </c>
      <c r="G272" s="67"/>
      <c r="H272" s="67">
        <v>0.65555555555555556</v>
      </c>
      <c r="I272" s="44">
        <f t="shared" si="58"/>
        <v>0.65902777777777777</v>
      </c>
      <c r="J272" s="45" t="str">
        <f t="shared" si="59"/>
        <v/>
      </c>
      <c r="K272" s="45">
        <f t="shared" si="60"/>
        <v>6.9999999999999751</v>
      </c>
      <c r="L272" s="45">
        <f t="shared" si="61"/>
        <v>7</v>
      </c>
      <c r="M272" s="45">
        <f t="shared" ca="1" si="62"/>
        <v>1225</v>
      </c>
      <c r="N272" s="45">
        <f t="shared" ca="1" si="63"/>
        <v>204.00000000000009</v>
      </c>
      <c r="O272" s="45">
        <f t="shared" si="64"/>
        <v>0.35000000000000003</v>
      </c>
      <c r="P272" s="46">
        <f t="shared" si="65"/>
        <v>5.907436321518713E-2</v>
      </c>
      <c r="Q272" s="45">
        <f t="shared" si="66"/>
        <v>0.97999999999999665</v>
      </c>
      <c r="R272" s="45">
        <f t="shared" si="67"/>
        <v>1.3299999999999967</v>
      </c>
      <c r="S272" s="46">
        <f t="shared" si="68"/>
        <v>1.0390743632151838</v>
      </c>
    </row>
    <row r="273" spans="1:19" x14ac:dyDescent="0.25">
      <c r="A273" s="72">
        <v>37666</v>
      </c>
      <c r="B273">
        <v>839</v>
      </c>
      <c r="D273">
        <v>0.01</v>
      </c>
      <c r="F273" s="67">
        <v>0.46249999999999997</v>
      </c>
      <c r="G273" s="67"/>
      <c r="H273" s="67">
        <v>0.46458333333333335</v>
      </c>
      <c r="I273" s="44" t="str">
        <f t="shared" si="58"/>
        <v/>
      </c>
      <c r="J273" s="45">
        <f t="shared" si="59"/>
        <v>71.999999999999901</v>
      </c>
      <c r="K273" s="45">
        <f t="shared" si="60"/>
        <v>3.0000000000000693</v>
      </c>
      <c r="L273" s="45">
        <f t="shared" si="61"/>
        <v>1</v>
      </c>
      <c r="M273" s="45">
        <f t="shared" ca="1" si="62"/>
        <v>839</v>
      </c>
      <c r="N273" s="45" t="str">
        <f t="shared" si="63"/>
        <v/>
      </c>
      <c r="O273" s="45">
        <f t="shared" si="64"/>
        <v>360.3599999999995</v>
      </c>
      <c r="P273" s="46">
        <f t="shared" si="65"/>
        <v>104.12795080483338</v>
      </c>
      <c r="Q273" s="45">
        <f t="shared" si="66"/>
        <v>3.0000000000000693E-2</v>
      </c>
      <c r="R273" s="45">
        <f t="shared" si="67"/>
        <v>360.38999999999947</v>
      </c>
      <c r="S273" s="46">
        <f t="shared" si="68"/>
        <v>104.15795080483338</v>
      </c>
    </row>
    <row r="274" spans="1:19" x14ac:dyDescent="0.25">
      <c r="D274">
        <v>10</v>
      </c>
      <c r="F274" s="67">
        <v>0.4694444444444445</v>
      </c>
      <c r="G274" s="67"/>
      <c r="H274" s="67">
        <v>0.51458333333333328</v>
      </c>
      <c r="I274" s="44">
        <f t="shared" si="58"/>
        <v>0.51805555555555549</v>
      </c>
      <c r="J274" s="45" t="str">
        <f t="shared" si="59"/>
        <v/>
      </c>
      <c r="K274" s="45">
        <f t="shared" si="60"/>
        <v>64.999999999999844</v>
      </c>
      <c r="L274" s="45">
        <f t="shared" si="61"/>
        <v>2</v>
      </c>
      <c r="M274" s="45">
        <f t="shared" ca="1" si="62"/>
        <v>839</v>
      </c>
      <c r="N274" s="45">
        <f t="shared" ca="1" si="63"/>
        <v>226.99999999999991</v>
      </c>
      <c r="O274" s="45">
        <f t="shared" si="64"/>
        <v>25</v>
      </c>
      <c r="P274" s="46">
        <f t="shared" si="65"/>
        <v>3.1021051639523365</v>
      </c>
      <c r="Q274" s="45">
        <f t="shared" si="66"/>
        <v>649.99999999999841</v>
      </c>
      <c r="R274" s="45">
        <f t="shared" si="67"/>
        <v>674.99999999999841</v>
      </c>
      <c r="S274" s="46">
        <f t="shared" si="68"/>
        <v>653.1021051639508</v>
      </c>
    </row>
    <row r="275" spans="1:19" x14ac:dyDescent="0.25">
      <c r="A275" s="72">
        <v>37666</v>
      </c>
      <c r="B275">
        <v>1318</v>
      </c>
      <c r="D275">
        <v>100</v>
      </c>
      <c r="F275" s="67">
        <v>0.57222222222222219</v>
      </c>
      <c r="G275" s="67"/>
      <c r="H275" s="67">
        <v>0.57430555555555551</v>
      </c>
      <c r="I275" s="44" t="str">
        <f t="shared" si="58"/>
        <v/>
      </c>
      <c r="J275" s="45">
        <f t="shared" si="59"/>
        <v>106.0000000000001</v>
      </c>
      <c r="K275" s="45">
        <f t="shared" si="60"/>
        <v>2.9999999999999893</v>
      </c>
      <c r="L275" s="45">
        <f t="shared" si="61"/>
        <v>1</v>
      </c>
      <c r="M275" s="45">
        <f t="shared" ca="1" si="62"/>
        <v>1318</v>
      </c>
      <c r="N275" s="45" t="str">
        <f t="shared" si="63"/>
        <v/>
      </c>
      <c r="O275" s="45">
        <f t="shared" si="64"/>
        <v>14840.000000000015</v>
      </c>
      <c r="P275" s="46">
        <f t="shared" si="65"/>
        <v>14427.003146681034</v>
      </c>
      <c r="Q275" s="45">
        <f t="shared" si="66"/>
        <v>299.99999999999892</v>
      </c>
      <c r="R275" s="45">
        <f t="shared" si="67"/>
        <v>15140.000000000013</v>
      </c>
      <c r="S275" s="46">
        <f t="shared" si="68"/>
        <v>14727.003146681032</v>
      </c>
    </row>
    <row r="276" spans="1:19" x14ac:dyDescent="0.25">
      <c r="D276">
        <v>180</v>
      </c>
      <c r="F276" s="67">
        <v>0.57708333333333328</v>
      </c>
      <c r="G276" s="67"/>
      <c r="H276" s="67">
        <v>0.6479166666666667</v>
      </c>
      <c r="I276" s="44" t="str">
        <f t="shared" si="58"/>
        <v/>
      </c>
      <c r="J276" s="45">
        <f t="shared" si="59"/>
        <v>41.000000000000014</v>
      </c>
      <c r="K276" s="45">
        <f t="shared" si="60"/>
        <v>102.00000000000011</v>
      </c>
      <c r="L276" s="45">
        <f t="shared" si="61"/>
        <v>2</v>
      </c>
      <c r="M276" s="45">
        <f t="shared" ca="1" si="62"/>
        <v>1318</v>
      </c>
      <c r="N276" s="45" t="str">
        <f t="shared" si="63"/>
        <v/>
      </c>
      <c r="O276" s="45">
        <f t="shared" si="64"/>
        <v>3895.0000000000014</v>
      </c>
      <c r="P276" s="46">
        <f t="shared" si="65"/>
        <v>2411.4545849360857</v>
      </c>
      <c r="Q276" s="45">
        <f t="shared" si="66"/>
        <v>18360.000000000022</v>
      </c>
      <c r="R276" s="45">
        <f t="shared" si="67"/>
        <v>22255.000000000022</v>
      </c>
      <c r="S276" s="46">
        <f t="shared" si="68"/>
        <v>20771.454584936109</v>
      </c>
    </row>
    <row r="277" spans="1:19" x14ac:dyDescent="0.25">
      <c r="D277">
        <v>10</v>
      </c>
      <c r="F277" s="67">
        <v>0.65902777777777777</v>
      </c>
      <c r="G277" s="67"/>
      <c r="H277" s="67">
        <v>0.67638888888888893</v>
      </c>
      <c r="I277" s="44">
        <f t="shared" si="58"/>
        <v>0.67986111111111114</v>
      </c>
      <c r="J277" s="45" t="str">
        <f t="shared" si="59"/>
        <v/>
      </c>
      <c r="K277" s="45">
        <f t="shared" si="60"/>
        <v>25.000000000000071</v>
      </c>
      <c r="L277" s="45">
        <f t="shared" si="61"/>
        <v>3</v>
      </c>
      <c r="M277" s="45">
        <f t="shared" ca="1" si="62"/>
        <v>1318</v>
      </c>
      <c r="N277" s="45">
        <f t="shared" ca="1" si="63"/>
        <v>181</v>
      </c>
      <c r="O277" s="45">
        <f t="shared" si="64"/>
        <v>25</v>
      </c>
      <c r="P277" s="46">
        <f t="shared" si="65"/>
        <v>3.1021051639523365</v>
      </c>
      <c r="Q277" s="45">
        <f t="shared" si="66"/>
        <v>250.00000000000071</v>
      </c>
      <c r="R277" s="45">
        <f t="shared" si="67"/>
        <v>275.00000000000068</v>
      </c>
      <c r="S277" s="46">
        <f t="shared" si="68"/>
        <v>253.10210516395304</v>
      </c>
    </row>
    <row r="278" spans="1:19" x14ac:dyDescent="0.25">
      <c r="A278" s="72">
        <v>37667</v>
      </c>
      <c r="B278">
        <v>1014</v>
      </c>
      <c r="D278">
        <v>2E-3</v>
      </c>
      <c r="F278" s="67">
        <v>0.49444444444444446</v>
      </c>
      <c r="G278" s="67"/>
      <c r="H278" s="67">
        <v>0.50208333333333333</v>
      </c>
      <c r="I278" s="44" t="str">
        <f t="shared" si="58"/>
        <v/>
      </c>
      <c r="J278" s="45">
        <f t="shared" si="59"/>
        <v>13.000000000000114</v>
      </c>
      <c r="K278" s="45">
        <f t="shared" si="60"/>
        <v>10.999999999999961</v>
      </c>
      <c r="L278" s="45">
        <f t="shared" si="61"/>
        <v>1</v>
      </c>
      <c r="M278" s="45">
        <f t="shared" ca="1" si="62"/>
        <v>1014</v>
      </c>
      <c r="N278" s="45" t="str">
        <f t="shared" si="63"/>
        <v/>
      </c>
      <c r="O278" s="45">
        <f t="shared" si="64"/>
        <v>1.950000000000017E-2</v>
      </c>
      <c r="P278" s="46">
        <f t="shared" si="65"/>
        <v>1.8768564042589465E-2</v>
      </c>
      <c r="Q278" s="45">
        <f t="shared" si="66"/>
        <v>2.1999999999999922E-2</v>
      </c>
      <c r="R278" s="45">
        <f t="shared" si="67"/>
        <v>4.1500000000000092E-2</v>
      </c>
      <c r="S278" s="46">
        <f t="shared" si="68"/>
        <v>4.0768564042589384E-2</v>
      </c>
    </row>
    <row r="279" spans="1:19" x14ac:dyDescent="0.25">
      <c r="D279">
        <v>1E-3</v>
      </c>
      <c r="F279" s="67">
        <v>0.50555555555555554</v>
      </c>
      <c r="G279" s="67"/>
      <c r="H279" s="67">
        <v>0.51111111111111118</v>
      </c>
      <c r="I279" s="44" t="str">
        <f t="shared" si="58"/>
        <v/>
      </c>
      <c r="J279" s="45">
        <f t="shared" si="59"/>
        <v>24.999999999999911</v>
      </c>
      <c r="K279" s="45">
        <f t="shared" si="60"/>
        <v>8.0000000000001315</v>
      </c>
      <c r="L279" s="45">
        <f t="shared" si="61"/>
        <v>2</v>
      </c>
      <c r="M279" s="45">
        <f t="shared" ca="1" si="62"/>
        <v>1014</v>
      </c>
      <c r="N279" s="45" t="str">
        <f t="shared" si="63"/>
        <v/>
      </c>
      <c r="O279" s="45">
        <f t="shared" si="64"/>
        <v>1250.0124999999957</v>
      </c>
      <c r="P279" s="46">
        <f t="shared" si="65"/>
        <v>217.1639224842036</v>
      </c>
      <c r="Q279" s="45">
        <f t="shared" si="66"/>
        <v>8.000000000000132E-3</v>
      </c>
      <c r="R279" s="45">
        <f t="shared" si="67"/>
        <v>1250.0204999999958</v>
      </c>
      <c r="S279" s="46">
        <f t="shared" si="68"/>
        <v>217.17192248420361</v>
      </c>
    </row>
    <row r="280" spans="1:19" x14ac:dyDescent="0.25">
      <c r="D280">
        <v>100</v>
      </c>
      <c r="F280" s="67">
        <v>0.52500000000000002</v>
      </c>
      <c r="G280" s="67"/>
      <c r="H280" s="67">
        <v>0.52847222222222223</v>
      </c>
      <c r="I280" s="44" t="str">
        <f t="shared" si="58"/>
        <v/>
      </c>
      <c r="J280" s="45">
        <f t="shared" si="59"/>
        <v>13.99999999999995</v>
      </c>
      <c r="K280" s="45">
        <f t="shared" si="60"/>
        <v>4.9999999999999822</v>
      </c>
      <c r="L280" s="45">
        <f t="shared" si="61"/>
        <v>3</v>
      </c>
      <c r="M280" s="45">
        <f t="shared" ca="1" si="62"/>
        <v>1014</v>
      </c>
      <c r="N280" s="45" t="str">
        <f t="shared" si="63"/>
        <v/>
      </c>
      <c r="O280" s="45">
        <f t="shared" si="64"/>
        <v>706.9999999999975</v>
      </c>
      <c r="P280" s="46">
        <f t="shared" si="65"/>
        <v>300.9661406593471</v>
      </c>
      <c r="Q280" s="45">
        <f t="shared" si="66"/>
        <v>499.99999999999824</v>
      </c>
      <c r="R280" s="45">
        <f t="shared" si="67"/>
        <v>1206.9999999999957</v>
      </c>
      <c r="S280" s="46">
        <f t="shared" si="68"/>
        <v>800.96614065934534</v>
      </c>
    </row>
    <row r="281" spans="1:19" x14ac:dyDescent="0.25">
      <c r="D281">
        <v>1</v>
      </c>
      <c r="F281" s="67">
        <v>0.53472222222222221</v>
      </c>
      <c r="G281" s="67"/>
      <c r="H281" s="67">
        <v>0.53819444444444442</v>
      </c>
      <c r="I281" s="44" t="str">
        <f t="shared" si="58"/>
        <v/>
      </c>
      <c r="J281" s="45">
        <f t="shared" si="59"/>
        <v>8.999999999999968</v>
      </c>
      <c r="K281" s="45">
        <f t="shared" si="60"/>
        <v>4.9999999999999822</v>
      </c>
      <c r="L281" s="45">
        <f t="shared" si="61"/>
        <v>4</v>
      </c>
      <c r="M281" s="45">
        <f t="shared" ca="1" si="62"/>
        <v>1014</v>
      </c>
      <c r="N281" s="45" t="str">
        <f t="shared" si="63"/>
        <v/>
      </c>
      <c r="O281" s="45">
        <f t="shared" si="64"/>
        <v>71.999999999999744</v>
      </c>
      <c r="P281" s="46">
        <f t="shared" si="65"/>
        <v>46.527957042593243</v>
      </c>
      <c r="Q281" s="45">
        <f t="shared" si="66"/>
        <v>4.9999999999999822</v>
      </c>
      <c r="R281" s="45">
        <f t="shared" si="67"/>
        <v>76.99999999999973</v>
      </c>
      <c r="S281" s="46">
        <f t="shared" si="68"/>
        <v>51.527957042593229</v>
      </c>
    </row>
    <row r="282" spans="1:19" x14ac:dyDescent="0.25">
      <c r="D282">
        <v>15</v>
      </c>
      <c r="F282" s="67">
        <v>0.54236111111111118</v>
      </c>
      <c r="G282" s="67"/>
      <c r="H282" s="67">
        <v>0.5444444444444444</v>
      </c>
      <c r="I282" s="44" t="str">
        <f t="shared" si="58"/>
        <v/>
      </c>
      <c r="J282" s="45">
        <f t="shared" si="59"/>
        <v>9.9999999999999645</v>
      </c>
      <c r="K282" s="45">
        <f t="shared" si="60"/>
        <v>2.9999999999998295</v>
      </c>
      <c r="L282" s="45">
        <f t="shared" si="61"/>
        <v>5</v>
      </c>
      <c r="M282" s="45">
        <f t="shared" ca="1" si="62"/>
        <v>1014</v>
      </c>
      <c r="N282" s="45" t="str">
        <f t="shared" si="63"/>
        <v/>
      </c>
      <c r="O282" s="45">
        <f t="shared" si="64"/>
        <v>924.9999999999967</v>
      </c>
      <c r="P282" s="46">
        <f t="shared" si="65"/>
        <v>638.45172075783944</v>
      </c>
      <c r="Q282" s="45">
        <f t="shared" si="66"/>
        <v>44.999999999997442</v>
      </c>
      <c r="R282" s="45">
        <f t="shared" si="67"/>
        <v>969.99999999999409</v>
      </c>
      <c r="S282" s="46">
        <f t="shared" si="68"/>
        <v>683.45172075783694</v>
      </c>
    </row>
    <row r="283" spans="1:19" x14ac:dyDescent="0.25">
      <c r="D283">
        <v>170</v>
      </c>
      <c r="F283" s="67">
        <v>0.54861111111111105</v>
      </c>
      <c r="G283" s="67"/>
      <c r="H283" s="67">
        <v>0.55138888888888882</v>
      </c>
      <c r="I283" s="44" t="str">
        <f t="shared" si="58"/>
        <v/>
      </c>
      <c r="J283" s="45">
        <f t="shared" si="59"/>
        <v>16.000000000000103</v>
      </c>
      <c r="K283" s="45">
        <f t="shared" si="60"/>
        <v>3.9999999999999858</v>
      </c>
      <c r="L283" s="45">
        <f t="shared" si="61"/>
        <v>6</v>
      </c>
      <c r="M283" s="45">
        <f t="shared" ca="1" si="62"/>
        <v>1014</v>
      </c>
      <c r="N283" s="45" t="str">
        <f t="shared" si="63"/>
        <v/>
      </c>
      <c r="O283" s="45">
        <f t="shared" si="64"/>
        <v>1496.0000000000095</v>
      </c>
      <c r="P283" s="46">
        <f t="shared" si="65"/>
        <v>1063.1529161432431</v>
      </c>
      <c r="Q283" s="45">
        <f t="shared" si="66"/>
        <v>679.99999999999761</v>
      </c>
      <c r="R283" s="45">
        <f t="shared" si="67"/>
        <v>2176.0000000000073</v>
      </c>
      <c r="S283" s="46">
        <f t="shared" si="68"/>
        <v>1743.1529161432409</v>
      </c>
    </row>
    <row r="284" spans="1:19" x14ac:dyDescent="0.25">
      <c r="D284">
        <v>17</v>
      </c>
      <c r="F284" s="67">
        <v>0.55625000000000002</v>
      </c>
      <c r="G284" s="67"/>
      <c r="H284" s="67">
        <v>0.5625</v>
      </c>
      <c r="I284" s="44" t="str">
        <f t="shared" si="58"/>
        <v/>
      </c>
      <c r="J284" s="45">
        <f t="shared" si="59"/>
        <v>22.999999999999918</v>
      </c>
      <c r="K284" s="45">
        <f t="shared" si="60"/>
        <v>8.999999999999968</v>
      </c>
      <c r="L284" s="45">
        <f t="shared" si="61"/>
        <v>7</v>
      </c>
      <c r="M284" s="45">
        <f t="shared" ca="1" si="62"/>
        <v>1014</v>
      </c>
      <c r="N284" s="45" t="str">
        <f t="shared" si="63"/>
        <v/>
      </c>
      <c r="O284" s="45">
        <f t="shared" si="64"/>
        <v>196.64999999999932</v>
      </c>
      <c r="P284" s="46">
        <f t="shared" si="65"/>
        <v>75.68458091849088</v>
      </c>
      <c r="Q284" s="45">
        <f t="shared" si="66"/>
        <v>152.99999999999946</v>
      </c>
      <c r="R284" s="45">
        <f t="shared" si="67"/>
        <v>349.64999999999878</v>
      </c>
      <c r="S284" s="46">
        <f t="shared" si="68"/>
        <v>228.68458091849033</v>
      </c>
    </row>
    <row r="285" spans="1:19" x14ac:dyDescent="0.25">
      <c r="D285">
        <v>0.1</v>
      </c>
      <c r="F285" s="67">
        <v>0.57013888888888886</v>
      </c>
      <c r="G285" s="67"/>
      <c r="H285" s="67">
        <v>0.57847222222222217</v>
      </c>
      <c r="I285" s="44" t="str">
        <f t="shared" si="58"/>
        <v/>
      </c>
      <c r="J285" s="45">
        <f t="shared" si="59"/>
        <v>34.000000000000043</v>
      </c>
      <c r="K285" s="45">
        <f t="shared" si="60"/>
        <v>11.999999999999957</v>
      </c>
      <c r="L285" s="45">
        <f t="shared" si="61"/>
        <v>8</v>
      </c>
      <c r="M285" s="45">
        <f t="shared" ca="1" si="62"/>
        <v>1014</v>
      </c>
      <c r="N285" s="45" t="str">
        <f t="shared" si="63"/>
        <v/>
      </c>
      <c r="O285" s="45">
        <f t="shared" si="64"/>
        <v>256.70000000000033</v>
      </c>
      <c r="P285" s="46">
        <f t="shared" si="65"/>
        <v>101.10514427241279</v>
      </c>
      <c r="Q285" s="45">
        <f t="shared" si="66"/>
        <v>1.1999999999999957</v>
      </c>
      <c r="R285" s="45">
        <f t="shared" si="67"/>
        <v>257.90000000000032</v>
      </c>
      <c r="S285" s="46">
        <f t="shared" si="68"/>
        <v>102.30514427241278</v>
      </c>
    </row>
    <row r="286" spans="1:19" x14ac:dyDescent="0.25">
      <c r="D286">
        <v>15</v>
      </c>
      <c r="F286" s="67">
        <v>0.58750000000000002</v>
      </c>
      <c r="G286" s="67"/>
      <c r="H286" s="67">
        <v>0.6020833333333333</v>
      </c>
      <c r="I286" s="44">
        <f t="shared" si="58"/>
        <v>0.60555555555555551</v>
      </c>
      <c r="J286" s="45" t="str">
        <f t="shared" si="59"/>
        <v/>
      </c>
      <c r="K286" s="45">
        <f t="shared" si="60"/>
        <v>20.999999999999925</v>
      </c>
      <c r="L286" s="45">
        <f t="shared" si="61"/>
        <v>9</v>
      </c>
      <c r="M286" s="45">
        <f t="shared" ca="1" si="62"/>
        <v>1014</v>
      </c>
      <c r="N286" s="45">
        <f t="shared" ca="1" si="63"/>
        <v>257.99999999999994</v>
      </c>
      <c r="O286" s="45">
        <f t="shared" si="64"/>
        <v>37.5</v>
      </c>
      <c r="P286" s="46">
        <f t="shared" si="65"/>
        <v>4.5389758306902523</v>
      </c>
      <c r="Q286" s="45">
        <f t="shared" si="66"/>
        <v>314.99999999999886</v>
      </c>
      <c r="R286" s="45">
        <f t="shared" si="67"/>
        <v>352.49999999999886</v>
      </c>
      <c r="S286" s="46">
        <f t="shared" si="68"/>
        <v>319.53897583068914</v>
      </c>
    </row>
    <row r="287" spans="1:19" x14ac:dyDescent="0.25">
      <c r="A287" s="72">
        <v>37669</v>
      </c>
      <c r="B287">
        <v>1117</v>
      </c>
      <c r="D287">
        <v>0.01</v>
      </c>
      <c r="F287" s="67">
        <v>0.56527777777777777</v>
      </c>
      <c r="G287" s="67"/>
      <c r="H287" s="67">
        <v>0.56874999999999998</v>
      </c>
      <c r="I287" s="44" t="str">
        <f t="shared" si="58"/>
        <v/>
      </c>
      <c r="J287" s="45">
        <f t="shared" si="59"/>
        <v>140.99999999999997</v>
      </c>
      <c r="K287" s="45">
        <f t="shared" si="60"/>
        <v>4.9999999999999822</v>
      </c>
      <c r="L287" s="45">
        <f t="shared" si="61"/>
        <v>1</v>
      </c>
      <c r="M287" s="45">
        <f t="shared" ca="1" si="62"/>
        <v>1117</v>
      </c>
      <c r="N287" s="45" t="str">
        <f t="shared" si="63"/>
        <v/>
      </c>
      <c r="O287" s="45">
        <f t="shared" si="64"/>
        <v>7.7549999999999981</v>
      </c>
      <c r="P287" s="46">
        <f t="shared" si="65"/>
        <v>5.5114123853436414</v>
      </c>
      <c r="Q287" s="45">
        <f t="shared" si="66"/>
        <v>4.9999999999999822E-2</v>
      </c>
      <c r="R287" s="45">
        <f t="shared" si="67"/>
        <v>7.8049999999999979</v>
      </c>
      <c r="S287" s="46">
        <f t="shared" si="68"/>
        <v>5.5614123853436412</v>
      </c>
    </row>
    <row r="288" spans="1:19" x14ac:dyDescent="0.25">
      <c r="D288">
        <v>0.1</v>
      </c>
      <c r="F288" s="67">
        <v>0.57291666666666663</v>
      </c>
      <c r="G288" s="67"/>
      <c r="H288" s="67">
        <v>0.66666666666666663</v>
      </c>
      <c r="I288" s="44">
        <f t="shared" si="58"/>
        <v>0.67013888888888884</v>
      </c>
      <c r="J288" s="45" t="str">
        <f t="shared" si="59"/>
        <v/>
      </c>
      <c r="K288" s="45">
        <f t="shared" si="60"/>
        <v>135</v>
      </c>
      <c r="L288" s="45">
        <f t="shared" si="61"/>
        <v>2</v>
      </c>
      <c r="M288" s="45">
        <f t="shared" ca="1" si="62"/>
        <v>1117</v>
      </c>
      <c r="N288" s="45">
        <f t="shared" ca="1" si="63"/>
        <v>287.99999999999994</v>
      </c>
      <c r="O288" s="45">
        <f t="shared" si="64"/>
        <v>0.25</v>
      </c>
      <c r="P288" s="46">
        <f t="shared" si="65"/>
        <v>4.342905372259271E-2</v>
      </c>
      <c r="Q288" s="45">
        <f t="shared" si="66"/>
        <v>13.5</v>
      </c>
      <c r="R288" s="45">
        <f t="shared" si="67"/>
        <v>13.75</v>
      </c>
      <c r="S288" s="46">
        <f t="shared" si="68"/>
        <v>13.543429053722592</v>
      </c>
    </row>
    <row r="289" spans="1:19" x14ac:dyDescent="0.25">
      <c r="A289" s="72">
        <v>37670</v>
      </c>
      <c r="B289">
        <v>911</v>
      </c>
      <c r="D289">
        <v>0.01</v>
      </c>
      <c r="F289" s="67">
        <v>0.43194444444444446</v>
      </c>
      <c r="G289" s="67"/>
      <c r="H289" s="67">
        <v>0.4375</v>
      </c>
      <c r="I289" s="44" t="str">
        <f t="shared" si="58"/>
        <v/>
      </c>
      <c r="J289" s="45">
        <f t="shared" si="59"/>
        <v>20.000000000000007</v>
      </c>
      <c r="K289" s="45">
        <f t="shared" si="60"/>
        <v>7.9999999999999716</v>
      </c>
      <c r="L289" s="45">
        <f t="shared" si="61"/>
        <v>1</v>
      </c>
      <c r="M289" s="45">
        <f t="shared" ca="1" si="62"/>
        <v>911</v>
      </c>
      <c r="N289" s="45" t="str">
        <f t="shared" si="63"/>
        <v/>
      </c>
      <c r="O289" s="45">
        <f t="shared" si="64"/>
        <v>20.100000000000005</v>
      </c>
      <c r="P289" s="46">
        <f t="shared" si="65"/>
        <v>7.5119598636616027</v>
      </c>
      <c r="Q289" s="45">
        <f t="shared" si="66"/>
        <v>7.9999999999999724E-2</v>
      </c>
      <c r="R289" s="45">
        <f t="shared" si="67"/>
        <v>20.180000000000003</v>
      </c>
      <c r="S289" s="46">
        <f t="shared" si="68"/>
        <v>7.5919598636616028</v>
      </c>
    </row>
    <row r="290" spans="1:19" x14ac:dyDescent="0.25">
      <c r="D290">
        <v>2</v>
      </c>
      <c r="F290" s="67">
        <v>0.44305555555555554</v>
      </c>
      <c r="G290" s="67"/>
      <c r="H290" s="67">
        <v>0.4513888888888889</v>
      </c>
      <c r="I290" s="44">
        <f t="shared" si="58"/>
        <v>0.4548611111111111</v>
      </c>
      <c r="J290" s="45" t="str">
        <f t="shared" si="59"/>
        <v/>
      </c>
      <c r="K290" s="45">
        <f t="shared" si="60"/>
        <v>12.000000000000037</v>
      </c>
      <c r="L290" s="45">
        <f t="shared" si="61"/>
        <v>2</v>
      </c>
      <c r="M290" s="45">
        <f t="shared" ca="1" si="62"/>
        <v>911</v>
      </c>
      <c r="N290" s="45">
        <f t="shared" ca="1" si="63"/>
        <v>103.99999999999994</v>
      </c>
      <c r="O290" s="45">
        <f t="shared" si="64"/>
        <v>5</v>
      </c>
      <c r="P290" s="46">
        <f t="shared" si="65"/>
        <v>0.68924379203313568</v>
      </c>
      <c r="Q290" s="45">
        <f t="shared" si="66"/>
        <v>24.000000000000075</v>
      </c>
      <c r="R290" s="45">
        <f t="shared" si="67"/>
        <v>29.000000000000075</v>
      </c>
      <c r="S290" s="46">
        <f t="shared" si="68"/>
        <v>24.68924379203321</v>
      </c>
    </row>
    <row r="291" spans="1:19" x14ac:dyDescent="0.25">
      <c r="A291" s="72">
        <v>37670</v>
      </c>
      <c r="B291">
        <v>1234</v>
      </c>
      <c r="D291">
        <v>0.01</v>
      </c>
      <c r="F291" s="67">
        <v>0.57847222222222217</v>
      </c>
      <c r="G291" s="67"/>
      <c r="H291" s="67">
        <v>0.58402777777777781</v>
      </c>
      <c r="I291" s="44">
        <f t="shared" si="58"/>
        <v>0.58750000000000002</v>
      </c>
      <c r="J291" s="45" t="str">
        <f t="shared" si="59"/>
        <v/>
      </c>
      <c r="K291" s="45">
        <f t="shared" si="60"/>
        <v>8.0000000000001315</v>
      </c>
      <c r="L291" s="45">
        <f t="shared" si="61"/>
        <v>1</v>
      </c>
      <c r="M291" s="45">
        <f t="shared" ca="1" si="62"/>
        <v>1234</v>
      </c>
      <c r="N291" s="45">
        <f t="shared" ca="1" si="63"/>
        <v>92</v>
      </c>
      <c r="O291" s="45">
        <f t="shared" si="64"/>
        <v>2.5000000000000001E-2</v>
      </c>
      <c r="P291" s="46">
        <f t="shared" si="65"/>
        <v>5.4281443780592247E-3</v>
      </c>
      <c r="Q291" s="45">
        <f t="shared" si="66"/>
        <v>8.000000000000132E-2</v>
      </c>
      <c r="R291" s="45">
        <f t="shared" si="67"/>
        <v>0.10500000000000131</v>
      </c>
      <c r="S291" s="46">
        <f t="shared" si="68"/>
        <v>8.5428144378060539E-2</v>
      </c>
    </row>
    <row r="292" spans="1:19" x14ac:dyDescent="0.25">
      <c r="A292" s="72">
        <v>37671</v>
      </c>
      <c r="B292">
        <v>817</v>
      </c>
      <c r="D292">
        <v>0.01</v>
      </c>
      <c r="F292" s="67">
        <v>0.3666666666666667</v>
      </c>
      <c r="G292" s="67"/>
      <c r="H292" s="67">
        <v>0.36944444444444446</v>
      </c>
      <c r="I292" s="44" t="str">
        <f t="shared" si="58"/>
        <v/>
      </c>
      <c r="J292" s="45">
        <f t="shared" si="59"/>
        <v>150.00000000000003</v>
      </c>
      <c r="K292" s="45">
        <f t="shared" si="60"/>
        <v>3.9999999999999858</v>
      </c>
      <c r="L292" s="45">
        <f t="shared" si="61"/>
        <v>1</v>
      </c>
      <c r="M292" s="45">
        <f t="shared" ca="1" si="62"/>
        <v>817</v>
      </c>
      <c r="N292" s="45" t="str">
        <f t="shared" si="63"/>
        <v/>
      </c>
      <c r="O292" s="45">
        <f t="shared" si="64"/>
        <v>75.750000000000014</v>
      </c>
      <c r="P292" s="46">
        <f t="shared" si="65"/>
        <v>32.247058479928491</v>
      </c>
      <c r="Q292" s="45">
        <f t="shared" si="66"/>
        <v>3.9999999999999862E-2</v>
      </c>
      <c r="R292" s="45">
        <f t="shared" si="67"/>
        <v>75.79000000000002</v>
      </c>
      <c r="S292" s="46">
        <f t="shared" si="68"/>
        <v>32.28705847992849</v>
      </c>
    </row>
    <row r="293" spans="1:19" x14ac:dyDescent="0.25">
      <c r="D293">
        <v>1</v>
      </c>
      <c r="F293" s="67">
        <v>0.3743055555555555</v>
      </c>
      <c r="G293" s="67"/>
      <c r="H293" s="67">
        <v>0.47361111111111115</v>
      </c>
      <c r="I293" s="44">
        <f t="shared" si="58"/>
        <v>0.47708333333333336</v>
      </c>
      <c r="J293" s="45" t="str">
        <f t="shared" si="59"/>
        <v/>
      </c>
      <c r="K293" s="45">
        <f t="shared" si="60"/>
        <v>143.00000000000014</v>
      </c>
      <c r="L293" s="45">
        <f t="shared" si="61"/>
        <v>2</v>
      </c>
      <c r="M293" s="45">
        <f t="shared" ca="1" si="62"/>
        <v>817</v>
      </c>
      <c r="N293" s="45">
        <f t="shared" ca="1" si="63"/>
        <v>190.00000000000006</v>
      </c>
      <c r="O293" s="45">
        <f t="shared" si="64"/>
        <v>2.5</v>
      </c>
      <c r="P293" s="46">
        <f t="shared" si="65"/>
        <v>0.36191198291773735</v>
      </c>
      <c r="Q293" s="45">
        <f t="shared" si="66"/>
        <v>143.00000000000014</v>
      </c>
      <c r="R293" s="45">
        <f t="shared" si="67"/>
        <v>145.50000000000014</v>
      </c>
      <c r="S293" s="46">
        <f t="shared" si="68"/>
        <v>143.36191198291789</v>
      </c>
    </row>
    <row r="294" spans="1:19" x14ac:dyDescent="0.25">
      <c r="A294" s="72">
        <v>37671</v>
      </c>
      <c r="B294">
        <v>1303</v>
      </c>
      <c r="D294">
        <v>0.1</v>
      </c>
      <c r="F294" s="67">
        <v>0.55972222222222223</v>
      </c>
      <c r="G294" s="67"/>
      <c r="H294" s="67">
        <v>0.61805555555555558</v>
      </c>
      <c r="I294" s="44" t="str">
        <f t="shared" si="58"/>
        <v/>
      </c>
      <c r="J294" s="45">
        <f t="shared" si="59"/>
        <v>21.999999999999922</v>
      </c>
      <c r="K294" s="45">
        <f t="shared" si="60"/>
        <v>84.000000000000028</v>
      </c>
      <c r="L294" s="45">
        <f t="shared" si="61"/>
        <v>1</v>
      </c>
      <c r="M294" s="45">
        <f t="shared" ca="1" si="62"/>
        <v>1303</v>
      </c>
      <c r="N294" s="45" t="str">
        <f t="shared" si="63"/>
        <v/>
      </c>
      <c r="O294" s="45">
        <f t="shared" si="64"/>
        <v>23.09999999999992</v>
      </c>
      <c r="P294" s="46">
        <f t="shared" si="65"/>
        <v>13.953227036997918</v>
      </c>
      <c r="Q294" s="45">
        <f t="shared" si="66"/>
        <v>8.4000000000000039</v>
      </c>
      <c r="R294" s="45">
        <f t="shared" si="67"/>
        <v>31.499999999999922</v>
      </c>
      <c r="S294" s="46">
        <f t="shared" si="68"/>
        <v>22.353227036997922</v>
      </c>
    </row>
    <row r="295" spans="1:19" x14ac:dyDescent="0.25">
      <c r="D295">
        <v>2</v>
      </c>
      <c r="F295" s="67">
        <v>0.62291666666666667</v>
      </c>
      <c r="G295" s="67"/>
      <c r="H295" s="67">
        <v>0.6333333333333333</v>
      </c>
      <c r="I295" s="44">
        <f t="shared" si="58"/>
        <v>0.63680555555555551</v>
      </c>
      <c r="J295" s="45" t="str">
        <f t="shared" si="59"/>
        <v/>
      </c>
      <c r="K295" s="45">
        <f t="shared" si="60"/>
        <v>14.999999999999947</v>
      </c>
      <c r="L295" s="45">
        <f t="shared" si="61"/>
        <v>2</v>
      </c>
      <c r="M295" s="45">
        <f t="shared" ca="1" si="62"/>
        <v>1303</v>
      </c>
      <c r="N295" s="45">
        <f t="shared" ca="1" si="63"/>
        <v>133.99999999999983</v>
      </c>
      <c r="O295" s="45">
        <f t="shared" si="64"/>
        <v>5</v>
      </c>
      <c r="P295" s="46">
        <f t="shared" si="65"/>
        <v>0.68924379203313568</v>
      </c>
      <c r="Q295" s="45">
        <f t="shared" si="66"/>
        <v>29.999999999999893</v>
      </c>
      <c r="R295" s="45">
        <f t="shared" si="67"/>
        <v>34.999999999999893</v>
      </c>
      <c r="S295" s="46">
        <f t="shared" si="68"/>
        <v>30.689243792033029</v>
      </c>
    </row>
    <row r="296" spans="1:19" x14ac:dyDescent="0.25">
      <c r="A296" s="72">
        <v>37672</v>
      </c>
      <c r="B296">
        <v>906</v>
      </c>
      <c r="D296">
        <v>0.01</v>
      </c>
      <c r="F296" s="67">
        <v>0.43402777777777773</v>
      </c>
      <c r="G296" s="67"/>
      <c r="H296" s="67">
        <v>0.43472222222222223</v>
      </c>
      <c r="I296" s="44" t="str">
        <f t="shared" si="58"/>
        <v/>
      </c>
      <c r="J296" s="45">
        <f t="shared" si="59"/>
        <v>30.999999999999972</v>
      </c>
      <c r="K296" s="45">
        <f t="shared" si="60"/>
        <v>1.0000000000000764</v>
      </c>
      <c r="L296" s="45">
        <f t="shared" si="61"/>
        <v>1</v>
      </c>
      <c r="M296" s="45">
        <f t="shared" ca="1" si="62"/>
        <v>906</v>
      </c>
      <c r="N296" s="45" t="str">
        <f t="shared" si="63"/>
        <v/>
      </c>
      <c r="O296" s="45">
        <f t="shared" si="64"/>
        <v>1550.1549999999986</v>
      </c>
      <c r="P296" s="46">
        <f t="shared" si="65"/>
        <v>336.54821913044219</v>
      </c>
      <c r="Q296" s="45">
        <f t="shared" si="66"/>
        <v>1.0000000000000763E-2</v>
      </c>
      <c r="R296" s="45">
        <f t="shared" si="67"/>
        <v>1550.1649999999986</v>
      </c>
      <c r="S296" s="46">
        <f t="shared" si="68"/>
        <v>336.55821913044218</v>
      </c>
    </row>
    <row r="297" spans="1:19" x14ac:dyDescent="0.25">
      <c r="D297">
        <v>100</v>
      </c>
      <c r="F297" s="67">
        <v>0.45347222222222222</v>
      </c>
      <c r="G297" s="67"/>
      <c r="H297" s="67">
        <v>0.45624999999999999</v>
      </c>
      <c r="I297" s="44" t="str">
        <f t="shared" si="58"/>
        <v/>
      </c>
      <c r="J297" s="45">
        <f t="shared" si="59"/>
        <v>18.000000000000014</v>
      </c>
      <c r="K297" s="45">
        <f t="shared" si="60"/>
        <v>3.9999999999999858</v>
      </c>
      <c r="L297" s="45">
        <f t="shared" si="61"/>
        <v>2</v>
      </c>
      <c r="M297" s="45">
        <f t="shared" ca="1" si="62"/>
        <v>906</v>
      </c>
      <c r="N297" s="45" t="str">
        <f t="shared" si="63"/>
        <v/>
      </c>
      <c r="O297" s="45">
        <f t="shared" si="64"/>
        <v>990.0000000000008</v>
      </c>
      <c r="P297" s="46">
        <f t="shared" si="65"/>
        <v>703.55708818285348</v>
      </c>
      <c r="Q297" s="45">
        <f t="shared" si="66"/>
        <v>399.99999999999858</v>
      </c>
      <c r="R297" s="45">
        <f t="shared" si="67"/>
        <v>1389.9999999999993</v>
      </c>
      <c r="S297" s="46">
        <f t="shared" si="68"/>
        <v>1103.5570881828521</v>
      </c>
    </row>
    <row r="298" spans="1:19" x14ac:dyDescent="0.25">
      <c r="D298">
        <v>10</v>
      </c>
      <c r="F298" s="67">
        <v>0.46180555555555558</v>
      </c>
      <c r="G298" s="67"/>
      <c r="H298" s="67">
        <v>0.46875</v>
      </c>
      <c r="I298" s="44">
        <f t="shared" si="58"/>
        <v>0.47222222222222221</v>
      </c>
      <c r="J298" s="45" t="str">
        <f t="shared" si="59"/>
        <v/>
      </c>
      <c r="K298" s="45">
        <f t="shared" si="60"/>
        <v>9.9999999999999645</v>
      </c>
      <c r="L298" s="45">
        <f t="shared" si="61"/>
        <v>3</v>
      </c>
      <c r="M298" s="45">
        <f t="shared" ca="1" si="62"/>
        <v>906</v>
      </c>
      <c r="N298" s="45">
        <f t="shared" ca="1" si="63"/>
        <v>134</v>
      </c>
      <c r="O298" s="45">
        <f t="shared" si="64"/>
        <v>25</v>
      </c>
      <c r="P298" s="46">
        <f t="shared" si="65"/>
        <v>3.1021051639523365</v>
      </c>
      <c r="Q298" s="45">
        <f t="shared" si="66"/>
        <v>99.999999999999645</v>
      </c>
      <c r="R298" s="45">
        <f t="shared" si="67"/>
        <v>124.99999999999964</v>
      </c>
      <c r="S298" s="46">
        <f t="shared" si="68"/>
        <v>103.10210516395198</v>
      </c>
    </row>
    <row r="299" spans="1:19" x14ac:dyDescent="0.25">
      <c r="A299" s="72">
        <v>37672</v>
      </c>
      <c r="B299">
        <v>1307</v>
      </c>
      <c r="D299">
        <v>0.01</v>
      </c>
      <c r="F299" s="67">
        <v>0.59444444444444444</v>
      </c>
      <c r="G299" s="67"/>
      <c r="H299" s="67">
        <v>0.60138888888888886</v>
      </c>
      <c r="I299" s="44" t="str">
        <f t="shared" si="58"/>
        <v/>
      </c>
      <c r="J299" s="45">
        <f t="shared" si="59"/>
        <v>21.000000000000085</v>
      </c>
      <c r="K299" s="45">
        <f t="shared" si="60"/>
        <v>9.9999999999999645</v>
      </c>
      <c r="L299" s="45">
        <f t="shared" si="61"/>
        <v>1</v>
      </c>
      <c r="M299" s="45">
        <f t="shared" ca="1" si="62"/>
        <v>1307</v>
      </c>
      <c r="N299" s="45" t="str">
        <f t="shared" si="63"/>
        <v/>
      </c>
      <c r="O299" s="45">
        <f t="shared" si="64"/>
        <v>9.5550000000000388</v>
      </c>
      <c r="P299" s="46">
        <f t="shared" si="65"/>
        <v>4.1536002838940504</v>
      </c>
      <c r="Q299" s="45">
        <f t="shared" si="66"/>
        <v>9.9999999999999645E-2</v>
      </c>
      <c r="R299" s="45">
        <f t="shared" si="67"/>
        <v>9.6550000000000384</v>
      </c>
      <c r="S299" s="46">
        <f t="shared" si="68"/>
        <v>4.2536002838940501</v>
      </c>
    </row>
    <row r="300" spans="1:19" x14ac:dyDescent="0.25">
      <c r="D300">
        <v>0.9</v>
      </c>
      <c r="F300" s="67">
        <v>0.60972222222222217</v>
      </c>
      <c r="G300" s="67"/>
      <c r="H300" s="67">
        <v>0.61597222222222225</v>
      </c>
      <c r="I300" s="44" t="str">
        <f t="shared" si="58"/>
        <v/>
      </c>
      <c r="J300" s="45">
        <f>IF(AND(OR(AND(A300&lt;&gt;"",A301=""),AND(A300="",A301="")),D301&lt;&gt;""),(H301-H300)*1440,"")</f>
        <v>67.999999999999915</v>
      </c>
      <c r="K300" s="45">
        <f t="shared" ref="K300:K302" si="69">(H300-F300)*1440</f>
        <v>9.0000000000001279</v>
      </c>
      <c r="L300" s="45">
        <f t="shared" ref="L300:L302" si="70">IF(A300&lt;&gt;"",1,L299+1)</f>
        <v>2</v>
      </c>
      <c r="M300" s="45">
        <f t="shared" ref="M300:M302" ca="1" si="71">OFFSET(B300,-L300+1,0)</f>
        <v>1307</v>
      </c>
      <c r="N300" s="45" t="str">
        <f t="shared" ref="N300:N302" si="72">IF(I300&lt;&gt;"",(I300-VALUE(CONCATENATE(LEFT(M300,LEN(M300)-2),":",RIGHT(M300,2))))*1440,"")</f>
        <v/>
      </c>
      <c r="O300" s="45">
        <f t="shared" ref="O300:O302" si="73">IF(J300&lt;&gt;"",(D300+D301)*J300/2,D300*5/2)</f>
        <v>33.999999999999957</v>
      </c>
      <c r="P300" s="46">
        <f t="shared" ref="P300:P302" si="74">IF(J300&lt;&gt;"",(D301-D300)*J300/LN((D301+0.000001)/(D300+0.000001)),-5*(D300-0.000001)/(LN(1/D300)-13.8155))</f>
        <v>24.758607124828618</v>
      </c>
      <c r="Q300" s="45">
        <f t="shared" ref="Q300:Q302" si="75">(D300*K300)</f>
        <v>8.1000000000001151</v>
      </c>
      <c r="R300" s="45">
        <f t="shared" ref="R300:R302" si="76">O300+Q300</f>
        <v>42.100000000000072</v>
      </c>
      <c r="S300" s="46">
        <f t="shared" ref="S300:S302" si="77">P300+Q300</f>
        <v>32.858607124828737</v>
      </c>
    </row>
    <row r="301" spans="1:19" x14ac:dyDescent="0.25">
      <c r="D301">
        <v>0.1</v>
      </c>
      <c r="F301" s="67">
        <v>0.62291666666666667</v>
      </c>
      <c r="H301" s="67">
        <v>0.66319444444444442</v>
      </c>
      <c r="I301" s="44">
        <f t="shared" si="58"/>
        <v>0.66666666666666663</v>
      </c>
      <c r="J301" s="45" t="str">
        <f t="shared" ref="J301:J302" si="78">IF(AND(OR(AND(A301&lt;&gt;"",A302=""),AND(A301="",A302="")),D302&lt;&gt;""),(H302-H301)*1440,"")</f>
        <v/>
      </c>
      <c r="K301" s="45">
        <f t="shared" si="69"/>
        <v>57.999999999999957</v>
      </c>
      <c r="L301" s="45">
        <f t="shared" si="70"/>
        <v>3</v>
      </c>
      <c r="M301" s="45">
        <f t="shared" ca="1" si="71"/>
        <v>1307</v>
      </c>
      <c r="N301" s="45">
        <f t="shared" ca="1" si="72"/>
        <v>172.99999999999986</v>
      </c>
      <c r="O301" s="45">
        <f t="shared" si="73"/>
        <v>0.25</v>
      </c>
      <c r="P301" s="46">
        <f t="shared" si="74"/>
        <v>4.342905372259271E-2</v>
      </c>
      <c r="Q301" s="45">
        <f t="shared" si="75"/>
        <v>5.7999999999999963</v>
      </c>
      <c r="R301" s="45">
        <f t="shared" si="76"/>
        <v>6.0499999999999963</v>
      </c>
      <c r="S301" s="46">
        <f t="shared" si="77"/>
        <v>5.8434290537225886</v>
      </c>
    </row>
    <row r="302" spans="1:19" x14ac:dyDescent="0.25">
      <c r="A302" s="72">
        <v>37673</v>
      </c>
      <c r="B302">
        <v>838</v>
      </c>
      <c r="D302">
        <v>0.01</v>
      </c>
      <c r="F302" s="67">
        <v>0.43541666666666662</v>
      </c>
      <c r="H302" s="67">
        <v>0.43888888888888888</v>
      </c>
      <c r="I302" s="44" t="str">
        <f t="shared" si="58"/>
        <v/>
      </c>
      <c r="J302" s="45">
        <f t="shared" si="78"/>
        <v>84.999999999999943</v>
      </c>
      <c r="K302" s="45">
        <f t="shared" si="69"/>
        <v>5.0000000000000622</v>
      </c>
      <c r="L302" s="45">
        <f t="shared" si="70"/>
        <v>1</v>
      </c>
      <c r="M302" s="45">
        <f t="shared" ca="1" si="71"/>
        <v>838</v>
      </c>
      <c r="N302" s="45" t="str">
        <f t="shared" si="72"/>
        <v/>
      </c>
      <c r="O302" s="45">
        <f t="shared" si="73"/>
        <v>425.42499999999973</v>
      </c>
      <c r="P302" s="46">
        <f t="shared" si="74"/>
        <v>122.92883081126169</v>
      </c>
      <c r="Q302" s="45">
        <f t="shared" si="75"/>
        <v>5.000000000000062E-2</v>
      </c>
      <c r="R302" s="45">
        <f t="shared" si="76"/>
        <v>425.47499999999974</v>
      </c>
      <c r="S302" s="46">
        <f t="shared" si="77"/>
        <v>122.97883081126169</v>
      </c>
    </row>
    <row r="303" spans="1:19" x14ac:dyDescent="0.25">
      <c r="D303">
        <v>10</v>
      </c>
      <c r="F303" s="67">
        <v>0.44791666666666669</v>
      </c>
      <c r="H303" s="67">
        <v>0.49791666666666662</v>
      </c>
      <c r="I303" s="44">
        <f t="shared" si="58"/>
        <v>0.50138888888888888</v>
      </c>
      <c r="J303" s="45" t="str">
        <f t="shared" ref="J303:J364" si="79">IF(AND(OR(AND(A303&lt;&gt;"",A304=""),AND(A303="",A304="")),D304&lt;&gt;""),(H304-H303)*1440,"")</f>
        <v/>
      </c>
      <c r="K303" s="45">
        <f t="shared" ref="K303:K364" si="80">(H303-F303)*1440</f>
        <v>71.999999999999901</v>
      </c>
      <c r="L303" s="45">
        <f t="shared" ref="L303:L364" si="81">IF(A303&lt;&gt;"",1,L302+1)</f>
        <v>2</v>
      </c>
      <c r="M303" s="45">
        <f t="shared" ref="M303:M364" ca="1" si="82">OFFSET(B303,-L303+1,0)</f>
        <v>838</v>
      </c>
      <c r="N303" s="45">
        <f t="shared" ref="N303:N364" ca="1" si="83">IF(I303&lt;&gt;"",(I303-VALUE(CONCATENATE(LEFT(M303,LEN(M303)-2),":",RIGHT(M303,2))))*1440,"")</f>
        <v>204</v>
      </c>
      <c r="O303" s="45">
        <f t="shared" ref="O303:O364" si="84">IF(J303&lt;&gt;"",(D303+D304)*J303/2,D303*5/2)</f>
        <v>25</v>
      </c>
      <c r="P303" s="46">
        <f t="shared" ref="P303:P364" si="85">IF(J303&lt;&gt;"",(D304-D303)*J303/LN((D304+0.000001)/(D303+0.000001)),-5*(D303-0.000001)/(LN(1/D303)-13.8155))</f>
        <v>3.1021051639523365</v>
      </c>
      <c r="Q303" s="45">
        <f t="shared" ref="Q303:Q364" si="86">(D303*K303)</f>
        <v>719.99999999999898</v>
      </c>
      <c r="R303" s="45">
        <f t="shared" ref="R303:R364" si="87">O303+Q303</f>
        <v>744.99999999999898</v>
      </c>
      <c r="S303" s="46">
        <f t="shared" ref="S303:S364" si="88">P303+Q303</f>
        <v>723.10210516395136</v>
      </c>
    </row>
    <row r="304" spans="1:19" x14ac:dyDescent="0.25">
      <c r="A304" s="72">
        <v>37673</v>
      </c>
      <c r="B304">
        <v>1319</v>
      </c>
      <c r="D304">
        <v>100</v>
      </c>
      <c r="F304" s="67">
        <v>0.58194444444444449</v>
      </c>
      <c r="H304" s="67">
        <v>0.58472222222222225</v>
      </c>
      <c r="I304" s="44" t="str">
        <f t="shared" si="58"/>
        <v/>
      </c>
      <c r="J304" s="45">
        <f t="shared" si="79"/>
        <v>94.999999999999986</v>
      </c>
      <c r="K304" s="45">
        <f t="shared" si="80"/>
        <v>3.9999999999999858</v>
      </c>
      <c r="L304" s="45">
        <f t="shared" si="81"/>
        <v>1</v>
      </c>
      <c r="M304" s="45">
        <f t="shared" ca="1" si="82"/>
        <v>1319</v>
      </c>
      <c r="N304" s="45" t="str">
        <f t="shared" si="83"/>
        <v/>
      </c>
      <c r="O304" s="45">
        <f t="shared" si="84"/>
        <v>13299.999999999998</v>
      </c>
      <c r="P304" s="46">
        <f t="shared" si="85"/>
        <v>12929.861310704688</v>
      </c>
      <c r="Q304" s="45">
        <f t="shared" si="86"/>
        <v>399.99999999999858</v>
      </c>
      <c r="R304" s="45">
        <f t="shared" si="87"/>
        <v>13699.999999999996</v>
      </c>
      <c r="S304" s="46">
        <f t="shared" si="88"/>
        <v>13329.861310704686</v>
      </c>
    </row>
    <row r="305" spans="1:19" x14ac:dyDescent="0.25">
      <c r="D305">
        <v>180</v>
      </c>
      <c r="F305" s="67">
        <v>0.58958333333333335</v>
      </c>
      <c r="H305" s="67">
        <v>0.65069444444444446</v>
      </c>
      <c r="I305" s="44">
        <f t="shared" si="58"/>
        <v>0.65416666666666667</v>
      </c>
      <c r="J305" s="45" t="str">
        <f t="shared" si="79"/>
        <v/>
      </c>
      <c r="K305" s="45">
        <f t="shared" si="80"/>
        <v>88</v>
      </c>
      <c r="L305" s="45">
        <f t="shared" si="81"/>
        <v>2</v>
      </c>
      <c r="M305" s="45">
        <f t="shared" ca="1" si="82"/>
        <v>1319</v>
      </c>
      <c r="N305" s="45">
        <f t="shared" ca="1" si="83"/>
        <v>142.99999999999997</v>
      </c>
      <c r="O305" s="45">
        <f t="shared" si="84"/>
        <v>450</v>
      </c>
      <c r="P305" s="46">
        <f t="shared" si="85"/>
        <v>47.347346607878421</v>
      </c>
      <c r="Q305" s="45">
        <f t="shared" si="86"/>
        <v>15840</v>
      </c>
      <c r="R305" s="45">
        <f t="shared" si="87"/>
        <v>16290</v>
      </c>
      <c r="S305" s="46">
        <f t="shared" si="88"/>
        <v>15887.347346607878</v>
      </c>
    </row>
    <row r="306" spans="1:19" x14ac:dyDescent="0.25">
      <c r="A306" s="72">
        <v>37674</v>
      </c>
      <c r="B306">
        <v>1132</v>
      </c>
      <c r="D306">
        <v>0.01</v>
      </c>
      <c r="F306" s="67">
        <v>0.59027777777777779</v>
      </c>
      <c r="H306" s="67">
        <v>0.59583333333333333</v>
      </c>
      <c r="I306" s="44" t="str">
        <f t="shared" si="58"/>
        <v/>
      </c>
      <c r="J306" s="45">
        <f t="shared" si="79"/>
        <v>13.99999999999995</v>
      </c>
      <c r="K306" s="45">
        <f t="shared" si="80"/>
        <v>7.9999999999999716</v>
      </c>
      <c r="L306" s="45">
        <f t="shared" si="81"/>
        <v>1</v>
      </c>
      <c r="M306" s="45">
        <f t="shared" ca="1" si="82"/>
        <v>1132</v>
      </c>
      <c r="N306" s="45" t="str">
        <f t="shared" si="83"/>
        <v/>
      </c>
      <c r="O306" s="45">
        <f t="shared" si="84"/>
        <v>7.0699999999999745</v>
      </c>
      <c r="P306" s="46">
        <f t="shared" si="85"/>
        <v>3.0097254581266477</v>
      </c>
      <c r="Q306" s="45">
        <f t="shared" si="86"/>
        <v>7.9999999999999724E-2</v>
      </c>
      <c r="R306" s="45">
        <f t="shared" si="87"/>
        <v>7.1499999999999746</v>
      </c>
      <c r="S306" s="46">
        <f t="shared" si="88"/>
        <v>3.0897254581266473</v>
      </c>
    </row>
    <row r="307" spans="1:19" x14ac:dyDescent="0.25">
      <c r="D307">
        <v>1</v>
      </c>
      <c r="F307" s="67">
        <v>0.59513888888888888</v>
      </c>
      <c r="H307" s="67">
        <v>0.60555555555555551</v>
      </c>
      <c r="I307" s="44" t="str">
        <f t="shared" si="58"/>
        <v/>
      </c>
      <c r="J307" s="45">
        <f t="shared" si="79"/>
        <v>16.000000000000103</v>
      </c>
      <c r="K307" s="45">
        <f t="shared" si="80"/>
        <v>14.999999999999947</v>
      </c>
      <c r="L307" s="45">
        <f t="shared" si="81"/>
        <v>2</v>
      </c>
      <c r="M307" s="45">
        <f t="shared" ca="1" si="82"/>
        <v>1132</v>
      </c>
      <c r="N307" s="45" t="str">
        <f t="shared" si="83"/>
        <v/>
      </c>
      <c r="O307" s="45">
        <f t="shared" si="84"/>
        <v>8.0320000000000515</v>
      </c>
      <c r="P307" s="46">
        <f t="shared" si="85"/>
        <v>2.8863228122548201</v>
      </c>
      <c r="Q307" s="45">
        <f t="shared" si="86"/>
        <v>14.999999999999947</v>
      </c>
      <c r="R307" s="45">
        <f t="shared" si="87"/>
        <v>23.031999999999996</v>
      </c>
      <c r="S307" s="46">
        <f t="shared" si="88"/>
        <v>17.886322812254768</v>
      </c>
    </row>
    <row r="308" spans="1:19" x14ac:dyDescent="0.25">
      <c r="D308">
        <v>4.0000000000000001E-3</v>
      </c>
      <c r="F308" s="67">
        <v>0.61319444444444449</v>
      </c>
      <c r="H308" s="67">
        <v>0.6166666666666667</v>
      </c>
      <c r="I308" s="44" t="str">
        <f t="shared" si="58"/>
        <v/>
      </c>
      <c r="J308" s="45">
        <f t="shared" si="79"/>
        <v>14.999999999999947</v>
      </c>
      <c r="K308" s="45">
        <f t="shared" si="80"/>
        <v>4.9999999999999822</v>
      </c>
      <c r="L308" s="45">
        <f t="shared" si="81"/>
        <v>3</v>
      </c>
      <c r="M308" s="45">
        <f t="shared" ca="1" si="82"/>
        <v>1132</v>
      </c>
      <c r="N308" s="45" t="str">
        <f t="shared" si="83"/>
        <v/>
      </c>
      <c r="O308" s="45">
        <f t="shared" si="84"/>
        <v>45.029999999999838</v>
      </c>
      <c r="P308" s="46">
        <f t="shared" si="85"/>
        <v>12.298695715316924</v>
      </c>
      <c r="Q308" s="45">
        <f t="shared" si="86"/>
        <v>1.9999999999999931E-2</v>
      </c>
      <c r="R308" s="45">
        <f t="shared" si="87"/>
        <v>45.049999999999841</v>
      </c>
      <c r="S308" s="46">
        <f t="shared" si="88"/>
        <v>12.318695715316924</v>
      </c>
    </row>
    <row r="309" spans="1:19" x14ac:dyDescent="0.25">
      <c r="D309">
        <v>6</v>
      </c>
      <c r="F309" s="67">
        <v>0.625</v>
      </c>
      <c r="H309" s="67">
        <v>0.62708333333333333</v>
      </c>
      <c r="I309" s="44" t="str">
        <f t="shared" si="58"/>
        <v/>
      </c>
      <c r="J309" s="45">
        <f t="shared" si="79"/>
        <v>15.999999999999943</v>
      </c>
      <c r="K309" s="45">
        <f t="shared" si="80"/>
        <v>2.9999999999999893</v>
      </c>
      <c r="L309" s="45">
        <f t="shared" si="81"/>
        <v>4</v>
      </c>
      <c r="M309" s="45">
        <f t="shared" ca="1" si="82"/>
        <v>1132</v>
      </c>
      <c r="N309" s="45" t="str">
        <f t="shared" si="83"/>
        <v/>
      </c>
      <c r="O309" s="45">
        <f t="shared" si="84"/>
        <v>48.031999999999826</v>
      </c>
      <c r="P309" s="46">
        <f t="shared" si="85"/>
        <v>13.118608763004721</v>
      </c>
      <c r="Q309" s="45">
        <f t="shared" si="86"/>
        <v>17.999999999999936</v>
      </c>
      <c r="R309" s="45">
        <f t="shared" si="87"/>
        <v>66.031999999999755</v>
      </c>
      <c r="S309" s="46">
        <f t="shared" si="88"/>
        <v>31.118608763004659</v>
      </c>
    </row>
    <row r="310" spans="1:19" x14ac:dyDescent="0.25">
      <c r="D310">
        <v>4.0000000000000001E-3</v>
      </c>
      <c r="F310" s="67">
        <v>0.63541666666666663</v>
      </c>
      <c r="H310" s="67">
        <v>0.6381944444444444</v>
      </c>
      <c r="I310" s="44">
        <f t="shared" si="58"/>
        <v>0.64166666666666661</v>
      </c>
      <c r="J310" s="45" t="str">
        <f t="shared" si="79"/>
        <v/>
      </c>
      <c r="K310" s="45">
        <f t="shared" si="80"/>
        <v>3.9999999999999858</v>
      </c>
      <c r="L310" s="45">
        <f t="shared" si="81"/>
        <v>5</v>
      </c>
      <c r="M310" s="45">
        <f t="shared" ca="1" si="82"/>
        <v>1132</v>
      </c>
      <c r="N310" s="45">
        <f t="shared" ca="1" si="83"/>
        <v>231.99999999999989</v>
      </c>
      <c r="O310" s="45">
        <f t="shared" si="84"/>
        <v>0.01</v>
      </c>
      <c r="P310" s="46">
        <f t="shared" si="85"/>
        <v>2.4107675165242134E-3</v>
      </c>
      <c r="Q310" s="45">
        <f t="shared" si="86"/>
        <v>1.5999999999999945E-2</v>
      </c>
      <c r="R310" s="45">
        <f t="shared" si="87"/>
        <v>2.5999999999999947E-2</v>
      </c>
      <c r="S310" s="46">
        <f t="shared" si="88"/>
        <v>1.8410767516524158E-2</v>
      </c>
    </row>
    <row r="311" spans="1:19" x14ac:dyDescent="0.25">
      <c r="A311" s="72">
        <v>37677</v>
      </c>
      <c r="B311">
        <v>900</v>
      </c>
      <c r="D311">
        <v>0.01</v>
      </c>
      <c r="F311" s="67">
        <v>0.42222222222222222</v>
      </c>
      <c r="H311" s="67">
        <v>0.42777777777777781</v>
      </c>
      <c r="I311" s="44">
        <f t="shared" si="58"/>
        <v>0.43125000000000002</v>
      </c>
      <c r="J311" s="45" t="str">
        <f t="shared" si="79"/>
        <v/>
      </c>
      <c r="K311" s="45">
        <f t="shared" si="80"/>
        <v>8.0000000000000515</v>
      </c>
      <c r="L311" s="45">
        <f t="shared" si="81"/>
        <v>1</v>
      </c>
      <c r="M311" s="45">
        <f t="shared" ca="1" si="82"/>
        <v>900</v>
      </c>
      <c r="N311" s="45">
        <f t="shared" ca="1" si="83"/>
        <v>81.000000000000028</v>
      </c>
      <c r="O311" s="45">
        <f t="shared" si="84"/>
        <v>2.5000000000000001E-2</v>
      </c>
      <c r="P311" s="46">
        <f t="shared" si="85"/>
        <v>5.4281443780592247E-3</v>
      </c>
      <c r="Q311" s="45">
        <f t="shared" si="86"/>
        <v>8.0000000000000515E-2</v>
      </c>
      <c r="R311" s="45">
        <f t="shared" si="87"/>
        <v>0.10500000000000051</v>
      </c>
      <c r="S311" s="46">
        <f t="shared" si="88"/>
        <v>8.5428144378059734E-2</v>
      </c>
    </row>
    <row r="312" spans="1:19" x14ac:dyDescent="0.25">
      <c r="A312" s="72">
        <v>37677</v>
      </c>
      <c r="B312">
        <v>1246</v>
      </c>
      <c r="D312">
        <v>0.01</v>
      </c>
      <c r="F312" s="67">
        <v>0.58333333333333337</v>
      </c>
      <c r="H312" s="74">
        <v>0.58750000000000002</v>
      </c>
      <c r="I312" s="44" t="str">
        <f t="shared" si="58"/>
        <v/>
      </c>
      <c r="J312" s="45">
        <f t="shared" si="79"/>
        <v>12.999999999999954</v>
      </c>
      <c r="K312" s="45">
        <f t="shared" si="80"/>
        <v>5.9999999999999787</v>
      </c>
      <c r="L312" s="45">
        <f t="shared" si="81"/>
        <v>1</v>
      </c>
      <c r="M312" s="45">
        <f t="shared" ca="1" si="82"/>
        <v>1246</v>
      </c>
      <c r="N312" s="45" t="str">
        <f t="shared" si="83"/>
        <v/>
      </c>
      <c r="O312" s="45">
        <f t="shared" si="84"/>
        <v>0.71499999999999742</v>
      </c>
      <c r="P312" s="46">
        <f t="shared" si="85"/>
        <v>0.50814440432246166</v>
      </c>
      <c r="Q312" s="45">
        <f t="shared" si="86"/>
        <v>5.999999999999979E-2</v>
      </c>
      <c r="R312" s="45">
        <f t="shared" si="87"/>
        <v>0.77499999999999725</v>
      </c>
      <c r="S312" s="46">
        <f t="shared" si="88"/>
        <v>0.56814440432246149</v>
      </c>
    </row>
    <row r="313" spans="1:19" x14ac:dyDescent="0.25">
      <c r="D313">
        <v>0.1</v>
      </c>
      <c r="F313" s="67">
        <v>0.59444444444444444</v>
      </c>
      <c r="H313" s="74">
        <v>0.59652777777777777</v>
      </c>
      <c r="I313" s="44">
        <f t="shared" si="58"/>
        <v>0.6</v>
      </c>
      <c r="J313" s="45" t="str">
        <f t="shared" si="79"/>
        <v/>
      </c>
      <c r="K313" s="45">
        <f t="shared" si="80"/>
        <v>2.9999999999999893</v>
      </c>
      <c r="L313" s="45">
        <f t="shared" si="81"/>
        <v>2</v>
      </c>
      <c r="M313" s="45">
        <f t="shared" ca="1" si="82"/>
        <v>1246</v>
      </c>
      <c r="N313" s="45">
        <f t="shared" ca="1" si="83"/>
        <v>97.999999999999972</v>
      </c>
      <c r="O313" s="45">
        <f t="shared" si="84"/>
        <v>0.25</v>
      </c>
      <c r="P313" s="46">
        <f t="shared" si="85"/>
        <v>4.342905372259271E-2</v>
      </c>
      <c r="Q313" s="45">
        <f t="shared" si="86"/>
        <v>0.29999999999999893</v>
      </c>
      <c r="R313" s="45">
        <f t="shared" si="87"/>
        <v>0.54999999999999893</v>
      </c>
      <c r="S313" s="46">
        <f t="shared" si="88"/>
        <v>0.34342905372259164</v>
      </c>
    </row>
    <row r="314" spans="1:19" x14ac:dyDescent="0.25">
      <c r="A314" s="72">
        <v>37677</v>
      </c>
      <c r="B314">
        <v>1448</v>
      </c>
      <c r="D314">
        <v>0.01</v>
      </c>
      <c r="F314" s="67">
        <v>0.67361111111111116</v>
      </c>
      <c r="H314" s="74">
        <v>0.67708333333333337</v>
      </c>
      <c r="I314" s="44">
        <f t="shared" si="58"/>
        <v>0.68055555555555558</v>
      </c>
      <c r="J314" s="45" t="str">
        <f t="shared" si="79"/>
        <v/>
      </c>
      <c r="K314" s="45">
        <f t="shared" si="80"/>
        <v>4.9999999999999822</v>
      </c>
      <c r="L314" s="45">
        <f t="shared" si="81"/>
        <v>1</v>
      </c>
      <c r="M314" s="45">
        <f t="shared" ca="1" si="82"/>
        <v>1448</v>
      </c>
      <c r="N314" s="45">
        <f t="shared" ca="1" si="83"/>
        <v>92</v>
      </c>
      <c r="O314" s="45">
        <f t="shared" si="84"/>
        <v>2.5000000000000001E-2</v>
      </c>
      <c r="P314" s="46">
        <f t="shared" si="85"/>
        <v>5.4281443780592247E-3</v>
      </c>
      <c r="Q314" s="45">
        <f t="shared" si="86"/>
        <v>4.9999999999999822E-2</v>
      </c>
      <c r="R314" s="45">
        <f t="shared" si="87"/>
        <v>7.4999999999999817E-2</v>
      </c>
      <c r="S314" s="46">
        <f t="shared" si="88"/>
        <v>5.5428144378059048E-2</v>
      </c>
    </row>
    <row r="315" spans="1:19" x14ac:dyDescent="0.25">
      <c r="A315" s="72">
        <v>37678</v>
      </c>
      <c r="B315">
        <v>816</v>
      </c>
      <c r="D315">
        <v>0.01</v>
      </c>
      <c r="F315" s="67">
        <v>0.36944444444444446</v>
      </c>
      <c r="H315" s="74">
        <v>0.37013888888888885</v>
      </c>
      <c r="I315" s="44" t="str">
        <f t="shared" si="58"/>
        <v/>
      </c>
      <c r="J315" s="45">
        <f t="shared" si="79"/>
        <v>14.00000000000011</v>
      </c>
      <c r="K315" s="45">
        <f t="shared" si="80"/>
        <v>0.99999999999991651</v>
      </c>
      <c r="L315" s="45">
        <f t="shared" si="81"/>
        <v>1</v>
      </c>
      <c r="M315" s="45">
        <f t="shared" ca="1" si="82"/>
        <v>816</v>
      </c>
      <c r="N315" s="45" t="str">
        <f t="shared" si="83"/>
        <v/>
      </c>
      <c r="O315" s="45">
        <f t="shared" si="84"/>
        <v>700.07000000000551</v>
      </c>
      <c r="P315" s="46">
        <f t="shared" si="85"/>
        <v>151.98951831697525</v>
      </c>
      <c r="Q315" s="45">
        <f t="shared" si="86"/>
        <v>9.9999999999991658E-3</v>
      </c>
      <c r="R315" s="45">
        <f t="shared" si="87"/>
        <v>700.0800000000055</v>
      </c>
      <c r="S315" s="46">
        <f t="shared" si="88"/>
        <v>151.99951831697524</v>
      </c>
    </row>
    <row r="316" spans="1:19" x14ac:dyDescent="0.25">
      <c r="D316">
        <v>100</v>
      </c>
      <c r="F316" s="67">
        <v>0.37777777777777777</v>
      </c>
      <c r="H316" s="74">
        <v>0.37986111111111115</v>
      </c>
      <c r="I316" s="44" t="str">
        <f t="shared" si="58"/>
        <v/>
      </c>
      <c r="J316" s="45">
        <f t="shared" si="79"/>
        <v>99.999999999999972</v>
      </c>
      <c r="K316" s="45">
        <f t="shared" si="80"/>
        <v>3.0000000000000693</v>
      </c>
      <c r="L316" s="45">
        <f t="shared" si="81"/>
        <v>2</v>
      </c>
      <c r="M316" s="45">
        <f t="shared" ca="1" si="82"/>
        <v>816</v>
      </c>
      <c r="N316" s="45" t="str">
        <f t="shared" si="83"/>
        <v/>
      </c>
      <c r="O316" s="45">
        <f t="shared" si="84"/>
        <v>13999.999999999996</v>
      </c>
      <c r="P316" s="46">
        <f t="shared" si="85"/>
        <v>13610.380327057565</v>
      </c>
      <c r="Q316" s="45">
        <f t="shared" si="86"/>
        <v>300.00000000000693</v>
      </c>
      <c r="R316" s="45">
        <f t="shared" si="87"/>
        <v>14300.000000000004</v>
      </c>
      <c r="S316" s="46">
        <f t="shared" si="88"/>
        <v>13910.380327057572</v>
      </c>
    </row>
    <row r="317" spans="1:19" x14ac:dyDescent="0.25">
      <c r="D317">
        <v>180</v>
      </c>
      <c r="F317" s="67">
        <v>0.38194444444444442</v>
      </c>
      <c r="H317" s="74">
        <v>0.44930555555555557</v>
      </c>
      <c r="I317" s="44" t="str">
        <f t="shared" si="58"/>
        <v/>
      </c>
      <c r="J317" s="45">
        <f t="shared" si="79"/>
        <v>63.000000000000014</v>
      </c>
      <c r="K317" s="45">
        <f t="shared" si="80"/>
        <v>97.000000000000057</v>
      </c>
      <c r="L317" s="45">
        <f t="shared" si="81"/>
        <v>3</v>
      </c>
      <c r="M317" s="45">
        <f t="shared" ca="1" si="82"/>
        <v>816</v>
      </c>
      <c r="N317" s="45" t="str">
        <f t="shared" si="83"/>
        <v/>
      </c>
      <c r="O317" s="45">
        <f t="shared" si="84"/>
        <v>5985.0000000000009</v>
      </c>
      <c r="P317" s="46">
        <f t="shared" si="85"/>
        <v>3705.4058256334965</v>
      </c>
      <c r="Q317" s="45">
        <f t="shared" si="86"/>
        <v>17460.000000000011</v>
      </c>
      <c r="R317" s="45">
        <f t="shared" si="87"/>
        <v>23445.000000000011</v>
      </c>
      <c r="S317" s="46">
        <f t="shared" si="88"/>
        <v>21165.405825633508</v>
      </c>
    </row>
    <row r="318" spans="1:19" x14ac:dyDescent="0.25">
      <c r="D318">
        <v>10</v>
      </c>
      <c r="F318" s="67">
        <v>0.45208333333333334</v>
      </c>
      <c r="H318" s="74">
        <v>0.49305555555555558</v>
      </c>
      <c r="I318" s="44">
        <f t="shared" si="58"/>
        <v>0.49652777777777779</v>
      </c>
      <c r="J318" s="45" t="str">
        <f t="shared" si="79"/>
        <v/>
      </c>
      <c r="K318" s="45">
        <f t="shared" si="80"/>
        <v>59.000000000000028</v>
      </c>
      <c r="L318" s="45">
        <f t="shared" si="81"/>
        <v>4</v>
      </c>
      <c r="M318" s="45">
        <f t="shared" ca="1" si="82"/>
        <v>816</v>
      </c>
      <c r="N318" s="45">
        <f t="shared" ca="1" si="83"/>
        <v>218.99999999999994</v>
      </c>
      <c r="O318" s="45">
        <f t="shared" si="84"/>
        <v>25</v>
      </c>
      <c r="P318" s="46">
        <f t="shared" si="85"/>
        <v>3.1021051639523365</v>
      </c>
      <c r="Q318" s="45">
        <f t="shared" si="86"/>
        <v>590.00000000000023</v>
      </c>
      <c r="R318" s="45">
        <f t="shared" si="87"/>
        <v>615.00000000000023</v>
      </c>
      <c r="S318" s="46">
        <f t="shared" si="88"/>
        <v>593.10210516395261</v>
      </c>
    </row>
    <row r="319" spans="1:19" x14ac:dyDescent="0.25">
      <c r="A319" s="72">
        <v>37679</v>
      </c>
      <c r="B319">
        <v>843</v>
      </c>
      <c r="D319">
        <v>0.01</v>
      </c>
      <c r="F319" s="67">
        <v>0.41666666666666669</v>
      </c>
      <c r="H319" s="74">
        <v>0.4236111111111111</v>
      </c>
      <c r="I319" s="44" t="str">
        <f t="shared" si="58"/>
        <v/>
      </c>
      <c r="J319" s="45">
        <f t="shared" si="79"/>
        <v>29.000000000000057</v>
      </c>
      <c r="K319" s="45">
        <f t="shared" si="80"/>
        <v>9.9999999999999645</v>
      </c>
      <c r="L319" s="45">
        <f t="shared" si="81"/>
        <v>1</v>
      </c>
      <c r="M319" s="45">
        <f t="shared" ca="1" si="82"/>
        <v>843</v>
      </c>
      <c r="N319" s="45" t="str">
        <f t="shared" si="83"/>
        <v/>
      </c>
      <c r="O319" s="45">
        <f t="shared" si="84"/>
        <v>1450.1450000000029</v>
      </c>
      <c r="P319" s="46">
        <f t="shared" si="85"/>
        <v>314.83543079944684</v>
      </c>
      <c r="Q319" s="45">
        <f t="shared" si="86"/>
        <v>9.9999999999999645E-2</v>
      </c>
      <c r="R319" s="45">
        <f t="shared" si="87"/>
        <v>1450.2450000000028</v>
      </c>
      <c r="S319" s="46">
        <f t="shared" si="88"/>
        <v>314.93543079944686</v>
      </c>
    </row>
    <row r="320" spans="1:19" x14ac:dyDescent="0.25">
      <c r="D320">
        <v>100</v>
      </c>
      <c r="F320" s="67">
        <v>0.43888888888888888</v>
      </c>
      <c r="H320" s="74">
        <v>0.44375000000000003</v>
      </c>
      <c r="I320" s="44" t="str">
        <f t="shared" si="58"/>
        <v/>
      </c>
      <c r="J320" s="45">
        <f t="shared" si="79"/>
        <v>17.999999999999936</v>
      </c>
      <c r="K320" s="45">
        <f t="shared" si="80"/>
        <v>7.0000000000000551</v>
      </c>
      <c r="L320" s="45">
        <f t="shared" si="81"/>
        <v>2</v>
      </c>
      <c r="M320" s="45">
        <f t="shared" ca="1" si="82"/>
        <v>843</v>
      </c>
      <c r="N320" s="45" t="str">
        <f t="shared" si="83"/>
        <v/>
      </c>
      <c r="O320" s="45">
        <f t="shared" si="84"/>
        <v>900.80999999999688</v>
      </c>
      <c r="P320" s="46">
        <f t="shared" si="85"/>
        <v>256.43136365033445</v>
      </c>
      <c r="Q320" s="45">
        <f t="shared" si="86"/>
        <v>700.00000000000546</v>
      </c>
      <c r="R320" s="45">
        <f t="shared" si="87"/>
        <v>1600.8100000000022</v>
      </c>
      <c r="S320" s="46">
        <f t="shared" si="88"/>
        <v>956.4313636503399</v>
      </c>
    </row>
    <row r="321" spans="1:19" x14ac:dyDescent="0.25">
      <c r="D321">
        <v>0.09</v>
      </c>
      <c r="F321" s="67">
        <v>0.45208333333333334</v>
      </c>
      <c r="H321" s="74">
        <v>0.45624999999999999</v>
      </c>
      <c r="I321" s="44" t="str">
        <f t="shared" si="58"/>
        <v/>
      </c>
      <c r="J321" s="45">
        <f t="shared" si="79"/>
        <v>27.000000000000064</v>
      </c>
      <c r="K321" s="45">
        <f t="shared" si="80"/>
        <v>5.9999999999999787</v>
      </c>
      <c r="L321" s="45">
        <f t="shared" si="81"/>
        <v>3</v>
      </c>
      <c r="M321" s="45">
        <f t="shared" ca="1" si="82"/>
        <v>843</v>
      </c>
      <c r="N321" s="45" t="str">
        <f t="shared" si="83"/>
        <v/>
      </c>
      <c r="O321" s="45">
        <f t="shared" si="84"/>
        <v>1.3365000000000031</v>
      </c>
      <c r="P321" s="46">
        <f t="shared" si="85"/>
        <v>0.94984328057124012</v>
      </c>
      <c r="Q321" s="45">
        <f t="shared" si="86"/>
        <v>0.53999999999999804</v>
      </c>
      <c r="R321" s="45">
        <f t="shared" si="87"/>
        <v>1.8765000000000012</v>
      </c>
      <c r="S321" s="46">
        <f t="shared" si="88"/>
        <v>1.4898432805712383</v>
      </c>
    </row>
    <row r="322" spans="1:19" x14ac:dyDescent="0.25">
      <c r="D322">
        <v>8.9999999999999993E-3</v>
      </c>
      <c r="F322" s="67">
        <v>0.47083333333333338</v>
      </c>
      <c r="H322" s="74">
        <v>0.47500000000000003</v>
      </c>
      <c r="I322" s="44" t="str">
        <f t="shared" si="58"/>
        <v/>
      </c>
      <c r="J322" s="45">
        <f t="shared" si="79"/>
        <v>10.999999999999961</v>
      </c>
      <c r="K322" s="45">
        <f t="shared" si="80"/>
        <v>5.9999999999999787</v>
      </c>
      <c r="L322" s="45">
        <f t="shared" si="81"/>
        <v>4</v>
      </c>
      <c r="M322" s="45">
        <f t="shared" ca="1" si="82"/>
        <v>843</v>
      </c>
      <c r="N322" s="45" t="str">
        <f t="shared" si="83"/>
        <v/>
      </c>
      <c r="O322" s="45">
        <f t="shared" si="84"/>
        <v>5.4999999999999799E-2</v>
      </c>
      <c r="P322" s="46">
        <f t="shared" si="85"/>
        <v>4.006672599738148E-2</v>
      </c>
      <c r="Q322" s="45">
        <f t="shared" si="86"/>
        <v>5.3999999999999805E-2</v>
      </c>
      <c r="R322" s="45">
        <f t="shared" si="87"/>
        <v>0.1089999999999996</v>
      </c>
      <c r="S322" s="46">
        <f t="shared" si="88"/>
        <v>9.4066725997381279E-2</v>
      </c>
    </row>
    <row r="323" spans="1:19" x14ac:dyDescent="0.25">
      <c r="D323">
        <v>1E-3</v>
      </c>
      <c r="F323" s="67">
        <v>0.48194444444444445</v>
      </c>
      <c r="H323" s="74">
        <v>0.4826388888888889</v>
      </c>
      <c r="I323" s="44" t="str">
        <f t="shared" ref="I323:I386" si="89">IF(OR(A324&lt;&gt;"",D324=""),H323+TIME(0,5,0),"")</f>
        <v/>
      </c>
      <c r="J323" s="45">
        <f t="shared" si="79"/>
        <v>36.99999999999995</v>
      </c>
      <c r="K323" s="45">
        <f t="shared" si="80"/>
        <v>0.99999999999999645</v>
      </c>
      <c r="L323" s="45">
        <f t="shared" si="81"/>
        <v>5</v>
      </c>
      <c r="M323" s="45">
        <f t="shared" ca="1" si="82"/>
        <v>843</v>
      </c>
      <c r="N323" s="45" t="str">
        <f t="shared" si="83"/>
        <v/>
      </c>
      <c r="O323" s="45">
        <f t="shared" si="84"/>
        <v>0.20349999999999971</v>
      </c>
      <c r="P323" s="46">
        <f t="shared" si="85"/>
        <v>0.14467658040921016</v>
      </c>
      <c r="Q323" s="45">
        <f t="shared" si="86"/>
        <v>9.9999999999999655E-4</v>
      </c>
      <c r="R323" s="45">
        <f t="shared" si="87"/>
        <v>0.20449999999999971</v>
      </c>
      <c r="S323" s="46">
        <f t="shared" si="88"/>
        <v>0.14567658040921017</v>
      </c>
    </row>
    <row r="324" spans="1:19" x14ac:dyDescent="0.25">
      <c r="D324">
        <v>0.01</v>
      </c>
      <c r="F324" s="67">
        <v>0.49444444444444446</v>
      </c>
      <c r="H324" s="74">
        <v>0.5083333333333333</v>
      </c>
      <c r="I324" s="44">
        <f t="shared" si="89"/>
        <v>0.51180555555555551</v>
      </c>
      <c r="J324" s="45" t="str">
        <f t="shared" si="79"/>
        <v/>
      </c>
      <c r="K324" s="45">
        <f t="shared" si="80"/>
        <v>19.999999999999929</v>
      </c>
      <c r="L324" s="45">
        <f t="shared" si="81"/>
        <v>6</v>
      </c>
      <c r="M324" s="45">
        <f t="shared" ca="1" si="82"/>
        <v>843</v>
      </c>
      <c r="N324" s="45">
        <f t="shared" ca="1" si="83"/>
        <v>213.99999999999997</v>
      </c>
      <c r="O324" s="45">
        <f t="shared" si="84"/>
        <v>2.5000000000000001E-2</v>
      </c>
      <c r="P324" s="46">
        <f t="shared" si="85"/>
        <v>5.4281443780592247E-3</v>
      </c>
      <c r="Q324" s="45">
        <f t="shared" si="86"/>
        <v>0.19999999999999929</v>
      </c>
      <c r="R324" s="45">
        <f t="shared" si="87"/>
        <v>0.22499999999999928</v>
      </c>
      <c r="S324" s="46">
        <f t="shared" si="88"/>
        <v>0.20542814437805851</v>
      </c>
    </row>
    <row r="325" spans="1:19" x14ac:dyDescent="0.25">
      <c r="A325" s="72">
        <v>37679</v>
      </c>
      <c r="B325">
        <v>1419</v>
      </c>
      <c r="D325">
        <v>0.01</v>
      </c>
      <c r="F325" s="67">
        <v>0.6333333333333333</v>
      </c>
      <c r="H325" s="74">
        <v>0.65625</v>
      </c>
      <c r="I325" s="44">
        <f t="shared" si="89"/>
        <v>0.65972222222222221</v>
      </c>
      <c r="J325" s="45" t="str">
        <f t="shared" si="79"/>
        <v/>
      </c>
      <c r="K325" s="45">
        <f t="shared" si="80"/>
        <v>33.000000000000043</v>
      </c>
      <c r="L325" s="45">
        <f t="shared" si="81"/>
        <v>1</v>
      </c>
      <c r="M325" s="45">
        <f t="shared" ca="1" si="82"/>
        <v>1419</v>
      </c>
      <c r="N325" s="45">
        <f t="shared" ca="1" si="83"/>
        <v>91</v>
      </c>
      <c r="O325" s="45">
        <f t="shared" si="84"/>
        <v>2.5000000000000001E-2</v>
      </c>
      <c r="P325" s="46">
        <f t="shared" si="85"/>
        <v>5.4281443780592247E-3</v>
      </c>
      <c r="Q325" s="45">
        <f t="shared" si="86"/>
        <v>0.33000000000000046</v>
      </c>
      <c r="R325" s="45">
        <f t="shared" si="87"/>
        <v>0.35500000000000048</v>
      </c>
      <c r="S325" s="46">
        <f t="shared" si="88"/>
        <v>0.33542814437805968</v>
      </c>
    </row>
    <row r="326" spans="1:19" x14ac:dyDescent="0.25">
      <c r="A326" s="72">
        <v>37680</v>
      </c>
      <c r="B326">
        <v>1349</v>
      </c>
      <c r="D326">
        <v>0.01</v>
      </c>
      <c r="F326" s="67">
        <v>0.67083333333333339</v>
      </c>
      <c r="H326" s="74">
        <v>0.6743055555555556</v>
      </c>
      <c r="I326" s="44" t="str">
        <f t="shared" si="89"/>
        <v/>
      </c>
      <c r="J326" s="45">
        <f t="shared" si="79"/>
        <v>29.999999999999893</v>
      </c>
      <c r="K326" s="45">
        <f t="shared" si="80"/>
        <v>4.9999999999999822</v>
      </c>
      <c r="L326" s="45">
        <f t="shared" si="81"/>
        <v>1</v>
      </c>
      <c r="M326" s="45">
        <f t="shared" ca="1" si="82"/>
        <v>1349</v>
      </c>
      <c r="N326" s="45" t="str">
        <f t="shared" si="83"/>
        <v/>
      </c>
      <c r="O326" s="45">
        <f t="shared" si="84"/>
        <v>75.149999999999736</v>
      </c>
      <c r="P326" s="46">
        <f t="shared" si="85"/>
        <v>24.088792337371491</v>
      </c>
      <c r="Q326" s="45">
        <f t="shared" si="86"/>
        <v>4.9999999999999822E-2</v>
      </c>
      <c r="R326" s="45">
        <f t="shared" si="87"/>
        <v>75.199999999999733</v>
      </c>
      <c r="S326" s="46">
        <f t="shared" si="88"/>
        <v>24.138792337371491</v>
      </c>
    </row>
    <row r="327" spans="1:19" x14ac:dyDescent="0.25">
      <c r="D327">
        <v>5</v>
      </c>
      <c r="F327" s="67">
        <v>0.68263888888888891</v>
      </c>
      <c r="H327" s="74">
        <v>0.69513888888888886</v>
      </c>
      <c r="I327" s="44" t="str">
        <f t="shared" si="89"/>
        <v/>
      </c>
      <c r="J327" s="45">
        <f t="shared" si="79"/>
        <v>16.99999999999994</v>
      </c>
      <c r="K327" s="45">
        <f t="shared" si="80"/>
        <v>17.999999999999936</v>
      </c>
      <c r="L327" s="45">
        <f t="shared" si="81"/>
        <v>2</v>
      </c>
      <c r="M327" s="45">
        <f t="shared" ca="1" si="82"/>
        <v>1349</v>
      </c>
      <c r="N327" s="45" t="str">
        <f t="shared" si="83"/>
        <v/>
      </c>
      <c r="O327" s="45">
        <f t="shared" si="84"/>
        <v>50.999999999999815</v>
      </c>
      <c r="P327" s="46">
        <f t="shared" si="85"/>
        <v>42.250796551557578</v>
      </c>
      <c r="Q327" s="45">
        <f t="shared" si="86"/>
        <v>89.999999999999687</v>
      </c>
      <c r="R327" s="45">
        <f t="shared" si="87"/>
        <v>140.99999999999949</v>
      </c>
      <c r="S327" s="46">
        <f t="shared" si="88"/>
        <v>132.25079655155727</v>
      </c>
    </row>
    <row r="328" spans="1:19" x14ac:dyDescent="0.25">
      <c r="D328">
        <v>1</v>
      </c>
      <c r="F328" s="67">
        <v>0.70000000000000007</v>
      </c>
      <c r="H328" s="74">
        <v>0.70694444444444438</v>
      </c>
      <c r="I328" s="44">
        <f t="shared" si="89"/>
        <v>0.71041666666666659</v>
      </c>
      <c r="J328" s="45" t="str">
        <f t="shared" si="79"/>
        <v/>
      </c>
      <c r="K328" s="45">
        <f t="shared" si="80"/>
        <v>9.9999999999998046</v>
      </c>
      <c r="L328" s="45">
        <f t="shared" si="81"/>
        <v>3</v>
      </c>
      <c r="M328" s="45">
        <f t="shared" ca="1" si="82"/>
        <v>1349</v>
      </c>
      <c r="N328" s="45">
        <f t="shared" ca="1" si="83"/>
        <v>193.99999999999994</v>
      </c>
      <c r="O328" s="45">
        <f t="shared" si="84"/>
        <v>2.5</v>
      </c>
      <c r="P328" s="46">
        <f t="shared" si="85"/>
        <v>0.36191198291773735</v>
      </c>
      <c r="Q328" s="45">
        <f t="shared" si="86"/>
        <v>9.9999999999998046</v>
      </c>
      <c r="R328" s="45">
        <f t="shared" si="87"/>
        <v>12.499999999999805</v>
      </c>
      <c r="S328" s="46">
        <f t="shared" si="88"/>
        <v>10.361911982917542</v>
      </c>
    </row>
    <row r="329" spans="1:19" x14ac:dyDescent="0.25">
      <c r="A329" s="72">
        <v>37685</v>
      </c>
      <c r="B329">
        <v>826</v>
      </c>
      <c r="D329">
        <v>0.01</v>
      </c>
      <c r="F329" s="67">
        <v>0.40486111111111112</v>
      </c>
      <c r="H329" s="74">
        <v>0.41180555555555554</v>
      </c>
      <c r="I329" s="44" t="str">
        <f t="shared" si="89"/>
        <v/>
      </c>
      <c r="J329" s="45">
        <f t="shared" si="79"/>
        <v>76.000000000000057</v>
      </c>
      <c r="K329" s="45">
        <f t="shared" si="80"/>
        <v>9.9999999999999645</v>
      </c>
      <c r="L329" s="45">
        <f t="shared" si="81"/>
        <v>1</v>
      </c>
      <c r="M329" s="45">
        <f t="shared" ca="1" si="82"/>
        <v>826</v>
      </c>
      <c r="N329" s="45" t="str">
        <f t="shared" si="83"/>
        <v/>
      </c>
      <c r="O329" s="45">
        <f t="shared" si="84"/>
        <v>380.38000000000028</v>
      </c>
      <c r="P329" s="46">
        <f t="shared" si="85"/>
        <v>109.91283696065767</v>
      </c>
      <c r="Q329" s="45">
        <f t="shared" si="86"/>
        <v>9.9999999999999645E-2</v>
      </c>
      <c r="R329" s="45">
        <f t="shared" si="87"/>
        <v>380.4800000000003</v>
      </c>
      <c r="S329" s="46">
        <f t="shared" si="88"/>
        <v>110.01283696065767</v>
      </c>
    </row>
    <row r="330" spans="1:19" x14ac:dyDescent="0.25">
      <c r="D330">
        <v>10</v>
      </c>
      <c r="F330" s="67">
        <v>0.42569444444444443</v>
      </c>
      <c r="H330" s="74">
        <v>0.46458333333333335</v>
      </c>
      <c r="I330" s="44">
        <f t="shared" si="89"/>
        <v>0.46805555555555556</v>
      </c>
      <c r="J330" s="45" t="str">
        <f t="shared" si="79"/>
        <v/>
      </c>
      <c r="K330" s="45">
        <f t="shared" si="80"/>
        <v>56.000000000000043</v>
      </c>
      <c r="L330" s="45">
        <f t="shared" si="81"/>
        <v>2</v>
      </c>
      <c r="M330" s="45">
        <f t="shared" ca="1" si="82"/>
        <v>826</v>
      </c>
      <c r="N330" s="45">
        <f t="shared" ca="1" si="83"/>
        <v>167.99999999999997</v>
      </c>
      <c r="O330" s="45">
        <f t="shared" si="84"/>
        <v>25</v>
      </c>
      <c r="P330" s="46">
        <f t="shared" si="85"/>
        <v>3.1021051639523365</v>
      </c>
      <c r="Q330" s="45">
        <f t="shared" si="86"/>
        <v>560.00000000000045</v>
      </c>
      <c r="R330" s="45">
        <f t="shared" si="87"/>
        <v>585.00000000000045</v>
      </c>
      <c r="S330" s="46">
        <f t="shared" si="88"/>
        <v>563.10210516395284</v>
      </c>
    </row>
    <row r="331" spans="1:19" x14ac:dyDescent="0.25">
      <c r="A331" s="72">
        <v>37687</v>
      </c>
      <c r="B331">
        <v>1238</v>
      </c>
      <c r="D331">
        <v>0.01</v>
      </c>
      <c r="F331" s="67">
        <v>0.59027777777777779</v>
      </c>
      <c r="H331" s="74">
        <v>0.59236111111111112</v>
      </c>
      <c r="I331" s="44" t="str">
        <f t="shared" si="89"/>
        <v/>
      </c>
      <c r="J331" s="45">
        <f t="shared" si="79"/>
        <v>110.99999999999993</v>
      </c>
      <c r="K331" s="45">
        <f t="shared" si="80"/>
        <v>2.9999999999999893</v>
      </c>
      <c r="L331" s="45">
        <f t="shared" si="81"/>
        <v>1</v>
      </c>
      <c r="M331" s="45">
        <f t="shared" ca="1" si="82"/>
        <v>1238</v>
      </c>
      <c r="N331" s="45" t="str">
        <f t="shared" si="83"/>
        <v/>
      </c>
      <c r="O331" s="45">
        <f t="shared" si="84"/>
        <v>1110.5549999999994</v>
      </c>
      <c r="P331" s="46">
        <f t="shared" si="85"/>
        <v>291.92838463502369</v>
      </c>
      <c r="Q331" s="45">
        <f t="shared" si="86"/>
        <v>2.9999999999999895E-2</v>
      </c>
      <c r="R331" s="45">
        <f t="shared" si="87"/>
        <v>1110.5849999999994</v>
      </c>
      <c r="S331" s="46">
        <f t="shared" si="88"/>
        <v>291.95838463502366</v>
      </c>
    </row>
    <row r="332" spans="1:19" x14ac:dyDescent="0.25">
      <c r="D332">
        <v>20</v>
      </c>
      <c r="F332" s="67">
        <v>0.60138888888888886</v>
      </c>
      <c r="G332">
        <v>1604</v>
      </c>
      <c r="H332" s="67">
        <f>VALUE(CONCATENATE(LEFT(G332,LEN(G332)-2),":",RIGHT(G332,2)))</f>
        <v>0.6694444444444444</v>
      </c>
      <c r="I332" s="44">
        <f t="shared" si="89"/>
        <v>0.67291666666666661</v>
      </c>
      <c r="J332" s="45" t="str">
        <f t="shared" si="79"/>
        <v/>
      </c>
      <c r="K332" s="45">
        <f t="shared" si="80"/>
        <v>97.999999999999972</v>
      </c>
      <c r="L332" s="45">
        <f t="shared" si="81"/>
        <v>2</v>
      </c>
      <c r="M332" s="45">
        <f t="shared" ca="1" si="82"/>
        <v>1238</v>
      </c>
      <c r="N332" s="45">
        <f t="shared" ca="1" si="83"/>
        <v>210.99999999999989</v>
      </c>
      <c r="O332" s="45">
        <f t="shared" si="84"/>
        <v>50</v>
      </c>
      <c r="P332" s="46">
        <f t="shared" si="85"/>
        <v>5.9484036251947776</v>
      </c>
      <c r="Q332" s="45">
        <f t="shared" si="86"/>
        <v>1959.9999999999995</v>
      </c>
      <c r="R332" s="45">
        <f t="shared" si="87"/>
        <v>2009.9999999999995</v>
      </c>
      <c r="S332" s="46">
        <f t="shared" si="88"/>
        <v>1965.9484036251943</v>
      </c>
    </row>
    <row r="333" spans="1:19" x14ac:dyDescent="0.25">
      <c r="A333" s="72">
        <v>37688</v>
      </c>
      <c r="B333">
        <v>957</v>
      </c>
      <c r="D333">
        <v>0.01</v>
      </c>
      <c r="F333" s="67">
        <v>0.44861111111111113</v>
      </c>
      <c r="G333">
        <v>1048</v>
      </c>
      <c r="H333" s="67">
        <f t="shared" ref="H333:H368" si="90">VALUE(CONCATENATE(LEFT(G333,LEN(G333)-2),":",RIGHT(G333,2)))</f>
        <v>0.45</v>
      </c>
      <c r="I333" s="44" t="str">
        <f t="shared" si="89"/>
        <v/>
      </c>
      <c r="J333" s="45">
        <f t="shared" si="79"/>
        <v>9.9999999999999645</v>
      </c>
      <c r="K333" s="45">
        <f t="shared" si="80"/>
        <v>1.9999999999999929</v>
      </c>
      <c r="L333" s="45">
        <f t="shared" si="81"/>
        <v>1</v>
      </c>
      <c r="M333" s="45">
        <f t="shared" ca="1" si="82"/>
        <v>957</v>
      </c>
      <c r="N333" s="45" t="str">
        <f t="shared" si="83"/>
        <v/>
      </c>
      <c r="O333" s="45">
        <f t="shared" si="84"/>
        <v>4.0499999999999856</v>
      </c>
      <c r="P333" s="46">
        <f t="shared" si="85"/>
        <v>1.8028594260116695</v>
      </c>
      <c r="Q333" s="45">
        <f t="shared" si="86"/>
        <v>1.9999999999999931E-2</v>
      </c>
      <c r="R333" s="45">
        <f t="shared" si="87"/>
        <v>4.0699999999999852</v>
      </c>
      <c r="S333" s="46">
        <f t="shared" si="88"/>
        <v>1.8228594260116695</v>
      </c>
    </row>
    <row r="334" spans="1:19" x14ac:dyDescent="0.25">
      <c r="D334">
        <v>0.8</v>
      </c>
      <c r="F334" s="67">
        <v>0.45416666666666666</v>
      </c>
      <c r="G334">
        <v>1058</v>
      </c>
      <c r="H334" s="67">
        <f t="shared" si="90"/>
        <v>0.45694444444444443</v>
      </c>
      <c r="I334" s="44" t="str">
        <f t="shared" si="89"/>
        <v/>
      </c>
      <c r="J334" s="45">
        <f t="shared" si="79"/>
        <v>11.999999999999957</v>
      </c>
      <c r="K334" s="45">
        <f t="shared" si="80"/>
        <v>3.9999999999999858</v>
      </c>
      <c r="L334" s="45">
        <f t="shared" si="81"/>
        <v>2</v>
      </c>
      <c r="M334" s="45">
        <f t="shared" ca="1" si="82"/>
        <v>957</v>
      </c>
      <c r="N334" s="45" t="str">
        <f t="shared" si="83"/>
        <v/>
      </c>
      <c r="O334" s="45">
        <f t="shared" si="84"/>
        <v>11.399999999999959</v>
      </c>
      <c r="P334" s="46">
        <f t="shared" si="85"/>
        <v>11.304637069896298</v>
      </c>
      <c r="Q334" s="45">
        <f t="shared" si="86"/>
        <v>3.1999999999999886</v>
      </c>
      <c r="R334" s="45">
        <f t="shared" si="87"/>
        <v>14.599999999999948</v>
      </c>
      <c r="S334" s="46">
        <f t="shared" si="88"/>
        <v>14.504637069896287</v>
      </c>
    </row>
    <row r="335" spans="1:19" x14ac:dyDescent="0.25">
      <c r="D335">
        <v>1.1000000000000001</v>
      </c>
      <c r="F335" s="67">
        <v>0.45902777777777781</v>
      </c>
      <c r="G335">
        <v>1110</v>
      </c>
      <c r="H335" s="67">
        <f t="shared" si="90"/>
        <v>0.46527777777777773</v>
      </c>
      <c r="I335" s="44" t="str">
        <f t="shared" si="89"/>
        <v/>
      </c>
      <c r="J335" s="45">
        <f t="shared" si="79"/>
        <v>11.000000000000041</v>
      </c>
      <c r="K335" s="45">
        <f t="shared" si="80"/>
        <v>8.9999999999998881</v>
      </c>
      <c r="L335" s="45">
        <f t="shared" si="81"/>
        <v>3</v>
      </c>
      <c r="M335" s="45">
        <f t="shared" ca="1" si="82"/>
        <v>957</v>
      </c>
      <c r="N335" s="45" t="str">
        <f t="shared" si="83"/>
        <v/>
      </c>
      <c r="O335" s="45">
        <f t="shared" si="84"/>
        <v>8.2500000000000302</v>
      </c>
      <c r="P335" s="46">
        <f t="shared" si="85"/>
        <v>7.611709341721407</v>
      </c>
      <c r="Q335" s="45">
        <f t="shared" si="86"/>
        <v>9.8999999999998778</v>
      </c>
      <c r="R335" s="45">
        <f t="shared" si="87"/>
        <v>18.149999999999906</v>
      </c>
      <c r="S335" s="46">
        <f t="shared" si="88"/>
        <v>17.511709341721286</v>
      </c>
    </row>
    <row r="336" spans="1:19" x14ac:dyDescent="0.25">
      <c r="D336">
        <v>0.4</v>
      </c>
      <c r="F336" s="67">
        <v>0.4694444444444445</v>
      </c>
      <c r="G336">
        <v>1121</v>
      </c>
      <c r="H336" s="67">
        <f t="shared" si="90"/>
        <v>0.47291666666666665</v>
      </c>
      <c r="I336" s="44" t="str">
        <f t="shared" si="89"/>
        <v/>
      </c>
      <c r="J336" s="45">
        <f t="shared" si="79"/>
        <v>14.00000000000003</v>
      </c>
      <c r="K336" s="45">
        <f t="shared" si="80"/>
        <v>4.9999999999999023</v>
      </c>
      <c r="L336" s="45">
        <f t="shared" si="81"/>
        <v>4</v>
      </c>
      <c r="M336" s="45">
        <f t="shared" ca="1" si="82"/>
        <v>957</v>
      </c>
      <c r="N336" s="45" t="str">
        <f t="shared" si="83"/>
        <v/>
      </c>
      <c r="O336" s="45">
        <f t="shared" si="84"/>
        <v>15.400000000000034</v>
      </c>
      <c r="P336" s="46">
        <f t="shared" si="85"/>
        <v>13.031261144229598</v>
      </c>
      <c r="Q336" s="45">
        <f t="shared" si="86"/>
        <v>1.9999999999999609</v>
      </c>
      <c r="R336" s="45">
        <f t="shared" si="87"/>
        <v>17.399999999999995</v>
      </c>
      <c r="S336" s="46">
        <f t="shared" si="88"/>
        <v>15.031261144229559</v>
      </c>
    </row>
    <row r="337" spans="1:19" x14ac:dyDescent="0.25">
      <c r="D337">
        <v>1.8</v>
      </c>
      <c r="F337" s="67">
        <v>0.4777777777777778</v>
      </c>
      <c r="G337">
        <v>1135</v>
      </c>
      <c r="H337" s="67">
        <f t="shared" si="90"/>
        <v>0.4826388888888889</v>
      </c>
      <c r="I337" s="44" t="str">
        <f t="shared" si="89"/>
        <v/>
      </c>
      <c r="J337" s="45">
        <f t="shared" si="79"/>
        <v>7.9999999999999716</v>
      </c>
      <c r="K337" s="45">
        <f t="shared" si="80"/>
        <v>6.9999999999999751</v>
      </c>
      <c r="L337" s="45">
        <f t="shared" si="81"/>
        <v>5</v>
      </c>
      <c r="M337" s="45">
        <f t="shared" ca="1" si="82"/>
        <v>957</v>
      </c>
      <c r="N337" s="45" t="str">
        <f t="shared" si="83"/>
        <v/>
      </c>
      <c r="O337" s="45">
        <f t="shared" si="84"/>
        <v>79.199999999999719</v>
      </c>
      <c r="P337" s="46">
        <f t="shared" si="85"/>
        <v>56.28457707669812</v>
      </c>
      <c r="Q337" s="45">
        <f t="shared" si="86"/>
        <v>12.599999999999955</v>
      </c>
      <c r="R337" s="45">
        <f t="shared" si="87"/>
        <v>91.79999999999967</v>
      </c>
      <c r="S337" s="46">
        <f t="shared" si="88"/>
        <v>68.884577076698079</v>
      </c>
    </row>
    <row r="338" spans="1:19" x14ac:dyDescent="0.25">
      <c r="D338">
        <v>18</v>
      </c>
      <c r="F338" s="67">
        <v>0.4861111111111111</v>
      </c>
      <c r="G338">
        <v>1143</v>
      </c>
      <c r="H338" s="67">
        <f t="shared" si="90"/>
        <v>0.48819444444444443</v>
      </c>
      <c r="I338" s="44" t="str">
        <f t="shared" si="89"/>
        <v/>
      </c>
      <c r="J338" s="45">
        <f t="shared" si="79"/>
        <v>13.99999999999995</v>
      </c>
      <c r="K338" s="45">
        <f t="shared" si="80"/>
        <v>2.9999999999999893</v>
      </c>
      <c r="L338" s="45">
        <f t="shared" si="81"/>
        <v>6</v>
      </c>
      <c r="M338" s="45">
        <f t="shared" ca="1" si="82"/>
        <v>957</v>
      </c>
      <c r="N338" s="45" t="str">
        <f t="shared" si="83"/>
        <v/>
      </c>
      <c r="O338" s="45">
        <f t="shared" si="84"/>
        <v>126.12599999999955</v>
      </c>
      <c r="P338" s="46">
        <f t="shared" si="85"/>
        <v>36.444548547078753</v>
      </c>
      <c r="Q338" s="45">
        <f t="shared" si="86"/>
        <v>53.999999999999808</v>
      </c>
      <c r="R338" s="45">
        <f t="shared" si="87"/>
        <v>180.12599999999935</v>
      </c>
      <c r="S338" s="46">
        <f t="shared" si="88"/>
        <v>90.444548547078568</v>
      </c>
    </row>
    <row r="339" spans="1:19" x14ac:dyDescent="0.25">
      <c r="D339">
        <v>1.7999999999999999E-2</v>
      </c>
      <c r="F339" s="67">
        <v>0.49652777777777773</v>
      </c>
      <c r="G339">
        <v>1157</v>
      </c>
      <c r="H339" s="67">
        <f t="shared" si="90"/>
        <v>0.49791666666666662</v>
      </c>
      <c r="I339" s="44" t="str">
        <f t="shared" si="89"/>
        <v/>
      </c>
      <c r="J339" s="45">
        <f t="shared" si="79"/>
        <v>10.000000000000044</v>
      </c>
      <c r="K339" s="45">
        <f t="shared" si="80"/>
        <v>1.9999999999999929</v>
      </c>
      <c r="L339" s="45">
        <f t="shared" si="81"/>
        <v>7</v>
      </c>
      <c r="M339" s="45">
        <f t="shared" ca="1" si="82"/>
        <v>957</v>
      </c>
      <c r="N339" s="45" t="str">
        <f t="shared" si="83"/>
        <v/>
      </c>
      <c r="O339" s="45">
        <f t="shared" si="84"/>
        <v>0.13500000000000059</v>
      </c>
      <c r="P339" s="46">
        <f t="shared" si="85"/>
        <v>0.12985296049178374</v>
      </c>
      <c r="Q339" s="45">
        <f t="shared" si="86"/>
        <v>3.5999999999999872E-2</v>
      </c>
      <c r="R339" s="45">
        <f t="shared" si="87"/>
        <v>0.17100000000000046</v>
      </c>
      <c r="S339" s="46">
        <f t="shared" si="88"/>
        <v>0.16585296049178361</v>
      </c>
    </row>
    <row r="340" spans="1:19" x14ac:dyDescent="0.25">
      <c r="D340">
        <v>8.9999999999999993E-3</v>
      </c>
      <c r="F340" s="67">
        <v>0.50069444444444444</v>
      </c>
      <c r="G340">
        <v>1207</v>
      </c>
      <c r="H340" s="67">
        <f t="shared" si="90"/>
        <v>0.50486111111111109</v>
      </c>
      <c r="I340" s="44" t="str">
        <f t="shared" si="89"/>
        <v/>
      </c>
      <c r="J340" s="45">
        <f t="shared" si="79"/>
        <v>17.999999999999936</v>
      </c>
      <c r="K340" s="45">
        <f t="shared" si="80"/>
        <v>5.9999999999999787</v>
      </c>
      <c r="L340" s="45">
        <f t="shared" si="81"/>
        <v>8</v>
      </c>
      <c r="M340" s="45">
        <f t="shared" ca="1" si="82"/>
        <v>957</v>
      </c>
      <c r="N340" s="45" t="str">
        <f t="shared" si="83"/>
        <v/>
      </c>
      <c r="O340" s="45">
        <f t="shared" si="84"/>
        <v>8.9999999999999664E-2</v>
      </c>
      <c r="P340" s="46">
        <f t="shared" si="85"/>
        <v>6.5563733450260606E-2</v>
      </c>
      <c r="Q340" s="45">
        <f t="shared" si="86"/>
        <v>5.3999999999999805E-2</v>
      </c>
      <c r="R340" s="45">
        <f t="shared" si="87"/>
        <v>0.14399999999999946</v>
      </c>
      <c r="S340" s="46">
        <f t="shared" si="88"/>
        <v>0.11956373345026042</v>
      </c>
    </row>
    <row r="341" spans="1:19" x14ac:dyDescent="0.25">
      <c r="D341">
        <v>1E-3</v>
      </c>
      <c r="F341" s="67">
        <v>0.51111111111111118</v>
      </c>
      <c r="G341">
        <v>1225</v>
      </c>
      <c r="H341" s="67">
        <f t="shared" si="90"/>
        <v>0.51736111111111105</v>
      </c>
      <c r="I341" s="44" t="str">
        <f t="shared" si="89"/>
        <v/>
      </c>
      <c r="J341" s="45">
        <f t="shared" si="79"/>
        <v>12.000000000000117</v>
      </c>
      <c r="K341" s="45">
        <f t="shared" si="80"/>
        <v>8.9999999999998082</v>
      </c>
      <c r="L341" s="45">
        <f t="shared" si="81"/>
        <v>9</v>
      </c>
      <c r="M341" s="45">
        <f t="shared" ca="1" si="82"/>
        <v>957</v>
      </c>
      <c r="N341" s="45" t="str">
        <f t="shared" si="83"/>
        <v/>
      </c>
      <c r="O341" s="45">
        <f t="shared" si="84"/>
        <v>0.34800000000000342</v>
      </c>
      <c r="P341" s="46">
        <f t="shared" si="85"/>
        <v>0.1662514787009686</v>
      </c>
      <c r="Q341" s="45">
        <f t="shared" si="86"/>
        <v>8.9999999999998085E-3</v>
      </c>
      <c r="R341" s="45">
        <f t="shared" si="87"/>
        <v>0.3570000000000032</v>
      </c>
      <c r="S341" s="46">
        <f t="shared" si="88"/>
        <v>0.17525147870096841</v>
      </c>
    </row>
    <row r="342" spans="1:19" x14ac:dyDescent="0.25">
      <c r="D342">
        <v>5.7000000000000002E-2</v>
      </c>
      <c r="F342" s="67">
        <v>0.52361111111111114</v>
      </c>
      <c r="G342">
        <v>1237</v>
      </c>
      <c r="H342" s="67">
        <f t="shared" si="90"/>
        <v>0.52569444444444446</v>
      </c>
      <c r="I342" s="44" t="str">
        <f t="shared" si="89"/>
        <v/>
      </c>
      <c r="J342" s="45">
        <f t="shared" si="79"/>
        <v>30.99999999999989</v>
      </c>
      <c r="K342" s="45">
        <f t="shared" si="80"/>
        <v>2.9999999999999893</v>
      </c>
      <c r="L342" s="45">
        <f t="shared" si="81"/>
        <v>10</v>
      </c>
      <c r="M342" s="45">
        <f t="shared" ca="1" si="82"/>
        <v>957</v>
      </c>
      <c r="N342" s="45" t="str">
        <f t="shared" si="83"/>
        <v/>
      </c>
      <c r="O342" s="45">
        <f t="shared" si="84"/>
        <v>31.883499999999884</v>
      </c>
      <c r="P342" s="46">
        <f t="shared" si="85"/>
        <v>16.929681793579732</v>
      </c>
      <c r="Q342" s="45">
        <f t="shared" si="86"/>
        <v>0.1709999999999994</v>
      </c>
      <c r="R342" s="45">
        <f t="shared" si="87"/>
        <v>32.054499999999884</v>
      </c>
      <c r="S342" s="46">
        <f t="shared" si="88"/>
        <v>17.100681793579732</v>
      </c>
    </row>
    <row r="343" spans="1:19" x14ac:dyDescent="0.25">
      <c r="D343">
        <v>2</v>
      </c>
      <c r="F343" s="67">
        <v>0.53055555555555556</v>
      </c>
      <c r="G343">
        <v>1308</v>
      </c>
      <c r="H343" s="67">
        <f t="shared" si="90"/>
        <v>0.54722222222222217</v>
      </c>
      <c r="I343" s="44" t="str">
        <f t="shared" si="89"/>
        <v/>
      </c>
      <c r="J343" s="45">
        <f t="shared" si="79"/>
        <v>21.000000000000085</v>
      </c>
      <c r="K343" s="45">
        <f t="shared" si="80"/>
        <v>23.999999999999915</v>
      </c>
      <c r="L343" s="45">
        <f t="shared" si="81"/>
        <v>11</v>
      </c>
      <c r="M343" s="45">
        <f t="shared" ca="1" si="82"/>
        <v>957</v>
      </c>
      <c r="N343" s="45" t="str">
        <f t="shared" si="83"/>
        <v/>
      </c>
      <c r="O343" s="45">
        <f t="shared" si="84"/>
        <v>21.262500000000085</v>
      </c>
      <c r="P343" s="46">
        <f t="shared" si="85"/>
        <v>9.4648840167159296</v>
      </c>
      <c r="Q343" s="45">
        <f t="shared" si="86"/>
        <v>47.999999999999829</v>
      </c>
      <c r="R343" s="45">
        <f t="shared" si="87"/>
        <v>69.262499999999918</v>
      </c>
      <c r="S343" s="46">
        <f t="shared" si="88"/>
        <v>57.464884016715757</v>
      </c>
    </row>
    <row r="344" spans="1:19" x14ac:dyDescent="0.25">
      <c r="D344">
        <v>2.5000000000000001E-2</v>
      </c>
      <c r="F344" s="67">
        <v>0.55694444444444446</v>
      </c>
      <c r="G344">
        <v>1329</v>
      </c>
      <c r="H344" s="67">
        <f t="shared" si="90"/>
        <v>0.56180555555555556</v>
      </c>
      <c r="I344" s="44" t="str">
        <f t="shared" si="89"/>
        <v/>
      </c>
      <c r="J344" s="45">
        <f t="shared" si="79"/>
        <v>21.000000000000085</v>
      </c>
      <c r="K344" s="45">
        <f t="shared" si="80"/>
        <v>6.9999999999999751</v>
      </c>
      <c r="L344" s="45">
        <f t="shared" si="81"/>
        <v>12</v>
      </c>
      <c r="M344" s="45">
        <f t="shared" ca="1" si="82"/>
        <v>957</v>
      </c>
      <c r="N344" s="45" t="str">
        <f t="shared" si="83"/>
        <v/>
      </c>
      <c r="O344" s="45">
        <f t="shared" si="84"/>
        <v>199.76250000000078</v>
      </c>
      <c r="P344" s="46">
        <f t="shared" si="85"/>
        <v>60.072104736480433</v>
      </c>
      <c r="Q344" s="45">
        <f t="shared" si="86"/>
        <v>0.17499999999999938</v>
      </c>
      <c r="R344" s="45">
        <f t="shared" si="87"/>
        <v>199.9375000000008</v>
      </c>
      <c r="S344" s="46">
        <f t="shared" si="88"/>
        <v>60.247104736480431</v>
      </c>
    </row>
    <row r="345" spans="1:19" x14ac:dyDescent="0.25">
      <c r="D345">
        <v>19</v>
      </c>
      <c r="F345" s="67">
        <v>0.57152777777777775</v>
      </c>
      <c r="G345">
        <v>1350</v>
      </c>
      <c r="H345" s="67">
        <f t="shared" si="90"/>
        <v>0.57638888888888895</v>
      </c>
      <c r="I345" s="44">
        <f t="shared" si="89"/>
        <v>0.57986111111111116</v>
      </c>
      <c r="J345" s="45" t="str">
        <f t="shared" si="79"/>
        <v/>
      </c>
      <c r="K345" s="45">
        <f t="shared" si="80"/>
        <v>7.000000000000135</v>
      </c>
      <c r="L345" s="45">
        <f t="shared" si="81"/>
        <v>13</v>
      </c>
      <c r="M345" s="45">
        <f t="shared" ca="1" si="82"/>
        <v>957</v>
      </c>
      <c r="N345" s="45">
        <f t="shared" ca="1" si="83"/>
        <v>238.00000000000011</v>
      </c>
      <c r="O345" s="45">
        <f t="shared" si="84"/>
        <v>47.5</v>
      </c>
      <c r="P345" s="46">
        <f t="shared" si="85"/>
        <v>5.6682780956476275</v>
      </c>
      <c r="Q345" s="45">
        <f t="shared" si="86"/>
        <v>133.00000000000256</v>
      </c>
      <c r="R345" s="45">
        <f t="shared" si="87"/>
        <v>180.50000000000256</v>
      </c>
      <c r="S345" s="46">
        <f t="shared" si="88"/>
        <v>138.66827809565018</v>
      </c>
    </row>
    <row r="346" spans="1:19" x14ac:dyDescent="0.25">
      <c r="A346" s="72">
        <v>37691</v>
      </c>
      <c r="B346">
        <v>752</v>
      </c>
      <c r="D346">
        <v>0.01</v>
      </c>
      <c r="F346" s="67">
        <v>0.39513888888888887</v>
      </c>
      <c r="G346">
        <v>933</v>
      </c>
      <c r="H346" s="67">
        <f t="shared" si="90"/>
        <v>0.3979166666666667</v>
      </c>
      <c r="I346" s="44" t="str">
        <f t="shared" si="89"/>
        <v/>
      </c>
      <c r="J346" s="45">
        <f t="shared" si="79"/>
        <v>21.999999999999922</v>
      </c>
      <c r="K346" s="45">
        <f t="shared" si="80"/>
        <v>4.0000000000000657</v>
      </c>
      <c r="L346" s="45">
        <f t="shared" si="81"/>
        <v>1</v>
      </c>
      <c r="M346" s="45">
        <f t="shared" ca="1" si="82"/>
        <v>752</v>
      </c>
      <c r="N346" s="45" t="str">
        <f t="shared" si="83"/>
        <v/>
      </c>
      <c r="O346" s="45">
        <f t="shared" si="84"/>
        <v>1100.109999999996</v>
      </c>
      <c r="P346" s="46">
        <f t="shared" si="85"/>
        <v>238.84067164095836</v>
      </c>
      <c r="Q346" s="45">
        <f t="shared" si="86"/>
        <v>4.000000000000066E-2</v>
      </c>
      <c r="R346" s="45">
        <f t="shared" si="87"/>
        <v>1100.149999999996</v>
      </c>
      <c r="S346" s="46">
        <f t="shared" si="88"/>
        <v>238.88067164095835</v>
      </c>
    </row>
    <row r="347" spans="1:19" x14ac:dyDescent="0.25">
      <c r="D347">
        <v>100</v>
      </c>
      <c r="F347" s="67">
        <v>0.40972222222222227</v>
      </c>
      <c r="G347">
        <v>955</v>
      </c>
      <c r="H347" s="67">
        <f t="shared" si="90"/>
        <v>0.41319444444444442</v>
      </c>
      <c r="I347" s="44" t="str">
        <f t="shared" si="89"/>
        <v/>
      </c>
      <c r="J347" s="45">
        <f t="shared" si="79"/>
        <v>17.000000000000021</v>
      </c>
      <c r="K347" s="45">
        <f t="shared" si="80"/>
        <v>4.9999999999999023</v>
      </c>
      <c r="L347" s="45">
        <f t="shared" si="81"/>
        <v>2</v>
      </c>
      <c r="M347" s="45">
        <f t="shared" ca="1" si="82"/>
        <v>752</v>
      </c>
      <c r="N347" s="45" t="str">
        <f t="shared" si="83"/>
        <v/>
      </c>
      <c r="O347" s="45">
        <f t="shared" si="84"/>
        <v>2550.0000000000032</v>
      </c>
      <c r="P347" s="46">
        <f t="shared" si="85"/>
        <v>2452.581587202877</v>
      </c>
      <c r="Q347" s="45">
        <f t="shared" si="86"/>
        <v>499.99999999999022</v>
      </c>
      <c r="R347" s="45">
        <f t="shared" si="87"/>
        <v>3049.9999999999936</v>
      </c>
      <c r="S347" s="46">
        <f t="shared" si="88"/>
        <v>2952.581587202867</v>
      </c>
    </row>
    <row r="348" spans="1:19" x14ac:dyDescent="0.25">
      <c r="D348">
        <v>200</v>
      </c>
      <c r="F348" s="67">
        <v>0.41736111111111113</v>
      </c>
      <c r="G348">
        <v>1012</v>
      </c>
      <c r="H348" s="67">
        <f t="shared" si="90"/>
        <v>0.42499999999999999</v>
      </c>
      <c r="I348" s="44" t="str">
        <f t="shared" si="89"/>
        <v/>
      </c>
      <c r="J348" s="45">
        <f t="shared" si="79"/>
        <v>55.000000000000043</v>
      </c>
      <c r="K348" s="45">
        <f t="shared" si="80"/>
        <v>10.999999999999961</v>
      </c>
      <c r="L348" s="45">
        <f t="shared" si="81"/>
        <v>3</v>
      </c>
      <c r="M348" s="45">
        <f t="shared" ca="1" si="82"/>
        <v>752</v>
      </c>
      <c r="N348" s="45" t="str">
        <f t="shared" si="83"/>
        <v/>
      </c>
      <c r="O348" s="45">
        <f t="shared" si="84"/>
        <v>5500.0000000000045</v>
      </c>
      <c r="P348" s="46">
        <f t="shared" si="85"/>
        <v>575.49958284471563</v>
      </c>
      <c r="Q348" s="45">
        <f t="shared" si="86"/>
        <v>2199.9999999999923</v>
      </c>
      <c r="R348" s="45">
        <f t="shared" si="87"/>
        <v>7699.9999999999964</v>
      </c>
      <c r="S348" s="46">
        <f t="shared" si="88"/>
        <v>2775.4995828447081</v>
      </c>
    </row>
    <row r="349" spans="1:19" x14ac:dyDescent="0.25">
      <c r="D349">
        <v>0</v>
      </c>
      <c r="F349" s="67">
        <v>0.4284722222222222</v>
      </c>
      <c r="G349">
        <v>1107</v>
      </c>
      <c r="H349" s="67">
        <f t="shared" si="90"/>
        <v>0.46319444444444446</v>
      </c>
      <c r="I349" s="44" t="str">
        <f t="shared" si="89"/>
        <v/>
      </c>
      <c r="J349" s="45">
        <f t="shared" si="79"/>
        <v>13.000000000000034</v>
      </c>
      <c r="K349" s="45">
        <f t="shared" si="80"/>
        <v>50.000000000000064</v>
      </c>
      <c r="L349" s="45">
        <f t="shared" si="81"/>
        <v>4</v>
      </c>
      <c r="M349" s="45">
        <f t="shared" ca="1" si="82"/>
        <v>752</v>
      </c>
      <c r="N349" s="45" t="str">
        <f t="shared" si="83"/>
        <v/>
      </c>
      <c r="O349" s="45">
        <f t="shared" si="84"/>
        <v>6.5000000000000169E-2</v>
      </c>
      <c r="P349" s="46">
        <f t="shared" si="85"/>
        <v>1.4114417424177411E-2</v>
      </c>
      <c r="Q349" s="45">
        <f t="shared" si="86"/>
        <v>0</v>
      </c>
      <c r="R349" s="45">
        <f t="shared" si="87"/>
        <v>6.5000000000000169E-2</v>
      </c>
      <c r="S349" s="46">
        <f t="shared" si="88"/>
        <v>1.4114417424177411E-2</v>
      </c>
    </row>
    <row r="350" spans="1:19" x14ac:dyDescent="0.25">
      <c r="D350">
        <v>0.01</v>
      </c>
      <c r="F350" s="67">
        <v>0.4694444444444445</v>
      </c>
      <c r="G350">
        <v>1120</v>
      </c>
      <c r="H350" s="67">
        <f t="shared" si="90"/>
        <v>0.47222222222222227</v>
      </c>
      <c r="I350" s="44" t="str">
        <f t="shared" si="89"/>
        <v/>
      </c>
      <c r="J350" s="45">
        <f t="shared" si="79"/>
        <v>26.999999999999904</v>
      </c>
      <c r="K350" s="45">
        <f t="shared" si="80"/>
        <v>3.9999999999999858</v>
      </c>
      <c r="L350" s="45">
        <f t="shared" si="81"/>
        <v>5</v>
      </c>
      <c r="M350" s="45">
        <f t="shared" ca="1" si="82"/>
        <v>752</v>
      </c>
      <c r="N350" s="45" t="str">
        <f t="shared" si="83"/>
        <v/>
      </c>
      <c r="O350" s="45">
        <f t="shared" si="84"/>
        <v>810.13499999999715</v>
      </c>
      <c r="P350" s="46">
        <f t="shared" si="85"/>
        <v>186.18838655775275</v>
      </c>
      <c r="Q350" s="45">
        <f t="shared" si="86"/>
        <v>3.9999999999999862E-2</v>
      </c>
      <c r="R350" s="45">
        <f t="shared" si="87"/>
        <v>810.17499999999711</v>
      </c>
      <c r="S350" s="46">
        <f t="shared" si="88"/>
        <v>186.22838655775274</v>
      </c>
    </row>
    <row r="351" spans="1:19" x14ac:dyDescent="0.25">
      <c r="D351">
        <v>60</v>
      </c>
      <c r="F351" s="67">
        <v>0.48333333333333334</v>
      </c>
      <c r="G351">
        <v>1147</v>
      </c>
      <c r="H351" s="67">
        <f t="shared" si="90"/>
        <v>0.4909722222222222</v>
      </c>
      <c r="I351" s="44" t="str">
        <f t="shared" si="89"/>
        <v/>
      </c>
      <c r="J351" s="45">
        <f t="shared" si="79"/>
        <v>88.000000000000085</v>
      </c>
      <c r="K351" s="45">
        <f t="shared" si="80"/>
        <v>10.999999999999961</v>
      </c>
      <c r="L351" s="45">
        <f t="shared" si="81"/>
        <v>6</v>
      </c>
      <c r="M351" s="45">
        <f t="shared" ca="1" si="82"/>
        <v>752</v>
      </c>
      <c r="N351" s="45" t="str">
        <f t="shared" si="83"/>
        <v/>
      </c>
      <c r="O351" s="45">
        <f t="shared" si="84"/>
        <v>2640.0000000000027</v>
      </c>
      <c r="P351" s="46">
        <f t="shared" si="85"/>
        <v>294.8097547218776</v>
      </c>
      <c r="Q351" s="45">
        <f t="shared" si="86"/>
        <v>659.99999999999761</v>
      </c>
      <c r="R351" s="45">
        <f t="shared" si="87"/>
        <v>3300.0000000000005</v>
      </c>
      <c r="S351" s="46">
        <f t="shared" si="88"/>
        <v>954.80975472187515</v>
      </c>
    </row>
    <row r="352" spans="1:19" x14ac:dyDescent="0.25">
      <c r="D352">
        <v>0</v>
      </c>
      <c r="F352" s="67">
        <v>0.49444444444444446</v>
      </c>
      <c r="G352">
        <v>1315</v>
      </c>
      <c r="H352" s="67">
        <f t="shared" si="90"/>
        <v>0.55208333333333337</v>
      </c>
      <c r="I352" s="44" t="str">
        <f t="shared" si="89"/>
        <v/>
      </c>
      <c r="J352" s="45">
        <f t="shared" si="79"/>
        <v>27.999999999999901</v>
      </c>
      <c r="K352" s="45">
        <f t="shared" si="80"/>
        <v>83.000000000000028</v>
      </c>
      <c r="L352" s="45">
        <f t="shared" si="81"/>
        <v>7</v>
      </c>
      <c r="M352" s="45">
        <f t="shared" ca="1" si="82"/>
        <v>752</v>
      </c>
      <c r="N352" s="45" t="str">
        <f t="shared" si="83"/>
        <v/>
      </c>
      <c r="O352" s="45">
        <f t="shared" si="84"/>
        <v>0.13999999999999951</v>
      </c>
      <c r="P352" s="46">
        <f t="shared" si="85"/>
        <v>3.0400283682843469E-2</v>
      </c>
      <c r="Q352" s="45">
        <f t="shared" si="86"/>
        <v>0</v>
      </c>
      <c r="R352" s="45">
        <f t="shared" si="87"/>
        <v>0.13999999999999951</v>
      </c>
      <c r="S352" s="46">
        <f t="shared" si="88"/>
        <v>3.0400283682843469E-2</v>
      </c>
    </row>
    <row r="353" spans="1:19" x14ac:dyDescent="0.25">
      <c r="D353">
        <v>0.01</v>
      </c>
      <c r="F353" s="67">
        <v>0.56736111111111109</v>
      </c>
      <c r="G353">
        <v>1343</v>
      </c>
      <c r="H353" s="67">
        <f t="shared" si="90"/>
        <v>0.57152777777777775</v>
      </c>
      <c r="I353" s="44" t="str">
        <f t="shared" si="89"/>
        <v/>
      </c>
      <c r="J353" s="45">
        <f t="shared" si="79"/>
        <v>27.000000000000064</v>
      </c>
      <c r="K353" s="45">
        <f t="shared" si="80"/>
        <v>5.9999999999999787</v>
      </c>
      <c r="L353" s="45">
        <f t="shared" si="81"/>
        <v>8</v>
      </c>
      <c r="M353" s="45">
        <f t="shared" ca="1" si="82"/>
        <v>752</v>
      </c>
      <c r="N353" s="45" t="str">
        <f t="shared" si="83"/>
        <v/>
      </c>
      <c r="O353" s="45">
        <f t="shared" si="84"/>
        <v>1350.1350000000032</v>
      </c>
      <c r="P353" s="46">
        <f t="shared" si="85"/>
        <v>293.12264246845064</v>
      </c>
      <c r="Q353" s="45">
        <f t="shared" si="86"/>
        <v>5.999999999999979E-2</v>
      </c>
      <c r="R353" s="45">
        <f t="shared" si="87"/>
        <v>1350.1950000000031</v>
      </c>
      <c r="S353" s="46">
        <f t="shared" si="88"/>
        <v>293.18264246845064</v>
      </c>
    </row>
    <row r="354" spans="1:19" x14ac:dyDescent="0.25">
      <c r="D354">
        <v>100</v>
      </c>
      <c r="F354" s="67">
        <v>0.58472222222222225</v>
      </c>
      <c r="G354">
        <v>1410</v>
      </c>
      <c r="H354" s="67">
        <f t="shared" si="90"/>
        <v>0.59027777777777779</v>
      </c>
      <c r="I354" s="44" t="str">
        <f t="shared" si="89"/>
        <v/>
      </c>
      <c r="J354" s="45">
        <f t="shared" si="79"/>
        <v>40.000000000000014</v>
      </c>
      <c r="K354" s="45">
        <f t="shared" si="80"/>
        <v>7.9999999999999716</v>
      </c>
      <c r="L354" s="45">
        <f t="shared" si="81"/>
        <v>9</v>
      </c>
      <c r="M354" s="45">
        <f t="shared" ca="1" si="82"/>
        <v>752</v>
      </c>
      <c r="N354" s="45" t="str">
        <f t="shared" si="83"/>
        <v/>
      </c>
      <c r="O354" s="45">
        <f t="shared" si="84"/>
        <v>2000.0000000000007</v>
      </c>
      <c r="P354" s="46">
        <f t="shared" si="85"/>
        <v>217.14724083374369</v>
      </c>
      <c r="Q354" s="45">
        <f t="shared" si="86"/>
        <v>799.99999999999716</v>
      </c>
      <c r="R354" s="45">
        <f t="shared" si="87"/>
        <v>2799.9999999999977</v>
      </c>
      <c r="S354" s="46">
        <f t="shared" si="88"/>
        <v>1017.1472408337409</v>
      </c>
    </row>
    <row r="355" spans="1:19" x14ac:dyDescent="0.25">
      <c r="D355">
        <v>0</v>
      </c>
      <c r="F355" s="67">
        <v>0.59375</v>
      </c>
      <c r="G355">
        <v>1450</v>
      </c>
      <c r="H355" s="67">
        <f t="shared" si="90"/>
        <v>0.61805555555555558</v>
      </c>
      <c r="I355" s="44" t="str">
        <f t="shared" si="89"/>
        <v/>
      </c>
      <c r="J355" s="45">
        <f t="shared" si="79"/>
        <v>54.999999999999964</v>
      </c>
      <c r="K355" s="45">
        <f t="shared" si="80"/>
        <v>35.000000000000036</v>
      </c>
      <c r="L355" s="45">
        <f t="shared" si="81"/>
        <v>10</v>
      </c>
      <c r="M355" s="45">
        <f t="shared" ca="1" si="82"/>
        <v>752</v>
      </c>
      <c r="N355" s="45" t="str">
        <f t="shared" si="83"/>
        <v/>
      </c>
      <c r="O355" s="45">
        <f t="shared" si="84"/>
        <v>0.27499999999999986</v>
      </c>
      <c r="P355" s="46">
        <f t="shared" si="85"/>
        <v>5.9714842948442703E-2</v>
      </c>
      <c r="Q355" s="45">
        <f t="shared" si="86"/>
        <v>0</v>
      </c>
      <c r="R355" s="45">
        <f t="shared" si="87"/>
        <v>0.27499999999999986</v>
      </c>
      <c r="S355" s="46">
        <f t="shared" si="88"/>
        <v>5.9714842948442703E-2</v>
      </c>
    </row>
    <row r="356" spans="1:19" x14ac:dyDescent="0.25">
      <c r="D356">
        <v>0.01</v>
      </c>
      <c r="F356" s="67">
        <v>0.65347222222222223</v>
      </c>
      <c r="G356">
        <v>1545</v>
      </c>
      <c r="H356" s="67">
        <f t="shared" si="90"/>
        <v>0.65625</v>
      </c>
      <c r="I356" s="44" t="str">
        <f t="shared" si="89"/>
        <v/>
      </c>
      <c r="J356" s="45">
        <f t="shared" si="79"/>
        <v>38.000000000000028</v>
      </c>
      <c r="K356" s="45">
        <f t="shared" si="80"/>
        <v>3.9999999999999858</v>
      </c>
      <c r="L356" s="45">
        <f t="shared" si="81"/>
        <v>11</v>
      </c>
      <c r="M356" s="45">
        <f t="shared" ca="1" si="82"/>
        <v>752</v>
      </c>
      <c r="N356" s="45" t="str">
        <f t="shared" si="83"/>
        <v/>
      </c>
      <c r="O356" s="45">
        <f t="shared" si="84"/>
        <v>1140.1900000000007</v>
      </c>
      <c r="P356" s="46">
        <f t="shared" si="85"/>
        <v>262.04291441461612</v>
      </c>
      <c r="Q356" s="45">
        <f t="shared" si="86"/>
        <v>3.9999999999999862E-2</v>
      </c>
      <c r="R356" s="45">
        <f t="shared" si="87"/>
        <v>1140.2300000000007</v>
      </c>
      <c r="S356" s="46">
        <f t="shared" si="88"/>
        <v>262.08291441461614</v>
      </c>
    </row>
    <row r="357" spans="1:19" x14ac:dyDescent="0.25">
      <c r="D357">
        <v>60</v>
      </c>
      <c r="F357" s="67">
        <v>0.67013888888888884</v>
      </c>
      <c r="G357">
        <v>1623</v>
      </c>
      <c r="H357" s="67">
        <f t="shared" si="90"/>
        <v>0.68263888888888891</v>
      </c>
      <c r="I357" s="44" t="str">
        <f t="shared" si="89"/>
        <v/>
      </c>
      <c r="J357" s="45">
        <f t="shared" si="79"/>
        <v>13.99999999999995</v>
      </c>
      <c r="K357" s="45">
        <f t="shared" si="80"/>
        <v>18.000000000000096</v>
      </c>
      <c r="L357" s="45">
        <f t="shared" si="81"/>
        <v>12</v>
      </c>
      <c r="M357" s="45">
        <f t="shared" ca="1" si="82"/>
        <v>752</v>
      </c>
      <c r="N357" s="45" t="str">
        <f t="shared" si="83"/>
        <v/>
      </c>
      <c r="O357" s="45">
        <f t="shared" si="84"/>
        <v>419.99999999999852</v>
      </c>
      <c r="P357" s="46">
        <f t="shared" si="85"/>
        <v>46.901551887571223</v>
      </c>
      <c r="Q357" s="45">
        <f t="shared" si="86"/>
        <v>1080.0000000000057</v>
      </c>
      <c r="R357" s="45">
        <f t="shared" si="87"/>
        <v>1500.0000000000041</v>
      </c>
      <c r="S357" s="46">
        <f t="shared" si="88"/>
        <v>1126.9015518875769</v>
      </c>
    </row>
    <row r="358" spans="1:19" x14ac:dyDescent="0.25">
      <c r="D358">
        <v>0</v>
      </c>
      <c r="F358" s="67">
        <v>0.68611111111111101</v>
      </c>
      <c r="G358">
        <v>1637</v>
      </c>
      <c r="H358" s="67">
        <f t="shared" si="90"/>
        <v>0.69236111111111109</v>
      </c>
      <c r="I358" s="44" t="str">
        <f t="shared" si="89"/>
        <v/>
      </c>
      <c r="J358" s="45">
        <f t="shared" si="79"/>
        <v>89.000000000000171</v>
      </c>
      <c r="K358" s="45">
        <f t="shared" si="80"/>
        <v>9.0000000000001279</v>
      </c>
      <c r="L358" s="45">
        <f t="shared" si="81"/>
        <v>13</v>
      </c>
      <c r="M358" s="45">
        <f t="shared" ca="1" si="82"/>
        <v>752</v>
      </c>
      <c r="N358" s="45" t="str">
        <f t="shared" si="83"/>
        <v/>
      </c>
      <c r="O358" s="45">
        <f t="shared" si="84"/>
        <v>2670.000000000005</v>
      </c>
      <c r="P358" s="46">
        <f t="shared" si="85"/>
        <v>298.15986557099012</v>
      </c>
      <c r="Q358" s="45">
        <f t="shared" si="86"/>
        <v>0</v>
      </c>
      <c r="R358" s="45">
        <f t="shared" si="87"/>
        <v>2670.000000000005</v>
      </c>
      <c r="S358" s="46">
        <f t="shared" si="88"/>
        <v>298.15986557099012</v>
      </c>
    </row>
    <row r="359" spans="1:19" x14ac:dyDescent="0.25">
      <c r="D359">
        <v>60</v>
      </c>
      <c r="F359" s="67">
        <v>0.7270833333333333</v>
      </c>
      <c r="G359">
        <v>1806</v>
      </c>
      <c r="H359" s="67">
        <f t="shared" si="90"/>
        <v>0.75416666666666676</v>
      </c>
      <c r="I359" s="44">
        <f t="shared" si="89"/>
        <v>0.75763888888888897</v>
      </c>
      <c r="J359" s="45" t="str">
        <f t="shared" si="79"/>
        <v/>
      </c>
      <c r="K359" s="45">
        <f t="shared" si="80"/>
        <v>39.000000000000185</v>
      </c>
      <c r="L359" s="45">
        <f t="shared" si="81"/>
        <v>14</v>
      </c>
      <c r="M359" s="45">
        <f t="shared" ca="1" si="82"/>
        <v>752</v>
      </c>
      <c r="N359" s="45">
        <f t="shared" ca="1" si="83"/>
        <v>619.00000000000011</v>
      </c>
      <c r="O359" s="45">
        <f t="shared" si="84"/>
        <v>150</v>
      </c>
      <c r="P359" s="46">
        <f t="shared" si="85"/>
        <v>16.750563856528444</v>
      </c>
      <c r="Q359" s="45">
        <f t="shared" si="86"/>
        <v>2340.0000000000109</v>
      </c>
      <c r="R359" s="45">
        <f t="shared" si="87"/>
        <v>2490.0000000000109</v>
      </c>
      <c r="S359" s="46">
        <f t="shared" si="88"/>
        <v>2356.7505638565394</v>
      </c>
    </row>
    <row r="360" spans="1:19" x14ac:dyDescent="0.25">
      <c r="A360" s="72">
        <v>37692</v>
      </c>
      <c r="B360">
        <v>800</v>
      </c>
      <c r="D360">
        <v>0.01</v>
      </c>
      <c r="F360" s="67">
        <v>0.375</v>
      </c>
      <c r="G360">
        <v>909</v>
      </c>
      <c r="H360" s="67">
        <f t="shared" si="90"/>
        <v>0.38125000000000003</v>
      </c>
      <c r="I360" s="44" t="str">
        <f t="shared" si="89"/>
        <v/>
      </c>
      <c r="J360" s="45">
        <f t="shared" si="79"/>
        <v>51.999999999999972</v>
      </c>
      <c r="K360" s="45">
        <f t="shared" si="80"/>
        <v>9.000000000000048</v>
      </c>
      <c r="L360" s="45">
        <f t="shared" si="81"/>
        <v>1</v>
      </c>
      <c r="M360" s="45">
        <f t="shared" ca="1" si="82"/>
        <v>800</v>
      </c>
      <c r="N360" s="45" t="str">
        <f t="shared" si="83"/>
        <v/>
      </c>
      <c r="O360" s="45">
        <f t="shared" si="84"/>
        <v>1300.2599999999993</v>
      </c>
      <c r="P360" s="46">
        <f t="shared" si="85"/>
        <v>305.2074145425276</v>
      </c>
      <c r="Q360" s="45">
        <f t="shared" si="86"/>
        <v>9.0000000000000482E-2</v>
      </c>
      <c r="R360" s="45">
        <f t="shared" si="87"/>
        <v>1300.3499999999992</v>
      </c>
      <c r="S360" s="46">
        <f t="shared" si="88"/>
        <v>305.29741454252758</v>
      </c>
    </row>
    <row r="361" spans="1:19" x14ac:dyDescent="0.25">
      <c r="D361">
        <v>50</v>
      </c>
      <c r="F361" s="67">
        <v>0.40277777777777773</v>
      </c>
      <c r="G361">
        <v>1001</v>
      </c>
      <c r="H361" s="67">
        <f t="shared" si="90"/>
        <v>0.41736111111111113</v>
      </c>
      <c r="I361" s="44" t="str">
        <f t="shared" si="89"/>
        <v/>
      </c>
      <c r="J361" s="45">
        <f t="shared" si="79"/>
        <v>50.999999999999979</v>
      </c>
      <c r="K361" s="45">
        <f t="shared" si="80"/>
        <v>21.000000000000085</v>
      </c>
      <c r="L361" s="45">
        <f t="shared" si="81"/>
        <v>2</v>
      </c>
      <c r="M361" s="45">
        <f t="shared" ca="1" si="82"/>
        <v>800</v>
      </c>
      <c r="N361" s="45" t="str">
        <f t="shared" si="83"/>
        <v/>
      </c>
      <c r="O361" s="45">
        <f t="shared" si="84"/>
        <v>1274.9999999999995</v>
      </c>
      <c r="P361" s="46">
        <f t="shared" si="85"/>
        <v>143.84403718681432</v>
      </c>
      <c r="Q361" s="45">
        <f t="shared" si="86"/>
        <v>1050.0000000000043</v>
      </c>
      <c r="R361" s="45">
        <f t="shared" si="87"/>
        <v>2325.0000000000036</v>
      </c>
      <c r="S361" s="46">
        <f t="shared" si="88"/>
        <v>1193.8440371868187</v>
      </c>
    </row>
    <row r="362" spans="1:19" x14ac:dyDescent="0.25">
      <c r="D362">
        <v>0</v>
      </c>
      <c r="F362" s="67">
        <v>0.42083333333333334</v>
      </c>
      <c r="G362">
        <v>1052</v>
      </c>
      <c r="H362" s="67">
        <f t="shared" si="90"/>
        <v>0.45277777777777778</v>
      </c>
      <c r="I362" s="44" t="str">
        <f t="shared" si="89"/>
        <v/>
      </c>
      <c r="J362" s="45">
        <f t="shared" si="79"/>
        <v>51.999999999999972</v>
      </c>
      <c r="K362" s="45">
        <f t="shared" si="80"/>
        <v>46</v>
      </c>
      <c r="L362" s="45">
        <f t="shared" si="81"/>
        <v>3</v>
      </c>
      <c r="M362" s="45">
        <f t="shared" ca="1" si="82"/>
        <v>800</v>
      </c>
      <c r="N362" s="45" t="str">
        <f t="shared" si="83"/>
        <v/>
      </c>
      <c r="O362" s="45">
        <f t="shared" si="84"/>
        <v>1039.9999999999995</v>
      </c>
      <c r="P362" s="46">
        <f t="shared" si="85"/>
        <v>118.82733391989633</v>
      </c>
      <c r="Q362" s="45">
        <f t="shared" si="86"/>
        <v>0</v>
      </c>
      <c r="R362" s="45">
        <f t="shared" si="87"/>
        <v>1039.9999999999995</v>
      </c>
      <c r="S362" s="46">
        <f t="shared" si="88"/>
        <v>118.82733391989633</v>
      </c>
    </row>
    <row r="363" spans="1:19" x14ac:dyDescent="0.25">
      <c r="D363">
        <v>40</v>
      </c>
      <c r="F363" s="67">
        <v>0.47847222222222219</v>
      </c>
      <c r="G363">
        <v>1144</v>
      </c>
      <c r="H363" s="67">
        <f t="shared" si="90"/>
        <v>0.48888888888888887</v>
      </c>
      <c r="I363" s="44" t="str">
        <f t="shared" si="89"/>
        <v/>
      </c>
      <c r="J363" s="45">
        <f t="shared" si="79"/>
        <v>47.000000000000071</v>
      </c>
      <c r="K363" s="45">
        <f t="shared" si="80"/>
        <v>15.000000000000027</v>
      </c>
      <c r="L363" s="45">
        <f t="shared" si="81"/>
        <v>4</v>
      </c>
      <c r="M363" s="45">
        <f t="shared" ca="1" si="82"/>
        <v>800</v>
      </c>
      <c r="N363" s="45" t="str">
        <f t="shared" si="83"/>
        <v/>
      </c>
      <c r="O363" s="45">
        <f t="shared" si="84"/>
        <v>940.00000000000136</v>
      </c>
      <c r="P363" s="46">
        <f t="shared" si="85"/>
        <v>107.40162873529113</v>
      </c>
      <c r="Q363" s="45">
        <f t="shared" si="86"/>
        <v>600.00000000000102</v>
      </c>
      <c r="R363" s="45">
        <f t="shared" si="87"/>
        <v>1540.0000000000023</v>
      </c>
      <c r="S363" s="46">
        <f t="shared" si="88"/>
        <v>707.40162873529221</v>
      </c>
    </row>
    <row r="364" spans="1:19" x14ac:dyDescent="0.25">
      <c r="D364">
        <v>0</v>
      </c>
      <c r="F364" s="67">
        <v>0.49236111111111108</v>
      </c>
      <c r="G364">
        <v>1231</v>
      </c>
      <c r="H364" s="67">
        <f t="shared" si="90"/>
        <v>0.52152777777777781</v>
      </c>
      <c r="I364" s="44" t="str">
        <f t="shared" si="89"/>
        <v/>
      </c>
      <c r="J364" s="45">
        <f t="shared" si="79"/>
        <v>92.999999999999986</v>
      </c>
      <c r="K364" s="45">
        <f t="shared" si="80"/>
        <v>42.000000000000092</v>
      </c>
      <c r="L364" s="45">
        <f t="shared" si="81"/>
        <v>5</v>
      </c>
      <c r="M364" s="45">
        <f t="shared" ca="1" si="82"/>
        <v>800</v>
      </c>
      <c r="N364" s="45" t="str">
        <f t="shared" si="83"/>
        <v/>
      </c>
      <c r="O364" s="45">
        <f t="shared" si="84"/>
        <v>1859.9999999999998</v>
      </c>
      <c r="P364" s="46">
        <f t="shared" si="85"/>
        <v>212.51811643366082</v>
      </c>
      <c r="Q364" s="45">
        <f t="shared" si="86"/>
        <v>0</v>
      </c>
      <c r="R364" s="45">
        <f t="shared" si="87"/>
        <v>1859.9999999999998</v>
      </c>
      <c r="S364" s="46">
        <f t="shared" si="88"/>
        <v>212.51811643366082</v>
      </c>
    </row>
    <row r="365" spans="1:19" x14ac:dyDescent="0.25">
      <c r="D365">
        <v>40</v>
      </c>
      <c r="F365" s="67">
        <v>0.57013888888888886</v>
      </c>
      <c r="G365">
        <v>1404</v>
      </c>
      <c r="H365" s="67">
        <f t="shared" si="90"/>
        <v>0.58611111111111114</v>
      </c>
      <c r="I365" s="44" t="str">
        <f t="shared" si="89"/>
        <v/>
      </c>
      <c r="J365" s="45">
        <f t="shared" ref="J365:J428" si="91">IF(AND(OR(AND(A365&lt;&gt;"",A366=""),AND(A365="",A366="")),D366&lt;&gt;""),(H366-H365)*1440,"")</f>
        <v>19.999999999999929</v>
      </c>
      <c r="K365" s="45">
        <f t="shared" ref="K365:K428" si="92">(H365-F365)*1440</f>
        <v>23.000000000000078</v>
      </c>
      <c r="L365" s="45">
        <f t="shared" ref="L365:L428" si="93">IF(A365&lt;&gt;"",1,L364+1)</f>
        <v>6</v>
      </c>
      <c r="M365" s="45">
        <f t="shared" ref="M365:M428" ca="1" si="94">OFFSET(B365,-L365+1,0)</f>
        <v>800</v>
      </c>
      <c r="N365" s="45" t="str">
        <f t="shared" ref="N365:N428" si="95">IF(I365&lt;&gt;"",(I365-VALUE(CONCATENATE(LEFT(M365,LEN(M365)-2),":",RIGHT(M365,2))))*1440,"")</f>
        <v/>
      </c>
      <c r="O365" s="45">
        <f t="shared" ref="O365:O428" si="96">IF(J365&lt;&gt;"",(D365+D366)*J365/2,D365*5/2)</f>
        <v>399.99999999999858</v>
      </c>
      <c r="P365" s="46">
        <f t="shared" ref="P365:P428" si="97">IF(J365&lt;&gt;"",(D366-D365)*J365/LN((D366+0.000001)/(D365+0.000001)),-5*(D365-0.000001)/(LN(1/D365)-13.8155))</f>
        <v>45.702820738421529</v>
      </c>
      <c r="Q365" s="45">
        <f t="shared" ref="Q365:Q428" si="98">(D365*K365)</f>
        <v>920.00000000000318</v>
      </c>
      <c r="R365" s="45">
        <f t="shared" ref="R365:R428" si="99">O365+Q365</f>
        <v>1320.0000000000018</v>
      </c>
      <c r="S365" s="46">
        <f t="shared" ref="S365:S428" si="100">P365+Q365</f>
        <v>965.70282073842475</v>
      </c>
    </row>
    <row r="366" spans="1:19" x14ac:dyDescent="0.25">
      <c r="D366">
        <v>0</v>
      </c>
      <c r="F366" s="67">
        <v>0.58958333333333335</v>
      </c>
      <c r="G366">
        <v>1424</v>
      </c>
      <c r="H366" s="67">
        <f t="shared" si="90"/>
        <v>0.6</v>
      </c>
      <c r="I366" s="44" t="str">
        <f t="shared" si="89"/>
        <v/>
      </c>
      <c r="J366" s="45">
        <f t="shared" si="91"/>
        <v>64.000000000000085</v>
      </c>
      <c r="K366" s="45">
        <f t="shared" si="92"/>
        <v>14.999999999999947</v>
      </c>
      <c r="L366" s="45">
        <f t="shared" si="93"/>
        <v>7</v>
      </c>
      <c r="M366" s="45">
        <f t="shared" ca="1" si="94"/>
        <v>800</v>
      </c>
      <c r="N366" s="45" t="str">
        <f t="shared" si="95"/>
        <v/>
      </c>
      <c r="O366" s="45">
        <f t="shared" si="96"/>
        <v>1920.0000000000025</v>
      </c>
      <c r="P366" s="46">
        <f t="shared" si="97"/>
        <v>214.40709434318379</v>
      </c>
      <c r="Q366" s="45">
        <f t="shared" si="98"/>
        <v>0</v>
      </c>
      <c r="R366" s="45">
        <f t="shared" si="99"/>
        <v>1920.0000000000025</v>
      </c>
      <c r="S366" s="46">
        <f t="shared" si="100"/>
        <v>214.40709434318379</v>
      </c>
    </row>
    <row r="367" spans="1:19" x14ac:dyDescent="0.25">
      <c r="D367">
        <v>60</v>
      </c>
      <c r="F367" s="67">
        <v>0.63124999999999998</v>
      </c>
      <c r="G367">
        <v>1528</v>
      </c>
      <c r="H367" s="67">
        <f t="shared" si="90"/>
        <v>0.64444444444444449</v>
      </c>
      <c r="I367" s="44" t="str">
        <f t="shared" si="89"/>
        <v/>
      </c>
      <c r="J367" s="45">
        <f t="shared" si="91"/>
        <v>58.99999999999995</v>
      </c>
      <c r="K367" s="45">
        <f t="shared" si="92"/>
        <v>19.000000000000092</v>
      </c>
      <c r="L367" s="45">
        <f t="shared" si="93"/>
        <v>8</v>
      </c>
      <c r="M367" s="45">
        <f t="shared" ca="1" si="94"/>
        <v>800</v>
      </c>
      <c r="N367" s="45" t="str">
        <f t="shared" si="95"/>
        <v/>
      </c>
      <c r="O367" s="45">
        <f t="shared" si="96"/>
        <v>1769.9999999999984</v>
      </c>
      <c r="P367" s="46">
        <f t="shared" si="97"/>
        <v>197.6565400976221</v>
      </c>
      <c r="Q367" s="45">
        <f t="shared" si="98"/>
        <v>1140.0000000000055</v>
      </c>
      <c r="R367" s="45">
        <f t="shared" si="99"/>
        <v>2910.0000000000036</v>
      </c>
      <c r="S367" s="46">
        <f t="shared" si="100"/>
        <v>1337.6565400976276</v>
      </c>
    </row>
    <row r="368" spans="1:19" x14ac:dyDescent="0.25">
      <c r="D368">
        <v>0</v>
      </c>
      <c r="F368" s="67">
        <v>0.6479166666666667</v>
      </c>
      <c r="G368">
        <v>1627</v>
      </c>
      <c r="H368" s="67">
        <f t="shared" si="90"/>
        <v>0.68541666666666667</v>
      </c>
      <c r="I368" s="44" t="str">
        <f t="shared" si="89"/>
        <v/>
      </c>
      <c r="J368" s="45">
        <f t="shared" si="91"/>
        <v>82.999999999999858</v>
      </c>
      <c r="K368" s="45">
        <f t="shared" si="92"/>
        <v>53.999999999999972</v>
      </c>
      <c r="L368" s="45">
        <f t="shared" si="93"/>
        <v>9</v>
      </c>
      <c r="M368" s="45">
        <f t="shared" ca="1" si="94"/>
        <v>800</v>
      </c>
      <c r="N368" s="45" t="str">
        <f t="shared" si="95"/>
        <v/>
      </c>
      <c r="O368" s="45">
        <f t="shared" si="96"/>
        <v>3319.9999999999945</v>
      </c>
      <c r="P368" s="46">
        <f t="shared" si="97"/>
        <v>364.88454042699561</v>
      </c>
      <c r="Q368" s="45">
        <f t="shared" si="98"/>
        <v>0</v>
      </c>
      <c r="R368" s="45">
        <f t="shared" si="99"/>
        <v>3319.9999999999945</v>
      </c>
      <c r="S368" s="46">
        <f t="shared" si="100"/>
        <v>364.88454042699561</v>
      </c>
    </row>
    <row r="369" spans="1:19" x14ac:dyDescent="0.25">
      <c r="D369">
        <v>80</v>
      </c>
      <c r="F369" s="67">
        <v>0.71597222222222223</v>
      </c>
      <c r="H369" s="67">
        <v>0.74305555555555547</v>
      </c>
      <c r="I369" s="44" t="str">
        <f t="shared" si="89"/>
        <v/>
      </c>
      <c r="J369" s="45">
        <f t="shared" si="91"/>
        <v>35.000000000000199</v>
      </c>
      <c r="K369" s="45">
        <f t="shared" si="92"/>
        <v>38.999999999999858</v>
      </c>
      <c r="L369" s="45">
        <f t="shared" si="93"/>
        <v>10</v>
      </c>
      <c r="M369" s="45">
        <f t="shared" ca="1" si="94"/>
        <v>800</v>
      </c>
      <c r="N369" s="45" t="str">
        <f t="shared" si="95"/>
        <v/>
      </c>
      <c r="O369" s="45">
        <f t="shared" si="96"/>
        <v>1400.000000000008</v>
      </c>
      <c r="P369" s="46">
        <f t="shared" si="97"/>
        <v>153.86697487885468</v>
      </c>
      <c r="Q369" s="45">
        <f t="shared" si="98"/>
        <v>3119.9999999999886</v>
      </c>
      <c r="R369" s="45">
        <f t="shared" si="99"/>
        <v>4519.9999999999964</v>
      </c>
      <c r="S369" s="46">
        <f t="shared" si="100"/>
        <v>3273.8669748788434</v>
      </c>
    </row>
    <row r="370" spans="1:19" x14ac:dyDescent="0.25">
      <c r="D370">
        <v>0</v>
      </c>
      <c r="F370" s="67">
        <v>0.74652777777777779</v>
      </c>
      <c r="H370" s="67">
        <v>0.76736111111111116</v>
      </c>
      <c r="I370" s="44" t="str">
        <f t="shared" si="89"/>
        <v/>
      </c>
      <c r="J370" s="45">
        <f t="shared" si="91"/>
        <v>99.999999999999801</v>
      </c>
      <c r="K370" s="45">
        <f t="shared" si="92"/>
        <v>30.000000000000053</v>
      </c>
      <c r="L370" s="45">
        <f t="shared" si="93"/>
        <v>11</v>
      </c>
      <c r="M370" s="45">
        <f t="shared" ca="1" si="94"/>
        <v>800</v>
      </c>
      <c r="N370" s="45" t="str">
        <f t="shared" si="95"/>
        <v/>
      </c>
      <c r="O370" s="45">
        <f t="shared" si="96"/>
        <v>2999.9999999999941</v>
      </c>
      <c r="P370" s="46">
        <f t="shared" si="97"/>
        <v>335.01108491122358</v>
      </c>
      <c r="Q370" s="45">
        <f t="shared" si="98"/>
        <v>0</v>
      </c>
      <c r="R370" s="45">
        <f t="shared" si="99"/>
        <v>2999.9999999999941</v>
      </c>
      <c r="S370" s="46">
        <f t="shared" si="100"/>
        <v>335.01108491122358</v>
      </c>
    </row>
    <row r="371" spans="1:19" x14ac:dyDescent="0.25">
      <c r="D371">
        <v>60</v>
      </c>
      <c r="F371" s="67">
        <v>0.81944444444444453</v>
      </c>
      <c r="H371" s="67">
        <v>0.83680555555555547</v>
      </c>
      <c r="I371" s="44">
        <f t="shared" si="89"/>
        <v>0.84027777777777768</v>
      </c>
      <c r="J371" s="45" t="str">
        <f t="shared" si="91"/>
        <v/>
      </c>
      <c r="K371" s="45">
        <f t="shared" si="92"/>
        <v>24.999999999999751</v>
      </c>
      <c r="L371" s="45">
        <f t="shared" si="93"/>
        <v>12</v>
      </c>
      <c r="M371" s="45">
        <f t="shared" ca="1" si="94"/>
        <v>800</v>
      </c>
      <c r="N371" s="45">
        <f t="shared" ca="1" si="95"/>
        <v>730</v>
      </c>
      <c r="O371" s="45">
        <f t="shared" si="96"/>
        <v>150</v>
      </c>
      <c r="P371" s="46">
        <f t="shared" si="97"/>
        <v>16.750563856528444</v>
      </c>
      <c r="Q371" s="45">
        <f t="shared" si="98"/>
        <v>1499.999999999985</v>
      </c>
      <c r="R371" s="45">
        <f t="shared" si="99"/>
        <v>1649.999999999985</v>
      </c>
      <c r="S371" s="46">
        <f t="shared" si="100"/>
        <v>1516.7505638565135</v>
      </c>
    </row>
    <row r="372" spans="1:19" x14ac:dyDescent="0.25">
      <c r="A372" s="72">
        <v>37693</v>
      </c>
      <c r="B372">
        <v>946</v>
      </c>
      <c r="D372">
        <v>0.01</v>
      </c>
      <c r="F372" s="67">
        <v>0.62430555555555556</v>
      </c>
      <c r="H372" s="67">
        <v>0.62847222222222221</v>
      </c>
      <c r="I372" s="44" t="str">
        <f t="shared" si="89"/>
        <v/>
      </c>
      <c r="J372" s="45">
        <f t="shared" si="91"/>
        <v>46</v>
      </c>
      <c r="K372" s="45">
        <f t="shared" si="92"/>
        <v>5.9999999999999787</v>
      </c>
      <c r="L372" s="45">
        <f t="shared" si="93"/>
        <v>1</v>
      </c>
      <c r="M372" s="45">
        <f t="shared" ca="1" si="94"/>
        <v>946</v>
      </c>
      <c r="N372" s="45" t="str">
        <f t="shared" si="95"/>
        <v/>
      </c>
      <c r="O372" s="45">
        <f t="shared" si="96"/>
        <v>2300.23</v>
      </c>
      <c r="P372" s="46">
        <f t="shared" si="97"/>
        <v>499.39413161291475</v>
      </c>
      <c r="Q372" s="45">
        <f t="shared" si="98"/>
        <v>5.999999999999979E-2</v>
      </c>
      <c r="R372" s="45">
        <f t="shared" si="99"/>
        <v>2300.29</v>
      </c>
      <c r="S372" s="46">
        <f t="shared" si="100"/>
        <v>499.45413161291475</v>
      </c>
    </row>
    <row r="373" spans="1:19" x14ac:dyDescent="0.25">
      <c r="D373">
        <v>100</v>
      </c>
      <c r="F373" s="67">
        <v>0.64166666666666672</v>
      </c>
      <c r="H373" s="67">
        <v>0.66041666666666665</v>
      </c>
      <c r="I373" s="44">
        <f t="shared" si="89"/>
        <v>0.66388888888888886</v>
      </c>
      <c r="J373" s="45" t="str">
        <f t="shared" si="91"/>
        <v/>
      </c>
      <c r="K373" s="45">
        <f t="shared" si="92"/>
        <v>26.999999999999904</v>
      </c>
      <c r="L373" s="45">
        <f t="shared" si="93"/>
        <v>2</v>
      </c>
      <c r="M373" s="45">
        <f t="shared" ca="1" si="94"/>
        <v>946</v>
      </c>
      <c r="N373" s="45">
        <f t="shared" ca="1" si="95"/>
        <v>369.99999999999989</v>
      </c>
      <c r="O373" s="45">
        <f t="shared" si="96"/>
        <v>250</v>
      </c>
      <c r="P373" s="46">
        <f t="shared" si="97"/>
        <v>27.143420404993254</v>
      </c>
      <c r="Q373" s="45">
        <f t="shared" si="98"/>
        <v>2699.9999999999905</v>
      </c>
      <c r="R373" s="45">
        <f t="shared" si="99"/>
        <v>2949.9999999999905</v>
      </c>
      <c r="S373" s="46">
        <f t="shared" si="100"/>
        <v>2727.1434204049838</v>
      </c>
    </row>
    <row r="374" spans="1:19" x14ac:dyDescent="0.25">
      <c r="A374" s="72">
        <v>37694</v>
      </c>
      <c r="B374">
        <v>802</v>
      </c>
      <c r="D374">
        <v>0.01</v>
      </c>
      <c r="F374" s="67">
        <v>0.3840277777777778</v>
      </c>
      <c r="H374" s="67">
        <v>0.38541666666666669</v>
      </c>
      <c r="I374" s="44" t="str">
        <f t="shared" si="89"/>
        <v/>
      </c>
      <c r="J374" s="45">
        <f t="shared" si="91"/>
        <v>133.99999999999991</v>
      </c>
      <c r="K374" s="45">
        <f t="shared" si="92"/>
        <v>1.9999999999999929</v>
      </c>
      <c r="L374" s="45">
        <f t="shared" si="93"/>
        <v>1</v>
      </c>
      <c r="M374" s="45">
        <f t="shared" ca="1" si="94"/>
        <v>802</v>
      </c>
      <c r="N374" s="45" t="str">
        <f t="shared" si="95"/>
        <v/>
      </c>
      <c r="O374" s="45">
        <f t="shared" si="96"/>
        <v>670.6699999999995</v>
      </c>
      <c r="P374" s="46">
        <f t="shared" si="97"/>
        <v>193.79368622010668</v>
      </c>
      <c r="Q374" s="45">
        <f t="shared" si="98"/>
        <v>1.9999999999999931E-2</v>
      </c>
      <c r="R374" s="45">
        <f t="shared" si="99"/>
        <v>670.68999999999949</v>
      </c>
      <c r="S374" s="46">
        <f t="shared" si="100"/>
        <v>193.81368622010669</v>
      </c>
    </row>
    <row r="375" spans="1:19" x14ac:dyDescent="0.25">
      <c r="D375">
        <v>10</v>
      </c>
      <c r="F375" s="67">
        <v>0.39097222222222222</v>
      </c>
      <c r="H375" s="67">
        <v>0.47847222222222219</v>
      </c>
      <c r="I375" s="44">
        <f t="shared" si="89"/>
        <v>0.4819444444444444</v>
      </c>
      <c r="J375" s="45" t="str">
        <f t="shared" si="91"/>
        <v/>
      </c>
      <c r="K375" s="45">
        <f t="shared" si="92"/>
        <v>125.99999999999996</v>
      </c>
      <c r="L375" s="45">
        <f t="shared" si="93"/>
        <v>2</v>
      </c>
      <c r="M375" s="45">
        <f t="shared" ca="1" si="94"/>
        <v>802</v>
      </c>
      <c r="N375" s="45">
        <f t="shared" ca="1" si="95"/>
        <v>211.99999999999997</v>
      </c>
      <c r="O375" s="45">
        <f t="shared" si="96"/>
        <v>25</v>
      </c>
      <c r="P375" s="46">
        <f t="shared" si="97"/>
        <v>3.1021051639523365</v>
      </c>
      <c r="Q375" s="45">
        <f t="shared" si="98"/>
        <v>1259.9999999999995</v>
      </c>
      <c r="R375" s="45">
        <f t="shared" si="99"/>
        <v>1284.9999999999995</v>
      </c>
      <c r="S375" s="46">
        <f t="shared" si="100"/>
        <v>1263.1021051639518</v>
      </c>
    </row>
    <row r="376" spans="1:19" x14ac:dyDescent="0.25">
      <c r="A376" s="72">
        <v>37694</v>
      </c>
      <c r="B376">
        <v>1302</v>
      </c>
      <c r="D376">
        <v>1</v>
      </c>
      <c r="F376" s="67">
        <v>0.55486111111111114</v>
      </c>
      <c r="H376" s="67">
        <v>0.59097222222222223</v>
      </c>
      <c r="I376" s="44" t="str">
        <f t="shared" si="89"/>
        <v/>
      </c>
      <c r="J376" s="45">
        <f t="shared" si="91"/>
        <v>50.999999999999979</v>
      </c>
      <c r="K376" s="45">
        <f t="shared" si="92"/>
        <v>51.999999999999972</v>
      </c>
      <c r="L376" s="45">
        <f t="shared" si="93"/>
        <v>1</v>
      </c>
      <c r="M376" s="45">
        <f t="shared" ca="1" si="94"/>
        <v>1302</v>
      </c>
      <c r="N376" s="45" t="str">
        <f t="shared" si="95"/>
        <v/>
      </c>
      <c r="O376" s="45">
        <f t="shared" si="96"/>
        <v>535.49999999999977</v>
      </c>
      <c r="P376" s="46">
        <f t="shared" si="97"/>
        <v>323.46024904872422</v>
      </c>
      <c r="Q376" s="45">
        <f t="shared" si="98"/>
        <v>51.999999999999972</v>
      </c>
      <c r="R376" s="45">
        <f t="shared" si="99"/>
        <v>587.49999999999977</v>
      </c>
      <c r="S376" s="46">
        <f t="shared" si="100"/>
        <v>375.46024904872422</v>
      </c>
    </row>
    <row r="377" spans="1:19" x14ac:dyDescent="0.25">
      <c r="D377">
        <v>20</v>
      </c>
      <c r="F377" s="67">
        <v>0.59930555555555554</v>
      </c>
      <c r="H377" s="67">
        <v>0.62638888888888888</v>
      </c>
      <c r="I377" s="44" t="str">
        <f t="shared" si="89"/>
        <v/>
      </c>
      <c r="J377" s="45">
        <f t="shared" si="91"/>
        <v>20.999999999999925</v>
      </c>
      <c r="K377" s="45">
        <f t="shared" si="92"/>
        <v>39.000000000000021</v>
      </c>
      <c r="L377" s="45">
        <f t="shared" si="93"/>
        <v>2</v>
      </c>
      <c r="M377" s="45">
        <f t="shared" ca="1" si="94"/>
        <v>1302</v>
      </c>
      <c r="N377" s="45" t="str">
        <f t="shared" si="95"/>
        <v/>
      </c>
      <c r="O377" s="45">
        <f t="shared" si="96"/>
        <v>314.99999999999886</v>
      </c>
      <c r="P377" s="46">
        <f t="shared" si="97"/>
        <v>302.96598044105548</v>
      </c>
      <c r="Q377" s="45">
        <f t="shared" si="98"/>
        <v>780.00000000000045</v>
      </c>
      <c r="R377" s="45">
        <f t="shared" si="99"/>
        <v>1094.9999999999993</v>
      </c>
      <c r="S377" s="46">
        <f t="shared" si="100"/>
        <v>1082.965980441056</v>
      </c>
    </row>
    <row r="378" spans="1:19" x14ac:dyDescent="0.25">
      <c r="D378">
        <v>10</v>
      </c>
      <c r="F378" s="67">
        <v>0.63263888888888886</v>
      </c>
      <c r="H378" s="67">
        <v>0.64097222222222217</v>
      </c>
      <c r="I378" s="44" t="str">
        <f t="shared" si="89"/>
        <v/>
      </c>
      <c r="J378" s="45">
        <f t="shared" si="91"/>
        <v>14.00000000000011</v>
      </c>
      <c r="K378" s="45">
        <f t="shared" si="92"/>
        <v>11.999999999999957</v>
      </c>
      <c r="L378" s="45">
        <f t="shared" si="93"/>
        <v>3</v>
      </c>
      <c r="M378" s="45">
        <f t="shared" ca="1" si="94"/>
        <v>1302</v>
      </c>
      <c r="N378" s="45" t="str">
        <f t="shared" si="95"/>
        <v/>
      </c>
      <c r="O378" s="45">
        <f t="shared" si="96"/>
        <v>175.00000000000136</v>
      </c>
      <c r="P378" s="46">
        <f t="shared" si="97"/>
        <v>172.64125655920805</v>
      </c>
      <c r="Q378" s="45">
        <f t="shared" si="98"/>
        <v>119.99999999999957</v>
      </c>
      <c r="R378" s="45">
        <f t="shared" si="99"/>
        <v>295.00000000000091</v>
      </c>
      <c r="S378" s="46">
        <f t="shared" si="100"/>
        <v>292.64125655920759</v>
      </c>
    </row>
    <row r="379" spans="1:19" x14ac:dyDescent="0.25">
      <c r="D379">
        <v>15</v>
      </c>
      <c r="F379" s="67">
        <v>0.64513888888888882</v>
      </c>
      <c r="H379" s="67">
        <v>0.65069444444444446</v>
      </c>
      <c r="I379" s="44" t="str">
        <f t="shared" si="89"/>
        <v/>
      </c>
      <c r="J379" s="45">
        <f t="shared" si="91"/>
        <v>15.999999999999943</v>
      </c>
      <c r="K379" s="45">
        <f t="shared" si="92"/>
        <v>8.0000000000001315</v>
      </c>
      <c r="L379" s="45">
        <f t="shared" si="93"/>
        <v>4</v>
      </c>
      <c r="M379" s="45">
        <f t="shared" ca="1" si="94"/>
        <v>1302</v>
      </c>
      <c r="N379" s="45" t="str">
        <f t="shared" si="95"/>
        <v/>
      </c>
      <c r="O379" s="45">
        <f t="shared" si="96"/>
        <v>127.99999999999955</v>
      </c>
      <c r="P379" s="46">
        <f t="shared" si="97"/>
        <v>82.71636807572132</v>
      </c>
      <c r="Q379" s="45">
        <f t="shared" si="98"/>
        <v>120.00000000000198</v>
      </c>
      <c r="R379" s="45">
        <f t="shared" si="99"/>
        <v>248.00000000000153</v>
      </c>
      <c r="S379" s="46">
        <f t="shared" si="100"/>
        <v>202.7163680757233</v>
      </c>
    </row>
    <row r="380" spans="1:19" x14ac:dyDescent="0.25">
      <c r="D380">
        <v>1</v>
      </c>
      <c r="F380" s="67">
        <v>0.65763888888888888</v>
      </c>
      <c r="H380" s="67">
        <v>0.66180555555555554</v>
      </c>
      <c r="I380" s="44" t="str">
        <f t="shared" si="89"/>
        <v/>
      </c>
      <c r="J380" s="45">
        <f t="shared" si="91"/>
        <v>11.999999999999957</v>
      </c>
      <c r="K380" s="45">
        <f t="shared" si="92"/>
        <v>5.9999999999999787</v>
      </c>
      <c r="L380" s="45">
        <f t="shared" si="93"/>
        <v>5</v>
      </c>
      <c r="M380" s="45">
        <f t="shared" ca="1" si="94"/>
        <v>1302</v>
      </c>
      <c r="N380" s="45" t="str">
        <f t="shared" si="95"/>
        <v/>
      </c>
      <c r="O380" s="45">
        <f t="shared" si="96"/>
        <v>14.999999999999947</v>
      </c>
      <c r="P380" s="46">
        <f t="shared" si="97"/>
        <v>14.797832939563939</v>
      </c>
      <c r="Q380" s="45">
        <f t="shared" si="98"/>
        <v>5.9999999999999787</v>
      </c>
      <c r="R380" s="45">
        <f t="shared" si="99"/>
        <v>20.999999999999925</v>
      </c>
      <c r="S380" s="46">
        <f t="shared" si="100"/>
        <v>20.797832939563918</v>
      </c>
    </row>
    <row r="381" spans="1:19" x14ac:dyDescent="0.25">
      <c r="D381">
        <v>1.5</v>
      </c>
      <c r="F381" s="67">
        <v>0.6645833333333333</v>
      </c>
      <c r="H381" s="67">
        <v>0.67013888888888884</v>
      </c>
      <c r="I381" s="44">
        <f t="shared" si="89"/>
        <v>0.67361111111111105</v>
      </c>
      <c r="J381" s="45" t="str">
        <f t="shared" si="91"/>
        <v/>
      </c>
      <c r="K381" s="45">
        <f t="shared" si="92"/>
        <v>7.9999999999999716</v>
      </c>
      <c r="L381" s="45">
        <f t="shared" si="93"/>
        <v>6</v>
      </c>
      <c r="M381" s="45">
        <f t="shared" ca="1" si="94"/>
        <v>1302</v>
      </c>
      <c r="N381" s="45">
        <f t="shared" ca="1" si="95"/>
        <v>187.99999999999997</v>
      </c>
      <c r="O381" s="45">
        <f t="shared" si="96"/>
        <v>3.75</v>
      </c>
      <c r="P381" s="46">
        <f t="shared" si="97"/>
        <v>0.52739001488188986</v>
      </c>
      <c r="Q381" s="45">
        <f t="shared" si="98"/>
        <v>11.999999999999957</v>
      </c>
      <c r="R381" s="45">
        <f t="shared" si="99"/>
        <v>15.749999999999957</v>
      </c>
      <c r="S381" s="46">
        <f t="shared" si="100"/>
        <v>12.527390014881847</v>
      </c>
    </row>
    <row r="382" spans="1:19" x14ac:dyDescent="0.25">
      <c r="A382" s="72">
        <v>37697</v>
      </c>
      <c r="B382">
        <v>953</v>
      </c>
      <c r="D382">
        <v>0.01</v>
      </c>
      <c r="F382" s="67">
        <v>0.56319444444444444</v>
      </c>
      <c r="H382" s="67">
        <v>0.56597222222222221</v>
      </c>
      <c r="I382" s="44" t="str">
        <f t="shared" si="89"/>
        <v/>
      </c>
      <c r="J382" s="45">
        <f t="shared" si="91"/>
        <v>42.000000000000014</v>
      </c>
      <c r="K382" s="45">
        <f t="shared" si="92"/>
        <v>3.9999999999999858</v>
      </c>
      <c r="L382" s="45">
        <f t="shared" si="93"/>
        <v>1</v>
      </c>
      <c r="M382" s="45">
        <f t="shared" ca="1" si="94"/>
        <v>953</v>
      </c>
      <c r="N382" s="45" t="str">
        <f t="shared" si="95"/>
        <v/>
      </c>
      <c r="O382" s="45">
        <f t="shared" si="96"/>
        <v>2.3100000000000009</v>
      </c>
      <c r="P382" s="46">
        <f t="shared" si="97"/>
        <v>1.6416973062725748</v>
      </c>
      <c r="Q382" s="45">
        <f t="shared" si="98"/>
        <v>3.9999999999999862E-2</v>
      </c>
      <c r="R382" s="45">
        <f t="shared" si="99"/>
        <v>2.350000000000001</v>
      </c>
      <c r="S382" s="46">
        <f t="shared" si="100"/>
        <v>1.6816973062725746</v>
      </c>
    </row>
    <row r="383" spans="1:19" x14ac:dyDescent="0.25">
      <c r="D383">
        <v>0.1</v>
      </c>
      <c r="F383" s="67">
        <v>0.56944444444444442</v>
      </c>
      <c r="H383" s="67">
        <v>0.59513888888888888</v>
      </c>
      <c r="I383" s="44" t="str">
        <f t="shared" si="89"/>
        <v/>
      </c>
      <c r="J383" s="45">
        <f t="shared" si="91"/>
        <v>22.999999999999918</v>
      </c>
      <c r="K383" s="45">
        <f t="shared" si="92"/>
        <v>37.000000000000028</v>
      </c>
      <c r="L383" s="45">
        <f t="shared" si="93"/>
        <v>2</v>
      </c>
      <c r="M383" s="45">
        <f t="shared" ca="1" si="94"/>
        <v>953</v>
      </c>
      <c r="N383" s="45" t="str">
        <f t="shared" si="95"/>
        <v/>
      </c>
      <c r="O383" s="45">
        <f t="shared" si="96"/>
        <v>24.149999999999917</v>
      </c>
      <c r="P383" s="46">
        <f t="shared" si="97"/>
        <v>14.58746462958873</v>
      </c>
      <c r="Q383" s="45">
        <f t="shared" si="98"/>
        <v>3.7000000000000028</v>
      </c>
      <c r="R383" s="45">
        <f t="shared" si="99"/>
        <v>27.84999999999992</v>
      </c>
      <c r="S383" s="46">
        <f t="shared" si="100"/>
        <v>18.287464629588733</v>
      </c>
    </row>
    <row r="384" spans="1:19" x14ac:dyDescent="0.25">
      <c r="D384">
        <v>2</v>
      </c>
      <c r="F384" s="67">
        <v>0.6</v>
      </c>
      <c r="H384" s="67">
        <v>0.61111111111111105</v>
      </c>
      <c r="I384" s="44" t="str">
        <f t="shared" si="89"/>
        <v/>
      </c>
      <c r="J384" s="45">
        <f t="shared" si="91"/>
        <v>26.000000000000068</v>
      </c>
      <c r="K384" s="45">
        <f t="shared" si="92"/>
        <v>15.999999999999943</v>
      </c>
      <c r="L384" s="45">
        <f t="shared" si="93"/>
        <v>3</v>
      </c>
      <c r="M384" s="45">
        <f t="shared" ca="1" si="94"/>
        <v>953</v>
      </c>
      <c r="N384" s="45" t="str">
        <f t="shared" si="95"/>
        <v/>
      </c>
      <c r="O384" s="45">
        <f t="shared" si="96"/>
        <v>1326.0000000000034</v>
      </c>
      <c r="P384" s="46">
        <f t="shared" si="97"/>
        <v>651.32549466450678</v>
      </c>
      <c r="Q384" s="45">
        <f t="shared" si="98"/>
        <v>31.999999999999886</v>
      </c>
      <c r="R384" s="45">
        <f t="shared" si="99"/>
        <v>1358.0000000000032</v>
      </c>
      <c r="S384" s="46">
        <f t="shared" si="100"/>
        <v>683.32549466450666</v>
      </c>
    </row>
    <row r="385" spans="1:19" x14ac:dyDescent="0.25">
      <c r="D385">
        <v>100</v>
      </c>
      <c r="F385" s="67">
        <v>0.61736111111111114</v>
      </c>
      <c r="H385" s="67">
        <v>0.62916666666666665</v>
      </c>
      <c r="I385" s="44" t="str">
        <f t="shared" si="89"/>
        <v/>
      </c>
      <c r="J385" s="45">
        <f t="shared" si="91"/>
        <v>66.999999999999915</v>
      </c>
      <c r="K385" s="45">
        <f t="shared" si="92"/>
        <v>16.99999999999994</v>
      </c>
      <c r="L385" s="45">
        <f t="shared" si="93"/>
        <v>4</v>
      </c>
      <c r="M385" s="45">
        <f t="shared" ca="1" si="94"/>
        <v>953</v>
      </c>
      <c r="N385" s="45" t="str">
        <f t="shared" si="95"/>
        <v/>
      </c>
      <c r="O385" s="45">
        <f t="shared" si="96"/>
        <v>3416.9999999999955</v>
      </c>
      <c r="P385" s="46">
        <f t="shared" si="97"/>
        <v>1678.4156977892994</v>
      </c>
      <c r="Q385" s="45">
        <f t="shared" si="98"/>
        <v>1699.9999999999939</v>
      </c>
      <c r="R385" s="45">
        <f t="shared" si="99"/>
        <v>5116.9999999999891</v>
      </c>
      <c r="S385" s="46">
        <f t="shared" si="100"/>
        <v>3378.4156977892935</v>
      </c>
    </row>
    <row r="386" spans="1:19" x14ac:dyDescent="0.25">
      <c r="D386">
        <v>2</v>
      </c>
      <c r="F386" s="67">
        <v>0.63750000000000007</v>
      </c>
      <c r="H386" s="67">
        <v>0.67569444444444438</v>
      </c>
      <c r="I386" s="44">
        <f t="shared" si="89"/>
        <v>0.67916666666666659</v>
      </c>
      <c r="J386" s="45" t="str">
        <f t="shared" si="91"/>
        <v/>
      </c>
      <c r="K386" s="45">
        <f t="shared" si="92"/>
        <v>54.999999999999801</v>
      </c>
      <c r="L386" s="45">
        <f t="shared" si="93"/>
        <v>5</v>
      </c>
      <c r="M386" s="45">
        <f t="shared" ca="1" si="94"/>
        <v>953</v>
      </c>
      <c r="N386" s="45">
        <f t="shared" ca="1" si="95"/>
        <v>384.99999999999989</v>
      </c>
      <c r="O386" s="45">
        <f t="shared" si="96"/>
        <v>5</v>
      </c>
      <c r="P386" s="46">
        <f t="shared" si="97"/>
        <v>0.68924379203313568</v>
      </c>
      <c r="Q386" s="45">
        <f t="shared" si="98"/>
        <v>109.9999999999996</v>
      </c>
      <c r="R386" s="45">
        <f t="shared" si="99"/>
        <v>114.9999999999996</v>
      </c>
      <c r="S386" s="46">
        <f t="shared" si="100"/>
        <v>110.68924379203274</v>
      </c>
    </row>
    <row r="387" spans="1:19" x14ac:dyDescent="0.25">
      <c r="A387" s="72">
        <v>37698</v>
      </c>
      <c r="B387">
        <v>854</v>
      </c>
      <c r="D387">
        <v>0.01</v>
      </c>
      <c r="F387" s="67">
        <v>0.40972222222222227</v>
      </c>
      <c r="H387" s="67">
        <v>0.41180555555555554</v>
      </c>
      <c r="I387" s="44" t="str">
        <f t="shared" ref="I387:I436" si="101">IF(OR(A388&lt;&gt;"",D388=""),H387+TIME(0,5,0),"")</f>
        <v/>
      </c>
      <c r="J387" s="45">
        <f t="shared" si="91"/>
        <v>33.000000000000043</v>
      </c>
      <c r="K387" s="45">
        <f t="shared" si="92"/>
        <v>2.9999999999999094</v>
      </c>
      <c r="L387" s="45">
        <f t="shared" si="93"/>
        <v>1</v>
      </c>
      <c r="M387" s="45">
        <f t="shared" ca="1" si="94"/>
        <v>854</v>
      </c>
      <c r="N387" s="45" t="str">
        <f t="shared" si="95"/>
        <v/>
      </c>
      <c r="O387" s="45">
        <f t="shared" si="96"/>
        <v>0.16500000000000023</v>
      </c>
      <c r="P387" s="46">
        <f t="shared" si="97"/>
        <v>3.5828905769065701E-2</v>
      </c>
      <c r="Q387" s="45">
        <f t="shared" si="98"/>
        <v>2.9999999999999093E-2</v>
      </c>
      <c r="R387" s="45">
        <f t="shared" si="99"/>
        <v>0.19499999999999931</v>
      </c>
      <c r="S387" s="46">
        <f t="shared" si="100"/>
        <v>6.5828905769064791E-2</v>
      </c>
    </row>
    <row r="388" spans="1:19" x14ac:dyDescent="0.25">
      <c r="D388">
        <v>0</v>
      </c>
      <c r="F388" s="67">
        <v>0.4152777777777778</v>
      </c>
      <c r="H388" s="67">
        <v>0.43472222222222223</v>
      </c>
      <c r="I388" s="44" t="str">
        <f t="shared" si="101"/>
        <v/>
      </c>
      <c r="J388" s="45">
        <f t="shared" si="91"/>
        <v>43.000000000000007</v>
      </c>
      <c r="K388" s="45">
        <f t="shared" si="92"/>
        <v>27.999999999999979</v>
      </c>
      <c r="L388" s="45">
        <f t="shared" si="93"/>
        <v>2</v>
      </c>
      <c r="M388" s="45">
        <f t="shared" ca="1" si="94"/>
        <v>854</v>
      </c>
      <c r="N388" s="45" t="str">
        <f t="shared" si="95"/>
        <v/>
      </c>
      <c r="O388" s="45">
        <f t="shared" si="96"/>
        <v>10.750000000000002</v>
      </c>
      <c r="P388" s="46">
        <f t="shared" si="97"/>
        <v>1.6384241241312008</v>
      </c>
      <c r="Q388" s="45">
        <f t="shared" si="98"/>
        <v>0</v>
      </c>
      <c r="R388" s="45">
        <f t="shared" si="99"/>
        <v>10.750000000000002</v>
      </c>
      <c r="S388" s="46">
        <f t="shared" si="100"/>
        <v>1.6384241241312008</v>
      </c>
    </row>
    <row r="389" spans="1:19" x14ac:dyDescent="0.25">
      <c r="D389">
        <v>0.5</v>
      </c>
      <c r="F389" s="67">
        <v>0.43888888888888888</v>
      </c>
      <c r="H389" s="67">
        <v>0.46458333333333335</v>
      </c>
      <c r="I389" s="44" t="str">
        <f t="shared" si="101"/>
        <v/>
      </c>
      <c r="J389" s="45">
        <f t="shared" si="91"/>
        <v>43.999999999999922</v>
      </c>
      <c r="K389" s="45">
        <f t="shared" si="92"/>
        <v>37.000000000000028</v>
      </c>
      <c r="L389" s="45">
        <f t="shared" si="93"/>
        <v>3</v>
      </c>
      <c r="M389" s="45">
        <f t="shared" ca="1" si="94"/>
        <v>854</v>
      </c>
      <c r="N389" s="45" t="str">
        <f t="shared" si="95"/>
        <v/>
      </c>
      <c r="O389" s="45">
        <f t="shared" si="96"/>
        <v>54.999999999999901</v>
      </c>
      <c r="P389" s="46">
        <f t="shared" si="97"/>
        <v>47.608987863209336</v>
      </c>
      <c r="Q389" s="45">
        <f t="shared" si="98"/>
        <v>18.500000000000014</v>
      </c>
      <c r="R389" s="45">
        <f t="shared" si="99"/>
        <v>73.499999999999915</v>
      </c>
      <c r="S389" s="46">
        <f t="shared" si="100"/>
        <v>66.10898786320935</v>
      </c>
    </row>
    <row r="390" spans="1:19" x14ac:dyDescent="0.25">
      <c r="D390">
        <v>2</v>
      </c>
      <c r="F390" s="67">
        <v>0.4680555555555555</v>
      </c>
      <c r="H390" s="67">
        <v>0.49513888888888885</v>
      </c>
      <c r="I390" s="44" t="str">
        <f t="shared" si="101"/>
        <v/>
      </c>
      <c r="J390" s="45">
        <f t="shared" si="91"/>
        <v>47.000000000000071</v>
      </c>
      <c r="K390" s="45">
        <f t="shared" si="92"/>
        <v>39.000000000000021</v>
      </c>
      <c r="L390" s="45">
        <f t="shared" si="93"/>
        <v>4</v>
      </c>
      <c r="M390" s="45">
        <f t="shared" ca="1" si="94"/>
        <v>854</v>
      </c>
      <c r="N390" s="45" t="str">
        <f t="shared" si="95"/>
        <v/>
      </c>
      <c r="O390" s="45">
        <f t="shared" si="96"/>
        <v>47.000000000000071</v>
      </c>
      <c r="P390" s="46">
        <f t="shared" si="97"/>
        <v>6.478889946584224</v>
      </c>
      <c r="Q390" s="45">
        <f t="shared" si="98"/>
        <v>78.000000000000043</v>
      </c>
      <c r="R390" s="45">
        <f t="shared" si="99"/>
        <v>125.00000000000011</v>
      </c>
      <c r="S390" s="46">
        <f t="shared" si="100"/>
        <v>84.47888994658426</v>
      </c>
    </row>
    <row r="391" spans="1:19" x14ac:dyDescent="0.25">
      <c r="D391">
        <v>0</v>
      </c>
      <c r="F391" s="67">
        <v>0.49861111111111112</v>
      </c>
      <c r="H391" s="67">
        <v>0.52777777777777779</v>
      </c>
      <c r="I391" s="44" t="str">
        <f t="shared" si="101"/>
        <v/>
      </c>
      <c r="J391" s="45">
        <f t="shared" si="91"/>
        <v>39.000000000000021</v>
      </c>
      <c r="K391" s="45">
        <f t="shared" si="92"/>
        <v>42.000000000000014</v>
      </c>
      <c r="L391" s="45">
        <f t="shared" si="93"/>
        <v>5</v>
      </c>
      <c r="M391" s="45">
        <f t="shared" ca="1" si="94"/>
        <v>854</v>
      </c>
      <c r="N391" s="45" t="str">
        <f t="shared" si="95"/>
        <v/>
      </c>
      <c r="O391" s="45">
        <f t="shared" si="96"/>
        <v>0.19500000000000012</v>
      </c>
      <c r="P391" s="46">
        <f t="shared" si="97"/>
        <v>4.2343252272532148E-2</v>
      </c>
      <c r="Q391" s="45">
        <f t="shared" si="98"/>
        <v>0</v>
      </c>
      <c r="R391" s="45">
        <f t="shared" si="99"/>
        <v>0.19500000000000012</v>
      </c>
      <c r="S391" s="46">
        <f t="shared" si="100"/>
        <v>4.2343252272532148E-2</v>
      </c>
    </row>
    <row r="392" spans="1:19" x14ac:dyDescent="0.25">
      <c r="D392">
        <v>0.01</v>
      </c>
      <c r="F392" s="67">
        <v>0.54861111111111105</v>
      </c>
      <c r="H392" s="67">
        <v>0.55486111111111114</v>
      </c>
      <c r="I392" s="44" t="str">
        <f t="shared" si="101"/>
        <v/>
      </c>
      <c r="J392" s="45">
        <f t="shared" si="91"/>
        <v>16.99999999999994</v>
      </c>
      <c r="K392" s="45">
        <f t="shared" si="92"/>
        <v>9.0000000000001279</v>
      </c>
      <c r="L392" s="45">
        <f t="shared" si="93"/>
        <v>6</v>
      </c>
      <c r="M392" s="45">
        <f t="shared" ca="1" si="94"/>
        <v>854</v>
      </c>
      <c r="N392" s="45" t="str">
        <f t="shared" si="95"/>
        <v/>
      </c>
      <c r="O392" s="45">
        <f t="shared" si="96"/>
        <v>8.5849999999999689</v>
      </c>
      <c r="P392" s="46">
        <f t="shared" si="97"/>
        <v>3.6546666277252151</v>
      </c>
      <c r="Q392" s="45">
        <f t="shared" si="98"/>
        <v>9.0000000000001287E-2</v>
      </c>
      <c r="R392" s="45">
        <f t="shared" si="99"/>
        <v>8.6749999999999705</v>
      </c>
      <c r="S392" s="46">
        <f t="shared" si="100"/>
        <v>3.7446666277252163</v>
      </c>
    </row>
    <row r="393" spans="1:19" x14ac:dyDescent="0.25">
      <c r="D393">
        <v>1</v>
      </c>
      <c r="F393" s="67">
        <v>0.56388888888888888</v>
      </c>
      <c r="H393" s="67">
        <v>0.56666666666666665</v>
      </c>
      <c r="I393" s="44" t="str">
        <f t="shared" si="101"/>
        <v/>
      </c>
      <c r="J393" s="45">
        <f t="shared" si="91"/>
        <v>14.999999999999947</v>
      </c>
      <c r="K393" s="45">
        <f t="shared" si="92"/>
        <v>3.9999999999999858</v>
      </c>
      <c r="L393" s="45">
        <f t="shared" si="93"/>
        <v>7</v>
      </c>
      <c r="M393" s="45">
        <f t="shared" ca="1" si="94"/>
        <v>854</v>
      </c>
      <c r="N393" s="45" t="str">
        <f t="shared" si="95"/>
        <v/>
      </c>
      <c r="O393" s="45">
        <f t="shared" si="96"/>
        <v>82.499999999999702</v>
      </c>
      <c r="P393" s="46">
        <f t="shared" si="97"/>
        <v>58.629777973256324</v>
      </c>
      <c r="Q393" s="45">
        <f t="shared" si="98"/>
        <v>3.9999999999999858</v>
      </c>
      <c r="R393" s="45">
        <f t="shared" si="99"/>
        <v>86.499999999999687</v>
      </c>
      <c r="S393" s="46">
        <f t="shared" si="100"/>
        <v>62.62977797325631</v>
      </c>
    </row>
    <row r="394" spans="1:19" x14ac:dyDescent="0.25">
      <c r="D394">
        <v>10</v>
      </c>
      <c r="F394" s="67">
        <v>0.57361111111111118</v>
      </c>
      <c r="H394" s="67">
        <v>0.57708333333333328</v>
      </c>
      <c r="I394" s="44" t="str">
        <f t="shared" si="101"/>
        <v/>
      </c>
      <c r="J394" s="45">
        <f t="shared" si="91"/>
        <v>29.000000000000057</v>
      </c>
      <c r="K394" s="45">
        <f t="shared" si="92"/>
        <v>4.9999999999998224</v>
      </c>
      <c r="L394" s="45">
        <f t="shared" si="93"/>
        <v>8</v>
      </c>
      <c r="M394" s="45">
        <f t="shared" ca="1" si="94"/>
        <v>854</v>
      </c>
      <c r="N394" s="45" t="str">
        <f t="shared" si="95"/>
        <v/>
      </c>
      <c r="O394" s="45">
        <f t="shared" si="96"/>
        <v>147.6100000000003</v>
      </c>
      <c r="P394" s="46">
        <f t="shared" si="97"/>
        <v>70.887030135986777</v>
      </c>
      <c r="Q394" s="45">
        <f t="shared" si="98"/>
        <v>49.999999999998224</v>
      </c>
      <c r="R394" s="45">
        <f t="shared" si="99"/>
        <v>197.60999999999854</v>
      </c>
      <c r="S394" s="46">
        <f t="shared" si="100"/>
        <v>120.887030135985</v>
      </c>
    </row>
    <row r="395" spans="1:19" x14ac:dyDescent="0.25">
      <c r="D395">
        <v>0.18</v>
      </c>
      <c r="F395" s="67">
        <v>0.59375</v>
      </c>
      <c r="H395" s="67">
        <v>0.59722222222222221</v>
      </c>
      <c r="I395" s="44" t="str">
        <f t="shared" si="101"/>
        <v/>
      </c>
      <c r="J395" s="45">
        <f t="shared" si="91"/>
        <v>8.999999999999968</v>
      </c>
      <c r="K395" s="45">
        <f t="shared" si="92"/>
        <v>4.9999999999999822</v>
      </c>
      <c r="L395" s="45">
        <f t="shared" si="93"/>
        <v>9</v>
      </c>
      <c r="M395" s="45">
        <f t="shared" ca="1" si="94"/>
        <v>854</v>
      </c>
      <c r="N395" s="45" t="str">
        <f t="shared" si="95"/>
        <v/>
      </c>
      <c r="O395" s="45">
        <f t="shared" si="96"/>
        <v>0.80999999999999706</v>
      </c>
      <c r="P395" s="46">
        <f t="shared" si="97"/>
        <v>0.13387635693318581</v>
      </c>
      <c r="Q395" s="45">
        <f t="shared" si="98"/>
        <v>0.8999999999999968</v>
      </c>
      <c r="R395" s="45">
        <f t="shared" si="99"/>
        <v>1.7099999999999937</v>
      </c>
      <c r="S395" s="46">
        <f t="shared" si="100"/>
        <v>1.0338763569331826</v>
      </c>
    </row>
    <row r="396" spans="1:19" x14ac:dyDescent="0.25">
      <c r="D396">
        <v>0</v>
      </c>
      <c r="F396" s="67">
        <v>0.60069444444444442</v>
      </c>
      <c r="H396" s="67">
        <v>0.60347222222222219</v>
      </c>
      <c r="I396" s="44" t="str">
        <f t="shared" si="101"/>
        <v/>
      </c>
      <c r="J396" s="45">
        <f t="shared" si="91"/>
        <v>44</v>
      </c>
      <c r="K396" s="45">
        <f t="shared" si="92"/>
        <v>3.9999999999999858</v>
      </c>
      <c r="L396" s="45">
        <f t="shared" si="93"/>
        <v>10</v>
      </c>
      <c r="M396" s="45">
        <f t="shared" ca="1" si="94"/>
        <v>854</v>
      </c>
      <c r="N396" s="45" t="str">
        <f t="shared" si="95"/>
        <v/>
      </c>
      <c r="O396" s="45">
        <f t="shared" si="96"/>
        <v>0.22</v>
      </c>
      <c r="P396" s="46">
        <f t="shared" si="97"/>
        <v>4.7771874358754192E-2</v>
      </c>
      <c r="Q396" s="45">
        <f t="shared" si="98"/>
        <v>0</v>
      </c>
      <c r="R396" s="45">
        <f t="shared" si="99"/>
        <v>0.22</v>
      </c>
      <c r="S396" s="46">
        <f t="shared" si="100"/>
        <v>4.7771874358754192E-2</v>
      </c>
    </row>
    <row r="397" spans="1:19" x14ac:dyDescent="0.25">
      <c r="D397">
        <v>0.01</v>
      </c>
      <c r="F397" s="67">
        <v>0.625</v>
      </c>
      <c r="H397" s="67">
        <v>0.63402777777777775</v>
      </c>
      <c r="I397" s="44" t="str">
        <f t="shared" si="101"/>
        <v/>
      </c>
      <c r="J397" s="45">
        <f t="shared" si="91"/>
        <v>24.000000000000075</v>
      </c>
      <c r="K397" s="45">
        <f t="shared" si="92"/>
        <v>12.999999999999954</v>
      </c>
      <c r="L397" s="45">
        <f t="shared" si="93"/>
        <v>11</v>
      </c>
      <c r="M397" s="45">
        <f t="shared" ca="1" si="94"/>
        <v>854</v>
      </c>
      <c r="N397" s="45" t="str">
        <f t="shared" si="95"/>
        <v/>
      </c>
      <c r="O397" s="45">
        <f t="shared" si="96"/>
        <v>12.120000000000038</v>
      </c>
      <c r="P397" s="46">
        <f t="shared" si="97"/>
        <v>5.1595293567885729</v>
      </c>
      <c r="Q397" s="45">
        <f t="shared" si="98"/>
        <v>0.12999999999999953</v>
      </c>
      <c r="R397" s="45">
        <f t="shared" si="99"/>
        <v>12.250000000000037</v>
      </c>
      <c r="S397" s="46">
        <f t="shared" si="100"/>
        <v>5.2895293567885728</v>
      </c>
    </row>
    <row r="398" spans="1:19" x14ac:dyDescent="0.25">
      <c r="D398">
        <v>1</v>
      </c>
      <c r="F398" s="67">
        <v>0.64444444444444449</v>
      </c>
      <c r="H398" s="67">
        <v>0.65069444444444446</v>
      </c>
      <c r="I398" s="44" t="str">
        <f t="shared" si="101"/>
        <v/>
      </c>
      <c r="J398" s="45">
        <f t="shared" si="91"/>
        <v>14.999999999999947</v>
      </c>
      <c r="K398" s="45">
        <f t="shared" si="92"/>
        <v>8.999999999999968</v>
      </c>
      <c r="L398" s="45">
        <f t="shared" si="93"/>
        <v>12</v>
      </c>
      <c r="M398" s="45">
        <f t="shared" ca="1" si="94"/>
        <v>854</v>
      </c>
      <c r="N398" s="45" t="str">
        <f t="shared" si="95"/>
        <v/>
      </c>
      <c r="O398" s="45">
        <f t="shared" si="96"/>
        <v>82.499999999999702</v>
      </c>
      <c r="P398" s="46">
        <f t="shared" si="97"/>
        <v>58.629777973256324</v>
      </c>
      <c r="Q398" s="45">
        <f t="shared" si="98"/>
        <v>8.999999999999968</v>
      </c>
      <c r="R398" s="45">
        <f t="shared" si="99"/>
        <v>91.499999999999673</v>
      </c>
      <c r="S398" s="46">
        <f t="shared" si="100"/>
        <v>67.629777973256296</v>
      </c>
    </row>
    <row r="399" spans="1:19" x14ac:dyDescent="0.25">
      <c r="D399">
        <v>10</v>
      </c>
      <c r="F399" s="67">
        <v>0.65555555555555556</v>
      </c>
      <c r="H399" s="67">
        <v>0.66111111111111109</v>
      </c>
      <c r="I399" s="44">
        <f t="shared" si="101"/>
        <v>0.6645833333333333</v>
      </c>
      <c r="J399" s="45" t="str">
        <f t="shared" si="91"/>
        <v/>
      </c>
      <c r="K399" s="45">
        <f t="shared" si="92"/>
        <v>7.9999999999999716</v>
      </c>
      <c r="L399" s="45">
        <f t="shared" si="93"/>
        <v>13</v>
      </c>
      <c r="M399" s="45">
        <f t="shared" ca="1" si="94"/>
        <v>854</v>
      </c>
      <c r="N399" s="45">
        <f t="shared" ca="1" si="95"/>
        <v>422.99999999999994</v>
      </c>
      <c r="O399" s="45">
        <f t="shared" si="96"/>
        <v>25</v>
      </c>
      <c r="P399" s="46">
        <f t="shared" si="97"/>
        <v>3.1021051639523365</v>
      </c>
      <c r="Q399" s="45">
        <f t="shared" si="98"/>
        <v>79.999999999999716</v>
      </c>
      <c r="R399" s="45">
        <f t="shared" si="99"/>
        <v>104.99999999999972</v>
      </c>
      <c r="S399" s="46">
        <f t="shared" si="100"/>
        <v>83.102105163952046</v>
      </c>
    </row>
    <row r="400" spans="1:19" x14ac:dyDescent="0.25">
      <c r="A400" s="72">
        <v>37699</v>
      </c>
      <c r="B400">
        <v>842</v>
      </c>
      <c r="D400">
        <v>0.01</v>
      </c>
      <c r="F400" s="67">
        <v>0.39097222222222222</v>
      </c>
      <c r="H400" s="67">
        <v>0.4069444444444445</v>
      </c>
      <c r="I400" s="44" t="str">
        <f t="shared" si="101"/>
        <v/>
      </c>
      <c r="J400" s="45">
        <f t="shared" si="91"/>
        <v>70.999999999999915</v>
      </c>
      <c r="K400" s="45">
        <f t="shared" si="92"/>
        <v>23.000000000000078</v>
      </c>
      <c r="L400" s="45">
        <f t="shared" si="93"/>
        <v>1</v>
      </c>
      <c r="M400" s="45">
        <f t="shared" ca="1" si="94"/>
        <v>842</v>
      </c>
      <c r="N400" s="45" t="str">
        <f t="shared" si="95"/>
        <v/>
      </c>
      <c r="O400" s="45">
        <f t="shared" si="96"/>
        <v>3.9049999999999954</v>
      </c>
      <c r="P400" s="46">
        <f t="shared" si="97"/>
        <v>2.775250208222682</v>
      </c>
      <c r="Q400" s="45">
        <f t="shared" si="98"/>
        <v>0.23000000000000079</v>
      </c>
      <c r="R400" s="45">
        <f t="shared" si="99"/>
        <v>4.1349999999999962</v>
      </c>
      <c r="S400" s="46">
        <f t="shared" si="100"/>
        <v>3.0052502082226829</v>
      </c>
    </row>
    <row r="401" spans="1:19" x14ac:dyDescent="0.25">
      <c r="D401">
        <v>0.1</v>
      </c>
      <c r="F401" s="67">
        <v>0.45347222222222222</v>
      </c>
      <c r="H401" s="67">
        <v>0.45624999999999999</v>
      </c>
      <c r="I401" s="44" t="str">
        <f t="shared" si="101"/>
        <v/>
      </c>
      <c r="J401" s="45">
        <f t="shared" si="91"/>
        <v>18.000000000000014</v>
      </c>
      <c r="K401" s="45">
        <f t="shared" si="92"/>
        <v>3.9999999999999858</v>
      </c>
      <c r="L401" s="45">
        <f t="shared" si="93"/>
        <v>2</v>
      </c>
      <c r="M401" s="45">
        <f t="shared" ca="1" si="94"/>
        <v>842</v>
      </c>
      <c r="N401" s="45" t="str">
        <f t="shared" si="95"/>
        <v/>
      </c>
      <c r="O401" s="45">
        <f t="shared" si="96"/>
        <v>6.3000000000000043</v>
      </c>
      <c r="P401" s="46">
        <f t="shared" si="97"/>
        <v>5.0230190004939663</v>
      </c>
      <c r="Q401" s="45">
        <f t="shared" si="98"/>
        <v>0.39999999999999858</v>
      </c>
      <c r="R401" s="45">
        <f t="shared" si="99"/>
        <v>6.7000000000000028</v>
      </c>
      <c r="S401" s="46">
        <f t="shared" si="100"/>
        <v>5.4230190004939649</v>
      </c>
    </row>
    <row r="402" spans="1:19" x14ac:dyDescent="0.25">
      <c r="D402">
        <v>0.6</v>
      </c>
      <c r="E402">
        <v>1106</v>
      </c>
      <c r="F402" s="67">
        <f t="shared" ref="F402:H406" si="102">VALUE(CONCATENATE(LEFT(E402,LEN(E402)-2),":",RIGHT(E402,2)))</f>
        <v>0.46249999999999997</v>
      </c>
      <c r="G402">
        <v>1115</v>
      </c>
      <c r="H402" s="67">
        <f>VALUE(CONCATENATE(LEFT(G402,LEN(G402)-2),":",RIGHT(G402,2)))</f>
        <v>0.46875</v>
      </c>
      <c r="I402" s="44">
        <f t="shared" si="101"/>
        <v>0.47222222222222221</v>
      </c>
      <c r="J402" s="45" t="str">
        <f t="shared" si="91"/>
        <v/>
      </c>
      <c r="K402" s="45">
        <f t="shared" si="92"/>
        <v>9.000000000000048</v>
      </c>
      <c r="L402" s="45">
        <f t="shared" si="93"/>
        <v>3</v>
      </c>
      <c r="M402" s="45">
        <f t="shared" ca="1" si="94"/>
        <v>842</v>
      </c>
      <c r="N402" s="45">
        <f t="shared" ca="1" si="95"/>
        <v>158</v>
      </c>
      <c r="O402" s="45">
        <f t="shared" si="96"/>
        <v>1.5</v>
      </c>
      <c r="P402" s="46">
        <f t="shared" si="97"/>
        <v>0.22548428583557498</v>
      </c>
      <c r="Q402" s="45">
        <f t="shared" si="98"/>
        <v>5.4000000000000288</v>
      </c>
      <c r="R402" s="45">
        <f t="shared" si="99"/>
        <v>6.9000000000000288</v>
      </c>
      <c r="S402" s="46">
        <f t="shared" si="100"/>
        <v>5.6254842858356033</v>
      </c>
    </row>
    <row r="403" spans="1:19" x14ac:dyDescent="0.25">
      <c r="A403" s="72">
        <v>37699</v>
      </c>
      <c r="B403">
        <v>1308</v>
      </c>
      <c r="D403">
        <v>10</v>
      </c>
      <c r="E403">
        <v>1338</v>
      </c>
      <c r="F403" s="67">
        <f t="shared" si="102"/>
        <v>0.56805555555555554</v>
      </c>
      <c r="G403">
        <v>1420</v>
      </c>
      <c r="H403" s="67">
        <f>VALUE(CONCATENATE(LEFT(G403,LEN(G403)-2),":",RIGHT(G403,2)))</f>
        <v>0.59722222222222221</v>
      </c>
      <c r="I403" s="44" t="str">
        <f t="shared" si="101"/>
        <v/>
      </c>
      <c r="J403" s="45">
        <f t="shared" si="91"/>
        <v>56.999999999999957</v>
      </c>
      <c r="K403" s="45">
        <f t="shared" si="92"/>
        <v>42.000000000000014</v>
      </c>
      <c r="L403" s="45">
        <f t="shared" si="93"/>
        <v>1</v>
      </c>
      <c r="M403" s="45">
        <f t="shared" ca="1" si="94"/>
        <v>1308</v>
      </c>
      <c r="N403" s="45" t="str">
        <f t="shared" si="95"/>
        <v/>
      </c>
      <c r="O403" s="45">
        <f t="shared" si="96"/>
        <v>341.99999999999977</v>
      </c>
      <c r="P403" s="46">
        <f t="shared" si="97"/>
        <v>283.32880057599436</v>
      </c>
      <c r="Q403" s="45">
        <f t="shared" si="98"/>
        <v>420.00000000000011</v>
      </c>
      <c r="R403" s="45">
        <f t="shared" si="99"/>
        <v>761.99999999999989</v>
      </c>
      <c r="S403" s="46">
        <f t="shared" si="100"/>
        <v>703.32880057599448</v>
      </c>
    </row>
    <row r="404" spans="1:19" x14ac:dyDescent="0.25">
      <c r="D404">
        <v>2</v>
      </c>
      <c r="E404">
        <v>1425</v>
      </c>
      <c r="F404" s="67">
        <f t="shared" ref="F404" si="103">VALUE(CONCATENATE(LEFT(E404,LEN(E404)-2),":",RIGHT(E404,2)))</f>
        <v>0.60069444444444442</v>
      </c>
      <c r="G404">
        <v>1517</v>
      </c>
      <c r="H404" s="67">
        <f t="shared" si="102"/>
        <v>0.63680555555555551</v>
      </c>
      <c r="I404" s="44">
        <f t="shared" si="101"/>
        <v>0.64027777777777772</v>
      </c>
      <c r="J404" s="45" t="str">
        <f t="shared" si="91"/>
        <v/>
      </c>
      <c r="K404" s="45">
        <f t="shared" si="92"/>
        <v>51.999999999999972</v>
      </c>
      <c r="L404" s="45">
        <f t="shared" si="93"/>
        <v>2</v>
      </c>
      <c r="M404" s="45">
        <f t="shared" ca="1" si="94"/>
        <v>1308</v>
      </c>
      <c r="N404" s="45">
        <f t="shared" ca="1" si="95"/>
        <v>134</v>
      </c>
      <c r="O404" s="45">
        <f t="shared" si="96"/>
        <v>5</v>
      </c>
      <c r="P404" s="46">
        <f t="shared" si="97"/>
        <v>0.68924379203313568</v>
      </c>
      <c r="Q404" s="45">
        <f t="shared" si="98"/>
        <v>103.99999999999994</v>
      </c>
      <c r="R404" s="45">
        <f t="shared" si="99"/>
        <v>108.99999999999994</v>
      </c>
      <c r="S404" s="46">
        <f t="shared" si="100"/>
        <v>104.68924379203308</v>
      </c>
    </row>
    <row r="405" spans="1:19" x14ac:dyDescent="0.25">
      <c r="A405" s="72">
        <v>37700</v>
      </c>
      <c r="B405">
        <v>945</v>
      </c>
      <c r="D405">
        <v>0.01</v>
      </c>
      <c r="E405">
        <v>1037</v>
      </c>
      <c r="F405" s="67">
        <f t="shared" ref="F405" si="104">VALUE(CONCATENATE(LEFT(E405,LEN(E405)-2),":",RIGHT(E405,2)))</f>
        <v>0.44236111111111115</v>
      </c>
      <c r="G405">
        <v>1040</v>
      </c>
      <c r="H405" s="67">
        <f t="shared" si="102"/>
        <v>0.44444444444444442</v>
      </c>
      <c r="I405" s="44" t="str">
        <f t="shared" si="101"/>
        <v/>
      </c>
      <c r="J405" s="45">
        <f t="shared" si="91"/>
        <v>19.000000000000014</v>
      </c>
      <c r="K405" s="45">
        <f t="shared" si="92"/>
        <v>2.9999999999999094</v>
      </c>
      <c r="L405" s="45">
        <f t="shared" si="93"/>
        <v>1</v>
      </c>
      <c r="M405" s="45">
        <f t="shared" ca="1" si="94"/>
        <v>945</v>
      </c>
      <c r="N405" s="45" t="str">
        <f t="shared" si="95"/>
        <v/>
      </c>
      <c r="O405" s="45">
        <f t="shared" si="96"/>
        <v>0.57000000000000051</v>
      </c>
      <c r="P405" s="46">
        <f t="shared" si="97"/>
        <v>0.47223802229545031</v>
      </c>
      <c r="Q405" s="45">
        <f t="shared" si="98"/>
        <v>2.9999999999999093E-2</v>
      </c>
      <c r="R405" s="45">
        <f t="shared" si="99"/>
        <v>0.59999999999999964</v>
      </c>
      <c r="S405" s="46">
        <f t="shared" si="100"/>
        <v>0.50223802229544945</v>
      </c>
    </row>
    <row r="406" spans="1:19" x14ac:dyDescent="0.25">
      <c r="D406">
        <v>0.05</v>
      </c>
      <c r="E406">
        <v>1046</v>
      </c>
      <c r="F406" s="67">
        <f t="shared" ref="F406" si="105">VALUE(CONCATENATE(LEFT(E406,LEN(E406)-2),":",RIGHT(E406,2)))</f>
        <v>0.44861111111111113</v>
      </c>
      <c r="G406">
        <v>1059</v>
      </c>
      <c r="H406" s="67">
        <f t="shared" si="102"/>
        <v>0.45763888888888887</v>
      </c>
      <c r="I406" s="44">
        <f t="shared" si="101"/>
        <v>0.46111111111111108</v>
      </c>
      <c r="J406" s="45" t="str">
        <f t="shared" si="91"/>
        <v/>
      </c>
      <c r="K406" s="45">
        <f t="shared" si="92"/>
        <v>12.999999999999954</v>
      </c>
      <c r="L406" s="45">
        <f t="shared" si="93"/>
        <v>2</v>
      </c>
      <c r="M406" s="45">
        <f t="shared" ca="1" si="94"/>
        <v>945</v>
      </c>
      <c r="N406" s="45">
        <f t="shared" ca="1" si="95"/>
        <v>78.999999999999957</v>
      </c>
      <c r="O406" s="45">
        <f t="shared" si="96"/>
        <v>0.125</v>
      </c>
      <c r="P406" s="46">
        <f t="shared" si="97"/>
        <v>2.3105394341225508E-2</v>
      </c>
      <c r="Q406" s="45">
        <f t="shared" si="98"/>
        <v>0.64999999999999769</v>
      </c>
      <c r="R406" s="45">
        <f t="shared" si="99"/>
        <v>0.77499999999999769</v>
      </c>
      <c r="S406" s="46">
        <f t="shared" si="100"/>
        <v>0.67310539434122318</v>
      </c>
    </row>
    <row r="407" spans="1:19" x14ac:dyDescent="0.25">
      <c r="A407" s="72">
        <v>37700</v>
      </c>
      <c r="B407">
        <v>1247</v>
      </c>
      <c r="D407">
        <v>0.01</v>
      </c>
      <c r="F407" s="67">
        <v>0.55277777777777781</v>
      </c>
      <c r="H407" s="67">
        <v>0.55694444444444446</v>
      </c>
      <c r="I407" s="44" t="str">
        <f t="shared" si="101"/>
        <v/>
      </c>
      <c r="J407" s="45">
        <f t="shared" si="91"/>
        <v>17.999999999999936</v>
      </c>
      <c r="K407" s="45">
        <f t="shared" si="92"/>
        <v>5.9999999999999787</v>
      </c>
      <c r="L407" s="45">
        <f t="shared" si="93"/>
        <v>1</v>
      </c>
      <c r="M407" s="45">
        <f t="shared" ca="1" si="94"/>
        <v>1247</v>
      </c>
      <c r="N407" s="45" t="str">
        <f t="shared" si="95"/>
        <v/>
      </c>
      <c r="O407" s="45">
        <f t="shared" si="96"/>
        <v>9.0899999999999679</v>
      </c>
      <c r="P407" s="46">
        <f t="shared" si="97"/>
        <v>3.8696470175914039</v>
      </c>
      <c r="Q407" s="45">
        <f t="shared" si="98"/>
        <v>5.999999999999979E-2</v>
      </c>
      <c r="R407" s="45">
        <f t="shared" si="99"/>
        <v>9.1499999999999684</v>
      </c>
      <c r="S407" s="46">
        <f t="shared" si="100"/>
        <v>3.9296470175914036</v>
      </c>
    </row>
    <row r="408" spans="1:19" x14ac:dyDescent="0.25">
      <c r="D408">
        <v>1</v>
      </c>
      <c r="F408" s="67">
        <v>0.56597222222222221</v>
      </c>
      <c r="H408" s="67">
        <v>0.56944444444444442</v>
      </c>
      <c r="I408" s="44" t="str">
        <f t="shared" si="101"/>
        <v/>
      </c>
      <c r="J408" s="45">
        <f t="shared" si="91"/>
        <v>12.999999999999954</v>
      </c>
      <c r="K408" s="45">
        <f t="shared" si="92"/>
        <v>4.9999999999999822</v>
      </c>
      <c r="L408" s="45">
        <f t="shared" si="93"/>
        <v>2</v>
      </c>
      <c r="M408" s="45">
        <f t="shared" ca="1" si="94"/>
        <v>1247</v>
      </c>
      <c r="N408" s="45" t="str">
        <f t="shared" si="95"/>
        <v/>
      </c>
      <c r="O408" s="45">
        <f t="shared" si="96"/>
        <v>7.6699999999999724</v>
      </c>
      <c r="P408" s="46">
        <f t="shared" si="97"/>
        <v>6.2164906060340721</v>
      </c>
      <c r="Q408" s="45">
        <f t="shared" si="98"/>
        <v>4.9999999999999822</v>
      </c>
      <c r="R408" s="45">
        <f t="shared" si="99"/>
        <v>12.669999999999956</v>
      </c>
      <c r="S408" s="46">
        <f t="shared" si="100"/>
        <v>11.216490606034053</v>
      </c>
    </row>
    <row r="409" spans="1:19" x14ac:dyDescent="0.25">
      <c r="D409">
        <v>0.18</v>
      </c>
      <c r="F409" s="67">
        <v>0.57638888888888895</v>
      </c>
      <c r="H409" s="67">
        <v>0.57847222222222217</v>
      </c>
      <c r="I409" s="44">
        <f t="shared" si="101"/>
        <v>0.58194444444444438</v>
      </c>
      <c r="J409" s="45" t="str">
        <f t="shared" si="91"/>
        <v/>
      </c>
      <c r="K409" s="45">
        <f t="shared" si="92"/>
        <v>2.9999999999998295</v>
      </c>
      <c r="L409" s="45">
        <f t="shared" si="93"/>
        <v>3</v>
      </c>
      <c r="M409" s="45">
        <f t="shared" ca="1" si="94"/>
        <v>1247</v>
      </c>
      <c r="N409" s="45">
        <f t="shared" ca="1" si="95"/>
        <v>70.999999999999915</v>
      </c>
      <c r="O409" s="45">
        <f t="shared" si="96"/>
        <v>0.44999999999999996</v>
      </c>
      <c r="P409" s="46">
        <f t="shared" si="97"/>
        <v>7.4375439692633147E-2</v>
      </c>
      <c r="Q409" s="45">
        <f t="shared" si="98"/>
        <v>0.53999999999996928</v>
      </c>
      <c r="R409" s="45">
        <f t="shared" si="99"/>
        <v>0.98999999999996924</v>
      </c>
      <c r="S409" s="46">
        <f t="shared" si="100"/>
        <v>0.61437543969260244</v>
      </c>
    </row>
    <row r="410" spans="1:19" x14ac:dyDescent="0.25">
      <c r="A410" s="72">
        <v>37700</v>
      </c>
      <c r="B410">
        <v>1430</v>
      </c>
      <c r="D410">
        <v>0.01</v>
      </c>
      <c r="F410" s="67">
        <v>0.6333333333333333</v>
      </c>
      <c r="H410" s="67">
        <v>0.6381944444444444</v>
      </c>
      <c r="I410" s="44" t="str">
        <f t="shared" si="101"/>
        <v/>
      </c>
      <c r="J410" s="45">
        <f t="shared" si="91"/>
        <v>16.000000000000103</v>
      </c>
      <c r="K410" s="45">
        <f t="shared" si="92"/>
        <v>6.9999999999999751</v>
      </c>
      <c r="L410" s="45">
        <f t="shared" si="93"/>
        <v>1</v>
      </c>
      <c r="M410" s="45">
        <f t="shared" ca="1" si="94"/>
        <v>1430</v>
      </c>
      <c r="N410" s="45" t="str">
        <f t="shared" si="95"/>
        <v/>
      </c>
      <c r="O410" s="45">
        <f t="shared" si="96"/>
        <v>8.0800000000000516</v>
      </c>
      <c r="P410" s="46">
        <f t="shared" si="97"/>
        <v>3.43968623785906</v>
      </c>
      <c r="Q410" s="45">
        <f t="shared" si="98"/>
        <v>6.9999999999999757E-2</v>
      </c>
      <c r="R410" s="45">
        <f t="shared" si="99"/>
        <v>8.1500000000000519</v>
      </c>
      <c r="S410" s="46">
        <f t="shared" si="100"/>
        <v>3.5096862378590599</v>
      </c>
    </row>
    <row r="411" spans="1:19" x14ac:dyDescent="0.25">
      <c r="D411">
        <v>1</v>
      </c>
      <c r="F411" s="67">
        <v>0.64583333333333337</v>
      </c>
      <c r="H411" s="67">
        <v>0.64930555555555558</v>
      </c>
      <c r="I411" s="44" t="str">
        <f t="shared" si="101"/>
        <v/>
      </c>
      <c r="J411" s="45">
        <f t="shared" si="91"/>
        <v>12.999999999999954</v>
      </c>
      <c r="K411" s="45">
        <f t="shared" si="92"/>
        <v>4.9999999999999822</v>
      </c>
      <c r="L411" s="45">
        <f t="shared" si="93"/>
        <v>2</v>
      </c>
      <c r="M411" s="45">
        <f t="shared" ca="1" si="94"/>
        <v>1430</v>
      </c>
      <c r="N411" s="45" t="str">
        <f t="shared" si="95"/>
        <v/>
      </c>
      <c r="O411" s="45">
        <f t="shared" si="96"/>
        <v>7.6699999999999724</v>
      </c>
      <c r="P411" s="46">
        <f t="shared" si="97"/>
        <v>6.2164906060340721</v>
      </c>
      <c r="Q411" s="45">
        <f t="shared" si="98"/>
        <v>4.9999999999999822</v>
      </c>
      <c r="R411" s="45">
        <f t="shared" si="99"/>
        <v>12.669999999999956</v>
      </c>
      <c r="S411" s="46">
        <f t="shared" si="100"/>
        <v>11.216490606034053</v>
      </c>
    </row>
    <row r="412" spans="1:19" x14ac:dyDescent="0.25">
      <c r="D412">
        <v>0.18</v>
      </c>
      <c r="F412" s="67">
        <v>0.65486111111111112</v>
      </c>
      <c r="H412" s="67">
        <v>0.65833333333333333</v>
      </c>
      <c r="I412" s="44">
        <f t="shared" si="101"/>
        <v>0.66180555555555554</v>
      </c>
      <c r="J412" s="45" t="str">
        <f t="shared" si="91"/>
        <v/>
      </c>
      <c r="K412" s="45">
        <f t="shared" si="92"/>
        <v>4.9999999999999822</v>
      </c>
      <c r="L412" s="45">
        <f t="shared" si="93"/>
        <v>3</v>
      </c>
      <c r="M412" s="45">
        <f t="shared" ca="1" si="94"/>
        <v>1430</v>
      </c>
      <c r="N412" s="45">
        <f t="shared" ca="1" si="95"/>
        <v>83.000000000000028</v>
      </c>
      <c r="O412" s="45">
        <f t="shared" si="96"/>
        <v>0.44999999999999996</v>
      </c>
      <c r="P412" s="46">
        <f t="shared" si="97"/>
        <v>7.4375439692633147E-2</v>
      </c>
      <c r="Q412" s="45">
        <f t="shared" si="98"/>
        <v>0.8999999999999968</v>
      </c>
      <c r="R412" s="45">
        <f t="shared" si="99"/>
        <v>1.3499999999999968</v>
      </c>
      <c r="S412" s="46">
        <f t="shared" si="100"/>
        <v>0.97437543969262996</v>
      </c>
    </row>
    <row r="413" spans="1:19" x14ac:dyDescent="0.25">
      <c r="A413" s="72">
        <v>37704</v>
      </c>
      <c r="B413">
        <v>1005</v>
      </c>
      <c r="D413">
        <v>0.01</v>
      </c>
      <c r="F413" s="67">
        <v>0.55625000000000002</v>
      </c>
      <c r="H413" s="67">
        <v>0.55972222222222223</v>
      </c>
      <c r="I413" s="44" t="str">
        <f t="shared" si="101"/>
        <v/>
      </c>
      <c r="J413" s="45">
        <f t="shared" si="91"/>
        <v>32.000000000000043</v>
      </c>
      <c r="K413" s="45">
        <f t="shared" si="92"/>
        <v>4.9999999999999822</v>
      </c>
      <c r="L413" s="45">
        <f t="shared" si="93"/>
        <v>1</v>
      </c>
      <c r="M413" s="45">
        <f t="shared" ca="1" si="94"/>
        <v>1005</v>
      </c>
      <c r="N413" s="45" t="str">
        <f t="shared" si="95"/>
        <v/>
      </c>
      <c r="O413" s="45">
        <f t="shared" si="96"/>
        <v>16.160000000000021</v>
      </c>
      <c r="P413" s="46">
        <f t="shared" si="97"/>
        <v>6.8793724757180854</v>
      </c>
      <c r="Q413" s="45">
        <f t="shared" si="98"/>
        <v>4.9999999999999822E-2</v>
      </c>
      <c r="R413" s="45">
        <f t="shared" si="99"/>
        <v>16.210000000000022</v>
      </c>
      <c r="S413" s="46">
        <f t="shared" si="100"/>
        <v>6.9293724757180852</v>
      </c>
    </row>
    <row r="414" spans="1:19" x14ac:dyDescent="0.25">
      <c r="D414">
        <v>1</v>
      </c>
      <c r="F414" s="67">
        <v>0.56388888888888888</v>
      </c>
      <c r="H414" s="67">
        <v>0.58194444444444449</v>
      </c>
      <c r="I414" s="44" t="str">
        <f t="shared" si="101"/>
        <v/>
      </c>
      <c r="J414" s="45">
        <f t="shared" si="91"/>
        <v>130.99999999999986</v>
      </c>
      <c r="K414" s="45">
        <f t="shared" si="92"/>
        <v>26.000000000000068</v>
      </c>
      <c r="L414" s="45">
        <f t="shared" si="93"/>
        <v>2</v>
      </c>
      <c r="M414" s="45">
        <f t="shared" ca="1" si="94"/>
        <v>1005</v>
      </c>
      <c r="N414" s="45" t="str">
        <f t="shared" si="95"/>
        <v/>
      </c>
      <c r="O414" s="45">
        <f t="shared" si="96"/>
        <v>1375.4999999999984</v>
      </c>
      <c r="P414" s="46">
        <f t="shared" si="97"/>
        <v>830.84887500750676</v>
      </c>
      <c r="Q414" s="45">
        <f t="shared" si="98"/>
        <v>26.000000000000068</v>
      </c>
      <c r="R414" s="45">
        <f t="shared" si="99"/>
        <v>1401.4999999999984</v>
      </c>
      <c r="S414" s="46">
        <f t="shared" si="100"/>
        <v>856.84887500750688</v>
      </c>
    </row>
    <row r="415" spans="1:19" x14ac:dyDescent="0.25">
      <c r="D415">
        <v>20</v>
      </c>
      <c r="F415" s="67">
        <v>0.58472222222222225</v>
      </c>
      <c r="H415" s="67">
        <v>0.67291666666666661</v>
      </c>
      <c r="I415" s="44">
        <f t="shared" si="101"/>
        <v>0.67638888888888882</v>
      </c>
      <c r="J415" s="45" t="str">
        <f t="shared" si="91"/>
        <v/>
      </c>
      <c r="K415" s="45">
        <f t="shared" si="92"/>
        <v>126.99999999999987</v>
      </c>
      <c r="L415" s="45">
        <f t="shared" si="93"/>
        <v>3</v>
      </c>
      <c r="M415" s="45">
        <f t="shared" ca="1" si="94"/>
        <v>1005</v>
      </c>
      <c r="N415" s="45">
        <f t="shared" ca="1" si="95"/>
        <v>368.99999999999989</v>
      </c>
      <c r="O415" s="45">
        <f t="shared" si="96"/>
        <v>50</v>
      </c>
      <c r="P415" s="46">
        <f t="shared" si="97"/>
        <v>5.9484036251947776</v>
      </c>
      <c r="Q415" s="45">
        <f t="shared" si="98"/>
        <v>2539.9999999999973</v>
      </c>
      <c r="R415" s="45">
        <f t="shared" si="99"/>
        <v>2589.9999999999973</v>
      </c>
      <c r="S415" s="46">
        <f t="shared" si="100"/>
        <v>2545.948403625192</v>
      </c>
    </row>
    <row r="416" spans="1:19" x14ac:dyDescent="0.25">
      <c r="A416" s="72">
        <v>37705</v>
      </c>
      <c r="B416">
        <v>800</v>
      </c>
      <c r="D416">
        <v>0.01</v>
      </c>
      <c r="F416" s="67">
        <v>0.39027777777777778</v>
      </c>
      <c r="H416" s="67">
        <v>0.3972222222222222</v>
      </c>
      <c r="I416" s="44" t="str">
        <f t="shared" si="101"/>
        <v/>
      </c>
      <c r="J416" s="45">
        <f t="shared" si="91"/>
        <v>45</v>
      </c>
      <c r="K416" s="45">
        <f t="shared" si="92"/>
        <v>9.9999999999999645</v>
      </c>
      <c r="L416" s="45">
        <f t="shared" si="93"/>
        <v>1</v>
      </c>
      <c r="M416" s="45">
        <f t="shared" ca="1" si="94"/>
        <v>800</v>
      </c>
      <c r="N416" s="45" t="str">
        <f t="shared" si="95"/>
        <v/>
      </c>
      <c r="O416" s="45">
        <f t="shared" si="96"/>
        <v>45.224999999999994</v>
      </c>
      <c r="P416" s="46">
        <f t="shared" si="97"/>
        <v>16.901909693238601</v>
      </c>
      <c r="Q416" s="45">
        <f t="shared" si="98"/>
        <v>9.9999999999999645E-2</v>
      </c>
      <c r="R416" s="45">
        <f t="shared" si="99"/>
        <v>45.324999999999996</v>
      </c>
      <c r="S416" s="46">
        <f t="shared" si="100"/>
        <v>17.001909693238602</v>
      </c>
    </row>
    <row r="417" spans="1:19" x14ac:dyDescent="0.25">
      <c r="D417">
        <v>2</v>
      </c>
      <c r="F417" s="67">
        <v>0.40208333333333335</v>
      </c>
      <c r="H417" s="67">
        <v>0.4284722222222222</v>
      </c>
      <c r="I417" s="44" t="str">
        <f t="shared" si="101"/>
        <v/>
      </c>
      <c r="J417" s="45">
        <f t="shared" si="91"/>
        <v>9.000000000000048</v>
      </c>
      <c r="K417" s="45">
        <f t="shared" si="92"/>
        <v>37.999999999999943</v>
      </c>
      <c r="L417" s="45">
        <f t="shared" si="93"/>
        <v>2</v>
      </c>
      <c r="M417" s="45">
        <f t="shared" ca="1" si="94"/>
        <v>800</v>
      </c>
      <c r="N417" s="45" t="str">
        <f t="shared" si="95"/>
        <v/>
      </c>
      <c r="O417" s="45">
        <f t="shared" si="96"/>
        <v>459.00000000000244</v>
      </c>
      <c r="P417" s="46">
        <f t="shared" si="97"/>
        <v>225.45882507617603</v>
      </c>
      <c r="Q417" s="45">
        <f t="shared" si="98"/>
        <v>75.999999999999886</v>
      </c>
      <c r="R417" s="45">
        <f t="shared" si="99"/>
        <v>535.00000000000227</v>
      </c>
      <c r="S417" s="46">
        <f t="shared" si="100"/>
        <v>301.45882507617591</v>
      </c>
    </row>
    <row r="418" spans="1:19" x14ac:dyDescent="0.25">
      <c r="D418">
        <v>100</v>
      </c>
      <c r="F418" s="67">
        <v>0.43333333333333335</v>
      </c>
      <c r="H418" s="67">
        <v>0.43472222222222223</v>
      </c>
      <c r="I418" s="44" t="str">
        <f t="shared" si="101"/>
        <v/>
      </c>
      <c r="J418" s="45">
        <f t="shared" si="91"/>
        <v>129.00000000000003</v>
      </c>
      <c r="K418" s="45">
        <f t="shared" si="92"/>
        <v>1.9999999999999929</v>
      </c>
      <c r="L418" s="45">
        <f t="shared" si="93"/>
        <v>3</v>
      </c>
      <c r="M418" s="45">
        <f t="shared" ca="1" si="94"/>
        <v>800</v>
      </c>
      <c r="N418" s="45" t="str">
        <f t="shared" si="95"/>
        <v/>
      </c>
      <c r="O418" s="45">
        <f t="shared" si="96"/>
        <v>18060.000000000004</v>
      </c>
      <c r="P418" s="46">
        <f t="shared" si="97"/>
        <v>17557.390621904266</v>
      </c>
      <c r="Q418" s="45">
        <f t="shared" si="98"/>
        <v>199.99999999999929</v>
      </c>
      <c r="R418" s="45">
        <f t="shared" si="99"/>
        <v>18260.000000000004</v>
      </c>
      <c r="S418" s="46">
        <f t="shared" si="100"/>
        <v>17757.390621904266</v>
      </c>
    </row>
    <row r="419" spans="1:19" x14ac:dyDescent="0.25">
      <c r="D419">
        <v>180</v>
      </c>
      <c r="F419" s="67">
        <v>0.4368055555555555</v>
      </c>
      <c r="H419" s="67">
        <v>0.52430555555555558</v>
      </c>
      <c r="I419" s="44">
        <f t="shared" si="101"/>
        <v>0.52777777777777779</v>
      </c>
      <c r="J419" s="45" t="str">
        <f t="shared" si="91"/>
        <v/>
      </c>
      <c r="K419" s="45">
        <f t="shared" si="92"/>
        <v>126.00000000000011</v>
      </c>
      <c r="L419" s="45">
        <f t="shared" si="93"/>
        <v>4</v>
      </c>
      <c r="M419" s="45">
        <f t="shared" ca="1" si="94"/>
        <v>800</v>
      </c>
      <c r="N419" s="45">
        <f t="shared" ca="1" si="95"/>
        <v>280.00000000000006</v>
      </c>
      <c r="O419" s="45">
        <f t="shared" si="96"/>
        <v>450</v>
      </c>
      <c r="P419" s="46">
        <f t="shared" si="97"/>
        <v>47.347346607878421</v>
      </c>
      <c r="Q419" s="45">
        <f t="shared" si="98"/>
        <v>22680.000000000022</v>
      </c>
      <c r="R419" s="45">
        <f t="shared" si="99"/>
        <v>23130.000000000022</v>
      </c>
      <c r="S419" s="46">
        <f t="shared" si="100"/>
        <v>22727.347346607901</v>
      </c>
    </row>
    <row r="420" spans="1:19" x14ac:dyDescent="0.25">
      <c r="A420" s="72">
        <v>37708</v>
      </c>
      <c r="B420">
        <v>902</v>
      </c>
      <c r="D420">
        <v>0.01</v>
      </c>
      <c r="F420" s="67">
        <v>0.41180555555555554</v>
      </c>
      <c r="H420" s="67">
        <v>0.41319444444444442</v>
      </c>
      <c r="I420" s="44" t="str">
        <f t="shared" si="101"/>
        <v/>
      </c>
      <c r="J420" s="45">
        <f t="shared" si="91"/>
        <v>67</v>
      </c>
      <c r="K420" s="45">
        <f t="shared" si="92"/>
        <v>1.9999999999999929</v>
      </c>
      <c r="L420" s="45">
        <f t="shared" si="93"/>
        <v>1</v>
      </c>
      <c r="M420" s="45">
        <f t="shared" ca="1" si="94"/>
        <v>902</v>
      </c>
      <c r="N420" s="45" t="str">
        <f t="shared" si="95"/>
        <v/>
      </c>
      <c r="O420" s="45">
        <f t="shared" si="96"/>
        <v>67.334999999999994</v>
      </c>
      <c r="P420" s="46">
        <f t="shared" si="97"/>
        <v>25.165065543266362</v>
      </c>
      <c r="Q420" s="45">
        <f t="shared" si="98"/>
        <v>1.9999999999999931E-2</v>
      </c>
      <c r="R420" s="45">
        <f t="shared" si="99"/>
        <v>67.35499999999999</v>
      </c>
      <c r="S420" s="46">
        <f t="shared" si="100"/>
        <v>25.185065543266361</v>
      </c>
    </row>
    <row r="421" spans="1:19" x14ac:dyDescent="0.25">
      <c r="D421">
        <v>2</v>
      </c>
      <c r="F421" s="67">
        <v>0.41805555555555557</v>
      </c>
      <c r="H421" s="67">
        <v>0.4597222222222222</v>
      </c>
      <c r="I421" s="44">
        <f t="shared" si="101"/>
        <v>0.46319444444444441</v>
      </c>
      <c r="J421" s="45" t="str">
        <f t="shared" si="91"/>
        <v/>
      </c>
      <c r="K421" s="45">
        <f t="shared" si="92"/>
        <v>59.999999999999943</v>
      </c>
      <c r="L421" s="45">
        <f t="shared" si="93"/>
        <v>2</v>
      </c>
      <c r="M421" s="45">
        <f t="shared" ca="1" si="94"/>
        <v>902</v>
      </c>
      <c r="N421" s="45">
        <f t="shared" ca="1" si="95"/>
        <v>124.99999999999996</v>
      </c>
      <c r="O421" s="45">
        <f t="shared" si="96"/>
        <v>5</v>
      </c>
      <c r="P421" s="46">
        <f t="shared" si="97"/>
        <v>0.68924379203313568</v>
      </c>
      <c r="Q421" s="45">
        <f t="shared" si="98"/>
        <v>119.99999999999989</v>
      </c>
      <c r="R421" s="45">
        <f t="shared" si="99"/>
        <v>124.99999999999989</v>
      </c>
      <c r="S421" s="46">
        <f t="shared" si="100"/>
        <v>120.68924379203303</v>
      </c>
    </row>
    <row r="422" spans="1:19" x14ac:dyDescent="0.25">
      <c r="A422" s="72">
        <v>37708</v>
      </c>
      <c r="B422">
        <v>1304</v>
      </c>
      <c r="D422">
        <v>10</v>
      </c>
      <c r="F422" s="67">
        <v>0.56458333333333333</v>
      </c>
      <c r="H422" s="67">
        <v>0.67569444444444438</v>
      </c>
      <c r="I422" s="44">
        <f t="shared" si="101"/>
        <v>0.67916666666666659</v>
      </c>
      <c r="J422" s="45" t="str">
        <f t="shared" si="91"/>
        <v/>
      </c>
      <c r="K422" s="45">
        <f t="shared" si="92"/>
        <v>159.99999999999991</v>
      </c>
      <c r="L422" s="45">
        <f t="shared" si="93"/>
        <v>1</v>
      </c>
      <c r="M422" s="45">
        <f t="shared" ca="1" si="94"/>
        <v>1304</v>
      </c>
      <c r="N422" s="45">
        <f t="shared" ca="1" si="95"/>
        <v>193.99999999999994</v>
      </c>
      <c r="O422" s="45">
        <f t="shared" si="96"/>
        <v>25</v>
      </c>
      <c r="P422" s="46">
        <f t="shared" si="97"/>
        <v>3.1021051639523365</v>
      </c>
      <c r="Q422" s="45">
        <f t="shared" si="98"/>
        <v>1599.9999999999991</v>
      </c>
      <c r="R422" s="45">
        <f t="shared" si="99"/>
        <v>1624.9999999999991</v>
      </c>
      <c r="S422" s="46">
        <f t="shared" si="100"/>
        <v>1603.1021051639514</v>
      </c>
    </row>
    <row r="423" spans="1:19" x14ac:dyDescent="0.25">
      <c r="A423" s="72">
        <v>37711</v>
      </c>
      <c r="B423">
        <v>830</v>
      </c>
      <c r="D423">
        <v>0.01</v>
      </c>
      <c r="F423" s="67">
        <v>0.60625000000000007</v>
      </c>
      <c r="H423" s="67">
        <v>0.60763888888888895</v>
      </c>
      <c r="I423" s="44" t="str">
        <f t="shared" si="101"/>
        <v/>
      </c>
      <c r="J423" s="45">
        <f t="shared" si="91"/>
        <v>16.99999999999994</v>
      </c>
      <c r="K423" s="45">
        <f t="shared" si="92"/>
        <v>1.9999999999999929</v>
      </c>
      <c r="L423" s="45">
        <f t="shared" si="93"/>
        <v>1</v>
      </c>
      <c r="M423" s="45">
        <f t="shared" ca="1" si="94"/>
        <v>830</v>
      </c>
      <c r="N423" s="45" t="str">
        <f t="shared" si="95"/>
        <v/>
      </c>
      <c r="O423" s="45">
        <f t="shared" si="96"/>
        <v>4.3349999999999849</v>
      </c>
      <c r="P423" s="46">
        <f t="shared" si="97"/>
        <v>2.1293864217231633</v>
      </c>
      <c r="Q423" s="45">
        <f t="shared" si="98"/>
        <v>1.9999999999999931E-2</v>
      </c>
      <c r="R423" s="45">
        <f t="shared" si="99"/>
        <v>4.3549999999999844</v>
      </c>
      <c r="S423" s="46">
        <f t="shared" si="100"/>
        <v>2.1493864217231633</v>
      </c>
    </row>
    <row r="424" spans="1:19" x14ac:dyDescent="0.25">
      <c r="D424">
        <v>0.5</v>
      </c>
      <c r="F424" s="67">
        <v>0.61249999999999993</v>
      </c>
      <c r="H424" s="67">
        <v>0.61944444444444446</v>
      </c>
      <c r="I424" s="44" t="str">
        <f t="shared" si="101"/>
        <v/>
      </c>
      <c r="J424" s="45">
        <f t="shared" si="91"/>
        <v>46</v>
      </c>
      <c r="K424" s="45">
        <f t="shared" si="92"/>
        <v>10.000000000000124</v>
      </c>
      <c r="L424" s="45">
        <f t="shared" si="93"/>
        <v>2</v>
      </c>
      <c r="M424" s="45">
        <f t="shared" ca="1" si="94"/>
        <v>830</v>
      </c>
      <c r="N424" s="45" t="str">
        <f t="shared" si="95"/>
        <v/>
      </c>
      <c r="O424" s="45">
        <f t="shared" si="96"/>
        <v>11.5</v>
      </c>
      <c r="P424" s="46">
        <f t="shared" si="97"/>
        <v>1.7527327839543074</v>
      </c>
      <c r="Q424" s="45">
        <f t="shared" si="98"/>
        <v>5.0000000000000622</v>
      </c>
      <c r="R424" s="45">
        <f t="shared" si="99"/>
        <v>16.500000000000064</v>
      </c>
      <c r="S424" s="46">
        <f t="shared" si="100"/>
        <v>6.7527327839543698</v>
      </c>
    </row>
    <row r="425" spans="1:19" x14ac:dyDescent="0.25">
      <c r="D425">
        <v>0</v>
      </c>
      <c r="F425" s="67">
        <v>0.62291666666666667</v>
      </c>
      <c r="H425" s="67">
        <v>0.65138888888888891</v>
      </c>
      <c r="I425" s="44" t="str">
        <f t="shared" si="101"/>
        <v/>
      </c>
      <c r="J425" s="45">
        <f t="shared" si="91"/>
        <v>124.99999999999987</v>
      </c>
      <c r="K425" s="45">
        <f t="shared" si="92"/>
        <v>41.000000000000014</v>
      </c>
      <c r="L425" s="45">
        <f t="shared" si="93"/>
        <v>3</v>
      </c>
      <c r="M425" s="45">
        <f t="shared" ca="1" si="94"/>
        <v>830</v>
      </c>
      <c r="N425" s="45" t="str">
        <f t="shared" si="95"/>
        <v/>
      </c>
      <c r="O425" s="45">
        <f t="shared" si="96"/>
        <v>0.62499999999999933</v>
      </c>
      <c r="P425" s="46">
        <f t="shared" si="97"/>
        <v>0.13571555215555153</v>
      </c>
      <c r="Q425" s="45">
        <f t="shared" si="98"/>
        <v>0</v>
      </c>
      <c r="R425" s="45">
        <f t="shared" si="99"/>
        <v>0.62499999999999933</v>
      </c>
      <c r="S425" s="46">
        <f t="shared" si="100"/>
        <v>0.13571555215555153</v>
      </c>
    </row>
    <row r="426" spans="1:19" x14ac:dyDescent="0.25">
      <c r="D426">
        <v>0.01</v>
      </c>
      <c r="F426" s="67">
        <v>0.73472222222222217</v>
      </c>
      <c r="H426" s="67">
        <v>0.73819444444444438</v>
      </c>
      <c r="I426" s="44" t="str">
        <f t="shared" si="101"/>
        <v/>
      </c>
      <c r="J426" s="45">
        <f t="shared" si="91"/>
        <v>23.000000000000238</v>
      </c>
      <c r="K426" s="45">
        <f t="shared" si="92"/>
        <v>4.9999999999999822</v>
      </c>
      <c r="L426" s="45">
        <f t="shared" si="93"/>
        <v>4</v>
      </c>
      <c r="M426" s="45">
        <f t="shared" ca="1" si="94"/>
        <v>830</v>
      </c>
      <c r="N426" s="45" t="str">
        <f t="shared" si="95"/>
        <v/>
      </c>
      <c r="O426" s="45">
        <f t="shared" si="96"/>
        <v>7.0150000000000725</v>
      </c>
      <c r="P426" s="46">
        <f t="shared" si="97"/>
        <v>3.3144073963321175</v>
      </c>
      <c r="Q426" s="45">
        <f t="shared" si="98"/>
        <v>4.9999999999999822E-2</v>
      </c>
      <c r="R426" s="45">
        <f t="shared" si="99"/>
        <v>7.0650000000000723</v>
      </c>
      <c r="S426" s="46">
        <f t="shared" si="100"/>
        <v>3.3644073963321173</v>
      </c>
    </row>
    <row r="427" spans="1:19" x14ac:dyDescent="0.25">
      <c r="D427">
        <v>0.6</v>
      </c>
      <c r="F427" s="67">
        <v>0.74375000000000002</v>
      </c>
      <c r="H427" s="67">
        <v>0.75416666666666676</v>
      </c>
      <c r="I427" s="44" t="str">
        <f t="shared" si="101"/>
        <v/>
      </c>
      <c r="J427" s="45">
        <f t="shared" si="91"/>
        <v>21.999999999999762</v>
      </c>
      <c r="K427" s="45">
        <f t="shared" si="92"/>
        <v>15.000000000000107</v>
      </c>
      <c r="L427" s="45">
        <f t="shared" si="93"/>
        <v>5</v>
      </c>
      <c r="M427" s="45">
        <f t="shared" ca="1" si="94"/>
        <v>830</v>
      </c>
      <c r="N427" s="45" t="str">
        <f t="shared" si="95"/>
        <v/>
      </c>
      <c r="O427" s="45">
        <f t="shared" si="96"/>
        <v>6.5999999999999286</v>
      </c>
      <c r="P427" s="46">
        <f t="shared" si="97"/>
        <v>0.99213159963821251</v>
      </c>
      <c r="Q427" s="45">
        <f t="shared" si="98"/>
        <v>9.0000000000000639</v>
      </c>
      <c r="R427" s="45">
        <f t="shared" si="99"/>
        <v>15.599999999999993</v>
      </c>
      <c r="S427" s="46">
        <f t="shared" si="100"/>
        <v>9.9921315996382774</v>
      </c>
    </row>
    <row r="428" spans="1:19" x14ac:dyDescent="0.25">
      <c r="D428">
        <v>0</v>
      </c>
      <c r="F428" s="67">
        <v>0.75763888888888886</v>
      </c>
      <c r="H428" s="67">
        <v>0.76944444444444438</v>
      </c>
      <c r="I428" s="44" t="str">
        <f t="shared" si="101"/>
        <v/>
      </c>
      <c r="J428" s="45">
        <f t="shared" si="91"/>
        <v>25.000000000000071</v>
      </c>
      <c r="K428" s="45">
        <f t="shared" si="92"/>
        <v>16.99999999999994</v>
      </c>
      <c r="L428" s="45">
        <f t="shared" si="93"/>
        <v>6</v>
      </c>
      <c r="M428" s="45">
        <f t="shared" ca="1" si="94"/>
        <v>830</v>
      </c>
      <c r="N428" s="45" t="str">
        <f t="shared" si="95"/>
        <v/>
      </c>
      <c r="O428" s="45">
        <f t="shared" si="96"/>
        <v>0.12500000000000036</v>
      </c>
      <c r="P428" s="46">
        <f t="shared" si="97"/>
        <v>2.7143110431110413E-2</v>
      </c>
      <c r="Q428" s="45">
        <f t="shared" si="98"/>
        <v>0</v>
      </c>
      <c r="R428" s="45">
        <f t="shared" si="99"/>
        <v>0.12500000000000036</v>
      </c>
      <c r="S428" s="46">
        <f t="shared" si="100"/>
        <v>2.7143110431110413E-2</v>
      </c>
    </row>
    <row r="429" spans="1:19" x14ac:dyDescent="0.25">
      <c r="D429">
        <v>0.01</v>
      </c>
      <c r="F429" s="67">
        <v>0.78402777777777777</v>
      </c>
      <c r="H429" s="67">
        <v>0.78680555555555554</v>
      </c>
      <c r="I429" s="44" t="str">
        <f t="shared" si="101"/>
        <v/>
      </c>
      <c r="J429" s="45">
        <f t="shared" ref="J429:J436" si="106">IF(AND(OR(AND(A429&lt;&gt;"",A430=""),AND(A429="",A430="")),D430&lt;&gt;""),(H430-H429)*1440,"")</f>
        <v>13.000000000000114</v>
      </c>
      <c r="K429" s="45">
        <f t="shared" ref="K429:K436" si="107">(H429-F429)*1440</f>
        <v>3.9999999999999858</v>
      </c>
      <c r="L429" s="45">
        <f t="shared" ref="L429:L436" si="108">IF(A429&lt;&gt;"",1,L428+1)</f>
        <v>7</v>
      </c>
      <c r="M429" s="45">
        <f t="shared" ref="M429:M436" ca="1" si="109">OFFSET(B429,-L429+1,0)</f>
        <v>830</v>
      </c>
      <c r="N429" s="45" t="str">
        <f t="shared" ref="N429:N436" si="110">IF(I429&lt;&gt;"",(I429-VALUE(CONCATENATE(LEFT(M429,LEN(M429)-2),":",RIGHT(M429,2))))*1440,"")</f>
        <v/>
      </c>
      <c r="O429" s="45">
        <f t="shared" ref="O429:O436" si="111">IF(J429&lt;&gt;"",(D429+D430)*J429/2,D429*5/2)</f>
        <v>0.7150000000000063</v>
      </c>
      <c r="P429" s="46">
        <f t="shared" ref="P429:P436" si="112">IF(J429&lt;&gt;"",(D430-D429)*J429/LN((D430+0.000001)/(D429+0.000001)),-5*(D429-0.000001)/(LN(1/D429)-13.8155))</f>
        <v>0.50814440432246799</v>
      </c>
      <c r="Q429" s="45">
        <f t="shared" ref="Q429:Q436" si="113">(D429*K429)</f>
        <v>3.9999999999999862E-2</v>
      </c>
      <c r="R429" s="45">
        <f t="shared" ref="R429:R436" si="114">O429+Q429</f>
        <v>0.75500000000000611</v>
      </c>
      <c r="S429" s="46">
        <f t="shared" ref="S429:S436" si="115">P429+Q429</f>
        <v>0.5481444043224678</v>
      </c>
    </row>
    <row r="430" spans="1:19" x14ac:dyDescent="0.25">
      <c r="D430">
        <v>0.1</v>
      </c>
      <c r="F430" s="67">
        <v>0.79236111111111107</v>
      </c>
      <c r="H430" s="67">
        <v>0.79583333333333339</v>
      </c>
      <c r="I430" s="44" t="str">
        <f t="shared" si="101"/>
        <v/>
      </c>
      <c r="J430" s="45">
        <f t="shared" si="106"/>
        <v>6.9999999999998153</v>
      </c>
      <c r="K430" s="45">
        <f t="shared" si="107"/>
        <v>5.0000000000001421</v>
      </c>
      <c r="L430" s="45">
        <f t="shared" si="108"/>
        <v>8</v>
      </c>
      <c r="M430" s="45">
        <f t="shared" ca="1" si="109"/>
        <v>830</v>
      </c>
      <c r="N430" s="45" t="str">
        <f t="shared" si="110"/>
        <v/>
      </c>
      <c r="O430" s="45">
        <f t="shared" si="111"/>
        <v>1.0499999999999725</v>
      </c>
      <c r="P430" s="46">
        <f t="shared" si="112"/>
        <v>1.009893813411594</v>
      </c>
      <c r="Q430" s="45">
        <f t="shared" si="113"/>
        <v>0.50000000000001421</v>
      </c>
      <c r="R430" s="45">
        <f t="shared" si="114"/>
        <v>1.5499999999999867</v>
      </c>
      <c r="S430" s="46">
        <f t="shared" si="115"/>
        <v>1.5098938134116082</v>
      </c>
    </row>
    <row r="431" spans="1:19" x14ac:dyDescent="0.25">
      <c r="D431">
        <v>0.2</v>
      </c>
      <c r="F431" s="67">
        <v>0.79861111111111116</v>
      </c>
      <c r="H431" s="67">
        <v>0.80069444444444438</v>
      </c>
      <c r="I431" s="44" t="str">
        <f t="shared" si="101"/>
        <v/>
      </c>
      <c r="J431" s="45">
        <f t="shared" si="106"/>
        <v>9.0000000000001279</v>
      </c>
      <c r="K431" s="45">
        <f t="shared" si="107"/>
        <v>2.9999999999998295</v>
      </c>
      <c r="L431" s="45">
        <f t="shared" si="108"/>
        <v>9</v>
      </c>
      <c r="M431" s="45">
        <f t="shared" ca="1" si="109"/>
        <v>830</v>
      </c>
      <c r="N431" s="45" t="str">
        <f t="shared" si="110"/>
        <v/>
      </c>
      <c r="O431" s="45">
        <f t="shared" si="111"/>
        <v>5.4000000000000767</v>
      </c>
      <c r="P431" s="46">
        <f t="shared" si="112"/>
        <v>4.4736226472680531</v>
      </c>
      <c r="Q431" s="45">
        <f t="shared" si="113"/>
        <v>0.59999999999996589</v>
      </c>
      <c r="R431" s="45">
        <f t="shared" si="114"/>
        <v>6.0000000000000426</v>
      </c>
      <c r="S431" s="46">
        <f t="shared" si="115"/>
        <v>5.073622647268019</v>
      </c>
    </row>
    <row r="432" spans="1:19" x14ac:dyDescent="0.25">
      <c r="D432">
        <v>1</v>
      </c>
      <c r="F432" s="67">
        <v>0.80625000000000002</v>
      </c>
      <c r="H432" s="67">
        <v>0.80694444444444446</v>
      </c>
      <c r="I432" s="44" t="str">
        <f t="shared" si="101"/>
        <v/>
      </c>
      <c r="J432" s="45">
        <f t="shared" si="106"/>
        <v>14.999999999999947</v>
      </c>
      <c r="K432" s="45">
        <f t="shared" si="107"/>
        <v>0.99999999999999645</v>
      </c>
      <c r="L432" s="45">
        <f t="shared" si="108"/>
        <v>10</v>
      </c>
      <c r="M432" s="45">
        <f t="shared" ca="1" si="109"/>
        <v>830</v>
      </c>
      <c r="N432" s="45" t="str">
        <f t="shared" si="110"/>
        <v/>
      </c>
      <c r="O432" s="45">
        <f t="shared" si="111"/>
        <v>82.499999999999702</v>
      </c>
      <c r="P432" s="46">
        <f t="shared" si="112"/>
        <v>58.629777973256324</v>
      </c>
      <c r="Q432" s="45">
        <f t="shared" si="113"/>
        <v>0.99999999999999645</v>
      </c>
      <c r="R432" s="45">
        <f t="shared" si="114"/>
        <v>83.499999999999702</v>
      </c>
      <c r="S432" s="46">
        <f t="shared" si="115"/>
        <v>59.629777973256324</v>
      </c>
    </row>
    <row r="433" spans="4:19" x14ac:dyDescent="0.25">
      <c r="D433">
        <v>10</v>
      </c>
      <c r="F433" s="67">
        <v>0.81319444444444444</v>
      </c>
      <c r="H433" s="67">
        <v>0.81736111111111109</v>
      </c>
      <c r="I433" s="44" t="str">
        <f t="shared" si="101"/>
        <v/>
      </c>
      <c r="J433" s="45">
        <f t="shared" si="106"/>
        <v>5.9999999999999787</v>
      </c>
      <c r="K433" s="45">
        <f t="shared" si="107"/>
        <v>5.9999999999999787</v>
      </c>
      <c r="L433" s="45">
        <f t="shared" si="108"/>
        <v>11</v>
      </c>
      <c r="M433" s="45">
        <f t="shared" ca="1" si="109"/>
        <v>830</v>
      </c>
      <c r="N433" s="45" t="str">
        <f t="shared" si="110"/>
        <v/>
      </c>
      <c r="O433" s="45">
        <f t="shared" si="111"/>
        <v>89.999999999999687</v>
      </c>
      <c r="P433" s="46">
        <f t="shared" si="112"/>
        <v>86.561708697444416</v>
      </c>
      <c r="Q433" s="45">
        <f t="shared" si="113"/>
        <v>59.999999999999787</v>
      </c>
      <c r="R433" s="45">
        <f t="shared" si="114"/>
        <v>149.99999999999949</v>
      </c>
      <c r="S433" s="46">
        <f t="shared" si="115"/>
        <v>146.5617086974442</v>
      </c>
    </row>
    <row r="434" spans="4:19" x14ac:dyDescent="0.25">
      <c r="D434">
        <v>20</v>
      </c>
      <c r="F434" s="67">
        <v>0.8208333333333333</v>
      </c>
      <c r="H434" s="67">
        <v>0.82152777777777775</v>
      </c>
      <c r="I434" s="44" t="str">
        <f t="shared" si="101"/>
        <v/>
      </c>
      <c r="J434" s="45">
        <f t="shared" si="106"/>
        <v>13.99999999999995</v>
      </c>
      <c r="K434" s="45">
        <f t="shared" si="107"/>
        <v>0.99999999999999645</v>
      </c>
      <c r="L434" s="45">
        <f t="shared" si="108"/>
        <v>12</v>
      </c>
      <c r="M434" s="45">
        <f t="shared" ca="1" si="109"/>
        <v>830</v>
      </c>
      <c r="N434" s="45" t="str">
        <f t="shared" si="110"/>
        <v/>
      </c>
      <c r="O434" s="45">
        <f t="shared" si="111"/>
        <v>1539.9999999999945</v>
      </c>
      <c r="P434" s="46">
        <f t="shared" si="112"/>
        <v>1094.4221157847571</v>
      </c>
      <c r="Q434" s="45">
        <f t="shared" si="113"/>
        <v>19.999999999999929</v>
      </c>
      <c r="R434" s="45">
        <f t="shared" si="114"/>
        <v>1559.9999999999945</v>
      </c>
      <c r="S434" s="46">
        <f t="shared" si="115"/>
        <v>1114.4221157847571</v>
      </c>
    </row>
    <row r="435" spans="4:19" x14ac:dyDescent="0.25">
      <c r="D435">
        <v>200</v>
      </c>
      <c r="F435" s="67">
        <v>0.82986111111111116</v>
      </c>
      <c r="H435" s="67">
        <v>0.83124999999999993</v>
      </c>
      <c r="I435" s="44" t="str">
        <f t="shared" si="101"/>
        <v/>
      </c>
      <c r="J435" s="45">
        <f t="shared" si="106"/>
        <v>17.000000000000099</v>
      </c>
      <c r="K435" s="45">
        <f t="shared" si="107"/>
        <v>1.999999999999833</v>
      </c>
      <c r="L435" s="45">
        <f t="shared" si="108"/>
        <v>13</v>
      </c>
      <c r="M435" s="45">
        <f t="shared" ca="1" si="109"/>
        <v>830</v>
      </c>
      <c r="N435" s="45" t="str">
        <f t="shared" si="110"/>
        <v/>
      </c>
      <c r="O435" s="45">
        <f t="shared" si="111"/>
        <v>1717.00000000001</v>
      </c>
      <c r="P435" s="46">
        <f t="shared" si="112"/>
        <v>730.91769160795354</v>
      </c>
      <c r="Q435" s="45">
        <f t="shared" si="113"/>
        <v>399.99999999996658</v>
      </c>
      <c r="R435" s="45">
        <f t="shared" si="114"/>
        <v>2116.9999999999764</v>
      </c>
      <c r="S435" s="46">
        <f t="shared" si="115"/>
        <v>1130.91769160792</v>
      </c>
    </row>
    <row r="436" spans="4:19" x14ac:dyDescent="0.25">
      <c r="D436">
        <v>2</v>
      </c>
      <c r="F436" s="67">
        <v>0.83888888888888891</v>
      </c>
      <c r="H436" s="67">
        <v>0.84305555555555556</v>
      </c>
      <c r="I436" s="44">
        <f t="shared" si="101"/>
        <v>0.84652777777777777</v>
      </c>
      <c r="J436" s="45" t="str">
        <f t="shared" si="106"/>
        <v/>
      </c>
      <c r="K436" s="45">
        <f t="shared" si="107"/>
        <v>5.9999999999999787</v>
      </c>
      <c r="L436" s="45">
        <f t="shared" si="108"/>
        <v>14</v>
      </c>
      <c r="M436" s="45">
        <f t="shared" ca="1" si="109"/>
        <v>830</v>
      </c>
      <c r="N436" s="45">
        <f t="shared" ca="1" si="110"/>
        <v>709</v>
      </c>
      <c r="O436" s="45">
        <f t="shared" si="111"/>
        <v>5</v>
      </c>
      <c r="P436" s="46">
        <f t="shared" si="112"/>
        <v>0.68924379203313568</v>
      </c>
      <c r="Q436" s="45">
        <f t="shared" si="113"/>
        <v>11.999999999999957</v>
      </c>
      <c r="R436" s="45">
        <f t="shared" si="114"/>
        <v>16.999999999999957</v>
      </c>
      <c r="S436" s="46">
        <f t="shared" si="115"/>
        <v>12.689243792033093</v>
      </c>
    </row>
  </sheetData>
  <conditionalFormatting sqref="I2:N436">
    <cfRule type="cellIs" dxfId="18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3ACDF-326B-4031-8E15-9A4745E92E6D}">
  <sheetPr codeName="Sheet5"/>
  <dimension ref="A1:S226"/>
  <sheetViews>
    <sheetView workbookViewId="0">
      <selection activeCell="B15" sqref="B15"/>
    </sheetView>
  </sheetViews>
  <sheetFormatPr defaultRowHeight="15" x14ac:dyDescent="0.25"/>
  <cols>
    <col min="1" max="1" width="9.7109375" bestFit="1" customWidth="1"/>
    <col min="2" max="2" width="10.5703125" bestFit="1" customWidth="1"/>
    <col min="6" max="6" width="10.42578125" bestFit="1" customWidth="1"/>
    <col min="8" max="8" width="11.5703125" bestFit="1" customWidth="1"/>
    <col min="19" max="19" width="9.5703125" bestFit="1" customWidth="1"/>
  </cols>
  <sheetData>
    <row r="1" spans="1:19" s="45" customFormat="1" ht="60" x14ac:dyDescent="0.25">
      <c r="A1" s="13" t="s">
        <v>0</v>
      </c>
      <c r="B1" s="43" t="s">
        <v>1</v>
      </c>
      <c r="C1" s="69" t="s">
        <v>2</v>
      </c>
      <c r="D1" s="47" t="s">
        <v>3</v>
      </c>
      <c r="E1" s="69" t="s">
        <v>4</v>
      </c>
      <c r="F1" s="43" t="s">
        <v>4</v>
      </c>
      <c r="G1" s="69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s="45" customFormat="1" x14ac:dyDescent="0.25">
      <c r="A2" s="15">
        <v>37348</v>
      </c>
      <c r="B2" s="43">
        <v>0.34375</v>
      </c>
      <c r="C2" s="69">
        <v>306</v>
      </c>
      <c r="D2" s="70">
        <v>0.01</v>
      </c>
      <c r="F2" s="75">
        <v>0.42152777777777778</v>
      </c>
      <c r="H2" s="43">
        <v>0.4465277777777778</v>
      </c>
      <c r="I2" s="44" t="str">
        <f>IF(OR(A3&lt;&gt;"",D3=""),H2+TIME(0,5,0),"")</f>
        <v/>
      </c>
      <c r="J2" s="45">
        <f>IF(AND(OR(AND(A2&lt;&gt;"",A3=""),AND(A2="",A3="")),D3&lt;&gt;""),(F3-H2)*1440,"")</f>
        <v>8.999999999999968</v>
      </c>
      <c r="K2" s="45">
        <f>(H2-F2)*1440</f>
        <v>36.000000000000028</v>
      </c>
      <c r="L2" s="45">
        <f>IF(A2&lt;&gt;"",1,L1+1)</f>
        <v>1</v>
      </c>
      <c r="M2" s="45">
        <f ca="1">OFFSET(B2,-L2+1,0)</f>
        <v>0.34375</v>
      </c>
      <c r="N2" s="45" t="str">
        <f t="shared" ref="N2" si="0">IF(I2&lt;&gt;"",(I2-VALUE(CONCATENATE(LEFT(M2,LEN(M2)-2),":",RIGHT(M2,2))))*1440,"")</f>
        <v/>
      </c>
      <c r="O2" s="45">
        <f>IF(J2&lt;&gt;"",(D2+D3)*J2/2,D2*5/2)</f>
        <v>225.04499999999919</v>
      </c>
      <c r="P2" s="46">
        <f>IF(J2&lt;&gt;"",(D3-D2)*J2/LN((D3+0.000001)/(D2+0.000001)),-5*(D2-0.000001)/(LN(1/D2)-13.8155))</f>
        <v>52.824360209283462</v>
      </c>
      <c r="Q2" s="45">
        <f>(D2*K2)</f>
        <v>0.36000000000000026</v>
      </c>
      <c r="R2" s="45">
        <f>O2+Q2</f>
        <v>225.40499999999921</v>
      </c>
      <c r="S2" s="46">
        <f>P2+Q2</f>
        <v>53.184360209283462</v>
      </c>
    </row>
    <row r="3" spans="1:19" x14ac:dyDescent="0.25">
      <c r="D3">
        <v>50</v>
      </c>
      <c r="F3" s="76">
        <v>0.45277777777777778</v>
      </c>
      <c r="H3" s="76">
        <v>0.46111111111111108</v>
      </c>
      <c r="I3" s="44">
        <f t="shared" ref="I3:I66" si="1">IF(OR(A4&lt;&gt;"",D4=""),H3+TIME(0,5,0),"")</f>
        <v>0.46458333333333329</v>
      </c>
      <c r="J3" s="45" t="str">
        <f t="shared" ref="J3:J66" si="2">IF(AND(OR(AND(A3&lt;&gt;"",A4=""),AND(A3="",A4="")),D4&lt;&gt;""),(F4-H3)*1440,"")</f>
        <v/>
      </c>
      <c r="K3" s="45">
        <f t="shared" ref="K3:K66" si="3">(H3-F3)*1440</f>
        <v>11.999999999999957</v>
      </c>
      <c r="L3" s="45">
        <f t="shared" ref="L3:L66" si="4">IF(A3&lt;&gt;"",1,L2+1)</f>
        <v>2</v>
      </c>
      <c r="M3" s="45">
        <f t="shared" ref="M3:M66" ca="1" si="5">OFFSET(B3,-L3+1,0)</f>
        <v>0.34375</v>
      </c>
      <c r="N3" s="45" t="e">
        <f t="shared" ref="N3:N66" ca="1" si="6">IF(I3&lt;&gt;"",(I3-VALUE(CONCATENATE(LEFT(M3,LEN(M3)-2),":",RIGHT(M3,2))))*1440,"")</f>
        <v>#VALUE!</v>
      </c>
      <c r="O3" s="45">
        <f t="shared" ref="O3:O66" si="7">IF(J3&lt;&gt;"",(D3+D4)*J3/2,D3*5/2)</f>
        <v>125</v>
      </c>
      <c r="P3" s="46">
        <f t="shared" ref="P3:P66" si="8">IF(J3&lt;&gt;"",(D4-D3)*J3/LN((D4+0.000001)/(D3+0.000001)),-5*(D3-0.000001)/(LN(1/D3)-13.8155))</f>
        <v>14.102364719732718</v>
      </c>
      <c r="Q3" s="45">
        <f t="shared" ref="Q3:Q66" si="9">(D3*K3)</f>
        <v>599.99999999999784</v>
      </c>
      <c r="R3" s="45">
        <f t="shared" ref="R3:R66" si="10">O3+Q3</f>
        <v>724.99999999999784</v>
      </c>
      <c r="S3" s="46">
        <f t="shared" ref="S3:S66" si="11">P3+Q3</f>
        <v>614.10236471973053</v>
      </c>
    </row>
    <row r="4" spans="1:19" x14ac:dyDescent="0.25">
      <c r="A4" s="77">
        <v>37348</v>
      </c>
      <c r="B4" s="76">
        <v>0.54513888888888895</v>
      </c>
      <c r="D4">
        <v>100</v>
      </c>
      <c r="F4" s="76">
        <v>0.56319444444444444</v>
      </c>
      <c r="H4" s="76">
        <v>0.58124999999999993</v>
      </c>
      <c r="I4" s="44" t="str">
        <f t="shared" si="1"/>
        <v/>
      </c>
      <c r="J4" s="45">
        <f t="shared" si="2"/>
        <v>5.0000000000001421</v>
      </c>
      <c r="K4" s="45">
        <f t="shared" si="3"/>
        <v>25.999999999999908</v>
      </c>
      <c r="L4" s="45">
        <f t="shared" si="4"/>
        <v>1</v>
      </c>
      <c r="M4" s="45">
        <f t="shared" ca="1" si="5"/>
        <v>0.54513888888888895</v>
      </c>
      <c r="N4" s="45" t="str">
        <f t="shared" si="6"/>
        <v/>
      </c>
      <c r="O4" s="45">
        <f t="shared" si="7"/>
        <v>700.0000000000199</v>
      </c>
      <c r="P4" s="46">
        <f t="shared" si="8"/>
        <v>680.51901635289767</v>
      </c>
      <c r="Q4" s="45">
        <f t="shared" si="9"/>
        <v>2599.9999999999909</v>
      </c>
      <c r="R4" s="45">
        <f t="shared" si="10"/>
        <v>3300.0000000000109</v>
      </c>
      <c r="S4" s="46">
        <f t="shared" si="11"/>
        <v>3280.5190163528887</v>
      </c>
    </row>
    <row r="5" spans="1:19" x14ac:dyDescent="0.25">
      <c r="D5">
        <v>180</v>
      </c>
      <c r="F5" s="76">
        <v>0.58472222222222225</v>
      </c>
      <c r="H5" s="76">
        <v>0.58750000000000002</v>
      </c>
      <c r="I5" s="44" t="str">
        <f t="shared" si="1"/>
        <v/>
      </c>
      <c r="J5" s="45">
        <f t="shared" si="2"/>
        <v>6.9999999999999751</v>
      </c>
      <c r="K5" s="45">
        <f t="shared" si="3"/>
        <v>3.9999999999999858</v>
      </c>
      <c r="L5" s="45">
        <f t="shared" si="4"/>
        <v>2</v>
      </c>
      <c r="M5" s="45">
        <f t="shared" ca="1" si="5"/>
        <v>0.54513888888888895</v>
      </c>
      <c r="N5" s="45" t="str">
        <f t="shared" si="6"/>
        <v/>
      </c>
      <c r="O5" s="45">
        <f t="shared" si="7"/>
        <v>692.9999999999975</v>
      </c>
      <c r="P5" s="46">
        <f t="shared" si="8"/>
        <v>492.48995317256896</v>
      </c>
      <c r="Q5" s="45">
        <f t="shared" si="9"/>
        <v>719.9999999999975</v>
      </c>
      <c r="R5" s="45">
        <f t="shared" si="10"/>
        <v>1412.999999999995</v>
      </c>
      <c r="S5" s="46">
        <f t="shared" si="11"/>
        <v>1212.4899531725664</v>
      </c>
    </row>
    <row r="6" spans="1:19" x14ac:dyDescent="0.25">
      <c r="D6">
        <v>18</v>
      </c>
      <c r="F6" s="76">
        <v>0.59236111111111112</v>
      </c>
      <c r="H6" s="76">
        <v>0.59513888888888888</v>
      </c>
      <c r="I6" s="44" t="str">
        <f t="shared" si="1"/>
        <v/>
      </c>
      <c r="J6" s="45">
        <f t="shared" si="2"/>
        <v>10.999999999999961</v>
      </c>
      <c r="K6" s="45">
        <f t="shared" si="3"/>
        <v>3.9999999999999858</v>
      </c>
      <c r="L6" s="45">
        <f t="shared" si="4"/>
        <v>3</v>
      </c>
      <c r="M6" s="45">
        <f t="shared" ca="1" si="5"/>
        <v>0.54513888888888895</v>
      </c>
      <c r="N6" s="45" t="str">
        <f t="shared" si="6"/>
        <v/>
      </c>
      <c r="O6" s="45">
        <f t="shared" si="7"/>
        <v>100.09999999999964</v>
      </c>
      <c r="P6" s="46">
        <f t="shared" si="8"/>
        <v>43.512999324856423</v>
      </c>
      <c r="Q6" s="45">
        <f t="shared" si="9"/>
        <v>71.999999999999744</v>
      </c>
      <c r="R6" s="45">
        <f t="shared" si="10"/>
        <v>172.0999999999994</v>
      </c>
      <c r="S6" s="46">
        <f t="shared" si="11"/>
        <v>115.51299932485617</v>
      </c>
    </row>
    <row r="7" spans="1:19" x14ac:dyDescent="0.25">
      <c r="D7">
        <v>0.2</v>
      </c>
      <c r="F7" s="76">
        <v>0.60277777777777775</v>
      </c>
      <c r="H7" s="76">
        <v>0.60486111111111118</v>
      </c>
      <c r="I7" s="44">
        <f t="shared" si="1"/>
        <v>0.60833333333333339</v>
      </c>
      <c r="J7" s="45" t="str">
        <f t="shared" si="2"/>
        <v/>
      </c>
      <c r="K7" s="45">
        <f t="shared" si="3"/>
        <v>3.0000000000001492</v>
      </c>
      <c r="L7" s="45">
        <f t="shared" si="4"/>
        <v>4</v>
      </c>
      <c r="M7" s="45">
        <f t="shared" ca="1" si="5"/>
        <v>0.54513888888888895</v>
      </c>
      <c r="N7" s="45" t="e">
        <f t="shared" ca="1" si="6"/>
        <v>#VALUE!</v>
      </c>
      <c r="O7" s="45">
        <f t="shared" si="7"/>
        <v>0.5</v>
      </c>
      <c r="P7" s="46">
        <f t="shared" si="8"/>
        <v>8.192609482288947E-2</v>
      </c>
      <c r="Q7" s="45">
        <f t="shared" si="9"/>
        <v>0.60000000000002984</v>
      </c>
      <c r="R7" s="45">
        <f t="shared" si="10"/>
        <v>1.1000000000000298</v>
      </c>
      <c r="S7" s="46">
        <f t="shared" si="11"/>
        <v>0.68192609482291933</v>
      </c>
    </row>
    <row r="8" spans="1:19" x14ac:dyDescent="0.25">
      <c r="A8" s="77">
        <v>37348</v>
      </c>
      <c r="B8" s="76">
        <v>0.62916666666666665</v>
      </c>
      <c r="D8">
        <v>1.7999999999999999E-2</v>
      </c>
      <c r="F8" s="76">
        <v>0.65347222222222223</v>
      </c>
      <c r="H8" s="76">
        <v>0.65972222222222221</v>
      </c>
      <c r="I8" s="44" t="str">
        <f t="shared" si="1"/>
        <v/>
      </c>
      <c r="J8" s="45">
        <f t="shared" si="2"/>
        <v>12.000000000000117</v>
      </c>
      <c r="K8" s="45">
        <f t="shared" si="3"/>
        <v>8.999999999999968</v>
      </c>
      <c r="L8" s="45">
        <f t="shared" si="4"/>
        <v>1</v>
      </c>
      <c r="M8" s="45">
        <f t="shared" ca="1" si="5"/>
        <v>0.62916666666666665</v>
      </c>
      <c r="N8" s="45" t="str">
        <f t="shared" si="6"/>
        <v/>
      </c>
      <c r="O8" s="45">
        <f t="shared" si="7"/>
        <v>8.5080000000000826</v>
      </c>
      <c r="P8" s="46">
        <f t="shared" si="8"/>
        <v>3.8090855122731684</v>
      </c>
      <c r="Q8" s="45">
        <f t="shared" si="9"/>
        <v>0.16199999999999942</v>
      </c>
      <c r="R8" s="45">
        <f t="shared" si="10"/>
        <v>8.6700000000000816</v>
      </c>
      <c r="S8" s="46">
        <f t="shared" si="11"/>
        <v>3.9710855122731679</v>
      </c>
    </row>
    <row r="9" spans="1:19" x14ac:dyDescent="0.25">
      <c r="D9">
        <v>1.4</v>
      </c>
      <c r="F9" s="76">
        <v>0.66805555555555562</v>
      </c>
      <c r="H9" s="76">
        <v>0.6743055555555556</v>
      </c>
      <c r="I9" s="44" t="str">
        <f t="shared" si="1"/>
        <v/>
      </c>
      <c r="J9" s="45">
        <f t="shared" si="2"/>
        <v>7.9999999999999716</v>
      </c>
      <c r="K9" s="45">
        <f t="shared" si="3"/>
        <v>8.999999999999968</v>
      </c>
      <c r="L9" s="45">
        <f t="shared" si="4"/>
        <v>2</v>
      </c>
      <c r="M9" s="45">
        <f t="shared" ca="1" si="5"/>
        <v>0.62916666666666665</v>
      </c>
      <c r="N9" s="45" t="str">
        <f t="shared" si="6"/>
        <v/>
      </c>
      <c r="O9" s="45">
        <f t="shared" si="7"/>
        <v>69.599999999999753</v>
      </c>
      <c r="P9" s="46">
        <f t="shared" si="8"/>
        <v>47.945175010919158</v>
      </c>
      <c r="Q9" s="45">
        <f t="shared" si="9"/>
        <v>12.599999999999955</v>
      </c>
      <c r="R9" s="45">
        <f t="shared" si="10"/>
        <v>82.199999999999704</v>
      </c>
      <c r="S9" s="46">
        <f t="shared" si="11"/>
        <v>60.54517501091911</v>
      </c>
    </row>
    <row r="10" spans="1:19" x14ac:dyDescent="0.25">
      <c r="D10">
        <v>16</v>
      </c>
      <c r="F10" s="76">
        <v>0.67986111111111114</v>
      </c>
      <c r="H10" s="76">
        <v>0.68611111111111101</v>
      </c>
      <c r="I10" s="44" t="str">
        <f t="shared" si="1"/>
        <v/>
      </c>
      <c r="J10" s="45">
        <f t="shared" si="2"/>
        <v>18.000000000000096</v>
      </c>
      <c r="K10" s="45">
        <f t="shared" si="3"/>
        <v>8.9999999999998082</v>
      </c>
      <c r="L10" s="45">
        <f t="shared" si="4"/>
        <v>3</v>
      </c>
      <c r="M10" s="45">
        <f t="shared" ca="1" si="5"/>
        <v>0.62916666666666665</v>
      </c>
      <c r="N10" s="45" t="str">
        <f t="shared" si="6"/>
        <v/>
      </c>
      <c r="O10" s="45">
        <f t="shared" si="7"/>
        <v>145.80000000000078</v>
      </c>
      <c r="P10" s="46">
        <f t="shared" si="8"/>
        <v>64.901549935868601</v>
      </c>
      <c r="Q10" s="45">
        <f t="shared" si="9"/>
        <v>143.99999999999693</v>
      </c>
      <c r="R10" s="45">
        <f t="shared" si="10"/>
        <v>289.79999999999768</v>
      </c>
      <c r="S10" s="46">
        <f t="shared" si="11"/>
        <v>208.90154993586555</v>
      </c>
    </row>
    <row r="11" spans="1:19" x14ac:dyDescent="0.25">
      <c r="D11">
        <v>0.2</v>
      </c>
      <c r="F11" s="76">
        <v>0.69861111111111107</v>
      </c>
      <c r="H11" s="76">
        <v>0.70208333333333339</v>
      </c>
      <c r="I11" s="44">
        <f t="shared" si="1"/>
        <v>0.7055555555555556</v>
      </c>
      <c r="J11" s="45" t="str">
        <f t="shared" si="2"/>
        <v/>
      </c>
      <c r="K11" s="45">
        <f t="shared" si="3"/>
        <v>5.0000000000001421</v>
      </c>
      <c r="L11" s="45">
        <f t="shared" si="4"/>
        <v>4</v>
      </c>
      <c r="M11" s="45">
        <f t="shared" ca="1" si="5"/>
        <v>0.62916666666666665</v>
      </c>
      <c r="N11" s="45" t="e">
        <f t="shared" ca="1" si="6"/>
        <v>#VALUE!</v>
      </c>
      <c r="O11" s="45">
        <f t="shared" si="7"/>
        <v>0.5</v>
      </c>
      <c r="P11" s="46">
        <f t="shared" si="8"/>
        <v>8.192609482288947E-2</v>
      </c>
      <c r="Q11" s="45">
        <f t="shared" si="9"/>
        <v>1.0000000000000284</v>
      </c>
      <c r="R11" s="45">
        <f t="shared" si="10"/>
        <v>1.5000000000000284</v>
      </c>
      <c r="S11" s="46">
        <f t="shared" si="11"/>
        <v>1.0819260948229179</v>
      </c>
    </row>
    <row r="12" spans="1:19" x14ac:dyDescent="0.25">
      <c r="A12" s="77">
        <v>37350</v>
      </c>
      <c r="B12" s="76">
        <v>0.54652777777777783</v>
      </c>
      <c r="D12">
        <v>0.01</v>
      </c>
      <c r="F12" s="76">
        <v>0.56944444444444442</v>
      </c>
      <c r="H12" s="76">
        <v>0.57152777777777775</v>
      </c>
      <c r="I12" s="44" t="str">
        <f t="shared" si="1"/>
        <v/>
      </c>
      <c r="J12" s="45">
        <f t="shared" si="2"/>
        <v>11.000000000000121</v>
      </c>
      <c r="K12" s="45">
        <f t="shared" si="3"/>
        <v>2.9999999999999893</v>
      </c>
      <c r="L12" s="45">
        <f t="shared" si="4"/>
        <v>1</v>
      </c>
      <c r="M12" s="45">
        <f t="shared" ca="1" si="5"/>
        <v>0.54652777777777783</v>
      </c>
      <c r="N12" s="45" t="str">
        <f t="shared" si="6"/>
        <v/>
      </c>
      <c r="O12" s="45">
        <f t="shared" si="7"/>
        <v>110.05500000000121</v>
      </c>
      <c r="P12" s="46">
        <f t="shared" si="8"/>
        <v>28.929839918786467</v>
      </c>
      <c r="Q12" s="45">
        <f t="shared" si="9"/>
        <v>2.9999999999999895E-2</v>
      </c>
      <c r="R12" s="45">
        <f t="shared" si="10"/>
        <v>110.08500000000122</v>
      </c>
      <c r="S12" s="46">
        <f t="shared" si="11"/>
        <v>28.959839918786468</v>
      </c>
    </row>
    <row r="13" spans="1:19" x14ac:dyDescent="0.25">
      <c r="D13">
        <v>20</v>
      </c>
      <c r="F13" s="76">
        <v>0.57916666666666672</v>
      </c>
      <c r="H13" s="76">
        <v>0.65555555555555556</v>
      </c>
      <c r="I13" s="44" t="str">
        <f t="shared" si="1"/>
        <v/>
      </c>
      <c r="J13" s="45">
        <f t="shared" si="2"/>
        <v>3.9999999999999858</v>
      </c>
      <c r="K13" s="45">
        <f t="shared" si="3"/>
        <v>109.99999999999993</v>
      </c>
      <c r="L13" s="45">
        <f t="shared" si="4"/>
        <v>2</v>
      </c>
      <c r="M13" s="45">
        <f t="shared" ca="1" si="5"/>
        <v>0.54652777777777783</v>
      </c>
      <c r="N13" s="45" t="str">
        <f t="shared" si="6"/>
        <v/>
      </c>
      <c r="O13" s="45">
        <f t="shared" si="7"/>
        <v>43.599999999999845</v>
      </c>
      <c r="P13" s="46">
        <f t="shared" si="8"/>
        <v>30.233247388565221</v>
      </c>
      <c r="Q13" s="45">
        <f t="shared" si="9"/>
        <v>2199.9999999999986</v>
      </c>
      <c r="R13" s="45">
        <f t="shared" si="10"/>
        <v>2243.5999999999985</v>
      </c>
      <c r="S13" s="46">
        <f t="shared" si="11"/>
        <v>2230.233247388564</v>
      </c>
    </row>
    <row r="14" spans="1:19" x14ac:dyDescent="0.25">
      <c r="D14">
        <v>1.8</v>
      </c>
      <c r="F14" s="76">
        <v>0.65833333333333333</v>
      </c>
      <c r="H14" s="76">
        <v>0.67083333333333339</v>
      </c>
      <c r="I14" s="44">
        <f t="shared" si="1"/>
        <v>0.6743055555555556</v>
      </c>
      <c r="J14" s="45" t="str">
        <f t="shared" si="2"/>
        <v/>
      </c>
      <c r="K14" s="45">
        <f t="shared" si="3"/>
        <v>18.000000000000096</v>
      </c>
      <c r="L14" s="45">
        <f t="shared" si="4"/>
        <v>3</v>
      </c>
      <c r="M14" s="45">
        <f t="shared" ca="1" si="5"/>
        <v>0.54652777777777783</v>
      </c>
      <c r="N14" s="45" t="e">
        <f t="shared" ca="1" si="6"/>
        <v>#VALUE!</v>
      </c>
      <c r="O14" s="45">
        <f t="shared" si="7"/>
        <v>4.5</v>
      </c>
      <c r="P14" s="46">
        <f t="shared" si="8"/>
        <v>0.62485703502181611</v>
      </c>
      <c r="Q14" s="45">
        <f t="shared" si="9"/>
        <v>32.400000000000176</v>
      </c>
      <c r="R14" s="45">
        <f t="shared" si="10"/>
        <v>36.900000000000176</v>
      </c>
      <c r="S14" s="46">
        <f t="shared" si="11"/>
        <v>33.024857035021995</v>
      </c>
    </row>
    <row r="15" spans="1:19" x14ac:dyDescent="0.25">
      <c r="A15" s="77">
        <v>37355</v>
      </c>
      <c r="B15" s="76">
        <v>0.34791666666666665</v>
      </c>
      <c r="D15">
        <v>0.01</v>
      </c>
      <c r="F15" s="76">
        <v>0.38680555555555557</v>
      </c>
      <c r="H15" s="76">
        <v>0.39027777777777778</v>
      </c>
      <c r="I15" s="44" t="str">
        <f t="shared" si="1"/>
        <v/>
      </c>
      <c r="J15" s="45">
        <f t="shared" si="2"/>
        <v>2.9999999999999893</v>
      </c>
      <c r="K15" s="45">
        <f t="shared" si="3"/>
        <v>4.9999999999999822</v>
      </c>
      <c r="L15" s="45">
        <f t="shared" si="4"/>
        <v>1</v>
      </c>
      <c r="M15" s="45">
        <f t="shared" ca="1" si="5"/>
        <v>0.34791666666666665</v>
      </c>
      <c r="N15" s="45" t="str">
        <f t="shared" si="6"/>
        <v/>
      </c>
      <c r="O15" s="45">
        <f t="shared" si="7"/>
        <v>0.16499999999999942</v>
      </c>
      <c r="P15" s="46">
        <f t="shared" si="8"/>
        <v>0.11726409330518348</v>
      </c>
      <c r="Q15" s="45">
        <f t="shared" si="9"/>
        <v>4.9999999999999822E-2</v>
      </c>
      <c r="R15" s="45">
        <f t="shared" si="10"/>
        <v>0.21499999999999925</v>
      </c>
      <c r="S15" s="46">
        <f t="shared" si="11"/>
        <v>0.1672640933051833</v>
      </c>
    </row>
    <row r="16" spans="1:19" x14ac:dyDescent="0.25">
      <c r="D16">
        <v>0.1</v>
      </c>
      <c r="F16" s="76">
        <v>0.3923611111111111</v>
      </c>
      <c r="H16" s="76">
        <v>0.41180555555555554</v>
      </c>
      <c r="I16" s="44" t="str">
        <f t="shared" si="1"/>
        <v/>
      </c>
      <c r="J16" s="45">
        <f t="shared" si="2"/>
        <v>5.9999999999999787</v>
      </c>
      <c r="K16" s="45">
        <f t="shared" si="3"/>
        <v>27.999999999999979</v>
      </c>
      <c r="L16" s="45">
        <f t="shared" si="4"/>
        <v>2</v>
      </c>
      <c r="M16" s="45">
        <f t="shared" ca="1" si="5"/>
        <v>0.34791666666666665</v>
      </c>
      <c r="N16" s="45" t="str">
        <f t="shared" si="6"/>
        <v/>
      </c>
      <c r="O16" s="45">
        <f t="shared" si="7"/>
        <v>6.2999999999999776</v>
      </c>
      <c r="P16" s="46">
        <f t="shared" si="8"/>
        <v>3.8054255555448866</v>
      </c>
      <c r="Q16" s="45">
        <f t="shared" si="9"/>
        <v>2.799999999999998</v>
      </c>
      <c r="R16" s="45">
        <f t="shared" si="10"/>
        <v>9.0999999999999766</v>
      </c>
      <c r="S16" s="46">
        <f t="shared" si="11"/>
        <v>6.6054255555448851</v>
      </c>
    </row>
    <row r="17" spans="1:19" x14ac:dyDescent="0.25">
      <c r="D17">
        <v>2</v>
      </c>
      <c r="F17" s="76">
        <v>0.41597222222222219</v>
      </c>
      <c r="H17" s="76">
        <v>0.43055555555555558</v>
      </c>
      <c r="I17" s="44" t="str">
        <f t="shared" si="1"/>
        <v/>
      </c>
      <c r="J17" s="45">
        <f t="shared" si="2"/>
        <v>9.9999999999999645</v>
      </c>
      <c r="K17" s="45">
        <f t="shared" si="3"/>
        <v>21.000000000000085</v>
      </c>
      <c r="L17" s="45">
        <f t="shared" si="4"/>
        <v>3</v>
      </c>
      <c r="M17" s="45">
        <f t="shared" ca="1" si="5"/>
        <v>0.34791666666666665</v>
      </c>
      <c r="N17" s="45" t="str">
        <f t="shared" si="6"/>
        <v/>
      </c>
      <c r="O17" s="45">
        <f t="shared" si="7"/>
        <v>259.99999999999909</v>
      </c>
      <c r="P17" s="46">
        <f t="shared" si="8"/>
        <v>149.12040653119286</v>
      </c>
      <c r="Q17" s="45">
        <f t="shared" si="9"/>
        <v>42.000000000000171</v>
      </c>
      <c r="R17" s="45">
        <f t="shared" si="10"/>
        <v>301.99999999999926</v>
      </c>
      <c r="S17" s="46">
        <f t="shared" si="11"/>
        <v>191.12040653119303</v>
      </c>
    </row>
    <row r="18" spans="1:19" x14ac:dyDescent="0.25">
      <c r="D18">
        <v>50</v>
      </c>
      <c r="F18" s="76">
        <v>0.4375</v>
      </c>
      <c r="H18" s="76">
        <v>0.4513888888888889</v>
      </c>
      <c r="I18" s="44" t="str">
        <f t="shared" si="1"/>
        <v/>
      </c>
      <c r="J18" s="45">
        <f t="shared" si="2"/>
        <v>11.000000000000041</v>
      </c>
      <c r="K18" s="45">
        <f t="shared" si="3"/>
        <v>20.000000000000007</v>
      </c>
      <c r="L18" s="45">
        <f t="shared" si="4"/>
        <v>4</v>
      </c>
      <c r="M18" s="45">
        <f t="shared" ca="1" si="5"/>
        <v>0.34791666666666665</v>
      </c>
      <c r="N18" s="45" t="str">
        <f t="shared" si="6"/>
        <v/>
      </c>
      <c r="O18" s="45">
        <f t="shared" si="7"/>
        <v>275.55000000000103</v>
      </c>
      <c r="P18" s="46">
        <f t="shared" si="8"/>
        <v>88.324295398677322</v>
      </c>
      <c r="Q18" s="45">
        <f t="shared" si="9"/>
        <v>1000.0000000000003</v>
      </c>
      <c r="R18" s="45">
        <f t="shared" si="10"/>
        <v>1275.5500000000013</v>
      </c>
      <c r="S18" s="46">
        <f t="shared" si="11"/>
        <v>1088.3242953986776</v>
      </c>
    </row>
    <row r="19" spans="1:19" x14ac:dyDescent="0.25">
      <c r="D19">
        <v>0.1</v>
      </c>
      <c r="F19" s="76">
        <v>0.45902777777777781</v>
      </c>
      <c r="H19" s="76">
        <v>0.46249999999999997</v>
      </c>
      <c r="I19" s="44" t="str">
        <f t="shared" si="1"/>
        <v/>
      </c>
      <c r="J19" s="45">
        <f t="shared" si="2"/>
        <v>5.9999999999999787</v>
      </c>
      <c r="K19" s="45">
        <f t="shared" si="3"/>
        <v>4.9999999999999023</v>
      </c>
      <c r="L19" s="45">
        <f t="shared" si="4"/>
        <v>5</v>
      </c>
      <c r="M19" s="45">
        <f t="shared" ca="1" si="5"/>
        <v>0.34791666666666665</v>
      </c>
      <c r="N19" s="45" t="str">
        <f t="shared" si="6"/>
        <v/>
      </c>
      <c r="O19" s="45">
        <f t="shared" si="7"/>
        <v>3.2999999999999887</v>
      </c>
      <c r="P19" s="46">
        <f t="shared" si="8"/>
        <v>2.3451993687914396</v>
      </c>
      <c r="Q19" s="45">
        <f t="shared" si="9"/>
        <v>0.49999999999999023</v>
      </c>
      <c r="R19" s="45">
        <f t="shared" si="10"/>
        <v>3.799999999999979</v>
      </c>
      <c r="S19" s="46">
        <f t="shared" si="11"/>
        <v>2.8451993687914299</v>
      </c>
    </row>
    <row r="20" spans="1:19" x14ac:dyDescent="0.25">
      <c r="D20">
        <v>1</v>
      </c>
      <c r="F20" s="76">
        <v>0.46666666666666662</v>
      </c>
      <c r="H20" s="76">
        <v>0.4694444444444445</v>
      </c>
      <c r="I20" s="44" t="str">
        <f t="shared" si="1"/>
        <v/>
      </c>
      <c r="J20" s="45">
        <f t="shared" si="2"/>
        <v>5.9999999999999787</v>
      </c>
      <c r="K20" s="45">
        <f t="shared" si="3"/>
        <v>4.0000000000001457</v>
      </c>
      <c r="L20" s="45">
        <f t="shared" si="4"/>
        <v>6</v>
      </c>
      <c r="M20" s="45">
        <f t="shared" ca="1" si="5"/>
        <v>0.34791666666666665</v>
      </c>
      <c r="N20" s="45" t="str">
        <f t="shared" si="6"/>
        <v/>
      </c>
      <c r="O20" s="45">
        <f t="shared" si="7"/>
        <v>3.2999999999999887</v>
      </c>
      <c r="P20" s="46">
        <f t="shared" si="8"/>
        <v>2.3451993687914396</v>
      </c>
      <c r="Q20" s="45">
        <f t="shared" si="9"/>
        <v>4.0000000000001457</v>
      </c>
      <c r="R20" s="45">
        <f t="shared" si="10"/>
        <v>7.3000000000001339</v>
      </c>
      <c r="S20" s="46">
        <f t="shared" si="11"/>
        <v>6.3451993687915849</v>
      </c>
    </row>
    <row r="21" spans="1:19" x14ac:dyDescent="0.25">
      <c r="D21">
        <v>0.1</v>
      </c>
      <c r="F21" s="76">
        <v>0.47361111111111115</v>
      </c>
      <c r="H21" s="76">
        <v>0.47569444444444442</v>
      </c>
      <c r="I21" s="44" t="str">
        <f t="shared" si="1"/>
        <v/>
      </c>
      <c r="J21" s="45">
        <f t="shared" si="2"/>
        <v>8.0000000000000515</v>
      </c>
      <c r="K21" s="45">
        <f t="shared" si="3"/>
        <v>2.9999999999999094</v>
      </c>
      <c r="L21" s="45">
        <f t="shared" si="4"/>
        <v>7</v>
      </c>
      <c r="M21" s="45">
        <f t="shared" ca="1" si="5"/>
        <v>0.34791666666666665</v>
      </c>
      <c r="N21" s="45" t="str">
        <f t="shared" si="6"/>
        <v/>
      </c>
      <c r="O21" s="45">
        <f t="shared" si="7"/>
        <v>4.4000000000000288</v>
      </c>
      <c r="P21" s="46">
        <f t="shared" si="8"/>
        <v>3.1269324917219508</v>
      </c>
      <c r="Q21" s="45">
        <f t="shared" si="9"/>
        <v>0.29999999999999094</v>
      </c>
      <c r="R21" s="45">
        <f t="shared" si="10"/>
        <v>4.7000000000000197</v>
      </c>
      <c r="S21" s="46">
        <f t="shared" si="11"/>
        <v>3.4269324917219417</v>
      </c>
    </row>
    <row r="22" spans="1:19" x14ac:dyDescent="0.25">
      <c r="D22">
        <v>1</v>
      </c>
      <c r="F22" s="76">
        <v>0.48125000000000001</v>
      </c>
      <c r="H22" s="76">
        <v>0.48333333333333334</v>
      </c>
      <c r="I22" s="44" t="str">
        <f t="shared" si="1"/>
        <v/>
      </c>
      <c r="J22" s="45">
        <f t="shared" si="2"/>
        <v>6.9999999999999751</v>
      </c>
      <c r="K22" s="45">
        <f t="shared" si="3"/>
        <v>2.9999999999999893</v>
      </c>
      <c r="L22" s="45">
        <f t="shared" si="4"/>
        <v>8</v>
      </c>
      <c r="M22" s="45">
        <f t="shared" ca="1" si="5"/>
        <v>0.34791666666666665</v>
      </c>
      <c r="N22" s="45" t="str">
        <f t="shared" si="6"/>
        <v/>
      </c>
      <c r="O22" s="45">
        <f t="shared" si="7"/>
        <v>3.8499999999999868</v>
      </c>
      <c r="P22" s="46">
        <f t="shared" si="8"/>
        <v>2.7360659302566797</v>
      </c>
      <c r="Q22" s="45">
        <f t="shared" si="9"/>
        <v>2.9999999999999893</v>
      </c>
      <c r="R22" s="45">
        <f t="shared" si="10"/>
        <v>6.8499999999999766</v>
      </c>
      <c r="S22" s="46">
        <f t="shared" si="11"/>
        <v>5.736065930256669</v>
      </c>
    </row>
    <row r="23" spans="1:19" x14ac:dyDescent="0.25">
      <c r="D23">
        <v>0.1</v>
      </c>
      <c r="F23" s="76">
        <v>0.48819444444444443</v>
      </c>
      <c r="H23" s="76">
        <v>0.4916666666666667</v>
      </c>
      <c r="I23" s="44">
        <f t="shared" si="1"/>
        <v>0.49513888888888891</v>
      </c>
      <c r="J23" s="45" t="str">
        <f t="shared" si="2"/>
        <v/>
      </c>
      <c r="K23" s="45">
        <f t="shared" si="3"/>
        <v>5.0000000000000622</v>
      </c>
      <c r="L23" s="45">
        <f t="shared" si="4"/>
        <v>9</v>
      </c>
      <c r="M23" s="45">
        <f t="shared" ca="1" si="5"/>
        <v>0.34791666666666665</v>
      </c>
      <c r="N23" s="45" t="e">
        <f t="shared" ca="1" si="6"/>
        <v>#VALUE!</v>
      </c>
      <c r="O23" s="45">
        <f t="shared" si="7"/>
        <v>0.25</v>
      </c>
      <c r="P23" s="46">
        <f t="shared" si="8"/>
        <v>4.342905372259271E-2</v>
      </c>
      <c r="Q23" s="45">
        <f t="shared" si="9"/>
        <v>0.50000000000000622</v>
      </c>
      <c r="R23" s="45">
        <f t="shared" si="10"/>
        <v>0.75000000000000622</v>
      </c>
      <c r="S23" s="46">
        <f t="shared" si="11"/>
        <v>0.54342905372259898</v>
      </c>
    </row>
    <row r="24" spans="1:19" x14ac:dyDescent="0.25">
      <c r="A24" s="77">
        <v>37355</v>
      </c>
      <c r="B24">
        <v>1310</v>
      </c>
      <c r="D24">
        <v>0.8</v>
      </c>
      <c r="F24" s="76">
        <v>0.57291666666666663</v>
      </c>
      <c r="H24" s="76">
        <v>0.57708333333333328</v>
      </c>
      <c r="I24" s="44" t="str">
        <f t="shared" si="1"/>
        <v/>
      </c>
      <c r="J24" s="45">
        <f t="shared" si="2"/>
        <v>5.0000000000001421</v>
      </c>
      <c r="K24" s="45">
        <f t="shared" si="3"/>
        <v>5.9999999999999787</v>
      </c>
      <c r="L24" s="45">
        <f t="shared" si="4"/>
        <v>1</v>
      </c>
      <c r="M24" s="45">
        <f t="shared" ca="1" si="5"/>
        <v>1310</v>
      </c>
      <c r="N24" s="45" t="str">
        <f t="shared" si="6"/>
        <v/>
      </c>
      <c r="O24" s="45">
        <f t="shared" si="7"/>
        <v>2.2000000000000624</v>
      </c>
      <c r="P24" s="46">
        <f t="shared" si="8"/>
        <v>1.5634677736102853</v>
      </c>
      <c r="Q24" s="45">
        <f t="shared" si="9"/>
        <v>4.7999999999999829</v>
      </c>
      <c r="R24" s="45">
        <f t="shared" si="10"/>
        <v>7.0000000000000453</v>
      </c>
      <c r="S24" s="46">
        <f t="shared" si="11"/>
        <v>6.3634677736102683</v>
      </c>
    </row>
    <row r="25" spans="1:19" x14ac:dyDescent="0.25">
      <c r="D25">
        <v>0.08</v>
      </c>
      <c r="F25" s="76">
        <v>0.5805555555555556</v>
      </c>
      <c r="H25" s="76">
        <v>0.58333333333333337</v>
      </c>
      <c r="I25" s="44" t="str">
        <f t="shared" si="1"/>
        <v/>
      </c>
      <c r="J25" s="45">
        <f t="shared" si="2"/>
        <v>3.9999999999999858</v>
      </c>
      <c r="K25" s="45">
        <f t="shared" si="3"/>
        <v>3.9999999999999858</v>
      </c>
      <c r="L25" s="45">
        <f t="shared" si="4"/>
        <v>2</v>
      </c>
      <c r="M25" s="45">
        <f t="shared" ca="1" si="5"/>
        <v>1310</v>
      </c>
      <c r="N25" s="45" t="str">
        <f t="shared" si="6"/>
        <v/>
      </c>
      <c r="O25" s="45">
        <f t="shared" si="7"/>
        <v>1.7599999999999938</v>
      </c>
      <c r="P25" s="46">
        <f t="shared" si="8"/>
        <v>1.2507742188881883</v>
      </c>
      <c r="Q25" s="45">
        <f t="shared" si="9"/>
        <v>0.3199999999999989</v>
      </c>
      <c r="R25" s="45">
        <f t="shared" si="10"/>
        <v>2.0799999999999925</v>
      </c>
      <c r="S25" s="46">
        <f t="shared" si="11"/>
        <v>1.5707742188881872</v>
      </c>
    </row>
    <row r="26" spans="1:19" x14ac:dyDescent="0.25">
      <c r="D26">
        <v>0.8</v>
      </c>
      <c r="F26" s="76">
        <v>0.58611111111111114</v>
      </c>
      <c r="H26" s="76">
        <v>0.58888888888888891</v>
      </c>
      <c r="I26" s="44" t="str">
        <f t="shared" si="1"/>
        <v/>
      </c>
      <c r="J26" s="45">
        <f t="shared" si="2"/>
        <v>5.9999999999999787</v>
      </c>
      <c r="K26" s="45">
        <f t="shared" si="3"/>
        <v>3.9999999999999858</v>
      </c>
      <c r="L26" s="45">
        <f t="shared" si="4"/>
        <v>3</v>
      </c>
      <c r="M26" s="45">
        <f t="shared" ca="1" si="5"/>
        <v>1310</v>
      </c>
      <c r="N26" s="45" t="str">
        <f t="shared" si="6"/>
        <v/>
      </c>
      <c r="O26" s="45">
        <f t="shared" si="7"/>
        <v>2.6399999999999908</v>
      </c>
      <c r="P26" s="46">
        <f t="shared" si="8"/>
        <v>1.8761613283322822</v>
      </c>
      <c r="Q26" s="45">
        <f t="shared" si="9"/>
        <v>3.1999999999999886</v>
      </c>
      <c r="R26" s="45">
        <f t="shared" si="10"/>
        <v>5.8399999999999794</v>
      </c>
      <c r="S26" s="46">
        <f t="shared" si="11"/>
        <v>5.0761613283322706</v>
      </c>
    </row>
    <row r="27" spans="1:19" x14ac:dyDescent="0.25">
      <c r="D27">
        <v>0.08</v>
      </c>
      <c r="F27" s="76">
        <v>0.59305555555555556</v>
      </c>
      <c r="H27" s="76">
        <v>0.59513888888888888</v>
      </c>
      <c r="I27" s="44" t="str">
        <f t="shared" si="1"/>
        <v/>
      </c>
      <c r="J27" s="45">
        <f t="shared" si="2"/>
        <v>4.9999999999999822</v>
      </c>
      <c r="K27" s="45">
        <f t="shared" si="3"/>
        <v>2.9999999999999893</v>
      </c>
      <c r="L27" s="45">
        <f t="shared" si="4"/>
        <v>4</v>
      </c>
      <c r="M27" s="45">
        <f t="shared" ca="1" si="5"/>
        <v>1310</v>
      </c>
      <c r="N27" s="45" t="str">
        <f t="shared" si="6"/>
        <v/>
      </c>
      <c r="O27" s="45">
        <f t="shared" si="7"/>
        <v>0.21249999999999927</v>
      </c>
      <c r="P27" s="46">
        <f t="shared" si="8"/>
        <v>0.13526180637113325</v>
      </c>
      <c r="Q27" s="45">
        <f t="shared" si="9"/>
        <v>0.23999999999999916</v>
      </c>
      <c r="R27" s="45">
        <f t="shared" si="10"/>
        <v>0.45249999999999846</v>
      </c>
      <c r="S27" s="46">
        <f t="shared" si="11"/>
        <v>0.37526180637113238</v>
      </c>
    </row>
    <row r="28" spans="1:19" x14ac:dyDescent="0.25">
      <c r="D28">
        <v>5.0000000000000001E-3</v>
      </c>
      <c r="F28" s="76">
        <v>0.59861111111111109</v>
      </c>
      <c r="H28" s="76">
        <v>0.60069444444444442</v>
      </c>
      <c r="I28" s="44">
        <f t="shared" si="1"/>
        <v>0.60416666666666663</v>
      </c>
      <c r="J28" s="45" t="str">
        <f t="shared" si="2"/>
        <v/>
      </c>
      <c r="K28" s="45">
        <f t="shared" si="3"/>
        <v>2.9999999999999893</v>
      </c>
      <c r="L28" s="45">
        <f t="shared" si="4"/>
        <v>5</v>
      </c>
      <c r="M28" s="45">
        <f t="shared" ca="1" si="5"/>
        <v>1310</v>
      </c>
      <c r="N28" s="45">
        <f t="shared" ca="1" si="6"/>
        <v>80.000000000000028</v>
      </c>
      <c r="O28" s="45">
        <f t="shared" si="7"/>
        <v>1.2500000000000001E-2</v>
      </c>
      <c r="P28" s="46">
        <f t="shared" si="8"/>
        <v>2.9346558686941856E-3</v>
      </c>
      <c r="Q28" s="45">
        <f t="shared" si="9"/>
        <v>1.4999999999999947E-2</v>
      </c>
      <c r="R28" s="45">
        <f t="shared" si="10"/>
        <v>2.7499999999999948E-2</v>
      </c>
      <c r="S28" s="46">
        <f t="shared" si="11"/>
        <v>1.7934655868694131E-2</v>
      </c>
    </row>
    <row r="29" spans="1:19" x14ac:dyDescent="0.25">
      <c r="A29" s="77">
        <v>37355</v>
      </c>
      <c r="B29">
        <v>1511</v>
      </c>
      <c r="D29">
        <v>0.01</v>
      </c>
      <c r="F29" s="76">
        <v>0.6645833333333333</v>
      </c>
      <c r="H29" s="76">
        <v>0.67361111111111116</v>
      </c>
      <c r="I29" s="44" t="str">
        <f t="shared" si="1"/>
        <v/>
      </c>
      <c r="J29" s="45">
        <f t="shared" si="2"/>
        <v>11.999999999999957</v>
      </c>
      <c r="K29" s="45">
        <f t="shared" si="3"/>
        <v>13.000000000000114</v>
      </c>
      <c r="L29" s="45">
        <f t="shared" si="4"/>
        <v>1</v>
      </c>
      <c r="M29" s="45">
        <f t="shared" ca="1" si="5"/>
        <v>1511</v>
      </c>
      <c r="N29" s="45" t="str">
        <f t="shared" si="6"/>
        <v/>
      </c>
      <c r="O29" s="45">
        <f t="shared" si="7"/>
        <v>10.859999999999962</v>
      </c>
      <c r="P29" s="46">
        <f t="shared" si="8"/>
        <v>4.1364509552403828</v>
      </c>
      <c r="Q29" s="45">
        <f t="shared" si="9"/>
        <v>0.13000000000000114</v>
      </c>
      <c r="R29" s="45">
        <f t="shared" si="10"/>
        <v>10.989999999999963</v>
      </c>
      <c r="S29" s="46">
        <f t="shared" si="11"/>
        <v>4.2664509552403835</v>
      </c>
    </row>
    <row r="30" spans="1:19" x14ac:dyDescent="0.25">
      <c r="D30">
        <v>1.8</v>
      </c>
      <c r="F30" s="76">
        <v>0.68194444444444446</v>
      </c>
      <c r="H30" s="76">
        <v>0.68541666666666667</v>
      </c>
      <c r="I30" s="44" t="str">
        <f t="shared" si="1"/>
        <v/>
      </c>
      <c r="J30" s="45">
        <f t="shared" si="2"/>
        <v>6.9999999999999751</v>
      </c>
      <c r="K30" s="45">
        <f t="shared" si="3"/>
        <v>4.9999999999999822</v>
      </c>
      <c r="L30" s="45">
        <f t="shared" si="4"/>
        <v>2</v>
      </c>
      <c r="M30" s="45">
        <f t="shared" ca="1" si="5"/>
        <v>1511</v>
      </c>
      <c r="N30" s="45" t="str">
        <f t="shared" si="6"/>
        <v/>
      </c>
      <c r="O30" s="45">
        <f t="shared" si="7"/>
        <v>27.299999999999901</v>
      </c>
      <c r="P30" s="46">
        <f t="shared" si="8"/>
        <v>24.419164112928733</v>
      </c>
      <c r="Q30" s="45">
        <f t="shared" si="9"/>
        <v>8.999999999999968</v>
      </c>
      <c r="R30" s="45">
        <f t="shared" si="10"/>
        <v>36.299999999999869</v>
      </c>
      <c r="S30" s="46">
        <f t="shared" si="11"/>
        <v>33.419164112928698</v>
      </c>
    </row>
    <row r="31" spans="1:19" x14ac:dyDescent="0.25">
      <c r="D31">
        <v>6</v>
      </c>
      <c r="F31" s="76">
        <v>0.69027777777777777</v>
      </c>
      <c r="H31" s="76">
        <v>0.70000000000000007</v>
      </c>
      <c r="I31" s="44">
        <f t="shared" si="1"/>
        <v>0.70347222222222228</v>
      </c>
      <c r="J31" s="45" t="str">
        <f t="shared" si="2"/>
        <v/>
      </c>
      <c r="K31" s="45">
        <f t="shared" si="3"/>
        <v>14.00000000000011</v>
      </c>
      <c r="L31" s="45">
        <f t="shared" si="4"/>
        <v>3</v>
      </c>
      <c r="M31" s="45">
        <f t="shared" ca="1" si="5"/>
        <v>1511</v>
      </c>
      <c r="N31" s="45">
        <f t="shared" ca="1" si="6"/>
        <v>102.00000000000011</v>
      </c>
      <c r="O31" s="45">
        <f t="shared" si="7"/>
        <v>15</v>
      </c>
      <c r="P31" s="46">
        <f t="shared" si="8"/>
        <v>1.9221821139803104</v>
      </c>
      <c r="Q31" s="45">
        <f t="shared" si="9"/>
        <v>84.000000000000654</v>
      </c>
      <c r="R31" s="45">
        <f t="shared" si="10"/>
        <v>99.000000000000654</v>
      </c>
      <c r="S31" s="46">
        <f t="shared" si="11"/>
        <v>85.922182113980966</v>
      </c>
    </row>
    <row r="32" spans="1:19" x14ac:dyDescent="0.25">
      <c r="A32" s="77">
        <v>37358</v>
      </c>
      <c r="B32">
        <v>919</v>
      </c>
      <c r="D32">
        <v>0.01</v>
      </c>
      <c r="F32" s="76">
        <v>0.41944444444444445</v>
      </c>
      <c r="H32" s="76">
        <v>0.42083333333333334</v>
      </c>
      <c r="I32" s="44" t="str">
        <f t="shared" si="1"/>
        <v/>
      </c>
      <c r="J32" s="45">
        <f t="shared" si="2"/>
        <v>3.9999999999999858</v>
      </c>
      <c r="K32" s="45">
        <f t="shared" si="3"/>
        <v>1.9999999999999929</v>
      </c>
      <c r="L32" s="45">
        <f t="shared" si="4"/>
        <v>1</v>
      </c>
      <c r="M32" s="45">
        <f t="shared" ca="1" si="5"/>
        <v>919</v>
      </c>
      <c r="N32" s="45" t="str">
        <f t="shared" si="6"/>
        <v/>
      </c>
      <c r="O32" s="45">
        <f t="shared" si="7"/>
        <v>0.61999999999999778</v>
      </c>
      <c r="P32" s="46">
        <f t="shared" si="8"/>
        <v>0.3410660534638747</v>
      </c>
      <c r="Q32" s="45">
        <f t="shared" si="9"/>
        <v>1.9999999999999931E-2</v>
      </c>
      <c r="R32" s="45">
        <f t="shared" si="10"/>
        <v>0.63999999999999768</v>
      </c>
      <c r="S32" s="46">
        <f t="shared" si="11"/>
        <v>0.3610660534638746</v>
      </c>
    </row>
    <row r="33" spans="1:19" x14ac:dyDescent="0.25">
      <c r="D33">
        <v>0.3</v>
      </c>
      <c r="F33" s="76">
        <v>0.4236111111111111</v>
      </c>
      <c r="H33" s="76">
        <v>0.4291666666666667</v>
      </c>
      <c r="I33" s="44" t="str">
        <f t="shared" si="1"/>
        <v/>
      </c>
      <c r="J33" s="45">
        <f t="shared" si="2"/>
        <v>2.9999999999999094</v>
      </c>
      <c r="K33" s="45">
        <f t="shared" si="3"/>
        <v>8.0000000000000515</v>
      </c>
      <c r="L33" s="45">
        <f t="shared" si="4"/>
        <v>2</v>
      </c>
      <c r="M33" s="45">
        <f t="shared" ca="1" si="5"/>
        <v>919</v>
      </c>
      <c r="N33" s="45" t="str">
        <f t="shared" si="6"/>
        <v/>
      </c>
      <c r="O33" s="45">
        <f t="shared" si="7"/>
        <v>1.1999999999999638</v>
      </c>
      <c r="P33" s="46">
        <f t="shared" si="8"/>
        <v>1.1745721791883041</v>
      </c>
      <c r="Q33" s="45">
        <f t="shared" si="9"/>
        <v>2.4000000000000155</v>
      </c>
      <c r="R33" s="45">
        <f t="shared" si="10"/>
        <v>3.5999999999999792</v>
      </c>
      <c r="S33" s="46">
        <f t="shared" si="11"/>
        <v>3.5745721791883196</v>
      </c>
    </row>
    <row r="34" spans="1:19" x14ac:dyDescent="0.25">
      <c r="D34">
        <v>0.5</v>
      </c>
      <c r="F34" s="76">
        <v>0.43124999999999997</v>
      </c>
      <c r="H34" s="76">
        <v>0.43611111111111112</v>
      </c>
      <c r="I34" s="44" t="str">
        <f t="shared" si="1"/>
        <v/>
      </c>
      <c r="J34" s="45">
        <f t="shared" si="2"/>
        <v>1.9999999999999929</v>
      </c>
      <c r="K34" s="45">
        <f t="shared" si="3"/>
        <v>7.0000000000000551</v>
      </c>
      <c r="L34" s="45">
        <f t="shared" si="4"/>
        <v>3</v>
      </c>
      <c r="M34" s="45">
        <f t="shared" ca="1" si="5"/>
        <v>919</v>
      </c>
      <c r="N34" s="45" t="str">
        <f t="shared" si="6"/>
        <v/>
      </c>
      <c r="O34" s="45">
        <f t="shared" si="7"/>
        <v>1.2499999999999956</v>
      </c>
      <c r="P34" s="46">
        <f t="shared" si="8"/>
        <v>1.2331537587390886</v>
      </c>
      <c r="Q34" s="45">
        <f t="shared" si="9"/>
        <v>3.5000000000000275</v>
      </c>
      <c r="R34" s="45">
        <f t="shared" si="10"/>
        <v>4.7500000000000231</v>
      </c>
      <c r="S34" s="46">
        <f t="shared" si="11"/>
        <v>4.7331537587391157</v>
      </c>
    </row>
    <row r="35" spans="1:19" x14ac:dyDescent="0.25">
      <c r="D35">
        <v>0.75</v>
      </c>
      <c r="F35" s="76">
        <v>0.4375</v>
      </c>
      <c r="H35" s="76">
        <v>0.44097222222222227</v>
      </c>
      <c r="I35" s="44">
        <f t="shared" si="1"/>
        <v>0.44444444444444448</v>
      </c>
      <c r="J35" s="45" t="str">
        <f t="shared" si="2"/>
        <v/>
      </c>
      <c r="K35" s="45">
        <f t="shared" si="3"/>
        <v>5.0000000000000622</v>
      </c>
      <c r="L35" s="45">
        <f t="shared" si="4"/>
        <v>4</v>
      </c>
      <c r="M35" s="45">
        <f t="shared" ca="1" si="5"/>
        <v>919</v>
      </c>
      <c r="N35" s="45">
        <f t="shared" ca="1" si="6"/>
        <v>81.000000000000028</v>
      </c>
      <c r="O35" s="45">
        <f t="shared" si="7"/>
        <v>1.875</v>
      </c>
      <c r="P35" s="46">
        <f t="shared" si="8"/>
        <v>0.27720619985307926</v>
      </c>
      <c r="Q35" s="45">
        <f t="shared" si="9"/>
        <v>3.7500000000000466</v>
      </c>
      <c r="R35" s="45">
        <f t="shared" si="10"/>
        <v>5.6250000000000462</v>
      </c>
      <c r="S35" s="46">
        <f t="shared" si="11"/>
        <v>4.0272061998531257</v>
      </c>
    </row>
    <row r="36" spans="1:19" x14ac:dyDescent="0.25">
      <c r="A36" s="77">
        <v>37358</v>
      </c>
      <c r="B36">
        <v>1126</v>
      </c>
      <c r="D36">
        <v>100</v>
      </c>
      <c r="F36" s="76">
        <v>0.49513888888888885</v>
      </c>
      <c r="H36" s="76">
        <v>0.49652777777777773</v>
      </c>
      <c r="I36" s="44" t="str">
        <f t="shared" si="1"/>
        <v/>
      </c>
      <c r="J36" s="45">
        <f t="shared" si="2"/>
        <v>1.9999999999999929</v>
      </c>
      <c r="K36" s="45">
        <f t="shared" si="3"/>
        <v>1.9999999999999929</v>
      </c>
      <c r="L36" s="45">
        <f t="shared" si="4"/>
        <v>1</v>
      </c>
      <c r="M36" s="45">
        <f t="shared" ca="1" si="5"/>
        <v>1126</v>
      </c>
      <c r="N36" s="45" t="str">
        <f t="shared" si="6"/>
        <v/>
      </c>
      <c r="O36" s="45">
        <f t="shared" si="7"/>
        <v>279.99999999999898</v>
      </c>
      <c r="P36" s="46">
        <f t="shared" si="8"/>
        <v>272.20760654115037</v>
      </c>
      <c r="Q36" s="45">
        <f t="shared" si="9"/>
        <v>199.99999999999929</v>
      </c>
      <c r="R36" s="45">
        <f t="shared" si="10"/>
        <v>479.99999999999829</v>
      </c>
      <c r="S36" s="46">
        <f t="shared" si="11"/>
        <v>472.20760654114963</v>
      </c>
    </row>
    <row r="37" spans="1:19" x14ac:dyDescent="0.25">
      <c r="D37">
        <v>180</v>
      </c>
      <c r="F37" s="76">
        <v>0.49791666666666662</v>
      </c>
      <c r="H37" s="76">
        <v>0.59305555555555556</v>
      </c>
      <c r="I37" s="44">
        <f t="shared" si="1"/>
        <v>0.59652777777777777</v>
      </c>
      <c r="J37" s="45" t="str">
        <f t="shared" si="2"/>
        <v/>
      </c>
      <c r="K37" s="45">
        <f t="shared" si="3"/>
        <v>137.00000000000009</v>
      </c>
      <c r="L37" s="45">
        <f t="shared" si="4"/>
        <v>2</v>
      </c>
      <c r="M37" s="45">
        <f t="shared" ca="1" si="5"/>
        <v>1126</v>
      </c>
      <c r="N37" s="45">
        <f t="shared" ca="1" si="6"/>
        <v>172.99999999999994</v>
      </c>
      <c r="O37" s="45">
        <f t="shared" si="7"/>
        <v>450</v>
      </c>
      <c r="P37" s="46">
        <f t="shared" si="8"/>
        <v>47.347346607878421</v>
      </c>
      <c r="Q37" s="45">
        <f t="shared" si="9"/>
        <v>24660.000000000015</v>
      </c>
      <c r="R37" s="45">
        <f t="shared" si="10"/>
        <v>25110.000000000015</v>
      </c>
      <c r="S37" s="46">
        <f t="shared" si="11"/>
        <v>24707.347346607894</v>
      </c>
    </row>
    <row r="38" spans="1:19" x14ac:dyDescent="0.25">
      <c r="A38" s="77">
        <v>37362</v>
      </c>
      <c r="B38">
        <v>1304</v>
      </c>
      <c r="D38">
        <v>0.01</v>
      </c>
      <c r="F38" s="76">
        <v>0.5805555555555556</v>
      </c>
      <c r="H38" s="76">
        <v>0.58402777777777781</v>
      </c>
      <c r="I38" s="44" t="str">
        <f t="shared" si="1"/>
        <v/>
      </c>
      <c r="J38" s="45">
        <f t="shared" si="2"/>
        <v>8.999999999999968</v>
      </c>
      <c r="K38" s="45">
        <f t="shared" si="3"/>
        <v>4.9999999999999822</v>
      </c>
      <c r="L38" s="45">
        <f t="shared" si="4"/>
        <v>1</v>
      </c>
      <c r="M38" s="45">
        <f t="shared" ca="1" si="5"/>
        <v>1304</v>
      </c>
      <c r="N38" s="45" t="str">
        <f t="shared" si="6"/>
        <v/>
      </c>
      <c r="O38" s="45">
        <f t="shared" si="7"/>
        <v>4.5449999999999839</v>
      </c>
      <c r="P38" s="46">
        <f t="shared" si="8"/>
        <v>1.934823508795702</v>
      </c>
      <c r="Q38" s="45">
        <f t="shared" si="9"/>
        <v>4.9999999999999822E-2</v>
      </c>
      <c r="R38" s="45">
        <f t="shared" si="10"/>
        <v>4.5949999999999838</v>
      </c>
      <c r="S38" s="46">
        <f t="shared" si="11"/>
        <v>1.9848235087957018</v>
      </c>
    </row>
    <row r="39" spans="1:19" x14ac:dyDescent="0.25">
      <c r="D39">
        <v>1</v>
      </c>
      <c r="F39" s="76">
        <v>0.59027777777777779</v>
      </c>
      <c r="H39" s="76">
        <v>0.59166666666666667</v>
      </c>
      <c r="I39" s="44" t="str">
        <f t="shared" si="1"/>
        <v/>
      </c>
      <c r="J39" s="45">
        <f t="shared" si="2"/>
        <v>8.999999999999968</v>
      </c>
      <c r="K39" s="45">
        <f t="shared" si="3"/>
        <v>1.9999999999999929</v>
      </c>
      <c r="L39" s="45">
        <f t="shared" si="4"/>
        <v>2</v>
      </c>
      <c r="M39" s="45">
        <f t="shared" ca="1" si="5"/>
        <v>1304</v>
      </c>
      <c r="N39" s="45" t="str">
        <f t="shared" si="6"/>
        <v/>
      </c>
      <c r="O39" s="45">
        <f t="shared" si="7"/>
        <v>4.5449999999999839</v>
      </c>
      <c r="P39" s="46">
        <f t="shared" si="8"/>
        <v>1.934823508795702</v>
      </c>
      <c r="Q39" s="45">
        <f t="shared" si="9"/>
        <v>1.9999999999999929</v>
      </c>
      <c r="R39" s="45">
        <f t="shared" si="10"/>
        <v>6.5449999999999768</v>
      </c>
      <c r="S39" s="46">
        <f t="shared" si="11"/>
        <v>3.9348235087956951</v>
      </c>
    </row>
    <row r="40" spans="1:19" x14ac:dyDescent="0.25">
      <c r="D40">
        <v>0.01</v>
      </c>
      <c r="F40" s="76">
        <v>0.59791666666666665</v>
      </c>
      <c r="H40" s="76">
        <v>0.6</v>
      </c>
      <c r="I40" s="44">
        <f t="shared" si="1"/>
        <v>0.60347222222222219</v>
      </c>
      <c r="J40" s="45" t="str">
        <f t="shared" si="2"/>
        <v/>
      </c>
      <c r="K40" s="45">
        <f t="shared" si="3"/>
        <v>2.9999999999999893</v>
      </c>
      <c r="L40" s="45">
        <f t="shared" si="4"/>
        <v>3</v>
      </c>
      <c r="M40" s="45">
        <f t="shared" ca="1" si="5"/>
        <v>1304</v>
      </c>
      <c r="N40" s="45">
        <f t="shared" ca="1" si="6"/>
        <v>85.000000000000014</v>
      </c>
      <c r="O40" s="45">
        <f t="shared" si="7"/>
        <v>2.5000000000000001E-2</v>
      </c>
      <c r="P40" s="46">
        <f t="shared" si="8"/>
        <v>5.4281443780592247E-3</v>
      </c>
      <c r="Q40" s="45">
        <f t="shared" si="9"/>
        <v>2.9999999999999895E-2</v>
      </c>
      <c r="R40" s="45">
        <f t="shared" si="10"/>
        <v>5.4999999999999896E-2</v>
      </c>
      <c r="S40" s="46">
        <f t="shared" si="11"/>
        <v>3.542814437805912E-2</v>
      </c>
    </row>
    <row r="41" spans="1:19" x14ac:dyDescent="0.25">
      <c r="A41" s="77">
        <v>37362</v>
      </c>
      <c r="B41">
        <v>1506</v>
      </c>
      <c r="D41">
        <v>0.01</v>
      </c>
      <c r="F41" s="76">
        <v>0.6743055555555556</v>
      </c>
      <c r="H41" s="76">
        <v>0.6791666666666667</v>
      </c>
      <c r="I41" s="44" t="str">
        <f t="shared" si="1"/>
        <v/>
      </c>
      <c r="J41" s="45">
        <f t="shared" si="2"/>
        <v>10.999999999999961</v>
      </c>
      <c r="K41" s="45">
        <f t="shared" si="3"/>
        <v>6.9999999999999751</v>
      </c>
      <c r="L41" s="45">
        <f t="shared" si="4"/>
        <v>1</v>
      </c>
      <c r="M41" s="45">
        <f t="shared" ca="1" si="5"/>
        <v>1506</v>
      </c>
      <c r="N41" s="45" t="str">
        <f t="shared" si="6"/>
        <v/>
      </c>
      <c r="O41" s="45">
        <f t="shared" si="7"/>
        <v>5.5549999999999802</v>
      </c>
      <c r="P41" s="46">
        <f t="shared" si="8"/>
        <v>2.3647842885280803</v>
      </c>
      <c r="Q41" s="45">
        <f t="shared" si="9"/>
        <v>6.9999999999999757E-2</v>
      </c>
      <c r="R41" s="45">
        <f t="shared" si="10"/>
        <v>5.6249999999999796</v>
      </c>
      <c r="S41" s="46">
        <f t="shared" si="11"/>
        <v>2.4347842885280802</v>
      </c>
    </row>
    <row r="42" spans="1:19" x14ac:dyDescent="0.25">
      <c r="D42">
        <v>1</v>
      </c>
      <c r="F42" s="76">
        <v>0.68680555555555556</v>
      </c>
      <c r="H42" s="76">
        <v>0.68888888888888899</v>
      </c>
      <c r="I42" s="44" t="str">
        <f t="shared" si="1"/>
        <v/>
      </c>
      <c r="J42" s="45">
        <f t="shared" si="2"/>
        <v>18.999999999999932</v>
      </c>
      <c r="K42" s="45">
        <f t="shared" si="3"/>
        <v>3.0000000000001492</v>
      </c>
      <c r="L42" s="45">
        <f t="shared" si="4"/>
        <v>2</v>
      </c>
      <c r="M42" s="45">
        <f t="shared" ca="1" si="5"/>
        <v>1506</v>
      </c>
      <c r="N42" s="45" t="str">
        <f t="shared" si="6"/>
        <v/>
      </c>
      <c r="O42" s="45">
        <f t="shared" si="7"/>
        <v>9.5949999999999651</v>
      </c>
      <c r="P42" s="46">
        <f t="shared" si="8"/>
        <v>4.0846274074575932</v>
      </c>
      <c r="Q42" s="45">
        <f t="shared" si="9"/>
        <v>3.0000000000001492</v>
      </c>
      <c r="R42" s="45">
        <f t="shared" si="10"/>
        <v>12.595000000000114</v>
      </c>
      <c r="S42" s="46">
        <f t="shared" si="11"/>
        <v>7.0846274074577424</v>
      </c>
    </row>
    <row r="43" spans="1:19" x14ac:dyDescent="0.25">
      <c r="D43">
        <v>0.01</v>
      </c>
      <c r="F43" s="76">
        <v>0.70208333333333339</v>
      </c>
      <c r="H43" s="76">
        <v>0.70694444444444438</v>
      </c>
      <c r="I43" s="44">
        <f t="shared" si="1"/>
        <v>0.71041666666666659</v>
      </c>
      <c r="J43" s="45" t="str">
        <f t="shared" si="2"/>
        <v/>
      </c>
      <c r="K43" s="45">
        <f t="shared" si="3"/>
        <v>6.9999999999998153</v>
      </c>
      <c r="L43" s="45">
        <f t="shared" si="4"/>
        <v>3</v>
      </c>
      <c r="M43" s="45">
        <f t="shared" ca="1" si="5"/>
        <v>1506</v>
      </c>
      <c r="N43" s="45">
        <f t="shared" ca="1" si="6"/>
        <v>116.9999999999999</v>
      </c>
      <c r="O43" s="45">
        <f t="shared" si="7"/>
        <v>2.5000000000000001E-2</v>
      </c>
      <c r="P43" s="46">
        <f t="shared" si="8"/>
        <v>5.4281443780592247E-3</v>
      </c>
      <c r="Q43" s="45">
        <f t="shared" si="9"/>
        <v>6.9999999999998161E-2</v>
      </c>
      <c r="R43" s="45">
        <f t="shared" si="10"/>
        <v>9.4999999999998169E-2</v>
      </c>
      <c r="S43" s="46">
        <f t="shared" si="11"/>
        <v>7.542814437805738E-2</v>
      </c>
    </row>
    <row r="44" spans="1:19" x14ac:dyDescent="0.25">
      <c r="A44" s="77">
        <v>37363</v>
      </c>
      <c r="B44">
        <v>830</v>
      </c>
      <c r="D44">
        <v>0.01</v>
      </c>
      <c r="F44" s="76">
        <v>0.55555555555555558</v>
      </c>
      <c r="H44" s="76">
        <v>0.55694444444444446</v>
      </c>
      <c r="I44" s="44" t="str">
        <f t="shared" si="1"/>
        <v/>
      </c>
      <c r="J44" s="45">
        <f t="shared" si="2"/>
        <v>5.9999999999999787</v>
      </c>
      <c r="K44" s="45">
        <f t="shared" si="3"/>
        <v>1.9999999999999929</v>
      </c>
      <c r="L44" s="45">
        <f t="shared" si="4"/>
        <v>1</v>
      </c>
      <c r="M44" s="45">
        <f t="shared" ca="1" si="5"/>
        <v>830</v>
      </c>
      <c r="N44" s="45" t="str">
        <f t="shared" si="6"/>
        <v/>
      </c>
      <c r="O44" s="45">
        <f t="shared" si="7"/>
        <v>6.029999999999978</v>
      </c>
      <c r="P44" s="46">
        <f t="shared" si="8"/>
        <v>2.2535879590984718</v>
      </c>
      <c r="Q44" s="45">
        <f t="shared" si="9"/>
        <v>1.9999999999999931E-2</v>
      </c>
      <c r="R44" s="45">
        <f t="shared" si="10"/>
        <v>6.0499999999999776</v>
      </c>
      <c r="S44" s="46">
        <f t="shared" si="11"/>
        <v>2.2735879590984718</v>
      </c>
    </row>
    <row r="45" spans="1:19" x14ac:dyDescent="0.25">
      <c r="D45">
        <v>2</v>
      </c>
      <c r="F45" s="76">
        <v>0.56111111111111112</v>
      </c>
      <c r="H45" s="76">
        <v>0.56944444444444442</v>
      </c>
      <c r="I45" s="44">
        <f t="shared" si="1"/>
        <v>0.57291666666666663</v>
      </c>
      <c r="J45" s="45" t="str">
        <f t="shared" si="2"/>
        <v/>
      </c>
      <c r="K45" s="45">
        <f t="shared" si="3"/>
        <v>11.999999999999957</v>
      </c>
      <c r="L45" s="45">
        <f t="shared" si="4"/>
        <v>2</v>
      </c>
      <c r="M45" s="45">
        <f t="shared" ca="1" si="5"/>
        <v>830</v>
      </c>
      <c r="N45" s="45">
        <f t="shared" ca="1" si="6"/>
        <v>314.99999999999994</v>
      </c>
      <c r="O45" s="45">
        <f t="shared" si="7"/>
        <v>5</v>
      </c>
      <c r="P45" s="46">
        <f t="shared" si="8"/>
        <v>0.68924379203313568</v>
      </c>
      <c r="Q45" s="45">
        <f t="shared" si="9"/>
        <v>23.999999999999915</v>
      </c>
      <c r="R45" s="45">
        <f t="shared" si="10"/>
        <v>28.999999999999915</v>
      </c>
      <c r="S45" s="46">
        <f t="shared" si="11"/>
        <v>24.68924379203305</v>
      </c>
    </row>
    <row r="46" spans="1:19" x14ac:dyDescent="0.25">
      <c r="A46" s="77">
        <v>37363</v>
      </c>
      <c r="B46">
        <v>1421</v>
      </c>
      <c r="D46">
        <v>0.01</v>
      </c>
      <c r="F46" s="76">
        <v>0.61111111111111105</v>
      </c>
      <c r="H46" s="76">
        <v>0.63055555555555554</v>
      </c>
      <c r="I46" s="44" t="str">
        <f t="shared" si="1"/>
        <v/>
      </c>
      <c r="J46" s="45">
        <f t="shared" si="2"/>
        <v>5.9999999999999787</v>
      </c>
      <c r="K46" s="45">
        <f t="shared" si="3"/>
        <v>28.00000000000006</v>
      </c>
      <c r="L46" s="45">
        <f t="shared" si="4"/>
        <v>1</v>
      </c>
      <c r="M46" s="45">
        <f t="shared" ca="1" si="5"/>
        <v>1421</v>
      </c>
      <c r="N46" s="45" t="str">
        <f t="shared" si="6"/>
        <v/>
      </c>
      <c r="O46" s="45">
        <f t="shared" si="7"/>
        <v>5.4299999999999811</v>
      </c>
      <c r="P46" s="46">
        <f t="shared" si="8"/>
        <v>2.0682254776201914</v>
      </c>
      <c r="Q46" s="45">
        <f t="shared" si="9"/>
        <v>0.28000000000000064</v>
      </c>
      <c r="R46" s="45">
        <f t="shared" si="10"/>
        <v>5.7099999999999813</v>
      </c>
      <c r="S46" s="46">
        <f t="shared" si="11"/>
        <v>2.3482254776201921</v>
      </c>
    </row>
    <row r="47" spans="1:19" x14ac:dyDescent="0.25">
      <c r="D47">
        <v>1.8</v>
      </c>
      <c r="F47" s="76">
        <v>0.63472222222222219</v>
      </c>
      <c r="H47" s="76">
        <v>0.64097222222222217</v>
      </c>
      <c r="I47" s="44">
        <f t="shared" si="1"/>
        <v>0.64444444444444438</v>
      </c>
      <c r="J47" s="45" t="str">
        <f t="shared" si="2"/>
        <v/>
      </c>
      <c r="K47" s="45">
        <f t="shared" si="3"/>
        <v>8.999999999999968</v>
      </c>
      <c r="L47" s="45">
        <f t="shared" si="4"/>
        <v>2</v>
      </c>
      <c r="M47" s="45">
        <f t="shared" ca="1" si="5"/>
        <v>1421</v>
      </c>
      <c r="N47" s="45">
        <f t="shared" ca="1" si="6"/>
        <v>66.999999999999915</v>
      </c>
      <c r="O47" s="45">
        <f t="shared" si="7"/>
        <v>4.5</v>
      </c>
      <c r="P47" s="46">
        <f t="shared" si="8"/>
        <v>0.62485703502181611</v>
      </c>
      <c r="Q47" s="45">
        <f t="shared" si="9"/>
        <v>16.199999999999942</v>
      </c>
      <c r="R47" s="45">
        <f t="shared" si="10"/>
        <v>20.699999999999942</v>
      </c>
      <c r="S47" s="46">
        <f t="shared" si="11"/>
        <v>16.824857035021758</v>
      </c>
    </row>
    <row r="48" spans="1:19" x14ac:dyDescent="0.25">
      <c r="A48" s="77">
        <v>37365</v>
      </c>
      <c r="B48">
        <v>1106</v>
      </c>
      <c r="D48">
        <v>0.01</v>
      </c>
      <c r="F48" s="76">
        <v>0.55625000000000002</v>
      </c>
      <c r="H48" s="76">
        <v>0.55902777777777779</v>
      </c>
      <c r="I48" s="44" t="str">
        <f t="shared" si="1"/>
        <v/>
      </c>
      <c r="J48" s="45">
        <f t="shared" si="2"/>
        <v>8.999999999999968</v>
      </c>
      <c r="K48" s="45">
        <f t="shared" si="3"/>
        <v>3.9999999999999858</v>
      </c>
      <c r="L48" s="45">
        <f t="shared" si="4"/>
        <v>1</v>
      </c>
      <c r="M48" s="45">
        <f t="shared" ca="1" si="5"/>
        <v>1106</v>
      </c>
      <c r="N48" s="45" t="str">
        <f t="shared" si="6"/>
        <v/>
      </c>
      <c r="O48" s="45">
        <f t="shared" si="7"/>
        <v>450.04499999999842</v>
      </c>
      <c r="P48" s="46">
        <f t="shared" si="8"/>
        <v>97.707547489482963</v>
      </c>
      <c r="Q48" s="45">
        <f t="shared" si="9"/>
        <v>3.9999999999999862E-2</v>
      </c>
      <c r="R48" s="45">
        <f t="shared" si="10"/>
        <v>450.08499999999844</v>
      </c>
      <c r="S48" s="46">
        <f t="shared" si="11"/>
        <v>97.747547489482969</v>
      </c>
    </row>
    <row r="49" spans="1:19" x14ac:dyDescent="0.25">
      <c r="D49">
        <v>100</v>
      </c>
      <c r="F49" s="76">
        <v>0.56527777777777777</v>
      </c>
      <c r="H49" s="76">
        <v>0.56666666666666665</v>
      </c>
      <c r="I49" s="44" t="str">
        <f t="shared" si="1"/>
        <v/>
      </c>
      <c r="J49" s="45">
        <f t="shared" si="2"/>
        <v>2.9999999999999893</v>
      </c>
      <c r="K49" s="45">
        <f t="shared" si="3"/>
        <v>1.9999999999999929</v>
      </c>
      <c r="L49" s="45">
        <f t="shared" si="4"/>
        <v>2</v>
      </c>
      <c r="M49" s="45">
        <f t="shared" ca="1" si="5"/>
        <v>1106</v>
      </c>
      <c r="N49" s="45" t="str">
        <f t="shared" si="6"/>
        <v/>
      </c>
      <c r="O49" s="45">
        <f t="shared" si="7"/>
        <v>419.99999999999852</v>
      </c>
      <c r="P49" s="46">
        <f t="shared" si="8"/>
        <v>408.31140981172558</v>
      </c>
      <c r="Q49" s="45">
        <f t="shared" si="9"/>
        <v>199.99999999999929</v>
      </c>
      <c r="R49" s="45">
        <f t="shared" si="10"/>
        <v>619.99999999999784</v>
      </c>
      <c r="S49" s="46">
        <f t="shared" si="11"/>
        <v>608.31140981172484</v>
      </c>
    </row>
    <row r="50" spans="1:19" x14ac:dyDescent="0.25">
      <c r="D50">
        <v>180</v>
      </c>
      <c r="F50" s="76">
        <v>0.56874999999999998</v>
      </c>
      <c r="H50" s="76">
        <v>0.65347222222222223</v>
      </c>
      <c r="I50" s="44">
        <f t="shared" si="1"/>
        <v>0.65694444444444444</v>
      </c>
      <c r="J50" s="45" t="str">
        <f t="shared" si="2"/>
        <v/>
      </c>
      <c r="K50" s="45">
        <f t="shared" si="3"/>
        <v>122.00000000000004</v>
      </c>
      <c r="L50" s="45">
        <f t="shared" si="4"/>
        <v>3</v>
      </c>
      <c r="M50" s="45">
        <f t="shared" ca="1" si="5"/>
        <v>1106</v>
      </c>
      <c r="N50" s="45">
        <f t="shared" ca="1" si="6"/>
        <v>280.00000000000006</v>
      </c>
      <c r="O50" s="45">
        <f t="shared" si="7"/>
        <v>450</v>
      </c>
      <c r="P50" s="46">
        <f t="shared" si="8"/>
        <v>47.347346607878421</v>
      </c>
      <c r="Q50" s="45">
        <f t="shared" si="9"/>
        <v>21960.000000000007</v>
      </c>
      <c r="R50" s="45">
        <f t="shared" si="10"/>
        <v>22410.000000000007</v>
      </c>
      <c r="S50" s="46">
        <f t="shared" si="11"/>
        <v>22007.347346607887</v>
      </c>
    </row>
    <row r="51" spans="1:19" x14ac:dyDescent="0.25">
      <c r="A51" s="77">
        <v>37369</v>
      </c>
      <c r="B51">
        <v>940</v>
      </c>
      <c r="D51">
        <v>0.01</v>
      </c>
      <c r="F51" s="76">
        <v>0.46666666666666662</v>
      </c>
      <c r="H51" s="76">
        <v>0.4694444444444445</v>
      </c>
      <c r="I51" s="44" t="str">
        <f t="shared" si="1"/>
        <v/>
      </c>
      <c r="J51" s="45">
        <f t="shared" si="2"/>
        <v>6.9999999999998952</v>
      </c>
      <c r="K51" s="45">
        <f t="shared" si="3"/>
        <v>4.0000000000001457</v>
      </c>
      <c r="L51" s="45">
        <f t="shared" si="4"/>
        <v>1</v>
      </c>
      <c r="M51" s="45">
        <f t="shared" ca="1" si="5"/>
        <v>940</v>
      </c>
      <c r="N51" s="45" t="str">
        <f t="shared" si="6"/>
        <v/>
      </c>
      <c r="O51" s="45">
        <f t="shared" si="7"/>
        <v>7.0349999999998936</v>
      </c>
      <c r="P51" s="46">
        <f t="shared" si="8"/>
        <v>2.6291859522815209</v>
      </c>
      <c r="Q51" s="45">
        <f t="shared" si="9"/>
        <v>4.0000000000001458E-2</v>
      </c>
      <c r="R51" s="45">
        <f t="shared" si="10"/>
        <v>7.0749999999998954</v>
      </c>
      <c r="S51" s="46">
        <f t="shared" si="11"/>
        <v>2.6691859522815222</v>
      </c>
    </row>
    <row r="52" spans="1:19" x14ac:dyDescent="0.25">
      <c r="D52">
        <v>2</v>
      </c>
      <c r="F52" s="76">
        <v>0.47430555555555554</v>
      </c>
      <c r="H52" s="76">
        <v>0.48472222222222222</v>
      </c>
      <c r="I52" s="44">
        <f t="shared" si="1"/>
        <v>0.48819444444444443</v>
      </c>
      <c r="J52" s="45" t="str">
        <f t="shared" si="2"/>
        <v/>
      </c>
      <c r="K52" s="45">
        <f t="shared" si="3"/>
        <v>15.000000000000027</v>
      </c>
      <c r="L52" s="45">
        <f t="shared" si="4"/>
        <v>2</v>
      </c>
      <c r="M52" s="45">
        <f t="shared" ca="1" si="5"/>
        <v>940</v>
      </c>
      <c r="N52" s="45">
        <f t="shared" ca="1" si="6"/>
        <v>123.00000000000004</v>
      </c>
      <c r="O52" s="45">
        <f t="shared" si="7"/>
        <v>5</v>
      </c>
      <c r="P52" s="46">
        <f t="shared" si="8"/>
        <v>0.68924379203313568</v>
      </c>
      <c r="Q52" s="45">
        <f t="shared" si="9"/>
        <v>30.000000000000053</v>
      </c>
      <c r="R52" s="45">
        <f t="shared" si="10"/>
        <v>35.000000000000057</v>
      </c>
      <c r="S52" s="46">
        <f t="shared" si="11"/>
        <v>30.689243792033189</v>
      </c>
    </row>
    <row r="53" spans="1:19" x14ac:dyDescent="0.25">
      <c r="A53" s="77">
        <v>37369</v>
      </c>
      <c r="B53">
        <v>1307</v>
      </c>
      <c r="D53">
        <v>0.01</v>
      </c>
      <c r="F53" s="76">
        <v>0.58333333333333337</v>
      </c>
      <c r="H53" s="76">
        <v>0.58611111111111114</v>
      </c>
      <c r="I53" s="44" t="str">
        <f t="shared" si="1"/>
        <v/>
      </c>
      <c r="J53" s="45">
        <f t="shared" si="2"/>
        <v>7.9999999999999716</v>
      </c>
      <c r="K53" s="45">
        <f t="shared" si="3"/>
        <v>3.9999999999999858</v>
      </c>
      <c r="L53" s="45">
        <f t="shared" si="4"/>
        <v>1</v>
      </c>
      <c r="M53" s="45">
        <f t="shared" ca="1" si="5"/>
        <v>1307</v>
      </c>
      <c r="N53" s="45" t="str">
        <f t="shared" si="6"/>
        <v/>
      </c>
      <c r="O53" s="45">
        <f t="shared" si="7"/>
        <v>2.4399999999999911</v>
      </c>
      <c r="P53" s="46">
        <f t="shared" si="8"/>
        <v>1.1528373552459379</v>
      </c>
      <c r="Q53" s="45">
        <f t="shared" si="9"/>
        <v>3.9999999999999862E-2</v>
      </c>
      <c r="R53" s="45">
        <f t="shared" si="10"/>
        <v>2.4799999999999911</v>
      </c>
      <c r="S53" s="46">
        <f t="shared" si="11"/>
        <v>1.1928373552459377</v>
      </c>
    </row>
    <row r="54" spans="1:19" x14ac:dyDescent="0.25">
      <c r="D54">
        <v>0.6</v>
      </c>
      <c r="F54" s="76">
        <v>0.59166666666666667</v>
      </c>
      <c r="H54" s="76">
        <v>0.59375</v>
      </c>
      <c r="I54" s="44" t="str">
        <f t="shared" si="1"/>
        <v/>
      </c>
      <c r="J54" s="45">
        <f t="shared" si="2"/>
        <v>6.9999999999999751</v>
      </c>
      <c r="K54" s="45">
        <f t="shared" si="3"/>
        <v>2.9999999999999893</v>
      </c>
      <c r="L54" s="45">
        <f t="shared" si="4"/>
        <v>2</v>
      </c>
      <c r="M54" s="45">
        <f t="shared" ca="1" si="5"/>
        <v>1307</v>
      </c>
      <c r="N54" s="45" t="str">
        <f t="shared" si="6"/>
        <v/>
      </c>
      <c r="O54" s="45">
        <f t="shared" si="7"/>
        <v>2.1629999999999923</v>
      </c>
      <c r="P54" s="46">
        <f t="shared" si="8"/>
        <v>1.1618409642233722</v>
      </c>
      <c r="Q54" s="45">
        <f t="shared" si="9"/>
        <v>1.7999999999999936</v>
      </c>
      <c r="R54" s="45">
        <f t="shared" si="10"/>
        <v>3.9629999999999859</v>
      </c>
      <c r="S54" s="46">
        <f t="shared" si="11"/>
        <v>2.9618409642233656</v>
      </c>
    </row>
    <row r="55" spans="1:19" x14ac:dyDescent="0.25">
      <c r="D55">
        <v>1.7999999999999999E-2</v>
      </c>
      <c r="F55" s="76">
        <v>0.59861111111111109</v>
      </c>
      <c r="H55" s="76">
        <v>0.60069444444444442</v>
      </c>
      <c r="I55" s="44">
        <f t="shared" si="1"/>
        <v>0.60416666666666663</v>
      </c>
      <c r="J55" s="45" t="str">
        <f t="shared" si="2"/>
        <v/>
      </c>
      <c r="K55" s="45">
        <f t="shared" si="3"/>
        <v>2.9999999999999893</v>
      </c>
      <c r="L55" s="45">
        <f t="shared" si="4"/>
        <v>3</v>
      </c>
      <c r="M55" s="45">
        <f t="shared" ca="1" si="5"/>
        <v>1307</v>
      </c>
      <c r="N55" s="45">
        <f t="shared" ca="1" si="6"/>
        <v>82.999999999999858</v>
      </c>
      <c r="O55" s="45">
        <f t="shared" si="7"/>
        <v>4.4999999999999998E-2</v>
      </c>
      <c r="P55" s="46">
        <f t="shared" si="8"/>
        <v>9.1849285721059895E-3</v>
      </c>
      <c r="Q55" s="45">
        <f t="shared" si="9"/>
        <v>5.3999999999999805E-2</v>
      </c>
      <c r="R55" s="45">
        <f t="shared" si="10"/>
        <v>9.899999999999981E-2</v>
      </c>
      <c r="S55" s="46">
        <f t="shared" si="11"/>
        <v>6.3184928572105795E-2</v>
      </c>
    </row>
    <row r="56" spans="1:19" x14ac:dyDescent="0.25">
      <c r="A56" s="77">
        <v>37369</v>
      </c>
      <c r="B56">
        <v>1507</v>
      </c>
      <c r="D56">
        <v>0.01</v>
      </c>
      <c r="F56" s="76">
        <v>0.67291666666666661</v>
      </c>
      <c r="H56" s="76">
        <v>0.6791666666666667</v>
      </c>
      <c r="I56" s="44" t="str">
        <f t="shared" si="1"/>
        <v/>
      </c>
      <c r="J56" s="45">
        <f t="shared" si="2"/>
        <v>9.9999999999998046</v>
      </c>
      <c r="K56" s="45">
        <f t="shared" si="3"/>
        <v>9.0000000000001279</v>
      </c>
      <c r="L56" s="45">
        <f t="shared" si="4"/>
        <v>1</v>
      </c>
      <c r="M56" s="45">
        <f t="shared" ca="1" si="5"/>
        <v>1507</v>
      </c>
      <c r="N56" s="45" t="str">
        <f t="shared" si="6"/>
        <v/>
      </c>
      <c r="O56" s="45">
        <f t="shared" si="7"/>
        <v>4.0499999999999208</v>
      </c>
      <c r="P56" s="46">
        <f t="shared" si="8"/>
        <v>1.8028594260116406</v>
      </c>
      <c r="Q56" s="45">
        <f t="shared" si="9"/>
        <v>9.0000000000001287E-2</v>
      </c>
      <c r="R56" s="45">
        <f t="shared" si="10"/>
        <v>4.1399999999999224</v>
      </c>
      <c r="S56" s="46">
        <f t="shared" si="11"/>
        <v>1.8928594260116418</v>
      </c>
    </row>
    <row r="57" spans="1:19" x14ac:dyDescent="0.25">
      <c r="D57">
        <v>0.8</v>
      </c>
      <c r="F57" s="76">
        <v>0.68611111111111101</v>
      </c>
      <c r="H57" s="76">
        <v>0.68888888888888899</v>
      </c>
      <c r="I57" s="44" t="str">
        <f t="shared" si="1"/>
        <v/>
      </c>
      <c r="J57" s="45">
        <f t="shared" si="2"/>
        <v>10.999999999999801</v>
      </c>
      <c r="K57" s="45">
        <f t="shared" si="3"/>
        <v>4.0000000000003055</v>
      </c>
      <c r="L57" s="45">
        <f t="shared" si="4"/>
        <v>2</v>
      </c>
      <c r="M57" s="45">
        <f t="shared" ca="1" si="5"/>
        <v>1507</v>
      </c>
      <c r="N57" s="45" t="str">
        <f t="shared" si="6"/>
        <v/>
      </c>
      <c r="O57" s="45">
        <f t="shared" si="7"/>
        <v>4.4549999999999201</v>
      </c>
      <c r="P57" s="46">
        <f t="shared" si="8"/>
        <v>1.9831453686128078</v>
      </c>
      <c r="Q57" s="45">
        <f t="shared" si="9"/>
        <v>3.2000000000002444</v>
      </c>
      <c r="R57" s="45">
        <f t="shared" si="10"/>
        <v>7.6550000000001646</v>
      </c>
      <c r="S57" s="46">
        <f t="shared" si="11"/>
        <v>5.1831453686130526</v>
      </c>
    </row>
    <row r="58" spans="1:19" x14ac:dyDescent="0.25">
      <c r="D58">
        <v>0.01</v>
      </c>
      <c r="F58" s="76">
        <v>0.69652777777777775</v>
      </c>
      <c r="H58" s="76">
        <v>0.69861111111111107</v>
      </c>
      <c r="I58" s="44">
        <f t="shared" si="1"/>
        <v>0.70208333333333328</v>
      </c>
      <c r="J58" s="45" t="str">
        <f t="shared" si="2"/>
        <v/>
      </c>
      <c r="K58" s="45">
        <f t="shared" si="3"/>
        <v>2.9999999999999893</v>
      </c>
      <c r="L58" s="45">
        <f t="shared" si="4"/>
        <v>3</v>
      </c>
      <c r="M58" s="45">
        <f t="shared" ca="1" si="5"/>
        <v>1507</v>
      </c>
      <c r="N58" s="45">
        <f t="shared" ca="1" si="6"/>
        <v>103.99999999999994</v>
      </c>
      <c r="O58" s="45">
        <f t="shared" si="7"/>
        <v>2.5000000000000001E-2</v>
      </c>
      <c r="P58" s="46">
        <f t="shared" si="8"/>
        <v>5.4281443780592247E-3</v>
      </c>
      <c r="Q58" s="45">
        <f t="shared" si="9"/>
        <v>2.9999999999999895E-2</v>
      </c>
      <c r="R58" s="45">
        <f t="shared" si="10"/>
        <v>5.4999999999999896E-2</v>
      </c>
      <c r="S58" s="46">
        <f t="shared" si="11"/>
        <v>3.542814437805912E-2</v>
      </c>
    </row>
    <row r="59" spans="1:19" x14ac:dyDescent="0.25">
      <c r="A59" s="77">
        <v>37372</v>
      </c>
      <c r="B59">
        <v>808</v>
      </c>
      <c r="D59">
        <v>0.01</v>
      </c>
      <c r="F59" s="76">
        <v>0.37083333333333335</v>
      </c>
      <c r="H59" s="76">
        <v>0.37708333333333338</v>
      </c>
      <c r="I59" s="44" t="str">
        <f t="shared" si="1"/>
        <v/>
      </c>
      <c r="J59" s="45">
        <f t="shared" si="2"/>
        <v>13.99999999999995</v>
      </c>
      <c r="K59" s="45">
        <f t="shared" si="3"/>
        <v>9.000000000000048</v>
      </c>
      <c r="L59" s="45">
        <f t="shared" si="4"/>
        <v>1</v>
      </c>
      <c r="M59" s="45">
        <f t="shared" ca="1" si="5"/>
        <v>808</v>
      </c>
      <c r="N59" s="45" t="str">
        <f t="shared" si="6"/>
        <v/>
      </c>
      <c r="O59" s="45">
        <f t="shared" si="7"/>
        <v>70.069999999999752</v>
      </c>
      <c r="P59" s="46">
        <f t="shared" si="8"/>
        <v>20.247101545384222</v>
      </c>
      <c r="Q59" s="45">
        <f t="shared" si="9"/>
        <v>9.0000000000000482E-2</v>
      </c>
      <c r="R59" s="45">
        <f t="shared" si="10"/>
        <v>70.159999999999755</v>
      </c>
      <c r="S59" s="46">
        <f t="shared" si="11"/>
        <v>20.337101545384222</v>
      </c>
    </row>
    <row r="60" spans="1:19" x14ac:dyDescent="0.25">
      <c r="D60">
        <v>10</v>
      </c>
      <c r="F60" s="76">
        <v>0.38680555555555557</v>
      </c>
      <c r="H60" s="76">
        <v>0.39166666666666666</v>
      </c>
      <c r="I60" s="44" t="str">
        <f t="shared" si="1"/>
        <v/>
      </c>
      <c r="J60" s="45">
        <f t="shared" si="2"/>
        <v>7.0000000000000551</v>
      </c>
      <c r="K60" s="45">
        <f t="shared" si="3"/>
        <v>6.9999999999999751</v>
      </c>
      <c r="L60" s="45">
        <f t="shared" si="4"/>
        <v>2</v>
      </c>
      <c r="M60" s="45">
        <f t="shared" ca="1" si="5"/>
        <v>808</v>
      </c>
      <c r="N60" s="45" t="str">
        <f t="shared" si="6"/>
        <v/>
      </c>
      <c r="O60" s="45">
        <f t="shared" si="7"/>
        <v>525.00000000000409</v>
      </c>
      <c r="P60" s="46">
        <f t="shared" si="8"/>
        <v>344.82010747060275</v>
      </c>
      <c r="Q60" s="45">
        <f t="shared" si="9"/>
        <v>69.999999999999744</v>
      </c>
      <c r="R60" s="45">
        <f t="shared" si="10"/>
        <v>595.00000000000387</v>
      </c>
      <c r="S60" s="46">
        <f t="shared" si="11"/>
        <v>414.82010747060247</v>
      </c>
    </row>
    <row r="61" spans="1:19" x14ac:dyDescent="0.25">
      <c r="D61">
        <v>140</v>
      </c>
      <c r="F61" s="76">
        <v>0.39652777777777781</v>
      </c>
      <c r="H61" s="76">
        <v>0.39930555555555558</v>
      </c>
      <c r="I61" s="44" t="str">
        <f t="shared" si="1"/>
        <v/>
      </c>
      <c r="J61" s="45">
        <f t="shared" si="2"/>
        <v>3.9999999999999858</v>
      </c>
      <c r="K61" s="45">
        <f t="shared" si="3"/>
        <v>3.9999999999999858</v>
      </c>
      <c r="L61" s="45">
        <f t="shared" si="4"/>
        <v>3</v>
      </c>
      <c r="M61" s="45">
        <f t="shared" ca="1" si="5"/>
        <v>808</v>
      </c>
      <c r="N61" s="45" t="str">
        <f t="shared" si="6"/>
        <v/>
      </c>
      <c r="O61" s="45">
        <f t="shared" si="7"/>
        <v>679.99999999999761</v>
      </c>
      <c r="P61" s="46">
        <f t="shared" si="8"/>
        <v>672.88158453629433</v>
      </c>
      <c r="Q61" s="45">
        <f t="shared" si="9"/>
        <v>559.99999999999795</v>
      </c>
      <c r="R61" s="45">
        <f t="shared" si="10"/>
        <v>1239.9999999999955</v>
      </c>
      <c r="S61" s="46">
        <f t="shared" si="11"/>
        <v>1232.8815845362924</v>
      </c>
    </row>
    <row r="62" spans="1:19" x14ac:dyDescent="0.25">
      <c r="D62">
        <v>200</v>
      </c>
      <c r="F62" s="76">
        <v>0.40208333333333335</v>
      </c>
      <c r="H62" s="76">
        <v>0.64722222222222225</v>
      </c>
      <c r="I62" s="44">
        <f t="shared" si="1"/>
        <v>0.65069444444444446</v>
      </c>
      <c r="J62" s="45" t="str">
        <f t="shared" si="2"/>
        <v/>
      </c>
      <c r="K62" s="45">
        <f t="shared" si="3"/>
        <v>353</v>
      </c>
      <c r="L62" s="45">
        <f t="shared" si="4"/>
        <v>4</v>
      </c>
      <c r="M62" s="45">
        <f t="shared" ca="1" si="5"/>
        <v>808</v>
      </c>
      <c r="N62" s="45">
        <f t="shared" ca="1" si="6"/>
        <v>449.00000000000006</v>
      </c>
      <c r="O62" s="45">
        <f t="shared" si="7"/>
        <v>500</v>
      </c>
      <c r="P62" s="46">
        <f t="shared" si="8"/>
        <v>52.318172546220183</v>
      </c>
      <c r="Q62" s="45">
        <f t="shared" si="9"/>
        <v>70600</v>
      </c>
      <c r="R62" s="45">
        <f t="shared" si="10"/>
        <v>71100</v>
      </c>
      <c r="S62" s="46">
        <f t="shared" si="11"/>
        <v>70652.31817254622</v>
      </c>
    </row>
    <row r="63" spans="1:19" x14ac:dyDescent="0.25">
      <c r="A63" s="77">
        <v>37376</v>
      </c>
      <c r="B63">
        <v>927</v>
      </c>
      <c r="D63">
        <v>0.01</v>
      </c>
      <c r="F63" s="76">
        <v>0.45069444444444445</v>
      </c>
      <c r="H63" s="76">
        <v>0.45416666666666666</v>
      </c>
      <c r="I63" s="44" t="str">
        <f t="shared" si="1"/>
        <v/>
      </c>
      <c r="J63" s="45">
        <f t="shared" si="2"/>
        <v>5.9999999999999787</v>
      </c>
      <c r="K63" s="45">
        <f t="shared" si="3"/>
        <v>4.9999999999999822</v>
      </c>
      <c r="L63" s="45">
        <f t="shared" si="4"/>
        <v>1</v>
      </c>
      <c r="M63" s="45">
        <f t="shared" ca="1" si="5"/>
        <v>927</v>
      </c>
      <c r="N63" s="45" t="str">
        <f t="shared" si="6"/>
        <v/>
      </c>
      <c r="O63" s="45">
        <f t="shared" si="7"/>
        <v>0.32999999999999885</v>
      </c>
      <c r="P63" s="46">
        <f t="shared" si="8"/>
        <v>0.23452818661036695</v>
      </c>
      <c r="Q63" s="45">
        <f t="shared" si="9"/>
        <v>4.9999999999999822E-2</v>
      </c>
      <c r="R63" s="45">
        <f t="shared" si="10"/>
        <v>0.37999999999999867</v>
      </c>
      <c r="S63" s="46">
        <f t="shared" si="11"/>
        <v>0.28452818661036677</v>
      </c>
    </row>
    <row r="64" spans="1:19" x14ac:dyDescent="0.25">
      <c r="D64">
        <v>0.1</v>
      </c>
      <c r="F64" s="76">
        <v>0.45833333333333331</v>
      </c>
      <c r="H64" s="76">
        <v>0.46180555555555558</v>
      </c>
      <c r="I64" s="44" t="str">
        <f t="shared" si="1"/>
        <v/>
      </c>
      <c r="J64" s="45">
        <f t="shared" si="2"/>
        <v>6.9999999999998952</v>
      </c>
      <c r="K64" s="45">
        <f t="shared" si="3"/>
        <v>5.0000000000000622</v>
      </c>
      <c r="L64" s="45">
        <f t="shared" si="4"/>
        <v>2</v>
      </c>
      <c r="M64" s="45">
        <f t="shared" ca="1" si="5"/>
        <v>927</v>
      </c>
      <c r="N64" s="45" t="str">
        <f t="shared" si="6"/>
        <v/>
      </c>
      <c r="O64" s="45">
        <f t="shared" si="7"/>
        <v>7.3499999999998904</v>
      </c>
      <c r="P64" s="46">
        <f t="shared" si="8"/>
        <v>4.4396631481356499</v>
      </c>
      <c r="Q64" s="45">
        <f t="shared" si="9"/>
        <v>0.50000000000000622</v>
      </c>
      <c r="R64" s="45">
        <f t="shared" si="10"/>
        <v>7.8499999999998966</v>
      </c>
      <c r="S64" s="46">
        <f t="shared" si="11"/>
        <v>4.9396631481356561</v>
      </c>
    </row>
    <row r="65" spans="1:19" x14ac:dyDescent="0.25">
      <c r="D65">
        <v>2</v>
      </c>
      <c r="F65" s="76">
        <v>0.46666666666666662</v>
      </c>
      <c r="H65" s="76">
        <v>0.47569444444444442</v>
      </c>
      <c r="I65" s="44">
        <f t="shared" si="1"/>
        <v>0.47916666666666663</v>
      </c>
      <c r="J65" s="45" t="str">
        <f t="shared" si="2"/>
        <v/>
      </c>
      <c r="K65" s="45">
        <f t="shared" si="3"/>
        <v>13.000000000000034</v>
      </c>
      <c r="L65" s="45">
        <f t="shared" si="4"/>
        <v>3</v>
      </c>
      <c r="M65" s="45">
        <f t="shared" ca="1" si="5"/>
        <v>927</v>
      </c>
      <c r="N65" s="45">
        <f t="shared" ca="1" si="6"/>
        <v>122.99999999999996</v>
      </c>
      <c r="O65" s="45">
        <f t="shared" si="7"/>
        <v>5</v>
      </c>
      <c r="P65" s="46">
        <f t="shared" si="8"/>
        <v>0.68924379203313568</v>
      </c>
      <c r="Q65" s="45">
        <f t="shared" si="9"/>
        <v>26.000000000000068</v>
      </c>
      <c r="R65" s="45">
        <f t="shared" si="10"/>
        <v>31.000000000000068</v>
      </c>
      <c r="S65" s="46">
        <f t="shared" si="11"/>
        <v>26.689243792033203</v>
      </c>
    </row>
    <row r="66" spans="1:19" x14ac:dyDescent="0.25">
      <c r="A66" s="77">
        <v>37376</v>
      </c>
      <c r="B66">
        <v>1305</v>
      </c>
      <c r="D66">
        <v>0.01</v>
      </c>
      <c r="F66" s="76">
        <v>0.58402777777777781</v>
      </c>
      <c r="H66" s="76">
        <v>0.58680555555555558</v>
      </c>
      <c r="I66" s="44" t="str">
        <f t="shared" si="1"/>
        <v/>
      </c>
      <c r="J66" s="45">
        <f t="shared" si="2"/>
        <v>9.9999999999999645</v>
      </c>
      <c r="K66" s="45">
        <f t="shared" si="3"/>
        <v>3.9999999999999858</v>
      </c>
      <c r="L66" s="45">
        <f t="shared" si="4"/>
        <v>1</v>
      </c>
      <c r="M66" s="45">
        <f t="shared" ca="1" si="5"/>
        <v>1305</v>
      </c>
      <c r="N66" s="45" t="str">
        <f t="shared" si="6"/>
        <v/>
      </c>
      <c r="O66" s="45">
        <f t="shared" si="7"/>
        <v>3.0499999999999892</v>
      </c>
      <c r="P66" s="46">
        <f t="shared" si="8"/>
        <v>1.4410466940574227</v>
      </c>
      <c r="Q66" s="45">
        <f t="shared" si="9"/>
        <v>3.9999999999999862E-2</v>
      </c>
      <c r="R66" s="45">
        <f t="shared" si="10"/>
        <v>3.0899999999999892</v>
      </c>
      <c r="S66" s="46">
        <f t="shared" si="11"/>
        <v>1.4810466940574225</v>
      </c>
    </row>
    <row r="67" spans="1:19" x14ac:dyDescent="0.25">
      <c r="D67">
        <v>0.6</v>
      </c>
      <c r="F67" s="76">
        <v>0.59375</v>
      </c>
      <c r="H67" s="76">
        <v>0.59583333333333333</v>
      </c>
      <c r="I67" s="44" t="str">
        <f t="shared" ref="I67:I130" si="12">IF(OR(A68&lt;&gt;"",D68=""),H67+TIME(0,5,0),"")</f>
        <v/>
      </c>
      <c r="J67" s="45">
        <f t="shared" ref="J67:J130" si="13">IF(AND(OR(AND(A67&lt;&gt;"",A68=""),AND(A67="",A68="")),D68&lt;&gt;""),(F68-H67)*1440,"")</f>
        <v>10.999999999999961</v>
      </c>
      <c r="K67" s="45">
        <f t="shared" ref="K67:K130" si="14">(H67-F67)*1440</f>
        <v>2.9999999999999893</v>
      </c>
      <c r="L67" s="45">
        <f t="shared" ref="L67:L130" si="15">IF(A67&lt;&gt;"",1,L66+1)</f>
        <v>2</v>
      </c>
      <c r="M67" s="45">
        <f t="shared" ref="M67:M130" ca="1" si="16">OFFSET(B67,-L67+1,0)</f>
        <v>1305</v>
      </c>
      <c r="N67" s="45" t="str">
        <f t="shared" ref="N67:N130" si="17">IF(I67&lt;&gt;"",(I67-VALUE(CONCATENATE(LEFT(M67,LEN(M67)-2),":",RIGHT(M67,2))))*1440,"")</f>
        <v/>
      </c>
      <c r="O67" s="45">
        <f t="shared" ref="O67:O130" si="18">IF(J67&lt;&gt;"",(D67+D68)*J67/2,D67*5/2)</f>
        <v>3.398999999999988</v>
      </c>
      <c r="P67" s="46">
        <f t="shared" ref="P67:P130" si="19">IF(J67&lt;&gt;"",(D68-D67)*J67/LN((D68+0.000001)/(D67+0.000001)),-5*(D67-0.000001)/(LN(1/D67)-13.8155))</f>
        <v>1.8257500866367278</v>
      </c>
      <c r="Q67" s="45">
        <f t="shared" ref="Q67:Q130" si="20">(D67*K67)</f>
        <v>1.7999999999999936</v>
      </c>
      <c r="R67" s="45">
        <f t="shared" ref="R67:R130" si="21">O67+Q67</f>
        <v>5.1989999999999821</v>
      </c>
      <c r="S67" s="46">
        <f t="shared" ref="S67:S130" si="22">P67+Q67</f>
        <v>3.6257500866367214</v>
      </c>
    </row>
    <row r="68" spans="1:19" x14ac:dyDescent="0.25">
      <c r="D68">
        <v>1.7999999999999999E-2</v>
      </c>
      <c r="F68" s="76">
        <v>0.60347222222222219</v>
      </c>
      <c r="H68" s="76">
        <v>0.60555555555555551</v>
      </c>
      <c r="I68" s="44">
        <f t="shared" si="12"/>
        <v>0.60902777777777772</v>
      </c>
      <c r="J68" s="45" t="str">
        <f t="shared" si="13"/>
        <v/>
      </c>
      <c r="K68" s="45">
        <f t="shared" si="14"/>
        <v>2.9999999999999893</v>
      </c>
      <c r="L68" s="45">
        <f t="shared" si="15"/>
        <v>3</v>
      </c>
      <c r="M68" s="45">
        <f t="shared" ca="1" si="16"/>
        <v>1305</v>
      </c>
      <c r="N68" s="45">
        <f t="shared" ca="1" si="17"/>
        <v>91.999999999999829</v>
      </c>
      <c r="O68" s="45">
        <f t="shared" si="18"/>
        <v>4.4999999999999998E-2</v>
      </c>
      <c r="P68" s="46">
        <f t="shared" si="19"/>
        <v>9.1849285721059895E-3</v>
      </c>
      <c r="Q68" s="45">
        <f t="shared" si="20"/>
        <v>5.3999999999999805E-2</v>
      </c>
      <c r="R68" s="45">
        <f t="shared" si="21"/>
        <v>9.899999999999981E-2</v>
      </c>
      <c r="S68" s="46">
        <f t="shared" si="22"/>
        <v>6.3184928572105795E-2</v>
      </c>
    </row>
    <row r="69" spans="1:19" x14ac:dyDescent="0.25">
      <c r="A69" s="77">
        <v>37376</v>
      </c>
      <c r="B69">
        <v>1501</v>
      </c>
      <c r="D69">
        <v>0.01</v>
      </c>
      <c r="F69" s="76">
        <v>0.66597222222222219</v>
      </c>
      <c r="H69" s="76">
        <v>0.66875000000000007</v>
      </c>
      <c r="I69" s="44" t="str">
        <f t="shared" si="12"/>
        <v/>
      </c>
      <c r="J69" s="45">
        <f t="shared" si="13"/>
        <v>8.9999999999998082</v>
      </c>
      <c r="K69" s="45">
        <f t="shared" si="14"/>
        <v>4.0000000000001457</v>
      </c>
      <c r="L69" s="45">
        <f t="shared" si="15"/>
        <v>1</v>
      </c>
      <c r="M69" s="45">
        <f t="shared" ca="1" si="16"/>
        <v>1501</v>
      </c>
      <c r="N69" s="45" t="str">
        <f t="shared" si="17"/>
        <v/>
      </c>
      <c r="O69" s="45">
        <f t="shared" si="18"/>
        <v>3.1949999999999319</v>
      </c>
      <c r="P69" s="46">
        <f t="shared" si="19"/>
        <v>1.4617279115289825</v>
      </c>
      <c r="Q69" s="45">
        <f t="shared" si="20"/>
        <v>4.0000000000001458E-2</v>
      </c>
      <c r="R69" s="45">
        <f t="shared" si="21"/>
        <v>3.2349999999999333</v>
      </c>
      <c r="S69" s="46">
        <f t="shared" si="22"/>
        <v>1.5017279115289839</v>
      </c>
    </row>
    <row r="70" spans="1:19" x14ac:dyDescent="0.25">
      <c r="D70">
        <v>0.7</v>
      </c>
      <c r="F70" s="76">
        <v>0.67499999999999993</v>
      </c>
      <c r="H70" s="76">
        <v>0.6777777777777777</v>
      </c>
      <c r="I70" s="44" t="str">
        <f t="shared" si="12"/>
        <v/>
      </c>
      <c r="J70" s="45">
        <f t="shared" si="13"/>
        <v>9.0000000000001279</v>
      </c>
      <c r="K70" s="45">
        <f t="shared" si="14"/>
        <v>3.9999999999999858</v>
      </c>
      <c r="L70" s="45">
        <f t="shared" si="15"/>
        <v>2</v>
      </c>
      <c r="M70" s="45">
        <f t="shared" ca="1" si="16"/>
        <v>1501</v>
      </c>
      <c r="N70" s="45" t="str">
        <f t="shared" si="17"/>
        <v/>
      </c>
      <c r="O70" s="45">
        <f t="shared" si="18"/>
        <v>3.2040000000000455</v>
      </c>
      <c r="P70" s="46">
        <f t="shared" si="19"/>
        <v>1.5228382262347218</v>
      </c>
      <c r="Q70" s="45">
        <f t="shared" si="20"/>
        <v>2.7999999999999901</v>
      </c>
      <c r="R70" s="45">
        <f t="shared" si="21"/>
        <v>6.0040000000000351</v>
      </c>
      <c r="S70" s="46">
        <f t="shared" si="22"/>
        <v>4.3228382262347118</v>
      </c>
    </row>
    <row r="71" spans="1:19" x14ac:dyDescent="0.25">
      <c r="D71">
        <v>1.2E-2</v>
      </c>
      <c r="F71" s="76">
        <v>0.68402777777777779</v>
      </c>
      <c r="H71" s="76">
        <v>0.68611111111111101</v>
      </c>
      <c r="I71" s="44">
        <f t="shared" si="12"/>
        <v>0.68958333333333321</v>
      </c>
      <c r="J71" s="45" t="str">
        <f t="shared" si="13"/>
        <v/>
      </c>
      <c r="K71" s="45">
        <f t="shared" si="14"/>
        <v>2.9999999999998295</v>
      </c>
      <c r="L71" s="45">
        <f t="shared" si="15"/>
        <v>3</v>
      </c>
      <c r="M71" s="45">
        <f t="shared" ca="1" si="16"/>
        <v>1501</v>
      </c>
      <c r="N71" s="45">
        <f t="shared" ca="1" si="17"/>
        <v>91.999999999999829</v>
      </c>
      <c r="O71" s="45">
        <f t="shared" si="18"/>
        <v>0.03</v>
      </c>
      <c r="P71" s="46">
        <f t="shared" si="19"/>
        <v>6.3874403117394323E-3</v>
      </c>
      <c r="Q71" s="45">
        <f t="shared" si="20"/>
        <v>3.5999999999997957E-2</v>
      </c>
      <c r="R71" s="45">
        <f t="shared" si="21"/>
        <v>6.5999999999997949E-2</v>
      </c>
      <c r="S71" s="46">
        <f t="shared" si="22"/>
        <v>4.2387440311737391E-2</v>
      </c>
    </row>
    <row r="72" spans="1:19" x14ac:dyDescent="0.25">
      <c r="A72" s="77">
        <v>37378</v>
      </c>
      <c r="B72">
        <v>925</v>
      </c>
      <c r="D72">
        <v>0.01</v>
      </c>
      <c r="F72" s="76">
        <v>0.42986111111111108</v>
      </c>
      <c r="H72" s="76">
        <v>0.43402777777777773</v>
      </c>
      <c r="I72" s="44" t="str">
        <f t="shared" si="12"/>
        <v/>
      </c>
      <c r="J72" s="45">
        <f t="shared" si="13"/>
        <v>11.000000000000041</v>
      </c>
      <c r="K72" s="45">
        <f t="shared" si="14"/>
        <v>5.9999999999999787</v>
      </c>
      <c r="L72" s="45">
        <f t="shared" si="15"/>
        <v>1</v>
      </c>
      <c r="M72" s="45">
        <f t="shared" ca="1" si="16"/>
        <v>925</v>
      </c>
      <c r="N72" s="45" t="str">
        <f t="shared" si="17"/>
        <v/>
      </c>
      <c r="O72" s="45">
        <f t="shared" si="18"/>
        <v>55.055000000000206</v>
      </c>
      <c r="P72" s="46">
        <f t="shared" si="19"/>
        <v>15.90843692851629</v>
      </c>
      <c r="Q72" s="45">
        <f t="shared" si="20"/>
        <v>5.999999999999979E-2</v>
      </c>
      <c r="R72" s="45">
        <f t="shared" si="21"/>
        <v>55.115000000000208</v>
      </c>
      <c r="S72" s="46">
        <f t="shared" si="22"/>
        <v>15.96843692851629</v>
      </c>
    </row>
    <row r="73" spans="1:19" x14ac:dyDescent="0.25">
      <c r="D73">
        <v>10</v>
      </c>
      <c r="F73" s="76">
        <v>0.44166666666666665</v>
      </c>
      <c r="H73" s="76">
        <v>0.44375000000000003</v>
      </c>
      <c r="I73" s="44" t="str">
        <f t="shared" si="12"/>
        <v/>
      </c>
      <c r="J73" s="45">
        <f t="shared" si="13"/>
        <v>6.9999999999999751</v>
      </c>
      <c r="K73" s="45">
        <f t="shared" si="14"/>
        <v>3.0000000000000693</v>
      </c>
      <c r="L73" s="45">
        <f t="shared" si="15"/>
        <v>2</v>
      </c>
      <c r="M73" s="45">
        <f t="shared" ca="1" si="16"/>
        <v>925</v>
      </c>
      <c r="N73" s="45" t="str">
        <f t="shared" si="17"/>
        <v/>
      </c>
      <c r="O73" s="45">
        <f t="shared" si="18"/>
        <v>384.99999999999864</v>
      </c>
      <c r="P73" s="46">
        <f t="shared" si="19"/>
        <v>273.60553429333066</v>
      </c>
      <c r="Q73" s="45">
        <f t="shared" si="20"/>
        <v>30.000000000000693</v>
      </c>
      <c r="R73" s="45">
        <f t="shared" si="21"/>
        <v>414.99999999999932</v>
      </c>
      <c r="S73" s="46">
        <f t="shared" si="22"/>
        <v>303.60553429333135</v>
      </c>
    </row>
    <row r="74" spans="1:19" x14ac:dyDescent="0.25">
      <c r="D74">
        <v>100</v>
      </c>
      <c r="F74" s="76">
        <v>0.44861111111111113</v>
      </c>
      <c r="H74" s="76">
        <v>0.45</v>
      </c>
      <c r="I74" s="44" t="str">
        <f t="shared" si="12"/>
        <v/>
      </c>
      <c r="J74" s="45">
        <f t="shared" si="13"/>
        <v>10.999999999999961</v>
      </c>
      <c r="K74" s="45">
        <f t="shared" si="14"/>
        <v>1.9999999999999929</v>
      </c>
      <c r="L74" s="45">
        <f t="shared" si="15"/>
        <v>3</v>
      </c>
      <c r="M74" s="45">
        <f t="shared" ca="1" si="16"/>
        <v>925</v>
      </c>
      <c r="N74" s="45" t="str">
        <f t="shared" si="17"/>
        <v/>
      </c>
      <c r="O74" s="45">
        <f t="shared" si="18"/>
        <v>560.99999999999795</v>
      </c>
      <c r="P74" s="46">
        <f t="shared" si="19"/>
        <v>275.56078620421266</v>
      </c>
      <c r="Q74" s="45">
        <f t="shared" si="20"/>
        <v>199.99999999999929</v>
      </c>
      <c r="R74" s="45">
        <f t="shared" si="21"/>
        <v>760.99999999999727</v>
      </c>
      <c r="S74" s="46">
        <f t="shared" si="22"/>
        <v>475.56078620421192</v>
      </c>
    </row>
    <row r="75" spans="1:19" x14ac:dyDescent="0.25">
      <c r="D75">
        <v>2</v>
      </c>
      <c r="F75" s="76">
        <v>0.45763888888888887</v>
      </c>
      <c r="H75" s="76">
        <v>0.47430555555555554</v>
      </c>
      <c r="I75" s="44">
        <f t="shared" si="12"/>
        <v>0.47777777777777775</v>
      </c>
      <c r="J75" s="45" t="str">
        <f t="shared" si="13"/>
        <v/>
      </c>
      <c r="K75" s="45">
        <f t="shared" si="14"/>
        <v>23.999999999999993</v>
      </c>
      <c r="L75" s="45">
        <f t="shared" si="15"/>
        <v>4</v>
      </c>
      <c r="M75" s="45">
        <f t="shared" ca="1" si="16"/>
        <v>925</v>
      </c>
      <c r="N75" s="45">
        <f t="shared" ca="1" si="17"/>
        <v>122.99999999999996</v>
      </c>
      <c r="O75" s="45">
        <f t="shared" si="18"/>
        <v>5</v>
      </c>
      <c r="P75" s="46">
        <f t="shared" si="19"/>
        <v>0.68924379203313568</v>
      </c>
      <c r="Q75" s="45">
        <f t="shared" si="20"/>
        <v>47.999999999999986</v>
      </c>
      <c r="R75" s="45">
        <f t="shared" si="21"/>
        <v>52.999999999999986</v>
      </c>
      <c r="S75" s="46">
        <f t="shared" si="22"/>
        <v>48.689243792033125</v>
      </c>
    </row>
    <row r="76" spans="1:19" x14ac:dyDescent="0.25">
      <c r="A76" s="77">
        <v>37379</v>
      </c>
      <c r="B76">
        <v>834</v>
      </c>
      <c r="D76">
        <v>0.01</v>
      </c>
      <c r="F76" s="76">
        <v>0.55763888888888891</v>
      </c>
      <c r="H76" s="76">
        <v>0.55902777777777779</v>
      </c>
      <c r="I76" s="44" t="str">
        <f t="shared" si="12"/>
        <v/>
      </c>
      <c r="J76" s="45">
        <f t="shared" si="13"/>
        <v>8.999999999999968</v>
      </c>
      <c r="K76" s="45">
        <f t="shared" si="14"/>
        <v>1.9999999999999929</v>
      </c>
      <c r="L76" s="45">
        <f t="shared" si="15"/>
        <v>1</v>
      </c>
      <c r="M76" s="45">
        <f t="shared" ca="1" si="16"/>
        <v>834</v>
      </c>
      <c r="N76" s="45" t="str">
        <f t="shared" si="17"/>
        <v/>
      </c>
      <c r="O76" s="45">
        <f t="shared" si="18"/>
        <v>450.04499999999842</v>
      </c>
      <c r="P76" s="46">
        <f t="shared" si="19"/>
        <v>97.707547489482963</v>
      </c>
      <c r="Q76" s="45">
        <f t="shared" si="20"/>
        <v>1.9999999999999931E-2</v>
      </c>
      <c r="R76" s="45">
        <f t="shared" si="21"/>
        <v>450.06499999999841</v>
      </c>
      <c r="S76" s="46">
        <f t="shared" si="22"/>
        <v>97.727547489482959</v>
      </c>
    </row>
    <row r="77" spans="1:19" x14ac:dyDescent="0.25">
      <c r="D77">
        <v>100</v>
      </c>
      <c r="F77" s="76">
        <v>0.56527777777777777</v>
      </c>
      <c r="H77" s="76">
        <v>0.56736111111111109</v>
      </c>
      <c r="I77" s="44" t="str">
        <f t="shared" si="12"/>
        <v/>
      </c>
      <c r="J77" s="45">
        <f t="shared" si="13"/>
        <v>2.9999999999999893</v>
      </c>
      <c r="K77" s="45">
        <f t="shared" si="14"/>
        <v>2.9999999999999893</v>
      </c>
      <c r="L77" s="45">
        <f t="shared" si="15"/>
        <v>2</v>
      </c>
      <c r="M77" s="45">
        <f t="shared" ca="1" si="16"/>
        <v>834</v>
      </c>
      <c r="N77" s="45" t="str">
        <f t="shared" si="17"/>
        <v/>
      </c>
      <c r="O77" s="45">
        <f t="shared" si="18"/>
        <v>419.99999999999852</v>
      </c>
      <c r="P77" s="46">
        <f t="shared" si="19"/>
        <v>408.31140981172558</v>
      </c>
      <c r="Q77" s="45">
        <f t="shared" si="20"/>
        <v>299.99999999999892</v>
      </c>
      <c r="R77" s="45">
        <f t="shared" si="21"/>
        <v>719.9999999999975</v>
      </c>
      <c r="S77" s="46">
        <f t="shared" si="22"/>
        <v>708.3114098117245</v>
      </c>
    </row>
    <row r="78" spans="1:19" x14ac:dyDescent="0.25">
      <c r="D78">
        <v>180</v>
      </c>
      <c r="F78" s="76">
        <v>0.56944444444444442</v>
      </c>
      <c r="H78" s="76">
        <v>0.65277777777777779</v>
      </c>
      <c r="I78" s="44">
        <f t="shared" si="12"/>
        <v>0.65625</v>
      </c>
      <c r="J78" s="45" t="str">
        <f t="shared" si="13"/>
        <v/>
      </c>
      <c r="K78" s="45">
        <f t="shared" si="14"/>
        <v>120.00000000000006</v>
      </c>
      <c r="L78" s="45">
        <f t="shared" si="15"/>
        <v>3</v>
      </c>
      <c r="M78" s="45">
        <f t="shared" ca="1" si="16"/>
        <v>834</v>
      </c>
      <c r="N78" s="45">
        <f t="shared" ca="1" si="17"/>
        <v>431</v>
      </c>
      <c r="O78" s="45">
        <f t="shared" si="18"/>
        <v>450</v>
      </c>
      <c r="P78" s="46">
        <f t="shared" si="19"/>
        <v>47.347346607878421</v>
      </c>
      <c r="Q78" s="45">
        <f t="shared" si="20"/>
        <v>21600.000000000011</v>
      </c>
      <c r="R78" s="45">
        <f t="shared" si="21"/>
        <v>22050.000000000011</v>
      </c>
      <c r="S78" s="46">
        <f t="shared" si="22"/>
        <v>21647.34734660789</v>
      </c>
    </row>
    <row r="79" spans="1:19" x14ac:dyDescent="0.25">
      <c r="A79" s="77">
        <v>37383</v>
      </c>
      <c r="B79">
        <v>1459</v>
      </c>
      <c r="D79">
        <v>0.01</v>
      </c>
      <c r="F79" s="76">
        <v>0.67083333333333339</v>
      </c>
      <c r="H79" s="76">
        <v>0.67499999999999993</v>
      </c>
      <c r="I79" s="44" t="str">
        <f t="shared" si="12"/>
        <v/>
      </c>
      <c r="J79" s="45">
        <f t="shared" si="13"/>
        <v>11.000000000000121</v>
      </c>
      <c r="K79" s="45">
        <f t="shared" si="14"/>
        <v>5.9999999999998188</v>
      </c>
      <c r="L79" s="45">
        <f t="shared" si="15"/>
        <v>1</v>
      </c>
      <c r="M79" s="45">
        <f t="shared" ca="1" si="16"/>
        <v>1459</v>
      </c>
      <c r="N79" s="45" t="str">
        <f t="shared" si="17"/>
        <v/>
      </c>
      <c r="O79" s="45">
        <f t="shared" si="18"/>
        <v>4.4550000000000489</v>
      </c>
      <c r="P79" s="46">
        <f t="shared" si="19"/>
        <v>1.9831453686128653</v>
      </c>
      <c r="Q79" s="45">
        <f t="shared" si="20"/>
        <v>5.9999999999998187E-2</v>
      </c>
      <c r="R79" s="45">
        <f t="shared" si="21"/>
        <v>4.5150000000000468</v>
      </c>
      <c r="S79" s="46">
        <f t="shared" si="22"/>
        <v>2.0431453686128633</v>
      </c>
    </row>
    <row r="80" spans="1:19" x14ac:dyDescent="0.25">
      <c r="D80">
        <v>0.8</v>
      </c>
      <c r="F80" s="76">
        <v>0.68263888888888891</v>
      </c>
      <c r="H80" s="76">
        <v>0.68541666666666667</v>
      </c>
      <c r="I80" s="44" t="str">
        <f t="shared" si="12"/>
        <v/>
      </c>
      <c r="J80" s="45">
        <f t="shared" si="13"/>
        <v>18.999999999999932</v>
      </c>
      <c r="K80" s="45">
        <f t="shared" si="14"/>
        <v>3.9999999999999858</v>
      </c>
      <c r="L80" s="45">
        <f t="shared" si="15"/>
        <v>2</v>
      </c>
      <c r="M80" s="45">
        <f t="shared" ca="1" si="16"/>
        <v>1459</v>
      </c>
      <c r="N80" s="45" t="str">
        <f t="shared" si="17"/>
        <v/>
      </c>
      <c r="O80" s="45">
        <f t="shared" si="18"/>
        <v>7.732999999999973</v>
      </c>
      <c r="P80" s="46">
        <f t="shared" si="19"/>
        <v>3.6915234815824203</v>
      </c>
      <c r="Q80" s="45">
        <f t="shared" si="20"/>
        <v>3.1999999999999886</v>
      </c>
      <c r="R80" s="45">
        <f t="shared" si="21"/>
        <v>10.932999999999961</v>
      </c>
      <c r="S80" s="46">
        <f t="shared" si="22"/>
        <v>6.8915234815824089</v>
      </c>
    </row>
    <row r="81" spans="1:19" x14ac:dyDescent="0.25">
      <c r="D81">
        <v>1.4E-2</v>
      </c>
      <c r="F81" s="76">
        <v>0.69861111111111107</v>
      </c>
      <c r="H81" s="76">
        <v>0.7006944444444444</v>
      </c>
      <c r="I81" s="44">
        <f t="shared" si="12"/>
        <v>0.70416666666666661</v>
      </c>
      <c r="J81" s="45" t="str">
        <f t="shared" si="13"/>
        <v/>
      </c>
      <c r="K81" s="45">
        <f t="shared" si="14"/>
        <v>2.9999999999999893</v>
      </c>
      <c r="L81" s="45">
        <f t="shared" si="15"/>
        <v>3</v>
      </c>
      <c r="M81" s="45">
        <f t="shared" ca="1" si="16"/>
        <v>1459</v>
      </c>
      <c r="N81" s="45">
        <f t="shared" ca="1" si="17"/>
        <v>114.99999999999991</v>
      </c>
      <c r="O81" s="45">
        <f t="shared" si="18"/>
        <v>3.5000000000000003E-2</v>
      </c>
      <c r="P81" s="46">
        <f t="shared" si="19"/>
        <v>7.3317745176624972E-3</v>
      </c>
      <c r="Q81" s="45">
        <f t="shared" si="20"/>
        <v>4.199999999999985E-2</v>
      </c>
      <c r="R81" s="45">
        <f t="shared" si="21"/>
        <v>7.6999999999999846E-2</v>
      </c>
      <c r="S81" s="46">
        <f t="shared" si="22"/>
        <v>4.9331774517662345E-2</v>
      </c>
    </row>
    <row r="82" spans="1:19" x14ac:dyDescent="0.25">
      <c r="A82" s="77">
        <v>37385</v>
      </c>
      <c r="B82">
        <v>805</v>
      </c>
      <c r="D82">
        <v>0.01</v>
      </c>
      <c r="F82" s="76">
        <v>0.57013888888888886</v>
      </c>
      <c r="H82" s="76">
        <v>0.57222222222222219</v>
      </c>
      <c r="I82" s="44" t="str">
        <f t="shared" si="12"/>
        <v/>
      </c>
      <c r="J82" s="45">
        <f t="shared" si="13"/>
        <v>10.000000000000124</v>
      </c>
      <c r="K82" s="45">
        <f t="shared" si="14"/>
        <v>2.9999999999999893</v>
      </c>
      <c r="L82" s="45">
        <f t="shared" si="15"/>
        <v>1</v>
      </c>
      <c r="M82" s="45">
        <f t="shared" ca="1" si="16"/>
        <v>805</v>
      </c>
      <c r="N82" s="45" t="str">
        <f t="shared" si="17"/>
        <v/>
      </c>
      <c r="O82" s="45">
        <f t="shared" si="18"/>
        <v>10.050000000000123</v>
      </c>
      <c r="P82" s="46">
        <f t="shared" si="19"/>
        <v>3.7559799318308467</v>
      </c>
      <c r="Q82" s="45">
        <f t="shared" si="20"/>
        <v>2.9999999999999895E-2</v>
      </c>
      <c r="R82" s="45">
        <f t="shared" si="21"/>
        <v>10.080000000000123</v>
      </c>
      <c r="S82" s="46">
        <f t="shared" si="22"/>
        <v>3.7859799318308465</v>
      </c>
    </row>
    <row r="83" spans="1:19" x14ac:dyDescent="0.25">
      <c r="D83">
        <v>2</v>
      </c>
      <c r="F83" s="76">
        <v>0.57916666666666672</v>
      </c>
      <c r="H83" s="76">
        <v>0.67847222222222225</v>
      </c>
      <c r="I83" s="44">
        <f t="shared" si="12"/>
        <v>0.68194444444444446</v>
      </c>
      <c r="J83" s="45" t="str">
        <f t="shared" si="13"/>
        <v/>
      </c>
      <c r="K83" s="45">
        <f t="shared" si="14"/>
        <v>142.99999999999997</v>
      </c>
      <c r="L83" s="45">
        <f t="shared" si="15"/>
        <v>2</v>
      </c>
      <c r="M83" s="45">
        <f t="shared" ca="1" si="16"/>
        <v>805</v>
      </c>
      <c r="N83" s="45">
        <f t="shared" ca="1" si="17"/>
        <v>497</v>
      </c>
      <c r="O83" s="45">
        <f t="shared" si="18"/>
        <v>5</v>
      </c>
      <c r="P83" s="46">
        <f t="shared" si="19"/>
        <v>0.68924379203313568</v>
      </c>
      <c r="Q83" s="45">
        <f t="shared" si="20"/>
        <v>285.99999999999994</v>
      </c>
      <c r="R83" s="45">
        <f t="shared" si="21"/>
        <v>290.99999999999994</v>
      </c>
      <c r="S83" s="46">
        <f t="shared" si="22"/>
        <v>286.6892437920331</v>
      </c>
    </row>
    <row r="84" spans="1:19" x14ac:dyDescent="0.25">
      <c r="A84" s="77">
        <v>37386</v>
      </c>
      <c r="B84">
        <v>804</v>
      </c>
      <c r="D84">
        <v>0.01</v>
      </c>
      <c r="F84" s="76">
        <v>0.36249999999999999</v>
      </c>
      <c r="H84" s="76">
        <v>0.36388888888888887</v>
      </c>
      <c r="I84" s="44" t="str">
        <f t="shared" si="12"/>
        <v/>
      </c>
      <c r="J84" s="45">
        <f t="shared" si="13"/>
        <v>12.000000000000037</v>
      </c>
      <c r="K84" s="45">
        <f t="shared" si="14"/>
        <v>1.9999999999999929</v>
      </c>
      <c r="L84" s="45">
        <f t="shared" si="15"/>
        <v>1</v>
      </c>
      <c r="M84" s="45">
        <f t="shared" ca="1" si="16"/>
        <v>804</v>
      </c>
      <c r="N84" s="45" t="str">
        <f t="shared" si="17"/>
        <v/>
      </c>
      <c r="O84" s="45">
        <f t="shared" si="18"/>
        <v>120.06000000000039</v>
      </c>
      <c r="P84" s="46">
        <f t="shared" si="19"/>
        <v>31.559825365948623</v>
      </c>
      <c r="Q84" s="45">
        <f t="shared" si="20"/>
        <v>1.9999999999999931E-2</v>
      </c>
      <c r="R84" s="45">
        <f t="shared" si="21"/>
        <v>120.08000000000038</v>
      </c>
      <c r="S84" s="46">
        <f t="shared" si="22"/>
        <v>31.579825365948622</v>
      </c>
    </row>
    <row r="85" spans="1:19" x14ac:dyDescent="0.25">
      <c r="D85">
        <v>20</v>
      </c>
      <c r="F85" s="76">
        <v>0.37222222222222223</v>
      </c>
      <c r="H85" s="76">
        <v>0.42986111111111108</v>
      </c>
      <c r="I85" s="44">
        <f t="shared" si="12"/>
        <v>0.43333333333333329</v>
      </c>
      <c r="J85" s="45" t="str">
        <f t="shared" si="13"/>
        <v/>
      </c>
      <c r="K85" s="45">
        <f t="shared" si="14"/>
        <v>82.999999999999943</v>
      </c>
      <c r="L85" s="45">
        <f t="shared" si="15"/>
        <v>2</v>
      </c>
      <c r="M85" s="45">
        <f t="shared" ca="1" si="16"/>
        <v>804</v>
      </c>
      <c r="N85" s="45">
        <f t="shared" ca="1" si="17"/>
        <v>139.99999999999997</v>
      </c>
      <c r="O85" s="45">
        <f t="shared" si="18"/>
        <v>50</v>
      </c>
      <c r="P85" s="46">
        <f t="shared" si="19"/>
        <v>5.9484036251947776</v>
      </c>
      <c r="Q85" s="45">
        <f t="shared" si="20"/>
        <v>1659.9999999999989</v>
      </c>
      <c r="R85" s="45">
        <f t="shared" si="21"/>
        <v>1709.9999999999989</v>
      </c>
      <c r="S85" s="46">
        <f t="shared" si="22"/>
        <v>1665.9484036251936</v>
      </c>
    </row>
    <row r="86" spans="1:19" x14ac:dyDescent="0.25">
      <c r="A86" s="77">
        <v>37392</v>
      </c>
      <c r="B86">
        <v>816</v>
      </c>
      <c r="D86">
        <v>0.01</v>
      </c>
      <c r="F86" s="76">
        <v>0.56458333333333333</v>
      </c>
      <c r="H86" s="76">
        <v>0.56874999999999998</v>
      </c>
      <c r="I86" s="44" t="str">
        <f t="shared" si="12"/>
        <v/>
      </c>
      <c r="J86" s="45">
        <f t="shared" si="13"/>
        <v>7.000000000000135</v>
      </c>
      <c r="K86" s="45">
        <f t="shared" si="14"/>
        <v>5.9999999999999787</v>
      </c>
      <c r="L86" s="45">
        <f t="shared" si="15"/>
        <v>1</v>
      </c>
      <c r="M86" s="45">
        <f t="shared" ca="1" si="16"/>
        <v>816</v>
      </c>
      <c r="N86" s="45" t="str">
        <f t="shared" si="17"/>
        <v/>
      </c>
      <c r="O86" s="45">
        <f t="shared" si="18"/>
        <v>0.38500000000000745</v>
      </c>
      <c r="P86" s="46">
        <f t="shared" si="19"/>
        <v>0.27361621771210098</v>
      </c>
      <c r="Q86" s="45">
        <f t="shared" si="20"/>
        <v>5.999999999999979E-2</v>
      </c>
      <c r="R86" s="45">
        <f t="shared" si="21"/>
        <v>0.44500000000000722</v>
      </c>
      <c r="S86" s="46">
        <f t="shared" si="22"/>
        <v>0.33361621771210076</v>
      </c>
    </row>
    <row r="87" spans="1:19" x14ac:dyDescent="0.25">
      <c r="D87">
        <v>0.1</v>
      </c>
      <c r="F87" s="76">
        <v>0.57361111111111118</v>
      </c>
      <c r="H87" s="76">
        <v>0.59444444444444444</v>
      </c>
      <c r="I87" s="44" t="str">
        <f t="shared" si="12"/>
        <v/>
      </c>
      <c r="J87" s="45">
        <f t="shared" si="13"/>
        <v>6.9999999999999751</v>
      </c>
      <c r="K87" s="45">
        <f t="shared" si="14"/>
        <v>29.999999999999893</v>
      </c>
      <c r="L87" s="45">
        <f t="shared" si="15"/>
        <v>2</v>
      </c>
      <c r="M87" s="45">
        <f t="shared" ca="1" si="16"/>
        <v>816</v>
      </c>
      <c r="N87" s="45" t="str">
        <f t="shared" si="17"/>
        <v/>
      </c>
      <c r="O87" s="45">
        <f t="shared" si="18"/>
        <v>7.3499999999999739</v>
      </c>
      <c r="P87" s="46">
        <f t="shared" si="19"/>
        <v>4.4396631481357014</v>
      </c>
      <c r="Q87" s="45">
        <f t="shared" si="20"/>
        <v>2.9999999999999893</v>
      </c>
      <c r="R87" s="45">
        <f t="shared" si="21"/>
        <v>10.349999999999962</v>
      </c>
      <c r="S87" s="46">
        <f t="shared" si="22"/>
        <v>7.4396631481356907</v>
      </c>
    </row>
    <row r="88" spans="1:19" x14ac:dyDescent="0.25">
      <c r="D88">
        <v>2</v>
      </c>
      <c r="F88" s="76">
        <v>0.59930555555555554</v>
      </c>
      <c r="H88" s="76">
        <v>0.61388888888888882</v>
      </c>
      <c r="I88" s="44" t="str">
        <f t="shared" si="12"/>
        <v/>
      </c>
      <c r="J88" s="45">
        <f t="shared" si="13"/>
        <v>9.0000000000001279</v>
      </c>
      <c r="K88" s="45">
        <f t="shared" si="14"/>
        <v>20.999999999999925</v>
      </c>
      <c r="L88" s="45">
        <f t="shared" si="15"/>
        <v>3</v>
      </c>
      <c r="M88" s="45">
        <f t="shared" ca="1" si="16"/>
        <v>816</v>
      </c>
      <c r="N88" s="45" t="str">
        <f t="shared" si="17"/>
        <v/>
      </c>
      <c r="O88" s="45">
        <f t="shared" si="18"/>
        <v>279.00000000000398</v>
      </c>
      <c r="P88" s="46">
        <f t="shared" si="19"/>
        <v>153.47538399099238</v>
      </c>
      <c r="Q88" s="45">
        <f t="shared" si="20"/>
        <v>41.999999999999851</v>
      </c>
      <c r="R88" s="45">
        <f t="shared" si="21"/>
        <v>321.00000000000381</v>
      </c>
      <c r="S88" s="46">
        <f t="shared" si="22"/>
        <v>195.47538399099224</v>
      </c>
    </row>
    <row r="89" spans="1:19" x14ac:dyDescent="0.25">
      <c r="D89">
        <v>60</v>
      </c>
      <c r="F89" s="76">
        <v>0.62013888888888891</v>
      </c>
      <c r="H89" s="76">
        <v>0.63541666666666663</v>
      </c>
      <c r="I89" s="44">
        <f t="shared" si="12"/>
        <v>0.63888888888888884</v>
      </c>
      <c r="J89" s="45" t="str">
        <f t="shared" si="13"/>
        <v/>
      </c>
      <c r="K89" s="45">
        <f t="shared" si="14"/>
        <v>21.999999999999922</v>
      </c>
      <c r="L89" s="45">
        <f t="shared" si="15"/>
        <v>4</v>
      </c>
      <c r="M89" s="45">
        <f t="shared" ca="1" si="16"/>
        <v>816</v>
      </c>
      <c r="N89" s="45">
        <f t="shared" ca="1" si="17"/>
        <v>423.99999999999983</v>
      </c>
      <c r="O89" s="45">
        <f t="shared" si="18"/>
        <v>150</v>
      </c>
      <c r="P89" s="46">
        <f t="shared" si="19"/>
        <v>16.750563856528444</v>
      </c>
      <c r="Q89" s="45">
        <f t="shared" si="20"/>
        <v>1319.9999999999952</v>
      </c>
      <c r="R89" s="45">
        <f t="shared" si="21"/>
        <v>1469.9999999999952</v>
      </c>
      <c r="S89" s="46">
        <f t="shared" si="22"/>
        <v>1336.7505638565237</v>
      </c>
    </row>
    <row r="90" spans="1:19" x14ac:dyDescent="0.25">
      <c r="A90" s="77">
        <v>37393</v>
      </c>
      <c r="B90">
        <v>802</v>
      </c>
      <c r="D90">
        <v>0.01</v>
      </c>
      <c r="F90" s="76">
        <v>0.40486111111111112</v>
      </c>
      <c r="H90" s="76">
        <v>0.41041666666666665</v>
      </c>
      <c r="I90" s="44" t="str">
        <f t="shared" si="12"/>
        <v/>
      </c>
      <c r="J90" s="45">
        <f t="shared" si="13"/>
        <v>14.00000000000003</v>
      </c>
      <c r="K90" s="45">
        <f t="shared" si="14"/>
        <v>7.9999999999999716</v>
      </c>
      <c r="L90" s="45">
        <f t="shared" si="15"/>
        <v>1</v>
      </c>
      <c r="M90" s="45">
        <f t="shared" ca="1" si="16"/>
        <v>802</v>
      </c>
      <c r="N90" s="45" t="str">
        <f t="shared" si="17"/>
        <v/>
      </c>
      <c r="O90" s="45">
        <f t="shared" si="18"/>
        <v>700.07000000000153</v>
      </c>
      <c r="P90" s="46">
        <f t="shared" si="19"/>
        <v>151.98951831697437</v>
      </c>
      <c r="Q90" s="45">
        <f t="shared" si="20"/>
        <v>7.9999999999999724E-2</v>
      </c>
      <c r="R90" s="45">
        <f t="shared" si="21"/>
        <v>700.15000000000157</v>
      </c>
      <c r="S90" s="46">
        <f t="shared" si="22"/>
        <v>152.06951831697438</v>
      </c>
    </row>
    <row r="91" spans="1:19" x14ac:dyDescent="0.25">
      <c r="D91">
        <v>100</v>
      </c>
      <c r="F91" s="76">
        <v>0.4201388888888889</v>
      </c>
      <c r="H91" s="76">
        <v>0.4236111111111111</v>
      </c>
      <c r="I91" s="44" t="str">
        <f t="shared" si="12"/>
        <v/>
      </c>
      <c r="J91" s="45">
        <f t="shared" si="13"/>
        <v>6.0000000000000586</v>
      </c>
      <c r="K91" s="45">
        <f t="shared" si="14"/>
        <v>4.9999999999999822</v>
      </c>
      <c r="L91" s="45">
        <f t="shared" si="15"/>
        <v>2</v>
      </c>
      <c r="M91" s="45">
        <f t="shared" ca="1" si="16"/>
        <v>802</v>
      </c>
      <c r="N91" s="45" t="str">
        <f t="shared" si="17"/>
        <v/>
      </c>
      <c r="O91" s="45">
        <f t="shared" si="18"/>
        <v>840.00000000000819</v>
      </c>
      <c r="P91" s="46">
        <f t="shared" si="19"/>
        <v>816.62281962346196</v>
      </c>
      <c r="Q91" s="45">
        <f t="shared" si="20"/>
        <v>499.99999999999824</v>
      </c>
      <c r="R91" s="45">
        <f t="shared" si="21"/>
        <v>1340.0000000000064</v>
      </c>
      <c r="S91" s="46">
        <f t="shared" si="22"/>
        <v>1316.6228196234601</v>
      </c>
    </row>
    <row r="92" spans="1:19" x14ac:dyDescent="0.25">
      <c r="D92">
        <v>180</v>
      </c>
      <c r="F92" s="76">
        <v>0.42777777777777781</v>
      </c>
      <c r="H92" s="76">
        <v>0.51111111111111118</v>
      </c>
      <c r="I92" s="44">
        <f t="shared" si="12"/>
        <v>0.51458333333333339</v>
      </c>
      <c r="J92" s="45" t="str">
        <f t="shared" si="13"/>
        <v/>
      </c>
      <c r="K92" s="45">
        <f t="shared" si="14"/>
        <v>120.00000000000006</v>
      </c>
      <c r="L92" s="45">
        <f t="shared" si="15"/>
        <v>3</v>
      </c>
      <c r="M92" s="45">
        <f t="shared" ca="1" si="16"/>
        <v>802</v>
      </c>
      <c r="N92" s="45">
        <f t="shared" ca="1" si="17"/>
        <v>259.00000000000011</v>
      </c>
      <c r="O92" s="45">
        <f t="shared" si="18"/>
        <v>450</v>
      </c>
      <c r="P92" s="46">
        <f t="shared" si="19"/>
        <v>47.347346607878421</v>
      </c>
      <c r="Q92" s="45">
        <f t="shared" si="20"/>
        <v>21600.000000000011</v>
      </c>
      <c r="R92" s="45">
        <f t="shared" si="21"/>
        <v>22050.000000000011</v>
      </c>
      <c r="S92" s="46">
        <f t="shared" si="22"/>
        <v>21647.34734660789</v>
      </c>
    </row>
    <row r="93" spans="1:19" x14ac:dyDescent="0.25">
      <c r="A93" s="77">
        <v>37407</v>
      </c>
      <c r="B93">
        <v>1025</v>
      </c>
      <c r="D93">
        <v>0.01</v>
      </c>
      <c r="F93" s="76">
        <v>0.56111111111111112</v>
      </c>
      <c r="H93" s="76">
        <v>0.56388888888888888</v>
      </c>
      <c r="I93" s="44" t="str">
        <f t="shared" si="12"/>
        <v/>
      </c>
      <c r="J93" s="45">
        <f t="shared" si="13"/>
        <v>10.999999999999961</v>
      </c>
      <c r="K93" s="45">
        <f t="shared" si="14"/>
        <v>3.9999999999999858</v>
      </c>
      <c r="L93" s="45">
        <f t="shared" si="15"/>
        <v>1</v>
      </c>
      <c r="M93" s="45">
        <f t="shared" ca="1" si="16"/>
        <v>1025</v>
      </c>
      <c r="N93" s="45" t="str">
        <f t="shared" si="17"/>
        <v/>
      </c>
      <c r="O93" s="45">
        <f t="shared" si="18"/>
        <v>99.054999999999652</v>
      </c>
      <c r="P93" s="46">
        <f t="shared" si="19"/>
        <v>26.401378315353647</v>
      </c>
      <c r="Q93" s="45">
        <f t="shared" si="20"/>
        <v>3.9999999999999862E-2</v>
      </c>
      <c r="R93" s="45">
        <f t="shared" si="21"/>
        <v>99.094999999999658</v>
      </c>
      <c r="S93" s="46">
        <f t="shared" si="22"/>
        <v>26.441378315353646</v>
      </c>
    </row>
    <row r="94" spans="1:19" x14ac:dyDescent="0.25">
      <c r="D94">
        <v>18</v>
      </c>
      <c r="F94" s="76">
        <v>0.57152777777777775</v>
      </c>
      <c r="H94" s="76">
        <v>0.57291666666666663</v>
      </c>
      <c r="I94" s="44" t="str">
        <f t="shared" si="12"/>
        <v/>
      </c>
      <c r="J94" s="45">
        <f t="shared" si="13"/>
        <v>11.999999999999957</v>
      </c>
      <c r="K94" s="45">
        <f t="shared" si="14"/>
        <v>1.9999999999999929</v>
      </c>
      <c r="L94" s="45">
        <f t="shared" si="15"/>
        <v>2</v>
      </c>
      <c r="M94" s="45">
        <f t="shared" ca="1" si="16"/>
        <v>1025</v>
      </c>
      <c r="N94" s="45" t="str">
        <f t="shared" si="17"/>
        <v/>
      </c>
      <c r="O94" s="45">
        <f t="shared" si="18"/>
        <v>1187.9999999999957</v>
      </c>
      <c r="P94" s="46">
        <f t="shared" si="19"/>
        <v>844.26849115297546</v>
      </c>
      <c r="Q94" s="45">
        <f t="shared" si="20"/>
        <v>35.999999999999872</v>
      </c>
      <c r="R94" s="45">
        <f t="shared" si="21"/>
        <v>1223.9999999999955</v>
      </c>
      <c r="S94" s="46">
        <f t="shared" si="22"/>
        <v>880.26849115297534</v>
      </c>
    </row>
    <row r="95" spans="1:19" x14ac:dyDescent="0.25">
      <c r="D95">
        <v>180</v>
      </c>
      <c r="F95" s="76">
        <v>0.58124999999999993</v>
      </c>
      <c r="H95" s="76">
        <v>0.67222222222222217</v>
      </c>
      <c r="I95" s="44">
        <f t="shared" si="12"/>
        <v>0.67569444444444438</v>
      </c>
      <c r="J95" s="45" t="str">
        <f t="shared" si="13"/>
        <v/>
      </c>
      <c r="K95" s="45">
        <f t="shared" si="14"/>
        <v>131</v>
      </c>
      <c r="L95" s="45">
        <f t="shared" si="15"/>
        <v>3</v>
      </c>
      <c r="M95" s="45">
        <f t="shared" ca="1" si="16"/>
        <v>1025</v>
      </c>
      <c r="N95" s="45">
        <f t="shared" ca="1" si="17"/>
        <v>347.99999999999994</v>
      </c>
      <c r="O95" s="45">
        <f t="shared" si="18"/>
        <v>450</v>
      </c>
      <c r="P95" s="46">
        <f t="shared" si="19"/>
        <v>47.347346607878421</v>
      </c>
      <c r="Q95" s="45">
        <f t="shared" si="20"/>
        <v>23580</v>
      </c>
      <c r="R95" s="45">
        <f t="shared" si="21"/>
        <v>24030</v>
      </c>
      <c r="S95" s="46">
        <f t="shared" si="22"/>
        <v>23627.347346607879</v>
      </c>
    </row>
    <row r="96" spans="1:19" x14ac:dyDescent="0.25">
      <c r="A96" s="77">
        <v>37417</v>
      </c>
      <c r="B96">
        <v>1006</v>
      </c>
      <c r="D96">
        <v>0.01</v>
      </c>
      <c r="F96" s="76">
        <v>0.60138888888888886</v>
      </c>
      <c r="H96" s="76">
        <v>0.6069444444444444</v>
      </c>
      <c r="I96" s="44" t="str">
        <f t="shared" si="12"/>
        <v/>
      </c>
      <c r="J96" s="45">
        <f t="shared" si="13"/>
        <v>11.000000000000121</v>
      </c>
      <c r="K96" s="45">
        <f t="shared" si="14"/>
        <v>7.9999999999999716</v>
      </c>
      <c r="L96" s="45">
        <f t="shared" si="15"/>
        <v>1</v>
      </c>
      <c r="M96" s="45">
        <f t="shared" ca="1" si="16"/>
        <v>1006</v>
      </c>
      <c r="N96" s="45" t="str">
        <f t="shared" si="17"/>
        <v/>
      </c>
      <c r="O96" s="45">
        <f t="shared" si="18"/>
        <v>55.055000000000604</v>
      </c>
      <c r="P96" s="46">
        <f t="shared" si="19"/>
        <v>15.908436928516405</v>
      </c>
      <c r="Q96" s="45">
        <f t="shared" si="20"/>
        <v>7.9999999999999724E-2</v>
      </c>
      <c r="R96" s="45">
        <f t="shared" si="21"/>
        <v>55.135000000000602</v>
      </c>
      <c r="S96" s="46">
        <f t="shared" si="22"/>
        <v>15.988436928516405</v>
      </c>
    </row>
    <row r="97" spans="1:19" x14ac:dyDescent="0.25">
      <c r="D97">
        <v>10</v>
      </c>
      <c r="F97" s="76">
        <v>0.61458333333333337</v>
      </c>
      <c r="H97" s="76">
        <v>0.63124999999999998</v>
      </c>
      <c r="I97" s="44">
        <f t="shared" si="12"/>
        <v>0.63472222222222219</v>
      </c>
      <c r="J97" s="45" t="str">
        <f t="shared" si="13"/>
        <v/>
      </c>
      <c r="K97" s="45">
        <f t="shared" si="14"/>
        <v>23.999999999999915</v>
      </c>
      <c r="L97" s="45">
        <f t="shared" si="15"/>
        <v>2</v>
      </c>
      <c r="M97" s="45">
        <f t="shared" ca="1" si="16"/>
        <v>1006</v>
      </c>
      <c r="N97" s="45">
        <f t="shared" ca="1" si="17"/>
        <v>307.99999999999994</v>
      </c>
      <c r="O97" s="45">
        <f t="shared" si="18"/>
        <v>25</v>
      </c>
      <c r="P97" s="46">
        <f t="shared" si="19"/>
        <v>3.1021051639523365</v>
      </c>
      <c r="Q97" s="45">
        <f t="shared" si="20"/>
        <v>239.99999999999915</v>
      </c>
      <c r="R97" s="45">
        <f t="shared" si="21"/>
        <v>264.99999999999915</v>
      </c>
      <c r="S97" s="46">
        <f t="shared" si="22"/>
        <v>243.10210516395148</v>
      </c>
    </row>
    <row r="98" spans="1:19" x14ac:dyDescent="0.25">
      <c r="A98" s="77">
        <v>37418</v>
      </c>
      <c r="B98">
        <v>817</v>
      </c>
      <c r="D98">
        <v>0.01</v>
      </c>
      <c r="F98" s="76">
        <v>0.38194444444444442</v>
      </c>
      <c r="H98" s="76">
        <v>0.3840277777777778</v>
      </c>
      <c r="I98" s="44" t="str">
        <f t="shared" si="12"/>
        <v/>
      </c>
      <c r="J98" s="45">
        <f t="shared" si="13"/>
        <v>6.9999999999999751</v>
      </c>
      <c r="K98" s="45">
        <f t="shared" si="14"/>
        <v>3.0000000000000693</v>
      </c>
      <c r="L98" s="45">
        <f t="shared" si="15"/>
        <v>1</v>
      </c>
      <c r="M98" s="45">
        <f t="shared" ca="1" si="16"/>
        <v>817</v>
      </c>
      <c r="N98" s="45" t="str">
        <f t="shared" si="17"/>
        <v/>
      </c>
      <c r="O98" s="45">
        <f t="shared" si="18"/>
        <v>3.5349999999999873</v>
      </c>
      <c r="P98" s="46">
        <f t="shared" si="19"/>
        <v>1.5048627290633239</v>
      </c>
      <c r="Q98" s="45">
        <f t="shared" si="20"/>
        <v>3.0000000000000693E-2</v>
      </c>
      <c r="R98" s="45">
        <f t="shared" si="21"/>
        <v>3.564999999999988</v>
      </c>
      <c r="S98" s="46">
        <f t="shared" si="22"/>
        <v>1.5348627290633245</v>
      </c>
    </row>
    <row r="99" spans="1:19" x14ac:dyDescent="0.25">
      <c r="D99">
        <v>1</v>
      </c>
      <c r="F99" s="76">
        <v>0.3888888888888889</v>
      </c>
      <c r="H99" s="76">
        <v>0.39374999999999999</v>
      </c>
      <c r="I99" s="44" t="str">
        <f t="shared" si="12"/>
        <v/>
      </c>
      <c r="J99" s="45">
        <f t="shared" si="13"/>
        <v>4.0000000000000657</v>
      </c>
      <c r="K99" s="45">
        <f t="shared" si="14"/>
        <v>6.9999999999999751</v>
      </c>
      <c r="L99" s="45">
        <f t="shared" si="15"/>
        <v>2</v>
      </c>
      <c r="M99" s="45">
        <f t="shared" ca="1" si="16"/>
        <v>817</v>
      </c>
      <c r="N99" s="45" t="str">
        <f t="shared" si="17"/>
        <v/>
      </c>
      <c r="O99" s="45">
        <f t="shared" si="18"/>
        <v>22.000000000000362</v>
      </c>
      <c r="P99" s="46">
        <f t="shared" si="19"/>
        <v>15.634607459535331</v>
      </c>
      <c r="Q99" s="45">
        <f t="shared" si="20"/>
        <v>6.9999999999999751</v>
      </c>
      <c r="R99" s="45">
        <f t="shared" si="21"/>
        <v>29.000000000000338</v>
      </c>
      <c r="S99" s="46">
        <f t="shared" si="22"/>
        <v>22.634607459535307</v>
      </c>
    </row>
    <row r="100" spans="1:19" x14ac:dyDescent="0.25">
      <c r="D100">
        <v>10</v>
      </c>
      <c r="F100" s="76">
        <v>0.39652777777777781</v>
      </c>
      <c r="H100" s="76">
        <v>0.40416666666666662</v>
      </c>
      <c r="I100" s="44" t="str">
        <f t="shared" si="12"/>
        <v/>
      </c>
      <c r="J100" s="45">
        <f t="shared" si="13"/>
        <v>1.9999999999999929</v>
      </c>
      <c r="K100" s="45">
        <f t="shared" si="14"/>
        <v>10.999999999999881</v>
      </c>
      <c r="L100" s="45">
        <f t="shared" si="15"/>
        <v>3</v>
      </c>
      <c r="M100" s="45">
        <f t="shared" ca="1" si="16"/>
        <v>817</v>
      </c>
      <c r="N100" s="45" t="str">
        <f t="shared" si="17"/>
        <v/>
      </c>
      <c r="O100" s="45">
        <f t="shared" si="18"/>
        <v>29.999999999999893</v>
      </c>
      <c r="P100" s="46">
        <f t="shared" si="19"/>
        <v>28.853902899148139</v>
      </c>
      <c r="Q100" s="45">
        <f t="shared" si="20"/>
        <v>109.99999999999881</v>
      </c>
      <c r="R100" s="45">
        <f t="shared" si="21"/>
        <v>139.99999999999869</v>
      </c>
      <c r="S100" s="46">
        <f t="shared" si="22"/>
        <v>138.85390289914693</v>
      </c>
    </row>
    <row r="101" spans="1:19" x14ac:dyDescent="0.25">
      <c r="D101">
        <v>20</v>
      </c>
      <c r="F101" s="76">
        <v>0.4055555555555555</v>
      </c>
      <c r="H101" s="76">
        <v>0.41388888888888892</v>
      </c>
      <c r="I101" s="44" t="str">
        <f t="shared" si="12"/>
        <v/>
      </c>
      <c r="J101" s="45">
        <f t="shared" si="13"/>
        <v>3.9999999999999858</v>
      </c>
      <c r="K101" s="45">
        <f t="shared" si="14"/>
        <v>12.000000000000117</v>
      </c>
      <c r="L101" s="45">
        <f t="shared" si="15"/>
        <v>4</v>
      </c>
      <c r="M101" s="45">
        <f t="shared" ca="1" si="16"/>
        <v>817</v>
      </c>
      <c r="N101" s="45" t="str">
        <f t="shared" si="17"/>
        <v/>
      </c>
      <c r="O101" s="45">
        <f t="shared" si="18"/>
        <v>119.99999999999957</v>
      </c>
      <c r="P101" s="46">
        <f t="shared" si="19"/>
        <v>115.41560743385465</v>
      </c>
      <c r="Q101" s="45">
        <f t="shared" si="20"/>
        <v>240.00000000000233</v>
      </c>
      <c r="R101" s="45">
        <f t="shared" si="21"/>
        <v>360.00000000000193</v>
      </c>
      <c r="S101" s="46">
        <f t="shared" si="22"/>
        <v>355.41560743385696</v>
      </c>
    </row>
    <row r="102" spans="1:19" x14ac:dyDescent="0.25">
      <c r="D102">
        <v>40</v>
      </c>
      <c r="F102" s="76">
        <v>0.41666666666666669</v>
      </c>
      <c r="H102" s="76">
        <v>0.4201388888888889</v>
      </c>
      <c r="I102" s="44" t="str">
        <f t="shared" si="12"/>
        <v/>
      </c>
      <c r="J102" s="45">
        <f t="shared" si="13"/>
        <v>1.9999999999999929</v>
      </c>
      <c r="K102" s="45">
        <f t="shared" si="14"/>
        <v>4.9999999999999822</v>
      </c>
      <c r="L102" s="45">
        <f t="shared" si="15"/>
        <v>5</v>
      </c>
      <c r="M102" s="45">
        <f t="shared" ca="1" si="16"/>
        <v>817</v>
      </c>
      <c r="N102" s="45" t="str">
        <f t="shared" si="17"/>
        <v/>
      </c>
      <c r="O102" s="45">
        <f t="shared" si="18"/>
        <v>99.999999999999645</v>
      </c>
      <c r="P102" s="46">
        <f t="shared" si="19"/>
        <v>98.652140522607851</v>
      </c>
      <c r="Q102" s="45">
        <f t="shared" si="20"/>
        <v>199.99999999999929</v>
      </c>
      <c r="R102" s="45">
        <f t="shared" si="21"/>
        <v>299.99999999999892</v>
      </c>
      <c r="S102" s="46">
        <f t="shared" si="22"/>
        <v>298.65214052260717</v>
      </c>
    </row>
    <row r="103" spans="1:19" x14ac:dyDescent="0.25">
      <c r="D103">
        <v>60</v>
      </c>
      <c r="F103" s="76">
        <v>0.42152777777777778</v>
      </c>
      <c r="H103" s="76">
        <v>0.4236111111111111</v>
      </c>
      <c r="I103" s="44" t="str">
        <f t="shared" si="12"/>
        <v/>
      </c>
      <c r="J103" s="45">
        <f t="shared" si="13"/>
        <v>4.9999999999999822</v>
      </c>
      <c r="K103" s="45">
        <f t="shared" si="14"/>
        <v>2.9999999999999893</v>
      </c>
      <c r="L103" s="45">
        <f t="shared" si="15"/>
        <v>6</v>
      </c>
      <c r="M103" s="45">
        <f t="shared" ca="1" si="16"/>
        <v>817</v>
      </c>
      <c r="N103" s="45" t="str">
        <f t="shared" si="17"/>
        <v/>
      </c>
      <c r="O103" s="45">
        <f t="shared" si="18"/>
        <v>349.99999999999875</v>
      </c>
      <c r="P103" s="46">
        <f t="shared" si="19"/>
        <v>347.60595471279845</v>
      </c>
      <c r="Q103" s="45">
        <f t="shared" si="20"/>
        <v>179.99999999999937</v>
      </c>
      <c r="R103" s="45">
        <f t="shared" si="21"/>
        <v>529.99999999999818</v>
      </c>
      <c r="S103" s="46">
        <f t="shared" si="22"/>
        <v>527.60595471279782</v>
      </c>
    </row>
    <row r="104" spans="1:19" x14ac:dyDescent="0.25">
      <c r="D104">
        <v>80</v>
      </c>
      <c r="F104" s="76">
        <v>0.42708333333333331</v>
      </c>
      <c r="H104" s="76">
        <v>0.43194444444444446</v>
      </c>
      <c r="I104" s="44" t="str">
        <f t="shared" si="12"/>
        <v/>
      </c>
      <c r="J104" s="45">
        <f t="shared" si="13"/>
        <v>0.99999999999991651</v>
      </c>
      <c r="K104" s="45">
        <f t="shared" si="14"/>
        <v>7.0000000000000551</v>
      </c>
      <c r="L104" s="45">
        <f t="shared" si="15"/>
        <v>7</v>
      </c>
      <c r="M104" s="45">
        <f t="shared" ca="1" si="16"/>
        <v>817</v>
      </c>
      <c r="N104" s="45" t="str">
        <f t="shared" si="17"/>
        <v/>
      </c>
      <c r="O104" s="45">
        <f t="shared" si="18"/>
        <v>89.999999999992482</v>
      </c>
      <c r="P104" s="46">
        <f t="shared" si="19"/>
        <v>89.628403358639844</v>
      </c>
      <c r="Q104" s="45">
        <f t="shared" si="20"/>
        <v>560.00000000000443</v>
      </c>
      <c r="R104" s="45">
        <f t="shared" si="21"/>
        <v>649.99999999999693</v>
      </c>
      <c r="S104" s="46">
        <f t="shared" si="22"/>
        <v>649.62840335864428</v>
      </c>
    </row>
    <row r="105" spans="1:19" x14ac:dyDescent="0.25">
      <c r="D105">
        <v>100</v>
      </c>
      <c r="F105" s="76">
        <v>0.43263888888888885</v>
      </c>
      <c r="H105" s="76">
        <v>0.43541666666666662</v>
      </c>
      <c r="I105" s="44" t="str">
        <f t="shared" si="12"/>
        <v/>
      </c>
      <c r="J105" s="45">
        <f t="shared" si="13"/>
        <v>1.9999999999999929</v>
      </c>
      <c r="K105" s="45">
        <f t="shared" si="14"/>
        <v>3.9999999999999858</v>
      </c>
      <c r="L105" s="45">
        <f t="shared" si="15"/>
        <v>8</v>
      </c>
      <c r="M105" s="45">
        <f t="shared" ca="1" si="16"/>
        <v>817</v>
      </c>
      <c r="N105" s="45" t="str">
        <f t="shared" si="17"/>
        <v/>
      </c>
      <c r="O105" s="45">
        <f t="shared" si="18"/>
        <v>219.9999999999992</v>
      </c>
      <c r="P105" s="46">
        <f t="shared" si="19"/>
        <v>219.39259991542863</v>
      </c>
      <c r="Q105" s="45">
        <f t="shared" si="20"/>
        <v>399.99999999999858</v>
      </c>
      <c r="R105" s="45">
        <f t="shared" si="21"/>
        <v>619.99999999999773</v>
      </c>
      <c r="S105" s="46">
        <f t="shared" si="22"/>
        <v>619.39259991542724</v>
      </c>
    </row>
    <row r="106" spans="1:19" x14ac:dyDescent="0.25">
      <c r="D106">
        <v>120</v>
      </c>
      <c r="F106" s="76">
        <v>0.4368055555555555</v>
      </c>
      <c r="H106" s="76">
        <v>0.43958333333333338</v>
      </c>
      <c r="I106" s="44" t="str">
        <f t="shared" si="12"/>
        <v/>
      </c>
      <c r="J106" s="45">
        <f t="shared" si="13"/>
        <v>1.9999999999999929</v>
      </c>
      <c r="K106" s="45">
        <f t="shared" si="14"/>
        <v>4.0000000000001457</v>
      </c>
      <c r="L106" s="45">
        <f t="shared" si="15"/>
        <v>9</v>
      </c>
      <c r="M106" s="45">
        <f t="shared" ca="1" si="16"/>
        <v>817</v>
      </c>
      <c r="N106" s="45" t="str">
        <f t="shared" si="17"/>
        <v/>
      </c>
      <c r="O106" s="45">
        <f t="shared" si="18"/>
        <v>259.99999999999909</v>
      </c>
      <c r="P106" s="46">
        <f t="shared" si="19"/>
        <v>259.48636978919797</v>
      </c>
      <c r="Q106" s="45">
        <f t="shared" si="20"/>
        <v>480.00000000001751</v>
      </c>
      <c r="R106" s="45">
        <f t="shared" si="21"/>
        <v>740.0000000000166</v>
      </c>
      <c r="S106" s="46">
        <f t="shared" si="22"/>
        <v>739.48636978921547</v>
      </c>
    </row>
    <row r="107" spans="1:19" x14ac:dyDescent="0.25">
      <c r="D107">
        <v>140</v>
      </c>
      <c r="F107" s="76">
        <v>0.44097222222222227</v>
      </c>
      <c r="H107" s="76">
        <v>0.44375000000000003</v>
      </c>
      <c r="I107" s="44" t="str">
        <f t="shared" si="12"/>
        <v/>
      </c>
      <c r="J107" s="45">
        <f t="shared" si="13"/>
        <v>1.9999999999999929</v>
      </c>
      <c r="K107" s="45">
        <f t="shared" si="14"/>
        <v>3.9999999999999858</v>
      </c>
      <c r="L107" s="45">
        <f t="shared" si="15"/>
        <v>10</v>
      </c>
      <c r="M107" s="45">
        <f t="shared" ca="1" si="16"/>
        <v>817</v>
      </c>
      <c r="N107" s="45" t="str">
        <f t="shared" si="17"/>
        <v/>
      </c>
      <c r="O107" s="45">
        <f t="shared" si="18"/>
        <v>299.99999999999892</v>
      </c>
      <c r="P107" s="46">
        <f t="shared" si="19"/>
        <v>299.55502957971697</v>
      </c>
      <c r="Q107" s="45">
        <f t="shared" si="20"/>
        <v>559.99999999999795</v>
      </c>
      <c r="R107" s="45">
        <f t="shared" si="21"/>
        <v>859.99999999999682</v>
      </c>
      <c r="S107" s="46">
        <f t="shared" si="22"/>
        <v>859.55502957971498</v>
      </c>
    </row>
    <row r="108" spans="1:19" x14ac:dyDescent="0.25">
      <c r="D108">
        <v>160</v>
      </c>
      <c r="F108" s="76">
        <v>0.44513888888888892</v>
      </c>
      <c r="H108" s="76">
        <v>0.44722222222222219</v>
      </c>
      <c r="I108" s="44" t="str">
        <f t="shared" si="12"/>
        <v/>
      </c>
      <c r="J108" s="45">
        <f t="shared" si="13"/>
        <v>1.0000000000000764</v>
      </c>
      <c r="K108" s="45">
        <f t="shared" si="14"/>
        <v>2.9999999999999094</v>
      </c>
      <c r="L108" s="45">
        <f t="shared" si="15"/>
        <v>11</v>
      </c>
      <c r="M108" s="45">
        <f t="shared" ca="1" si="16"/>
        <v>817</v>
      </c>
      <c r="N108" s="45" t="str">
        <f t="shared" si="17"/>
        <v/>
      </c>
      <c r="O108" s="45">
        <f t="shared" si="18"/>
        <v>170.00000000001299</v>
      </c>
      <c r="P108" s="46">
        <f t="shared" si="19"/>
        <v>169.80374131524476</v>
      </c>
      <c r="Q108" s="45">
        <f t="shared" si="20"/>
        <v>479.9999999999855</v>
      </c>
      <c r="R108" s="45">
        <f t="shared" si="21"/>
        <v>649.99999999999852</v>
      </c>
      <c r="S108" s="46">
        <f t="shared" si="22"/>
        <v>649.80374131523024</v>
      </c>
    </row>
    <row r="109" spans="1:19" x14ac:dyDescent="0.25">
      <c r="D109">
        <v>180</v>
      </c>
      <c r="F109" s="76">
        <v>0.44791666666666669</v>
      </c>
      <c r="H109" s="76">
        <v>0.4513888888888889</v>
      </c>
      <c r="I109" s="44" t="str">
        <f t="shared" si="12"/>
        <v/>
      </c>
      <c r="J109" s="45">
        <f t="shared" si="13"/>
        <v>1.9999999999999929</v>
      </c>
      <c r="K109" s="45">
        <f t="shared" si="14"/>
        <v>4.9999999999999822</v>
      </c>
      <c r="L109" s="45">
        <f t="shared" si="15"/>
        <v>12</v>
      </c>
      <c r="M109" s="45">
        <f t="shared" ca="1" si="16"/>
        <v>817</v>
      </c>
      <c r="N109" s="45" t="str">
        <f t="shared" si="17"/>
        <v/>
      </c>
      <c r="O109" s="45">
        <f t="shared" si="18"/>
        <v>379.99999999999864</v>
      </c>
      <c r="P109" s="46">
        <f t="shared" si="19"/>
        <v>379.64886524304558</v>
      </c>
      <c r="Q109" s="45">
        <f t="shared" si="20"/>
        <v>899.99999999999682</v>
      </c>
      <c r="R109" s="45">
        <f t="shared" si="21"/>
        <v>1279.9999999999955</v>
      </c>
      <c r="S109" s="46">
        <f t="shared" si="22"/>
        <v>1279.6488652430423</v>
      </c>
    </row>
    <row r="110" spans="1:19" x14ac:dyDescent="0.25">
      <c r="D110">
        <v>200</v>
      </c>
      <c r="F110" s="76">
        <v>0.45277777777777778</v>
      </c>
      <c r="H110" s="76">
        <v>0.46180555555555558</v>
      </c>
      <c r="I110" s="44" t="str">
        <f t="shared" si="12"/>
        <v/>
      </c>
      <c r="J110" s="45">
        <f t="shared" si="13"/>
        <v>1.9999999999999929</v>
      </c>
      <c r="K110" s="45">
        <f t="shared" si="14"/>
        <v>13.000000000000034</v>
      </c>
      <c r="L110" s="45">
        <f t="shared" si="15"/>
        <v>13</v>
      </c>
      <c r="M110" s="45">
        <f t="shared" ca="1" si="16"/>
        <v>817</v>
      </c>
      <c r="N110" s="45" t="str">
        <f t="shared" si="17"/>
        <v/>
      </c>
      <c r="O110" s="45">
        <f t="shared" si="18"/>
        <v>299.99999999999892</v>
      </c>
      <c r="P110" s="46">
        <f t="shared" si="19"/>
        <v>288.53901025916065</v>
      </c>
      <c r="Q110" s="45">
        <f t="shared" si="20"/>
        <v>2600.0000000000068</v>
      </c>
      <c r="R110" s="45">
        <f t="shared" si="21"/>
        <v>2900.0000000000059</v>
      </c>
      <c r="S110" s="46">
        <f t="shared" si="22"/>
        <v>2888.5390102591673</v>
      </c>
    </row>
    <row r="111" spans="1:19" x14ac:dyDescent="0.25">
      <c r="D111">
        <v>100</v>
      </c>
      <c r="F111" s="76">
        <v>0.46319444444444446</v>
      </c>
      <c r="H111" s="76">
        <v>0.46527777777777773</v>
      </c>
      <c r="I111" s="44" t="str">
        <f t="shared" si="12"/>
        <v/>
      </c>
      <c r="J111" s="45">
        <f t="shared" si="13"/>
        <v>5.0000000000000622</v>
      </c>
      <c r="K111" s="45">
        <f t="shared" si="14"/>
        <v>2.9999999999999094</v>
      </c>
      <c r="L111" s="45">
        <f t="shared" si="15"/>
        <v>14</v>
      </c>
      <c r="M111" s="45">
        <f t="shared" ca="1" si="16"/>
        <v>817</v>
      </c>
      <c r="N111" s="45" t="str">
        <f t="shared" si="17"/>
        <v/>
      </c>
      <c r="O111" s="45">
        <f t="shared" si="18"/>
        <v>275.00000000000341</v>
      </c>
      <c r="P111" s="46">
        <f t="shared" si="19"/>
        <v>195.43252449523933</v>
      </c>
      <c r="Q111" s="45">
        <f t="shared" si="20"/>
        <v>299.99999999999096</v>
      </c>
      <c r="R111" s="45">
        <f t="shared" si="21"/>
        <v>574.99999999999432</v>
      </c>
      <c r="S111" s="46">
        <f t="shared" si="22"/>
        <v>495.43252449523027</v>
      </c>
    </row>
    <row r="112" spans="1:19" x14ac:dyDescent="0.25">
      <c r="D112">
        <v>10</v>
      </c>
      <c r="F112" s="76">
        <v>0.46875</v>
      </c>
      <c r="H112" s="76">
        <v>0.47083333333333338</v>
      </c>
      <c r="I112" s="44" t="str">
        <f t="shared" si="12"/>
        <v/>
      </c>
      <c r="J112" s="45">
        <f t="shared" si="13"/>
        <v>8.9999999999998881</v>
      </c>
      <c r="K112" s="45">
        <f t="shared" si="14"/>
        <v>3.0000000000000693</v>
      </c>
      <c r="L112" s="45">
        <f t="shared" si="15"/>
        <v>15</v>
      </c>
      <c r="M112" s="45">
        <f t="shared" ca="1" si="16"/>
        <v>817</v>
      </c>
      <c r="N112" s="45" t="str">
        <f t="shared" si="17"/>
        <v/>
      </c>
      <c r="O112" s="45">
        <f t="shared" si="18"/>
        <v>45.449999999999434</v>
      </c>
      <c r="P112" s="46">
        <f t="shared" si="19"/>
        <v>19.347860761791953</v>
      </c>
      <c r="Q112" s="45">
        <f t="shared" si="20"/>
        <v>30.000000000000693</v>
      </c>
      <c r="R112" s="45">
        <f t="shared" si="21"/>
        <v>75.450000000000131</v>
      </c>
      <c r="S112" s="46">
        <f t="shared" si="22"/>
        <v>49.347860761792646</v>
      </c>
    </row>
    <row r="113" spans="1:19" x14ac:dyDescent="0.25">
      <c r="D113">
        <v>0.1</v>
      </c>
      <c r="F113" s="76">
        <v>0.4770833333333333</v>
      </c>
      <c r="H113" s="76">
        <v>0.47986111111111113</v>
      </c>
      <c r="I113" s="44" t="str">
        <f t="shared" si="12"/>
        <v/>
      </c>
      <c r="J113" s="45">
        <f t="shared" si="13"/>
        <v>7.9999999999999716</v>
      </c>
      <c r="K113" s="45">
        <f t="shared" si="14"/>
        <v>4.0000000000000657</v>
      </c>
      <c r="L113" s="45">
        <f t="shared" si="15"/>
        <v>16</v>
      </c>
      <c r="M113" s="45">
        <f t="shared" ca="1" si="16"/>
        <v>817</v>
      </c>
      <c r="N113" s="45" t="str">
        <f t="shared" si="17"/>
        <v/>
      </c>
      <c r="O113" s="45">
        <f t="shared" si="18"/>
        <v>400.39999999999856</v>
      </c>
      <c r="P113" s="46">
        <f t="shared" si="19"/>
        <v>115.69621729813019</v>
      </c>
      <c r="Q113" s="45">
        <f t="shared" si="20"/>
        <v>0.40000000000000657</v>
      </c>
      <c r="R113" s="45">
        <f t="shared" si="21"/>
        <v>400.79999999999859</v>
      </c>
      <c r="S113" s="46">
        <f t="shared" si="22"/>
        <v>116.0962172981302</v>
      </c>
    </row>
    <row r="114" spans="1:19" x14ac:dyDescent="0.25">
      <c r="D114">
        <v>100</v>
      </c>
      <c r="F114" s="76">
        <v>0.48541666666666666</v>
      </c>
      <c r="H114" s="76">
        <v>0.48680555555555555</v>
      </c>
      <c r="I114" s="44" t="str">
        <f t="shared" si="12"/>
        <v/>
      </c>
      <c r="J114" s="45">
        <f t="shared" si="13"/>
        <v>2.9999999999999893</v>
      </c>
      <c r="K114" s="45">
        <f t="shared" si="14"/>
        <v>1.9999999999999929</v>
      </c>
      <c r="L114" s="45">
        <f t="shared" si="15"/>
        <v>17</v>
      </c>
      <c r="M114" s="45">
        <f t="shared" ca="1" si="16"/>
        <v>817</v>
      </c>
      <c r="N114" s="45" t="str">
        <f t="shared" si="17"/>
        <v/>
      </c>
      <c r="O114" s="45">
        <f t="shared" si="18"/>
        <v>449.99999999999841</v>
      </c>
      <c r="P114" s="46">
        <f t="shared" si="19"/>
        <v>432.80851538874094</v>
      </c>
      <c r="Q114" s="45">
        <f t="shared" si="20"/>
        <v>199.99999999999929</v>
      </c>
      <c r="R114" s="45">
        <f t="shared" si="21"/>
        <v>649.99999999999773</v>
      </c>
      <c r="S114" s="46">
        <f t="shared" si="22"/>
        <v>632.80851538874026</v>
      </c>
    </row>
    <row r="115" spans="1:19" x14ac:dyDescent="0.25">
      <c r="D115">
        <v>200</v>
      </c>
      <c r="F115" s="76">
        <v>0.48888888888888887</v>
      </c>
      <c r="H115" s="76">
        <v>0.49305555555555558</v>
      </c>
      <c r="I115" s="44">
        <f t="shared" si="12"/>
        <v>0.49652777777777779</v>
      </c>
      <c r="J115" s="45" t="str">
        <f t="shared" si="13"/>
        <v/>
      </c>
      <c r="K115" s="45">
        <f t="shared" si="14"/>
        <v>6.0000000000000586</v>
      </c>
      <c r="L115" s="45">
        <f t="shared" si="15"/>
        <v>18</v>
      </c>
      <c r="M115" s="45">
        <f t="shared" ca="1" si="16"/>
        <v>817</v>
      </c>
      <c r="N115" s="45">
        <f t="shared" ca="1" si="17"/>
        <v>218.00000000000003</v>
      </c>
      <c r="O115" s="45">
        <f t="shared" si="18"/>
        <v>500</v>
      </c>
      <c r="P115" s="46">
        <f t="shared" si="19"/>
        <v>52.318172546220183</v>
      </c>
      <c r="Q115" s="45">
        <f t="shared" si="20"/>
        <v>1200.0000000000118</v>
      </c>
      <c r="R115" s="45">
        <f t="shared" si="21"/>
        <v>1700.0000000000118</v>
      </c>
      <c r="S115" s="46">
        <f t="shared" si="22"/>
        <v>1252.3181725462321</v>
      </c>
    </row>
    <row r="116" spans="1:19" x14ac:dyDescent="0.25">
      <c r="A116" s="77">
        <v>37418</v>
      </c>
      <c r="B116">
        <v>1404</v>
      </c>
      <c r="D116">
        <v>10</v>
      </c>
      <c r="F116" s="76">
        <v>0.60416666666666663</v>
      </c>
      <c r="H116" s="76">
        <v>0.6069444444444444</v>
      </c>
      <c r="I116" s="44" t="str">
        <f t="shared" si="12"/>
        <v/>
      </c>
      <c r="J116" s="45">
        <f t="shared" si="13"/>
        <v>1.9999999999999929</v>
      </c>
      <c r="K116" s="45">
        <f t="shared" si="14"/>
        <v>3.9999999999999858</v>
      </c>
      <c r="L116" s="45">
        <f t="shared" si="15"/>
        <v>1</v>
      </c>
      <c r="M116" s="45">
        <f t="shared" ca="1" si="16"/>
        <v>1404</v>
      </c>
      <c r="N116" s="45" t="str">
        <f t="shared" si="17"/>
        <v/>
      </c>
      <c r="O116" s="45">
        <f t="shared" si="18"/>
        <v>29.999999999999893</v>
      </c>
      <c r="P116" s="46">
        <f t="shared" si="19"/>
        <v>28.853902899148139</v>
      </c>
      <c r="Q116" s="45">
        <f t="shared" si="20"/>
        <v>39.999999999999858</v>
      </c>
      <c r="R116" s="45">
        <f t="shared" si="21"/>
        <v>69.999999999999744</v>
      </c>
      <c r="S116" s="46">
        <f t="shared" si="22"/>
        <v>68.853902899147997</v>
      </c>
    </row>
    <row r="117" spans="1:19" x14ac:dyDescent="0.25">
      <c r="D117">
        <v>20</v>
      </c>
      <c r="F117" s="76">
        <v>0.60833333333333328</v>
      </c>
      <c r="H117" s="76">
        <v>0.61875000000000002</v>
      </c>
      <c r="I117" s="44" t="str">
        <f t="shared" si="12"/>
        <v/>
      </c>
      <c r="J117" s="45">
        <f t="shared" si="13"/>
        <v>7.9999999999999716</v>
      </c>
      <c r="K117" s="45">
        <f t="shared" si="14"/>
        <v>15.000000000000107</v>
      </c>
      <c r="L117" s="45">
        <f t="shared" si="15"/>
        <v>2</v>
      </c>
      <c r="M117" s="45">
        <f t="shared" ca="1" si="16"/>
        <v>1404</v>
      </c>
      <c r="N117" s="45" t="str">
        <f t="shared" si="17"/>
        <v/>
      </c>
      <c r="O117" s="45">
        <f t="shared" si="18"/>
        <v>879.99999999999682</v>
      </c>
      <c r="P117" s="46">
        <f t="shared" si="19"/>
        <v>625.38406616271845</v>
      </c>
      <c r="Q117" s="45">
        <f t="shared" si="20"/>
        <v>300.00000000000216</v>
      </c>
      <c r="R117" s="45">
        <f t="shared" si="21"/>
        <v>1179.9999999999991</v>
      </c>
      <c r="S117" s="46">
        <f t="shared" si="22"/>
        <v>925.38406616272061</v>
      </c>
    </row>
    <row r="118" spans="1:19" x14ac:dyDescent="0.25">
      <c r="D118">
        <v>200</v>
      </c>
      <c r="F118" s="76">
        <v>0.62430555555555556</v>
      </c>
      <c r="H118" s="76">
        <v>0.63680555555555551</v>
      </c>
      <c r="I118" s="44" t="str">
        <f t="shared" si="12"/>
        <v/>
      </c>
      <c r="J118" s="45">
        <f t="shared" si="13"/>
        <v>5.9999999999999787</v>
      </c>
      <c r="K118" s="45">
        <f t="shared" si="14"/>
        <v>17.999999999999936</v>
      </c>
      <c r="L118" s="45">
        <f t="shared" si="15"/>
        <v>3</v>
      </c>
      <c r="M118" s="45">
        <f t="shared" ca="1" si="16"/>
        <v>1404</v>
      </c>
      <c r="N118" s="45" t="str">
        <f t="shared" si="17"/>
        <v/>
      </c>
      <c r="O118" s="45">
        <f t="shared" si="18"/>
        <v>629.99999999999773</v>
      </c>
      <c r="P118" s="46">
        <f t="shared" si="19"/>
        <v>380.54136086032241</v>
      </c>
      <c r="Q118" s="45">
        <f t="shared" si="20"/>
        <v>3599.9999999999873</v>
      </c>
      <c r="R118" s="45">
        <f t="shared" si="21"/>
        <v>4229.9999999999854</v>
      </c>
      <c r="S118" s="46">
        <f t="shared" si="22"/>
        <v>3980.5413608603099</v>
      </c>
    </row>
    <row r="119" spans="1:19" x14ac:dyDescent="0.25">
      <c r="D119">
        <v>10</v>
      </c>
      <c r="F119" s="76">
        <v>0.64097222222222217</v>
      </c>
      <c r="H119" s="76">
        <v>0.65555555555555556</v>
      </c>
      <c r="I119" s="44">
        <f t="shared" si="12"/>
        <v>0.65902777777777777</v>
      </c>
      <c r="J119" s="45" t="str">
        <f t="shared" si="13"/>
        <v/>
      </c>
      <c r="K119" s="45">
        <f t="shared" si="14"/>
        <v>21.000000000000085</v>
      </c>
      <c r="L119" s="45">
        <f t="shared" si="15"/>
        <v>4</v>
      </c>
      <c r="M119" s="45">
        <f t="shared" ca="1" si="16"/>
        <v>1404</v>
      </c>
      <c r="N119" s="45">
        <f t="shared" ca="1" si="17"/>
        <v>104.99999999999994</v>
      </c>
      <c r="O119" s="45">
        <f t="shared" si="18"/>
        <v>25</v>
      </c>
      <c r="P119" s="46">
        <f t="shared" si="19"/>
        <v>3.1021051639523365</v>
      </c>
      <c r="Q119" s="45">
        <f t="shared" si="20"/>
        <v>210.00000000000085</v>
      </c>
      <c r="R119" s="45">
        <f t="shared" si="21"/>
        <v>235.00000000000085</v>
      </c>
      <c r="S119" s="46">
        <f t="shared" si="22"/>
        <v>213.10210516395318</v>
      </c>
    </row>
    <row r="120" spans="1:19" x14ac:dyDescent="0.25">
      <c r="A120" s="77">
        <v>37421</v>
      </c>
      <c r="B120">
        <v>806</v>
      </c>
      <c r="D120">
        <v>0.01</v>
      </c>
      <c r="F120" s="76">
        <v>0.38263888888888892</v>
      </c>
      <c r="H120" s="76">
        <v>0.38541666666666669</v>
      </c>
      <c r="I120" s="44" t="str">
        <f t="shared" si="12"/>
        <v/>
      </c>
      <c r="J120" s="45">
        <f t="shared" si="13"/>
        <v>16.000000000000021</v>
      </c>
      <c r="K120" s="45">
        <f t="shared" si="14"/>
        <v>3.9999999999999858</v>
      </c>
      <c r="L120" s="45">
        <f t="shared" si="15"/>
        <v>1</v>
      </c>
      <c r="M120" s="45">
        <f t="shared" ca="1" si="16"/>
        <v>806</v>
      </c>
      <c r="N120" s="45" t="str">
        <f t="shared" si="17"/>
        <v/>
      </c>
      <c r="O120" s="45">
        <f t="shared" si="18"/>
        <v>800.08000000000106</v>
      </c>
      <c r="P120" s="46">
        <f t="shared" si="19"/>
        <v>173.70230664797054</v>
      </c>
      <c r="Q120" s="45">
        <f t="shared" si="20"/>
        <v>3.9999999999999862E-2</v>
      </c>
      <c r="R120" s="45">
        <f t="shared" si="21"/>
        <v>800.12000000000103</v>
      </c>
      <c r="S120" s="46">
        <f t="shared" si="22"/>
        <v>173.74230664797054</v>
      </c>
    </row>
    <row r="121" spans="1:19" x14ac:dyDescent="0.25">
      <c r="D121">
        <v>100</v>
      </c>
      <c r="F121" s="76">
        <v>0.39652777777777781</v>
      </c>
      <c r="H121" s="76">
        <v>0.3979166666666667</v>
      </c>
      <c r="I121" s="44" t="str">
        <f t="shared" si="12"/>
        <v/>
      </c>
      <c r="J121" s="45">
        <f t="shared" si="13"/>
        <v>3.9999999999999858</v>
      </c>
      <c r="K121" s="45">
        <f t="shared" si="14"/>
        <v>1.9999999999999929</v>
      </c>
      <c r="L121" s="45">
        <f t="shared" si="15"/>
        <v>2</v>
      </c>
      <c r="M121" s="45">
        <f t="shared" ca="1" si="16"/>
        <v>806</v>
      </c>
      <c r="N121" s="45" t="str">
        <f t="shared" si="17"/>
        <v/>
      </c>
      <c r="O121" s="45">
        <f t="shared" si="18"/>
        <v>559.99999999999795</v>
      </c>
      <c r="P121" s="46">
        <f t="shared" si="19"/>
        <v>544.41521308230074</v>
      </c>
      <c r="Q121" s="45">
        <f t="shared" si="20"/>
        <v>199.99999999999929</v>
      </c>
      <c r="R121" s="45">
        <f t="shared" si="21"/>
        <v>759.99999999999727</v>
      </c>
      <c r="S121" s="46">
        <f t="shared" si="22"/>
        <v>744.41521308230006</v>
      </c>
    </row>
    <row r="122" spans="1:19" x14ac:dyDescent="0.25">
      <c r="D122">
        <v>180</v>
      </c>
      <c r="F122" s="76">
        <v>0.40069444444444446</v>
      </c>
      <c r="H122" s="76">
        <v>0.48402777777777778</v>
      </c>
      <c r="I122" s="44">
        <f t="shared" si="12"/>
        <v>0.48749999999999999</v>
      </c>
      <c r="J122" s="45" t="str">
        <f t="shared" si="13"/>
        <v/>
      </c>
      <c r="K122" s="45">
        <f t="shared" si="14"/>
        <v>119.99999999999997</v>
      </c>
      <c r="L122" s="45">
        <f t="shared" si="15"/>
        <v>3</v>
      </c>
      <c r="M122" s="45">
        <f t="shared" ca="1" si="16"/>
        <v>806</v>
      </c>
      <c r="N122" s="45">
        <f t="shared" ca="1" si="17"/>
        <v>216.00000000000003</v>
      </c>
      <c r="O122" s="45">
        <f t="shared" si="18"/>
        <v>450</v>
      </c>
      <c r="P122" s="46">
        <f t="shared" si="19"/>
        <v>47.347346607878421</v>
      </c>
      <c r="Q122" s="45">
        <f t="shared" si="20"/>
        <v>21599.999999999996</v>
      </c>
      <c r="R122" s="45">
        <f t="shared" si="21"/>
        <v>22049.999999999996</v>
      </c>
      <c r="S122" s="46">
        <f t="shared" si="22"/>
        <v>21647.347346607876</v>
      </c>
    </row>
    <row r="123" spans="1:19" x14ac:dyDescent="0.25">
      <c r="A123" s="77">
        <v>37427</v>
      </c>
      <c r="B123">
        <v>809</v>
      </c>
      <c r="D123">
        <v>0.01</v>
      </c>
      <c r="F123" s="76">
        <v>0.57291666666666663</v>
      </c>
      <c r="H123" s="76">
        <v>0.57708333333333328</v>
      </c>
      <c r="I123" s="44" t="str">
        <f t="shared" si="12"/>
        <v/>
      </c>
      <c r="J123" s="45">
        <f t="shared" si="13"/>
        <v>9.0000000000001279</v>
      </c>
      <c r="K123" s="45">
        <f t="shared" si="14"/>
        <v>5.9999999999999787</v>
      </c>
      <c r="L123" s="45">
        <f t="shared" si="15"/>
        <v>1</v>
      </c>
      <c r="M123" s="45">
        <f t="shared" ca="1" si="16"/>
        <v>809</v>
      </c>
      <c r="N123" s="45" t="str">
        <f t="shared" si="17"/>
        <v/>
      </c>
      <c r="O123" s="45">
        <f t="shared" si="18"/>
        <v>0.49500000000000705</v>
      </c>
      <c r="P123" s="46">
        <f t="shared" si="19"/>
        <v>0.35179227991555667</v>
      </c>
      <c r="Q123" s="45">
        <f t="shared" si="20"/>
        <v>5.999999999999979E-2</v>
      </c>
      <c r="R123" s="45">
        <f t="shared" si="21"/>
        <v>0.55500000000000682</v>
      </c>
      <c r="S123" s="46">
        <f t="shared" si="22"/>
        <v>0.41179227991555645</v>
      </c>
    </row>
    <row r="124" spans="1:19" x14ac:dyDescent="0.25">
      <c r="D124">
        <v>0.1</v>
      </c>
      <c r="F124" s="76">
        <v>0.58333333333333337</v>
      </c>
      <c r="H124" s="76">
        <v>0.59166666666666667</v>
      </c>
      <c r="I124" s="44" t="str">
        <f t="shared" si="12"/>
        <v/>
      </c>
      <c r="J124" s="45">
        <f t="shared" si="13"/>
        <v>8.999999999999968</v>
      </c>
      <c r="K124" s="45">
        <f t="shared" si="14"/>
        <v>11.999999999999957</v>
      </c>
      <c r="L124" s="45">
        <f t="shared" si="15"/>
        <v>2</v>
      </c>
      <c r="M124" s="45">
        <f t="shared" ca="1" si="16"/>
        <v>809</v>
      </c>
      <c r="N124" s="45" t="str">
        <f t="shared" si="17"/>
        <v/>
      </c>
      <c r="O124" s="45">
        <f t="shared" si="18"/>
        <v>90.44999999999969</v>
      </c>
      <c r="P124" s="46">
        <f t="shared" si="19"/>
        <v>33.803248078609371</v>
      </c>
      <c r="Q124" s="45">
        <f t="shared" si="20"/>
        <v>1.1999999999999957</v>
      </c>
      <c r="R124" s="45">
        <f t="shared" si="21"/>
        <v>91.649999999999693</v>
      </c>
      <c r="S124" s="46">
        <f t="shared" si="22"/>
        <v>35.003248078609367</v>
      </c>
    </row>
    <row r="125" spans="1:19" x14ac:dyDescent="0.25">
      <c r="D125">
        <v>20</v>
      </c>
      <c r="F125" s="76">
        <v>0.59791666666666665</v>
      </c>
      <c r="H125" s="76">
        <v>0.61875000000000002</v>
      </c>
      <c r="I125" s="44" t="str">
        <f t="shared" si="12"/>
        <v/>
      </c>
      <c r="J125" s="45">
        <f t="shared" si="13"/>
        <v>13.99999999999995</v>
      </c>
      <c r="K125" s="45">
        <f t="shared" si="14"/>
        <v>30.000000000000053</v>
      </c>
      <c r="L125" s="45">
        <f t="shared" si="15"/>
        <v>3</v>
      </c>
      <c r="M125" s="45">
        <f t="shared" ca="1" si="16"/>
        <v>809</v>
      </c>
      <c r="N125" s="45" t="str">
        <f t="shared" si="17"/>
        <v/>
      </c>
      <c r="O125" s="45">
        <f t="shared" si="18"/>
        <v>140.69999999999951</v>
      </c>
      <c r="P125" s="46">
        <f t="shared" si="19"/>
        <v>52.582830344503478</v>
      </c>
      <c r="Q125" s="45">
        <f t="shared" si="20"/>
        <v>600.00000000000102</v>
      </c>
      <c r="R125" s="45">
        <f t="shared" si="21"/>
        <v>740.7000000000005</v>
      </c>
      <c r="S125" s="46">
        <f t="shared" si="22"/>
        <v>652.58283034450449</v>
      </c>
    </row>
    <row r="126" spans="1:19" x14ac:dyDescent="0.25">
      <c r="D126">
        <v>0.1</v>
      </c>
      <c r="F126" s="76">
        <v>0.62847222222222221</v>
      </c>
      <c r="H126" s="76">
        <v>0.63541666666666663</v>
      </c>
      <c r="I126" s="44">
        <f t="shared" si="12"/>
        <v>0.63888888888888884</v>
      </c>
      <c r="J126" s="45" t="str">
        <f t="shared" si="13"/>
        <v/>
      </c>
      <c r="K126" s="45">
        <f t="shared" si="14"/>
        <v>9.9999999999999645</v>
      </c>
      <c r="L126" s="45">
        <f t="shared" si="15"/>
        <v>4</v>
      </c>
      <c r="M126" s="45">
        <f t="shared" ca="1" si="16"/>
        <v>809</v>
      </c>
      <c r="N126" s="45">
        <f t="shared" ca="1" si="17"/>
        <v>430.99999999999989</v>
      </c>
      <c r="O126" s="45">
        <f t="shared" si="18"/>
        <v>0.25</v>
      </c>
      <c r="P126" s="46">
        <f t="shared" si="19"/>
        <v>4.342905372259271E-2</v>
      </c>
      <c r="Q126" s="45">
        <f t="shared" si="20"/>
        <v>0.99999999999999645</v>
      </c>
      <c r="R126" s="45">
        <f t="shared" si="21"/>
        <v>1.2499999999999964</v>
      </c>
      <c r="S126" s="46">
        <f t="shared" si="22"/>
        <v>1.0434290537225892</v>
      </c>
    </row>
    <row r="127" spans="1:19" x14ac:dyDescent="0.25">
      <c r="A127" s="77">
        <v>37428</v>
      </c>
      <c r="B127">
        <v>1303</v>
      </c>
      <c r="D127">
        <v>0.01</v>
      </c>
      <c r="F127" s="76">
        <v>0.57013888888888886</v>
      </c>
      <c r="H127" s="76">
        <v>0.57152777777777775</v>
      </c>
      <c r="I127" s="44" t="str">
        <f t="shared" si="12"/>
        <v/>
      </c>
      <c r="J127" s="45">
        <f t="shared" si="13"/>
        <v>13.000000000000114</v>
      </c>
      <c r="K127" s="45">
        <f t="shared" si="14"/>
        <v>1.9999999999999929</v>
      </c>
      <c r="L127" s="45">
        <f t="shared" si="15"/>
        <v>1</v>
      </c>
      <c r="M127" s="45">
        <f t="shared" ca="1" si="16"/>
        <v>1303</v>
      </c>
      <c r="N127" s="45" t="str">
        <f t="shared" si="17"/>
        <v/>
      </c>
      <c r="O127" s="45">
        <f t="shared" si="18"/>
        <v>650.06500000000574</v>
      </c>
      <c r="P127" s="46">
        <f t="shared" si="19"/>
        <v>141.13312415147712</v>
      </c>
      <c r="Q127" s="45">
        <f t="shared" si="20"/>
        <v>1.9999999999999931E-2</v>
      </c>
      <c r="R127" s="45">
        <f t="shared" si="21"/>
        <v>650.08500000000572</v>
      </c>
      <c r="S127" s="46">
        <f t="shared" si="22"/>
        <v>141.15312415147713</v>
      </c>
    </row>
    <row r="128" spans="1:19" x14ac:dyDescent="0.25">
      <c r="D128">
        <v>100</v>
      </c>
      <c r="F128" s="76">
        <v>0.5805555555555556</v>
      </c>
      <c r="H128" s="76">
        <v>0.58194444444444449</v>
      </c>
      <c r="I128" s="44" t="str">
        <f t="shared" si="12"/>
        <v/>
      </c>
      <c r="J128" s="45">
        <f t="shared" si="13"/>
        <v>3.9999999999999858</v>
      </c>
      <c r="K128" s="45">
        <f t="shared" si="14"/>
        <v>1.9999999999999929</v>
      </c>
      <c r="L128" s="45">
        <f t="shared" si="15"/>
        <v>2</v>
      </c>
      <c r="M128" s="45">
        <f t="shared" ca="1" si="16"/>
        <v>1303</v>
      </c>
      <c r="N128" s="45" t="str">
        <f t="shared" si="17"/>
        <v/>
      </c>
      <c r="O128" s="45">
        <f t="shared" si="18"/>
        <v>559.99999999999795</v>
      </c>
      <c r="P128" s="46">
        <f t="shared" si="19"/>
        <v>544.41521308230074</v>
      </c>
      <c r="Q128" s="45">
        <f t="shared" si="20"/>
        <v>199.99999999999929</v>
      </c>
      <c r="R128" s="45">
        <f t="shared" si="21"/>
        <v>759.99999999999727</v>
      </c>
      <c r="S128" s="46">
        <f t="shared" si="22"/>
        <v>744.41521308230006</v>
      </c>
    </row>
    <row r="129" spans="1:19" x14ac:dyDescent="0.25">
      <c r="D129">
        <v>180</v>
      </c>
      <c r="F129" s="76">
        <v>0.58472222222222225</v>
      </c>
      <c r="H129" s="76">
        <v>0.66666666666666663</v>
      </c>
      <c r="I129" s="44">
        <f t="shared" si="12"/>
        <v>0.67013888888888884</v>
      </c>
      <c r="J129" s="45" t="str">
        <f t="shared" si="13"/>
        <v/>
      </c>
      <c r="K129" s="45">
        <f t="shared" si="14"/>
        <v>117.9999999999999</v>
      </c>
      <c r="L129" s="45">
        <f t="shared" si="15"/>
        <v>3</v>
      </c>
      <c r="M129" s="45">
        <f t="shared" ca="1" si="16"/>
        <v>1303</v>
      </c>
      <c r="N129" s="45">
        <f t="shared" ca="1" si="17"/>
        <v>181.99999999999983</v>
      </c>
      <c r="O129" s="45">
        <f t="shared" si="18"/>
        <v>450</v>
      </c>
      <c r="P129" s="46">
        <f t="shared" si="19"/>
        <v>47.347346607878421</v>
      </c>
      <c r="Q129" s="45">
        <f t="shared" si="20"/>
        <v>21239.999999999982</v>
      </c>
      <c r="R129" s="45">
        <f t="shared" si="21"/>
        <v>21689.999999999982</v>
      </c>
      <c r="S129" s="46">
        <f t="shared" si="22"/>
        <v>21287.347346607861</v>
      </c>
    </row>
    <row r="130" spans="1:19" x14ac:dyDescent="0.25">
      <c r="A130" s="77">
        <v>37434</v>
      </c>
      <c r="B130">
        <v>851</v>
      </c>
      <c r="D130">
        <v>0.01</v>
      </c>
      <c r="F130" s="76">
        <v>0.42430555555555555</v>
      </c>
      <c r="H130" s="76">
        <v>0.42777777777777781</v>
      </c>
      <c r="I130" s="44" t="str">
        <f t="shared" si="12"/>
        <v/>
      </c>
      <c r="J130" s="45">
        <f t="shared" si="13"/>
        <v>13.99999999999995</v>
      </c>
      <c r="K130" s="45">
        <f t="shared" si="14"/>
        <v>5.0000000000000622</v>
      </c>
      <c r="L130" s="45">
        <f t="shared" si="15"/>
        <v>1</v>
      </c>
      <c r="M130" s="45">
        <f t="shared" ca="1" si="16"/>
        <v>851</v>
      </c>
      <c r="N130" s="45" t="str">
        <f t="shared" si="17"/>
        <v/>
      </c>
      <c r="O130" s="45">
        <f t="shared" si="18"/>
        <v>350.06999999999874</v>
      </c>
      <c r="P130" s="46">
        <f t="shared" si="19"/>
        <v>82.17122699221872</v>
      </c>
      <c r="Q130" s="45">
        <f t="shared" si="20"/>
        <v>5.000000000000062E-2</v>
      </c>
      <c r="R130" s="45">
        <f t="shared" si="21"/>
        <v>350.11999999999875</v>
      </c>
      <c r="S130" s="46">
        <f t="shared" si="22"/>
        <v>82.221226992218718</v>
      </c>
    </row>
    <row r="131" spans="1:19" x14ac:dyDescent="0.25">
      <c r="D131">
        <v>50</v>
      </c>
      <c r="F131" s="76">
        <v>0.4375</v>
      </c>
      <c r="H131" s="76">
        <v>0.50138888888888888</v>
      </c>
      <c r="I131" s="44">
        <f t="shared" ref="I131:I163" si="23">IF(OR(A132&lt;&gt;"",D132=""),H131+TIME(0,5,0),"")</f>
        <v>0.50486111111111109</v>
      </c>
      <c r="J131" s="45" t="str">
        <f t="shared" ref="J131:J163" si="24">IF(AND(OR(AND(A131&lt;&gt;"",A132=""),AND(A131="",A132="")),D132&lt;&gt;""),(F132-H131)*1440,"")</f>
        <v/>
      </c>
      <c r="K131" s="45">
        <f t="shared" ref="K131:K163" si="25">(H131-F131)*1440</f>
        <v>92</v>
      </c>
      <c r="L131" s="45">
        <f t="shared" ref="L131:L163" si="26">IF(A131&lt;&gt;"",1,L130+1)</f>
        <v>2</v>
      </c>
      <c r="M131" s="45">
        <f t="shared" ref="M131:M163" ca="1" si="27">OFFSET(B131,-L131+1,0)</f>
        <v>851</v>
      </c>
      <c r="N131" s="45">
        <f t="shared" ref="N131:N163" ca="1" si="28">IF(I131&lt;&gt;"",(I131-VALUE(CONCATENATE(LEFT(M131,LEN(M131)-2),":",RIGHT(M131,2))))*1440,"")</f>
        <v>196.00000000000003</v>
      </c>
      <c r="O131" s="45">
        <f t="shared" ref="O131:O163" si="29">IF(J131&lt;&gt;"",(D131+D132)*J131/2,D131*5/2)</f>
        <v>125</v>
      </c>
      <c r="P131" s="46">
        <f t="shared" ref="P131:P163" si="30">IF(J131&lt;&gt;"",(D132-D131)*J131/LN((D132+0.000001)/(D131+0.000001)),-5*(D131-0.000001)/(LN(1/D131)-13.8155))</f>
        <v>14.102364719732718</v>
      </c>
      <c r="Q131" s="45">
        <f t="shared" ref="Q131:Q163" si="31">(D131*K131)</f>
        <v>4600</v>
      </c>
      <c r="R131" s="45">
        <f t="shared" ref="R131:R163" si="32">O131+Q131</f>
        <v>4725</v>
      </c>
      <c r="S131" s="46">
        <f t="shared" ref="S131:S163" si="33">P131+Q131</f>
        <v>4614.1023647197326</v>
      </c>
    </row>
    <row r="132" spans="1:19" x14ac:dyDescent="0.25">
      <c r="A132" s="77">
        <v>37434</v>
      </c>
      <c r="B132">
        <v>1320</v>
      </c>
      <c r="D132">
        <v>0.1</v>
      </c>
      <c r="F132" s="76">
        <v>0.57847222222222217</v>
      </c>
      <c r="H132" s="76">
        <v>0.59097222222222223</v>
      </c>
      <c r="I132" s="44" t="str">
        <f t="shared" si="23"/>
        <v/>
      </c>
      <c r="J132" s="45">
        <f t="shared" si="24"/>
        <v>6.9999999999999751</v>
      </c>
      <c r="K132" s="45">
        <f t="shared" si="25"/>
        <v>18.000000000000096</v>
      </c>
      <c r="L132" s="45">
        <f t="shared" si="26"/>
        <v>1</v>
      </c>
      <c r="M132" s="45">
        <f t="shared" ca="1" si="27"/>
        <v>1320</v>
      </c>
      <c r="N132" s="45" t="str">
        <f t="shared" si="28"/>
        <v/>
      </c>
      <c r="O132" s="45">
        <f t="shared" si="29"/>
        <v>7.3499999999999739</v>
      </c>
      <c r="P132" s="46">
        <f t="shared" si="30"/>
        <v>4.4396631481357014</v>
      </c>
      <c r="Q132" s="45">
        <f t="shared" si="31"/>
        <v>1.8000000000000096</v>
      </c>
      <c r="R132" s="45">
        <f t="shared" si="32"/>
        <v>9.1499999999999844</v>
      </c>
      <c r="S132" s="46">
        <f t="shared" si="33"/>
        <v>6.239663148135711</v>
      </c>
    </row>
    <row r="133" spans="1:19" x14ac:dyDescent="0.25">
      <c r="D133">
        <v>2</v>
      </c>
      <c r="F133" s="76">
        <v>0.59583333333333333</v>
      </c>
      <c r="H133" s="76">
        <v>0.63124999999999998</v>
      </c>
      <c r="I133" s="44" t="str">
        <f t="shared" si="23"/>
        <v/>
      </c>
      <c r="J133" s="45">
        <f t="shared" si="24"/>
        <v>9.9999999999999645</v>
      </c>
      <c r="K133" s="45">
        <f t="shared" si="25"/>
        <v>50.999999999999979</v>
      </c>
      <c r="L133" s="45">
        <f t="shared" si="26"/>
        <v>2</v>
      </c>
      <c r="M133" s="45">
        <f t="shared" ca="1" si="27"/>
        <v>1320</v>
      </c>
      <c r="N133" s="45" t="str">
        <f t="shared" si="28"/>
        <v/>
      </c>
      <c r="O133" s="45">
        <f t="shared" si="29"/>
        <v>259.99999999999909</v>
      </c>
      <c r="P133" s="46">
        <f t="shared" si="30"/>
        <v>149.12040653119286</v>
      </c>
      <c r="Q133" s="45">
        <f t="shared" si="31"/>
        <v>101.99999999999996</v>
      </c>
      <c r="R133" s="45">
        <f t="shared" si="32"/>
        <v>361.99999999999903</v>
      </c>
      <c r="S133" s="46">
        <f t="shared" si="33"/>
        <v>251.12040653119283</v>
      </c>
    </row>
    <row r="134" spans="1:19" x14ac:dyDescent="0.25">
      <c r="D134">
        <v>50</v>
      </c>
      <c r="F134" s="76">
        <v>0.6381944444444444</v>
      </c>
      <c r="H134" s="76">
        <v>0.65208333333333335</v>
      </c>
      <c r="I134" s="44">
        <f t="shared" si="23"/>
        <v>0.65555555555555556</v>
      </c>
      <c r="J134" s="45" t="str">
        <f t="shared" si="24"/>
        <v/>
      </c>
      <c r="K134" s="45">
        <f t="shared" si="25"/>
        <v>20.000000000000089</v>
      </c>
      <c r="L134" s="45">
        <f t="shared" si="26"/>
        <v>3</v>
      </c>
      <c r="M134" s="45">
        <f t="shared" ca="1" si="27"/>
        <v>1320</v>
      </c>
      <c r="N134" s="45">
        <f t="shared" ca="1" si="28"/>
        <v>143.99999999999997</v>
      </c>
      <c r="O134" s="45">
        <f t="shared" si="29"/>
        <v>125</v>
      </c>
      <c r="P134" s="46">
        <f t="shared" si="30"/>
        <v>14.102364719732718</v>
      </c>
      <c r="Q134" s="45">
        <f t="shared" si="31"/>
        <v>1000.0000000000044</v>
      </c>
      <c r="R134" s="45">
        <f t="shared" si="32"/>
        <v>1125.0000000000045</v>
      </c>
      <c r="S134" s="46">
        <f t="shared" si="33"/>
        <v>1014.1023647197371</v>
      </c>
    </row>
    <row r="135" spans="1:19" x14ac:dyDescent="0.25">
      <c r="A135" s="77">
        <v>37435</v>
      </c>
      <c r="B135">
        <v>1051</v>
      </c>
      <c r="D135">
        <v>0.01</v>
      </c>
      <c r="F135" s="76">
        <v>0.47847222222222219</v>
      </c>
      <c r="H135" s="76">
        <v>0.47916666666666669</v>
      </c>
      <c r="I135" s="44" t="str">
        <f t="shared" si="23"/>
        <v/>
      </c>
      <c r="J135" s="45">
        <f t="shared" si="24"/>
        <v>14.999999999999947</v>
      </c>
      <c r="K135" s="45">
        <f t="shared" si="25"/>
        <v>1.0000000000000764</v>
      </c>
      <c r="L135" s="45">
        <f t="shared" si="26"/>
        <v>1</v>
      </c>
      <c r="M135" s="45">
        <f t="shared" ca="1" si="27"/>
        <v>1051</v>
      </c>
      <c r="N135" s="45" t="str">
        <f t="shared" si="28"/>
        <v/>
      </c>
      <c r="O135" s="45">
        <f t="shared" si="29"/>
        <v>750.07499999999732</v>
      </c>
      <c r="P135" s="46">
        <f t="shared" si="30"/>
        <v>162.84591248247162</v>
      </c>
      <c r="Q135" s="45">
        <f t="shared" si="31"/>
        <v>1.0000000000000763E-2</v>
      </c>
      <c r="R135" s="45">
        <f t="shared" si="32"/>
        <v>750.08499999999731</v>
      </c>
      <c r="S135" s="46">
        <f t="shared" si="33"/>
        <v>162.85591248247161</v>
      </c>
    </row>
    <row r="136" spans="1:19" x14ac:dyDescent="0.25">
      <c r="D136">
        <v>100</v>
      </c>
      <c r="F136" s="76">
        <v>0.48958333333333331</v>
      </c>
      <c r="H136" s="76">
        <v>0.49722222222222223</v>
      </c>
      <c r="I136" s="44" t="str">
        <f t="shared" si="23"/>
        <v/>
      </c>
      <c r="J136" s="45">
        <f t="shared" si="24"/>
        <v>4.9999999999999822</v>
      </c>
      <c r="K136" s="45">
        <f t="shared" si="25"/>
        <v>11.000000000000041</v>
      </c>
      <c r="L136" s="45">
        <f t="shared" si="26"/>
        <v>2</v>
      </c>
      <c r="M136" s="45">
        <f t="shared" ca="1" si="27"/>
        <v>1051</v>
      </c>
      <c r="N136" s="45" t="str">
        <f t="shared" si="28"/>
        <v/>
      </c>
      <c r="O136" s="45">
        <f t="shared" si="29"/>
        <v>699.9999999999975</v>
      </c>
      <c r="P136" s="46">
        <f t="shared" si="30"/>
        <v>680.51901635287595</v>
      </c>
      <c r="Q136" s="45">
        <f t="shared" si="31"/>
        <v>1100.0000000000041</v>
      </c>
      <c r="R136" s="45">
        <f t="shared" si="32"/>
        <v>1800.0000000000016</v>
      </c>
      <c r="S136" s="46">
        <f t="shared" si="33"/>
        <v>1780.51901635288</v>
      </c>
    </row>
    <row r="137" spans="1:19" x14ac:dyDescent="0.25">
      <c r="D137">
        <v>180</v>
      </c>
      <c r="F137" s="76">
        <v>0.50069444444444444</v>
      </c>
      <c r="H137" s="76">
        <v>0.54236111111111118</v>
      </c>
      <c r="I137" s="44">
        <f t="shared" si="23"/>
        <v>0.54583333333333339</v>
      </c>
      <c r="J137" s="45" t="str">
        <f t="shared" si="24"/>
        <v/>
      </c>
      <c r="K137" s="45">
        <f t="shared" si="25"/>
        <v>60.000000000000107</v>
      </c>
      <c r="L137" s="45">
        <f t="shared" si="26"/>
        <v>3</v>
      </c>
      <c r="M137" s="45">
        <f t="shared" ca="1" si="27"/>
        <v>1051</v>
      </c>
      <c r="N137" s="45">
        <f t="shared" ca="1" si="28"/>
        <v>135.00000000000009</v>
      </c>
      <c r="O137" s="45">
        <f t="shared" si="29"/>
        <v>450</v>
      </c>
      <c r="P137" s="46">
        <f t="shared" si="30"/>
        <v>47.347346607878421</v>
      </c>
      <c r="Q137" s="45">
        <f t="shared" si="31"/>
        <v>10800.00000000002</v>
      </c>
      <c r="R137" s="45">
        <f t="shared" si="32"/>
        <v>11250.00000000002</v>
      </c>
      <c r="S137" s="46">
        <f t="shared" si="33"/>
        <v>10847.347346607898</v>
      </c>
    </row>
    <row r="138" spans="1:19" x14ac:dyDescent="0.25">
      <c r="A138" s="77">
        <v>37449</v>
      </c>
      <c r="B138">
        <v>1315</v>
      </c>
      <c r="D138">
        <v>0.01</v>
      </c>
      <c r="F138" s="76">
        <v>0.61527777777777781</v>
      </c>
      <c r="H138" s="76">
        <v>0.62222222222222223</v>
      </c>
      <c r="I138" s="44" t="str">
        <f t="shared" si="23"/>
        <v/>
      </c>
      <c r="J138" s="45">
        <f t="shared" si="24"/>
        <v>18.999999999999932</v>
      </c>
      <c r="K138" s="45">
        <f t="shared" si="25"/>
        <v>9.9999999999999645</v>
      </c>
      <c r="L138" s="45">
        <f t="shared" si="26"/>
        <v>1</v>
      </c>
      <c r="M138" s="45">
        <f t="shared" ca="1" si="27"/>
        <v>1315</v>
      </c>
      <c r="N138" s="45" t="str">
        <f t="shared" si="28"/>
        <v/>
      </c>
      <c r="O138" s="45">
        <f t="shared" si="29"/>
        <v>950.09499999999662</v>
      </c>
      <c r="P138" s="46">
        <f t="shared" si="30"/>
        <v>206.27148914446403</v>
      </c>
      <c r="Q138" s="45">
        <f t="shared" si="31"/>
        <v>9.9999999999999645E-2</v>
      </c>
      <c r="R138" s="45">
        <f t="shared" si="32"/>
        <v>950.19499999999664</v>
      </c>
      <c r="S138" s="46">
        <f t="shared" si="33"/>
        <v>206.37148914446402</v>
      </c>
    </row>
    <row r="139" spans="1:19" x14ac:dyDescent="0.25">
      <c r="D139">
        <v>100</v>
      </c>
      <c r="F139" s="76">
        <v>0.63541666666666663</v>
      </c>
      <c r="H139" s="76">
        <v>0.63958333333333328</v>
      </c>
      <c r="I139" s="44" t="str">
        <f t="shared" si="23"/>
        <v/>
      </c>
      <c r="J139" s="45">
        <f t="shared" si="24"/>
        <v>5.9999999999999787</v>
      </c>
      <c r="K139" s="45">
        <f t="shared" si="25"/>
        <v>5.9999999999999787</v>
      </c>
      <c r="L139" s="45">
        <f t="shared" si="26"/>
        <v>2</v>
      </c>
      <c r="M139" s="45">
        <f t="shared" ca="1" si="27"/>
        <v>1315</v>
      </c>
      <c r="N139" s="45" t="str">
        <f t="shared" si="28"/>
        <v/>
      </c>
      <c r="O139" s="45">
        <f t="shared" si="29"/>
        <v>899.99999999999682</v>
      </c>
      <c r="P139" s="46">
        <f t="shared" si="30"/>
        <v>865.61703077748189</v>
      </c>
      <c r="Q139" s="45">
        <f t="shared" si="31"/>
        <v>599.99999999999784</v>
      </c>
      <c r="R139" s="45">
        <f t="shared" si="32"/>
        <v>1499.9999999999945</v>
      </c>
      <c r="S139" s="46">
        <f t="shared" si="33"/>
        <v>1465.6170307774796</v>
      </c>
    </row>
    <row r="140" spans="1:19" x14ac:dyDescent="0.25">
      <c r="D140">
        <v>200</v>
      </c>
      <c r="F140" s="76">
        <v>0.64374999999999993</v>
      </c>
      <c r="H140" s="76">
        <v>0.7090277777777777</v>
      </c>
      <c r="I140" s="44">
        <f t="shared" si="23"/>
        <v>0.71249999999999991</v>
      </c>
      <c r="J140" s="45" t="str">
        <f t="shared" si="24"/>
        <v/>
      </c>
      <c r="K140" s="45">
        <f t="shared" si="25"/>
        <v>93.999999999999986</v>
      </c>
      <c r="L140" s="45">
        <f t="shared" si="26"/>
        <v>3</v>
      </c>
      <c r="M140" s="45">
        <f t="shared" ca="1" si="27"/>
        <v>1315</v>
      </c>
      <c r="N140" s="45">
        <f t="shared" ca="1" si="28"/>
        <v>230.99999999999983</v>
      </c>
      <c r="O140" s="45">
        <f t="shared" si="29"/>
        <v>500</v>
      </c>
      <c r="P140" s="46">
        <f t="shared" si="30"/>
        <v>52.318172546220183</v>
      </c>
      <c r="Q140" s="45">
        <f t="shared" si="31"/>
        <v>18799.999999999996</v>
      </c>
      <c r="R140" s="45">
        <f t="shared" si="32"/>
        <v>19299.999999999996</v>
      </c>
      <c r="S140" s="46">
        <f t="shared" si="33"/>
        <v>18852.318172546216</v>
      </c>
    </row>
    <row r="141" spans="1:19" x14ac:dyDescent="0.25">
      <c r="A141" s="77">
        <v>37453</v>
      </c>
      <c r="B141">
        <v>901</v>
      </c>
      <c r="D141">
        <v>0.01</v>
      </c>
      <c r="F141" s="76">
        <v>0.41250000000000003</v>
      </c>
      <c r="H141" s="76">
        <v>0.4152777777777778</v>
      </c>
      <c r="I141" s="44" t="str">
        <f t="shared" si="23"/>
        <v/>
      </c>
      <c r="J141" s="45">
        <f t="shared" si="24"/>
        <v>14.999999999999947</v>
      </c>
      <c r="K141" s="45">
        <f t="shared" si="25"/>
        <v>3.9999999999999858</v>
      </c>
      <c r="L141" s="45">
        <f t="shared" si="26"/>
        <v>1</v>
      </c>
      <c r="M141" s="45">
        <f t="shared" ca="1" si="27"/>
        <v>901</v>
      </c>
      <c r="N141" s="45" t="str">
        <f t="shared" si="28"/>
        <v/>
      </c>
      <c r="O141" s="45">
        <f t="shared" si="29"/>
        <v>750.07499999999732</v>
      </c>
      <c r="P141" s="46">
        <f t="shared" si="30"/>
        <v>162.84591248247162</v>
      </c>
      <c r="Q141" s="45">
        <f t="shared" si="31"/>
        <v>3.9999999999999862E-2</v>
      </c>
      <c r="R141" s="45">
        <f t="shared" si="32"/>
        <v>750.11499999999728</v>
      </c>
      <c r="S141" s="46">
        <f t="shared" si="33"/>
        <v>162.88591248247161</v>
      </c>
    </row>
    <row r="142" spans="1:19" x14ac:dyDescent="0.25">
      <c r="D142">
        <v>100</v>
      </c>
      <c r="F142" s="76">
        <v>0.42569444444444443</v>
      </c>
      <c r="H142" s="76">
        <v>0.42777777777777781</v>
      </c>
      <c r="I142" s="44" t="str">
        <f t="shared" si="23"/>
        <v/>
      </c>
      <c r="J142" s="45">
        <f t="shared" si="24"/>
        <v>2.9999999999999094</v>
      </c>
      <c r="K142" s="45">
        <f t="shared" si="25"/>
        <v>3.0000000000000693</v>
      </c>
      <c r="L142" s="45">
        <f t="shared" si="26"/>
        <v>2</v>
      </c>
      <c r="M142" s="45">
        <f t="shared" ca="1" si="27"/>
        <v>901</v>
      </c>
      <c r="N142" s="45" t="str">
        <f t="shared" si="28"/>
        <v/>
      </c>
      <c r="O142" s="45">
        <f t="shared" si="29"/>
        <v>419.99999999998732</v>
      </c>
      <c r="P142" s="46">
        <f t="shared" si="30"/>
        <v>408.31140981171467</v>
      </c>
      <c r="Q142" s="45">
        <f t="shared" si="31"/>
        <v>300.00000000000693</v>
      </c>
      <c r="R142" s="45">
        <f t="shared" si="32"/>
        <v>719.99999999999432</v>
      </c>
      <c r="S142" s="46">
        <f t="shared" si="33"/>
        <v>708.31140981172166</v>
      </c>
    </row>
    <row r="143" spans="1:19" x14ac:dyDescent="0.25">
      <c r="D143">
        <v>180</v>
      </c>
      <c r="F143" s="76">
        <v>0.42986111111111108</v>
      </c>
      <c r="H143" s="76">
        <v>0.5131944444444444</v>
      </c>
      <c r="I143" s="44">
        <f t="shared" si="23"/>
        <v>0.51666666666666661</v>
      </c>
      <c r="J143" s="45" t="str">
        <f t="shared" si="24"/>
        <v/>
      </c>
      <c r="K143" s="45">
        <f t="shared" si="25"/>
        <v>119.99999999999997</v>
      </c>
      <c r="L143" s="45">
        <f t="shared" si="26"/>
        <v>3</v>
      </c>
      <c r="M143" s="45">
        <f t="shared" ca="1" si="27"/>
        <v>901</v>
      </c>
      <c r="N143" s="45">
        <f t="shared" ca="1" si="28"/>
        <v>202.99999999999983</v>
      </c>
      <c r="O143" s="45">
        <f t="shared" si="29"/>
        <v>450</v>
      </c>
      <c r="P143" s="46">
        <f t="shared" si="30"/>
        <v>47.347346607878421</v>
      </c>
      <c r="Q143" s="45">
        <f t="shared" si="31"/>
        <v>21599.999999999996</v>
      </c>
      <c r="R143" s="45">
        <f t="shared" si="32"/>
        <v>22049.999999999996</v>
      </c>
      <c r="S143" s="46">
        <f t="shared" si="33"/>
        <v>21647.347346607876</v>
      </c>
    </row>
    <row r="144" spans="1:19" x14ac:dyDescent="0.25">
      <c r="A144" s="77">
        <v>37460</v>
      </c>
      <c r="B144">
        <v>1300</v>
      </c>
      <c r="D144">
        <v>40</v>
      </c>
      <c r="F144" s="76">
        <v>0.56527777777777777</v>
      </c>
      <c r="H144" s="76">
        <v>0.6069444444444444</v>
      </c>
      <c r="I144" s="44">
        <f t="shared" si="23"/>
        <v>0.61041666666666661</v>
      </c>
      <c r="J144" s="45" t="str">
        <f t="shared" si="24"/>
        <v/>
      </c>
      <c r="K144" s="45">
        <f t="shared" si="25"/>
        <v>59.999999999999943</v>
      </c>
      <c r="L144" s="45">
        <f t="shared" si="26"/>
        <v>1</v>
      </c>
      <c r="M144" s="45">
        <f t="shared" ca="1" si="27"/>
        <v>1300</v>
      </c>
      <c r="N144" s="45">
        <f t="shared" ca="1" si="28"/>
        <v>98.999999999999972</v>
      </c>
      <c r="O144" s="45">
        <f t="shared" si="29"/>
        <v>100</v>
      </c>
      <c r="P144" s="46">
        <f t="shared" si="30"/>
        <v>11.425711806824168</v>
      </c>
      <c r="Q144" s="45">
        <f t="shared" si="31"/>
        <v>2399.9999999999977</v>
      </c>
      <c r="R144" s="45">
        <f t="shared" si="32"/>
        <v>2499.9999999999977</v>
      </c>
      <c r="S144" s="46">
        <f t="shared" si="33"/>
        <v>2411.4257118068217</v>
      </c>
    </row>
    <row r="145" spans="1:19" x14ac:dyDescent="0.25">
      <c r="A145" s="77">
        <v>37462</v>
      </c>
      <c r="B145">
        <v>839</v>
      </c>
      <c r="D145">
        <v>0.01</v>
      </c>
      <c r="F145" s="76">
        <v>0.6</v>
      </c>
      <c r="H145" s="76">
        <v>0.60069444444444442</v>
      </c>
      <c r="I145" s="44" t="str">
        <f t="shared" si="23"/>
        <v/>
      </c>
      <c r="J145" s="45">
        <f t="shared" si="24"/>
        <v>4.9999999999999822</v>
      </c>
      <c r="K145" s="45">
        <f t="shared" si="25"/>
        <v>0.99999999999999645</v>
      </c>
      <c r="L145" s="45">
        <f t="shared" si="26"/>
        <v>1</v>
      </c>
      <c r="M145" s="45">
        <f t="shared" ca="1" si="27"/>
        <v>839</v>
      </c>
      <c r="N145" s="45" t="str">
        <f t="shared" si="28"/>
        <v/>
      </c>
      <c r="O145" s="45">
        <f t="shared" si="29"/>
        <v>0.27499999999999902</v>
      </c>
      <c r="P145" s="46">
        <f t="shared" si="30"/>
        <v>0.19544015550863911</v>
      </c>
      <c r="Q145" s="45">
        <f t="shared" si="31"/>
        <v>9.9999999999999655E-3</v>
      </c>
      <c r="R145" s="45">
        <f t="shared" si="32"/>
        <v>0.28499999999999898</v>
      </c>
      <c r="S145" s="46">
        <f t="shared" si="33"/>
        <v>0.20544015550863906</v>
      </c>
    </row>
    <row r="146" spans="1:19" x14ac:dyDescent="0.25">
      <c r="D146">
        <v>0.1</v>
      </c>
      <c r="F146" s="76">
        <v>0.60416666666666663</v>
      </c>
      <c r="H146" s="76">
        <v>0.62638888888888888</v>
      </c>
      <c r="I146" s="44" t="str">
        <f t="shared" si="23"/>
        <v/>
      </c>
      <c r="J146" s="45">
        <f t="shared" si="24"/>
        <v>8.999999999999968</v>
      </c>
      <c r="K146" s="45">
        <f t="shared" si="25"/>
        <v>32.000000000000043</v>
      </c>
      <c r="L146" s="45">
        <f t="shared" si="26"/>
        <v>2</v>
      </c>
      <c r="M146" s="45">
        <f t="shared" ca="1" si="27"/>
        <v>839</v>
      </c>
      <c r="N146" s="45" t="str">
        <f t="shared" si="28"/>
        <v/>
      </c>
      <c r="O146" s="45">
        <f t="shared" si="29"/>
        <v>180.44999999999936</v>
      </c>
      <c r="P146" s="46">
        <f t="shared" si="30"/>
        <v>59.935362218837504</v>
      </c>
      <c r="Q146" s="45">
        <f t="shared" si="31"/>
        <v>3.2000000000000046</v>
      </c>
      <c r="R146" s="45">
        <f t="shared" si="32"/>
        <v>183.64999999999938</v>
      </c>
      <c r="S146" s="46">
        <f t="shared" si="33"/>
        <v>63.135362218837507</v>
      </c>
    </row>
    <row r="147" spans="1:19" x14ac:dyDescent="0.25">
      <c r="D147">
        <v>40</v>
      </c>
      <c r="F147" s="76">
        <v>0.63263888888888886</v>
      </c>
      <c r="H147" s="76">
        <v>0.63611111111111118</v>
      </c>
      <c r="I147" s="44" t="str">
        <f t="shared" si="23"/>
        <v/>
      </c>
      <c r="J147" s="45">
        <f t="shared" si="24"/>
        <v>7.9999999999999716</v>
      </c>
      <c r="K147" s="45">
        <f t="shared" si="25"/>
        <v>5.0000000000001421</v>
      </c>
      <c r="L147" s="45">
        <f t="shared" si="26"/>
        <v>3</v>
      </c>
      <c r="M147" s="45">
        <f t="shared" ca="1" si="27"/>
        <v>839</v>
      </c>
      <c r="N147" s="45" t="str">
        <f t="shared" si="28"/>
        <v/>
      </c>
      <c r="O147" s="45">
        <f t="shared" si="29"/>
        <v>175.99999999999937</v>
      </c>
      <c r="P147" s="46">
        <f t="shared" si="30"/>
        <v>125.07682301017357</v>
      </c>
      <c r="Q147" s="45">
        <f t="shared" si="31"/>
        <v>200.00000000000568</v>
      </c>
      <c r="R147" s="45">
        <f t="shared" si="32"/>
        <v>376.00000000000506</v>
      </c>
      <c r="S147" s="46">
        <f t="shared" si="33"/>
        <v>325.07682301017928</v>
      </c>
    </row>
    <row r="148" spans="1:19" x14ac:dyDescent="0.25">
      <c r="D148">
        <v>4</v>
      </c>
      <c r="F148" s="76">
        <v>0.64166666666666672</v>
      </c>
      <c r="H148" s="76">
        <v>0.64513888888888882</v>
      </c>
      <c r="I148" s="44" t="str">
        <f t="shared" si="23"/>
        <v/>
      </c>
      <c r="J148" s="45">
        <f t="shared" si="24"/>
        <v>9.0000000000001279</v>
      </c>
      <c r="K148" s="45">
        <f t="shared" si="25"/>
        <v>4.9999999999998224</v>
      </c>
      <c r="L148" s="45">
        <f t="shared" si="26"/>
        <v>4</v>
      </c>
      <c r="M148" s="45">
        <f t="shared" ca="1" si="27"/>
        <v>839</v>
      </c>
      <c r="N148" s="45" t="str">
        <f t="shared" si="28"/>
        <v/>
      </c>
      <c r="O148" s="45">
        <f t="shared" si="29"/>
        <v>19.800000000000281</v>
      </c>
      <c r="P148" s="46">
        <f t="shared" si="30"/>
        <v>14.071154963452802</v>
      </c>
      <c r="Q148" s="45">
        <f t="shared" si="31"/>
        <v>19.999999999999289</v>
      </c>
      <c r="R148" s="45">
        <f t="shared" si="32"/>
        <v>39.799999999999571</v>
      </c>
      <c r="S148" s="46">
        <f t="shared" si="33"/>
        <v>34.071154963452088</v>
      </c>
    </row>
    <row r="149" spans="1:19" x14ac:dyDescent="0.25">
      <c r="D149">
        <v>0.4</v>
      </c>
      <c r="F149" s="76">
        <v>0.65138888888888891</v>
      </c>
      <c r="H149" s="76">
        <v>0.65625</v>
      </c>
      <c r="I149" s="44" t="str">
        <f t="shared" si="23"/>
        <v/>
      </c>
      <c r="J149" s="45">
        <f t="shared" si="24"/>
        <v>10.999999999999961</v>
      </c>
      <c r="K149" s="45">
        <f t="shared" si="25"/>
        <v>6.9999999999999751</v>
      </c>
      <c r="L149" s="45">
        <f t="shared" si="26"/>
        <v>5</v>
      </c>
      <c r="M149" s="45">
        <f t="shared" ca="1" si="27"/>
        <v>839</v>
      </c>
      <c r="N149" s="45" t="str">
        <f t="shared" si="28"/>
        <v/>
      </c>
      <c r="O149" s="45">
        <f t="shared" si="29"/>
        <v>57.199999999999797</v>
      </c>
      <c r="P149" s="46">
        <f t="shared" si="30"/>
        <v>32.806509005311739</v>
      </c>
      <c r="Q149" s="45">
        <f t="shared" si="31"/>
        <v>2.7999999999999901</v>
      </c>
      <c r="R149" s="45">
        <f t="shared" si="32"/>
        <v>59.999999999999787</v>
      </c>
      <c r="S149" s="46">
        <f t="shared" si="33"/>
        <v>35.606509005311729</v>
      </c>
    </row>
    <row r="150" spans="1:19" x14ac:dyDescent="0.25">
      <c r="D150">
        <v>10</v>
      </c>
      <c r="F150" s="76">
        <v>0.66388888888888886</v>
      </c>
      <c r="H150" s="76">
        <v>0.6694444444444444</v>
      </c>
      <c r="I150" s="44" t="str">
        <f t="shared" si="23"/>
        <v/>
      </c>
      <c r="J150" s="45">
        <f t="shared" si="24"/>
        <v>7.000000000000135</v>
      </c>
      <c r="K150" s="45">
        <f t="shared" si="25"/>
        <v>7.9999999999999716</v>
      </c>
      <c r="L150" s="45">
        <f t="shared" si="26"/>
        <v>6</v>
      </c>
      <c r="M150" s="45">
        <f t="shared" ca="1" si="27"/>
        <v>839</v>
      </c>
      <c r="N150" s="45" t="str">
        <f t="shared" si="28"/>
        <v/>
      </c>
      <c r="O150" s="45">
        <f t="shared" si="29"/>
        <v>38.500000000000739</v>
      </c>
      <c r="P150" s="46">
        <f t="shared" si="30"/>
        <v>27.360563054186912</v>
      </c>
      <c r="Q150" s="45">
        <f t="shared" si="31"/>
        <v>79.999999999999716</v>
      </c>
      <c r="R150" s="45">
        <f t="shared" si="32"/>
        <v>118.50000000000045</v>
      </c>
      <c r="S150" s="46">
        <f t="shared" si="33"/>
        <v>107.36056305418663</v>
      </c>
    </row>
    <row r="151" spans="1:19" x14ac:dyDescent="0.25">
      <c r="D151">
        <v>1</v>
      </c>
      <c r="F151" s="76">
        <v>0.6743055555555556</v>
      </c>
      <c r="H151" s="76">
        <v>0.67847222222222225</v>
      </c>
      <c r="I151" s="44" t="str">
        <f t="shared" si="23"/>
        <v/>
      </c>
      <c r="J151" s="45">
        <f t="shared" si="24"/>
        <v>9.9999999999999645</v>
      </c>
      <c r="K151" s="45">
        <f t="shared" si="25"/>
        <v>5.9999999999999787</v>
      </c>
      <c r="L151" s="45">
        <f t="shared" si="26"/>
        <v>7</v>
      </c>
      <c r="M151" s="45">
        <f t="shared" ca="1" si="27"/>
        <v>839</v>
      </c>
      <c r="N151" s="45" t="str">
        <f t="shared" si="28"/>
        <v/>
      </c>
      <c r="O151" s="45">
        <f t="shared" si="29"/>
        <v>54.999999999999801</v>
      </c>
      <c r="P151" s="46">
        <f t="shared" si="30"/>
        <v>39.086518648837554</v>
      </c>
      <c r="Q151" s="45">
        <f t="shared" si="31"/>
        <v>5.9999999999999787</v>
      </c>
      <c r="R151" s="45">
        <f t="shared" si="32"/>
        <v>60.99999999999978</v>
      </c>
      <c r="S151" s="46">
        <f t="shared" si="33"/>
        <v>45.086518648837533</v>
      </c>
    </row>
    <row r="152" spans="1:19" x14ac:dyDescent="0.25">
      <c r="D152">
        <v>10</v>
      </c>
      <c r="F152" s="76">
        <v>0.68541666666666667</v>
      </c>
      <c r="H152" s="76">
        <v>0.68888888888888899</v>
      </c>
      <c r="I152" s="44">
        <f t="shared" si="23"/>
        <v>0.6923611111111112</v>
      </c>
      <c r="J152" s="45" t="str">
        <f t="shared" si="24"/>
        <v/>
      </c>
      <c r="K152" s="45">
        <f t="shared" si="25"/>
        <v>5.0000000000001421</v>
      </c>
      <c r="L152" s="45">
        <f t="shared" si="26"/>
        <v>8</v>
      </c>
      <c r="M152" s="45">
        <f t="shared" ca="1" si="27"/>
        <v>839</v>
      </c>
      <c r="N152" s="45">
        <f t="shared" ca="1" si="28"/>
        <v>478.00000000000011</v>
      </c>
      <c r="O152" s="45">
        <f t="shared" si="29"/>
        <v>25</v>
      </c>
      <c r="P152" s="46">
        <f t="shared" si="30"/>
        <v>3.1021051639523365</v>
      </c>
      <c r="Q152" s="45">
        <f t="shared" si="31"/>
        <v>50.000000000001421</v>
      </c>
      <c r="R152" s="45">
        <f t="shared" si="32"/>
        <v>75.000000000001421</v>
      </c>
      <c r="S152" s="46">
        <f t="shared" si="33"/>
        <v>53.102105163953759</v>
      </c>
    </row>
    <row r="153" spans="1:19" x14ac:dyDescent="0.25">
      <c r="A153" s="77">
        <v>37462</v>
      </c>
      <c r="B153">
        <v>1334</v>
      </c>
      <c r="D153">
        <v>0.01</v>
      </c>
      <c r="F153" s="76">
        <v>0.58888888888888891</v>
      </c>
      <c r="H153" s="76">
        <v>0.59027777777777779</v>
      </c>
      <c r="I153" s="44" t="str">
        <f t="shared" si="23"/>
        <v/>
      </c>
      <c r="J153" s="45">
        <f t="shared" si="24"/>
        <v>7.9999999999999716</v>
      </c>
      <c r="K153" s="45">
        <f t="shared" si="25"/>
        <v>1.9999999999999929</v>
      </c>
      <c r="L153" s="45">
        <f t="shared" si="26"/>
        <v>1</v>
      </c>
      <c r="M153" s="45">
        <f t="shared" ca="1" si="27"/>
        <v>1334</v>
      </c>
      <c r="N153" s="45" t="str">
        <f t="shared" si="28"/>
        <v/>
      </c>
      <c r="O153" s="45">
        <f t="shared" si="29"/>
        <v>8.0399999999999707</v>
      </c>
      <c r="P153" s="46">
        <f t="shared" si="30"/>
        <v>3.0047839454646295</v>
      </c>
      <c r="Q153" s="45">
        <f t="shared" si="31"/>
        <v>1.9999999999999931E-2</v>
      </c>
      <c r="R153" s="45">
        <f t="shared" si="32"/>
        <v>8.0599999999999703</v>
      </c>
      <c r="S153" s="46">
        <f t="shared" si="33"/>
        <v>3.0247839454646295</v>
      </c>
    </row>
    <row r="154" spans="1:19" x14ac:dyDescent="0.25">
      <c r="D154">
        <v>2</v>
      </c>
      <c r="F154" s="76">
        <v>0.59583333333333333</v>
      </c>
      <c r="H154" s="76">
        <v>0.60347222222222219</v>
      </c>
      <c r="I154" s="44" t="str">
        <f t="shared" si="23"/>
        <v/>
      </c>
      <c r="J154" s="45">
        <f t="shared" si="24"/>
        <v>4.9999999999999822</v>
      </c>
      <c r="K154" s="45">
        <f t="shared" si="25"/>
        <v>10.999999999999961</v>
      </c>
      <c r="L154" s="45">
        <f t="shared" si="26"/>
        <v>2</v>
      </c>
      <c r="M154" s="45">
        <f t="shared" ca="1" si="27"/>
        <v>1334</v>
      </c>
      <c r="N154" s="45" t="str">
        <f t="shared" si="28"/>
        <v/>
      </c>
      <c r="O154" s="45">
        <f t="shared" si="29"/>
        <v>54.999999999999801</v>
      </c>
      <c r="P154" s="46">
        <f t="shared" si="30"/>
        <v>39.086511010065649</v>
      </c>
      <c r="Q154" s="45">
        <f t="shared" si="31"/>
        <v>21.999999999999922</v>
      </c>
      <c r="R154" s="45">
        <f t="shared" si="32"/>
        <v>76.999999999999716</v>
      </c>
      <c r="S154" s="46">
        <f t="shared" si="33"/>
        <v>61.086511010065571</v>
      </c>
    </row>
    <row r="155" spans="1:19" x14ac:dyDescent="0.25">
      <c r="D155">
        <v>20</v>
      </c>
      <c r="F155" s="76">
        <v>0.6069444444444444</v>
      </c>
      <c r="H155" s="76">
        <v>0.65</v>
      </c>
      <c r="I155" s="44" t="str">
        <f t="shared" si="23"/>
        <v/>
      </c>
      <c r="J155" s="45">
        <f t="shared" si="24"/>
        <v>4.9999999999999822</v>
      </c>
      <c r="K155" s="45">
        <f t="shared" si="25"/>
        <v>62.000000000000099</v>
      </c>
      <c r="L155" s="45">
        <f t="shared" si="26"/>
        <v>3</v>
      </c>
      <c r="M155" s="45">
        <f t="shared" ca="1" si="27"/>
        <v>1334</v>
      </c>
      <c r="N155" s="45" t="str">
        <f t="shared" si="28"/>
        <v/>
      </c>
      <c r="O155" s="45">
        <f t="shared" si="29"/>
        <v>52.499999999999815</v>
      </c>
      <c r="P155" s="46">
        <f t="shared" si="30"/>
        <v>31.711789122423845</v>
      </c>
      <c r="Q155" s="45">
        <f t="shared" si="31"/>
        <v>1240.000000000002</v>
      </c>
      <c r="R155" s="45">
        <f t="shared" si="32"/>
        <v>1292.5000000000018</v>
      </c>
      <c r="S155" s="46">
        <f t="shared" si="33"/>
        <v>1271.7117891224259</v>
      </c>
    </row>
    <row r="156" spans="1:19" x14ac:dyDescent="0.25">
      <c r="D156">
        <v>1</v>
      </c>
      <c r="F156" s="76">
        <v>0.65347222222222223</v>
      </c>
      <c r="H156" s="76">
        <v>0.66319444444444442</v>
      </c>
      <c r="I156" s="44">
        <f t="shared" si="23"/>
        <v>0.66666666666666663</v>
      </c>
      <c r="J156" s="45" t="str">
        <f t="shared" si="24"/>
        <v/>
      </c>
      <c r="K156" s="45">
        <f t="shared" si="25"/>
        <v>13.99999999999995</v>
      </c>
      <c r="L156" s="45">
        <f t="shared" si="26"/>
        <v>4</v>
      </c>
      <c r="M156" s="45">
        <f t="shared" ca="1" si="27"/>
        <v>1334</v>
      </c>
      <c r="N156" s="45">
        <f t="shared" ca="1" si="28"/>
        <v>145.99999999999997</v>
      </c>
      <c r="O156" s="45">
        <f t="shared" si="29"/>
        <v>2.5</v>
      </c>
      <c r="P156" s="46">
        <f t="shared" si="30"/>
        <v>0.36191198291773735</v>
      </c>
      <c r="Q156" s="45">
        <f t="shared" si="31"/>
        <v>13.99999999999995</v>
      </c>
      <c r="R156" s="45">
        <f t="shared" si="32"/>
        <v>16.49999999999995</v>
      </c>
      <c r="S156" s="46">
        <f t="shared" si="33"/>
        <v>14.361911982917688</v>
      </c>
    </row>
    <row r="157" spans="1:19" x14ac:dyDescent="0.25">
      <c r="A157" s="77">
        <v>37466</v>
      </c>
      <c r="B157">
        <v>824</v>
      </c>
      <c r="D157">
        <v>0.01</v>
      </c>
      <c r="F157" s="76">
        <v>0.41666666666666669</v>
      </c>
      <c r="H157" s="76">
        <v>0.42152777777777778</v>
      </c>
      <c r="I157" s="44" t="str">
        <f t="shared" si="23"/>
        <v/>
      </c>
      <c r="J157" s="45">
        <f t="shared" si="24"/>
        <v>6.9999999999999751</v>
      </c>
      <c r="K157" s="45">
        <f t="shared" si="25"/>
        <v>6.9999999999999751</v>
      </c>
      <c r="L157" s="45">
        <f t="shared" si="26"/>
        <v>1</v>
      </c>
      <c r="M157" s="45">
        <f t="shared" ca="1" si="27"/>
        <v>824</v>
      </c>
      <c r="N157" s="45" t="str">
        <f t="shared" si="28"/>
        <v/>
      </c>
      <c r="O157" s="45">
        <f t="shared" si="29"/>
        <v>7.0349999999999744</v>
      </c>
      <c r="P157" s="46">
        <f t="shared" si="30"/>
        <v>2.6291859522815506</v>
      </c>
      <c r="Q157" s="45">
        <f t="shared" si="31"/>
        <v>6.9999999999999757E-2</v>
      </c>
      <c r="R157" s="45">
        <f t="shared" si="32"/>
        <v>7.1049999999999738</v>
      </c>
      <c r="S157" s="46">
        <f t="shared" si="33"/>
        <v>2.6991859522815504</v>
      </c>
    </row>
    <row r="158" spans="1:19" x14ac:dyDescent="0.25">
      <c r="D158">
        <v>2</v>
      </c>
      <c r="F158" s="76">
        <v>0.42638888888888887</v>
      </c>
      <c r="H158" s="76">
        <v>0.46319444444444446</v>
      </c>
      <c r="I158" s="44">
        <f t="shared" si="23"/>
        <v>0.46666666666666667</v>
      </c>
      <c r="J158" s="45" t="str">
        <f t="shared" si="24"/>
        <v/>
      </c>
      <c r="K158" s="45">
        <f t="shared" si="25"/>
        <v>53.00000000000005</v>
      </c>
      <c r="L158" s="45">
        <f t="shared" si="26"/>
        <v>2</v>
      </c>
      <c r="M158" s="45">
        <f t="shared" ca="1" si="27"/>
        <v>824</v>
      </c>
      <c r="N158" s="45">
        <f t="shared" ca="1" si="28"/>
        <v>167.99999999999997</v>
      </c>
      <c r="O158" s="45">
        <f t="shared" si="29"/>
        <v>5</v>
      </c>
      <c r="P158" s="46">
        <f t="shared" si="30"/>
        <v>0.68924379203313568</v>
      </c>
      <c r="Q158" s="45">
        <f t="shared" si="31"/>
        <v>106.0000000000001</v>
      </c>
      <c r="R158" s="45">
        <f t="shared" si="32"/>
        <v>111.0000000000001</v>
      </c>
      <c r="S158" s="46">
        <f t="shared" si="33"/>
        <v>106.68924379203324</v>
      </c>
    </row>
    <row r="159" spans="1:19" x14ac:dyDescent="0.25">
      <c r="A159" s="77">
        <v>37466</v>
      </c>
      <c r="B159">
        <v>1329</v>
      </c>
      <c r="C159">
        <v>5</v>
      </c>
      <c r="D159">
        <v>0.1</v>
      </c>
      <c r="F159" s="76">
        <v>0.5805555555555556</v>
      </c>
      <c r="H159" s="76">
        <v>0.60625000000000007</v>
      </c>
      <c r="I159" s="44" t="str">
        <f t="shared" si="23"/>
        <v/>
      </c>
      <c r="J159" s="45">
        <f t="shared" si="24"/>
        <v>7.9999999999999716</v>
      </c>
      <c r="K159" s="45">
        <f t="shared" si="25"/>
        <v>37.000000000000028</v>
      </c>
      <c r="L159" s="45">
        <f t="shared" si="26"/>
        <v>1</v>
      </c>
      <c r="M159" s="45">
        <f t="shared" ca="1" si="27"/>
        <v>1329</v>
      </c>
      <c r="N159" s="45" t="str">
        <f t="shared" si="28"/>
        <v/>
      </c>
      <c r="O159" s="45">
        <f t="shared" si="29"/>
        <v>8.3999999999999702</v>
      </c>
      <c r="P159" s="46">
        <f t="shared" si="30"/>
        <v>5.0739007407265158</v>
      </c>
      <c r="Q159" s="45">
        <f t="shared" si="31"/>
        <v>3.7000000000000028</v>
      </c>
      <c r="R159" s="45">
        <f t="shared" si="32"/>
        <v>12.099999999999973</v>
      </c>
      <c r="S159" s="46">
        <f t="shared" si="33"/>
        <v>8.7739007407265177</v>
      </c>
    </row>
    <row r="160" spans="1:19" x14ac:dyDescent="0.25">
      <c r="D160">
        <v>2</v>
      </c>
      <c r="F160" s="76">
        <v>0.6118055555555556</v>
      </c>
      <c r="H160" s="76">
        <v>0.63055555555555554</v>
      </c>
      <c r="I160" s="44" t="str">
        <f t="shared" si="23"/>
        <v/>
      </c>
      <c r="J160" s="45">
        <f t="shared" si="24"/>
        <v>8.999999999999968</v>
      </c>
      <c r="K160" s="45">
        <f t="shared" si="25"/>
        <v>26.999999999999904</v>
      </c>
      <c r="L160" s="45">
        <f t="shared" si="26"/>
        <v>2</v>
      </c>
      <c r="M160" s="45">
        <f t="shared" ca="1" si="27"/>
        <v>1329</v>
      </c>
      <c r="N160" s="45" t="str">
        <f t="shared" si="28"/>
        <v/>
      </c>
      <c r="O160" s="45">
        <f t="shared" si="29"/>
        <v>458.99999999999835</v>
      </c>
      <c r="P160" s="46">
        <f t="shared" si="30"/>
        <v>225.45882507617401</v>
      </c>
      <c r="Q160" s="45">
        <f t="shared" si="31"/>
        <v>53.999999999999808</v>
      </c>
      <c r="R160" s="45">
        <f t="shared" si="32"/>
        <v>512.99999999999818</v>
      </c>
      <c r="S160" s="46">
        <f t="shared" si="33"/>
        <v>279.45882507617381</v>
      </c>
    </row>
    <row r="161" spans="1:19" x14ac:dyDescent="0.25">
      <c r="D161">
        <v>100</v>
      </c>
      <c r="F161" s="76">
        <v>0.63680555555555551</v>
      </c>
      <c r="H161" s="76">
        <v>0.65833333333333333</v>
      </c>
      <c r="I161" s="44">
        <f t="shared" si="23"/>
        <v>0.66180555555555554</v>
      </c>
      <c r="J161" s="45" t="str">
        <f t="shared" si="24"/>
        <v/>
      </c>
      <c r="K161" s="45">
        <f t="shared" si="25"/>
        <v>31.00000000000005</v>
      </c>
      <c r="L161" s="45">
        <f t="shared" si="26"/>
        <v>3</v>
      </c>
      <c r="M161" s="45">
        <f t="shared" ca="1" si="27"/>
        <v>1329</v>
      </c>
      <c r="N161" s="45">
        <f t="shared" ca="1" si="28"/>
        <v>143.99999999999997</v>
      </c>
      <c r="O161" s="45">
        <f t="shared" si="29"/>
        <v>250</v>
      </c>
      <c r="P161" s="46">
        <f t="shared" si="30"/>
        <v>27.143420404993254</v>
      </c>
      <c r="Q161" s="45">
        <f t="shared" si="31"/>
        <v>3100.000000000005</v>
      </c>
      <c r="R161" s="45">
        <f t="shared" si="32"/>
        <v>3350.000000000005</v>
      </c>
      <c r="S161" s="46">
        <f t="shared" si="33"/>
        <v>3127.1434204049983</v>
      </c>
    </row>
    <row r="162" spans="1:19" x14ac:dyDescent="0.25">
      <c r="A162" s="77">
        <v>37467</v>
      </c>
      <c r="B162">
        <v>911</v>
      </c>
      <c r="C162">
        <v>4</v>
      </c>
      <c r="D162">
        <v>0.01</v>
      </c>
      <c r="F162" s="76">
        <v>0.4284722222222222</v>
      </c>
      <c r="H162" s="76">
        <v>0.43402777777777773</v>
      </c>
      <c r="I162" s="44" t="str">
        <f t="shared" si="23"/>
        <v/>
      </c>
      <c r="J162" s="45">
        <f t="shared" si="24"/>
        <v>10.000000000000124</v>
      </c>
      <c r="K162" s="45">
        <f t="shared" si="25"/>
        <v>7.9999999999999716</v>
      </c>
      <c r="L162" s="45">
        <f t="shared" si="26"/>
        <v>1</v>
      </c>
      <c r="M162" s="45">
        <f t="shared" ca="1" si="27"/>
        <v>911</v>
      </c>
      <c r="N162" s="45" t="str">
        <f t="shared" si="28"/>
        <v/>
      </c>
      <c r="O162" s="45">
        <f t="shared" si="29"/>
        <v>100.05000000000125</v>
      </c>
      <c r="P162" s="46">
        <f t="shared" si="30"/>
        <v>26.299854471624098</v>
      </c>
      <c r="Q162" s="45">
        <f t="shared" si="31"/>
        <v>7.9999999999999724E-2</v>
      </c>
      <c r="R162" s="45">
        <f t="shared" si="32"/>
        <v>100.13000000000125</v>
      </c>
      <c r="S162" s="46">
        <f t="shared" si="33"/>
        <v>26.379854471624096</v>
      </c>
    </row>
    <row r="163" spans="1:19" x14ac:dyDescent="0.25">
      <c r="D163">
        <v>20</v>
      </c>
      <c r="F163" s="76">
        <v>0.44097222222222227</v>
      </c>
      <c r="H163" s="76">
        <v>0.4548611111111111</v>
      </c>
      <c r="I163" s="44">
        <f t="shared" si="23"/>
        <v>0.45833333333333331</v>
      </c>
      <c r="J163" s="45" t="str">
        <f t="shared" si="24"/>
        <v/>
      </c>
      <c r="K163" s="45">
        <f t="shared" si="25"/>
        <v>19.999999999999929</v>
      </c>
      <c r="L163" s="45">
        <f t="shared" si="26"/>
        <v>2</v>
      </c>
      <c r="M163" s="45">
        <f t="shared" ca="1" si="27"/>
        <v>911</v>
      </c>
      <c r="N163" s="45">
        <f t="shared" ca="1" si="28"/>
        <v>108.99999999999993</v>
      </c>
      <c r="O163" s="45">
        <f t="shared" si="29"/>
        <v>50</v>
      </c>
      <c r="P163" s="46">
        <f t="shared" si="30"/>
        <v>5.9484036251947776</v>
      </c>
      <c r="Q163" s="45">
        <f t="shared" si="31"/>
        <v>399.99999999999858</v>
      </c>
      <c r="R163" s="45">
        <f t="shared" si="32"/>
        <v>449.99999999999858</v>
      </c>
      <c r="S163" s="46">
        <f t="shared" si="33"/>
        <v>405.94840362519335</v>
      </c>
    </row>
    <row r="164" spans="1:19" x14ac:dyDescent="0.25">
      <c r="A164" s="77">
        <v>37467</v>
      </c>
      <c r="B164">
        <v>1405</v>
      </c>
      <c r="C164">
        <v>4</v>
      </c>
      <c r="D164">
        <v>0.5</v>
      </c>
      <c r="F164" s="76">
        <v>0.60486111111111118</v>
      </c>
      <c r="H164" s="76">
        <v>0.64027777777777783</v>
      </c>
      <c r="I164" s="44" t="str">
        <f t="shared" ref="I164:I226" si="34">IF(OR(A165&lt;&gt;"",D165=""),H164+TIME(0,5,0),"")</f>
        <v/>
      </c>
      <c r="J164" s="45">
        <f t="shared" ref="J164:J226" si="35">IF(AND(OR(AND(A164&lt;&gt;"",A165=""),AND(A164="",A165="")),D165&lt;&gt;""),(F165-H164)*1440,"")</f>
        <v>6.9999999999998153</v>
      </c>
      <c r="K164" s="45">
        <f t="shared" ref="K164:K226" si="36">(H164-F164)*1440</f>
        <v>50.999999999999979</v>
      </c>
      <c r="L164" s="45">
        <f t="shared" ref="L164:L226" si="37">IF(A164&lt;&gt;"",1,L163+1)</f>
        <v>1</v>
      </c>
      <c r="M164" s="45">
        <f t="shared" ref="M164:M226" ca="1" si="38">OFFSET(B164,-L164+1,0)</f>
        <v>1405</v>
      </c>
      <c r="N164" s="45" t="str">
        <f t="shared" ref="N164:N226" si="39">IF(I164&lt;&gt;"",(I164-VALUE(CONCATENATE(LEFT(M164,LEN(M164)-2),":",RIGHT(M164,2))))*1440,"")</f>
        <v/>
      </c>
      <c r="O164" s="45">
        <f t="shared" ref="O164:O226" si="40">IF(J164&lt;&gt;"",(D164+D165)*J164/2,D164*5/2)</f>
        <v>351.74999999999073</v>
      </c>
      <c r="P164" s="46">
        <f t="shared" ref="P164:P226" si="41">IF(J164&lt;&gt;"",(D165-D164)*J164/LN((D165+0.000001)/(D164+0.000001)),-5*(D164-0.000001)/(LN(1/D164)-13.8155))</f>
        <v>131.45687836602568</v>
      </c>
      <c r="Q164" s="45">
        <f t="shared" ref="Q164:Q226" si="42">(D164*K164)</f>
        <v>25.499999999999989</v>
      </c>
      <c r="R164" s="45">
        <f t="shared" ref="R164:R226" si="43">O164+Q164</f>
        <v>377.24999999999073</v>
      </c>
      <c r="S164" s="46">
        <f t="shared" ref="S164:S226" si="44">P164+Q164</f>
        <v>156.95687836602568</v>
      </c>
    </row>
    <row r="165" spans="1:19" x14ac:dyDescent="0.25">
      <c r="D165">
        <v>100</v>
      </c>
      <c r="F165" s="76">
        <v>0.64513888888888882</v>
      </c>
      <c r="H165" s="76">
        <v>0.64652777777777781</v>
      </c>
      <c r="I165" s="44" t="str">
        <f t="shared" si="34"/>
        <v/>
      </c>
      <c r="J165" s="45">
        <f t="shared" si="35"/>
        <v>2.9999999999999893</v>
      </c>
      <c r="K165" s="45">
        <f t="shared" si="36"/>
        <v>2.0000000000001528</v>
      </c>
      <c r="L165" s="45">
        <f t="shared" si="37"/>
        <v>2</v>
      </c>
      <c r="M165" s="45">
        <f t="shared" ca="1" si="38"/>
        <v>1405</v>
      </c>
      <c r="N165" s="45" t="str">
        <f t="shared" si="39"/>
        <v/>
      </c>
      <c r="O165" s="45">
        <f t="shared" si="40"/>
        <v>419.99999999999852</v>
      </c>
      <c r="P165" s="46">
        <f t="shared" si="41"/>
        <v>408.31140981172558</v>
      </c>
      <c r="Q165" s="45">
        <f t="shared" si="42"/>
        <v>200.00000000001529</v>
      </c>
      <c r="R165" s="45">
        <f t="shared" si="43"/>
        <v>620.00000000001387</v>
      </c>
      <c r="S165" s="46">
        <f t="shared" si="44"/>
        <v>608.31140981174087</v>
      </c>
    </row>
    <row r="166" spans="1:19" x14ac:dyDescent="0.25">
      <c r="D166">
        <v>180</v>
      </c>
      <c r="F166" s="76">
        <v>0.64861111111111114</v>
      </c>
      <c r="H166" s="76">
        <v>0.67361111111111116</v>
      </c>
      <c r="I166" s="44">
        <f t="shared" si="34"/>
        <v>0.67708333333333337</v>
      </c>
      <c r="J166" s="45" t="str">
        <f t="shared" si="35"/>
        <v/>
      </c>
      <c r="K166" s="45">
        <f t="shared" si="36"/>
        <v>36.000000000000028</v>
      </c>
      <c r="L166" s="45">
        <f t="shared" si="37"/>
        <v>3</v>
      </c>
      <c r="M166" s="45">
        <f t="shared" ca="1" si="38"/>
        <v>1405</v>
      </c>
      <c r="N166" s="45">
        <f t="shared" ca="1" si="39"/>
        <v>130.00000000000003</v>
      </c>
      <c r="O166" s="45">
        <f t="shared" si="40"/>
        <v>450</v>
      </c>
      <c r="P166" s="46">
        <f t="shared" si="41"/>
        <v>47.347346607878421</v>
      </c>
      <c r="Q166" s="45">
        <f t="shared" si="42"/>
        <v>6480.0000000000055</v>
      </c>
      <c r="R166" s="45">
        <f t="shared" si="43"/>
        <v>6930.0000000000055</v>
      </c>
      <c r="S166" s="46">
        <f t="shared" si="44"/>
        <v>6527.347346607884</v>
      </c>
    </row>
    <row r="167" spans="1:19" x14ac:dyDescent="0.25">
      <c r="A167" s="77">
        <v>37468</v>
      </c>
      <c r="B167">
        <v>909</v>
      </c>
      <c r="D167">
        <v>0.01</v>
      </c>
      <c r="F167" s="76">
        <v>0.41805555555555557</v>
      </c>
      <c r="H167" s="76">
        <v>0.42083333333333334</v>
      </c>
      <c r="I167" s="44" t="str">
        <f t="shared" si="34"/>
        <v/>
      </c>
      <c r="J167" s="45">
        <f t="shared" si="35"/>
        <v>4.9999999999999822</v>
      </c>
      <c r="K167" s="45">
        <f t="shared" si="36"/>
        <v>3.9999999999999858</v>
      </c>
      <c r="L167" s="45">
        <f t="shared" si="37"/>
        <v>1</v>
      </c>
      <c r="M167" s="45">
        <f t="shared" ca="1" si="38"/>
        <v>909</v>
      </c>
      <c r="N167" s="45" t="str">
        <f t="shared" si="39"/>
        <v/>
      </c>
      <c r="O167" s="45">
        <f t="shared" si="40"/>
        <v>0.27499999999999902</v>
      </c>
      <c r="P167" s="46">
        <f t="shared" si="41"/>
        <v>0.19544015550863911</v>
      </c>
      <c r="Q167" s="45">
        <f t="shared" si="42"/>
        <v>3.9999999999999862E-2</v>
      </c>
      <c r="R167" s="45">
        <f t="shared" si="43"/>
        <v>0.31499999999999889</v>
      </c>
      <c r="S167" s="46">
        <f t="shared" si="44"/>
        <v>0.23544015550863898</v>
      </c>
    </row>
    <row r="168" spans="1:19" x14ac:dyDescent="0.25">
      <c r="D168">
        <v>0.1</v>
      </c>
      <c r="F168" s="76">
        <v>0.42430555555555555</v>
      </c>
      <c r="H168" s="76">
        <v>0.42986111111111108</v>
      </c>
      <c r="I168" s="44" t="str">
        <f t="shared" si="34"/>
        <v/>
      </c>
      <c r="J168" s="45">
        <f t="shared" si="35"/>
        <v>13.000000000000034</v>
      </c>
      <c r="K168" s="45">
        <f t="shared" si="36"/>
        <v>7.9999999999999716</v>
      </c>
      <c r="L168" s="45">
        <f t="shared" si="37"/>
        <v>2</v>
      </c>
      <c r="M168" s="45">
        <f t="shared" ca="1" si="38"/>
        <v>909</v>
      </c>
      <c r="N168" s="45" t="str">
        <f t="shared" si="39"/>
        <v/>
      </c>
      <c r="O168" s="45">
        <f t="shared" si="40"/>
        <v>650.65000000000168</v>
      </c>
      <c r="P168" s="46">
        <f t="shared" si="41"/>
        <v>188.00635310946274</v>
      </c>
      <c r="Q168" s="45">
        <f t="shared" si="42"/>
        <v>0.79999999999999716</v>
      </c>
      <c r="R168" s="45">
        <f t="shared" si="43"/>
        <v>651.45000000000164</v>
      </c>
      <c r="S168" s="46">
        <f t="shared" si="44"/>
        <v>188.80635310946275</v>
      </c>
    </row>
    <row r="169" spans="1:19" x14ac:dyDescent="0.25">
      <c r="D169">
        <v>100</v>
      </c>
      <c r="F169" s="76">
        <v>0.43888888888888888</v>
      </c>
      <c r="H169" s="76">
        <v>0.45416666666666666</v>
      </c>
      <c r="I169" s="44" t="str">
        <f t="shared" si="34"/>
        <v/>
      </c>
      <c r="J169" s="45">
        <f t="shared" si="35"/>
        <v>9.000000000000048</v>
      </c>
      <c r="K169" s="45">
        <f t="shared" si="36"/>
        <v>22</v>
      </c>
      <c r="L169" s="45">
        <f t="shared" si="37"/>
        <v>3</v>
      </c>
      <c r="M169" s="45">
        <f t="shared" ca="1" si="38"/>
        <v>909</v>
      </c>
      <c r="N169" s="45" t="str">
        <f t="shared" si="39"/>
        <v/>
      </c>
      <c r="O169" s="45">
        <f t="shared" si="40"/>
        <v>495.00000000000261</v>
      </c>
      <c r="P169" s="46">
        <f t="shared" si="41"/>
        <v>351.77854409142833</v>
      </c>
      <c r="Q169" s="45">
        <f t="shared" si="42"/>
        <v>2200</v>
      </c>
      <c r="R169" s="45">
        <f t="shared" si="43"/>
        <v>2695.0000000000027</v>
      </c>
      <c r="S169" s="46">
        <f t="shared" si="44"/>
        <v>2551.7785440914286</v>
      </c>
    </row>
    <row r="170" spans="1:19" x14ac:dyDescent="0.25">
      <c r="D170">
        <v>10</v>
      </c>
      <c r="F170" s="76">
        <v>0.4604166666666667</v>
      </c>
      <c r="H170" s="76">
        <v>0.46249999999999997</v>
      </c>
      <c r="I170" s="44" t="str">
        <f t="shared" si="34"/>
        <v/>
      </c>
      <c r="J170" s="45">
        <f t="shared" si="35"/>
        <v>7.0000000000000551</v>
      </c>
      <c r="K170" s="45">
        <f t="shared" si="36"/>
        <v>2.9999999999999094</v>
      </c>
      <c r="L170" s="45">
        <f t="shared" si="37"/>
        <v>4</v>
      </c>
      <c r="M170" s="45">
        <f t="shared" ca="1" si="38"/>
        <v>909</v>
      </c>
      <c r="N170" s="45" t="str">
        <f t="shared" si="39"/>
        <v/>
      </c>
      <c r="O170" s="45">
        <f t="shared" si="40"/>
        <v>38.500000000000306</v>
      </c>
      <c r="P170" s="46">
        <f t="shared" si="41"/>
        <v>27.360563054186599</v>
      </c>
      <c r="Q170" s="45">
        <f t="shared" si="42"/>
        <v>29.999999999999094</v>
      </c>
      <c r="R170" s="45">
        <f t="shared" si="43"/>
        <v>68.499999999999403</v>
      </c>
      <c r="S170" s="46">
        <f t="shared" si="44"/>
        <v>57.36056305418569</v>
      </c>
    </row>
    <row r="171" spans="1:19" x14ac:dyDescent="0.25">
      <c r="D171">
        <v>1</v>
      </c>
      <c r="F171" s="76">
        <v>0.46736111111111112</v>
      </c>
      <c r="H171" s="76">
        <v>0.47013888888888888</v>
      </c>
      <c r="I171" s="44" t="str">
        <f t="shared" si="34"/>
        <v/>
      </c>
      <c r="J171" s="45">
        <f t="shared" si="35"/>
        <v>7.9999999999999716</v>
      </c>
      <c r="K171" s="45">
        <f t="shared" si="36"/>
        <v>3.9999999999999858</v>
      </c>
      <c r="L171" s="45">
        <f t="shared" si="37"/>
        <v>5</v>
      </c>
      <c r="M171" s="45">
        <f t="shared" ca="1" si="38"/>
        <v>909</v>
      </c>
      <c r="N171" s="45" t="str">
        <f t="shared" si="39"/>
        <v/>
      </c>
      <c r="O171" s="45">
        <f t="shared" si="40"/>
        <v>43.999999999999844</v>
      </c>
      <c r="P171" s="46">
        <f t="shared" si="41"/>
        <v>31.269214919070041</v>
      </c>
      <c r="Q171" s="45">
        <f t="shared" si="42"/>
        <v>3.9999999999999858</v>
      </c>
      <c r="R171" s="45">
        <f t="shared" si="43"/>
        <v>47.999999999999829</v>
      </c>
      <c r="S171" s="46">
        <f t="shared" si="44"/>
        <v>35.269214919070023</v>
      </c>
    </row>
    <row r="172" spans="1:19" x14ac:dyDescent="0.25">
      <c r="D172">
        <v>10</v>
      </c>
      <c r="F172" s="76">
        <v>0.47569444444444442</v>
      </c>
      <c r="H172" s="76">
        <v>0.4777777777777778</v>
      </c>
      <c r="I172" s="44" t="str">
        <f t="shared" si="34"/>
        <v/>
      </c>
      <c r="J172" s="45">
        <f t="shared" si="35"/>
        <v>7.9999999999999716</v>
      </c>
      <c r="K172" s="45">
        <f t="shared" si="36"/>
        <v>3.0000000000000693</v>
      </c>
      <c r="L172" s="45">
        <f t="shared" si="37"/>
        <v>6</v>
      </c>
      <c r="M172" s="45">
        <f t="shared" ca="1" si="38"/>
        <v>909</v>
      </c>
      <c r="N172" s="45" t="str">
        <f t="shared" si="39"/>
        <v/>
      </c>
      <c r="O172" s="45">
        <f t="shared" si="40"/>
        <v>43.999999999999844</v>
      </c>
      <c r="P172" s="46">
        <f t="shared" si="41"/>
        <v>31.269214919070041</v>
      </c>
      <c r="Q172" s="45">
        <f t="shared" si="42"/>
        <v>30.000000000000693</v>
      </c>
      <c r="R172" s="45">
        <f t="shared" si="43"/>
        <v>74.00000000000054</v>
      </c>
      <c r="S172" s="46">
        <f t="shared" si="44"/>
        <v>61.269214919070734</v>
      </c>
    </row>
    <row r="173" spans="1:19" x14ac:dyDescent="0.25">
      <c r="D173">
        <v>1</v>
      </c>
      <c r="F173" s="76">
        <v>0.48333333333333334</v>
      </c>
      <c r="H173" s="76">
        <v>0.48541666666666666</v>
      </c>
      <c r="I173" s="44" t="str">
        <f t="shared" si="34"/>
        <v/>
      </c>
      <c r="J173" s="45">
        <f t="shared" si="35"/>
        <v>7.9999999999999716</v>
      </c>
      <c r="K173" s="45">
        <f t="shared" si="36"/>
        <v>2.9999999999999893</v>
      </c>
      <c r="L173" s="45">
        <f t="shared" si="37"/>
        <v>7</v>
      </c>
      <c r="M173" s="45">
        <f t="shared" ca="1" si="38"/>
        <v>909</v>
      </c>
      <c r="N173" s="45" t="str">
        <f t="shared" si="39"/>
        <v/>
      </c>
      <c r="O173" s="45">
        <f t="shared" si="40"/>
        <v>43.999999999999844</v>
      </c>
      <c r="P173" s="46">
        <f t="shared" si="41"/>
        <v>31.269214919070041</v>
      </c>
      <c r="Q173" s="45">
        <f t="shared" si="42"/>
        <v>2.9999999999999893</v>
      </c>
      <c r="R173" s="45">
        <f t="shared" si="43"/>
        <v>46.999999999999829</v>
      </c>
      <c r="S173" s="46">
        <f t="shared" si="44"/>
        <v>34.269214919070031</v>
      </c>
    </row>
    <row r="174" spans="1:19" x14ac:dyDescent="0.25">
      <c r="D174">
        <v>10</v>
      </c>
      <c r="F174" s="76">
        <v>0.4909722222222222</v>
      </c>
      <c r="H174" s="76">
        <v>0.49236111111111108</v>
      </c>
      <c r="I174" s="44" t="str">
        <f t="shared" si="34"/>
        <v/>
      </c>
      <c r="J174" s="45">
        <f t="shared" si="35"/>
        <v>5.9999999999999787</v>
      </c>
      <c r="K174" s="45">
        <f t="shared" si="36"/>
        <v>1.9999999999999929</v>
      </c>
      <c r="L174" s="45">
        <f t="shared" si="37"/>
        <v>8</v>
      </c>
      <c r="M174" s="45">
        <f t="shared" ca="1" si="38"/>
        <v>909</v>
      </c>
      <c r="N174" s="45" t="str">
        <f t="shared" si="39"/>
        <v/>
      </c>
      <c r="O174" s="45">
        <f t="shared" si="40"/>
        <v>32.999999999999886</v>
      </c>
      <c r="P174" s="46">
        <f t="shared" si="41"/>
        <v>23.451911189302532</v>
      </c>
      <c r="Q174" s="45">
        <f t="shared" si="42"/>
        <v>19.999999999999929</v>
      </c>
      <c r="R174" s="45">
        <f t="shared" si="43"/>
        <v>52.999999999999815</v>
      </c>
      <c r="S174" s="46">
        <f t="shared" si="44"/>
        <v>43.451911189302464</v>
      </c>
    </row>
    <row r="175" spans="1:19" x14ac:dyDescent="0.25">
      <c r="D175">
        <v>1</v>
      </c>
      <c r="F175" s="76">
        <v>0.49652777777777773</v>
      </c>
      <c r="H175" s="76">
        <v>0.5</v>
      </c>
      <c r="I175" s="44">
        <f t="shared" si="34"/>
        <v>0.50347222222222221</v>
      </c>
      <c r="J175" s="45" t="str">
        <f t="shared" si="35"/>
        <v/>
      </c>
      <c r="K175" s="45">
        <f t="shared" si="36"/>
        <v>5.0000000000000622</v>
      </c>
      <c r="L175" s="45">
        <f t="shared" si="37"/>
        <v>9</v>
      </c>
      <c r="M175" s="45">
        <f t="shared" ca="1" si="38"/>
        <v>909</v>
      </c>
      <c r="N175" s="45">
        <f t="shared" ca="1" si="39"/>
        <v>175.99999999999994</v>
      </c>
      <c r="O175" s="45">
        <f t="shared" si="40"/>
        <v>2.5</v>
      </c>
      <c r="P175" s="46">
        <f t="shared" si="41"/>
        <v>0.36191198291773735</v>
      </c>
      <c r="Q175" s="45">
        <f t="shared" si="42"/>
        <v>5.0000000000000622</v>
      </c>
      <c r="R175" s="45">
        <f t="shared" si="43"/>
        <v>7.5000000000000622</v>
      </c>
      <c r="S175" s="46">
        <f t="shared" si="44"/>
        <v>5.3619119829177997</v>
      </c>
    </row>
    <row r="176" spans="1:19" x14ac:dyDescent="0.25">
      <c r="A176" s="77">
        <v>37469</v>
      </c>
      <c r="B176">
        <v>836</v>
      </c>
      <c r="D176">
        <v>0.01</v>
      </c>
      <c r="F176" s="76">
        <v>0.40486111111111112</v>
      </c>
      <c r="H176" s="76">
        <v>0.40625</v>
      </c>
      <c r="I176" s="44" t="str">
        <f t="shared" si="34"/>
        <v/>
      </c>
      <c r="J176" s="45">
        <f t="shared" si="35"/>
        <v>5.0000000000000622</v>
      </c>
      <c r="K176" s="45">
        <f t="shared" si="36"/>
        <v>1.9999999999999929</v>
      </c>
      <c r="L176" s="45">
        <f t="shared" si="37"/>
        <v>1</v>
      </c>
      <c r="M176" s="45">
        <f t="shared" ca="1" si="38"/>
        <v>836</v>
      </c>
      <c r="N176" s="45" t="str">
        <f t="shared" si="39"/>
        <v/>
      </c>
      <c r="O176" s="45">
        <f t="shared" si="40"/>
        <v>0.27500000000000341</v>
      </c>
      <c r="P176" s="46">
        <f t="shared" si="41"/>
        <v>0.19544015550864224</v>
      </c>
      <c r="Q176" s="45">
        <f t="shared" si="42"/>
        <v>1.9999999999999931E-2</v>
      </c>
      <c r="R176" s="45">
        <f t="shared" si="43"/>
        <v>0.29500000000000332</v>
      </c>
      <c r="S176" s="46">
        <f t="shared" si="44"/>
        <v>0.21544015550864218</v>
      </c>
    </row>
    <row r="177" spans="1:19" x14ac:dyDescent="0.25">
      <c r="D177">
        <v>0.1</v>
      </c>
      <c r="F177" s="76">
        <v>0.40972222222222227</v>
      </c>
      <c r="H177" s="76">
        <v>0.43194444444444446</v>
      </c>
      <c r="I177" s="44" t="str">
        <f t="shared" si="34"/>
        <v/>
      </c>
      <c r="J177" s="45">
        <f t="shared" si="35"/>
        <v>11.000000000000041</v>
      </c>
      <c r="K177" s="45">
        <f t="shared" si="36"/>
        <v>31.999999999999964</v>
      </c>
      <c r="L177" s="45">
        <f t="shared" si="37"/>
        <v>2</v>
      </c>
      <c r="M177" s="45">
        <f t="shared" ca="1" si="38"/>
        <v>836</v>
      </c>
      <c r="N177" s="45" t="str">
        <f t="shared" si="39"/>
        <v/>
      </c>
      <c r="O177" s="45">
        <f t="shared" si="40"/>
        <v>550.550000000002</v>
      </c>
      <c r="P177" s="46">
        <f t="shared" si="41"/>
        <v>159.08229878493017</v>
      </c>
      <c r="Q177" s="45">
        <f t="shared" si="42"/>
        <v>3.1999999999999966</v>
      </c>
      <c r="R177" s="45">
        <f t="shared" si="43"/>
        <v>553.75000000000205</v>
      </c>
      <c r="S177" s="46">
        <f t="shared" si="44"/>
        <v>162.28229878493016</v>
      </c>
    </row>
    <row r="178" spans="1:19" x14ac:dyDescent="0.25">
      <c r="D178">
        <v>100</v>
      </c>
      <c r="F178" s="76">
        <v>0.43958333333333338</v>
      </c>
      <c r="H178" s="76">
        <v>0.46180555555555558</v>
      </c>
      <c r="I178" s="44" t="str">
        <f t="shared" si="34"/>
        <v/>
      </c>
      <c r="J178" s="45">
        <f t="shared" si="35"/>
        <v>7.9999999999999716</v>
      </c>
      <c r="K178" s="45">
        <f t="shared" si="36"/>
        <v>31.999999999999964</v>
      </c>
      <c r="L178" s="45">
        <f t="shared" si="37"/>
        <v>3</v>
      </c>
      <c r="M178" s="45">
        <f t="shared" ca="1" si="38"/>
        <v>836</v>
      </c>
      <c r="N178" s="45" t="str">
        <f t="shared" si="39"/>
        <v/>
      </c>
      <c r="O178" s="45">
        <f t="shared" si="40"/>
        <v>439.99999999999841</v>
      </c>
      <c r="P178" s="46">
        <f t="shared" si="41"/>
        <v>312.69203919237799</v>
      </c>
      <c r="Q178" s="45">
        <f t="shared" si="42"/>
        <v>3199.9999999999964</v>
      </c>
      <c r="R178" s="45">
        <f t="shared" si="43"/>
        <v>3639.9999999999945</v>
      </c>
      <c r="S178" s="46">
        <f t="shared" si="44"/>
        <v>3512.6920391923745</v>
      </c>
    </row>
    <row r="179" spans="1:19" x14ac:dyDescent="0.25">
      <c r="D179">
        <v>10</v>
      </c>
      <c r="F179" s="76">
        <v>0.46736111111111112</v>
      </c>
      <c r="H179" s="76">
        <v>0.47083333333333338</v>
      </c>
      <c r="I179" s="44" t="str">
        <f t="shared" si="34"/>
        <v/>
      </c>
      <c r="J179" s="45">
        <f t="shared" si="35"/>
        <v>6.9999999999998952</v>
      </c>
      <c r="K179" s="45">
        <f t="shared" si="36"/>
        <v>5.0000000000000622</v>
      </c>
      <c r="L179" s="45">
        <f t="shared" si="37"/>
        <v>4</v>
      </c>
      <c r="M179" s="45">
        <f t="shared" ca="1" si="38"/>
        <v>836</v>
      </c>
      <c r="N179" s="45" t="str">
        <f t="shared" si="39"/>
        <v/>
      </c>
      <c r="O179" s="45">
        <f t="shared" si="40"/>
        <v>38.499999999999424</v>
      </c>
      <c r="P179" s="46">
        <f t="shared" si="41"/>
        <v>27.360563054185974</v>
      </c>
      <c r="Q179" s="45">
        <f t="shared" si="42"/>
        <v>50.000000000000625</v>
      </c>
      <c r="R179" s="45">
        <f t="shared" si="43"/>
        <v>88.500000000000057</v>
      </c>
      <c r="S179" s="46">
        <f t="shared" si="44"/>
        <v>77.360563054186599</v>
      </c>
    </row>
    <row r="180" spans="1:19" x14ac:dyDescent="0.25">
      <c r="D180">
        <v>1</v>
      </c>
      <c r="F180" s="76">
        <v>0.47569444444444442</v>
      </c>
      <c r="H180" s="76">
        <v>0.47916666666666669</v>
      </c>
      <c r="I180" s="44" t="str">
        <f t="shared" si="34"/>
        <v/>
      </c>
      <c r="J180" s="45">
        <f t="shared" si="35"/>
        <v>7.9999999999999716</v>
      </c>
      <c r="K180" s="45">
        <f t="shared" si="36"/>
        <v>5.0000000000000622</v>
      </c>
      <c r="L180" s="45">
        <f t="shared" si="37"/>
        <v>5</v>
      </c>
      <c r="M180" s="45">
        <f t="shared" ca="1" si="38"/>
        <v>836</v>
      </c>
      <c r="N180" s="45" t="str">
        <f t="shared" si="39"/>
        <v/>
      </c>
      <c r="O180" s="45">
        <f t="shared" si="40"/>
        <v>43.999999999999844</v>
      </c>
      <c r="P180" s="46">
        <f t="shared" si="41"/>
        <v>31.269214919070041</v>
      </c>
      <c r="Q180" s="45">
        <f t="shared" si="42"/>
        <v>5.0000000000000622</v>
      </c>
      <c r="R180" s="45">
        <f t="shared" si="43"/>
        <v>48.999999999999908</v>
      </c>
      <c r="S180" s="46">
        <f t="shared" si="44"/>
        <v>36.269214919070102</v>
      </c>
    </row>
    <row r="181" spans="1:19" x14ac:dyDescent="0.25">
      <c r="D181">
        <v>10</v>
      </c>
      <c r="F181" s="76">
        <v>0.48472222222222222</v>
      </c>
      <c r="H181" s="76">
        <v>0.4916666666666667</v>
      </c>
      <c r="I181" s="44">
        <f t="shared" si="34"/>
        <v>0.49513888888888891</v>
      </c>
      <c r="J181" s="45" t="str">
        <f t="shared" si="35"/>
        <v/>
      </c>
      <c r="K181" s="45">
        <f t="shared" si="36"/>
        <v>10.000000000000044</v>
      </c>
      <c r="L181" s="45">
        <f t="shared" si="37"/>
        <v>6</v>
      </c>
      <c r="M181" s="45">
        <f t="shared" ca="1" si="38"/>
        <v>836</v>
      </c>
      <c r="N181" s="45">
        <f t="shared" ca="1" si="39"/>
        <v>197.00000000000003</v>
      </c>
      <c r="O181" s="45">
        <f t="shared" si="40"/>
        <v>25</v>
      </c>
      <c r="P181" s="46">
        <f t="shared" si="41"/>
        <v>3.1021051639523365</v>
      </c>
      <c r="Q181" s="45">
        <f t="shared" si="42"/>
        <v>100.00000000000044</v>
      </c>
      <c r="R181" s="45">
        <f t="shared" si="43"/>
        <v>125.00000000000044</v>
      </c>
      <c r="S181" s="46">
        <f t="shared" si="44"/>
        <v>103.10210516395277</v>
      </c>
    </row>
    <row r="182" spans="1:19" x14ac:dyDescent="0.25">
      <c r="A182" s="77">
        <v>37470</v>
      </c>
      <c r="B182">
        <v>1125</v>
      </c>
      <c r="D182">
        <v>0.01</v>
      </c>
      <c r="F182" s="76">
        <v>0.55833333333333335</v>
      </c>
      <c r="H182" s="76">
        <v>0.55972222222222223</v>
      </c>
      <c r="I182" s="44" t="str">
        <f t="shared" si="34"/>
        <v/>
      </c>
      <c r="J182" s="45">
        <f t="shared" si="35"/>
        <v>3.9999999999999858</v>
      </c>
      <c r="K182" s="45">
        <f t="shared" si="36"/>
        <v>1.9999999999999929</v>
      </c>
      <c r="L182" s="45">
        <f t="shared" si="37"/>
        <v>1</v>
      </c>
      <c r="M182" s="45">
        <f t="shared" ca="1" si="38"/>
        <v>1125</v>
      </c>
      <c r="N182" s="45" t="str">
        <f t="shared" si="39"/>
        <v/>
      </c>
      <c r="O182" s="45">
        <f t="shared" si="40"/>
        <v>0.21999999999999922</v>
      </c>
      <c r="P182" s="46">
        <f t="shared" si="41"/>
        <v>0.15635212440691129</v>
      </c>
      <c r="Q182" s="45">
        <f t="shared" si="42"/>
        <v>1.9999999999999931E-2</v>
      </c>
      <c r="R182" s="45">
        <f t="shared" si="43"/>
        <v>0.23999999999999916</v>
      </c>
      <c r="S182" s="46">
        <f t="shared" si="44"/>
        <v>0.17635212440691123</v>
      </c>
    </row>
    <row r="183" spans="1:19" x14ac:dyDescent="0.25">
      <c r="D183">
        <v>0.1</v>
      </c>
      <c r="F183" s="76">
        <v>0.5625</v>
      </c>
      <c r="H183" s="76">
        <v>0.57916666666666672</v>
      </c>
      <c r="I183" s="44" t="str">
        <f t="shared" si="34"/>
        <v/>
      </c>
      <c r="J183" s="45">
        <f t="shared" si="35"/>
        <v>11.999999999999957</v>
      </c>
      <c r="K183" s="45">
        <f t="shared" si="36"/>
        <v>24.000000000000075</v>
      </c>
      <c r="L183" s="45">
        <f t="shared" si="37"/>
        <v>2</v>
      </c>
      <c r="M183" s="45">
        <f t="shared" ca="1" si="38"/>
        <v>1125</v>
      </c>
      <c r="N183" s="45" t="str">
        <f t="shared" si="39"/>
        <v/>
      </c>
      <c r="O183" s="45">
        <f t="shared" si="40"/>
        <v>600.59999999999786</v>
      </c>
      <c r="P183" s="46">
        <f t="shared" si="41"/>
        <v>173.54432594719529</v>
      </c>
      <c r="Q183" s="45">
        <f t="shared" si="42"/>
        <v>2.4000000000000075</v>
      </c>
      <c r="R183" s="45">
        <f t="shared" si="43"/>
        <v>602.99999999999784</v>
      </c>
      <c r="S183" s="46">
        <f t="shared" si="44"/>
        <v>175.9443259471953</v>
      </c>
    </row>
    <row r="184" spans="1:19" x14ac:dyDescent="0.25">
      <c r="D184">
        <v>100</v>
      </c>
      <c r="F184" s="76">
        <v>0.58750000000000002</v>
      </c>
      <c r="H184" s="76">
        <v>0.6069444444444444</v>
      </c>
      <c r="I184" s="44" t="str">
        <f t="shared" si="34"/>
        <v/>
      </c>
      <c r="J184" s="45">
        <f t="shared" si="35"/>
        <v>15.000000000000107</v>
      </c>
      <c r="K184" s="45">
        <f t="shared" si="36"/>
        <v>27.999999999999901</v>
      </c>
      <c r="L184" s="45">
        <f t="shared" si="37"/>
        <v>3</v>
      </c>
      <c r="M184" s="45">
        <f t="shared" ca="1" si="38"/>
        <v>1125</v>
      </c>
      <c r="N184" s="45" t="str">
        <f t="shared" si="39"/>
        <v/>
      </c>
      <c r="O184" s="45">
        <f t="shared" si="40"/>
        <v>750.75000000000534</v>
      </c>
      <c r="P184" s="46">
        <f t="shared" si="41"/>
        <v>216.93040743399641</v>
      </c>
      <c r="Q184" s="45">
        <f t="shared" si="42"/>
        <v>2799.99999999999</v>
      </c>
      <c r="R184" s="45">
        <f t="shared" si="43"/>
        <v>3550.7499999999955</v>
      </c>
      <c r="S184" s="46">
        <f t="shared" si="44"/>
        <v>3016.9304074339866</v>
      </c>
    </row>
    <row r="185" spans="1:19" x14ac:dyDescent="0.25">
      <c r="D185">
        <v>0.1</v>
      </c>
      <c r="F185" s="76">
        <v>0.61736111111111114</v>
      </c>
      <c r="H185" s="76">
        <v>0.62708333333333333</v>
      </c>
      <c r="I185" s="44">
        <f t="shared" si="34"/>
        <v>0.63055555555555554</v>
      </c>
      <c r="J185" s="45" t="str">
        <f t="shared" si="35"/>
        <v/>
      </c>
      <c r="K185" s="45">
        <f t="shared" si="36"/>
        <v>13.99999999999995</v>
      </c>
      <c r="L185" s="45">
        <f t="shared" si="37"/>
        <v>4</v>
      </c>
      <c r="M185" s="45">
        <f t="shared" ca="1" si="38"/>
        <v>1125</v>
      </c>
      <c r="N185" s="45">
        <f t="shared" ca="1" si="39"/>
        <v>223</v>
      </c>
      <c r="O185" s="45">
        <f t="shared" si="40"/>
        <v>0.25</v>
      </c>
      <c r="P185" s="46">
        <f t="shared" si="41"/>
        <v>4.342905372259271E-2</v>
      </c>
      <c r="Q185" s="45">
        <f t="shared" si="42"/>
        <v>1.399999999999995</v>
      </c>
      <c r="R185" s="45">
        <f t="shared" si="43"/>
        <v>1.649999999999995</v>
      </c>
      <c r="S185" s="46">
        <f t="shared" si="44"/>
        <v>1.4434290537225878</v>
      </c>
    </row>
    <row r="186" spans="1:19" x14ac:dyDescent="0.25">
      <c r="A186" s="77">
        <v>37474</v>
      </c>
      <c r="B186">
        <v>811</v>
      </c>
      <c r="D186">
        <v>0.01</v>
      </c>
      <c r="F186" s="76">
        <v>0.36805555555555558</v>
      </c>
      <c r="H186" s="76">
        <v>0.36944444444444446</v>
      </c>
      <c r="I186" s="44" t="str">
        <f t="shared" si="34"/>
        <v/>
      </c>
      <c r="J186" s="45">
        <f t="shared" si="35"/>
        <v>5.9999999999999787</v>
      </c>
      <c r="K186" s="45">
        <f t="shared" si="36"/>
        <v>1.9999999999999929</v>
      </c>
      <c r="L186" s="45">
        <f t="shared" si="37"/>
        <v>1</v>
      </c>
      <c r="M186" s="45">
        <f t="shared" ca="1" si="38"/>
        <v>811</v>
      </c>
      <c r="N186" s="45" t="str">
        <f t="shared" si="39"/>
        <v/>
      </c>
      <c r="O186" s="45">
        <f t="shared" si="40"/>
        <v>0.92999999999999672</v>
      </c>
      <c r="P186" s="46">
        <f t="shared" si="41"/>
        <v>0.51159908019581213</v>
      </c>
      <c r="Q186" s="45">
        <f t="shared" si="42"/>
        <v>1.9999999999999931E-2</v>
      </c>
      <c r="R186" s="45">
        <f t="shared" si="43"/>
        <v>0.94999999999999662</v>
      </c>
      <c r="S186" s="46">
        <f t="shared" si="44"/>
        <v>0.53159908019581203</v>
      </c>
    </row>
    <row r="187" spans="1:19" x14ac:dyDescent="0.25">
      <c r="D187">
        <v>0.3</v>
      </c>
      <c r="F187" s="76">
        <v>0.37361111111111112</v>
      </c>
      <c r="H187" s="76">
        <v>0.38680555555555557</v>
      </c>
      <c r="I187" s="44" t="str">
        <f t="shared" si="34"/>
        <v/>
      </c>
      <c r="J187" s="45">
        <f t="shared" si="35"/>
        <v>2.9999999999999893</v>
      </c>
      <c r="K187" s="45">
        <f t="shared" si="36"/>
        <v>19.000000000000014</v>
      </c>
      <c r="L187" s="45">
        <f t="shared" si="37"/>
        <v>2</v>
      </c>
      <c r="M187" s="45">
        <f t="shared" ca="1" si="38"/>
        <v>811</v>
      </c>
      <c r="N187" s="45" t="str">
        <f t="shared" si="39"/>
        <v/>
      </c>
      <c r="O187" s="45">
        <f t="shared" si="40"/>
        <v>1.9499999999999931</v>
      </c>
      <c r="P187" s="46">
        <f t="shared" si="41"/>
        <v>1.7442288250307736</v>
      </c>
      <c r="Q187" s="45">
        <f t="shared" si="42"/>
        <v>5.7000000000000037</v>
      </c>
      <c r="R187" s="45">
        <f t="shared" si="43"/>
        <v>7.6499999999999968</v>
      </c>
      <c r="S187" s="46">
        <f t="shared" si="44"/>
        <v>7.4442288250307769</v>
      </c>
    </row>
    <row r="188" spans="1:19" x14ac:dyDescent="0.25">
      <c r="D188">
        <v>1</v>
      </c>
      <c r="F188" s="76">
        <v>0.3888888888888889</v>
      </c>
      <c r="H188" s="76">
        <v>0.39999999999999997</v>
      </c>
      <c r="I188" s="44" t="str">
        <f t="shared" si="34"/>
        <v/>
      </c>
      <c r="J188" s="45">
        <f t="shared" si="35"/>
        <v>7.0000000000000551</v>
      </c>
      <c r="K188" s="45">
        <f t="shared" si="36"/>
        <v>15.999999999999943</v>
      </c>
      <c r="L188" s="45">
        <f t="shared" si="37"/>
        <v>3</v>
      </c>
      <c r="M188" s="45">
        <f t="shared" ca="1" si="38"/>
        <v>811</v>
      </c>
      <c r="N188" s="45" t="str">
        <f t="shared" si="39"/>
        <v/>
      </c>
      <c r="O188" s="45">
        <f t="shared" si="40"/>
        <v>3.8500000000000307</v>
      </c>
      <c r="P188" s="46">
        <f t="shared" si="41"/>
        <v>2.7360659302567107</v>
      </c>
      <c r="Q188" s="45">
        <f t="shared" si="42"/>
        <v>15.999999999999943</v>
      </c>
      <c r="R188" s="45">
        <f t="shared" si="43"/>
        <v>19.849999999999973</v>
      </c>
      <c r="S188" s="46">
        <f t="shared" si="44"/>
        <v>18.736065930256654</v>
      </c>
    </row>
    <row r="189" spans="1:19" x14ac:dyDescent="0.25">
      <c r="D189">
        <v>0.1</v>
      </c>
      <c r="F189" s="76">
        <v>0.40486111111111112</v>
      </c>
      <c r="H189" s="76">
        <v>0.41180555555555554</v>
      </c>
      <c r="I189" s="44" t="str">
        <f t="shared" si="34"/>
        <v/>
      </c>
      <c r="J189" s="45">
        <f t="shared" si="35"/>
        <v>10.000000000000044</v>
      </c>
      <c r="K189" s="45">
        <f t="shared" si="36"/>
        <v>9.9999999999999645</v>
      </c>
      <c r="L189" s="45">
        <f t="shared" si="37"/>
        <v>4</v>
      </c>
      <c r="M189" s="45">
        <f t="shared" ca="1" si="38"/>
        <v>811</v>
      </c>
      <c r="N189" s="45" t="str">
        <f t="shared" si="39"/>
        <v/>
      </c>
      <c r="O189" s="45">
        <f t="shared" si="40"/>
        <v>500.50000000000222</v>
      </c>
      <c r="P189" s="46">
        <f t="shared" si="41"/>
        <v>144.62027162266392</v>
      </c>
      <c r="Q189" s="45">
        <f t="shared" si="42"/>
        <v>0.99999999999999645</v>
      </c>
      <c r="R189" s="45">
        <f t="shared" si="43"/>
        <v>501.50000000000222</v>
      </c>
      <c r="S189" s="46">
        <f t="shared" si="44"/>
        <v>145.62027162266392</v>
      </c>
    </row>
    <row r="190" spans="1:19" x14ac:dyDescent="0.25">
      <c r="D190">
        <v>100</v>
      </c>
      <c r="F190" s="76">
        <v>0.41875000000000001</v>
      </c>
      <c r="H190" s="76">
        <v>0.41944444444444445</v>
      </c>
      <c r="I190" s="44" t="str">
        <f t="shared" si="34"/>
        <v/>
      </c>
      <c r="J190" s="45">
        <f t="shared" si="35"/>
        <v>5.9999999999999787</v>
      </c>
      <c r="K190" s="45">
        <f t="shared" si="36"/>
        <v>0.99999999999999645</v>
      </c>
      <c r="L190" s="45">
        <f t="shared" si="37"/>
        <v>5</v>
      </c>
      <c r="M190" s="45">
        <f t="shared" ca="1" si="38"/>
        <v>811</v>
      </c>
      <c r="N190" s="45" t="str">
        <f t="shared" si="39"/>
        <v/>
      </c>
      <c r="O190" s="45">
        <f t="shared" si="40"/>
        <v>839.99999999999704</v>
      </c>
      <c r="P190" s="46">
        <f t="shared" si="41"/>
        <v>816.62281962345116</v>
      </c>
      <c r="Q190" s="45">
        <f t="shared" si="42"/>
        <v>99.999999999999645</v>
      </c>
      <c r="R190" s="45">
        <f t="shared" si="43"/>
        <v>939.9999999999967</v>
      </c>
      <c r="S190" s="46">
        <f t="shared" si="44"/>
        <v>916.62281962345082</v>
      </c>
    </row>
    <row r="191" spans="1:19" x14ac:dyDescent="0.25">
      <c r="D191">
        <v>180</v>
      </c>
      <c r="F191" s="76">
        <v>0.4236111111111111</v>
      </c>
      <c r="H191" s="76">
        <v>0.48958333333333331</v>
      </c>
      <c r="I191" s="44">
        <f t="shared" si="34"/>
        <v>0.49305555555555552</v>
      </c>
      <c r="J191" s="45" t="str">
        <f t="shared" si="35"/>
        <v/>
      </c>
      <c r="K191" s="45">
        <f t="shared" si="36"/>
        <v>94.999999999999986</v>
      </c>
      <c r="L191" s="45">
        <f t="shared" si="37"/>
        <v>6</v>
      </c>
      <c r="M191" s="45">
        <f t="shared" ca="1" si="38"/>
        <v>811</v>
      </c>
      <c r="N191" s="45">
        <f t="shared" ca="1" si="39"/>
        <v>218.99999999999994</v>
      </c>
      <c r="O191" s="45">
        <f t="shared" si="40"/>
        <v>450</v>
      </c>
      <c r="P191" s="46">
        <f t="shared" si="41"/>
        <v>47.347346607878421</v>
      </c>
      <c r="Q191" s="45">
        <f t="shared" si="42"/>
        <v>17099.999999999996</v>
      </c>
      <c r="R191" s="45">
        <f t="shared" si="43"/>
        <v>17549.999999999996</v>
      </c>
      <c r="S191" s="46">
        <f t="shared" si="44"/>
        <v>17147.347346607876</v>
      </c>
    </row>
    <row r="192" spans="1:19" x14ac:dyDescent="0.25">
      <c r="A192" s="77">
        <v>37510</v>
      </c>
      <c r="B192">
        <v>1140</v>
      </c>
      <c r="D192">
        <v>0.01</v>
      </c>
      <c r="F192" s="76">
        <v>0.63472222222222219</v>
      </c>
      <c r="H192" s="76">
        <v>0.63680555555555551</v>
      </c>
      <c r="I192" s="44">
        <f t="shared" si="34"/>
        <v>0.64027777777777772</v>
      </c>
      <c r="J192" s="45" t="str">
        <f t="shared" si="35"/>
        <v/>
      </c>
      <c r="K192" s="45">
        <f t="shared" si="36"/>
        <v>2.9999999999999893</v>
      </c>
      <c r="L192" s="45">
        <f t="shared" si="37"/>
        <v>1</v>
      </c>
      <c r="M192" s="45">
        <f t="shared" ca="1" si="38"/>
        <v>1140</v>
      </c>
      <c r="N192" s="45">
        <f t="shared" ca="1" si="39"/>
        <v>221.99999999999994</v>
      </c>
      <c r="O192" s="45">
        <f t="shared" si="40"/>
        <v>2.5000000000000001E-2</v>
      </c>
      <c r="P192" s="46">
        <f t="shared" si="41"/>
        <v>5.4281443780592247E-3</v>
      </c>
      <c r="Q192" s="45">
        <f t="shared" si="42"/>
        <v>2.9999999999999895E-2</v>
      </c>
      <c r="R192" s="45">
        <f t="shared" si="43"/>
        <v>5.4999999999999896E-2</v>
      </c>
      <c r="S192" s="46">
        <f t="shared" si="44"/>
        <v>3.542814437805912E-2</v>
      </c>
    </row>
    <row r="193" spans="1:19" x14ac:dyDescent="0.25">
      <c r="A193" s="77">
        <v>37511</v>
      </c>
      <c r="B193">
        <v>1301</v>
      </c>
      <c r="D193">
        <v>0.01</v>
      </c>
      <c r="F193" s="76">
        <v>0.59652777777777777</v>
      </c>
      <c r="H193" s="76">
        <v>0.59791666666666665</v>
      </c>
      <c r="I193" s="44">
        <f t="shared" si="34"/>
        <v>0.60138888888888886</v>
      </c>
      <c r="J193" s="45" t="str">
        <f t="shared" si="35"/>
        <v/>
      </c>
      <c r="K193" s="45">
        <f t="shared" si="36"/>
        <v>1.9999999999999929</v>
      </c>
      <c r="L193" s="45">
        <f t="shared" si="37"/>
        <v>1</v>
      </c>
      <c r="M193" s="45">
        <f t="shared" ca="1" si="38"/>
        <v>1301</v>
      </c>
      <c r="N193" s="45">
        <f t="shared" ca="1" si="39"/>
        <v>84.999999999999858</v>
      </c>
      <c r="O193" s="45">
        <f t="shared" si="40"/>
        <v>2.5000000000000001E-2</v>
      </c>
      <c r="P193" s="46">
        <f t="shared" si="41"/>
        <v>5.4281443780592247E-3</v>
      </c>
      <c r="Q193" s="45">
        <f t="shared" si="42"/>
        <v>1.9999999999999931E-2</v>
      </c>
      <c r="R193" s="45">
        <f t="shared" si="43"/>
        <v>4.4999999999999929E-2</v>
      </c>
      <c r="S193" s="46">
        <f t="shared" si="44"/>
        <v>2.5428144378059157E-2</v>
      </c>
    </row>
    <row r="194" spans="1:19" x14ac:dyDescent="0.25">
      <c r="A194" s="77">
        <v>37512</v>
      </c>
      <c r="B194">
        <v>902</v>
      </c>
      <c r="D194">
        <v>0.01</v>
      </c>
      <c r="F194" s="76">
        <v>0.55902777777777779</v>
      </c>
      <c r="H194" s="76">
        <v>0.56388888888888888</v>
      </c>
      <c r="I194" s="44" t="str">
        <f t="shared" si="34"/>
        <v/>
      </c>
      <c r="J194" s="45">
        <f t="shared" si="35"/>
        <v>11.999999999999957</v>
      </c>
      <c r="K194" s="45">
        <f t="shared" si="36"/>
        <v>6.9999999999999751</v>
      </c>
      <c r="L194" s="45">
        <f t="shared" si="37"/>
        <v>1</v>
      </c>
      <c r="M194" s="45">
        <f t="shared" ca="1" si="38"/>
        <v>902</v>
      </c>
      <c r="N194" s="45" t="str">
        <f t="shared" si="39"/>
        <v/>
      </c>
      <c r="O194" s="45">
        <f t="shared" si="40"/>
        <v>600.0599999999979</v>
      </c>
      <c r="P194" s="46">
        <f t="shared" si="41"/>
        <v>130.27672998597731</v>
      </c>
      <c r="Q194" s="45">
        <f t="shared" si="42"/>
        <v>6.9999999999999757E-2</v>
      </c>
      <c r="R194" s="45">
        <f t="shared" si="43"/>
        <v>600.12999999999795</v>
      </c>
      <c r="S194" s="46">
        <f t="shared" si="44"/>
        <v>130.3467299859773</v>
      </c>
    </row>
    <row r="195" spans="1:19" x14ac:dyDescent="0.25">
      <c r="D195">
        <v>100</v>
      </c>
      <c r="F195" s="76">
        <v>0.57222222222222219</v>
      </c>
      <c r="H195" s="76">
        <v>0.57430555555555551</v>
      </c>
      <c r="I195" s="44" t="str">
        <f t="shared" si="34"/>
        <v/>
      </c>
      <c r="J195" s="45">
        <f t="shared" si="35"/>
        <v>5.0000000000001421</v>
      </c>
      <c r="K195" s="45">
        <f t="shared" si="36"/>
        <v>2.9999999999999893</v>
      </c>
      <c r="L195" s="45">
        <f t="shared" si="37"/>
        <v>2</v>
      </c>
      <c r="M195" s="45">
        <f t="shared" ca="1" si="38"/>
        <v>902</v>
      </c>
      <c r="N195" s="45" t="str">
        <f t="shared" si="39"/>
        <v/>
      </c>
      <c r="O195" s="45">
        <f t="shared" si="40"/>
        <v>700.0000000000199</v>
      </c>
      <c r="P195" s="46">
        <f t="shared" si="41"/>
        <v>680.51901635289767</v>
      </c>
      <c r="Q195" s="45">
        <f t="shared" si="42"/>
        <v>299.99999999999892</v>
      </c>
      <c r="R195" s="45">
        <f t="shared" si="43"/>
        <v>1000.0000000000189</v>
      </c>
      <c r="S195" s="46">
        <f t="shared" si="44"/>
        <v>980.51901635289664</v>
      </c>
    </row>
    <row r="196" spans="1:19" x14ac:dyDescent="0.25">
      <c r="D196">
        <v>180</v>
      </c>
      <c r="F196" s="76">
        <v>0.57777777777777783</v>
      </c>
      <c r="H196" s="76">
        <v>0.66111111111111109</v>
      </c>
      <c r="I196" s="44">
        <f t="shared" si="34"/>
        <v>0.6645833333333333</v>
      </c>
      <c r="J196" s="45" t="str">
        <f t="shared" si="35"/>
        <v/>
      </c>
      <c r="K196" s="45">
        <f t="shared" si="36"/>
        <v>119.99999999999989</v>
      </c>
      <c r="L196" s="45">
        <f t="shared" si="37"/>
        <v>3</v>
      </c>
      <c r="M196" s="45">
        <f t="shared" ca="1" si="38"/>
        <v>902</v>
      </c>
      <c r="N196" s="45">
        <f t="shared" ca="1" si="39"/>
        <v>414.99999999999994</v>
      </c>
      <c r="O196" s="45">
        <f t="shared" si="40"/>
        <v>450</v>
      </c>
      <c r="P196" s="46">
        <f t="shared" si="41"/>
        <v>47.347346607878421</v>
      </c>
      <c r="Q196" s="45">
        <f t="shared" si="42"/>
        <v>21599.999999999978</v>
      </c>
      <c r="R196" s="45">
        <f t="shared" si="43"/>
        <v>22049.999999999978</v>
      </c>
      <c r="S196" s="46">
        <f t="shared" si="44"/>
        <v>21647.347346607858</v>
      </c>
    </row>
    <row r="197" spans="1:19" x14ac:dyDescent="0.25">
      <c r="A197" s="77">
        <v>37515</v>
      </c>
      <c r="B197">
        <v>1019</v>
      </c>
      <c r="D197">
        <v>1.7999999999999999E-2</v>
      </c>
      <c r="F197" s="76">
        <v>0.57500000000000007</v>
      </c>
      <c r="H197" s="76">
        <v>0.57916666666666672</v>
      </c>
      <c r="I197" s="44">
        <f t="shared" si="34"/>
        <v>0.58263888888888893</v>
      </c>
      <c r="J197" s="45" t="str">
        <f t="shared" si="35"/>
        <v/>
      </c>
      <c r="K197" s="45">
        <f t="shared" si="36"/>
        <v>5.9999999999999787</v>
      </c>
      <c r="L197" s="45">
        <f t="shared" si="37"/>
        <v>1</v>
      </c>
      <c r="M197" s="45">
        <f t="shared" ca="1" si="38"/>
        <v>1019</v>
      </c>
      <c r="N197" s="45">
        <f t="shared" ca="1" si="39"/>
        <v>220.00000000000009</v>
      </c>
      <c r="O197" s="45">
        <f t="shared" si="40"/>
        <v>4.4999999999999998E-2</v>
      </c>
      <c r="P197" s="46">
        <f t="shared" si="41"/>
        <v>9.1849285721059895E-3</v>
      </c>
      <c r="Q197" s="45">
        <f t="shared" si="42"/>
        <v>0.10799999999999961</v>
      </c>
      <c r="R197" s="45">
        <f t="shared" si="43"/>
        <v>0.15299999999999961</v>
      </c>
      <c r="S197" s="46">
        <f t="shared" si="44"/>
        <v>0.11718492857210561</v>
      </c>
    </row>
    <row r="198" spans="1:19" x14ac:dyDescent="0.25">
      <c r="A198" s="77">
        <v>37516</v>
      </c>
      <c r="B198">
        <v>723</v>
      </c>
      <c r="D198">
        <v>0.01</v>
      </c>
      <c r="F198" s="76">
        <v>0.33888888888888885</v>
      </c>
      <c r="H198" s="76">
        <v>0.34583333333333338</v>
      </c>
      <c r="I198" s="44" t="str">
        <f t="shared" si="34"/>
        <v/>
      </c>
      <c r="J198" s="45">
        <f t="shared" si="35"/>
        <v>13.99999999999995</v>
      </c>
      <c r="K198" s="45">
        <f t="shared" si="36"/>
        <v>10.000000000000124</v>
      </c>
      <c r="L198" s="45">
        <f t="shared" si="37"/>
        <v>1</v>
      </c>
      <c r="M198" s="45">
        <f t="shared" ca="1" si="38"/>
        <v>723</v>
      </c>
      <c r="N198" s="45" t="str">
        <f t="shared" si="39"/>
        <v/>
      </c>
      <c r="O198" s="45">
        <f t="shared" si="40"/>
        <v>700.06999999999755</v>
      </c>
      <c r="P198" s="46">
        <f t="shared" si="41"/>
        <v>151.98951831697349</v>
      </c>
      <c r="Q198" s="45">
        <f t="shared" si="42"/>
        <v>0.10000000000000124</v>
      </c>
      <c r="R198" s="45">
        <f t="shared" si="43"/>
        <v>700.16999999999757</v>
      </c>
      <c r="S198" s="46">
        <f t="shared" si="44"/>
        <v>152.08951831697348</v>
      </c>
    </row>
    <row r="199" spans="1:19" x14ac:dyDescent="0.25">
      <c r="D199">
        <v>100</v>
      </c>
      <c r="F199" s="76">
        <v>0.35555555555555557</v>
      </c>
      <c r="H199" s="76">
        <v>0.35833333333333334</v>
      </c>
      <c r="I199" s="44" t="str">
        <f t="shared" si="34"/>
        <v/>
      </c>
      <c r="J199" s="45">
        <f t="shared" si="35"/>
        <v>2.9999999999999893</v>
      </c>
      <c r="K199" s="45">
        <f t="shared" si="36"/>
        <v>3.9999999999999858</v>
      </c>
      <c r="L199" s="45">
        <f t="shared" si="37"/>
        <v>2</v>
      </c>
      <c r="M199" s="45">
        <f t="shared" ca="1" si="38"/>
        <v>723</v>
      </c>
      <c r="N199" s="45" t="str">
        <f t="shared" si="39"/>
        <v/>
      </c>
      <c r="O199" s="45">
        <f t="shared" si="40"/>
        <v>419.99999999999852</v>
      </c>
      <c r="P199" s="46">
        <f t="shared" si="41"/>
        <v>408.31140981172558</v>
      </c>
      <c r="Q199" s="45">
        <f t="shared" si="42"/>
        <v>399.99999999999858</v>
      </c>
      <c r="R199" s="45">
        <f t="shared" si="43"/>
        <v>819.99999999999704</v>
      </c>
      <c r="S199" s="46">
        <f t="shared" si="44"/>
        <v>808.31140981172416</v>
      </c>
    </row>
    <row r="200" spans="1:19" x14ac:dyDescent="0.25">
      <c r="D200">
        <v>180</v>
      </c>
      <c r="F200" s="76">
        <v>0.36041666666666666</v>
      </c>
      <c r="H200" s="76">
        <v>0.44444444444444442</v>
      </c>
      <c r="I200" s="44">
        <f t="shared" si="34"/>
        <v>0.44791666666666663</v>
      </c>
      <c r="J200" s="45" t="str">
        <f t="shared" si="35"/>
        <v/>
      </c>
      <c r="K200" s="45">
        <f t="shared" si="36"/>
        <v>120.99999999999997</v>
      </c>
      <c r="L200" s="45">
        <f t="shared" si="37"/>
        <v>3</v>
      </c>
      <c r="M200" s="45">
        <f t="shared" ca="1" si="38"/>
        <v>723</v>
      </c>
      <c r="N200" s="45">
        <f t="shared" ca="1" si="39"/>
        <v>201.99999999999991</v>
      </c>
      <c r="O200" s="45">
        <f t="shared" si="40"/>
        <v>450</v>
      </c>
      <c r="P200" s="46">
        <f t="shared" si="41"/>
        <v>47.347346607878421</v>
      </c>
      <c r="Q200" s="45">
        <f t="shared" si="42"/>
        <v>21779.999999999996</v>
      </c>
      <c r="R200" s="45">
        <f t="shared" si="43"/>
        <v>22229.999999999996</v>
      </c>
      <c r="S200" s="46">
        <f t="shared" si="44"/>
        <v>21827.347346607876</v>
      </c>
    </row>
    <row r="201" spans="1:19" x14ac:dyDescent="0.25">
      <c r="A201" s="77">
        <v>37519</v>
      </c>
      <c r="B201">
        <v>830</v>
      </c>
      <c r="D201">
        <v>0.01</v>
      </c>
      <c r="F201" s="76">
        <v>0.41041666666666665</v>
      </c>
      <c r="H201" s="76">
        <v>0.41944444444444445</v>
      </c>
      <c r="I201" s="44" t="str">
        <f t="shared" si="34"/>
        <v/>
      </c>
      <c r="J201" s="45">
        <f t="shared" si="35"/>
        <v>12.000000000000037</v>
      </c>
      <c r="K201" s="45">
        <f t="shared" si="36"/>
        <v>13.000000000000034</v>
      </c>
      <c r="L201" s="45">
        <f t="shared" si="37"/>
        <v>1</v>
      </c>
      <c r="M201" s="45">
        <f t="shared" ca="1" si="38"/>
        <v>830</v>
      </c>
      <c r="N201" s="45" t="str">
        <f t="shared" si="39"/>
        <v/>
      </c>
      <c r="O201" s="45">
        <f t="shared" si="40"/>
        <v>600.06000000000188</v>
      </c>
      <c r="P201" s="46">
        <f t="shared" si="41"/>
        <v>130.27672998597816</v>
      </c>
      <c r="Q201" s="45">
        <f t="shared" si="42"/>
        <v>0.13000000000000034</v>
      </c>
      <c r="R201" s="45">
        <f t="shared" si="43"/>
        <v>600.19000000000187</v>
      </c>
      <c r="S201" s="46">
        <f t="shared" si="44"/>
        <v>130.40672998597816</v>
      </c>
    </row>
    <row r="202" spans="1:19" x14ac:dyDescent="0.25">
      <c r="D202">
        <v>100</v>
      </c>
      <c r="F202" s="76">
        <v>0.42777777777777781</v>
      </c>
      <c r="H202" s="76">
        <v>0.43055555555555558</v>
      </c>
      <c r="I202" s="44" t="str">
        <f t="shared" si="34"/>
        <v/>
      </c>
      <c r="J202" s="45">
        <f t="shared" si="35"/>
        <v>4.9999999999999023</v>
      </c>
      <c r="K202" s="45">
        <f t="shared" si="36"/>
        <v>3.9999999999999858</v>
      </c>
      <c r="L202" s="45">
        <f t="shared" si="37"/>
        <v>2</v>
      </c>
      <c r="M202" s="45">
        <f t="shared" ca="1" si="38"/>
        <v>830</v>
      </c>
      <c r="N202" s="45" t="str">
        <f t="shared" si="39"/>
        <v/>
      </c>
      <c r="O202" s="45">
        <f t="shared" si="40"/>
        <v>699.99999999998636</v>
      </c>
      <c r="P202" s="46">
        <f t="shared" si="41"/>
        <v>680.51901635286504</v>
      </c>
      <c r="Q202" s="45">
        <f t="shared" si="42"/>
        <v>399.99999999999858</v>
      </c>
      <c r="R202" s="45">
        <f t="shared" si="43"/>
        <v>1099.999999999985</v>
      </c>
      <c r="S202" s="46">
        <f t="shared" si="44"/>
        <v>1080.5190163528637</v>
      </c>
    </row>
    <row r="203" spans="1:19" x14ac:dyDescent="0.25">
      <c r="D203">
        <v>180</v>
      </c>
      <c r="F203" s="76">
        <v>0.43402777777777773</v>
      </c>
      <c r="H203" s="76">
        <v>0.51736111111111105</v>
      </c>
      <c r="I203" s="44">
        <f t="shared" si="34"/>
        <v>0.52083333333333326</v>
      </c>
      <c r="J203" s="45" t="str">
        <f t="shared" si="35"/>
        <v/>
      </c>
      <c r="K203" s="45">
        <f t="shared" si="36"/>
        <v>119.99999999999997</v>
      </c>
      <c r="L203" s="45">
        <f t="shared" si="37"/>
        <v>3</v>
      </c>
      <c r="M203" s="45">
        <f t="shared" ca="1" si="38"/>
        <v>830</v>
      </c>
      <c r="N203" s="45">
        <f t="shared" ca="1" si="39"/>
        <v>239.99999999999986</v>
      </c>
      <c r="O203" s="45">
        <f t="shared" si="40"/>
        <v>450</v>
      </c>
      <c r="P203" s="46">
        <f t="shared" si="41"/>
        <v>47.347346607878421</v>
      </c>
      <c r="Q203" s="45">
        <f t="shared" si="42"/>
        <v>21599.999999999996</v>
      </c>
      <c r="R203" s="45">
        <f t="shared" si="43"/>
        <v>22049.999999999996</v>
      </c>
      <c r="S203" s="46">
        <f t="shared" si="44"/>
        <v>21647.347346607876</v>
      </c>
    </row>
    <row r="204" spans="1:19" x14ac:dyDescent="0.25">
      <c r="A204" s="77">
        <v>37522</v>
      </c>
      <c r="B204">
        <v>932</v>
      </c>
      <c r="D204">
        <v>0.01</v>
      </c>
      <c r="F204" s="76">
        <v>0.56388888888888888</v>
      </c>
      <c r="H204" s="76">
        <v>0.56736111111111109</v>
      </c>
      <c r="I204" s="44" t="str">
        <f t="shared" si="34"/>
        <v/>
      </c>
      <c r="J204" s="45">
        <f t="shared" si="35"/>
        <v>9.9999999999999645</v>
      </c>
      <c r="K204" s="45">
        <f t="shared" si="36"/>
        <v>4.9999999999999822</v>
      </c>
      <c r="L204" s="45">
        <f t="shared" si="37"/>
        <v>1</v>
      </c>
      <c r="M204" s="45">
        <f t="shared" ca="1" si="38"/>
        <v>932</v>
      </c>
      <c r="N204" s="45" t="str">
        <f t="shared" si="39"/>
        <v/>
      </c>
      <c r="O204" s="45">
        <f t="shared" si="40"/>
        <v>0.54999999999999805</v>
      </c>
      <c r="P204" s="46">
        <f t="shared" si="41"/>
        <v>0.39088031101727821</v>
      </c>
      <c r="Q204" s="45">
        <f t="shared" si="42"/>
        <v>4.9999999999999822E-2</v>
      </c>
      <c r="R204" s="45">
        <f t="shared" si="43"/>
        <v>0.59999999999999787</v>
      </c>
      <c r="S204" s="46">
        <f t="shared" si="44"/>
        <v>0.44088031101727804</v>
      </c>
    </row>
    <row r="205" spans="1:19" x14ac:dyDescent="0.25">
      <c r="D205">
        <v>0.1</v>
      </c>
      <c r="F205" s="76">
        <v>0.57430555555555551</v>
      </c>
      <c r="H205" s="76">
        <v>0.59513888888888888</v>
      </c>
      <c r="I205" s="44" t="str">
        <f t="shared" si="34"/>
        <v/>
      </c>
      <c r="J205" s="45">
        <f t="shared" si="35"/>
        <v>7.9999999999999716</v>
      </c>
      <c r="K205" s="45">
        <f t="shared" si="36"/>
        <v>30.000000000000053</v>
      </c>
      <c r="L205" s="45">
        <f t="shared" si="37"/>
        <v>2</v>
      </c>
      <c r="M205" s="45">
        <f t="shared" ca="1" si="38"/>
        <v>932</v>
      </c>
      <c r="N205" s="45" t="str">
        <f t="shared" si="39"/>
        <v/>
      </c>
      <c r="O205" s="45">
        <f t="shared" si="40"/>
        <v>8.3999999999999702</v>
      </c>
      <c r="P205" s="46">
        <f t="shared" si="41"/>
        <v>5.0739007407265158</v>
      </c>
      <c r="Q205" s="45">
        <f t="shared" si="42"/>
        <v>3.0000000000000053</v>
      </c>
      <c r="R205" s="45">
        <f t="shared" si="43"/>
        <v>11.399999999999975</v>
      </c>
      <c r="S205" s="46">
        <f t="shared" si="44"/>
        <v>8.073900740726522</v>
      </c>
    </row>
    <row r="206" spans="1:19" x14ac:dyDescent="0.25">
      <c r="D206">
        <v>2</v>
      </c>
      <c r="F206" s="76">
        <v>0.60069444444444442</v>
      </c>
      <c r="H206" s="76">
        <v>0.6118055555555556</v>
      </c>
      <c r="I206" s="44" t="str">
        <f t="shared" si="34"/>
        <v/>
      </c>
      <c r="J206" s="45">
        <f t="shared" si="35"/>
        <v>7.9999999999999716</v>
      </c>
      <c r="K206" s="45">
        <f t="shared" si="36"/>
        <v>16.000000000000103</v>
      </c>
      <c r="L206" s="45">
        <f t="shared" si="37"/>
        <v>3</v>
      </c>
      <c r="M206" s="45">
        <f t="shared" ca="1" si="38"/>
        <v>932</v>
      </c>
      <c r="N206" s="45" t="str">
        <f t="shared" si="39"/>
        <v/>
      </c>
      <c r="O206" s="45">
        <f t="shared" si="40"/>
        <v>407.99999999999852</v>
      </c>
      <c r="P206" s="46">
        <f t="shared" si="41"/>
        <v>200.4078445121547</v>
      </c>
      <c r="Q206" s="45">
        <f t="shared" si="42"/>
        <v>32.000000000000206</v>
      </c>
      <c r="R206" s="45">
        <f t="shared" si="43"/>
        <v>439.99999999999875</v>
      </c>
      <c r="S206" s="46">
        <f t="shared" si="44"/>
        <v>232.4078445121549</v>
      </c>
    </row>
    <row r="207" spans="1:19" x14ac:dyDescent="0.25">
      <c r="D207">
        <v>100</v>
      </c>
      <c r="F207" s="76">
        <v>0.61736111111111114</v>
      </c>
      <c r="H207" s="76">
        <v>0.63263888888888886</v>
      </c>
      <c r="I207" s="44">
        <f t="shared" si="34"/>
        <v>0.63611111111111107</v>
      </c>
      <c r="J207" s="45" t="str">
        <f t="shared" si="35"/>
        <v/>
      </c>
      <c r="K207" s="45">
        <f t="shared" si="36"/>
        <v>21.999999999999922</v>
      </c>
      <c r="L207" s="45">
        <f t="shared" si="37"/>
        <v>4</v>
      </c>
      <c r="M207" s="45">
        <f t="shared" ca="1" si="38"/>
        <v>932</v>
      </c>
      <c r="N207" s="45">
        <f t="shared" ca="1" si="39"/>
        <v>344</v>
      </c>
      <c r="O207" s="45">
        <f t="shared" si="40"/>
        <v>250</v>
      </c>
      <c r="P207" s="46">
        <f t="shared" si="41"/>
        <v>27.143420404993254</v>
      </c>
      <c r="Q207" s="45">
        <f t="shared" si="42"/>
        <v>2199.9999999999923</v>
      </c>
      <c r="R207" s="45">
        <f t="shared" si="43"/>
        <v>2449.9999999999923</v>
      </c>
      <c r="S207" s="46">
        <f t="shared" si="44"/>
        <v>2227.1434204049856</v>
      </c>
    </row>
    <row r="208" spans="1:19" x14ac:dyDescent="0.25">
      <c r="A208" s="77">
        <v>37523</v>
      </c>
      <c r="B208">
        <v>728</v>
      </c>
      <c r="D208">
        <v>0.01</v>
      </c>
      <c r="F208" s="76">
        <v>0.34722222222222227</v>
      </c>
      <c r="H208" s="76">
        <v>0.35138888888888892</v>
      </c>
      <c r="I208" s="44" t="str">
        <f t="shared" si="34"/>
        <v/>
      </c>
      <c r="J208" s="45">
        <f t="shared" si="35"/>
        <v>5.9999999999999787</v>
      </c>
      <c r="K208" s="45">
        <f t="shared" si="36"/>
        <v>5.9999999999999787</v>
      </c>
      <c r="L208" s="45">
        <f t="shared" si="37"/>
        <v>1</v>
      </c>
      <c r="M208" s="45">
        <f t="shared" ca="1" si="38"/>
        <v>728</v>
      </c>
      <c r="N208" s="45" t="str">
        <f t="shared" si="39"/>
        <v/>
      </c>
      <c r="O208" s="45">
        <f t="shared" si="40"/>
        <v>0.32999999999999885</v>
      </c>
      <c r="P208" s="46">
        <f t="shared" si="41"/>
        <v>0.23452818661036695</v>
      </c>
      <c r="Q208" s="45">
        <f t="shared" si="42"/>
        <v>5.999999999999979E-2</v>
      </c>
      <c r="R208" s="45">
        <f t="shared" si="43"/>
        <v>0.38999999999999863</v>
      </c>
      <c r="S208" s="46">
        <f t="shared" si="44"/>
        <v>0.29452818661036673</v>
      </c>
    </row>
    <row r="209" spans="1:19" x14ac:dyDescent="0.25">
      <c r="D209">
        <v>0.1</v>
      </c>
      <c r="F209" s="76">
        <v>0.35555555555555557</v>
      </c>
      <c r="H209" s="76">
        <v>0.43194444444444446</v>
      </c>
      <c r="I209" s="44">
        <f t="shared" si="34"/>
        <v>0.43541666666666667</v>
      </c>
      <c r="J209" s="45" t="str">
        <f t="shared" si="35"/>
        <v/>
      </c>
      <c r="K209" s="45">
        <f t="shared" si="36"/>
        <v>110.00000000000001</v>
      </c>
      <c r="L209" s="45">
        <f t="shared" si="37"/>
        <v>2</v>
      </c>
      <c r="M209" s="45">
        <f t="shared" ca="1" si="38"/>
        <v>728</v>
      </c>
      <c r="N209" s="45">
        <f t="shared" ca="1" si="39"/>
        <v>179</v>
      </c>
      <c r="O209" s="45">
        <f t="shared" si="40"/>
        <v>0.25</v>
      </c>
      <c r="P209" s="46">
        <f t="shared" si="41"/>
        <v>4.342905372259271E-2</v>
      </c>
      <c r="Q209" s="45">
        <f t="shared" si="42"/>
        <v>11.000000000000002</v>
      </c>
      <c r="R209" s="45">
        <f t="shared" si="43"/>
        <v>11.250000000000002</v>
      </c>
      <c r="S209" s="46">
        <f t="shared" si="44"/>
        <v>11.043429053722594</v>
      </c>
    </row>
    <row r="210" spans="1:19" x14ac:dyDescent="0.25">
      <c r="A210" s="77">
        <v>37523</v>
      </c>
      <c r="B210">
        <v>1301</v>
      </c>
      <c r="D210">
        <v>0.5</v>
      </c>
      <c r="F210" s="76">
        <v>0.5854166666666667</v>
      </c>
      <c r="H210" s="76">
        <v>0.58888888888888891</v>
      </c>
      <c r="I210" s="44" t="str">
        <f t="shared" si="34"/>
        <v/>
      </c>
      <c r="J210" s="45">
        <f t="shared" si="35"/>
        <v>9.9999999999999645</v>
      </c>
      <c r="K210" s="45">
        <f t="shared" si="36"/>
        <v>4.9999999999999822</v>
      </c>
      <c r="L210" s="45">
        <f t="shared" si="37"/>
        <v>1</v>
      </c>
      <c r="M210" s="45">
        <f t="shared" ca="1" si="38"/>
        <v>1301</v>
      </c>
      <c r="N210" s="45" t="str">
        <f t="shared" si="39"/>
        <v/>
      </c>
      <c r="O210" s="45">
        <f t="shared" si="40"/>
        <v>2.9999999999999893</v>
      </c>
      <c r="P210" s="46">
        <f t="shared" si="41"/>
        <v>2.4853520920529513</v>
      </c>
      <c r="Q210" s="45">
        <f t="shared" si="42"/>
        <v>2.4999999999999911</v>
      </c>
      <c r="R210" s="45">
        <f t="shared" si="43"/>
        <v>5.4999999999999805</v>
      </c>
      <c r="S210" s="46">
        <f t="shared" si="44"/>
        <v>4.9853520920529419</v>
      </c>
    </row>
    <row r="211" spans="1:19" x14ac:dyDescent="0.25">
      <c r="D211">
        <v>0.1</v>
      </c>
      <c r="F211" s="76">
        <v>0.59583333333333333</v>
      </c>
      <c r="H211" s="76">
        <v>0.6118055555555556</v>
      </c>
      <c r="I211" s="44" t="str">
        <f t="shared" si="34"/>
        <v/>
      </c>
      <c r="J211" s="45">
        <f t="shared" si="35"/>
        <v>6.9999999999999751</v>
      </c>
      <c r="K211" s="45">
        <f t="shared" si="36"/>
        <v>23.000000000000078</v>
      </c>
      <c r="L211" s="45">
        <f t="shared" si="37"/>
        <v>2</v>
      </c>
      <c r="M211" s="45">
        <f t="shared" ca="1" si="38"/>
        <v>1301</v>
      </c>
      <c r="N211" s="45" t="str">
        <f t="shared" si="39"/>
        <v/>
      </c>
      <c r="O211" s="45">
        <f t="shared" si="40"/>
        <v>1.0499999999999965</v>
      </c>
      <c r="P211" s="46">
        <f t="shared" si="41"/>
        <v>1.0098938134116171</v>
      </c>
      <c r="Q211" s="45">
        <f t="shared" si="42"/>
        <v>2.3000000000000078</v>
      </c>
      <c r="R211" s="45">
        <f t="shared" si="43"/>
        <v>3.3500000000000041</v>
      </c>
      <c r="S211" s="46">
        <f t="shared" si="44"/>
        <v>3.3098938134116249</v>
      </c>
    </row>
    <row r="212" spans="1:19" x14ac:dyDescent="0.25">
      <c r="D212">
        <v>0.2</v>
      </c>
      <c r="F212" s="76">
        <v>0.6166666666666667</v>
      </c>
      <c r="H212" s="76">
        <v>0.63680555555555551</v>
      </c>
      <c r="I212" s="44" t="str">
        <f t="shared" si="34"/>
        <v/>
      </c>
      <c r="J212" s="45">
        <f t="shared" si="35"/>
        <v>5.9999999999999787</v>
      </c>
      <c r="K212" s="45">
        <f t="shared" si="36"/>
        <v>28.999999999999897</v>
      </c>
      <c r="L212" s="45">
        <f t="shared" si="37"/>
        <v>3</v>
      </c>
      <c r="M212" s="45">
        <f t="shared" ca="1" si="38"/>
        <v>1301</v>
      </c>
      <c r="N212" s="45" t="str">
        <f t="shared" si="39"/>
        <v/>
      </c>
      <c r="O212" s="45">
        <f t="shared" si="40"/>
        <v>0.89999999999999691</v>
      </c>
      <c r="P212" s="46">
        <f t="shared" si="41"/>
        <v>0.86562326863852879</v>
      </c>
      <c r="Q212" s="45">
        <f t="shared" si="42"/>
        <v>5.7999999999999794</v>
      </c>
      <c r="R212" s="45">
        <f t="shared" si="43"/>
        <v>6.6999999999999762</v>
      </c>
      <c r="S212" s="46">
        <f t="shared" si="44"/>
        <v>6.665623268638508</v>
      </c>
    </row>
    <row r="213" spans="1:19" x14ac:dyDescent="0.25">
      <c r="D213">
        <v>0.1</v>
      </c>
      <c r="F213" s="76">
        <v>0.64097222222222217</v>
      </c>
      <c r="H213" s="76">
        <v>0.66041666666666665</v>
      </c>
      <c r="I213" s="44">
        <f t="shared" si="34"/>
        <v>0.66388888888888886</v>
      </c>
      <c r="J213" s="45" t="str">
        <f t="shared" si="35"/>
        <v/>
      </c>
      <c r="K213" s="45">
        <f t="shared" si="36"/>
        <v>28.00000000000006</v>
      </c>
      <c r="L213" s="45">
        <f t="shared" si="37"/>
        <v>4</v>
      </c>
      <c r="M213" s="45">
        <f t="shared" ca="1" si="38"/>
        <v>1301</v>
      </c>
      <c r="N213" s="45">
        <f t="shared" ca="1" si="39"/>
        <v>174.99999999999986</v>
      </c>
      <c r="O213" s="45">
        <f t="shared" si="40"/>
        <v>0.25</v>
      </c>
      <c r="P213" s="46">
        <f t="shared" si="41"/>
        <v>4.342905372259271E-2</v>
      </c>
      <c r="Q213" s="45">
        <f t="shared" si="42"/>
        <v>2.800000000000006</v>
      </c>
      <c r="R213" s="45">
        <f t="shared" si="43"/>
        <v>3.050000000000006</v>
      </c>
      <c r="S213" s="46">
        <f t="shared" si="44"/>
        <v>2.8434290537225988</v>
      </c>
    </row>
    <row r="214" spans="1:19" x14ac:dyDescent="0.25">
      <c r="A214" s="77">
        <v>37523</v>
      </c>
      <c r="B214">
        <v>1850</v>
      </c>
      <c r="D214">
        <v>0.1</v>
      </c>
      <c r="F214" s="76">
        <v>0.80694444444444446</v>
      </c>
      <c r="H214" s="76">
        <v>0.88958333333333339</v>
      </c>
      <c r="I214" s="44">
        <f t="shared" si="34"/>
        <v>0.8930555555555556</v>
      </c>
      <c r="J214" s="45" t="str">
        <f t="shared" si="35"/>
        <v/>
      </c>
      <c r="K214" s="45">
        <f t="shared" si="36"/>
        <v>119.00000000000006</v>
      </c>
      <c r="L214" s="45">
        <f t="shared" si="37"/>
        <v>1</v>
      </c>
      <c r="M214" s="45">
        <f t="shared" ca="1" si="38"/>
        <v>1850</v>
      </c>
      <c r="N214" s="45">
        <f t="shared" ca="1" si="39"/>
        <v>156.00000000000009</v>
      </c>
      <c r="O214" s="45">
        <f t="shared" si="40"/>
        <v>0.25</v>
      </c>
      <c r="P214" s="46">
        <f t="shared" si="41"/>
        <v>4.342905372259271E-2</v>
      </c>
      <c r="Q214" s="45">
        <f t="shared" si="42"/>
        <v>11.900000000000006</v>
      </c>
      <c r="R214" s="45">
        <f t="shared" si="43"/>
        <v>12.150000000000006</v>
      </c>
      <c r="S214" s="46">
        <f t="shared" si="44"/>
        <v>11.943429053722598</v>
      </c>
    </row>
    <row r="215" spans="1:19" x14ac:dyDescent="0.25">
      <c r="A215" s="77">
        <v>37523</v>
      </c>
      <c r="B215">
        <v>1312</v>
      </c>
      <c r="D215">
        <v>0.01</v>
      </c>
      <c r="F215" s="76">
        <v>0.60138888888888886</v>
      </c>
      <c r="H215" s="76">
        <v>0.60277777777777775</v>
      </c>
      <c r="I215" s="44" t="str">
        <f t="shared" si="34"/>
        <v/>
      </c>
      <c r="J215" s="45">
        <f t="shared" si="35"/>
        <v>5.0000000000001421</v>
      </c>
      <c r="K215" s="45">
        <f t="shared" si="36"/>
        <v>1.9999999999999929</v>
      </c>
      <c r="L215" s="45">
        <f t="shared" si="37"/>
        <v>1</v>
      </c>
      <c r="M215" s="45">
        <f t="shared" ca="1" si="38"/>
        <v>1312</v>
      </c>
      <c r="N215" s="45" t="str">
        <f t="shared" si="39"/>
        <v/>
      </c>
      <c r="O215" s="45">
        <f t="shared" si="40"/>
        <v>0.27500000000000779</v>
      </c>
      <c r="P215" s="46">
        <f t="shared" si="41"/>
        <v>0.19544015550864535</v>
      </c>
      <c r="Q215" s="45">
        <f t="shared" si="42"/>
        <v>1.9999999999999931E-2</v>
      </c>
      <c r="R215" s="45">
        <f t="shared" si="43"/>
        <v>0.2950000000000077</v>
      </c>
      <c r="S215" s="46">
        <f t="shared" si="44"/>
        <v>0.21544015550864529</v>
      </c>
    </row>
    <row r="216" spans="1:19" x14ac:dyDescent="0.25">
      <c r="D216">
        <v>0.1</v>
      </c>
      <c r="F216" s="76">
        <v>0.60625000000000007</v>
      </c>
      <c r="H216" s="76">
        <v>0.67569444444444438</v>
      </c>
      <c r="I216" s="44">
        <f t="shared" si="34"/>
        <v>0.67916666666666659</v>
      </c>
      <c r="J216" s="45" t="str">
        <f t="shared" si="35"/>
        <v/>
      </c>
      <c r="K216" s="45">
        <f t="shared" si="36"/>
        <v>99.999999999999801</v>
      </c>
      <c r="L216" s="45">
        <f t="shared" si="37"/>
        <v>2</v>
      </c>
      <c r="M216" s="45">
        <f t="shared" ca="1" si="38"/>
        <v>1312</v>
      </c>
      <c r="N216" s="45">
        <f t="shared" ca="1" si="39"/>
        <v>185.99999999999997</v>
      </c>
      <c r="O216" s="45">
        <f t="shared" si="40"/>
        <v>0.25</v>
      </c>
      <c r="P216" s="46">
        <f t="shared" si="41"/>
        <v>4.342905372259271E-2</v>
      </c>
      <c r="Q216" s="45">
        <f t="shared" si="42"/>
        <v>9.9999999999999805</v>
      </c>
      <c r="R216" s="45">
        <f t="shared" si="43"/>
        <v>10.24999999999998</v>
      </c>
      <c r="S216" s="46">
        <f t="shared" si="44"/>
        <v>10.043429053722573</v>
      </c>
    </row>
    <row r="217" spans="1:19" x14ac:dyDescent="0.25">
      <c r="A217" s="77">
        <v>37525</v>
      </c>
      <c r="B217">
        <v>727</v>
      </c>
      <c r="D217">
        <v>0.01</v>
      </c>
      <c r="F217" s="76">
        <v>0.34513888888888888</v>
      </c>
      <c r="H217" s="76">
        <v>0.34791666666666665</v>
      </c>
      <c r="I217" s="44" t="str">
        <f t="shared" si="34"/>
        <v/>
      </c>
      <c r="J217" s="45">
        <f t="shared" si="35"/>
        <v>5.0000000000000622</v>
      </c>
      <c r="K217" s="45">
        <f t="shared" si="36"/>
        <v>3.9999999999999858</v>
      </c>
      <c r="L217" s="45">
        <f t="shared" si="37"/>
        <v>1</v>
      </c>
      <c r="M217" s="45">
        <f t="shared" ca="1" si="38"/>
        <v>727</v>
      </c>
      <c r="N217" s="45" t="str">
        <f t="shared" si="39"/>
        <v/>
      </c>
      <c r="O217" s="45">
        <f t="shared" si="40"/>
        <v>0.27500000000000341</v>
      </c>
      <c r="P217" s="46">
        <f t="shared" si="41"/>
        <v>0.19544015550864224</v>
      </c>
      <c r="Q217" s="45">
        <f t="shared" si="42"/>
        <v>3.9999999999999862E-2</v>
      </c>
      <c r="R217" s="45">
        <f t="shared" si="43"/>
        <v>0.31500000000000328</v>
      </c>
      <c r="S217" s="46">
        <f t="shared" si="44"/>
        <v>0.23544015550864211</v>
      </c>
    </row>
    <row r="218" spans="1:19" x14ac:dyDescent="0.25">
      <c r="D218">
        <v>0.1</v>
      </c>
      <c r="F218" s="76">
        <v>0.35138888888888892</v>
      </c>
      <c r="H218" s="76">
        <v>0.4694444444444445</v>
      </c>
      <c r="I218" s="44" t="str">
        <f t="shared" si="34"/>
        <v/>
      </c>
      <c r="J218" s="45">
        <f t="shared" si="35"/>
        <v>8.9999999999998881</v>
      </c>
      <c r="K218" s="45">
        <f t="shared" si="36"/>
        <v>170.00000000000003</v>
      </c>
      <c r="L218" s="45">
        <f t="shared" si="37"/>
        <v>2</v>
      </c>
      <c r="M218" s="45">
        <f t="shared" ca="1" si="38"/>
        <v>727</v>
      </c>
      <c r="N218" s="45" t="str">
        <f t="shared" si="39"/>
        <v/>
      </c>
      <c r="O218" s="45">
        <f t="shared" si="40"/>
        <v>4.0499999999999501</v>
      </c>
      <c r="P218" s="46">
        <f t="shared" si="41"/>
        <v>3.0296723342337284</v>
      </c>
      <c r="Q218" s="45">
        <f t="shared" si="42"/>
        <v>17.000000000000004</v>
      </c>
      <c r="R218" s="45">
        <f t="shared" si="43"/>
        <v>21.049999999999955</v>
      </c>
      <c r="S218" s="46">
        <f t="shared" si="44"/>
        <v>20.02967233423373</v>
      </c>
    </row>
    <row r="219" spans="1:19" x14ac:dyDescent="0.25">
      <c r="D219">
        <v>0.8</v>
      </c>
      <c r="F219" s="76">
        <v>0.47569444444444442</v>
      </c>
      <c r="H219" s="76">
        <v>0.48472222222222222</v>
      </c>
      <c r="I219" s="44" t="str">
        <f t="shared" si="34"/>
        <v/>
      </c>
      <c r="J219" s="45">
        <f t="shared" si="35"/>
        <v>8.999999999999968</v>
      </c>
      <c r="K219" s="45">
        <f t="shared" si="36"/>
        <v>13.000000000000034</v>
      </c>
      <c r="L219" s="45">
        <f t="shared" si="37"/>
        <v>3</v>
      </c>
      <c r="M219" s="45">
        <f t="shared" ca="1" si="38"/>
        <v>727</v>
      </c>
      <c r="N219" s="45" t="str">
        <f t="shared" si="39"/>
        <v/>
      </c>
      <c r="O219" s="45">
        <f t="shared" si="40"/>
        <v>4.0499999999999856</v>
      </c>
      <c r="P219" s="46">
        <f t="shared" si="41"/>
        <v>3.029672334233755</v>
      </c>
      <c r="Q219" s="45">
        <f t="shared" si="42"/>
        <v>10.400000000000027</v>
      </c>
      <c r="R219" s="45">
        <f t="shared" si="43"/>
        <v>14.450000000000014</v>
      </c>
      <c r="S219" s="46">
        <f t="shared" si="44"/>
        <v>13.429672334233782</v>
      </c>
    </row>
    <row r="220" spans="1:19" x14ac:dyDescent="0.25">
      <c r="D220">
        <v>0.1</v>
      </c>
      <c r="F220" s="76">
        <v>0.4909722222222222</v>
      </c>
      <c r="H220" s="76">
        <v>0.49652777777777773</v>
      </c>
      <c r="I220" s="44">
        <f t="shared" si="34"/>
        <v>0.49999999999999994</v>
      </c>
      <c r="J220" s="45" t="str">
        <f t="shared" si="35"/>
        <v/>
      </c>
      <c r="K220" s="45">
        <f t="shared" si="36"/>
        <v>7.9999999999999716</v>
      </c>
      <c r="L220" s="45">
        <f t="shared" si="37"/>
        <v>4</v>
      </c>
      <c r="M220" s="45">
        <f t="shared" ca="1" si="38"/>
        <v>727</v>
      </c>
      <c r="N220" s="45">
        <f t="shared" ca="1" si="39"/>
        <v>272.99999999999989</v>
      </c>
      <c r="O220" s="45">
        <f t="shared" si="40"/>
        <v>0.25</v>
      </c>
      <c r="P220" s="46">
        <f t="shared" si="41"/>
        <v>4.342905372259271E-2</v>
      </c>
      <c r="Q220" s="45">
        <f t="shared" si="42"/>
        <v>0.79999999999999716</v>
      </c>
      <c r="R220" s="45">
        <f t="shared" si="43"/>
        <v>1.0499999999999972</v>
      </c>
      <c r="S220" s="46">
        <f t="shared" si="44"/>
        <v>0.84342905372258992</v>
      </c>
    </row>
    <row r="221" spans="1:19" x14ac:dyDescent="0.25">
      <c r="A221" s="77">
        <v>37525</v>
      </c>
      <c r="B221">
        <v>1318</v>
      </c>
      <c r="D221">
        <v>0.1</v>
      </c>
      <c r="F221" s="76">
        <v>0.59166666666666667</v>
      </c>
      <c r="H221" s="76">
        <v>0.66597222222222219</v>
      </c>
      <c r="I221" s="44" t="str">
        <f t="shared" si="34"/>
        <v/>
      </c>
      <c r="J221" s="45">
        <f t="shared" si="35"/>
        <v>9.9999999999999645</v>
      </c>
      <c r="K221" s="45">
        <f t="shared" si="36"/>
        <v>106.99999999999994</v>
      </c>
      <c r="L221" s="45">
        <f t="shared" si="37"/>
        <v>1</v>
      </c>
      <c r="M221" s="45">
        <f t="shared" ca="1" si="38"/>
        <v>1318</v>
      </c>
      <c r="N221" s="45" t="str">
        <f t="shared" si="39"/>
        <v/>
      </c>
      <c r="O221" s="45">
        <f t="shared" si="40"/>
        <v>2.9999999999999893</v>
      </c>
      <c r="P221" s="46">
        <f t="shared" si="41"/>
        <v>2.4853520920529513</v>
      </c>
      <c r="Q221" s="45">
        <f t="shared" si="42"/>
        <v>10.699999999999996</v>
      </c>
      <c r="R221" s="45">
        <f t="shared" si="43"/>
        <v>13.699999999999985</v>
      </c>
      <c r="S221" s="46">
        <f t="shared" si="44"/>
        <v>13.185352092052947</v>
      </c>
    </row>
    <row r="222" spans="1:19" x14ac:dyDescent="0.25">
      <c r="D222">
        <v>0.5</v>
      </c>
      <c r="F222" s="76">
        <v>0.67291666666666661</v>
      </c>
      <c r="H222" s="76">
        <v>0.67708333333333337</v>
      </c>
      <c r="I222" s="44" t="str">
        <f t="shared" si="34"/>
        <v/>
      </c>
      <c r="J222" s="45">
        <f t="shared" si="35"/>
        <v>10.999999999999961</v>
      </c>
      <c r="K222" s="45">
        <f t="shared" si="36"/>
        <v>6.0000000000001386</v>
      </c>
      <c r="L222" s="45">
        <f t="shared" si="37"/>
        <v>2</v>
      </c>
      <c r="M222" s="45">
        <f t="shared" ca="1" si="38"/>
        <v>1318</v>
      </c>
      <c r="N222" s="45" t="str">
        <f t="shared" si="39"/>
        <v/>
      </c>
      <c r="O222" s="45">
        <f t="shared" si="40"/>
        <v>85.249999999999702</v>
      </c>
      <c r="P222" s="46">
        <f t="shared" si="41"/>
        <v>46.895276211861365</v>
      </c>
      <c r="Q222" s="45">
        <f t="shared" si="42"/>
        <v>3.0000000000000693</v>
      </c>
      <c r="R222" s="45">
        <f t="shared" si="43"/>
        <v>88.249999999999773</v>
      </c>
      <c r="S222" s="46">
        <f t="shared" si="44"/>
        <v>49.895276211861436</v>
      </c>
    </row>
    <row r="223" spans="1:19" x14ac:dyDescent="0.25">
      <c r="D223">
        <v>15</v>
      </c>
      <c r="F223" s="76">
        <v>0.68472222222222223</v>
      </c>
      <c r="H223" s="76">
        <v>0.69097222222222221</v>
      </c>
      <c r="I223" s="44" t="str">
        <f t="shared" si="34"/>
        <v/>
      </c>
      <c r="J223" s="45">
        <f t="shared" si="35"/>
        <v>13.99999999999995</v>
      </c>
      <c r="K223" s="45">
        <f t="shared" si="36"/>
        <v>8.999999999999968</v>
      </c>
      <c r="L223" s="45">
        <f t="shared" si="37"/>
        <v>3</v>
      </c>
      <c r="M223" s="45">
        <f t="shared" ca="1" si="38"/>
        <v>1318</v>
      </c>
      <c r="N223" s="45" t="str">
        <f t="shared" si="39"/>
        <v/>
      </c>
      <c r="O223" s="45">
        <f t="shared" si="40"/>
        <v>105.69999999999962</v>
      </c>
      <c r="P223" s="46">
        <f t="shared" si="41"/>
        <v>41.631529994522708</v>
      </c>
      <c r="Q223" s="45">
        <f t="shared" si="42"/>
        <v>134.99999999999952</v>
      </c>
      <c r="R223" s="45">
        <f t="shared" si="43"/>
        <v>240.69999999999914</v>
      </c>
      <c r="S223" s="46">
        <f t="shared" si="44"/>
        <v>176.63152999452223</v>
      </c>
    </row>
    <row r="224" spans="1:19" x14ac:dyDescent="0.25">
      <c r="D224">
        <v>0.1</v>
      </c>
      <c r="F224" s="76">
        <v>0.7006944444444444</v>
      </c>
      <c r="H224" s="76">
        <v>0.70347222222222217</v>
      </c>
      <c r="I224" s="44">
        <f t="shared" si="34"/>
        <v>0.70694444444444438</v>
      </c>
      <c r="J224" s="45" t="str">
        <f t="shared" si="35"/>
        <v/>
      </c>
      <c r="K224" s="45">
        <f t="shared" si="36"/>
        <v>3.9999999999999858</v>
      </c>
      <c r="L224" s="45">
        <f t="shared" si="37"/>
        <v>4</v>
      </c>
      <c r="M224" s="45">
        <f t="shared" ca="1" si="38"/>
        <v>1318</v>
      </c>
      <c r="N224" s="45">
        <f t="shared" ca="1" si="39"/>
        <v>219.99999999999986</v>
      </c>
      <c r="O224" s="45">
        <f t="shared" si="40"/>
        <v>0.25</v>
      </c>
      <c r="P224" s="46">
        <f t="shared" si="41"/>
        <v>4.342905372259271E-2</v>
      </c>
      <c r="Q224" s="45">
        <f t="shared" si="42"/>
        <v>0.39999999999999858</v>
      </c>
      <c r="R224" s="45">
        <f t="shared" si="43"/>
        <v>0.64999999999999858</v>
      </c>
      <c r="S224" s="46">
        <f t="shared" si="44"/>
        <v>0.44342905372259128</v>
      </c>
    </row>
    <row r="225" spans="1:19" x14ac:dyDescent="0.25">
      <c r="A225" s="77">
        <v>37525</v>
      </c>
      <c r="B225">
        <v>1858</v>
      </c>
      <c r="D225">
        <v>0.1</v>
      </c>
      <c r="F225" s="76">
        <v>0.81180555555555556</v>
      </c>
      <c r="H225" s="76">
        <v>0.84722222222222221</v>
      </c>
      <c r="I225" s="44">
        <f t="shared" si="34"/>
        <v>0.85069444444444442</v>
      </c>
      <c r="J225" s="45" t="str">
        <f t="shared" si="35"/>
        <v/>
      </c>
      <c r="K225" s="45">
        <f t="shared" si="36"/>
        <v>50.999999999999979</v>
      </c>
      <c r="L225" s="45">
        <f t="shared" si="37"/>
        <v>1</v>
      </c>
      <c r="M225" s="45">
        <f t="shared" ca="1" si="38"/>
        <v>1858</v>
      </c>
      <c r="N225" s="45">
        <f t="shared" ca="1" si="39"/>
        <v>87.000000000000014</v>
      </c>
      <c r="O225" s="45">
        <f t="shared" si="40"/>
        <v>0.25</v>
      </c>
      <c r="P225" s="46">
        <f t="shared" si="41"/>
        <v>4.342905372259271E-2</v>
      </c>
      <c r="Q225" s="45">
        <f t="shared" si="42"/>
        <v>5.0999999999999979</v>
      </c>
      <c r="R225" s="45">
        <f t="shared" si="43"/>
        <v>5.3499999999999979</v>
      </c>
      <c r="S225" s="46">
        <f t="shared" si="44"/>
        <v>5.1434290537225902</v>
      </c>
    </row>
    <row r="226" spans="1:19" x14ac:dyDescent="0.25">
      <c r="A226" s="77">
        <v>37526</v>
      </c>
      <c r="B226">
        <v>1309</v>
      </c>
      <c r="D226">
        <v>0.1</v>
      </c>
      <c r="F226" s="76">
        <v>0.60069444444444442</v>
      </c>
      <c r="H226" s="76">
        <v>0.64444444444444449</v>
      </c>
      <c r="I226" s="44">
        <f t="shared" si="34"/>
        <v>0.6479166666666667</v>
      </c>
      <c r="J226" s="45" t="str">
        <f t="shared" si="35"/>
        <v/>
      </c>
      <c r="K226" s="45">
        <f t="shared" si="36"/>
        <v>63.000000000000099</v>
      </c>
      <c r="L226" s="45">
        <f t="shared" si="37"/>
        <v>1</v>
      </c>
      <c r="M226" s="45">
        <f t="shared" ca="1" si="38"/>
        <v>1309</v>
      </c>
      <c r="N226" s="45">
        <f t="shared" ca="1" si="39"/>
        <v>143.99999999999997</v>
      </c>
      <c r="O226" s="45">
        <f t="shared" si="40"/>
        <v>0.25</v>
      </c>
      <c r="P226" s="46">
        <f t="shared" si="41"/>
        <v>4.342905372259271E-2</v>
      </c>
      <c r="Q226" s="45">
        <f t="shared" si="42"/>
        <v>6.3000000000000105</v>
      </c>
      <c r="R226" s="45">
        <f t="shared" si="43"/>
        <v>6.5500000000000105</v>
      </c>
      <c r="S226" s="46">
        <f t="shared" si="44"/>
        <v>6.3434290537226028</v>
      </c>
    </row>
  </sheetData>
  <conditionalFormatting sqref="I2:N226">
    <cfRule type="cellIs" dxfId="17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560DE-C72B-4696-A970-71DC92DA1AFC}">
  <sheetPr codeName="Sheet6"/>
  <dimension ref="A1:S404"/>
  <sheetViews>
    <sheetView topLeftCell="A478" workbookViewId="0">
      <selection activeCell="G19" sqref="G19"/>
    </sheetView>
  </sheetViews>
  <sheetFormatPr defaultRowHeight="15" x14ac:dyDescent="0.25"/>
  <cols>
    <col min="6" max="6" width="13.7109375" customWidth="1"/>
    <col min="8" max="8" width="12.85546875" customWidth="1"/>
    <col min="11" max="11" width="11.5703125" bestFit="1" customWidth="1"/>
    <col min="13" max="13" width="11.5703125" bestFit="1" customWidth="1"/>
    <col min="19" max="19" width="12.28515625" customWidth="1"/>
  </cols>
  <sheetData>
    <row r="1" spans="1:19" ht="60" x14ac:dyDescent="0.25">
      <c r="A1" s="109" t="s">
        <v>0</v>
      </c>
      <c r="B1" s="110" t="s">
        <v>1</v>
      </c>
      <c r="C1" s="111" t="s">
        <v>2</v>
      </c>
      <c r="D1" s="112" t="s">
        <v>3</v>
      </c>
      <c r="E1" s="111" t="s">
        <v>4</v>
      </c>
      <c r="F1" s="110" t="s">
        <v>4</v>
      </c>
      <c r="G1" s="112" t="s">
        <v>5</v>
      </c>
      <c r="H1" s="110" t="s">
        <v>6</v>
      </c>
      <c r="I1" s="112" t="s">
        <v>7</v>
      </c>
      <c r="J1" s="112" t="s">
        <v>8</v>
      </c>
      <c r="K1" s="112" t="s">
        <v>9</v>
      </c>
      <c r="L1" s="112" t="s">
        <v>10</v>
      </c>
      <c r="M1" s="112" t="s">
        <v>11</v>
      </c>
      <c r="N1" s="112" t="s">
        <v>12</v>
      </c>
      <c r="O1" s="112" t="s">
        <v>13</v>
      </c>
      <c r="P1" s="112" t="s">
        <v>14</v>
      </c>
      <c r="Q1" s="112" t="s">
        <v>15</v>
      </c>
      <c r="R1" s="112" t="s">
        <v>16</v>
      </c>
      <c r="S1" s="112" t="s">
        <v>17</v>
      </c>
    </row>
    <row r="2" spans="1:19" ht="15.75" x14ac:dyDescent="0.25">
      <c r="A2" s="124">
        <v>37169</v>
      </c>
      <c r="B2" s="125">
        <v>0.37986111111111098</v>
      </c>
      <c r="D2" s="126">
        <v>0.01</v>
      </c>
      <c r="E2" s="125">
        <v>0.60069444444444398</v>
      </c>
      <c r="F2" s="67">
        <f>E2</f>
        <v>0.60069444444444398</v>
      </c>
      <c r="G2" s="125">
        <v>0.60763888888888895</v>
      </c>
      <c r="H2" s="67">
        <f>G2</f>
        <v>0.60763888888888895</v>
      </c>
      <c r="I2" s="117" t="str">
        <f>IF(OR(A3&lt;&gt;"",D3=""),H2+TIME(0,5,0),"")</f>
        <v/>
      </c>
      <c r="J2" s="118">
        <f>IF(AND(OR(AND(A2&lt;&gt;"",A3=""),AND(A2="",A3="")),D3&lt;&gt;""),(F3-H2)*1440,"")</f>
        <v>9.9999999999994849</v>
      </c>
      <c r="K2" s="119">
        <f>(H2-F2)*1440</f>
        <v>10.000000000000764</v>
      </c>
      <c r="L2" s="118">
        <f>IF(A2&lt;&gt;"",1,L1+1)</f>
        <v>1</v>
      </c>
      <c r="M2" s="116">
        <f ca="1">OFFSET(B2,-L2+1,0)</f>
        <v>0.37986111111111098</v>
      </c>
      <c r="N2" s="118" t="str">
        <f t="shared" ref="N2" si="0">IF(I2&lt;&gt;"",(I2-VALUE(CONCATENATE(LEFT(M2,LEN(M2)-2),":",RIGHT(M2,2))))*1440,"")</f>
        <v/>
      </c>
      <c r="O2" s="118">
        <f>IF(J2&lt;&gt;"",(D2+D3)*J2/2,D2*5/2)</f>
        <v>1.5499999999999201</v>
      </c>
      <c r="P2" s="120">
        <f>IF(J2&lt;&gt;"",(D3-D2)*J2/LN((D3+0.000001)/(D2+0.000001)),-5*(D2-0.000001)/(LN(1/D2)-13.8155))</f>
        <v>0.85266513365964591</v>
      </c>
      <c r="Q2" s="118">
        <f>(D2*K2)</f>
        <v>0.10000000000000764</v>
      </c>
      <c r="R2" s="118">
        <f>O2+Q2</f>
        <v>1.6499999999999277</v>
      </c>
      <c r="S2" s="120">
        <f>P2+Q2</f>
        <v>0.95266513365965355</v>
      </c>
    </row>
    <row r="3" spans="1:19" ht="15.75" x14ac:dyDescent="0.25">
      <c r="A3" s="126"/>
      <c r="B3" s="125"/>
      <c r="D3" s="126">
        <v>0.3</v>
      </c>
      <c r="E3" s="125">
        <v>0.61458333333333304</v>
      </c>
      <c r="F3" s="67">
        <f t="shared" ref="F3:F65" si="1">E3</f>
        <v>0.61458333333333304</v>
      </c>
      <c r="G3" s="125">
        <v>0.62083333333333302</v>
      </c>
      <c r="H3" s="67">
        <f t="shared" ref="H3:H65" si="2">G3</f>
        <v>0.62083333333333302</v>
      </c>
      <c r="I3" s="117" t="str">
        <f t="shared" ref="I3:I65" si="3">IF(OR(A4&lt;&gt;"",D4=""),H3+TIME(0,5,0),"")</f>
        <v/>
      </c>
      <c r="J3" s="118">
        <f t="shared" ref="J3:J65" si="4">IF(AND(OR(AND(A3&lt;&gt;"",A4=""),AND(A3="",A4="")),D4&lt;&gt;""),(F4-H3)*1440,"")</f>
        <v>3.0000000000009486</v>
      </c>
      <c r="K3" s="119">
        <f t="shared" ref="K3:K65" si="5">(H3-F3)*1440</f>
        <v>8.999999999999968</v>
      </c>
      <c r="L3" s="118">
        <f t="shared" ref="L3:L65" si="6">IF(A3&lt;&gt;"",1,L2+1)</f>
        <v>2</v>
      </c>
      <c r="M3" s="116">
        <f t="shared" ref="M3:M65" ca="1" si="7">OFFSET(B3,-L3+1,0)</f>
        <v>0.37986111111111098</v>
      </c>
      <c r="N3" s="118" t="str">
        <f t="shared" ref="N3:N65" si="8">IF(I3&lt;&gt;"",(I3-VALUE(CONCATENATE(LEFT(M3,LEN(M3)-2),":",RIGHT(M3,2))))*1440,"")</f>
        <v/>
      </c>
      <c r="O3" s="118">
        <f t="shared" ref="O3:O65" si="9">IF(J3&lt;&gt;"",(D3+D4)*J3/2,D3*5/2)</f>
        <v>1.2000000000003794</v>
      </c>
      <c r="P3" s="120">
        <f t="shared" ref="P3:P65" si="10">IF(J3&lt;&gt;"",(D4-D3)*J3/LN((D4+0.000001)/(D3+0.000001)),-5*(D3-0.000001)/(LN(1/D3)-13.8155))</f>
        <v>1.1745721791887109</v>
      </c>
      <c r="Q3" s="118">
        <f t="shared" ref="Q3:Q65" si="11">(D3*K3)</f>
        <v>2.6999999999999904</v>
      </c>
      <c r="R3" s="118">
        <f t="shared" ref="R3:R65" si="12">O3+Q3</f>
        <v>3.9000000000003698</v>
      </c>
      <c r="S3" s="120">
        <f t="shared" ref="S3:S65" si="13">P3+Q3</f>
        <v>3.8745721791887013</v>
      </c>
    </row>
    <row r="4" spans="1:19" ht="15.75" x14ac:dyDescent="0.25">
      <c r="A4" s="126"/>
      <c r="B4" s="125"/>
      <c r="D4" s="126">
        <v>0.5</v>
      </c>
      <c r="E4" s="125">
        <v>0.62291666666666701</v>
      </c>
      <c r="F4" s="67">
        <f t="shared" si="1"/>
        <v>0.62291666666666701</v>
      </c>
      <c r="G4" s="125">
        <v>0.62777777777777799</v>
      </c>
      <c r="H4" s="67">
        <f t="shared" si="2"/>
        <v>0.62777777777777799</v>
      </c>
      <c r="I4" s="117" t="str">
        <f t="shared" si="3"/>
        <v/>
      </c>
      <c r="J4" s="118">
        <f t="shared" si="4"/>
        <v>2.9999999999995097</v>
      </c>
      <c r="K4" s="119">
        <f t="shared" si="5"/>
        <v>6.9999999999998153</v>
      </c>
      <c r="L4" s="118">
        <f t="shared" si="6"/>
        <v>3</v>
      </c>
      <c r="M4" s="116">
        <f t="shared" ca="1" si="7"/>
        <v>0.37986111111111098</v>
      </c>
      <c r="N4" s="118" t="str">
        <f t="shared" si="8"/>
        <v/>
      </c>
      <c r="O4" s="118">
        <f t="shared" si="9"/>
        <v>1.8749999999996936</v>
      </c>
      <c r="P4" s="120">
        <f t="shared" si="10"/>
        <v>1.8497306381083374</v>
      </c>
      <c r="Q4" s="118">
        <f t="shared" si="11"/>
        <v>3.4999999999999076</v>
      </c>
      <c r="R4" s="118">
        <f t="shared" si="12"/>
        <v>5.3749999999996012</v>
      </c>
      <c r="S4" s="120">
        <f t="shared" si="13"/>
        <v>5.3497306381082446</v>
      </c>
    </row>
    <row r="5" spans="1:19" ht="15.75" x14ac:dyDescent="0.25">
      <c r="A5" s="126"/>
      <c r="B5" s="125"/>
      <c r="D5" s="126">
        <v>0.75</v>
      </c>
      <c r="E5" s="125">
        <v>0.62986111111111098</v>
      </c>
      <c r="F5" s="67">
        <f t="shared" si="1"/>
        <v>0.62986111111111098</v>
      </c>
      <c r="G5" s="125">
        <v>0.64097222222222205</v>
      </c>
      <c r="H5" s="67">
        <f t="shared" si="2"/>
        <v>0.64097222222222205</v>
      </c>
      <c r="I5" s="117" t="str">
        <f t="shared" si="3"/>
        <v/>
      </c>
      <c r="J5" s="118">
        <f t="shared" si="4"/>
        <v>6.0000000000004583</v>
      </c>
      <c r="K5" s="119">
        <f t="shared" si="5"/>
        <v>15.999999999999943</v>
      </c>
      <c r="L5" s="118">
        <f t="shared" si="6"/>
        <v>4</v>
      </c>
      <c r="M5" s="116">
        <f t="shared" ca="1" si="7"/>
        <v>0.37986111111111098</v>
      </c>
      <c r="N5" s="118" t="str">
        <f t="shared" si="8"/>
        <v/>
      </c>
      <c r="O5" s="118">
        <f t="shared" si="9"/>
        <v>2.5500000000001948</v>
      </c>
      <c r="P5" s="120">
        <f t="shared" si="10"/>
        <v>1.9355853533480247</v>
      </c>
      <c r="Q5" s="118">
        <f t="shared" si="11"/>
        <v>11.999999999999957</v>
      </c>
      <c r="R5" s="118">
        <f t="shared" si="12"/>
        <v>14.550000000000152</v>
      </c>
      <c r="S5" s="120">
        <f t="shared" si="13"/>
        <v>13.935585353347982</v>
      </c>
    </row>
    <row r="6" spans="1:19" ht="15.75" x14ac:dyDescent="0.25">
      <c r="A6" s="126"/>
      <c r="B6" s="125"/>
      <c r="D6" s="126">
        <v>0.1</v>
      </c>
      <c r="E6" s="125">
        <v>0.64513888888888904</v>
      </c>
      <c r="F6" s="67">
        <f t="shared" si="1"/>
        <v>0.64513888888888904</v>
      </c>
      <c r="G6" s="125">
        <v>0.655555555555556</v>
      </c>
      <c r="H6" s="67">
        <f t="shared" si="2"/>
        <v>0.655555555555556</v>
      </c>
      <c r="I6" s="117">
        <f t="shared" si="3"/>
        <v>0.65902777777777821</v>
      </c>
      <c r="J6" s="118" t="str">
        <f t="shared" si="4"/>
        <v/>
      </c>
      <c r="K6" s="119">
        <f t="shared" si="5"/>
        <v>15.000000000000426</v>
      </c>
      <c r="L6" s="118">
        <f t="shared" si="6"/>
        <v>5</v>
      </c>
      <c r="M6" s="116">
        <f t="shared" ca="1" si="7"/>
        <v>0.37986111111111098</v>
      </c>
      <c r="N6" s="118" t="e">
        <f ca="1">IF(I6&lt;&gt;"",(I6-VALUE(CONCATENATE(LEFT(M6,LEN(M6)-2),":",RIGHT(M6,2))))*1440,"")</f>
        <v>#VALUE!</v>
      </c>
      <c r="O6" s="118">
        <f t="shared" si="9"/>
        <v>0.25</v>
      </c>
      <c r="P6" s="120">
        <f t="shared" si="10"/>
        <v>4.342905372259271E-2</v>
      </c>
      <c r="Q6" s="118">
        <f t="shared" si="11"/>
        <v>1.5000000000000426</v>
      </c>
      <c r="R6" s="118">
        <f t="shared" si="12"/>
        <v>1.7500000000000426</v>
      </c>
      <c r="S6" s="120">
        <f t="shared" si="13"/>
        <v>1.5434290537226354</v>
      </c>
    </row>
    <row r="7" spans="1:19" ht="15.75" x14ac:dyDescent="0.25">
      <c r="A7" s="124">
        <v>37174</v>
      </c>
      <c r="B7" s="125">
        <v>0.453472222222222</v>
      </c>
      <c r="D7" s="126">
        <v>6.0000000000000001E-3</v>
      </c>
      <c r="E7" s="125">
        <v>0.55972222222222201</v>
      </c>
      <c r="F7" s="67">
        <f t="shared" si="1"/>
        <v>0.55972222222222201</v>
      </c>
      <c r="G7" s="125">
        <v>0.56111111111111101</v>
      </c>
      <c r="H7" s="67">
        <f t="shared" si="2"/>
        <v>0.56111111111111101</v>
      </c>
      <c r="I7" s="117" t="str">
        <f t="shared" si="3"/>
        <v/>
      </c>
      <c r="J7" s="118">
        <f t="shared" si="4"/>
        <v>15.999999999999783</v>
      </c>
      <c r="K7" s="119">
        <f t="shared" si="5"/>
        <v>2.0000000000001528</v>
      </c>
      <c r="L7" s="118">
        <f t="shared" si="6"/>
        <v>1</v>
      </c>
      <c r="M7" s="116">
        <f t="shared" ca="1" si="7"/>
        <v>0.453472222222222</v>
      </c>
      <c r="N7" s="118" t="str">
        <f t="shared" si="8"/>
        <v/>
      </c>
      <c r="O7" s="118">
        <f t="shared" si="9"/>
        <v>4.8479999999999341</v>
      </c>
      <c r="P7" s="120">
        <f t="shared" si="10"/>
        <v>2.0638413177600357</v>
      </c>
      <c r="Q7" s="118">
        <f t="shared" si="11"/>
        <v>1.2000000000000916E-2</v>
      </c>
      <c r="R7" s="118">
        <f t="shared" si="12"/>
        <v>4.8599999999999355</v>
      </c>
      <c r="S7" s="120">
        <f t="shared" si="13"/>
        <v>2.0758413177600366</v>
      </c>
    </row>
    <row r="8" spans="1:19" ht="15.75" x14ac:dyDescent="0.25">
      <c r="A8" s="124"/>
      <c r="B8" s="125"/>
      <c r="D8" s="126">
        <v>0.6</v>
      </c>
      <c r="E8" s="125">
        <v>0.57222222222222197</v>
      </c>
      <c r="F8" s="67">
        <f t="shared" si="1"/>
        <v>0.57222222222222197</v>
      </c>
      <c r="G8" s="125">
        <v>0.57916666666666705</v>
      </c>
      <c r="H8" s="67">
        <f t="shared" si="2"/>
        <v>0.57916666666666705</v>
      </c>
      <c r="I8" s="117" t="str">
        <f t="shared" si="3"/>
        <v/>
      </c>
      <c r="J8" s="118">
        <f t="shared" si="4"/>
        <v>0.99999999999935696</v>
      </c>
      <c r="K8" s="119">
        <f t="shared" si="5"/>
        <v>10.000000000000924</v>
      </c>
      <c r="L8" s="118">
        <f t="shared" si="6"/>
        <v>2</v>
      </c>
      <c r="M8" s="116">
        <f t="shared" ca="1" si="7"/>
        <v>0.453472222222222</v>
      </c>
      <c r="N8" s="118" t="str">
        <f t="shared" si="8"/>
        <v/>
      </c>
      <c r="O8" s="118">
        <f t="shared" si="9"/>
        <v>0.29999999999980709</v>
      </c>
      <c r="P8" s="120">
        <f t="shared" si="10"/>
        <v>4.5096890892617508E-2</v>
      </c>
      <c r="Q8" s="118">
        <f t="shared" si="11"/>
        <v>6.0000000000005542</v>
      </c>
      <c r="R8" s="118">
        <f t="shared" si="12"/>
        <v>6.3000000000003613</v>
      </c>
      <c r="S8" s="120">
        <f t="shared" si="13"/>
        <v>6.0450968908931717</v>
      </c>
    </row>
    <row r="9" spans="1:19" ht="15.75" x14ac:dyDescent="0.25">
      <c r="A9" s="124"/>
      <c r="B9" s="125"/>
      <c r="D9" s="126">
        <v>0</v>
      </c>
      <c r="E9" s="125">
        <v>0.57986111111111105</v>
      </c>
      <c r="F9" s="67">
        <f t="shared" si="1"/>
        <v>0.57986111111111105</v>
      </c>
      <c r="G9" s="125">
        <v>0.58125000000000004</v>
      </c>
      <c r="H9" s="67">
        <f t="shared" si="2"/>
        <v>0.58125000000000004</v>
      </c>
      <c r="I9" s="117" t="str">
        <f t="shared" si="3"/>
        <v/>
      </c>
      <c r="J9" s="118">
        <f t="shared" si="4"/>
        <v>20.000000000000089</v>
      </c>
      <c r="K9" s="119">
        <f t="shared" si="5"/>
        <v>2.0000000000001528</v>
      </c>
      <c r="L9" s="118">
        <f t="shared" si="6"/>
        <v>3</v>
      </c>
      <c r="M9" s="116">
        <f t="shared" ca="1" si="7"/>
        <v>0.453472222222222</v>
      </c>
      <c r="N9" s="118" t="str">
        <f t="shared" si="8"/>
        <v/>
      </c>
      <c r="O9" s="118">
        <f t="shared" si="9"/>
        <v>6.0000000000000266</v>
      </c>
      <c r="P9" s="120">
        <f t="shared" si="10"/>
        <v>0.90193781785293414</v>
      </c>
      <c r="Q9" s="118">
        <f t="shared" si="11"/>
        <v>0</v>
      </c>
      <c r="R9" s="118">
        <f t="shared" si="12"/>
        <v>6.0000000000000266</v>
      </c>
      <c r="S9" s="120">
        <f t="shared" si="13"/>
        <v>0.90193781785293414</v>
      </c>
    </row>
    <row r="10" spans="1:19" ht="15.75" x14ac:dyDescent="0.25">
      <c r="A10" s="124"/>
      <c r="B10" s="125"/>
      <c r="D10" s="126">
        <v>0.6</v>
      </c>
      <c r="E10" s="125">
        <v>0.59513888888888899</v>
      </c>
      <c r="F10" s="67">
        <f t="shared" si="1"/>
        <v>0.59513888888888899</v>
      </c>
      <c r="G10" s="125">
        <v>0.59652777777777799</v>
      </c>
      <c r="H10" s="67">
        <f t="shared" si="2"/>
        <v>0.59652777777777799</v>
      </c>
      <c r="I10" s="117" t="str">
        <f t="shared" si="3"/>
        <v/>
      </c>
      <c r="J10" s="118">
        <f t="shared" si="4"/>
        <v>0.99999999999935696</v>
      </c>
      <c r="K10" s="119">
        <f t="shared" si="5"/>
        <v>2.0000000000001528</v>
      </c>
      <c r="L10" s="118">
        <f t="shared" si="6"/>
        <v>4</v>
      </c>
      <c r="M10" s="116">
        <f t="shared" ca="1" si="7"/>
        <v>0.453472222222222</v>
      </c>
      <c r="N10" s="118" t="str">
        <f t="shared" si="8"/>
        <v/>
      </c>
      <c r="O10" s="118">
        <f t="shared" si="9"/>
        <v>0.29999999999980709</v>
      </c>
      <c r="P10" s="120">
        <f t="shared" si="10"/>
        <v>4.5096890892617508E-2</v>
      </c>
      <c r="Q10" s="118">
        <f t="shared" si="11"/>
        <v>1.2000000000000917</v>
      </c>
      <c r="R10" s="118">
        <f t="shared" si="12"/>
        <v>1.4999999999998987</v>
      </c>
      <c r="S10" s="120">
        <f t="shared" si="13"/>
        <v>1.2450968908927091</v>
      </c>
    </row>
    <row r="11" spans="1:19" ht="15.75" x14ac:dyDescent="0.25">
      <c r="A11" s="124"/>
      <c r="B11" s="125"/>
      <c r="D11" s="126">
        <v>0</v>
      </c>
      <c r="E11" s="125">
        <v>0.59722222222222199</v>
      </c>
      <c r="F11" s="67">
        <f t="shared" si="1"/>
        <v>0.59722222222222199</v>
      </c>
      <c r="G11" s="125">
        <v>0.60069444444444398</v>
      </c>
      <c r="H11" s="67">
        <f t="shared" si="2"/>
        <v>0.60069444444444398</v>
      </c>
      <c r="I11" s="117" t="str">
        <f t="shared" si="3"/>
        <v/>
      </c>
      <c r="J11" s="118">
        <f t="shared" si="4"/>
        <v>14.000000000001229</v>
      </c>
      <c r="K11" s="119">
        <f t="shared" si="5"/>
        <v>4.9999999999996625</v>
      </c>
      <c r="L11" s="118">
        <f t="shared" si="6"/>
        <v>5</v>
      </c>
      <c r="M11" s="116">
        <f t="shared" ca="1" si="7"/>
        <v>0.453472222222222</v>
      </c>
      <c r="N11" s="118" t="str">
        <f t="shared" si="8"/>
        <v/>
      </c>
      <c r="O11" s="118">
        <f t="shared" si="9"/>
        <v>4.2000000000003688</v>
      </c>
      <c r="P11" s="120">
        <f t="shared" si="10"/>
        <v>0.63135647249710658</v>
      </c>
      <c r="Q11" s="118">
        <f t="shared" si="11"/>
        <v>0</v>
      </c>
      <c r="R11" s="118">
        <f t="shared" si="12"/>
        <v>4.2000000000003688</v>
      </c>
      <c r="S11" s="120">
        <f t="shared" si="13"/>
        <v>0.63135647249710658</v>
      </c>
    </row>
    <row r="12" spans="1:19" ht="15.75" x14ac:dyDescent="0.25">
      <c r="A12" s="126"/>
      <c r="B12" s="125"/>
      <c r="D12" s="126">
        <v>0.6</v>
      </c>
      <c r="E12" s="125">
        <v>0.61041666666666705</v>
      </c>
      <c r="F12" s="67">
        <f t="shared" si="1"/>
        <v>0.61041666666666705</v>
      </c>
      <c r="G12" s="125">
        <v>0.61180555555555605</v>
      </c>
      <c r="H12" s="67">
        <f t="shared" si="2"/>
        <v>0.61180555555555605</v>
      </c>
      <c r="I12" s="117" t="str">
        <f t="shared" si="3"/>
        <v/>
      </c>
      <c r="J12" s="118">
        <f t="shared" si="4"/>
        <v>0.99999999999935696</v>
      </c>
      <c r="K12" s="119">
        <f t="shared" si="5"/>
        <v>2.0000000000001528</v>
      </c>
      <c r="L12" s="118">
        <f t="shared" si="6"/>
        <v>6</v>
      </c>
      <c r="M12" s="116">
        <f t="shared" ca="1" si="7"/>
        <v>0.453472222222222</v>
      </c>
      <c r="N12" s="118" t="str">
        <f t="shared" si="8"/>
        <v/>
      </c>
      <c r="O12" s="118">
        <f t="shared" si="9"/>
        <v>0.29999999999980709</v>
      </c>
      <c r="P12" s="120">
        <f t="shared" si="10"/>
        <v>4.5096890892617508E-2</v>
      </c>
      <c r="Q12" s="118">
        <f t="shared" si="11"/>
        <v>1.2000000000000917</v>
      </c>
      <c r="R12" s="118">
        <f t="shared" si="12"/>
        <v>1.4999999999998987</v>
      </c>
      <c r="S12" s="120">
        <f t="shared" si="13"/>
        <v>1.2450968908927091</v>
      </c>
    </row>
    <row r="13" spans="1:19" ht="15.75" x14ac:dyDescent="0.25">
      <c r="A13" s="126"/>
      <c r="B13" s="125"/>
      <c r="D13" s="126">
        <v>0</v>
      </c>
      <c r="E13" s="125">
        <v>0.61250000000000004</v>
      </c>
      <c r="F13" s="67">
        <f t="shared" si="1"/>
        <v>0.61250000000000004</v>
      </c>
      <c r="G13" s="125">
        <v>0.61666666666666703</v>
      </c>
      <c r="H13" s="67">
        <f t="shared" si="2"/>
        <v>0.61666666666666703</v>
      </c>
      <c r="I13" s="117" t="str">
        <f t="shared" si="3"/>
        <v/>
      </c>
      <c r="J13" s="118">
        <f t="shared" si="4"/>
        <v>11.999999999999478</v>
      </c>
      <c r="K13" s="119">
        <f t="shared" si="5"/>
        <v>6.0000000000004583</v>
      </c>
      <c r="L13" s="118">
        <f t="shared" si="6"/>
        <v>7</v>
      </c>
      <c r="M13" s="116">
        <f t="shared" ca="1" si="7"/>
        <v>0.453472222222222</v>
      </c>
      <c r="N13" s="118" t="str">
        <f t="shared" si="8"/>
        <v/>
      </c>
      <c r="O13" s="118">
        <f t="shared" si="9"/>
        <v>3.5999999999998433</v>
      </c>
      <c r="P13" s="120">
        <f t="shared" si="10"/>
        <v>0.54116269071173451</v>
      </c>
      <c r="Q13" s="118">
        <f t="shared" si="11"/>
        <v>0</v>
      </c>
      <c r="R13" s="118">
        <f t="shared" si="12"/>
        <v>3.5999999999998433</v>
      </c>
      <c r="S13" s="120">
        <f t="shared" si="13"/>
        <v>0.54116269071173451</v>
      </c>
    </row>
    <row r="14" spans="1:19" ht="15.75" x14ac:dyDescent="0.25">
      <c r="A14" s="126"/>
      <c r="B14" s="125"/>
      <c r="D14" s="126">
        <v>0.6</v>
      </c>
      <c r="E14" s="125">
        <v>0.625</v>
      </c>
      <c r="F14" s="67">
        <f t="shared" si="1"/>
        <v>0.625</v>
      </c>
      <c r="G14" s="125">
        <v>0.62638888888888899</v>
      </c>
      <c r="H14" s="67">
        <f t="shared" si="2"/>
        <v>0.62638888888888899</v>
      </c>
      <c r="I14" s="117" t="str">
        <f t="shared" si="3"/>
        <v/>
      </c>
      <c r="J14" s="118">
        <f t="shared" si="4"/>
        <v>0.99999999999935696</v>
      </c>
      <c r="K14" s="119">
        <f t="shared" si="5"/>
        <v>2.0000000000001528</v>
      </c>
      <c r="L14" s="118">
        <f t="shared" si="6"/>
        <v>8</v>
      </c>
      <c r="M14" s="116">
        <f t="shared" ca="1" si="7"/>
        <v>0.453472222222222</v>
      </c>
      <c r="N14" s="118" t="str">
        <f t="shared" si="8"/>
        <v/>
      </c>
      <c r="O14" s="118">
        <f t="shared" si="9"/>
        <v>0.29999999999980709</v>
      </c>
      <c r="P14" s="120">
        <f t="shared" si="10"/>
        <v>4.5096890892617508E-2</v>
      </c>
      <c r="Q14" s="118">
        <f t="shared" si="11"/>
        <v>1.2000000000000917</v>
      </c>
      <c r="R14" s="118">
        <f t="shared" si="12"/>
        <v>1.4999999999998987</v>
      </c>
      <c r="S14" s="120">
        <f t="shared" si="13"/>
        <v>1.2450968908927091</v>
      </c>
    </row>
    <row r="15" spans="1:19" ht="15.75" x14ac:dyDescent="0.25">
      <c r="A15" s="126"/>
      <c r="B15" s="125"/>
      <c r="D15" s="126">
        <v>0</v>
      </c>
      <c r="E15" s="125">
        <v>0.62708333333333299</v>
      </c>
      <c r="F15" s="67">
        <f t="shared" si="1"/>
        <v>0.62708333333333299</v>
      </c>
      <c r="G15" s="125">
        <v>0.63055555555555598</v>
      </c>
      <c r="H15" s="67">
        <f t="shared" si="2"/>
        <v>0.63055555555555598</v>
      </c>
      <c r="I15" s="117" t="str">
        <f t="shared" si="3"/>
        <v/>
      </c>
      <c r="J15" s="118">
        <f t="shared" si="4"/>
        <v>11.999999999999478</v>
      </c>
      <c r="K15" s="119">
        <f t="shared" si="5"/>
        <v>5.0000000000011013</v>
      </c>
      <c r="L15" s="118">
        <f t="shared" si="6"/>
        <v>9</v>
      </c>
      <c r="M15" s="116">
        <f t="shared" ca="1" si="7"/>
        <v>0.453472222222222</v>
      </c>
      <c r="N15" s="118" t="str">
        <f t="shared" si="8"/>
        <v/>
      </c>
      <c r="O15" s="118">
        <f t="shared" si="9"/>
        <v>3.5999999999998433</v>
      </c>
      <c r="P15" s="120">
        <f t="shared" si="10"/>
        <v>0.54116269071173451</v>
      </c>
      <c r="Q15" s="118">
        <f t="shared" si="11"/>
        <v>0</v>
      </c>
      <c r="R15" s="118">
        <f t="shared" si="12"/>
        <v>3.5999999999998433</v>
      </c>
      <c r="S15" s="120">
        <f t="shared" si="13"/>
        <v>0.54116269071173451</v>
      </c>
    </row>
    <row r="16" spans="1:19" ht="15.75" x14ac:dyDescent="0.25">
      <c r="A16" s="126"/>
      <c r="B16" s="125"/>
      <c r="D16" s="126">
        <v>0.6</v>
      </c>
      <c r="E16" s="125">
        <v>0.63888888888888895</v>
      </c>
      <c r="F16" s="67">
        <f t="shared" si="1"/>
        <v>0.63888888888888895</v>
      </c>
      <c r="G16" s="125">
        <v>0.64097222222222205</v>
      </c>
      <c r="H16" s="67">
        <f t="shared" si="2"/>
        <v>0.64097222222222205</v>
      </c>
      <c r="I16" s="117" t="str">
        <f t="shared" si="3"/>
        <v/>
      </c>
      <c r="J16" s="118">
        <f t="shared" si="4"/>
        <v>1.0000000000007958</v>
      </c>
      <c r="K16" s="119">
        <f t="shared" si="5"/>
        <v>2.9999999999996696</v>
      </c>
      <c r="L16" s="118">
        <f t="shared" si="6"/>
        <v>10</v>
      </c>
      <c r="M16" s="116">
        <f t="shared" ca="1" si="7"/>
        <v>0.453472222222222</v>
      </c>
      <c r="N16" s="118" t="str">
        <f t="shared" si="8"/>
        <v/>
      </c>
      <c r="O16" s="118">
        <f t="shared" si="9"/>
        <v>0.30000000000023874</v>
      </c>
      <c r="P16" s="120">
        <f t="shared" si="10"/>
        <v>4.5096890892682401E-2</v>
      </c>
      <c r="Q16" s="118">
        <f t="shared" si="11"/>
        <v>1.7999999999998018</v>
      </c>
      <c r="R16" s="118">
        <f t="shared" si="12"/>
        <v>2.1000000000000405</v>
      </c>
      <c r="S16" s="120">
        <f t="shared" si="13"/>
        <v>1.8450968908924841</v>
      </c>
    </row>
    <row r="17" spans="1:19" ht="15.75" x14ac:dyDescent="0.25">
      <c r="A17" s="126"/>
      <c r="B17" s="125"/>
      <c r="D17" s="126">
        <v>0</v>
      </c>
      <c r="E17" s="125">
        <v>0.64166666666666705</v>
      </c>
      <c r="F17" s="67">
        <f t="shared" si="1"/>
        <v>0.64166666666666705</v>
      </c>
      <c r="G17" s="125">
        <v>0.64513888888888904</v>
      </c>
      <c r="H17" s="67">
        <f t="shared" si="2"/>
        <v>0.64513888888888904</v>
      </c>
      <c r="I17" s="117" t="str">
        <f t="shared" si="3"/>
        <v/>
      </c>
      <c r="J17" s="118">
        <f t="shared" si="4"/>
        <v>11.999999999999478</v>
      </c>
      <c r="K17" s="119">
        <f t="shared" si="5"/>
        <v>4.9999999999996625</v>
      </c>
      <c r="L17" s="118">
        <f t="shared" si="6"/>
        <v>11</v>
      </c>
      <c r="M17" s="116">
        <f t="shared" ca="1" si="7"/>
        <v>0.453472222222222</v>
      </c>
      <c r="N17" s="118" t="str">
        <f t="shared" si="8"/>
        <v/>
      </c>
      <c r="O17" s="118">
        <f t="shared" si="9"/>
        <v>3.5999999999998433</v>
      </c>
      <c r="P17" s="120">
        <f t="shared" si="10"/>
        <v>0.54116269071173451</v>
      </c>
      <c r="Q17" s="118">
        <f t="shared" si="11"/>
        <v>0</v>
      </c>
      <c r="R17" s="118">
        <f t="shared" si="12"/>
        <v>3.5999999999998433</v>
      </c>
      <c r="S17" s="120">
        <f t="shared" si="13"/>
        <v>0.54116269071173451</v>
      </c>
    </row>
    <row r="18" spans="1:19" ht="15.75" x14ac:dyDescent="0.25">
      <c r="A18" s="126"/>
      <c r="B18" s="125"/>
      <c r="D18" s="126">
        <v>0.6</v>
      </c>
      <c r="E18" s="125">
        <v>0.65347222222222201</v>
      </c>
      <c r="F18" s="67">
        <f t="shared" si="1"/>
        <v>0.65347222222222201</v>
      </c>
      <c r="G18" s="125">
        <v>0.655555555555556</v>
      </c>
      <c r="H18" s="67">
        <f t="shared" si="2"/>
        <v>0.655555555555556</v>
      </c>
      <c r="I18" s="117" t="str">
        <f t="shared" si="3"/>
        <v/>
      </c>
      <c r="J18" s="118">
        <f t="shared" si="4"/>
        <v>0.99999999999935696</v>
      </c>
      <c r="K18" s="119">
        <f t="shared" si="5"/>
        <v>3.0000000000009486</v>
      </c>
      <c r="L18" s="118">
        <f t="shared" si="6"/>
        <v>12</v>
      </c>
      <c r="M18" s="116">
        <f t="shared" ca="1" si="7"/>
        <v>0.453472222222222</v>
      </c>
      <c r="N18" s="118" t="str">
        <f t="shared" si="8"/>
        <v/>
      </c>
      <c r="O18" s="118">
        <f t="shared" si="9"/>
        <v>0.29999999999980709</v>
      </c>
      <c r="P18" s="120">
        <f t="shared" si="10"/>
        <v>4.5096890892617508E-2</v>
      </c>
      <c r="Q18" s="118">
        <f t="shared" si="11"/>
        <v>1.8000000000005691</v>
      </c>
      <c r="R18" s="118">
        <f t="shared" si="12"/>
        <v>2.1000000000003762</v>
      </c>
      <c r="S18" s="120">
        <f t="shared" si="13"/>
        <v>1.8450968908931866</v>
      </c>
    </row>
    <row r="19" spans="1:19" ht="15.75" x14ac:dyDescent="0.25">
      <c r="A19" s="126"/>
      <c r="B19" s="125"/>
      <c r="D19" s="126">
        <v>0</v>
      </c>
      <c r="E19" s="125">
        <v>0.65625</v>
      </c>
      <c r="F19" s="67">
        <f t="shared" si="1"/>
        <v>0.65625</v>
      </c>
      <c r="G19" s="125">
        <v>0.656944444444444</v>
      </c>
      <c r="H19" s="67">
        <f t="shared" si="2"/>
        <v>0.656944444444444</v>
      </c>
      <c r="I19" s="117" t="str">
        <f t="shared" si="3"/>
        <v/>
      </c>
      <c r="J19" s="118">
        <f t="shared" si="4"/>
        <v>22.000000000000401</v>
      </c>
      <c r="K19" s="119">
        <f t="shared" si="5"/>
        <v>0.99999999999935696</v>
      </c>
      <c r="L19" s="118">
        <f t="shared" si="6"/>
        <v>13</v>
      </c>
      <c r="M19" s="116">
        <f t="shared" ca="1" si="7"/>
        <v>0.453472222222222</v>
      </c>
      <c r="N19" s="118" t="str">
        <f t="shared" si="8"/>
        <v/>
      </c>
      <c r="O19" s="118">
        <f t="shared" si="9"/>
        <v>22.000000000000401</v>
      </c>
      <c r="P19" s="120">
        <f t="shared" si="10"/>
        <v>3.0326718898905387</v>
      </c>
      <c r="Q19" s="118">
        <f t="shared" si="11"/>
        <v>0</v>
      </c>
      <c r="R19" s="118">
        <f t="shared" si="12"/>
        <v>22.000000000000401</v>
      </c>
      <c r="S19" s="120">
        <f t="shared" si="13"/>
        <v>3.0326718898905387</v>
      </c>
    </row>
    <row r="20" spans="1:19" ht="15.75" x14ac:dyDescent="0.25">
      <c r="A20" s="126"/>
      <c r="B20" s="125"/>
      <c r="D20" s="126">
        <v>2</v>
      </c>
      <c r="E20" s="125">
        <v>0.67222222222222205</v>
      </c>
      <c r="F20" s="67">
        <f t="shared" si="1"/>
        <v>0.67222222222222205</v>
      </c>
      <c r="G20" s="125">
        <v>0.67847222222222203</v>
      </c>
      <c r="H20" s="67">
        <f t="shared" si="2"/>
        <v>0.67847222222222203</v>
      </c>
      <c r="I20" s="117">
        <f t="shared" si="3"/>
        <v>0.68194444444444424</v>
      </c>
      <c r="J20" s="118" t="str">
        <f t="shared" si="4"/>
        <v/>
      </c>
      <c r="K20" s="119">
        <f t="shared" si="5"/>
        <v>8.999999999999968</v>
      </c>
      <c r="L20" s="118">
        <f t="shared" si="6"/>
        <v>14</v>
      </c>
      <c r="M20" s="116">
        <f t="shared" ca="1" si="7"/>
        <v>0.453472222222222</v>
      </c>
      <c r="N20" s="118" t="e">
        <f t="shared" ca="1" si="8"/>
        <v>#VALUE!</v>
      </c>
      <c r="O20" s="118">
        <f t="shared" si="9"/>
        <v>5</v>
      </c>
      <c r="P20" s="120">
        <f t="shared" si="10"/>
        <v>0.68924379203313568</v>
      </c>
      <c r="Q20" s="118">
        <f t="shared" si="11"/>
        <v>17.999999999999936</v>
      </c>
      <c r="R20" s="118">
        <f t="shared" si="12"/>
        <v>22.999999999999936</v>
      </c>
      <c r="S20" s="120">
        <f t="shared" si="13"/>
        <v>18.689243792033071</v>
      </c>
    </row>
    <row r="21" spans="1:19" ht="15.75" x14ac:dyDescent="0.25">
      <c r="A21" s="124">
        <v>37175</v>
      </c>
      <c r="B21" s="125">
        <v>0.46527777777777801</v>
      </c>
      <c r="D21" s="126">
        <v>6.0000000000000001E-3</v>
      </c>
      <c r="E21" s="125">
        <v>0.55833333333333302</v>
      </c>
      <c r="F21" s="67">
        <f t="shared" si="1"/>
        <v>0.55833333333333302</v>
      </c>
      <c r="G21" s="125">
        <v>0.56041666666666701</v>
      </c>
      <c r="H21" s="67">
        <f t="shared" si="2"/>
        <v>0.56041666666666701</v>
      </c>
      <c r="I21" s="117" t="str">
        <f t="shared" si="3"/>
        <v/>
      </c>
      <c r="J21" s="118">
        <f t="shared" si="4"/>
        <v>5.9999999999990195</v>
      </c>
      <c r="K21" s="119">
        <f t="shared" si="5"/>
        <v>3.0000000000009486</v>
      </c>
      <c r="L21" s="118">
        <f t="shared" si="6"/>
        <v>1</v>
      </c>
      <c r="M21" s="116">
        <f t="shared" ca="1" si="7"/>
        <v>0.46527777777777801</v>
      </c>
      <c r="N21" s="118" t="str">
        <f t="shared" si="8"/>
        <v/>
      </c>
      <c r="O21" s="118">
        <f t="shared" si="9"/>
        <v>1.8179999999997027</v>
      </c>
      <c r="P21" s="120">
        <f t="shared" si="10"/>
        <v>0.7739404941598973</v>
      </c>
      <c r="Q21" s="118">
        <f t="shared" si="11"/>
        <v>1.8000000000005692E-2</v>
      </c>
      <c r="R21" s="118">
        <f t="shared" si="12"/>
        <v>1.8359999999997085</v>
      </c>
      <c r="S21" s="120">
        <f t="shared" si="13"/>
        <v>0.79194049415990297</v>
      </c>
    </row>
    <row r="22" spans="1:19" ht="15.75" x14ac:dyDescent="0.25">
      <c r="A22" s="126"/>
      <c r="B22" s="125"/>
      <c r="D22" s="126">
        <v>0.6</v>
      </c>
      <c r="E22" s="125">
        <v>0.56458333333333299</v>
      </c>
      <c r="F22" s="67">
        <f t="shared" si="1"/>
        <v>0.56458333333333299</v>
      </c>
      <c r="G22" s="125">
        <v>0.57430555555555596</v>
      </c>
      <c r="H22" s="67">
        <f t="shared" si="2"/>
        <v>0.57430555555555596</v>
      </c>
      <c r="I22" s="117" t="str">
        <f t="shared" si="3"/>
        <v/>
      </c>
      <c r="J22" s="118">
        <f t="shared" si="4"/>
        <v>0.99999999999935696</v>
      </c>
      <c r="K22" s="119">
        <f t="shared" si="5"/>
        <v>14.000000000001069</v>
      </c>
      <c r="L22" s="118">
        <f t="shared" si="6"/>
        <v>2</v>
      </c>
      <c r="M22" s="116">
        <f t="shared" ca="1" si="7"/>
        <v>0.46527777777777801</v>
      </c>
      <c r="N22" s="118" t="str">
        <f t="shared" si="8"/>
        <v/>
      </c>
      <c r="O22" s="118">
        <f t="shared" si="9"/>
        <v>0.29999999999980709</v>
      </c>
      <c r="P22" s="120">
        <f t="shared" si="10"/>
        <v>4.5096890892617508E-2</v>
      </c>
      <c r="Q22" s="118">
        <f t="shared" si="11"/>
        <v>8.4000000000006416</v>
      </c>
      <c r="R22" s="118">
        <f t="shared" si="12"/>
        <v>8.7000000000004487</v>
      </c>
      <c r="S22" s="120">
        <f t="shared" si="13"/>
        <v>8.4450968908932591</v>
      </c>
    </row>
    <row r="23" spans="1:19" ht="15.75" x14ac:dyDescent="0.25">
      <c r="A23" s="126"/>
      <c r="B23" s="125"/>
      <c r="D23" s="126">
        <v>0</v>
      </c>
      <c r="E23" s="125">
        <v>0.57499999999999996</v>
      </c>
      <c r="F23" s="67">
        <f t="shared" si="1"/>
        <v>0.57499999999999996</v>
      </c>
      <c r="G23" s="125">
        <v>0.57916666666666705</v>
      </c>
      <c r="H23" s="67">
        <f t="shared" si="2"/>
        <v>0.57916666666666705</v>
      </c>
      <c r="I23" s="117" t="str">
        <f t="shared" si="3"/>
        <v/>
      </c>
      <c r="J23" s="118">
        <f t="shared" si="4"/>
        <v>13.999999999999631</v>
      </c>
      <c r="K23" s="119">
        <f t="shared" si="5"/>
        <v>6.0000000000006182</v>
      </c>
      <c r="L23" s="118">
        <f t="shared" si="6"/>
        <v>3</v>
      </c>
      <c r="M23" s="116">
        <f t="shared" ca="1" si="7"/>
        <v>0.46527777777777801</v>
      </c>
      <c r="N23" s="118" t="str">
        <f t="shared" si="8"/>
        <v/>
      </c>
      <c r="O23" s="118">
        <f t="shared" si="9"/>
        <v>4.1999999999998892</v>
      </c>
      <c r="P23" s="120">
        <f t="shared" si="10"/>
        <v>0.63135647249703442</v>
      </c>
      <c r="Q23" s="118">
        <f t="shared" si="11"/>
        <v>0</v>
      </c>
      <c r="R23" s="118">
        <f t="shared" si="12"/>
        <v>4.1999999999998892</v>
      </c>
      <c r="S23" s="120">
        <f t="shared" si="13"/>
        <v>0.63135647249703442</v>
      </c>
    </row>
    <row r="24" spans="1:19" ht="15.75" x14ac:dyDescent="0.25">
      <c r="A24" s="126"/>
      <c r="B24" s="125"/>
      <c r="D24" s="126">
        <v>0.6</v>
      </c>
      <c r="E24" s="125">
        <v>0.58888888888888902</v>
      </c>
      <c r="F24" s="67">
        <f t="shared" si="1"/>
        <v>0.58888888888888902</v>
      </c>
      <c r="G24" s="125">
        <v>0.59097222222222201</v>
      </c>
      <c r="H24" s="67">
        <f t="shared" si="2"/>
        <v>0.59097222222222201</v>
      </c>
      <c r="I24" s="117" t="str">
        <f t="shared" si="3"/>
        <v/>
      </c>
      <c r="J24" s="118">
        <f t="shared" si="4"/>
        <v>1.0000000000007958</v>
      </c>
      <c r="K24" s="119">
        <f t="shared" si="5"/>
        <v>2.9999999999995097</v>
      </c>
      <c r="L24" s="118">
        <f t="shared" si="6"/>
        <v>4</v>
      </c>
      <c r="M24" s="116">
        <f t="shared" ca="1" si="7"/>
        <v>0.46527777777777801</v>
      </c>
      <c r="N24" s="118" t="str">
        <f t="shared" si="8"/>
        <v/>
      </c>
      <c r="O24" s="118">
        <f t="shared" si="9"/>
        <v>0.30000000000023874</v>
      </c>
      <c r="P24" s="120">
        <f t="shared" si="10"/>
        <v>4.5096890892682401E-2</v>
      </c>
      <c r="Q24" s="118">
        <f t="shared" si="11"/>
        <v>1.7999999999997058</v>
      </c>
      <c r="R24" s="118">
        <f t="shared" si="12"/>
        <v>2.0999999999999446</v>
      </c>
      <c r="S24" s="120">
        <f t="shared" si="13"/>
        <v>1.8450968908923882</v>
      </c>
    </row>
    <row r="25" spans="1:19" ht="15.75" x14ac:dyDescent="0.25">
      <c r="A25" s="126"/>
      <c r="B25" s="125"/>
      <c r="D25" s="126">
        <v>0</v>
      </c>
      <c r="E25" s="125">
        <v>0.59166666666666701</v>
      </c>
      <c r="F25" s="67">
        <f t="shared" si="1"/>
        <v>0.59166666666666701</v>
      </c>
      <c r="G25" s="125">
        <v>0.59513888888888899</v>
      </c>
      <c r="H25" s="67">
        <f t="shared" si="2"/>
        <v>0.59513888888888899</v>
      </c>
      <c r="I25" s="117" t="str">
        <f t="shared" si="3"/>
        <v/>
      </c>
      <c r="J25" s="118">
        <f t="shared" si="4"/>
        <v>13.000000000000274</v>
      </c>
      <c r="K25" s="119">
        <f t="shared" si="5"/>
        <v>4.9999999999996625</v>
      </c>
      <c r="L25" s="118">
        <f t="shared" si="6"/>
        <v>5</v>
      </c>
      <c r="M25" s="116">
        <f t="shared" ca="1" si="7"/>
        <v>0.46527777777777801</v>
      </c>
      <c r="N25" s="118" t="str">
        <f t="shared" si="8"/>
        <v/>
      </c>
      <c r="O25" s="118">
        <f t="shared" si="9"/>
        <v>3.9000000000000821</v>
      </c>
      <c r="P25" s="120">
        <f t="shared" si="10"/>
        <v>0.58625958160441694</v>
      </c>
      <c r="Q25" s="118">
        <f t="shared" si="11"/>
        <v>0</v>
      </c>
      <c r="R25" s="118">
        <f t="shared" si="12"/>
        <v>3.9000000000000821</v>
      </c>
      <c r="S25" s="120">
        <f t="shared" si="13"/>
        <v>0.58625958160441694</v>
      </c>
    </row>
    <row r="26" spans="1:19" ht="15.75" x14ac:dyDescent="0.25">
      <c r="A26" s="126"/>
      <c r="B26" s="125"/>
      <c r="D26" s="126">
        <v>0.6</v>
      </c>
      <c r="E26" s="125">
        <v>0.60416666666666696</v>
      </c>
      <c r="F26" s="67">
        <f t="shared" si="1"/>
        <v>0.60416666666666696</v>
      </c>
      <c r="G26" s="125">
        <v>0.60763888888888895</v>
      </c>
      <c r="H26" s="67">
        <f t="shared" si="2"/>
        <v>0.60763888888888895</v>
      </c>
      <c r="I26" s="117" t="str">
        <f t="shared" si="3"/>
        <v/>
      </c>
      <c r="J26" s="118">
        <f t="shared" si="4"/>
        <v>0.99999999999935696</v>
      </c>
      <c r="K26" s="119">
        <f t="shared" si="5"/>
        <v>4.9999999999996625</v>
      </c>
      <c r="L26" s="118">
        <f t="shared" si="6"/>
        <v>6</v>
      </c>
      <c r="M26" s="116">
        <f t="shared" ca="1" si="7"/>
        <v>0.46527777777777801</v>
      </c>
      <c r="N26" s="118" t="str">
        <f t="shared" si="8"/>
        <v/>
      </c>
      <c r="O26" s="118">
        <f t="shared" si="9"/>
        <v>0.29999999999980709</v>
      </c>
      <c r="P26" s="120">
        <f t="shared" si="10"/>
        <v>4.5096890892617508E-2</v>
      </c>
      <c r="Q26" s="118">
        <f t="shared" si="11"/>
        <v>2.9999999999997975</v>
      </c>
      <c r="R26" s="118">
        <f t="shared" si="12"/>
        <v>3.2999999999996046</v>
      </c>
      <c r="S26" s="120">
        <f t="shared" si="13"/>
        <v>3.045096890892415</v>
      </c>
    </row>
    <row r="27" spans="1:19" ht="15.75" x14ac:dyDescent="0.25">
      <c r="A27" s="126"/>
      <c r="B27" s="125"/>
      <c r="D27" s="126">
        <v>0</v>
      </c>
      <c r="E27" s="125">
        <v>0.60833333333333295</v>
      </c>
      <c r="F27" s="67">
        <f t="shared" si="1"/>
        <v>0.60833333333333295</v>
      </c>
      <c r="G27" s="125">
        <v>0.61180555555555605</v>
      </c>
      <c r="H27" s="67">
        <f t="shared" si="2"/>
        <v>0.61180555555555605</v>
      </c>
      <c r="I27" s="117" t="str">
        <f t="shared" si="3"/>
        <v/>
      </c>
      <c r="J27" s="118">
        <f t="shared" si="4"/>
        <v>11.999999999999478</v>
      </c>
      <c r="K27" s="119">
        <f t="shared" si="5"/>
        <v>5.0000000000012612</v>
      </c>
      <c r="L27" s="118">
        <f t="shared" si="6"/>
        <v>7</v>
      </c>
      <c r="M27" s="116">
        <f t="shared" ca="1" si="7"/>
        <v>0.46527777777777801</v>
      </c>
      <c r="N27" s="118" t="str">
        <f t="shared" si="8"/>
        <v/>
      </c>
      <c r="O27" s="118">
        <f t="shared" si="9"/>
        <v>3.5999999999998433</v>
      </c>
      <c r="P27" s="120">
        <f t="shared" si="10"/>
        <v>0.54116269071173451</v>
      </c>
      <c r="Q27" s="118">
        <f t="shared" si="11"/>
        <v>0</v>
      </c>
      <c r="R27" s="118">
        <f t="shared" si="12"/>
        <v>3.5999999999998433</v>
      </c>
      <c r="S27" s="120">
        <f t="shared" si="13"/>
        <v>0.54116269071173451</v>
      </c>
    </row>
    <row r="28" spans="1:19" ht="15.75" x14ac:dyDescent="0.25">
      <c r="A28" s="126"/>
      <c r="B28" s="125"/>
      <c r="D28" s="126">
        <v>0.6</v>
      </c>
      <c r="E28" s="125">
        <v>0.62013888888888902</v>
      </c>
      <c r="F28" s="67">
        <f t="shared" si="1"/>
        <v>0.62013888888888902</v>
      </c>
      <c r="G28" s="125">
        <v>0.62291666666666701</v>
      </c>
      <c r="H28" s="67">
        <f t="shared" si="2"/>
        <v>0.62291666666666701</v>
      </c>
      <c r="I28" s="117" t="str">
        <f t="shared" si="3"/>
        <v/>
      </c>
      <c r="J28" s="118">
        <f t="shared" si="4"/>
        <v>0.99999999999935696</v>
      </c>
      <c r="K28" s="119">
        <f t="shared" si="5"/>
        <v>4.0000000000003055</v>
      </c>
      <c r="L28" s="118">
        <f t="shared" si="6"/>
        <v>8</v>
      </c>
      <c r="M28" s="116">
        <f t="shared" ca="1" si="7"/>
        <v>0.46527777777777801</v>
      </c>
      <c r="N28" s="118" t="str">
        <f t="shared" si="8"/>
        <v/>
      </c>
      <c r="O28" s="118">
        <f t="shared" si="9"/>
        <v>0.29999999999980709</v>
      </c>
      <c r="P28" s="120">
        <f t="shared" si="10"/>
        <v>4.5096890892617508E-2</v>
      </c>
      <c r="Q28" s="118">
        <f t="shared" si="11"/>
        <v>2.4000000000001833</v>
      </c>
      <c r="R28" s="118">
        <f t="shared" si="12"/>
        <v>2.6999999999999904</v>
      </c>
      <c r="S28" s="120">
        <f t="shared" si="13"/>
        <v>2.4450968908928008</v>
      </c>
    </row>
    <row r="29" spans="1:19" ht="15.75" x14ac:dyDescent="0.25">
      <c r="A29" s="126"/>
      <c r="B29" s="125"/>
      <c r="D29" s="126">
        <v>0</v>
      </c>
      <c r="E29" s="125">
        <v>0.62361111111111101</v>
      </c>
      <c r="F29" s="67">
        <f t="shared" si="1"/>
        <v>0.62361111111111101</v>
      </c>
      <c r="G29" s="125">
        <v>0.62708333333333299</v>
      </c>
      <c r="H29" s="67">
        <f t="shared" si="2"/>
        <v>0.62708333333333299</v>
      </c>
      <c r="I29" s="117" t="str">
        <f t="shared" si="3"/>
        <v/>
      </c>
      <c r="J29" s="118">
        <f t="shared" si="4"/>
        <v>12.000000000000917</v>
      </c>
      <c r="K29" s="119">
        <f t="shared" si="5"/>
        <v>4.9999999999996625</v>
      </c>
      <c r="L29" s="118">
        <f t="shared" si="6"/>
        <v>9</v>
      </c>
      <c r="M29" s="116">
        <f t="shared" ca="1" si="7"/>
        <v>0.46527777777777801</v>
      </c>
      <c r="N29" s="118" t="str">
        <f t="shared" si="8"/>
        <v/>
      </c>
      <c r="O29" s="118">
        <f t="shared" si="9"/>
        <v>3.600000000000275</v>
      </c>
      <c r="P29" s="120">
        <f t="shared" si="10"/>
        <v>0.54116269071179945</v>
      </c>
      <c r="Q29" s="118">
        <f t="shared" si="11"/>
        <v>0</v>
      </c>
      <c r="R29" s="118">
        <f t="shared" si="12"/>
        <v>3.600000000000275</v>
      </c>
      <c r="S29" s="120">
        <f t="shared" si="13"/>
        <v>0.54116269071179945</v>
      </c>
    </row>
    <row r="30" spans="1:19" ht="15.75" x14ac:dyDescent="0.25">
      <c r="A30" s="126"/>
      <c r="B30" s="125"/>
      <c r="D30" s="126">
        <v>0.6</v>
      </c>
      <c r="E30" s="125">
        <v>0.63541666666666696</v>
      </c>
      <c r="F30" s="67">
        <f t="shared" si="1"/>
        <v>0.63541666666666696</v>
      </c>
      <c r="G30" s="125">
        <v>0.63680555555555596</v>
      </c>
      <c r="H30" s="67">
        <f t="shared" si="2"/>
        <v>0.63680555555555596</v>
      </c>
      <c r="I30" s="117" t="str">
        <f t="shared" si="3"/>
        <v/>
      </c>
      <c r="J30" s="118">
        <f t="shared" si="4"/>
        <v>0.99999999999935696</v>
      </c>
      <c r="K30" s="119">
        <f t="shared" si="5"/>
        <v>2.0000000000001528</v>
      </c>
      <c r="L30" s="118">
        <f t="shared" si="6"/>
        <v>10</v>
      </c>
      <c r="M30" s="116">
        <f t="shared" ca="1" si="7"/>
        <v>0.46527777777777801</v>
      </c>
      <c r="N30" s="118" t="str">
        <f t="shared" si="8"/>
        <v/>
      </c>
      <c r="O30" s="118">
        <f t="shared" si="9"/>
        <v>0.29999999999980709</v>
      </c>
      <c r="P30" s="120">
        <f t="shared" si="10"/>
        <v>4.5096890892617508E-2</v>
      </c>
      <c r="Q30" s="118">
        <f t="shared" si="11"/>
        <v>1.2000000000000917</v>
      </c>
      <c r="R30" s="118">
        <f t="shared" si="12"/>
        <v>1.4999999999998987</v>
      </c>
      <c r="S30" s="120">
        <f t="shared" si="13"/>
        <v>1.2450968908927091</v>
      </c>
    </row>
    <row r="31" spans="1:19" ht="15.75" x14ac:dyDescent="0.25">
      <c r="A31" s="126"/>
      <c r="B31" s="125"/>
      <c r="D31" s="126">
        <v>0</v>
      </c>
      <c r="E31" s="125">
        <v>0.63749999999999996</v>
      </c>
      <c r="F31" s="67">
        <f t="shared" si="1"/>
        <v>0.63749999999999996</v>
      </c>
      <c r="G31" s="125">
        <v>0.64097222222222205</v>
      </c>
      <c r="H31" s="67">
        <f t="shared" si="2"/>
        <v>0.64097222222222205</v>
      </c>
      <c r="I31" s="117" t="str">
        <f t="shared" si="3"/>
        <v/>
      </c>
      <c r="J31" s="118">
        <f t="shared" si="4"/>
        <v>13.000000000000274</v>
      </c>
      <c r="K31" s="119">
        <f t="shared" si="5"/>
        <v>4.9999999999998224</v>
      </c>
      <c r="L31" s="118">
        <f t="shared" si="6"/>
        <v>11</v>
      </c>
      <c r="M31" s="116">
        <f t="shared" ca="1" si="7"/>
        <v>0.46527777777777801</v>
      </c>
      <c r="N31" s="118" t="str">
        <f t="shared" si="8"/>
        <v/>
      </c>
      <c r="O31" s="118">
        <f t="shared" si="9"/>
        <v>3.9000000000000821</v>
      </c>
      <c r="P31" s="120">
        <f t="shared" si="10"/>
        <v>0.58625958160441694</v>
      </c>
      <c r="Q31" s="118">
        <f t="shared" si="11"/>
        <v>0</v>
      </c>
      <c r="R31" s="118">
        <f t="shared" si="12"/>
        <v>3.9000000000000821</v>
      </c>
      <c r="S31" s="120">
        <f t="shared" si="13"/>
        <v>0.58625958160441694</v>
      </c>
    </row>
    <row r="32" spans="1:19" ht="15.75" x14ac:dyDescent="0.25">
      <c r="A32" s="126"/>
      <c r="B32" s="125"/>
      <c r="D32" s="126">
        <v>0.6</v>
      </c>
      <c r="E32" s="125">
        <v>0.65</v>
      </c>
      <c r="F32" s="67">
        <f t="shared" si="1"/>
        <v>0.65</v>
      </c>
      <c r="G32" s="125">
        <v>0.65208333333333302</v>
      </c>
      <c r="H32" s="67">
        <f t="shared" si="2"/>
        <v>0.65208333333333302</v>
      </c>
      <c r="I32" s="117" t="str">
        <f t="shared" si="3"/>
        <v/>
      </c>
      <c r="J32" s="118">
        <f t="shared" si="4"/>
        <v>1.0000000000007958</v>
      </c>
      <c r="K32" s="119">
        <f t="shared" si="5"/>
        <v>2.9999999999995097</v>
      </c>
      <c r="L32" s="118">
        <f t="shared" si="6"/>
        <v>12</v>
      </c>
      <c r="M32" s="116">
        <f t="shared" ca="1" si="7"/>
        <v>0.46527777777777801</v>
      </c>
      <c r="N32" s="118" t="str">
        <f t="shared" si="8"/>
        <v/>
      </c>
      <c r="O32" s="118">
        <f t="shared" si="9"/>
        <v>0.30000000000023874</v>
      </c>
      <c r="P32" s="120">
        <f t="shared" si="10"/>
        <v>4.5096890892682401E-2</v>
      </c>
      <c r="Q32" s="118">
        <f t="shared" si="11"/>
        <v>1.7999999999997058</v>
      </c>
      <c r="R32" s="118">
        <f t="shared" si="12"/>
        <v>2.0999999999999446</v>
      </c>
      <c r="S32" s="120">
        <f t="shared" si="13"/>
        <v>1.8450968908923882</v>
      </c>
    </row>
    <row r="33" spans="1:19" ht="15.75" x14ac:dyDescent="0.25">
      <c r="A33" s="126"/>
      <c r="B33" s="125"/>
      <c r="D33" s="126">
        <v>0</v>
      </c>
      <c r="E33" s="125">
        <v>0.65277777777777801</v>
      </c>
      <c r="F33" s="67">
        <f t="shared" si="1"/>
        <v>0.65277777777777801</v>
      </c>
      <c r="G33" s="125">
        <v>0.655555555555556</v>
      </c>
      <c r="H33" s="67">
        <f t="shared" si="2"/>
        <v>0.655555555555556</v>
      </c>
      <c r="I33" s="117" t="str">
        <f t="shared" si="3"/>
        <v/>
      </c>
      <c r="J33" s="118">
        <f t="shared" si="4"/>
        <v>14.999999999998987</v>
      </c>
      <c r="K33" s="119">
        <f t="shared" si="5"/>
        <v>4.0000000000003055</v>
      </c>
      <c r="L33" s="118">
        <f t="shared" si="6"/>
        <v>13</v>
      </c>
      <c r="M33" s="116">
        <f t="shared" ca="1" si="7"/>
        <v>0.46527777777777801</v>
      </c>
      <c r="N33" s="118" t="str">
        <f t="shared" si="8"/>
        <v/>
      </c>
      <c r="O33" s="118">
        <f t="shared" si="9"/>
        <v>14.999999999998987</v>
      </c>
      <c r="P33" s="120">
        <f t="shared" si="10"/>
        <v>2.0677308340160989</v>
      </c>
      <c r="Q33" s="118">
        <f t="shared" si="11"/>
        <v>0</v>
      </c>
      <c r="R33" s="118">
        <f t="shared" si="12"/>
        <v>14.999999999998987</v>
      </c>
      <c r="S33" s="120">
        <f t="shared" si="13"/>
        <v>2.0677308340160989</v>
      </c>
    </row>
    <row r="34" spans="1:19" ht="15.75" x14ac:dyDescent="0.25">
      <c r="A34" s="126"/>
      <c r="B34" s="125"/>
      <c r="D34" s="126">
        <v>2</v>
      </c>
      <c r="E34" s="125">
        <v>0.66597222222222197</v>
      </c>
      <c r="F34" s="67">
        <f t="shared" si="1"/>
        <v>0.66597222222222197</v>
      </c>
      <c r="G34" s="125">
        <v>0.68611111111111101</v>
      </c>
      <c r="H34" s="67">
        <f t="shared" si="2"/>
        <v>0.68611111111111101</v>
      </c>
      <c r="I34" s="117">
        <f t="shared" ref="I34" si="14">IF(OR(A35&lt;&gt;"",D35=""),H34+TIME(0,5,0),"")</f>
        <v>0.68958333333333321</v>
      </c>
      <c r="J34" s="118" t="str">
        <f t="shared" ref="J34" si="15">IF(AND(OR(AND(A34&lt;&gt;"",A35=""),AND(A34="",A35="")),D35&lt;&gt;""),(F35-H34)*1440,"")</f>
        <v/>
      </c>
      <c r="K34" s="119">
        <f t="shared" ref="K34" si="16">(H34-F34)*1440</f>
        <v>29.000000000000217</v>
      </c>
      <c r="L34" s="118">
        <f t="shared" ref="L34" si="17">IF(A34&lt;&gt;"",1,L33+1)</f>
        <v>14</v>
      </c>
      <c r="M34" s="116">
        <f t="shared" ref="M34" ca="1" si="18">OFFSET(B34,-L34+1,0)</f>
        <v>0.46527777777777801</v>
      </c>
      <c r="N34" s="118" t="e">
        <f t="shared" ref="N34" ca="1" si="19">IF(I34&lt;&gt;"",(I34-VALUE(CONCATENATE(LEFT(M34,LEN(M34)-2),":",RIGHT(M34,2))))*1440,"")</f>
        <v>#VALUE!</v>
      </c>
      <c r="O34" s="118">
        <f t="shared" ref="O34" si="20">IF(J34&lt;&gt;"",(D34+D35)*J34/2,D34*5/2)</f>
        <v>5</v>
      </c>
      <c r="P34" s="120">
        <f t="shared" ref="P34" si="21">IF(J34&lt;&gt;"",(D35-D34)*J34/LN((D35+0.000001)/(D34+0.000001)),-5*(D34-0.000001)/(LN(1/D34)-13.8155))</f>
        <v>0.68924379203313568</v>
      </c>
      <c r="Q34" s="118">
        <f t="shared" ref="Q34" si="22">(D34*K34)</f>
        <v>58.000000000000433</v>
      </c>
      <c r="R34" s="118">
        <f t="shared" ref="R34" si="23">O34+Q34</f>
        <v>63.000000000000433</v>
      </c>
      <c r="S34" s="120">
        <f t="shared" ref="S34" si="24">P34+Q34</f>
        <v>58.689243792033572</v>
      </c>
    </row>
    <row r="35" spans="1:19" ht="15.75" x14ac:dyDescent="0.25">
      <c r="A35" s="124">
        <v>37176</v>
      </c>
      <c r="B35" s="125">
        <v>0.35625000000000001</v>
      </c>
      <c r="D35" s="126">
        <v>1.2E-2</v>
      </c>
      <c r="E35" s="125">
        <v>0.453472222222222</v>
      </c>
      <c r="F35" s="67">
        <f t="shared" si="1"/>
        <v>0.453472222222222</v>
      </c>
      <c r="G35" s="125">
        <v>0.45972222222222198</v>
      </c>
      <c r="H35" s="67">
        <f t="shared" si="2"/>
        <v>0.45972222222222198</v>
      </c>
      <c r="I35" s="117" t="str">
        <f t="shared" si="3"/>
        <v/>
      </c>
      <c r="J35" s="118">
        <f t="shared" si="4"/>
        <v>10.000000000000844</v>
      </c>
      <c r="K35" s="119">
        <f t="shared" si="5"/>
        <v>8.999999999999968</v>
      </c>
      <c r="L35" s="118">
        <f>IF(A35&lt;&gt;"",1,#REF!+1)</f>
        <v>1</v>
      </c>
      <c r="M35" s="116">
        <f t="shared" ca="1" si="7"/>
        <v>0.35625000000000001</v>
      </c>
      <c r="N35" s="118" t="str">
        <f t="shared" si="8"/>
        <v/>
      </c>
      <c r="O35" s="118">
        <f t="shared" si="9"/>
        <v>4.0600000000003424</v>
      </c>
      <c r="P35" s="120">
        <f t="shared" si="10"/>
        <v>1.8763589026252847</v>
      </c>
      <c r="Q35" s="118">
        <f t="shared" si="11"/>
        <v>0.10799999999999962</v>
      </c>
      <c r="R35" s="118">
        <f t="shared" si="12"/>
        <v>4.1680000000003421</v>
      </c>
      <c r="S35" s="120">
        <f t="shared" si="13"/>
        <v>1.9843589026252844</v>
      </c>
    </row>
    <row r="36" spans="1:19" ht="15.75" x14ac:dyDescent="0.25">
      <c r="A36" s="126"/>
      <c r="B36" s="125"/>
      <c r="D36" s="126">
        <v>0.8</v>
      </c>
      <c r="E36" s="125">
        <v>0.46666666666666701</v>
      </c>
      <c r="F36" s="67">
        <f t="shared" si="1"/>
        <v>0.46666666666666701</v>
      </c>
      <c r="G36" s="125">
        <v>0.47083333333333299</v>
      </c>
      <c r="H36" s="67">
        <f t="shared" si="2"/>
        <v>0.47083333333333299</v>
      </c>
      <c r="I36" s="117" t="str">
        <f t="shared" si="3"/>
        <v/>
      </c>
      <c r="J36" s="118">
        <f t="shared" si="4"/>
        <v>2.0000000000001528</v>
      </c>
      <c r="K36" s="119">
        <f t="shared" si="5"/>
        <v>5.9999999999990195</v>
      </c>
      <c r="L36" s="118">
        <f t="shared" si="6"/>
        <v>2</v>
      </c>
      <c r="M36" s="116">
        <f t="shared" ca="1" si="7"/>
        <v>0.35625000000000001</v>
      </c>
      <c r="N36" s="118" t="str">
        <f t="shared" si="8"/>
        <v/>
      </c>
      <c r="O36" s="118">
        <f t="shared" si="9"/>
        <v>1.8000000000001375</v>
      </c>
      <c r="P36" s="120">
        <f t="shared" si="10"/>
        <v>1.792570055402575</v>
      </c>
      <c r="Q36" s="118">
        <f t="shared" si="11"/>
        <v>4.7999999999992156</v>
      </c>
      <c r="R36" s="118">
        <f t="shared" si="12"/>
        <v>6.5999999999993531</v>
      </c>
      <c r="S36" s="120">
        <f t="shared" si="13"/>
        <v>6.5925700554017901</v>
      </c>
    </row>
    <row r="37" spans="1:19" ht="15.75" x14ac:dyDescent="0.25">
      <c r="A37" s="126"/>
      <c r="B37" s="125"/>
      <c r="D37" s="126">
        <v>1</v>
      </c>
      <c r="E37" s="125">
        <v>0.47222222222222199</v>
      </c>
      <c r="F37" s="67">
        <f t="shared" si="1"/>
        <v>0.47222222222222199</v>
      </c>
      <c r="G37" s="125">
        <v>0.48958333333333298</v>
      </c>
      <c r="H37" s="67">
        <f t="shared" si="2"/>
        <v>0.48958333333333298</v>
      </c>
      <c r="I37" s="117" t="str">
        <f t="shared" si="3"/>
        <v/>
      </c>
      <c r="J37" s="118">
        <f t="shared" si="4"/>
        <v>10.000000000000844</v>
      </c>
      <c r="K37" s="119">
        <f t="shared" si="5"/>
        <v>24.999999999999829</v>
      </c>
      <c r="L37" s="118">
        <f t="shared" si="6"/>
        <v>3</v>
      </c>
      <c r="M37" s="116">
        <f t="shared" ca="1" si="7"/>
        <v>0.35625000000000001</v>
      </c>
      <c r="N37" s="118" t="str">
        <f t="shared" si="8"/>
        <v/>
      </c>
      <c r="O37" s="118">
        <f t="shared" si="9"/>
        <v>55.00000000000464</v>
      </c>
      <c r="P37" s="120">
        <f t="shared" si="10"/>
        <v>39.086518648840986</v>
      </c>
      <c r="Q37" s="118">
        <f t="shared" si="11"/>
        <v>24.999999999999829</v>
      </c>
      <c r="R37" s="118">
        <f t="shared" si="12"/>
        <v>80.000000000004462</v>
      </c>
      <c r="S37" s="120">
        <f t="shared" si="13"/>
        <v>64.086518648840809</v>
      </c>
    </row>
    <row r="38" spans="1:19" ht="15.75" x14ac:dyDescent="0.25">
      <c r="A38" s="126"/>
      <c r="B38" s="125"/>
      <c r="D38" s="126">
        <v>10</v>
      </c>
      <c r="E38" s="125">
        <v>0.49652777777777801</v>
      </c>
      <c r="F38" s="67">
        <f t="shared" si="1"/>
        <v>0.49652777777777801</v>
      </c>
      <c r="G38" s="125">
        <v>0.500694444444444</v>
      </c>
      <c r="H38" s="67">
        <f t="shared" si="2"/>
        <v>0.500694444444444</v>
      </c>
      <c r="I38" s="117" t="str">
        <f t="shared" si="3"/>
        <v/>
      </c>
      <c r="J38" s="118">
        <f t="shared" si="4"/>
        <v>8.0000000000006111</v>
      </c>
      <c r="K38" s="119">
        <f t="shared" si="5"/>
        <v>5.9999999999990195</v>
      </c>
      <c r="L38" s="118">
        <f t="shared" si="6"/>
        <v>4</v>
      </c>
      <c r="M38" s="116">
        <f t="shared" ca="1" si="7"/>
        <v>0.35625000000000001</v>
      </c>
      <c r="N38" s="118" t="str">
        <f t="shared" si="8"/>
        <v/>
      </c>
      <c r="O38" s="118">
        <f t="shared" si="9"/>
        <v>44.000000000003361</v>
      </c>
      <c r="P38" s="120">
        <f t="shared" si="10"/>
        <v>31.269214919072539</v>
      </c>
      <c r="Q38" s="118">
        <f t="shared" si="11"/>
        <v>59.999999999990195</v>
      </c>
      <c r="R38" s="118">
        <f t="shared" si="12"/>
        <v>103.99999999999355</v>
      </c>
      <c r="S38" s="120">
        <f t="shared" si="13"/>
        <v>91.269214919062733</v>
      </c>
    </row>
    <row r="39" spans="1:19" ht="15.75" x14ac:dyDescent="0.25">
      <c r="A39" s="126"/>
      <c r="B39" s="125"/>
      <c r="D39" s="126">
        <v>1</v>
      </c>
      <c r="E39" s="125">
        <v>0.50624999999999998</v>
      </c>
      <c r="F39" s="67">
        <f t="shared" si="1"/>
        <v>0.50624999999999998</v>
      </c>
      <c r="G39" s="125">
        <v>0.51666666666666705</v>
      </c>
      <c r="H39" s="67">
        <f t="shared" si="2"/>
        <v>0.51666666666666705</v>
      </c>
      <c r="I39" s="117">
        <f t="shared" si="3"/>
        <v>0.52013888888888926</v>
      </c>
      <c r="J39" s="118" t="str">
        <f t="shared" si="4"/>
        <v/>
      </c>
      <c r="K39" s="119">
        <f t="shared" si="5"/>
        <v>15.000000000000586</v>
      </c>
      <c r="L39" s="118">
        <f t="shared" si="6"/>
        <v>5</v>
      </c>
      <c r="M39" s="116">
        <f t="shared" ca="1" si="7"/>
        <v>0.35625000000000001</v>
      </c>
      <c r="N39" s="118" t="e">
        <f t="shared" ca="1" si="8"/>
        <v>#VALUE!</v>
      </c>
      <c r="O39" s="118">
        <f t="shared" si="9"/>
        <v>2.5</v>
      </c>
      <c r="P39" s="120">
        <f t="shared" si="10"/>
        <v>0.36191198291773735</v>
      </c>
      <c r="Q39" s="118">
        <f t="shared" si="11"/>
        <v>15.000000000000586</v>
      </c>
      <c r="R39" s="118">
        <f t="shared" si="12"/>
        <v>17.500000000000586</v>
      </c>
      <c r="S39" s="120">
        <f t="shared" si="13"/>
        <v>15.361911982918324</v>
      </c>
    </row>
    <row r="40" spans="1:19" ht="15.75" x14ac:dyDescent="0.25">
      <c r="A40" s="124">
        <v>37176</v>
      </c>
      <c r="B40" s="125">
        <f>TIME(14,38,0)</f>
        <v>0.60972222222222217</v>
      </c>
      <c r="D40" s="126">
        <v>0.8</v>
      </c>
      <c r="E40" s="125">
        <v>0.63263888888888897</v>
      </c>
      <c r="F40" s="67">
        <f t="shared" si="1"/>
        <v>0.63263888888888897</v>
      </c>
      <c r="G40" s="125">
        <v>0.63819444444444395</v>
      </c>
      <c r="H40" s="67">
        <f t="shared" si="2"/>
        <v>0.63819444444444395</v>
      </c>
      <c r="I40" s="117" t="str">
        <f t="shared" si="3"/>
        <v/>
      </c>
      <c r="J40" s="118">
        <f t="shared" si="4"/>
        <v>8.0000000000007709</v>
      </c>
      <c r="K40" s="119">
        <f t="shared" si="5"/>
        <v>7.9999999999991722</v>
      </c>
      <c r="L40" s="118">
        <f t="shared" si="6"/>
        <v>1</v>
      </c>
      <c r="M40" s="116">
        <f t="shared" ca="1" si="7"/>
        <v>0.60972222222222217</v>
      </c>
      <c r="N40" s="118" t="str">
        <f t="shared" si="8"/>
        <v/>
      </c>
      <c r="O40" s="118">
        <f t="shared" si="9"/>
        <v>3.2400000000003124</v>
      </c>
      <c r="P40" s="120">
        <f t="shared" si="10"/>
        <v>1.4422875408094797</v>
      </c>
      <c r="Q40" s="118">
        <f t="shared" si="11"/>
        <v>6.3999999999993378</v>
      </c>
      <c r="R40" s="118">
        <f t="shared" si="12"/>
        <v>9.6399999999996506</v>
      </c>
      <c r="S40" s="120">
        <f t="shared" si="13"/>
        <v>7.8422875408088171</v>
      </c>
    </row>
    <row r="41" spans="1:19" ht="15.75" x14ac:dyDescent="0.25">
      <c r="A41" s="126"/>
      <c r="B41" s="125"/>
      <c r="D41" s="126">
        <v>0.01</v>
      </c>
      <c r="E41" s="125">
        <v>0.64375000000000004</v>
      </c>
      <c r="F41" s="67">
        <f t="shared" si="1"/>
        <v>0.64375000000000004</v>
      </c>
      <c r="G41" s="125">
        <v>0.64513888888888904</v>
      </c>
      <c r="H41" s="67">
        <f t="shared" si="2"/>
        <v>0.64513888888888904</v>
      </c>
      <c r="I41" s="117" t="str">
        <f t="shared" si="3"/>
        <v/>
      </c>
      <c r="J41" s="118">
        <f t="shared" si="4"/>
        <v>13.999999999999631</v>
      </c>
      <c r="K41" s="119">
        <f t="shared" si="5"/>
        <v>2.0000000000001528</v>
      </c>
      <c r="L41" s="118">
        <f t="shared" si="6"/>
        <v>2</v>
      </c>
      <c r="M41" s="116">
        <f t="shared" ca="1" si="7"/>
        <v>0.60972222222222217</v>
      </c>
      <c r="N41" s="118" t="str">
        <f t="shared" si="8"/>
        <v/>
      </c>
      <c r="O41" s="118">
        <f t="shared" si="9"/>
        <v>140.06999999999633</v>
      </c>
      <c r="P41" s="120">
        <f t="shared" si="10"/>
        <v>36.819796260272305</v>
      </c>
      <c r="Q41" s="118">
        <f t="shared" si="11"/>
        <v>2.0000000000001527E-2</v>
      </c>
      <c r="R41" s="118">
        <f t="shared" si="12"/>
        <v>140.08999999999634</v>
      </c>
      <c r="S41" s="120">
        <f t="shared" si="13"/>
        <v>36.839796260272308</v>
      </c>
    </row>
    <row r="42" spans="1:19" ht="15.75" x14ac:dyDescent="0.25">
      <c r="A42" s="126"/>
      <c r="B42" s="125"/>
      <c r="D42" s="126">
        <v>20</v>
      </c>
      <c r="E42" s="125">
        <v>0.65486111111111101</v>
      </c>
      <c r="F42" s="67">
        <f t="shared" si="1"/>
        <v>0.65486111111111101</v>
      </c>
      <c r="G42" s="125">
        <v>0.65833333333333299</v>
      </c>
      <c r="H42" s="67">
        <f t="shared" si="2"/>
        <v>0.65833333333333299</v>
      </c>
      <c r="I42" s="117">
        <f t="shared" si="3"/>
        <v>0.6618055555555552</v>
      </c>
      <c r="J42" s="118" t="str">
        <f t="shared" si="4"/>
        <v/>
      </c>
      <c r="K42" s="119">
        <f t="shared" si="5"/>
        <v>4.9999999999996625</v>
      </c>
      <c r="L42" s="118">
        <f t="shared" si="6"/>
        <v>3</v>
      </c>
      <c r="M42" s="116">
        <f t="shared" ca="1" si="7"/>
        <v>0.60972222222222217</v>
      </c>
      <c r="N42" s="118" t="e">
        <f t="shared" ca="1" si="8"/>
        <v>#VALUE!</v>
      </c>
      <c r="O42" s="118">
        <f t="shared" si="9"/>
        <v>50</v>
      </c>
      <c r="P42" s="120">
        <f t="shared" si="10"/>
        <v>5.9484036251947776</v>
      </c>
      <c r="Q42" s="118">
        <f t="shared" si="11"/>
        <v>99.99999999999325</v>
      </c>
      <c r="R42" s="118">
        <f t="shared" si="12"/>
        <v>149.99999999999324</v>
      </c>
      <c r="S42" s="120">
        <f t="shared" si="13"/>
        <v>105.94840362518802</v>
      </c>
    </row>
    <row r="43" spans="1:19" ht="15.75" x14ac:dyDescent="0.25">
      <c r="A43" s="124">
        <v>37179</v>
      </c>
      <c r="B43" s="125">
        <v>0.561805555555556</v>
      </c>
      <c r="D43" s="126">
        <v>0.01</v>
      </c>
      <c r="E43" s="125">
        <v>0.63749999999999996</v>
      </c>
      <c r="F43" s="67">
        <f t="shared" si="1"/>
        <v>0.63749999999999996</v>
      </c>
      <c r="G43" s="125">
        <v>0.64791666666666703</v>
      </c>
      <c r="H43" s="67">
        <f t="shared" si="2"/>
        <v>0.64791666666666703</v>
      </c>
      <c r="I43" s="117" t="str">
        <f t="shared" si="3"/>
        <v/>
      </c>
      <c r="J43" s="118">
        <f t="shared" si="4"/>
        <v>12.999999999998835</v>
      </c>
      <c r="K43" s="119">
        <f t="shared" si="5"/>
        <v>15.000000000000586</v>
      </c>
      <c r="L43" s="118">
        <f t="shared" si="6"/>
        <v>1</v>
      </c>
      <c r="M43" s="116">
        <f t="shared" ca="1" si="7"/>
        <v>0.561805555555556</v>
      </c>
      <c r="N43" s="118" t="str">
        <f t="shared" si="8"/>
        <v/>
      </c>
      <c r="O43" s="118">
        <f t="shared" si="9"/>
        <v>0.84499999999992426</v>
      </c>
      <c r="P43" s="120">
        <f t="shared" si="10"/>
        <v>0.57549556279085801</v>
      </c>
      <c r="Q43" s="118">
        <f t="shared" si="11"/>
        <v>0.15000000000000588</v>
      </c>
      <c r="R43" s="118">
        <f t="shared" si="12"/>
        <v>0.99499999999993016</v>
      </c>
      <c r="S43" s="120">
        <f t="shared" si="13"/>
        <v>0.72549556279086391</v>
      </c>
    </row>
    <row r="44" spans="1:19" ht="15.75" x14ac:dyDescent="0.25">
      <c r="A44" s="126"/>
      <c r="B44" s="125"/>
      <c r="D44" s="126">
        <v>0.12</v>
      </c>
      <c r="E44" s="125">
        <v>0.656944444444444</v>
      </c>
      <c r="F44" s="67">
        <f t="shared" si="1"/>
        <v>0.656944444444444</v>
      </c>
      <c r="G44" s="125">
        <v>0.67291666666666705</v>
      </c>
      <c r="H44" s="67">
        <f t="shared" si="2"/>
        <v>0.67291666666666705</v>
      </c>
      <c r="I44" s="117">
        <f t="shared" si="3"/>
        <v>0.67638888888888926</v>
      </c>
      <c r="J44" s="118" t="str">
        <f t="shared" si="4"/>
        <v/>
      </c>
      <c r="K44" s="119">
        <f t="shared" si="5"/>
        <v>23.000000000001197</v>
      </c>
      <c r="L44" s="118">
        <f t="shared" si="6"/>
        <v>2</v>
      </c>
      <c r="M44" s="116">
        <f t="shared" ca="1" si="7"/>
        <v>0.561805555555556</v>
      </c>
      <c r="N44" s="118" t="e">
        <f t="shared" ca="1" si="8"/>
        <v>#VALUE!</v>
      </c>
      <c r="O44" s="118">
        <f t="shared" si="9"/>
        <v>0.3</v>
      </c>
      <c r="P44" s="120">
        <f t="shared" si="10"/>
        <v>5.1302511228153068E-2</v>
      </c>
      <c r="Q44" s="118">
        <f t="shared" si="11"/>
        <v>2.7600000000001437</v>
      </c>
      <c r="R44" s="118">
        <f t="shared" si="12"/>
        <v>3.0600000000001435</v>
      </c>
      <c r="S44" s="120">
        <f t="shared" si="13"/>
        <v>2.8113025112282966</v>
      </c>
    </row>
    <row r="45" spans="1:19" ht="15.75" x14ac:dyDescent="0.25">
      <c r="A45" s="124">
        <v>37182</v>
      </c>
      <c r="B45" s="125">
        <v>0.62291666666666701</v>
      </c>
      <c r="D45" s="126">
        <v>0.01</v>
      </c>
      <c r="E45" s="125">
        <v>0.65972222222222199</v>
      </c>
      <c r="F45" s="67">
        <f t="shared" si="1"/>
        <v>0.65972222222222199</v>
      </c>
      <c r="G45" s="125">
        <v>0.66111111111111098</v>
      </c>
      <c r="H45" s="67">
        <f t="shared" si="2"/>
        <v>0.66111111111111098</v>
      </c>
      <c r="I45" s="117" t="str">
        <f t="shared" si="3"/>
        <v/>
      </c>
      <c r="J45" s="118">
        <f t="shared" si="4"/>
        <v>4.9999999999996625</v>
      </c>
      <c r="K45" s="119">
        <f t="shared" si="5"/>
        <v>2.0000000000001528</v>
      </c>
      <c r="L45" s="118">
        <f t="shared" si="6"/>
        <v>1</v>
      </c>
      <c r="M45" s="116">
        <f t="shared" ca="1" si="7"/>
        <v>0.62291666666666701</v>
      </c>
      <c r="N45" s="118" t="str">
        <f t="shared" si="8"/>
        <v/>
      </c>
      <c r="O45" s="118">
        <f t="shared" si="9"/>
        <v>0.27499999999998143</v>
      </c>
      <c r="P45" s="120">
        <f t="shared" si="10"/>
        <v>0.19544015550862662</v>
      </c>
      <c r="Q45" s="118">
        <f t="shared" si="11"/>
        <v>2.0000000000001527E-2</v>
      </c>
      <c r="R45" s="118">
        <f t="shared" si="12"/>
        <v>0.29499999999998294</v>
      </c>
      <c r="S45" s="120">
        <f t="shared" si="13"/>
        <v>0.21544015550862813</v>
      </c>
    </row>
    <row r="46" spans="1:19" ht="15.75" x14ac:dyDescent="0.25">
      <c r="A46" s="126"/>
      <c r="B46" s="125"/>
      <c r="D46" s="126">
        <v>0.1</v>
      </c>
      <c r="E46" s="125">
        <v>0.66458333333333297</v>
      </c>
      <c r="F46" s="67">
        <f t="shared" si="1"/>
        <v>0.66458333333333297</v>
      </c>
      <c r="G46" s="125">
        <v>0.67430555555555605</v>
      </c>
      <c r="H46" s="67">
        <f t="shared" si="2"/>
        <v>0.67430555555555605</v>
      </c>
      <c r="I46" s="117">
        <f t="shared" si="3"/>
        <v>0.67777777777777826</v>
      </c>
      <c r="J46" s="118" t="str">
        <f t="shared" si="4"/>
        <v/>
      </c>
      <c r="K46" s="119">
        <f t="shared" si="5"/>
        <v>14.000000000001229</v>
      </c>
      <c r="L46" s="118">
        <f t="shared" si="6"/>
        <v>2</v>
      </c>
      <c r="M46" s="116">
        <f t="shared" ca="1" si="7"/>
        <v>0.62291666666666701</v>
      </c>
      <c r="N46" s="118" t="e">
        <f t="shared" ca="1" si="8"/>
        <v>#VALUE!</v>
      </c>
      <c r="O46" s="118">
        <f t="shared" si="9"/>
        <v>0.25</v>
      </c>
      <c r="P46" s="120">
        <f t="shared" si="10"/>
        <v>4.342905372259271E-2</v>
      </c>
      <c r="Q46" s="118">
        <f t="shared" si="11"/>
        <v>1.4000000000001229</v>
      </c>
      <c r="R46" s="118">
        <f t="shared" si="12"/>
        <v>1.6500000000001229</v>
      </c>
      <c r="S46" s="120">
        <f t="shared" si="13"/>
        <v>1.4434290537227157</v>
      </c>
    </row>
    <row r="47" spans="1:19" ht="15.75" x14ac:dyDescent="0.25">
      <c r="A47" s="124">
        <v>37183</v>
      </c>
      <c r="B47" s="125">
        <v>0.31666666666666698</v>
      </c>
      <c r="D47" s="126">
        <v>0.01</v>
      </c>
      <c r="E47" s="125">
        <v>0.34722222222222199</v>
      </c>
      <c r="F47" s="67">
        <f t="shared" si="1"/>
        <v>0.34722222222222199</v>
      </c>
      <c r="G47" s="125">
        <v>0.34861111111111098</v>
      </c>
      <c r="H47" s="67">
        <f t="shared" si="2"/>
        <v>0.34861111111111098</v>
      </c>
      <c r="I47" s="117" t="str">
        <f t="shared" si="3"/>
        <v/>
      </c>
      <c r="J47" s="118">
        <f t="shared" si="4"/>
        <v>8.000000000000691</v>
      </c>
      <c r="K47" s="119">
        <f t="shared" si="5"/>
        <v>2.0000000000001528</v>
      </c>
      <c r="L47" s="118">
        <f t="shared" si="6"/>
        <v>1</v>
      </c>
      <c r="M47" s="116">
        <f t="shared" ca="1" si="7"/>
        <v>0.31666666666666698</v>
      </c>
      <c r="N47" s="118" t="str">
        <f t="shared" si="8"/>
        <v/>
      </c>
      <c r="O47" s="118">
        <f t="shared" si="9"/>
        <v>8.0400000000006937</v>
      </c>
      <c r="P47" s="120">
        <f t="shared" si="10"/>
        <v>3.0047839454648995</v>
      </c>
      <c r="Q47" s="118">
        <f t="shared" si="11"/>
        <v>2.0000000000001527E-2</v>
      </c>
      <c r="R47" s="118">
        <f t="shared" si="12"/>
        <v>8.0600000000006951</v>
      </c>
      <c r="S47" s="120">
        <f t="shared" si="13"/>
        <v>3.0247839454649008</v>
      </c>
    </row>
    <row r="48" spans="1:19" ht="15.75" x14ac:dyDescent="0.25">
      <c r="A48" s="124"/>
      <c r="B48" s="125"/>
      <c r="D48" s="126">
        <v>2</v>
      </c>
      <c r="E48" s="125">
        <v>0.35416666666666702</v>
      </c>
      <c r="F48" s="67">
        <f t="shared" si="1"/>
        <v>0.35416666666666702</v>
      </c>
      <c r="G48" s="125">
        <v>0.40347222222222201</v>
      </c>
      <c r="H48" s="67">
        <f t="shared" si="2"/>
        <v>0.40347222222222201</v>
      </c>
      <c r="I48" s="117" t="str">
        <f t="shared" si="3"/>
        <v/>
      </c>
      <c r="J48" s="118">
        <f t="shared" si="4"/>
        <v>11.000000000000121</v>
      </c>
      <c r="K48" s="119">
        <f t="shared" si="5"/>
        <v>70.99999999999919</v>
      </c>
      <c r="L48" s="118">
        <f t="shared" si="6"/>
        <v>2</v>
      </c>
      <c r="M48" s="116">
        <f t="shared" ca="1" si="7"/>
        <v>0.31666666666666698</v>
      </c>
      <c r="N48" s="118" t="str">
        <f t="shared" si="8"/>
        <v/>
      </c>
      <c r="O48" s="118">
        <f t="shared" si="9"/>
        <v>11.550000000000127</v>
      </c>
      <c r="P48" s="120">
        <f t="shared" si="10"/>
        <v>6.9766135184990601</v>
      </c>
      <c r="Q48" s="118">
        <f t="shared" si="11"/>
        <v>141.99999999999838</v>
      </c>
      <c r="R48" s="118">
        <f t="shared" si="12"/>
        <v>153.54999999999851</v>
      </c>
      <c r="S48" s="120">
        <f t="shared" si="13"/>
        <v>148.97661351849743</v>
      </c>
    </row>
    <row r="49" spans="1:19" ht="15.75" x14ac:dyDescent="0.25">
      <c r="A49" s="124"/>
      <c r="B49" s="125"/>
      <c r="D49" s="126">
        <v>0.1</v>
      </c>
      <c r="E49" s="125">
        <v>0.41111111111111098</v>
      </c>
      <c r="F49" s="67">
        <f t="shared" si="1"/>
        <v>0.41111111111111098</v>
      </c>
      <c r="G49" s="125">
        <v>0.422916666666667</v>
      </c>
      <c r="H49" s="67">
        <f t="shared" si="2"/>
        <v>0.422916666666667</v>
      </c>
      <c r="I49" s="117" t="str">
        <f t="shared" si="3"/>
        <v/>
      </c>
      <c r="J49" s="118">
        <f t="shared" si="4"/>
        <v>7.9999999999991722</v>
      </c>
      <c r="K49" s="119">
        <f t="shared" si="5"/>
        <v>17.000000000000661</v>
      </c>
      <c r="L49" s="118">
        <f t="shared" si="6"/>
        <v>3</v>
      </c>
      <c r="M49" s="116">
        <f t="shared" ca="1" si="7"/>
        <v>0.31666666666666698</v>
      </c>
      <c r="N49" s="118" t="str">
        <f t="shared" si="8"/>
        <v/>
      </c>
      <c r="O49" s="118">
        <f t="shared" si="9"/>
        <v>4.3999999999995447</v>
      </c>
      <c r="P49" s="120">
        <f t="shared" si="10"/>
        <v>3.126932491721607</v>
      </c>
      <c r="Q49" s="118">
        <f t="shared" si="11"/>
        <v>1.7000000000000661</v>
      </c>
      <c r="R49" s="118">
        <f t="shared" si="12"/>
        <v>6.0999999999996106</v>
      </c>
      <c r="S49" s="120">
        <f t="shared" si="13"/>
        <v>4.8269324917216734</v>
      </c>
    </row>
    <row r="50" spans="1:19" ht="15.75" x14ac:dyDescent="0.25">
      <c r="A50" s="126"/>
      <c r="B50" s="125"/>
      <c r="D50" s="126">
        <v>1</v>
      </c>
      <c r="E50" s="125">
        <v>0.42847222222222198</v>
      </c>
      <c r="F50" s="67">
        <f t="shared" si="1"/>
        <v>0.42847222222222198</v>
      </c>
      <c r="G50" s="125">
        <v>0.43541666666666701</v>
      </c>
      <c r="H50" s="67">
        <f t="shared" si="2"/>
        <v>0.43541666666666701</v>
      </c>
      <c r="I50" s="117" t="str">
        <f t="shared" si="3"/>
        <v/>
      </c>
      <c r="J50" s="118">
        <f t="shared" si="4"/>
        <v>7.9999999999991722</v>
      </c>
      <c r="K50" s="119">
        <f t="shared" si="5"/>
        <v>10.000000000000844</v>
      </c>
      <c r="L50" s="118">
        <f t="shared" si="6"/>
        <v>4</v>
      </c>
      <c r="M50" s="116">
        <f t="shared" ca="1" si="7"/>
        <v>0.31666666666666698</v>
      </c>
      <c r="N50" s="118" t="str">
        <f t="shared" si="8"/>
        <v/>
      </c>
      <c r="O50" s="118">
        <f t="shared" si="9"/>
        <v>43.999999999995445</v>
      </c>
      <c r="P50" s="120">
        <f t="shared" si="10"/>
        <v>31.269214919066918</v>
      </c>
      <c r="Q50" s="118">
        <f t="shared" si="11"/>
        <v>10.000000000000844</v>
      </c>
      <c r="R50" s="118">
        <f t="shared" si="12"/>
        <v>53.999999999996291</v>
      </c>
      <c r="S50" s="120">
        <f t="shared" si="13"/>
        <v>41.269214919067764</v>
      </c>
    </row>
    <row r="51" spans="1:19" ht="15.75" x14ac:dyDescent="0.25">
      <c r="A51" s="126"/>
      <c r="B51" s="125"/>
      <c r="D51" s="126">
        <v>10</v>
      </c>
      <c r="E51" s="125">
        <v>0.44097222222222199</v>
      </c>
      <c r="F51" s="67">
        <f t="shared" si="1"/>
        <v>0.44097222222222199</v>
      </c>
      <c r="G51" s="125">
        <v>0.44513888888888897</v>
      </c>
      <c r="H51" s="67">
        <f t="shared" si="2"/>
        <v>0.44513888888888897</v>
      </c>
      <c r="I51" s="117" t="str">
        <f t="shared" si="3"/>
        <v/>
      </c>
      <c r="J51" s="118">
        <f t="shared" si="4"/>
        <v>2.9999999999995897</v>
      </c>
      <c r="K51" s="119">
        <f t="shared" si="5"/>
        <v>6.0000000000004583</v>
      </c>
      <c r="L51" s="118">
        <f t="shared" si="6"/>
        <v>5</v>
      </c>
      <c r="M51" s="116">
        <f t="shared" ca="1" si="7"/>
        <v>0.31666666666666698</v>
      </c>
      <c r="N51" s="118" t="str">
        <f t="shared" si="8"/>
        <v/>
      </c>
      <c r="O51" s="118">
        <f t="shared" si="9"/>
        <v>16.499999999997744</v>
      </c>
      <c r="P51" s="120">
        <f t="shared" si="10"/>
        <v>11.725955594649703</v>
      </c>
      <c r="Q51" s="118">
        <f t="shared" si="11"/>
        <v>60.000000000004583</v>
      </c>
      <c r="R51" s="118">
        <f t="shared" si="12"/>
        <v>76.500000000002331</v>
      </c>
      <c r="S51" s="120">
        <f t="shared" si="13"/>
        <v>71.72595559465428</v>
      </c>
    </row>
    <row r="52" spans="1:19" ht="15.75" x14ac:dyDescent="0.25">
      <c r="A52" s="126"/>
      <c r="B52" s="125"/>
      <c r="D52" s="126">
        <v>1</v>
      </c>
      <c r="E52" s="125">
        <v>0.44722222222222202</v>
      </c>
      <c r="F52" s="67">
        <f t="shared" si="1"/>
        <v>0.44722222222222202</v>
      </c>
      <c r="G52" s="125">
        <v>0.45138888888888901</v>
      </c>
      <c r="H52" s="67">
        <f t="shared" si="2"/>
        <v>0.45138888888888901</v>
      </c>
      <c r="I52" s="117">
        <f t="shared" si="3"/>
        <v>0.45486111111111122</v>
      </c>
      <c r="J52" s="118" t="str">
        <f t="shared" si="4"/>
        <v/>
      </c>
      <c r="K52" s="119">
        <f t="shared" si="5"/>
        <v>6.0000000000004583</v>
      </c>
      <c r="L52" s="118">
        <f t="shared" si="6"/>
        <v>6</v>
      </c>
      <c r="M52" s="116">
        <f t="shared" ca="1" si="7"/>
        <v>0.31666666666666698</v>
      </c>
      <c r="N52" s="118" t="e">
        <f t="shared" ca="1" si="8"/>
        <v>#VALUE!</v>
      </c>
      <c r="O52" s="118">
        <f t="shared" si="9"/>
        <v>2.5</v>
      </c>
      <c r="P52" s="120">
        <f t="shared" si="10"/>
        <v>0.36191198291773735</v>
      </c>
      <c r="Q52" s="118">
        <f t="shared" si="11"/>
        <v>6.0000000000004583</v>
      </c>
      <c r="R52" s="118">
        <f t="shared" si="12"/>
        <v>8.5000000000004583</v>
      </c>
      <c r="S52" s="120">
        <f t="shared" si="13"/>
        <v>6.3619119829181958</v>
      </c>
    </row>
    <row r="53" spans="1:19" ht="15.75" x14ac:dyDescent="0.25">
      <c r="A53" s="124">
        <v>37183</v>
      </c>
      <c r="B53" s="125">
        <f>TIME(12,57,0)</f>
        <v>0.5395833333333333</v>
      </c>
      <c r="D53" s="126">
        <v>0.01</v>
      </c>
      <c r="E53" s="125">
        <v>0.55208333333333304</v>
      </c>
      <c r="F53" s="67">
        <f t="shared" si="1"/>
        <v>0.55208333333333304</v>
      </c>
      <c r="G53" s="125">
        <v>0.55972222222222201</v>
      </c>
      <c r="H53" s="67">
        <f t="shared" si="2"/>
        <v>0.55972222222222201</v>
      </c>
      <c r="I53" s="117" t="str">
        <f t="shared" si="3"/>
        <v/>
      </c>
      <c r="J53" s="118">
        <f t="shared" si="4"/>
        <v>8.999999999999968</v>
      </c>
      <c r="K53" s="119">
        <f t="shared" si="5"/>
        <v>11.000000000000121</v>
      </c>
      <c r="L53" s="118">
        <f t="shared" si="6"/>
        <v>1</v>
      </c>
      <c r="M53" s="116">
        <f t="shared" ca="1" si="7"/>
        <v>0.5395833333333333</v>
      </c>
      <c r="N53" s="118" t="str">
        <f t="shared" si="8"/>
        <v/>
      </c>
      <c r="O53" s="118">
        <f t="shared" si="9"/>
        <v>0.49499999999999822</v>
      </c>
      <c r="P53" s="120">
        <f t="shared" si="10"/>
        <v>0.3517922799155504</v>
      </c>
      <c r="Q53" s="118">
        <f t="shared" si="11"/>
        <v>0.11000000000000121</v>
      </c>
      <c r="R53" s="118">
        <f t="shared" si="12"/>
        <v>0.60499999999999943</v>
      </c>
      <c r="S53" s="120">
        <f t="shared" si="13"/>
        <v>0.46179227991555161</v>
      </c>
    </row>
    <row r="54" spans="1:19" ht="15.75" x14ac:dyDescent="0.25">
      <c r="A54" s="126"/>
      <c r="B54" s="125"/>
      <c r="D54" s="126">
        <v>0.1</v>
      </c>
      <c r="E54" s="125">
        <v>0.56597222222222199</v>
      </c>
      <c r="F54" s="67">
        <f t="shared" si="1"/>
        <v>0.56597222222222199</v>
      </c>
      <c r="G54" s="125">
        <v>0.57361111111111096</v>
      </c>
      <c r="H54" s="67">
        <f t="shared" si="2"/>
        <v>0.57361111111111096</v>
      </c>
      <c r="I54" s="117" t="str">
        <f t="shared" si="3"/>
        <v/>
      </c>
      <c r="J54" s="118">
        <f t="shared" si="4"/>
        <v>13.99999999999979</v>
      </c>
      <c r="K54" s="119">
        <f t="shared" si="5"/>
        <v>11.000000000000121</v>
      </c>
      <c r="L54" s="118">
        <f t="shared" si="6"/>
        <v>2</v>
      </c>
      <c r="M54" s="116">
        <f t="shared" ca="1" si="7"/>
        <v>0.5395833333333333</v>
      </c>
      <c r="N54" s="118" t="str">
        <f t="shared" si="8"/>
        <v/>
      </c>
      <c r="O54" s="118">
        <f t="shared" si="9"/>
        <v>7.6999999999998856</v>
      </c>
      <c r="P54" s="120">
        <f t="shared" si="10"/>
        <v>5.4721318605132963</v>
      </c>
      <c r="Q54" s="118">
        <f t="shared" si="11"/>
        <v>1.1000000000000121</v>
      </c>
      <c r="R54" s="118">
        <f t="shared" si="12"/>
        <v>8.7999999999998977</v>
      </c>
      <c r="S54" s="120">
        <f t="shared" si="13"/>
        <v>6.5721318605133083</v>
      </c>
    </row>
    <row r="55" spans="1:19" ht="15.75" x14ac:dyDescent="0.25">
      <c r="A55" s="126"/>
      <c r="B55" s="125"/>
      <c r="D55" s="126">
        <v>1</v>
      </c>
      <c r="E55" s="125">
        <v>0.58333333333333304</v>
      </c>
      <c r="F55" s="67">
        <f t="shared" si="1"/>
        <v>0.58333333333333304</v>
      </c>
      <c r="G55" s="125">
        <v>0.58750000000000002</v>
      </c>
      <c r="H55" s="67">
        <f t="shared" si="2"/>
        <v>0.58750000000000002</v>
      </c>
      <c r="I55" s="117" t="str">
        <f t="shared" si="3"/>
        <v/>
      </c>
      <c r="J55" s="118">
        <f t="shared" si="4"/>
        <v>13.000000000000274</v>
      </c>
      <c r="K55" s="119">
        <f t="shared" si="5"/>
        <v>6.0000000000004583</v>
      </c>
      <c r="L55" s="118">
        <f t="shared" si="6"/>
        <v>3</v>
      </c>
      <c r="M55" s="116">
        <f t="shared" ca="1" si="7"/>
        <v>0.5395833333333333</v>
      </c>
      <c r="N55" s="118" t="str">
        <f t="shared" si="8"/>
        <v/>
      </c>
      <c r="O55" s="118">
        <f t="shared" si="9"/>
        <v>71.500000000001506</v>
      </c>
      <c r="P55" s="120">
        <f t="shared" si="10"/>
        <v>50.812474243490065</v>
      </c>
      <c r="Q55" s="118">
        <f t="shared" si="11"/>
        <v>6.0000000000004583</v>
      </c>
      <c r="R55" s="118">
        <f t="shared" si="12"/>
        <v>77.500000000001961</v>
      </c>
      <c r="S55" s="120">
        <f t="shared" si="13"/>
        <v>56.812474243490527</v>
      </c>
    </row>
    <row r="56" spans="1:19" ht="15.75" x14ac:dyDescent="0.25">
      <c r="A56" s="126"/>
      <c r="B56" s="125"/>
      <c r="D56" s="126">
        <v>10</v>
      </c>
      <c r="E56" s="125">
        <v>0.59652777777777799</v>
      </c>
      <c r="F56" s="67">
        <f t="shared" si="1"/>
        <v>0.59652777777777799</v>
      </c>
      <c r="G56" s="125">
        <v>0.60138888888888897</v>
      </c>
      <c r="H56" s="67">
        <f t="shared" si="2"/>
        <v>0.60138888888888897</v>
      </c>
      <c r="I56" s="117" t="str">
        <f t="shared" si="3"/>
        <v/>
      </c>
      <c r="J56" s="118">
        <f t="shared" si="4"/>
        <v>18.999999999999453</v>
      </c>
      <c r="K56" s="119">
        <f t="shared" si="5"/>
        <v>6.9999999999998153</v>
      </c>
      <c r="L56" s="118">
        <f t="shared" si="6"/>
        <v>4</v>
      </c>
      <c r="M56" s="116">
        <f t="shared" ca="1" si="7"/>
        <v>0.5395833333333333</v>
      </c>
      <c r="N56" s="118" t="str">
        <f t="shared" si="8"/>
        <v/>
      </c>
      <c r="O56" s="118">
        <f t="shared" si="9"/>
        <v>95.949999999997232</v>
      </c>
      <c r="P56" s="120">
        <f t="shared" si="10"/>
        <v>40.845483830449012</v>
      </c>
      <c r="Q56" s="118">
        <f t="shared" si="11"/>
        <v>69.999999999998153</v>
      </c>
      <c r="R56" s="118">
        <f t="shared" si="12"/>
        <v>165.94999999999538</v>
      </c>
      <c r="S56" s="120">
        <f t="shared" si="13"/>
        <v>110.84548383044717</v>
      </c>
    </row>
    <row r="57" spans="1:19" ht="15.75" x14ac:dyDescent="0.25">
      <c r="A57" s="126"/>
      <c r="B57" s="125"/>
      <c r="D57" s="126">
        <v>0.1</v>
      </c>
      <c r="E57" s="125">
        <v>0.61458333333333304</v>
      </c>
      <c r="F57" s="67">
        <f t="shared" si="1"/>
        <v>0.61458333333333304</v>
      </c>
      <c r="G57" s="125">
        <v>0.61944444444444502</v>
      </c>
      <c r="H57" s="67">
        <f t="shared" si="2"/>
        <v>0.61944444444444502</v>
      </c>
      <c r="I57" s="117">
        <f t="shared" si="3"/>
        <v>0.62291666666666723</v>
      </c>
      <c r="J57" s="118" t="str">
        <f t="shared" si="4"/>
        <v/>
      </c>
      <c r="K57" s="119">
        <f t="shared" si="5"/>
        <v>7.0000000000012541</v>
      </c>
      <c r="L57" s="118">
        <f t="shared" si="6"/>
        <v>5</v>
      </c>
      <c r="M57" s="116">
        <f t="shared" ca="1" si="7"/>
        <v>0.5395833333333333</v>
      </c>
      <c r="N57" s="118" t="e">
        <f t="shared" ca="1" si="8"/>
        <v>#VALUE!</v>
      </c>
      <c r="O57" s="118">
        <f t="shared" si="9"/>
        <v>0.25</v>
      </c>
      <c r="P57" s="120">
        <f t="shared" si="10"/>
        <v>4.342905372259271E-2</v>
      </c>
      <c r="Q57" s="118">
        <f t="shared" si="11"/>
        <v>0.70000000000012541</v>
      </c>
      <c r="R57" s="118">
        <f t="shared" si="12"/>
        <v>0.95000000000012541</v>
      </c>
      <c r="S57" s="120">
        <f t="shared" si="13"/>
        <v>0.74342905372271817</v>
      </c>
    </row>
    <row r="58" spans="1:19" ht="15.75" x14ac:dyDescent="0.25">
      <c r="A58" s="124">
        <v>37187</v>
      </c>
      <c r="B58" s="125">
        <v>0.38472222222222202</v>
      </c>
      <c r="D58" s="126">
        <v>0.01</v>
      </c>
      <c r="E58" s="125">
        <v>0.41944444444444401</v>
      </c>
      <c r="F58" s="67">
        <f t="shared" si="1"/>
        <v>0.41944444444444401</v>
      </c>
      <c r="G58" s="125">
        <v>0.420833333333333</v>
      </c>
      <c r="H58" s="67">
        <f t="shared" si="2"/>
        <v>0.420833333333333</v>
      </c>
      <c r="I58" s="117" t="str">
        <f t="shared" si="3"/>
        <v/>
      </c>
      <c r="J58" s="118">
        <f t="shared" si="4"/>
        <v>4.0000000000003055</v>
      </c>
      <c r="K58" s="119">
        <f t="shared" si="5"/>
        <v>2.0000000000001528</v>
      </c>
      <c r="L58" s="118">
        <f t="shared" si="6"/>
        <v>1</v>
      </c>
      <c r="M58" s="116">
        <f t="shared" ca="1" si="7"/>
        <v>0.38472222222222202</v>
      </c>
      <c r="N58" s="118" t="str">
        <f t="shared" si="8"/>
        <v/>
      </c>
      <c r="O58" s="118">
        <f t="shared" si="9"/>
        <v>0.22000000000001679</v>
      </c>
      <c r="P58" s="120">
        <f t="shared" si="10"/>
        <v>0.15635212440692378</v>
      </c>
      <c r="Q58" s="118">
        <f t="shared" si="11"/>
        <v>2.0000000000001527E-2</v>
      </c>
      <c r="R58" s="118">
        <f t="shared" si="12"/>
        <v>0.24000000000001831</v>
      </c>
      <c r="S58" s="120">
        <f t="shared" si="13"/>
        <v>0.1763521244069253</v>
      </c>
    </row>
    <row r="59" spans="1:19" ht="15.75" x14ac:dyDescent="0.25">
      <c r="A59" s="124"/>
      <c r="B59" s="125"/>
      <c r="D59" s="126">
        <v>0.1</v>
      </c>
      <c r="E59" s="125">
        <v>0.42361111111111099</v>
      </c>
      <c r="F59" s="67">
        <f t="shared" si="1"/>
        <v>0.42361111111111099</v>
      </c>
      <c r="G59" s="125">
        <v>0.45138888888888901</v>
      </c>
      <c r="H59" s="67">
        <f t="shared" si="2"/>
        <v>0.45138888888888901</v>
      </c>
      <c r="I59" s="117" t="str">
        <f t="shared" si="3"/>
        <v/>
      </c>
      <c r="J59" s="118">
        <f t="shared" si="4"/>
        <v>6.0000000000004583</v>
      </c>
      <c r="K59" s="119">
        <f t="shared" si="5"/>
        <v>40.000000000000341</v>
      </c>
      <c r="L59" s="118">
        <f t="shared" si="6"/>
        <v>2</v>
      </c>
      <c r="M59" s="116">
        <f t="shared" ca="1" si="7"/>
        <v>0.38472222222222202</v>
      </c>
      <c r="N59" s="118" t="str">
        <f t="shared" si="8"/>
        <v/>
      </c>
      <c r="O59" s="118">
        <f t="shared" si="9"/>
        <v>6.3000000000004812</v>
      </c>
      <c r="P59" s="120">
        <f t="shared" si="10"/>
        <v>3.8054255555451908</v>
      </c>
      <c r="Q59" s="118">
        <f t="shared" si="11"/>
        <v>4.0000000000000346</v>
      </c>
      <c r="R59" s="118">
        <f t="shared" si="12"/>
        <v>10.300000000000516</v>
      </c>
      <c r="S59" s="120">
        <f t="shared" si="13"/>
        <v>7.8054255555452254</v>
      </c>
    </row>
    <row r="60" spans="1:19" ht="15.75" x14ac:dyDescent="0.25">
      <c r="A60" s="124"/>
      <c r="B60" s="125"/>
      <c r="D60" s="126">
        <v>2</v>
      </c>
      <c r="E60" s="125">
        <v>0.45555555555555599</v>
      </c>
      <c r="F60" s="67">
        <f t="shared" si="1"/>
        <v>0.45555555555555599</v>
      </c>
      <c r="G60" s="125">
        <v>0.46388888888888902</v>
      </c>
      <c r="H60" s="67">
        <f t="shared" si="2"/>
        <v>0.46388888888888902</v>
      </c>
      <c r="I60" s="117" t="str">
        <f t="shared" si="3"/>
        <v/>
      </c>
      <c r="J60" s="118">
        <f t="shared" si="4"/>
        <v>6.0000000000004583</v>
      </c>
      <c r="K60" s="119">
        <f t="shared" si="5"/>
        <v>11.999999999999558</v>
      </c>
      <c r="L60" s="118">
        <f t="shared" si="6"/>
        <v>3</v>
      </c>
      <c r="M60" s="116">
        <f t="shared" ca="1" si="7"/>
        <v>0.38472222222222202</v>
      </c>
      <c r="N60" s="118" t="str">
        <f t="shared" si="8"/>
        <v/>
      </c>
      <c r="O60" s="118">
        <f t="shared" si="9"/>
        <v>186.00000000001421</v>
      </c>
      <c r="P60" s="120">
        <f t="shared" si="10"/>
        <v>102.31692266066796</v>
      </c>
      <c r="Q60" s="118">
        <f t="shared" si="11"/>
        <v>23.999999999999115</v>
      </c>
      <c r="R60" s="118">
        <f t="shared" si="12"/>
        <v>210.00000000001333</v>
      </c>
      <c r="S60" s="120">
        <f t="shared" si="13"/>
        <v>126.31692266066707</v>
      </c>
    </row>
    <row r="61" spans="1:19" ht="15.75" x14ac:dyDescent="0.25">
      <c r="A61" s="124"/>
      <c r="B61" s="125"/>
      <c r="D61" s="126">
        <v>60</v>
      </c>
      <c r="E61" s="125">
        <v>0.468055555555556</v>
      </c>
      <c r="F61" s="67">
        <f t="shared" si="1"/>
        <v>0.468055555555556</v>
      </c>
      <c r="G61" s="125">
        <v>0.48055555555555601</v>
      </c>
      <c r="H61" s="67">
        <f t="shared" si="2"/>
        <v>0.48055555555555601</v>
      </c>
      <c r="I61" s="117">
        <f t="shared" si="3"/>
        <v>0.48402777777777822</v>
      </c>
      <c r="J61" s="118" t="str">
        <f t="shared" si="4"/>
        <v/>
      </c>
      <c r="K61" s="119">
        <f t="shared" si="5"/>
        <v>18.000000000000014</v>
      </c>
      <c r="L61" s="118">
        <f t="shared" si="6"/>
        <v>4</v>
      </c>
      <c r="M61" s="116">
        <f t="shared" ca="1" si="7"/>
        <v>0.38472222222222202</v>
      </c>
      <c r="N61" s="118" t="e">
        <f t="shared" ca="1" si="8"/>
        <v>#VALUE!</v>
      </c>
      <c r="O61" s="118">
        <f t="shared" si="9"/>
        <v>150</v>
      </c>
      <c r="P61" s="120">
        <f t="shared" si="10"/>
        <v>16.750563856528444</v>
      </c>
      <c r="Q61" s="118">
        <f t="shared" si="11"/>
        <v>1080.0000000000009</v>
      </c>
      <c r="R61" s="118">
        <f t="shared" si="12"/>
        <v>1230.0000000000009</v>
      </c>
      <c r="S61" s="120">
        <f t="shared" si="13"/>
        <v>1096.7505638565294</v>
      </c>
    </row>
    <row r="62" spans="1:19" ht="15.75" x14ac:dyDescent="0.25">
      <c r="A62" s="124">
        <v>37187</v>
      </c>
      <c r="B62" s="125">
        <f>TIME(13,8,0)</f>
        <v>0.54722222222222217</v>
      </c>
      <c r="D62" s="126">
        <v>0.01</v>
      </c>
      <c r="E62" s="125">
        <v>0.59583333333333299</v>
      </c>
      <c r="F62" s="67">
        <f t="shared" si="1"/>
        <v>0.59583333333333299</v>
      </c>
      <c r="G62" s="125">
        <v>0.60208333333333297</v>
      </c>
      <c r="H62" s="67">
        <f t="shared" si="2"/>
        <v>0.60208333333333297</v>
      </c>
      <c r="I62" s="117" t="str">
        <f t="shared" si="3"/>
        <v/>
      </c>
      <c r="J62" s="118">
        <f t="shared" si="4"/>
        <v>10.000000000000764</v>
      </c>
      <c r="K62" s="119">
        <f t="shared" si="5"/>
        <v>8.999999999999968</v>
      </c>
      <c r="L62" s="118">
        <f t="shared" si="6"/>
        <v>1</v>
      </c>
      <c r="M62" s="116">
        <f t="shared" ca="1" si="7"/>
        <v>0.54722222222222217</v>
      </c>
      <c r="N62" s="118" t="str">
        <f t="shared" si="8"/>
        <v/>
      </c>
      <c r="O62" s="118">
        <f t="shared" si="9"/>
        <v>0.95000000000007256</v>
      </c>
      <c r="P62" s="120">
        <f t="shared" si="10"/>
        <v>0.58817885368870693</v>
      </c>
      <c r="Q62" s="118">
        <f t="shared" si="11"/>
        <v>8.9999999999999677E-2</v>
      </c>
      <c r="R62" s="118">
        <f t="shared" si="12"/>
        <v>1.0400000000000722</v>
      </c>
      <c r="S62" s="120">
        <f t="shared" si="13"/>
        <v>0.67817885368870656</v>
      </c>
    </row>
    <row r="63" spans="1:19" ht="15.75" x14ac:dyDescent="0.25">
      <c r="A63" s="124"/>
      <c r="B63" s="125"/>
      <c r="D63" s="126">
        <v>0.18</v>
      </c>
      <c r="E63" s="125">
        <v>0.60902777777777795</v>
      </c>
      <c r="F63" s="67">
        <f t="shared" si="1"/>
        <v>0.60902777777777795</v>
      </c>
      <c r="G63" s="125">
        <v>0.61180555555555605</v>
      </c>
      <c r="H63" s="67">
        <f t="shared" si="2"/>
        <v>0.61180555555555605</v>
      </c>
      <c r="I63" s="117">
        <f t="shared" si="3"/>
        <v>0.61527777777777826</v>
      </c>
      <c r="J63" s="118" t="str">
        <f t="shared" si="4"/>
        <v/>
      </c>
      <c r="K63" s="119">
        <f t="shared" si="5"/>
        <v>4.0000000000004654</v>
      </c>
      <c r="L63" s="118">
        <f t="shared" si="6"/>
        <v>2</v>
      </c>
      <c r="M63" s="116">
        <f t="shared" ca="1" si="7"/>
        <v>0.54722222222222217</v>
      </c>
      <c r="N63" s="118" t="e">
        <f t="shared" ca="1" si="8"/>
        <v>#VALUE!</v>
      </c>
      <c r="O63" s="118">
        <f t="shared" si="9"/>
        <v>0.44999999999999996</v>
      </c>
      <c r="P63" s="120">
        <f t="shared" si="10"/>
        <v>7.4375439692633147E-2</v>
      </c>
      <c r="Q63" s="118">
        <f t="shared" si="11"/>
        <v>0.7200000000000838</v>
      </c>
      <c r="R63" s="118">
        <f t="shared" si="12"/>
        <v>1.1700000000000839</v>
      </c>
      <c r="S63" s="120">
        <f t="shared" si="13"/>
        <v>0.79437543969271696</v>
      </c>
    </row>
    <row r="64" spans="1:19" ht="15.75" x14ac:dyDescent="0.25">
      <c r="A64" s="124">
        <v>37187</v>
      </c>
      <c r="B64" s="125">
        <f>TIME(15,6,0)</f>
        <v>0.62916666666666665</v>
      </c>
      <c r="D64" s="126">
        <v>8.0000000000000002E-3</v>
      </c>
      <c r="E64" s="125">
        <v>0.68263888888888902</v>
      </c>
      <c r="F64" s="67">
        <f t="shared" si="1"/>
        <v>0.68263888888888902</v>
      </c>
      <c r="G64" s="125">
        <v>0.68888888888888899</v>
      </c>
      <c r="H64" s="67">
        <f t="shared" si="2"/>
        <v>0.68888888888888899</v>
      </c>
      <c r="I64" s="117" t="str">
        <f t="shared" si="3"/>
        <v/>
      </c>
      <c r="J64" s="118">
        <f t="shared" si="4"/>
        <v>9.999999999999325</v>
      </c>
      <c r="K64" s="119">
        <f t="shared" si="5"/>
        <v>8.999999999999968</v>
      </c>
      <c r="L64" s="118">
        <f t="shared" si="6"/>
        <v>1</v>
      </c>
      <c r="M64" s="116">
        <f t="shared" ca="1" si="7"/>
        <v>0.62916666666666665</v>
      </c>
      <c r="N64" s="118" t="str">
        <f t="shared" si="8"/>
        <v/>
      </c>
      <c r="O64" s="118">
        <f t="shared" si="9"/>
        <v>3.5399999999997607</v>
      </c>
      <c r="P64" s="120">
        <f t="shared" si="10"/>
        <v>1.5475738411815463</v>
      </c>
      <c r="Q64" s="118">
        <f t="shared" si="11"/>
        <v>7.1999999999999745E-2</v>
      </c>
      <c r="R64" s="118">
        <f t="shared" si="12"/>
        <v>3.6119999999997603</v>
      </c>
      <c r="S64" s="120">
        <f t="shared" si="13"/>
        <v>1.6195738411815461</v>
      </c>
    </row>
    <row r="65" spans="1:19" ht="15.75" x14ac:dyDescent="0.25">
      <c r="A65" s="124"/>
      <c r="B65" s="125"/>
      <c r="D65" s="126">
        <v>0.7</v>
      </c>
      <c r="E65" s="125">
        <v>0.69583333333333297</v>
      </c>
      <c r="F65" s="67">
        <f t="shared" si="1"/>
        <v>0.69583333333333297</v>
      </c>
      <c r="G65" s="125">
        <v>0.69930555555555596</v>
      </c>
      <c r="H65" s="67">
        <f t="shared" si="2"/>
        <v>0.69930555555555596</v>
      </c>
      <c r="I65" s="117">
        <f t="shared" si="3"/>
        <v>0.70277777777777817</v>
      </c>
      <c r="J65" s="118" t="str">
        <f t="shared" si="4"/>
        <v/>
      </c>
      <c r="K65" s="119">
        <f t="shared" si="5"/>
        <v>5.0000000000011013</v>
      </c>
      <c r="L65" s="118">
        <f t="shared" si="6"/>
        <v>2</v>
      </c>
      <c r="M65" s="116">
        <f t="shared" ca="1" si="7"/>
        <v>0.62916666666666665</v>
      </c>
      <c r="N65" s="118" t="e">
        <f t="shared" ca="1" si="8"/>
        <v>#VALUE!</v>
      </c>
      <c r="O65" s="118">
        <f t="shared" si="9"/>
        <v>1.75</v>
      </c>
      <c r="P65" s="120">
        <f t="shared" si="10"/>
        <v>0.26005204655095465</v>
      </c>
      <c r="Q65" s="118">
        <f t="shared" si="11"/>
        <v>3.5000000000007709</v>
      </c>
      <c r="R65" s="118">
        <f t="shared" si="12"/>
        <v>5.2500000000007709</v>
      </c>
      <c r="S65" s="120">
        <f t="shared" si="13"/>
        <v>3.7600520465517255</v>
      </c>
    </row>
    <row r="66" spans="1:19" ht="15.75" x14ac:dyDescent="0.25">
      <c r="A66" s="124">
        <v>37189</v>
      </c>
      <c r="B66" s="125">
        <v>0.58472222222222203</v>
      </c>
      <c r="D66" s="126">
        <v>1.2E-2</v>
      </c>
      <c r="E66" s="125">
        <v>0.62013888888888902</v>
      </c>
      <c r="F66" s="67">
        <f t="shared" ref="F66:F129" si="25">E66</f>
        <v>0.62013888888888902</v>
      </c>
      <c r="G66" s="125">
        <v>0.62777777777777799</v>
      </c>
      <c r="H66" s="67">
        <f t="shared" ref="H66:H129" si="26">G66</f>
        <v>0.62777777777777799</v>
      </c>
      <c r="I66" s="117" t="str">
        <f t="shared" ref="I66:I129" si="27">IF(OR(A67&lt;&gt;"",D67=""),H66+TIME(0,5,0),"")</f>
        <v/>
      </c>
      <c r="J66" s="118">
        <f t="shared" ref="J66:J129" si="28">IF(AND(OR(AND(A66&lt;&gt;"",A67=""),AND(A66="",A67="")),D67&lt;&gt;""),(F67-H66)*1440,"")</f>
        <v>17.999999999999936</v>
      </c>
      <c r="K66" s="119">
        <f t="shared" ref="K66:K129" si="29">(H66-F66)*1440</f>
        <v>11.000000000000121</v>
      </c>
      <c r="L66" s="118">
        <f t="shared" ref="L66:L129" si="30">IF(A66&lt;&gt;"",1,L65+1)</f>
        <v>1</v>
      </c>
      <c r="M66" s="116">
        <f t="shared" ref="M66:M129" ca="1" si="31">OFFSET(B66,-L66+1,0)</f>
        <v>0.58472222222222203</v>
      </c>
      <c r="N66" s="118" t="str">
        <f t="shared" ref="N66:N129" si="32">IF(I66&lt;&gt;"",(I66-VALUE(CONCATENATE(LEFT(M66,LEN(M66)-2),":",RIGHT(M66,2))))*1440,"")</f>
        <v/>
      </c>
      <c r="O66" s="118">
        <f t="shared" ref="O66:O129" si="33">IF(J66&lt;&gt;"",(D66+D67)*J66/2,D66*5/2)</f>
        <v>18.107999999999937</v>
      </c>
      <c r="P66" s="120">
        <f t="shared" ref="P66:P129" si="34">IF(J66&lt;&gt;"",(D67-D66)*J66/LN((D67+0.000001)/(D66+0.000001)),-5*(D66-0.000001)/(LN(1/D66)-13.8155))</f>
        <v>6.9946459489525417</v>
      </c>
      <c r="Q66" s="118">
        <f t="shared" ref="Q66:Q129" si="35">(D66*K66)</f>
        <v>0.13200000000000145</v>
      </c>
      <c r="R66" s="118">
        <f t="shared" ref="R66:R129" si="36">O66+Q66</f>
        <v>18.239999999999938</v>
      </c>
      <c r="S66" s="120">
        <f t="shared" ref="S66:S129" si="37">P66+Q66</f>
        <v>7.1266459489525431</v>
      </c>
    </row>
    <row r="67" spans="1:19" ht="15.75" x14ac:dyDescent="0.25">
      <c r="A67" s="124"/>
      <c r="B67" s="125"/>
      <c r="D67" s="126">
        <v>2</v>
      </c>
      <c r="E67" s="125">
        <v>0.64027777777777795</v>
      </c>
      <c r="F67" s="67">
        <f t="shared" si="25"/>
        <v>0.64027777777777795</v>
      </c>
      <c r="G67" s="125">
        <v>0.65069444444444502</v>
      </c>
      <c r="H67" s="67">
        <f t="shared" si="26"/>
        <v>0.65069444444444502</v>
      </c>
      <c r="I67" s="117" t="str">
        <f t="shared" si="27"/>
        <v/>
      </c>
      <c r="J67" s="118">
        <f t="shared" si="28"/>
        <v>10.999999999998682</v>
      </c>
      <c r="K67" s="119">
        <f t="shared" si="29"/>
        <v>15.000000000000586</v>
      </c>
      <c r="L67" s="118">
        <f t="shared" si="30"/>
        <v>2</v>
      </c>
      <c r="M67" s="116">
        <f t="shared" ca="1" si="31"/>
        <v>0.58472222222222203</v>
      </c>
      <c r="N67" s="118" t="str">
        <f t="shared" si="32"/>
        <v/>
      </c>
      <c r="O67" s="118">
        <f t="shared" si="33"/>
        <v>12.099999999998552</v>
      </c>
      <c r="P67" s="120">
        <f t="shared" si="34"/>
        <v>8.5990475469721872</v>
      </c>
      <c r="Q67" s="118">
        <f t="shared" si="35"/>
        <v>30.000000000001172</v>
      </c>
      <c r="R67" s="118">
        <f t="shared" si="36"/>
        <v>42.099999999999724</v>
      </c>
      <c r="S67" s="120">
        <f t="shared" si="37"/>
        <v>38.59904754697336</v>
      </c>
    </row>
    <row r="68" spans="1:19" ht="15.75" x14ac:dyDescent="0.25">
      <c r="A68" s="124"/>
      <c r="B68" s="125"/>
      <c r="D68" s="126">
        <v>0.2</v>
      </c>
      <c r="E68" s="125">
        <v>0.65833333333333299</v>
      </c>
      <c r="F68" s="67">
        <f t="shared" si="25"/>
        <v>0.65833333333333299</v>
      </c>
      <c r="G68" s="125">
        <v>0.66180555555555598</v>
      </c>
      <c r="H68" s="67">
        <f t="shared" si="26"/>
        <v>0.66180555555555598</v>
      </c>
      <c r="I68" s="117" t="str">
        <f t="shared" si="27"/>
        <v/>
      </c>
      <c r="J68" s="118">
        <f t="shared" si="28"/>
        <v>9.999999999999325</v>
      </c>
      <c r="K68" s="119">
        <f t="shared" si="29"/>
        <v>5.0000000000011013</v>
      </c>
      <c r="L68" s="118">
        <f t="shared" si="30"/>
        <v>3</v>
      </c>
      <c r="M68" s="116">
        <f t="shared" ca="1" si="31"/>
        <v>0.58472222222222203</v>
      </c>
      <c r="N68" s="118" t="str">
        <f t="shared" si="32"/>
        <v/>
      </c>
      <c r="O68" s="118">
        <f t="shared" si="33"/>
        <v>1.0999999999999257</v>
      </c>
      <c r="P68" s="120">
        <f t="shared" si="34"/>
        <v>0.78174534485170255</v>
      </c>
      <c r="Q68" s="118">
        <f t="shared" si="35"/>
        <v>1.0000000000002203</v>
      </c>
      <c r="R68" s="118">
        <f t="shared" si="36"/>
        <v>2.1000000000001462</v>
      </c>
      <c r="S68" s="120">
        <f t="shared" si="37"/>
        <v>1.7817453448519229</v>
      </c>
    </row>
    <row r="69" spans="1:19" ht="15.75" x14ac:dyDescent="0.25">
      <c r="A69" s="124"/>
      <c r="B69" s="125"/>
      <c r="D69" s="126">
        <v>0.02</v>
      </c>
      <c r="E69" s="125">
        <v>0.66874999999999996</v>
      </c>
      <c r="F69" s="67">
        <f t="shared" si="25"/>
        <v>0.66874999999999996</v>
      </c>
      <c r="G69" s="125">
        <v>0.67708333333333304</v>
      </c>
      <c r="H69" s="67">
        <f t="shared" si="26"/>
        <v>0.67708333333333304</v>
      </c>
      <c r="I69" s="117" t="str">
        <f t="shared" si="27"/>
        <v/>
      </c>
      <c r="J69" s="118">
        <f t="shared" si="28"/>
        <v>12.000000000000917</v>
      </c>
      <c r="K69" s="119">
        <f t="shared" si="29"/>
        <v>11.999999999999638</v>
      </c>
      <c r="L69" s="118">
        <f t="shared" si="30"/>
        <v>4</v>
      </c>
      <c r="M69" s="116">
        <f t="shared" ca="1" si="31"/>
        <v>0.58472222222222203</v>
      </c>
      <c r="N69" s="118" t="str">
        <f t="shared" si="32"/>
        <v/>
      </c>
      <c r="O69" s="118">
        <f t="shared" si="33"/>
        <v>48.120000000003671</v>
      </c>
      <c r="P69" s="120">
        <f t="shared" si="34"/>
        <v>15.982869692832981</v>
      </c>
      <c r="Q69" s="118">
        <f t="shared" si="35"/>
        <v>0.23999999999999275</v>
      </c>
      <c r="R69" s="118">
        <f t="shared" si="36"/>
        <v>48.360000000003666</v>
      </c>
      <c r="S69" s="120">
        <f t="shared" si="37"/>
        <v>16.222869692832973</v>
      </c>
    </row>
    <row r="70" spans="1:19" ht="15.75" x14ac:dyDescent="0.25">
      <c r="A70" s="124"/>
      <c r="B70" s="125"/>
      <c r="D70" s="126">
        <v>8</v>
      </c>
      <c r="E70" s="125">
        <v>0.68541666666666701</v>
      </c>
      <c r="F70" s="67">
        <f t="shared" si="25"/>
        <v>0.68541666666666701</v>
      </c>
      <c r="G70" s="125">
        <v>0.688194444444444</v>
      </c>
      <c r="H70" s="67">
        <f t="shared" si="26"/>
        <v>0.688194444444444</v>
      </c>
      <c r="I70" s="117">
        <f t="shared" si="27"/>
        <v>0.69166666666666621</v>
      </c>
      <c r="J70" s="118" t="str">
        <f t="shared" si="28"/>
        <v/>
      </c>
      <c r="K70" s="119">
        <f t="shared" si="29"/>
        <v>3.9999999999988667</v>
      </c>
      <c r="L70" s="118">
        <f t="shared" si="30"/>
        <v>5</v>
      </c>
      <c r="M70" s="116">
        <f t="shared" ca="1" si="31"/>
        <v>0.58472222222222203</v>
      </c>
      <c r="N70" s="118" t="e">
        <f t="shared" ca="1" si="32"/>
        <v>#VALUE!</v>
      </c>
      <c r="O70" s="118">
        <f t="shared" si="33"/>
        <v>20</v>
      </c>
      <c r="P70" s="120">
        <f t="shared" si="34"/>
        <v>2.5165235678981084</v>
      </c>
      <c r="Q70" s="118">
        <f t="shared" si="35"/>
        <v>31.999999999990933</v>
      </c>
      <c r="R70" s="118">
        <f t="shared" si="36"/>
        <v>51.999999999990933</v>
      </c>
      <c r="S70" s="120">
        <f t="shared" si="37"/>
        <v>34.516523567889038</v>
      </c>
    </row>
    <row r="71" spans="1:19" ht="15.75" x14ac:dyDescent="0.25">
      <c r="A71" s="124">
        <v>37190</v>
      </c>
      <c r="B71" s="125">
        <v>0.34513888888888899</v>
      </c>
      <c r="D71" s="126">
        <v>0.02</v>
      </c>
      <c r="E71" s="125">
        <v>0.40208333333333302</v>
      </c>
      <c r="F71" s="67">
        <f t="shared" si="25"/>
        <v>0.40208333333333302</v>
      </c>
      <c r="G71" s="125">
        <v>0.405555555555556</v>
      </c>
      <c r="H71" s="67">
        <f t="shared" si="26"/>
        <v>0.405555555555556</v>
      </c>
      <c r="I71" s="117" t="str">
        <f t="shared" si="27"/>
        <v/>
      </c>
      <c r="J71" s="118">
        <f t="shared" si="28"/>
        <v>13.99999999999971</v>
      </c>
      <c r="K71" s="119">
        <f t="shared" si="29"/>
        <v>5.0000000000011013</v>
      </c>
      <c r="L71" s="118">
        <f t="shared" si="30"/>
        <v>1</v>
      </c>
      <c r="M71" s="116">
        <f t="shared" ca="1" si="31"/>
        <v>0.34513888888888899</v>
      </c>
      <c r="N71" s="118" t="str">
        <f t="shared" si="32"/>
        <v/>
      </c>
      <c r="O71" s="118">
        <f t="shared" si="33"/>
        <v>140.13999999999709</v>
      </c>
      <c r="P71" s="120">
        <f t="shared" si="34"/>
        <v>40.493910296922849</v>
      </c>
      <c r="Q71" s="118">
        <f t="shared" si="35"/>
        <v>0.10000000000002203</v>
      </c>
      <c r="R71" s="118">
        <f t="shared" si="36"/>
        <v>140.23999999999711</v>
      </c>
      <c r="S71" s="120">
        <f t="shared" si="37"/>
        <v>40.593910296922871</v>
      </c>
    </row>
    <row r="72" spans="1:19" ht="15.75" x14ac:dyDescent="0.25">
      <c r="A72" s="124"/>
      <c r="B72" s="125"/>
      <c r="D72" s="126">
        <v>20</v>
      </c>
      <c r="E72" s="125">
        <v>0.41527777777777802</v>
      </c>
      <c r="F72" s="67">
        <f t="shared" si="25"/>
        <v>0.41527777777777802</v>
      </c>
      <c r="G72" s="125">
        <v>0.42916666666666697</v>
      </c>
      <c r="H72" s="67">
        <f t="shared" si="26"/>
        <v>0.42916666666666697</v>
      </c>
      <c r="I72" s="117" t="str">
        <f t="shared" si="27"/>
        <v/>
      </c>
      <c r="J72" s="118">
        <f t="shared" si="28"/>
        <v>13.99999999999971</v>
      </c>
      <c r="K72" s="119">
        <f t="shared" si="29"/>
        <v>20.000000000000089</v>
      </c>
      <c r="L72" s="118">
        <f t="shared" si="30"/>
        <v>2</v>
      </c>
      <c r="M72" s="116">
        <f t="shared" ca="1" si="31"/>
        <v>0.34513888888888899</v>
      </c>
      <c r="N72" s="118" t="str">
        <f t="shared" si="32"/>
        <v/>
      </c>
      <c r="O72" s="118">
        <f t="shared" si="33"/>
        <v>142.09999999999707</v>
      </c>
      <c r="P72" s="120">
        <f t="shared" si="34"/>
        <v>65.671329416236645</v>
      </c>
      <c r="Q72" s="118">
        <f t="shared" si="35"/>
        <v>400.00000000000176</v>
      </c>
      <c r="R72" s="118">
        <f t="shared" si="36"/>
        <v>542.09999999999877</v>
      </c>
      <c r="S72" s="120">
        <f t="shared" si="37"/>
        <v>465.67132941623839</v>
      </c>
    </row>
    <row r="73" spans="1:19" ht="15.75" x14ac:dyDescent="0.25">
      <c r="A73" s="126"/>
      <c r="B73" s="125"/>
      <c r="D73" s="126">
        <v>0.3</v>
      </c>
      <c r="E73" s="125">
        <v>0.43888888888888899</v>
      </c>
      <c r="F73" s="67">
        <f t="shared" si="25"/>
        <v>0.43888888888888899</v>
      </c>
      <c r="G73" s="125">
        <v>0.454166666666667</v>
      </c>
      <c r="H73" s="67">
        <f t="shared" si="26"/>
        <v>0.454166666666667</v>
      </c>
      <c r="I73" s="117" t="str">
        <f t="shared" si="27"/>
        <v/>
      </c>
      <c r="J73" s="118">
        <f t="shared" si="28"/>
        <v>3.9999999999988667</v>
      </c>
      <c r="K73" s="119">
        <f t="shared" si="29"/>
        <v>22.00000000000032</v>
      </c>
      <c r="L73" s="118">
        <f t="shared" si="30"/>
        <v>3</v>
      </c>
      <c r="M73" s="116">
        <f t="shared" ca="1" si="31"/>
        <v>0.34513888888888899</v>
      </c>
      <c r="N73" s="118" t="str">
        <f t="shared" si="32"/>
        <v/>
      </c>
      <c r="O73" s="118">
        <f t="shared" si="33"/>
        <v>1.5999999999995467</v>
      </c>
      <c r="P73" s="120">
        <f t="shared" si="34"/>
        <v>1.5660962389173423</v>
      </c>
      <c r="Q73" s="118">
        <f t="shared" si="35"/>
        <v>6.6000000000000956</v>
      </c>
      <c r="R73" s="118">
        <f t="shared" si="36"/>
        <v>8.1999999999996422</v>
      </c>
      <c r="S73" s="120">
        <f t="shared" si="37"/>
        <v>8.1660962389174383</v>
      </c>
    </row>
    <row r="74" spans="1:19" ht="15.75" x14ac:dyDescent="0.25">
      <c r="A74" s="126"/>
      <c r="B74" s="125"/>
      <c r="D74" s="126">
        <v>0.5</v>
      </c>
      <c r="E74" s="125">
        <v>0.45694444444444399</v>
      </c>
      <c r="F74" s="67">
        <f t="shared" si="25"/>
        <v>0.45694444444444399</v>
      </c>
      <c r="G74" s="125">
        <v>0.46388888888888902</v>
      </c>
      <c r="H74" s="67">
        <f t="shared" si="26"/>
        <v>0.46388888888888902</v>
      </c>
      <c r="I74" s="117" t="str">
        <f t="shared" si="27"/>
        <v/>
      </c>
      <c r="J74" s="118">
        <f t="shared" si="28"/>
        <v>2.9999999999995097</v>
      </c>
      <c r="K74" s="119">
        <f t="shared" si="29"/>
        <v>10.000000000000844</v>
      </c>
      <c r="L74" s="118">
        <f t="shared" si="30"/>
        <v>4</v>
      </c>
      <c r="M74" s="116">
        <f t="shared" ca="1" si="31"/>
        <v>0.34513888888888899</v>
      </c>
      <c r="N74" s="118" t="str">
        <f t="shared" si="32"/>
        <v/>
      </c>
      <c r="O74" s="118">
        <f t="shared" si="33"/>
        <v>1.8749999999996936</v>
      </c>
      <c r="P74" s="120">
        <f t="shared" si="34"/>
        <v>1.8497306381083374</v>
      </c>
      <c r="Q74" s="118">
        <f t="shared" si="35"/>
        <v>5.0000000000004219</v>
      </c>
      <c r="R74" s="118">
        <f t="shared" si="36"/>
        <v>6.8750000000001155</v>
      </c>
      <c r="S74" s="120">
        <f t="shared" si="37"/>
        <v>6.8497306381087597</v>
      </c>
    </row>
    <row r="75" spans="1:19" ht="15.75" x14ac:dyDescent="0.25">
      <c r="A75" s="126"/>
      <c r="B75" s="125"/>
      <c r="D75" s="126">
        <v>0.75</v>
      </c>
      <c r="E75" s="125">
        <v>0.46597222222222201</v>
      </c>
      <c r="F75" s="67">
        <f t="shared" si="25"/>
        <v>0.46597222222222201</v>
      </c>
      <c r="G75" s="125">
        <v>0.47222222222222199</v>
      </c>
      <c r="H75" s="67">
        <f t="shared" si="26"/>
        <v>0.47222222222222199</v>
      </c>
      <c r="I75" s="117">
        <f t="shared" si="27"/>
        <v>0.4756944444444442</v>
      </c>
      <c r="J75" s="118" t="str">
        <f t="shared" si="28"/>
        <v/>
      </c>
      <c r="K75" s="119">
        <f t="shared" si="29"/>
        <v>8.999999999999968</v>
      </c>
      <c r="L75" s="118">
        <f t="shared" si="30"/>
        <v>5</v>
      </c>
      <c r="M75" s="116">
        <f t="shared" ca="1" si="31"/>
        <v>0.34513888888888899</v>
      </c>
      <c r="N75" s="118" t="e">
        <f t="shared" ca="1" si="32"/>
        <v>#VALUE!</v>
      </c>
      <c r="O75" s="118">
        <f t="shared" si="33"/>
        <v>1.875</v>
      </c>
      <c r="P75" s="120">
        <f t="shared" si="34"/>
        <v>0.27720619985307926</v>
      </c>
      <c r="Q75" s="118">
        <f t="shared" si="35"/>
        <v>6.749999999999976</v>
      </c>
      <c r="R75" s="118">
        <f t="shared" si="36"/>
        <v>8.6249999999999751</v>
      </c>
      <c r="S75" s="120">
        <f t="shared" si="37"/>
        <v>7.0272061998530555</v>
      </c>
    </row>
    <row r="76" spans="1:19" ht="15.75" x14ac:dyDescent="0.25">
      <c r="A76" s="124">
        <v>37190</v>
      </c>
      <c r="B76" s="125">
        <f>TIME(13,22,0)</f>
        <v>0.55694444444444446</v>
      </c>
      <c r="D76" s="126">
        <v>20</v>
      </c>
      <c r="E76" s="125">
        <v>0.57986111111111105</v>
      </c>
      <c r="F76" s="67">
        <f t="shared" si="25"/>
        <v>0.57986111111111105</v>
      </c>
      <c r="G76" s="125">
        <v>0.67291666666666705</v>
      </c>
      <c r="H76" s="67">
        <f t="shared" si="26"/>
        <v>0.67291666666666705</v>
      </c>
      <c r="I76" s="117">
        <f t="shared" si="27"/>
        <v>0.67638888888888926</v>
      </c>
      <c r="J76" s="118" t="str">
        <f t="shared" si="28"/>
        <v/>
      </c>
      <c r="K76" s="119">
        <f t="shared" si="29"/>
        <v>134.00000000000065</v>
      </c>
      <c r="L76" s="118">
        <f t="shared" si="30"/>
        <v>1</v>
      </c>
      <c r="M76" s="116">
        <f t="shared" ca="1" si="31"/>
        <v>0.55694444444444446</v>
      </c>
      <c r="N76" s="118" t="e">
        <f t="shared" ca="1" si="32"/>
        <v>#VALUE!</v>
      </c>
      <c r="O76" s="118">
        <f t="shared" si="33"/>
        <v>50</v>
      </c>
      <c r="P76" s="120">
        <f t="shared" si="34"/>
        <v>5.9484036251947776</v>
      </c>
      <c r="Q76" s="118">
        <f t="shared" si="35"/>
        <v>2680.0000000000132</v>
      </c>
      <c r="R76" s="118">
        <f t="shared" si="36"/>
        <v>2730.0000000000132</v>
      </c>
      <c r="S76" s="120">
        <f t="shared" si="37"/>
        <v>2685.9484036252079</v>
      </c>
    </row>
    <row r="77" spans="1:19" ht="15.75" x14ac:dyDescent="0.25">
      <c r="A77" s="124">
        <v>37193</v>
      </c>
      <c r="B77" s="125">
        <v>0.61111111111111105</v>
      </c>
      <c r="D77" s="126">
        <v>1.7999999999999999E-2</v>
      </c>
      <c r="E77" s="125">
        <v>0.63402777777777797</v>
      </c>
      <c r="F77" s="67">
        <f t="shared" si="25"/>
        <v>0.63402777777777797</v>
      </c>
      <c r="G77" s="125">
        <v>0.65625</v>
      </c>
      <c r="H77" s="67">
        <f t="shared" si="26"/>
        <v>0.65625</v>
      </c>
      <c r="I77" s="117" t="str">
        <f t="shared" si="27"/>
        <v/>
      </c>
      <c r="J77" s="118">
        <f t="shared" si="28"/>
        <v>20.000000000000089</v>
      </c>
      <c r="K77" s="119">
        <f t="shared" si="29"/>
        <v>31.999999999999726</v>
      </c>
      <c r="L77" s="118">
        <f t="shared" si="30"/>
        <v>1</v>
      </c>
      <c r="M77" s="116">
        <f t="shared" ca="1" si="31"/>
        <v>0.61111111111111105</v>
      </c>
      <c r="N77" s="118" t="str">
        <f t="shared" si="32"/>
        <v/>
      </c>
      <c r="O77" s="118">
        <f t="shared" si="33"/>
        <v>1000.1800000000045</v>
      </c>
      <c r="P77" s="120">
        <f t="shared" si="34"/>
        <v>231.90958840285569</v>
      </c>
      <c r="Q77" s="118">
        <f t="shared" si="35"/>
        <v>0.57599999999999507</v>
      </c>
      <c r="R77" s="118">
        <f t="shared" si="36"/>
        <v>1000.7560000000045</v>
      </c>
      <c r="S77" s="120">
        <f t="shared" si="37"/>
        <v>232.48558840285568</v>
      </c>
    </row>
    <row r="78" spans="1:19" ht="15.75" x14ac:dyDescent="0.25">
      <c r="A78" s="124"/>
      <c r="B78" s="125"/>
      <c r="D78" s="126">
        <v>100</v>
      </c>
      <c r="E78" s="125">
        <v>0.67013888888888895</v>
      </c>
      <c r="F78" s="67">
        <f t="shared" si="25"/>
        <v>0.67013888888888895</v>
      </c>
      <c r="G78" s="125">
        <v>0.67430555555555605</v>
      </c>
      <c r="H78" s="67">
        <f t="shared" si="26"/>
        <v>0.67430555555555605</v>
      </c>
      <c r="I78" s="117" t="str">
        <f t="shared" si="27"/>
        <v/>
      </c>
      <c r="J78" s="118">
        <f t="shared" si="28"/>
        <v>6.9999999999998153</v>
      </c>
      <c r="K78" s="119">
        <f t="shared" si="29"/>
        <v>6.0000000000006182</v>
      </c>
      <c r="L78" s="118">
        <f t="shared" si="30"/>
        <v>2</v>
      </c>
      <c r="M78" s="116">
        <f t="shared" ca="1" si="31"/>
        <v>0.61111111111111105</v>
      </c>
      <c r="N78" s="118" t="str">
        <f t="shared" si="32"/>
        <v/>
      </c>
      <c r="O78" s="118">
        <f t="shared" si="33"/>
        <v>350.34999999999076</v>
      </c>
      <c r="P78" s="120">
        <f t="shared" si="34"/>
        <v>101.2341901358616</v>
      </c>
      <c r="Q78" s="118">
        <f t="shared" si="35"/>
        <v>600.00000000006185</v>
      </c>
      <c r="R78" s="118">
        <f t="shared" si="36"/>
        <v>950.35000000005266</v>
      </c>
      <c r="S78" s="120">
        <f t="shared" si="37"/>
        <v>701.23419013592343</v>
      </c>
    </row>
    <row r="79" spans="1:19" ht="15.75" x14ac:dyDescent="0.25">
      <c r="A79" s="124"/>
      <c r="B79" s="125"/>
      <c r="D79" s="126">
        <v>0.1</v>
      </c>
      <c r="E79" s="125">
        <v>0.67916666666666703</v>
      </c>
      <c r="F79" s="67">
        <f t="shared" si="25"/>
        <v>0.67916666666666703</v>
      </c>
      <c r="G79" s="125">
        <v>0.68263888888888902</v>
      </c>
      <c r="H79" s="67">
        <f t="shared" si="26"/>
        <v>0.68263888888888902</v>
      </c>
      <c r="I79" s="117">
        <f t="shared" si="27"/>
        <v>0.68611111111111123</v>
      </c>
      <c r="J79" s="118" t="str">
        <f t="shared" si="28"/>
        <v/>
      </c>
      <c r="K79" s="119">
        <f t="shared" si="29"/>
        <v>4.9999999999996625</v>
      </c>
      <c r="L79" s="118">
        <f t="shared" si="30"/>
        <v>3</v>
      </c>
      <c r="M79" s="116">
        <f t="shared" ca="1" si="31"/>
        <v>0.61111111111111105</v>
      </c>
      <c r="N79" s="118" t="e">
        <f t="shared" ca="1" si="32"/>
        <v>#VALUE!</v>
      </c>
      <c r="O79" s="118">
        <f t="shared" si="33"/>
        <v>0.25</v>
      </c>
      <c r="P79" s="120">
        <f t="shared" si="34"/>
        <v>4.342905372259271E-2</v>
      </c>
      <c r="Q79" s="118">
        <f t="shared" si="35"/>
        <v>0.49999999999996625</v>
      </c>
      <c r="R79" s="118">
        <f t="shared" si="36"/>
        <v>0.74999999999996625</v>
      </c>
      <c r="S79" s="120">
        <f t="shared" si="37"/>
        <v>0.54342905372255901</v>
      </c>
    </row>
    <row r="80" spans="1:19" ht="15.75" x14ac:dyDescent="0.25">
      <c r="A80" s="124">
        <v>37194</v>
      </c>
      <c r="B80" s="125">
        <v>0.57013888888888897</v>
      </c>
      <c r="D80" s="126">
        <v>6.0000000000000001E-3</v>
      </c>
      <c r="E80" s="125">
        <v>0.58819444444444502</v>
      </c>
      <c r="F80" s="67">
        <f t="shared" si="25"/>
        <v>0.58819444444444502</v>
      </c>
      <c r="G80" s="125">
        <v>0.59791666666666698</v>
      </c>
      <c r="H80" s="67">
        <f t="shared" si="26"/>
        <v>0.59791666666666698</v>
      </c>
      <c r="I80" s="117" t="str">
        <f t="shared" si="27"/>
        <v/>
      </c>
      <c r="J80" s="118">
        <f t="shared" si="28"/>
        <v>2.0000000000001528</v>
      </c>
      <c r="K80" s="119">
        <f t="shared" si="29"/>
        <v>13.999999999999631</v>
      </c>
      <c r="L80" s="118">
        <f t="shared" si="30"/>
        <v>1</v>
      </c>
      <c r="M80" s="116">
        <f t="shared" ca="1" si="31"/>
        <v>0.57013888888888897</v>
      </c>
      <c r="N80" s="118" t="str">
        <f t="shared" si="32"/>
        <v/>
      </c>
      <c r="O80" s="118">
        <f t="shared" si="33"/>
        <v>0.16600000000001269</v>
      </c>
      <c r="P80" s="120">
        <f t="shared" si="34"/>
        <v>9.3809374884717078E-2</v>
      </c>
      <c r="Q80" s="118">
        <f t="shared" si="35"/>
        <v>8.3999999999997785E-2</v>
      </c>
      <c r="R80" s="118">
        <f t="shared" si="36"/>
        <v>0.25000000000001049</v>
      </c>
      <c r="S80" s="120">
        <f t="shared" si="37"/>
        <v>0.17780937488471488</v>
      </c>
    </row>
    <row r="81" spans="1:19" ht="15.75" x14ac:dyDescent="0.25">
      <c r="A81" s="124"/>
      <c r="B81" s="125"/>
      <c r="D81" s="126">
        <v>0.16</v>
      </c>
      <c r="E81" s="125">
        <v>0.59930555555555598</v>
      </c>
      <c r="F81" s="67">
        <f t="shared" si="25"/>
        <v>0.59930555555555598</v>
      </c>
      <c r="G81" s="125">
        <v>0.6</v>
      </c>
      <c r="H81" s="67">
        <f t="shared" si="26"/>
        <v>0.6</v>
      </c>
      <c r="I81" s="117" t="str">
        <f t="shared" si="27"/>
        <v/>
      </c>
      <c r="J81" s="118">
        <f t="shared" si="28"/>
        <v>11.999999999999478</v>
      </c>
      <c r="K81" s="119">
        <f t="shared" si="29"/>
        <v>0.99999999999935696</v>
      </c>
      <c r="L81" s="118">
        <f t="shared" si="30"/>
        <v>2</v>
      </c>
      <c r="M81" s="116">
        <f t="shared" ca="1" si="31"/>
        <v>0.57013888888888897</v>
      </c>
      <c r="N81" s="118" t="str">
        <f t="shared" si="32"/>
        <v/>
      </c>
      <c r="O81" s="118">
        <f t="shared" si="33"/>
        <v>1.0079999999999563</v>
      </c>
      <c r="P81" s="120">
        <f t="shared" si="34"/>
        <v>0.60889029272750217</v>
      </c>
      <c r="Q81" s="118">
        <f t="shared" si="35"/>
        <v>0.15999999999989711</v>
      </c>
      <c r="R81" s="118">
        <f t="shared" si="36"/>
        <v>1.1679999999998534</v>
      </c>
      <c r="S81" s="120">
        <f t="shared" si="37"/>
        <v>0.76889029272739928</v>
      </c>
    </row>
    <row r="82" spans="1:19" ht="15.75" x14ac:dyDescent="0.25">
      <c r="A82" s="124"/>
      <c r="B82" s="125"/>
      <c r="D82" s="126">
        <v>8.0000000000000002E-3</v>
      </c>
      <c r="E82" s="125">
        <v>0.60833333333333295</v>
      </c>
      <c r="F82" s="67">
        <f t="shared" si="25"/>
        <v>0.60833333333333295</v>
      </c>
      <c r="G82" s="125">
        <v>0.61111111111111105</v>
      </c>
      <c r="H82" s="67">
        <f t="shared" si="26"/>
        <v>0.61111111111111105</v>
      </c>
      <c r="I82" s="117" t="str">
        <f t="shared" si="27"/>
        <v/>
      </c>
      <c r="J82" s="118">
        <f t="shared" si="28"/>
        <v>8.999999999999968</v>
      </c>
      <c r="K82" s="119">
        <f t="shared" si="29"/>
        <v>4.0000000000004654</v>
      </c>
      <c r="L82" s="118">
        <f t="shared" si="30"/>
        <v>3</v>
      </c>
      <c r="M82" s="116">
        <f t="shared" ca="1" si="31"/>
        <v>0.57013888888888897</v>
      </c>
      <c r="N82" s="118" t="str">
        <f t="shared" si="32"/>
        <v/>
      </c>
      <c r="O82" s="118">
        <f t="shared" si="33"/>
        <v>0.71099999999999752</v>
      </c>
      <c r="P82" s="120">
        <f t="shared" si="34"/>
        <v>0.43601743861076508</v>
      </c>
      <c r="Q82" s="118">
        <f t="shared" si="35"/>
        <v>3.2000000000003727E-2</v>
      </c>
      <c r="R82" s="118">
        <f t="shared" si="36"/>
        <v>0.74300000000000122</v>
      </c>
      <c r="S82" s="120">
        <f t="shared" si="37"/>
        <v>0.46801743861076883</v>
      </c>
    </row>
    <row r="83" spans="1:19" ht="15.75" x14ac:dyDescent="0.25">
      <c r="A83" s="124"/>
      <c r="B83" s="125"/>
      <c r="D83" s="126">
        <v>0.15</v>
      </c>
      <c r="E83" s="125">
        <v>0.61736111111111103</v>
      </c>
      <c r="F83" s="67">
        <f t="shared" si="25"/>
        <v>0.61736111111111103</v>
      </c>
      <c r="G83" s="125">
        <v>0.61944444444444502</v>
      </c>
      <c r="H83" s="67">
        <f t="shared" si="26"/>
        <v>0.61944444444444502</v>
      </c>
      <c r="I83" s="117">
        <f t="shared" si="27"/>
        <v>0.62291666666666723</v>
      </c>
      <c r="J83" s="118" t="str">
        <f t="shared" si="28"/>
        <v/>
      </c>
      <c r="K83" s="119">
        <f t="shared" si="29"/>
        <v>3.0000000000009486</v>
      </c>
      <c r="L83" s="118">
        <f t="shared" si="30"/>
        <v>4</v>
      </c>
      <c r="M83" s="116">
        <f t="shared" ca="1" si="31"/>
        <v>0.57013888888888897</v>
      </c>
      <c r="N83" s="118" t="e">
        <f t="shared" ca="1" si="32"/>
        <v>#VALUE!</v>
      </c>
      <c r="O83" s="118">
        <f t="shared" si="33"/>
        <v>0.375</v>
      </c>
      <c r="P83" s="120">
        <f t="shared" si="34"/>
        <v>6.292759578473793E-2</v>
      </c>
      <c r="Q83" s="118">
        <f t="shared" si="35"/>
        <v>0.45000000000014229</v>
      </c>
      <c r="R83" s="118">
        <f t="shared" si="36"/>
        <v>0.82500000000014229</v>
      </c>
      <c r="S83" s="120">
        <f t="shared" si="37"/>
        <v>0.51292759578488023</v>
      </c>
    </row>
    <row r="84" spans="1:19" ht="15.75" x14ac:dyDescent="0.25">
      <c r="A84" s="124">
        <v>37194</v>
      </c>
      <c r="B84" s="125">
        <f>TIME(15,8,0)</f>
        <v>0.63055555555555554</v>
      </c>
      <c r="D84" s="126">
        <v>1.2999999999999999E-2</v>
      </c>
      <c r="E84" s="125">
        <v>0.67847222222222203</v>
      </c>
      <c r="F84" s="67">
        <f t="shared" si="25"/>
        <v>0.67847222222222203</v>
      </c>
      <c r="G84" s="125">
        <v>0.68194444444444502</v>
      </c>
      <c r="H84" s="67">
        <f t="shared" si="26"/>
        <v>0.68194444444444502</v>
      </c>
      <c r="I84" s="117" t="str">
        <f t="shared" si="27"/>
        <v/>
      </c>
      <c r="J84" s="118">
        <f t="shared" si="28"/>
        <v>5.9999999999990195</v>
      </c>
      <c r="K84" s="119">
        <f t="shared" si="29"/>
        <v>5.0000000000011013</v>
      </c>
      <c r="L84" s="118">
        <f t="shared" si="30"/>
        <v>1</v>
      </c>
      <c r="M84" s="116">
        <f t="shared" ca="1" si="31"/>
        <v>0.63055555555555554</v>
      </c>
      <c r="N84" s="118" t="str">
        <f t="shared" si="32"/>
        <v/>
      </c>
      <c r="O84" s="118">
        <f t="shared" si="33"/>
        <v>0.3989999999999348</v>
      </c>
      <c r="P84" s="120">
        <f t="shared" si="34"/>
        <v>0.28886729752810375</v>
      </c>
      <c r="Q84" s="118">
        <f t="shared" si="35"/>
        <v>6.500000000001431E-2</v>
      </c>
      <c r="R84" s="118">
        <f t="shared" si="36"/>
        <v>0.46399999999994912</v>
      </c>
      <c r="S84" s="120">
        <f t="shared" si="37"/>
        <v>0.35386729752811807</v>
      </c>
    </row>
    <row r="85" spans="1:19" ht="15.75" x14ac:dyDescent="0.25">
      <c r="A85" s="124"/>
      <c r="B85" s="125"/>
      <c r="D85" s="126">
        <v>0.12</v>
      </c>
      <c r="E85" s="125">
        <v>0.68611111111111101</v>
      </c>
      <c r="F85" s="67">
        <f t="shared" si="25"/>
        <v>0.68611111111111101</v>
      </c>
      <c r="G85" s="125">
        <v>0.68888888888888899</v>
      </c>
      <c r="H85" s="67">
        <f t="shared" si="26"/>
        <v>0.68888888888888899</v>
      </c>
      <c r="I85" s="117" t="str">
        <f t="shared" si="27"/>
        <v/>
      </c>
      <c r="J85" s="118">
        <f t="shared" si="28"/>
        <v>8.999999999999968</v>
      </c>
      <c r="K85" s="119">
        <f t="shared" si="29"/>
        <v>4.0000000000003055</v>
      </c>
      <c r="L85" s="118">
        <f t="shared" si="30"/>
        <v>2</v>
      </c>
      <c r="M85" s="116">
        <f t="shared" ca="1" si="31"/>
        <v>0.63055555555555554</v>
      </c>
      <c r="N85" s="118" t="str">
        <f t="shared" si="32"/>
        <v/>
      </c>
      <c r="O85" s="118">
        <f t="shared" si="33"/>
        <v>0.56699999999999795</v>
      </c>
      <c r="P85" s="120">
        <f t="shared" si="34"/>
        <v>0.34250531475107654</v>
      </c>
      <c r="Q85" s="118">
        <f t="shared" si="35"/>
        <v>0.48000000000003662</v>
      </c>
      <c r="R85" s="118">
        <f t="shared" si="36"/>
        <v>1.0470000000000346</v>
      </c>
      <c r="S85" s="120">
        <f t="shared" si="37"/>
        <v>0.82250531475111321</v>
      </c>
    </row>
    <row r="86" spans="1:19" ht="15.75" x14ac:dyDescent="0.25">
      <c r="A86" s="126"/>
      <c r="B86" s="125"/>
      <c r="D86" s="126">
        <v>6.0000000000000001E-3</v>
      </c>
      <c r="E86" s="125">
        <v>0.69513888888888897</v>
      </c>
      <c r="F86" s="67">
        <f t="shared" si="25"/>
        <v>0.69513888888888897</v>
      </c>
      <c r="G86" s="125">
        <v>0.69861111111111096</v>
      </c>
      <c r="H86" s="67">
        <f t="shared" si="26"/>
        <v>0.69861111111111096</v>
      </c>
      <c r="I86" s="117" t="str">
        <f t="shared" si="27"/>
        <v/>
      </c>
      <c r="J86" s="118">
        <f t="shared" si="28"/>
        <v>6.0000000000004583</v>
      </c>
      <c r="K86" s="119">
        <f t="shared" si="29"/>
        <v>4.9999999999996625</v>
      </c>
      <c r="L86" s="118">
        <f t="shared" si="30"/>
        <v>3</v>
      </c>
      <c r="M86" s="116">
        <f t="shared" ca="1" si="31"/>
        <v>0.63055555555555554</v>
      </c>
      <c r="N86" s="118" t="str">
        <f t="shared" si="32"/>
        <v/>
      </c>
      <c r="O86" s="118">
        <f t="shared" si="33"/>
        <v>0.55800000000004257</v>
      </c>
      <c r="P86" s="120">
        <f t="shared" si="34"/>
        <v>0.30696526372908473</v>
      </c>
      <c r="Q86" s="118">
        <f t="shared" si="35"/>
        <v>2.9999999999997976E-2</v>
      </c>
      <c r="R86" s="118">
        <f t="shared" si="36"/>
        <v>0.5880000000000406</v>
      </c>
      <c r="S86" s="120">
        <f t="shared" si="37"/>
        <v>0.3369652637290827</v>
      </c>
    </row>
    <row r="87" spans="1:19" ht="15.75" x14ac:dyDescent="0.25">
      <c r="A87" s="124"/>
      <c r="B87" s="125"/>
      <c r="D87" s="126">
        <v>0.18</v>
      </c>
      <c r="E87" s="125">
        <v>0.70277777777777795</v>
      </c>
      <c r="F87" s="67">
        <f t="shared" si="25"/>
        <v>0.70277777777777795</v>
      </c>
      <c r="G87" s="125">
        <v>0.70555555555555605</v>
      </c>
      <c r="H87" s="67">
        <f t="shared" si="26"/>
        <v>0.70555555555555605</v>
      </c>
      <c r="I87" s="117">
        <f t="shared" si="27"/>
        <v>0.70902777777777826</v>
      </c>
      <c r="J87" s="118" t="str">
        <f t="shared" si="28"/>
        <v/>
      </c>
      <c r="K87" s="119">
        <f t="shared" si="29"/>
        <v>4.0000000000004654</v>
      </c>
      <c r="L87" s="118">
        <f t="shared" si="30"/>
        <v>4</v>
      </c>
      <c r="M87" s="116">
        <f t="shared" ca="1" si="31"/>
        <v>0.63055555555555554</v>
      </c>
      <c r="N87" s="118" t="e">
        <f t="shared" ca="1" si="32"/>
        <v>#VALUE!</v>
      </c>
      <c r="O87" s="118">
        <f t="shared" si="33"/>
        <v>0.44999999999999996</v>
      </c>
      <c r="P87" s="120">
        <f t="shared" si="34"/>
        <v>7.4375439692633147E-2</v>
      </c>
      <c r="Q87" s="118">
        <f t="shared" si="35"/>
        <v>0.7200000000000838</v>
      </c>
      <c r="R87" s="118">
        <f t="shared" si="36"/>
        <v>1.1700000000000839</v>
      </c>
      <c r="S87" s="120">
        <f t="shared" si="37"/>
        <v>0.79437543969271696</v>
      </c>
    </row>
    <row r="88" spans="1:19" ht="15.75" x14ac:dyDescent="0.25">
      <c r="A88" s="124">
        <v>37195</v>
      </c>
      <c r="B88" s="125">
        <v>0.38263888888888897</v>
      </c>
      <c r="D88" s="126">
        <v>0.01</v>
      </c>
      <c r="E88" s="125">
        <v>0.561805555555556</v>
      </c>
      <c r="F88" s="67">
        <f t="shared" si="25"/>
        <v>0.561805555555556</v>
      </c>
      <c r="G88" s="125">
        <v>0.56736111111111098</v>
      </c>
      <c r="H88" s="67">
        <f t="shared" si="26"/>
        <v>0.56736111111111098</v>
      </c>
      <c r="I88" s="117" t="str">
        <f t="shared" si="27"/>
        <v/>
      </c>
      <c r="J88" s="118">
        <f t="shared" si="28"/>
        <v>2.0000000000001528</v>
      </c>
      <c r="K88" s="119">
        <f t="shared" si="29"/>
        <v>7.9999999999991722</v>
      </c>
      <c r="L88" s="118">
        <f t="shared" si="30"/>
        <v>1</v>
      </c>
      <c r="M88" s="116">
        <f t="shared" ca="1" si="31"/>
        <v>0.38263888888888897</v>
      </c>
      <c r="N88" s="118" t="str">
        <f t="shared" si="32"/>
        <v/>
      </c>
      <c r="O88" s="118">
        <f t="shared" si="33"/>
        <v>1.0000000000000763E-2</v>
      </c>
      <c r="P88" s="120">
        <f t="shared" si="34"/>
        <v>2.171448834488993E-3</v>
      </c>
      <c r="Q88" s="118">
        <f t="shared" si="35"/>
        <v>7.9999999999991731E-2</v>
      </c>
      <c r="R88" s="118">
        <f t="shared" si="36"/>
        <v>8.9999999999992489E-2</v>
      </c>
      <c r="S88" s="120">
        <f t="shared" si="37"/>
        <v>8.2171448834480729E-2</v>
      </c>
    </row>
    <row r="89" spans="1:19" ht="15.75" x14ac:dyDescent="0.25">
      <c r="A89" s="126"/>
      <c r="B89" s="125"/>
      <c r="D89" s="126">
        <v>0</v>
      </c>
      <c r="E89" s="125">
        <v>0.56874999999999998</v>
      </c>
      <c r="F89" s="67">
        <f t="shared" si="25"/>
        <v>0.56874999999999998</v>
      </c>
      <c r="G89" s="125">
        <v>0.57291666666666696</v>
      </c>
      <c r="H89" s="67">
        <f t="shared" si="26"/>
        <v>0.57291666666666696</v>
      </c>
      <c r="I89" s="117" t="str">
        <f t="shared" si="27"/>
        <v/>
      </c>
      <c r="J89" s="118">
        <f t="shared" si="28"/>
        <v>9.9999999999994849</v>
      </c>
      <c r="K89" s="119">
        <f t="shared" si="29"/>
        <v>6.0000000000004583</v>
      </c>
      <c r="L89" s="118">
        <f t="shared" si="30"/>
        <v>2</v>
      </c>
      <c r="M89" s="116">
        <f t="shared" ca="1" si="31"/>
        <v>0.38263888888888897</v>
      </c>
      <c r="N89" s="118" t="str">
        <f t="shared" si="32"/>
        <v/>
      </c>
      <c r="O89" s="118">
        <f t="shared" si="33"/>
        <v>4.9999999999997428E-2</v>
      </c>
      <c r="P89" s="120">
        <f t="shared" si="34"/>
        <v>1.0857244172443575E-2</v>
      </c>
      <c r="Q89" s="118">
        <f t="shared" si="35"/>
        <v>0</v>
      </c>
      <c r="R89" s="118">
        <f t="shared" si="36"/>
        <v>4.9999999999997428E-2</v>
      </c>
      <c r="S89" s="120">
        <f t="shared" si="37"/>
        <v>1.0857244172443575E-2</v>
      </c>
    </row>
    <row r="90" spans="1:19" ht="15.75" x14ac:dyDescent="0.25">
      <c r="A90" s="124"/>
      <c r="B90" s="125"/>
      <c r="D90" s="126">
        <v>0.01</v>
      </c>
      <c r="E90" s="125">
        <v>0.57986111111111105</v>
      </c>
      <c r="F90" s="67">
        <f t="shared" si="25"/>
        <v>0.57986111111111105</v>
      </c>
      <c r="G90" s="125">
        <v>0.58125000000000004</v>
      </c>
      <c r="H90" s="67">
        <f t="shared" si="26"/>
        <v>0.58125000000000004</v>
      </c>
      <c r="I90" s="117" t="str">
        <f t="shared" si="27"/>
        <v/>
      </c>
      <c r="J90" s="118">
        <f t="shared" si="28"/>
        <v>2.0000000000001528</v>
      </c>
      <c r="K90" s="119">
        <f t="shared" si="29"/>
        <v>2.0000000000001528</v>
      </c>
      <c r="L90" s="118">
        <f t="shared" si="30"/>
        <v>3</v>
      </c>
      <c r="M90" s="116">
        <f t="shared" ca="1" si="31"/>
        <v>0.38263888888888897</v>
      </c>
      <c r="N90" s="118" t="str">
        <f t="shared" si="32"/>
        <v/>
      </c>
      <c r="O90" s="118">
        <f t="shared" si="33"/>
        <v>1.0000000000000763E-2</v>
      </c>
      <c r="P90" s="120">
        <f t="shared" si="34"/>
        <v>2.171448834488993E-3</v>
      </c>
      <c r="Q90" s="118">
        <f t="shared" si="35"/>
        <v>2.0000000000001527E-2</v>
      </c>
      <c r="R90" s="118">
        <f t="shared" si="36"/>
        <v>3.0000000000002289E-2</v>
      </c>
      <c r="S90" s="120">
        <f t="shared" si="37"/>
        <v>2.2171448834490522E-2</v>
      </c>
    </row>
    <row r="91" spans="1:19" ht="15.75" x14ac:dyDescent="0.25">
      <c r="A91" s="124"/>
      <c r="B91" s="125"/>
      <c r="D91" s="126">
        <v>0</v>
      </c>
      <c r="E91" s="125">
        <v>0.58263888888888904</v>
      </c>
      <c r="F91" s="67">
        <f t="shared" si="25"/>
        <v>0.58263888888888904</v>
      </c>
      <c r="G91" s="125">
        <v>0.58541666666666703</v>
      </c>
      <c r="H91" s="67">
        <f t="shared" si="26"/>
        <v>0.58541666666666703</v>
      </c>
      <c r="I91" s="117" t="str">
        <f t="shared" si="27"/>
        <v/>
      </c>
      <c r="J91" s="118">
        <f t="shared" si="28"/>
        <v>7.9999999999991722</v>
      </c>
      <c r="K91" s="119">
        <f t="shared" si="29"/>
        <v>4.0000000000003055</v>
      </c>
      <c r="L91" s="118">
        <f t="shared" si="30"/>
        <v>4</v>
      </c>
      <c r="M91" s="116">
        <f t="shared" ca="1" si="31"/>
        <v>0.38263888888888897</v>
      </c>
      <c r="N91" s="118" t="str">
        <f t="shared" si="32"/>
        <v/>
      </c>
      <c r="O91" s="118">
        <f t="shared" si="33"/>
        <v>3.9999999999995865E-2</v>
      </c>
      <c r="P91" s="120">
        <f t="shared" si="34"/>
        <v>8.6857953379544089E-3</v>
      </c>
      <c r="Q91" s="118">
        <f t="shared" si="35"/>
        <v>0</v>
      </c>
      <c r="R91" s="118">
        <f t="shared" si="36"/>
        <v>3.9999999999995865E-2</v>
      </c>
      <c r="S91" s="120">
        <f t="shared" si="37"/>
        <v>8.6857953379544089E-3</v>
      </c>
    </row>
    <row r="92" spans="1:19" ht="15.75" x14ac:dyDescent="0.25">
      <c r="A92" s="126"/>
      <c r="B92" s="125"/>
      <c r="D92" s="126">
        <v>0.01</v>
      </c>
      <c r="E92" s="125">
        <v>0.59097222222222201</v>
      </c>
      <c r="F92" s="67">
        <f t="shared" si="25"/>
        <v>0.59097222222222201</v>
      </c>
      <c r="G92" s="125">
        <v>0.593055555555556</v>
      </c>
      <c r="H92" s="67">
        <f t="shared" si="26"/>
        <v>0.593055555555556</v>
      </c>
      <c r="I92" s="117" t="str">
        <f t="shared" si="27"/>
        <v/>
      </c>
      <c r="J92" s="118">
        <f t="shared" si="28"/>
        <v>1.9999999999987139</v>
      </c>
      <c r="K92" s="119">
        <f t="shared" si="29"/>
        <v>3.0000000000009486</v>
      </c>
      <c r="L92" s="118">
        <f t="shared" si="30"/>
        <v>5</v>
      </c>
      <c r="M92" s="116">
        <f t="shared" ca="1" si="31"/>
        <v>0.38263888888888897</v>
      </c>
      <c r="N92" s="118" t="str">
        <f t="shared" si="32"/>
        <v/>
      </c>
      <c r="O92" s="118">
        <f t="shared" si="33"/>
        <v>9.9999999999935696E-3</v>
      </c>
      <c r="P92" s="120">
        <f t="shared" si="34"/>
        <v>2.1714488344874308E-3</v>
      </c>
      <c r="Q92" s="118">
        <f t="shared" si="35"/>
        <v>3.0000000000009488E-2</v>
      </c>
      <c r="R92" s="118">
        <f t="shared" si="36"/>
        <v>4.0000000000003061E-2</v>
      </c>
      <c r="S92" s="120">
        <f t="shared" si="37"/>
        <v>3.2171448834496921E-2</v>
      </c>
    </row>
    <row r="93" spans="1:19" ht="15.75" x14ac:dyDescent="0.25">
      <c r="A93" s="124"/>
      <c r="B93" s="125"/>
      <c r="D93" s="126">
        <v>0</v>
      </c>
      <c r="E93" s="125">
        <v>0.594444444444444</v>
      </c>
      <c r="F93" s="67">
        <f t="shared" si="25"/>
        <v>0.594444444444444</v>
      </c>
      <c r="G93" s="125">
        <v>0.59652777777777799</v>
      </c>
      <c r="H93" s="67">
        <f t="shared" si="26"/>
        <v>0.59652777777777799</v>
      </c>
      <c r="I93" s="117" t="str">
        <f t="shared" si="27"/>
        <v/>
      </c>
      <c r="J93" s="118">
        <f t="shared" si="28"/>
        <v>6.9999999999998153</v>
      </c>
      <c r="K93" s="119">
        <f t="shared" si="29"/>
        <v>3.0000000000009486</v>
      </c>
      <c r="L93" s="118">
        <f t="shared" si="30"/>
        <v>6</v>
      </c>
      <c r="M93" s="116">
        <f t="shared" ca="1" si="31"/>
        <v>0.38263888888888897</v>
      </c>
      <c r="N93" s="118" t="str">
        <f t="shared" si="32"/>
        <v/>
      </c>
      <c r="O93" s="118">
        <f t="shared" si="33"/>
        <v>3.499999999999908E-2</v>
      </c>
      <c r="P93" s="120">
        <f t="shared" si="34"/>
        <v>7.6000709207106939E-3</v>
      </c>
      <c r="Q93" s="118">
        <f t="shared" si="35"/>
        <v>0</v>
      </c>
      <c r="R93" s="118">
        <f t="shared" si="36"/>
        <v>3.499999999999908E-2</v>
      </c>
      <c r="S93" s="120">
        <f t="shared" si="37"/>
        <v>7.6000709207106939E-3</v>
      </c>
    </row>
    <row r="94" spans="1:19" ht="15.75" x14ac:dyDescent="0.25">
      <c r="A94" s="124"/>
      <c r="B94" s="125"/>
      <c r="D94" s="126">
        <v>0.01</v>
      </c>
      <c r="E94" s="125">
        <v>0.60138888888888897</v>
      </c>
      <c r="F94" s="67">
        <f t="shared" si="25"/>
        <v>0.60138888888888897</v>
      </c>
      <c r="G94" s="125">
        <v>0.60416666666666696</v>
      </c>
      <c r="H94" s="67">
        <f t="shared" si="26"/>
        <v>0.60416666666666696</v>
      </c>
      <c r="I94" s="117" t="str">
        <f t="shared" si="27"/>
        <v/>
      </c>
      <c r="J94" s="118">
        <f t="shared" si="28"/>
        <v>2.0000000000001528</v>
      </c>
      <c r="K94" s="119">
        <f t="shared" si="29"/>
        <v>4.0000000000003055</v>
      </c>
      <c r="L94" s="118">
        <f t="shared" si="30"/>
        <v>7</v>
      </c>
      <c r="M94" s="116">
        <f t="shared" ca="1" si="31"/>
        <v>0.38263888888888897</v>
      </c>
      <c r="N94" s="118" t="str">
        <f t="shared" si="32"/>
        <v/>
      </c>
      <c r="O94" s="118">
        <f t="shared" si="33"/>
        <v>1.0000000000000763E-2</v>
      </c>
      <c r="P94" s="120">
        <f t="shared" si="34"/>
        <v>2.171448834488993E-3</v>
      </c>
      <c r="Q94" s="118">
        <f t="shared" si="35"/>
        <v>4.0000000000003054E-2</v>
      </c>
      <c r="R94" s="118">
        <f t="shared" si="36"/>
        <v>5.0000000000003819E-2</v>
      </c>
      <c r="S94" s="120">
        <f t="shared" si="37"/>
        <v>4.2171448834492045E-2</v>
      </c>
    </row>
    <row r="95" spans="1:19" ht="15.75" x14ac:dyDescent="0.25">
      <c r="A95" s="124"/>
      <c r="B95" s="125"/>
      <c r="D95" s="126">
        <v>0</v>
      </c>
      <c r="E95" s="125">
        <v>0.60555555555555596</v>
      </c>
      <c r="F95" s="67">
        <f t="shared" si="25"/>
        <v>0.60555555555555596</v>
      </c>
      <c r="G95" s="125">
        <v>0.60902777777777795</v>
      </c>
      <c r="H95" s="67">
        <f t="shared" si="26"/>
        <v>0.60902777777777795</v>
      </c>
      <c r="I95" s="117" t="str">
        <f t="shared" si="27"/>
        <v/>
      </c>
      <c r="J95" s="118">
        <f t="shared" si="28"/>
        <v>9.0000000000001279</v>
      </c>
      <c r="K95" s="119">
        <f t="shared" si="29"/>
        <v>4.9999999999996625</v>
      </c>
      <c r="L95" s="118">
        <f t="shared" si="30"/>
        <v>8</v>
      </c>
      <c r="M95" s="116">
        <f t="shared" ca="1" si="31"/>
        <v>0.38263888888888897</v>
      </c>
      <c r="N95" s="118" t="str">
        <f t="shared" si="32"/>
        <v/>
      </c>
      <c r="O95" s="118">
        <f t="shared" si="33"/>
        <v>4.5000000000000644E-2</v>
      </c>
      <c r="P95" s="120">
        <f t="shared" si="34"/>
        <v>9.7715197551998603E-3</v>
      </c>
      <c r="Q95" s="118">
        <f t="shared" si="35"/>
        <v>0</v>
      </c>
      <c r="R95" s="118">
        <f t="shared" si="36"/>
        <v>4.5000000000000644E-2</v>
      </c>
      <c r="S95" s="120">
        <f t="shared" si="37"/>
        <v>9.7715197551998603E-3</v>
      </c>
    </row>
    <row r="96" spans="1:19" ht="15.75" x14ac:dyDescent="0.25">
      <c r="A96" s="124"/>
      <c r="B96" s="125"/>
      <c r="D96" s="126">
        <v>0.01</v>
      </c>
      <c r="E96" s="125">
        <v>0.61527777777777803</v>
      </c>
      <c r="F96" s="67">
        <f t="shared" si="25"/>
        <v>0.61527777777777803</v>
      </c>
      <c r="G96" s="125">
        <v>0.61666666666666703</v>
      </c>
      <c r="H96" s="67">
        <f t="shared" si="26"/>
        <v>0.61666666666666703</v>
      </c>
      <c r="I96" s="117" t="str">
        <f t="shared" si="27"/>
        <v/>
      </c>
      <c r="J96" s="118">
        <f t="shared" si="28"/>
        <v>2.0000000000001528</v>
      </c>
      <c r="K96" s="119">
        <f t="shared" si="29"/>
        <v>2.0000000000001528</v>
      </c>
      <c r="L96" s="118">
        <f t="shared" si="30"/>
        <v>9</v>
      </c>
      <c r="M96" s="116">
        <f t="shared" ca="1" si="31"/>
        <v>0.38263888888888897</v>
      </c>
      <c r="N96" s="118" t="str">
        <f t="shared" si="32"/>
        <v/>
      </c>
      <c r="O96" s="118">
        <f t="shared" si="33"/>
        <v>1.0000000000000763E-2</v>
      </c>
      <c r="P96" s="120">
        <f t="shared" si="34"/>
        <v>2.171448834488993E-3</v>
      </c>
      <c r="Q96" s="118">
        <f t="shared" si="35"/>
        <v>2.0000000000001527E-2</v>
      </c>
      <c r="R96" s="118">
        <f t="shared" si="36"/>
        <v>3.0000000000002289E-2</v>
      </c>
      <c r="S96" s="120">
        <f t="shared" si="37"/>
        <v>2.2171448834490522E-2</v>
      </c>
    </row>
    <row r="97" spans="1:19" ht="15.75" x14ac:dyDescent="0.25">
      <c r="A97" s="124"/>
      <c r="B97" s="125"/>
      <c r="D97" s="126">
        <v>0</v>
      </c>
      <c r="E97" s="125">
        <v>0.61805555555555602</v>
      </c>
      <c r="F97" s="67">
        <f t="shared" si="25"/>
        <v>0.61805555555555602</v>
      </c>
      <c r="G97" s="125">
        <v>0.65</v>
      </c>
      <c r="H97" s="67">
        <f t="shared" si="26"/>
        <v>0.65</v>
      </c>
      <c r="I97" s="117" t="str">
        <f t="shared" si="27"/>
        <v/>
      </c>
      <c r="J97" s="118">
        <f t="shared" si="28"/>
        <v>13.000000000000274</v>
      </c>
      <c r="K97" s="119">
        <f t="shared" si="29"/>
        <v>45.999999999999361</v>
      </c>
      <c r="L97" s="118">
        <f t="shared" si="30"/>
        <v>10</v>
      </c>
      <c r="M97" s="116">
        <f t="shared" ca="1" si="31"/>
        <v>0.38263888888888897</v>
      </c>
      <c r="N97" s="118" t="str">
        <f t="shared" si="32"/>
        <v/>
      </c>
      <c r="O97" s="118">
        <f t="shared" si="33"/>
        <v>6.5000000000001362E-2</v>
      </c>
      <c r="P97" s="120">
        <f t="shared" si="34"/>
        <v>1.4114417424177669E-2</v>
      </c>
      <c r="Q97" s="118">
        <f t="shared" si="35"/>
        <v>0</v>
      </c>
      <c r="R97" s="118">
        <f t="shared" si="36"/>
        <v>6.5000000000001362E-2</v>
      </c>
      <c r="S97" s="120">
        <f t="shared" si="37"/>
        <v>1.4114417424177669E-2</v>
      </c>
    </row>
    <row r="98" spans="1:19" ht="15.75" x14ac:dyDescent="0.25">
      <c r="A98" s="126"/>
      <c r="B98" s="125"/>
      <c r="D98" s="126">
        <v>0.01</v>
      </c>
      <c r="E98" s="125">
        <v>0.65902777777777799</v>
      </c>
      <c r="F98" s="67">
        <f t="shared" si="25"/>
        <v>0.65902777777777799</v>
      </c>
      <c r="G98" s="125">
        <v>0.67430555555555605</v>
      </c>
      <c r="H98" s="67">
        <f t="shared" si="26"/>
        <v>0.67430555555555605</v>
      </c>
      <c r="I98" s="117">
        <f t="shared" si="27"/>
        <v>0.67777777777777826</v>
      </c>
      <c r="J98" s="118" t="str">
        <f t="shared" si="28"/>
        <v/>
      </c>
      <c r="K98" s="119">
        <f t="shared" si="29"/>
        <v>22.000000000000401</v>
      </c>
      <c r="L98" s="118">
        <f t="shared" si="30"/>
        <v>11</v>
      </c>
      <c r="M98" s="116">
        <f t="shared" ca="1" si="31"/>
        <v>0.38263888888888897</v>
      </c>
      <c r="N98" s="118" t="e">
        <f t="shared" ca="1" si="32"/>
        <v>#VALUE!</v>
      </c>
      <c r="O98" s="118">
        <f t="shared" si="33"/>
        <v>2.5000000000000001E-2</v>
      </c>
      <c r="P98" s="120">
        <f t="shared" si="34"/>
        <v>5.4281443780592247E-3</v>
      </c>
      <c r="Q98" s="118">
        <f t="shared" si="35"/>
        <v>0.22000000000000403</v>
      </c>
      <c r="R98" s="118">
        <f t="shared" si="36"/>
        <v>0.24500000000000402</v>
      </c>
      <c r="S98" s="120">
        <f t="shared" si="37"/>
        <v>0.22542814437806324</v>
      </c>
    </row>
    <row r="99" spans="1:19" ht="15.75" x14ac:dyDescent="0.25">
      <c r="A99" s="124">
        <v>37196</v>
      </c>
      <c r="B99" s="125">
        <v>0.485416666666667</v>
      </c>
      <c r="D99" s="126">
        <v>0.01</v>
      </c>
      <c r="E99" s="125">
        <v>0.55902777777777801</v>
      </c>
      <c r="F99" s="67">
        <f t="shared" si="25"/>
        <v>0.55902777777777801</v>
      </c>
      <c r="G99" s="125">
        <v>0.58611111111111103</v>
      </c>
      <c r="H99" s="67">
        <f t="shared" si="26"/>
        <v>0.58611111111111103</v>
      </c>
      <c r="I99" s="117" t="str">
        <f t="shared" si="27"/>
        <v/>
      </c>
      <c r="J99" s="118">
        <f t="shared" si="28"/>
        <v>2.0000000000001528</v>
      </c>
      <c r="K99" s="119">
        <f t="shared" si="29"/>
        <v>38.999999999999545</v>
      </c>
      <c r="L99" s="118">
        <f t="shared" si="30"/>
        <v>1</v>
      </c>
      <c r="M99" s="116">
        <f t="shared" ca="1" si="31"/>
        <v>0.485416666666667</v>
      </c>
      <c r="N99" s="118" t="str">
        <f t="shared" si="32"/>
        <v/>
      </c>
      <c r="O99" s="118">
        <f t="shared" si="33"/>
        <v>1.0000000000000763E-2</v>
      </c>
      <c r="P99" s="120">
        <f t="shared" si="34"/>
        <v>2.171448834488993E-3</v>
      </c>
      <c r="Q99" s="118">
        <f t="shared" si="35"/>
        <v>0.38999999999999546</v>
      </c>
      <c r="R99" s="118">
        <f t="shared" si="36"/>
        <v>0.39999999999999625</v>
      </c>
      <c r="S99" s="120">
        <f t="shared" si="37"/>
        <v>0.39217144883448446</v>
      </c>
    </row>
    <row r="100" spans="1:19" ht="15.75" x14ac:dyDescent="0.25">
      <c r="A100" s="124"/>
      <c r="B100" s="125"/>
      <c r="D100" s="126">
        <v>0</v>
      </c>
      <c r="E100" s="125">
        <v>0.58750000000000002</v>
      </c>
      <c r="F100" s="67">
        <f t="shared" si="25"/>
        <v>0.58750000000000002</v>
      </c>
      <c r="G100" s="125">
        <v>0.60833333333333295</v>
      </c>
      <c r="H100" s="67">
        <f t="shared" si="26"/>
        <v>0.60833333333333295</v>
      </c>
      <c r="I100" s="117" t="str">
        <f t="shared" si="27"/>
        <v/>
      </c>
      <c r="J100" s="118">
        <f t="shared" si="28"/>
        <v>27.000000000000064</v>
      </c>
      <c r="K100" s="119">
        <f t="shared" si="29"/>
        <v>29.999999999999414</v>
      </c>
      <c r="L100" s="118">
        <f t="shared" si="30"/>
        <v>2</v>
      </c>
      <c r="M100" s="116">
        <f t="shared" ca="1" si="31"/>
        <v>0.485416666666667</v>
      </c>
      <c r="N100" s="118" t="str">
        <f t="shared" si="32"/>
        <v/>
      </c>
      <c r="O100" s="118">
        <f t="shared" si="33"/>
        <v>0.13500000000000031</v>
      </c>
      <c r="P100" s="120">
        <f t="shared" si="34"/>
        <v>2.9314559265599231E-2</v>
      </c>
      <c r="Q100" s="118">
        <f t="shared" si="35"/>
        <v>0</v>
      </c>
      <c r="R100" s="118">
        <f t="shared" si="36"/>
        <v>0.13500000000000031</v>
      </c>
      <c r="S100" s="120">
        <f t="shared" si="37"/>
        <v>2.9314559265599231E-2</v>
      </c>
    </row>
    <row r="101" spans="1:19" ht="15.75" x14ac:dyDescent="0.25">
      <c r="A101" s="124"/>
      <c r="B101" s="125"/>
      <c r="D101" s="126">
        <v>0.01</v>
      </c>
      <c r="E101" s="125">
        <v>0.62708333333333299</v>
      </c>
      <c r="F101" s="67">
        <f t="shared" si="25"/>
        <v>0.62708333333333299</v>
      </c>
      <c r="G101" s="125">
        <v>0.62986111111111098</v>
      </c>
      <c r="H101" s="67">
        <f t="shared" si="26"/>
        <v>0.62986111111111098</v>
      </c>
      <c r="I101" s="117" t="str">
        <f t="shared" si="27"/>
        <v/>
      </c>
      <c r="J101" s="118">
        <f t="shared" si="28"/>
        <v>2.0000000000001528</v>
      </c>
      <c r="K101" s="119">
        <f t="shared" si="29"/>
        <v>4.0000000000003055</v>
      </c>
      <c r="L101" s="118">
        <f t="shared" si="30"/>
        <v>3</v>
      </c>
      <c r="M101" s="116">
        <f t="shared" ca="1" si="31"/>
        <v>0.485416666666667</v>
      </c>
      <c r="N101" s="118" t="str">
        <f t="shared" si="32"/>
        <v/>
      </c>
      <c r="O101" s="118">
        <f t="shared" si="33"/>
        <v>1.0000000000000763E-2</v>
      </c>
      <c r="P101" s="120">
        <f t="shared" si="34"/>
        <v>2.171448834488993E-3</v>
      </c>
      <c r="Q101" s="118">
        <f t="shared" si="35"/>
        <v>4.0000000000003054E-2</v>
      </c>
      <c r="R101" s="118">
        <f t="shared" si="36"/>
        <v>5.0000000000003819E-2</v>
      </c>
      <c r="S101" s="120">
        <f t="shared" si="37"/>
        <v>4.2171448834492045E-2</v>
      </c>
    </row>
    <row r="102" spans="1:19" ht="15.75" x14ac:dyDescent="0.25">
      <c r="A102" s="124"/>
      <c r="B102" s="125"/>
      <c r="D102" s="126">
        <v>0</v>
      </c>
      <c r="E102" s="125">
        <v>0.63124999999999998</v>
      </c>
      <c r="F102" s="67">
        <f t="shared" si="25"/>
        <v>0.63124999999999998</v>
      </c>
      <c r="G102" s="125">
        <v>0.63680555555555596</v>
      </c>
      <c r="H102" s="67">
        <f t="shared" si="26"/>
        <v>0.63680555555555596</v>
      </c>
      <c r="I102" s="117" t="str">
        <f t="shared" si="27"/>
        <v/>
      </c>
      <c r="J102" s="118">
        <f t="shared" si="28"/>
        <v>9.0000000000001279</v>
      </c>
      <c r="K102" s="119">
        <f t="shared" si="29"/>
        <v>8.0000000000006111</v>
      </c>
      <c r="L102" s="118">
        <f t="shared" si="30"/>
        <v>4</v>
      </c>
      <c r="M102" s="116">
        <f t="shared" ca="1" si="31"/>
        <v>0.485416666666667</v>
      </c>
      <c r="N102" s="118" t="str">
        <f t="shared" si="32"/>
        <v/>
      </c>
      <c r="O102" s="118">
        <f t="shared" si="33"/>
        <v>4.5000000000000644E-2</v>
      </c>
      <c r="P102" s="120">
        <f t="shared" si="34"/>
        <v>9.7715197551998603E-3</v>
      </c>
      <c r="Q102" s="118">
        <f t="shared" si="35"/>
        <v>0</v>
      </c>
      <c r="R102" s="118">
        <f t="shared" si="36"/>
        <v>4.5000000000000644E-2</v>
      </c>
      <c r="S102" s="120">
        <f t="shared" si="37"/>
        <v>9.7715197551998603E-3</v>
      </c>
    </row>
    <row r="103" spans="1:19" ht="15.75" x14ac:dyDescent="0.25">
      <c r="A103" s="124"/>
      <c r="B103" s="125"/>
      <c r="D103" s="126">
        <v>0.01</v>
      </c>
      <c r="E103" s="125">
        <v>0.64305555555555605</v>
      </c>
      <c r="F103" s="67">
        <f t="shared" si="25"/>
        <v>0.64305555555555605</v>
      </c>
      <c r="G103" s="125">
        <v>0.64513888888888904</v>
      </c>
      <c r="H103" s="67">
        <f t="shared" si="26"/>
        <v>0.64513888888888904</v>
      </c>
      <c r="I103" s="117" t="str">
        <f t="shared" si="27"/>
        <v/>
      </c>
      <c r="J103" s="118">
        <f t="shared" si="28"/>
        <v>2.0000000000001528</v>
      </c>
      <c r="K103" s="119">
        <f t="shared" si="29"/>
        <v>2.9999999999995097</v>
      </c>
      <c r="L103" s="118">
        <f t="shared" si="30"/>
        <v>5</v>
      </c>
      <c r="M103" s="116">
        <f t="shared" ca="1" si="31"/>
        <v>0.485416666666667</v>
      </c>
      <c r="N103" s="118" t="str">
        <f t="shared" si="32"/>
        <v/>
      </c>
      <c r="O103" s="118">
        <f t="shared" si="33"/>
        <v>1.0000000000000763E-2</v>
      </c>
      <c r="P103" s="120">
        <f t="shared" si="34"/>
        <v>2.171448834488993E-3</v>
      </c>
      <c r="Q103" s="118">
        <f t="shared" si="35"/>
        <v>2.9999999999995097E-2</v>
      </c>
      <c r="R103" s="118">
        <f t="shared" si="36"/>
        <v>3.9999999999995858E-2</v>
      </c>
      <c r="S103" s="120">
        <f t="shared" si="37"/>
        <v>3.2171448834484091E-2</v>
      </c>
    </row>
    <row r="104" spans="1:19" ht="15.75" x14ac:dyDescent="0.25">
      <c r="A104" s="124"/>
      <c r="B104" s="125"/>
      <c r="D104" s="126">
        <v>0</v>
      </c>
      <c r="E104" s="125">
        <v>0.64652777777777803</v>
      </c>
      <c r="F104" s="67">
        <f t="shared" si="25"/>
        <v>0.64652777777777803</v>
      </c>
      <c r="G104" s="125">
        <v>0.64791666666666703</v>
      </c>
      <c r="H104" s="67">
        <f t="shared" si="26"/>
        <v>0.64791666666666703</v>
      </c>
      <c r="I104" s="117" t="str">
        <f t="shared" si="27"/>
        <v/>
      </c>
      <c r="J104" s="118">
        <f t="shared" si="28"/>
        <v>8.999999999999968</v>
      </c>
      <c r="K104" s="119">
        <f t="shared" si="29"/>
        <v>2.0000000000001528</v>
      </c>
      <c r="L104" s="118">
        <f t="shared" si="30"/>
        <v>6</v>
      </c>
      <c r="M104" s="116">
        <f t="shared" ca="1" si="31"/>
        <v>0.485416666666667</v>
      </c>
      <c r="N104" s="118" t="str">
        <f t="shared" si="32"/>
        <v/>
      </c>
      <c r="O104" s="118">
        <f t="shared" si="33"/>
        <v>4.4999999999999839E-2</v>
      </c>
      <c r="P104" s="120">
        <f t="shared" si="34"/>
        <v>9.7715197551996851E-3</v>
      </c>
      <c r="Q104" s="118">
        <f t="shared" si="35"/>
        <v>0</v>
      </c>
      <c r="R104" s="118">
        <f t="shared" si="36"/>
        <v>4.4999999999999839E-2</v>
      </c>
      <c r="S104" s="120">
        <f t="shared" si="37"/>
        <v>9.7715197551996851E-3</v>
      </c>
    </row>
    <row r="105" spans="1:19" ht="15.75" x14ac:dyDescent="0.25">
      <c r="A105" s="124"/>
      <c r="B105" s="125"/>
      <c r="D105" s="126">
        <v>0.01</v>
      </c>
      <c r="E105" s="125">
        <v>0.65416666666666701</v>
      </c>
      <c r="F105" s="67">
        <f t="shared" si="25"/>
        <v>0.65416666666666701</v>
      </c>
      <c r="G105" s="125">
        <v>0.655555555555556</v>
      </c>
      <c r="H105" s="67">
        <f t="shared" si="26"/>
        <v>0.655555555555556</v>
      </c>
      <c r="I105" s="117" t="str">
        <f t="shared" si="27"/>
        <v/>
      </c>
      <c r="J105" s="118">
        <f t="shared" si="28"/>
        <v>1.9999999999987139</v>
      </c>
      <c r="K105" s="119">
        <f t="shared" si="29"/>
        <v>2.0000000000001528</v>
      </c>
      <c r="L105" s="118">
        <f t="shared" si="30"/>
        <v>7</v>
      </c>
      <c r="M105" s="116">
        <f t="shared" ca="1" si="31"/>
        <v>0.485416666666667</v>
      </c>
      <c r="N105" s="118" t="str">
        <f t="shared" si="32"/>
        <v/>
      </c>
      <c r="O105" s="118">
        <f t="shared" si="33"/>
        <v>9.9999999999935696E-3</v>
      </c>
      <c r="P105" s="120">
        <f t="shared" si="34"/>
        <v>2.1714488344874308E-3</v>
      </c>
      <c r="Q105" s="118">
        <f t="shared" si="35"/>
        <v>2.0000000000001527E-2</v>
      </c>
      <c r="R105" s="118">
        <f t="shared" si="36"/>
        <v>2.9999999999995097E-2</v>
      </c>
      <c r="S105" s="120">
        <f t="shared" si="37"/>
        <v>2.2171448834488957E-2</v>
      </c>
    </row>
    <row r="106" spans="1:19" ht="15.75" x14ac:dyDescent="0.25">
      <c r="A106" s="124"/>
      <c r="B106" s="125"/>
      <c r="D106" s="126">
        <v>0</v>
      </c>
      <c r="E106" s="125">
        <v>0.656944444444444</v>
      </c>
      <c r="F106" s="67">
        <f t="shared" si="25"/>
        <v>0.656944444444444</v>
      </c>
      <c r="G106" s="125">
        <v>0.65833333333333299</v>
      </c>
      <c r="H106" s="67">
        <f t="shared" si="26"/>
        <v>0.65833333333333299</v>
      </c>
      <c r="I106" s="117" t="str">
        <f t="shared" si="27"/>
        <v/>
      </c>
      <c r="J106" s="118">
        <f t="shared" si="28"/>
        <v>8.0000000000006111</v>
      </c>
      <c r="K106" s="119">
        <f t="shared" si="29"/>
        <v>2.0000000000001528</v>
      </c>
      <c r="L106" s="118">
        <f t="shared" si="30"/>
        <v>8</v>
      </c>
      <c r="M106" s="116">
        <f t="shared" ca="1" si="31"/>
        <v>0.485416666666667</v>
      </c>
      <c r="N106" s="118" t="str">
        <f t="shared" si="32"/>
        <v/>
      </c>
      <c r="O106" s="118">
        <f t="shared" si="33"/>
        <v>4.0000000000003054E-2</v>
      </c>
      <c r="P106" s="120">
        <f t="shared" si="34"/>
        <v>8.6857953379559701E-3</v>
      </c>
      <c r="Q106" s="118">
        <f t="shared" si="35"/>
        <v>0</v>
      </c>
      <c r="R106" s="118">
        <f t="shared" si="36"/>
        <v>4.0000000000003054E-2</v>
      </c>
      <c r="S106" s="120">
        <f t="shared" si="37"/>
        <v>8.6857953379559701E-3</v>
      </c>
    </row>
    <row r="107" spans="1:19" ht="15.75" x14ac:dyDescent="0.25">
      <c r="A107" s="124"/>
      <c r="B107" s="125"/>
      <c r="D107" s="126">
        <v>0.01</v>
      </c>
      <c r="E107" s="125">
        <v>0.66388888888888897</v>
      </c>
      <c r="F107" s="67">
        <f t="shared" si="25"/>
        <v>0.66388888888888897</v>
      </c>
      <c r="G107" s="125">
        <v>0.67222222222222205</v>
      </c>
      <c r="H107" s="67">
        <f t="shared" si="26"/>
        <v>0.67222222222222205</v>
      </c>
      <c r="I107" s="117">
        <f t="shared" si="27"/>
        <v>0.67569444444444426</v>
      </c>
      <c r="J107" s="118" t="str">
        <f t="shared" si="28"/>
        <v/>
      </c>
      <c r="K107" s="119">
        <f t="shared" si="29"/>
        <v>11.999999999999638</v>
      </c>
      <c r="L107" s="118">
        <f t="shared" si="30"/>
        <v>9</v>
      </c>
      <c r="M107" s="116">
        <f t="shared" ca="1" si="31"/>
        <v>0.485416666666667</v>
      </c>
      <c r="N107" s="118" t="e">
        <f t="shared" ca="1" si="32"/>
        <v>#VALUE!</v>
      </c>
      <c r="O107" s="118">
        <f t="shared" si="33"/>
        <v>2.5000000000000001E-2</v>
      </c>
      <c r="P107" s="120">
        <f t="shared" si="34"/>
        <v>5.4281443780592247E-3</v>
      </c>
      <c r="Q107" s="118">
        <f t="shared" si="35"/>
        <v>0.11999999999999637</v>
      </c>
      <c r="R107" s="118">
        <f t="shared" si="36"/>
        <v>0.14499999999999638</v>
      </c>
      <c r="S107" s="120">
        <f t="shared" si="37"/>
        <v>0.12542814437805561</v>
      </c>
    </row>
    <row r="108" spans="1:19" ht="15.75" x14ac:dyDescent="0.25">
      <c r="A108" s="124">
        <v>37197</v>
      </c>
      <c r="B108" s="125">
        <v>0.37708333333333299</v>
      </c>
      <c r="D108" s="126">
        <v>1.7999999999999999E-2</v>
      </c>
      <c r="E108" s="125">
        <v>0.42638888888888898</v>
      </c>
      <c r="F108" s="67">
        <f t="shared" si="25"/>
        <v>0.42638888888888898</v>
      </c>
      <c r="G108" s="125">
        <v>0.43611111111111101</v>
      </c>
      <c r="H108" s="67">
        <f t="shared" si="26"/>
        <v>0.43611111111111101</v>
      </c>
      <c r="I108" s="117" t="str">
        <f t="shared" si="27"/>
        <v/>
      </c>
      <c r="J108" s="118">
        <f t="shared" si="28"/>
        <v>8.0000000000006111</v>
      </c>
      <c r="K108" s="119">
        <f t="shared" si="29"/>
        <v>13.99999999999971</v>
      </c>
      <c r="L108" s="118">
        <f t="shared" si="30"/>
        <v>1</v>
      </c>
      <c r="M108" s="116">
        <f t="shared" ca="1" si="31"/>
        <v>0.37708333333333299</v>
      </c>
      <c r="N108" s="118" t="str">
        <f t="shared" si="32"/>
        <v/>
      </c>
      <c r="O108" s="118">
        <f t="shared" si="33"/>
        <v>2.0720000000001582</v>
      </c>
      <c r="P108" s="120">
        <f t="shared" si="34"/>
        <v>1.1599843473248821</v>
      </c>
      <c r="Q108" s="118">
        <f t="shared" si="35"/>
        <v>0.25199999999999478</v>
      </c>
      <c r="R108" s="118">
        <f t="shared" si="36"/>
        <v>2.3240000000001531</v>
      </c>
      <c r="S108" s="120">
        <f t="shared" si="37"/>
        <v>1.4119843473248768</v>
      </c>
    </row>
    <row r="109" spans="1:19" ht="15.75" x14ac:dyDescent="0.25">
      <c r="A109" s="124"/>
      <c r="B109" s="125"/>
      <c r="D109" s="126">
        <v>0.5</v>
      </c>
      <c r="E109" s="125">
        <v>0.44166666666666698</v>
      </c>
      <c r="F109" s="67">
        <f t="shared" si="25"/>
        <v>0.44166666666666698</v>
      </c>
      <c r="G109" s="125">
        <v>0.44583333333333303</v>
      </c>
      <c r="H109" s="67">
        <f t="shared" si="26"/>
        <v>0.44583333333333303</v>
      </c>
      <c r="I109" s="117" t="str">
        <f t="shared" si="27"/>
        <v/>
      </c>
      <c r="J109" s="118">
        <f t="shared" si="28"/>
        <v>10.000000000000764</v>
      </c>
      <c r="K109" s="119">
        <f t="shared" si="29"/>
        <v>5.9999999999990994</v>
      </c>
      <c r="L109" s="118">
        <f t="shared" si="30"/>
        <v>2</v>
      </c>
      <c r="M109" s="116">
        <f t="shared" ca="1" si="31"/>
        <v>0.37708333333333299</v>
      </c>
      <c r="N109" s="118" t="str">
        <f t="shared" si="32"/>
        <v/>
      </c>
      <c r="O109" s="118">
        <f t="shared" si="33"/>
        <v>502.50000000003837</v>
      </c>
      <c r="P109" s="120">
        <f t="shared" si="34"/>
        <v>187.79554052291314</v>
      </c>
      <c r="Q109" s="118">
        <f t="shared" si="35"/>
        <v>2.9999999999995497</v>
      </c>
      <c r="R109" s="118">
        <f t="shared" si="36"/>
        <v>505.50000000003791</v>
      </c>
      <c r="S109" s="120">
        <f t="shared" si="37"/>
        <v>190.79554052291269</v>
      </c>
    </row>
    <row r="110" spans="1:19" ht="15.75" x14ac:dyDescent="0.25">
      <c r="A110" s="124"/>
      <c r="B110" s="125"/>
      <c r="D110" s="126">
        <v>100</v>
      </c>
      <c r="E110" s="125">
        <v>0.452777777777778</v>
      </c>
      <c r="F110" s="67">
        <f t="shared" si="25"/>
        <v>0.452777777777778</v>
      </c>
      <c r="G110" s="125">
        <v>0.45694444444444399</v>
      </c>
      <c r="H110" s="67">
        <f t="shared" si="26"/>
        <v>0.45694444444444399</v>
      </c>
      <c r="I110" s="117" t="str">
        <f t="shared" si="27"/>
        <v/>
      </c>
      <c r="J110" s="118">
        <f t="shared" si="28"/>
        <v>18.000000000000014</v>
      </c>
      <c r="K110" s="119">
        <f t="shared" si="29"/>
        <v>5.9999999999990195</v>
      </c>
      <c r="L110" s="118">
        <f t="shared" si="30"/>
        <v>3</v>
      </c>
      <c r="M110" s="116">
        <f t="shared" ca="1" si="31"/>
        <v>0.37708333333333299</v>
      </c>
      <c r="N110" s="118" t="str">
        <f t="shared" si="32"/>
        <v/>
      </c>
      <c r="O110" s="118">
        <f t="shared" si="33"/>
        <v>904.50000000000068</v>
      </c>
      <c r="P110" s="120">
        <f t="shared" si="34"/>
        <v>338.03197294121799</v>
      </c>
      <c r="Q110" s="118">
        <f t="shared" si="35"/>
        <v>599.999999999902</v>
      </c>
      <c r="R110" s="118">
        <f t="shared" si="36"/>
        <v>1504.4999999999027</v>
      </c>
      <c r="S110" s="120">
        <f t="shared" si="37"/>
        <v>938.03197294111999</v>
      </c>
    </row>
    <row r="111" spans="1:19" ht="15.75" x14ac:dyDescent="0.25">
      <c r="A111" s="124"/>
      <c r="B111" s="125"/>
      <c r="D111" s="126">
        <v>0.5</v>
      </c>
      <c r="E111" s="125">
        <v>0.469444444444444</v>
      </c>
      <c r="F111" s="67">
        <f t="shared" si="25"/>
        <v>0.469444444444444</v>
      </c>
      <c r="G111" s="125">
        <v>0.499305555555556</v>
      </c>
      <c r="H111" s="67">
        <f t="shared" si="26"/>
        <v>0.499305555555556</v>
      </c>
      <c r="I111" s="117">
        <f t="shared" si="27"/>
        <v>0.50277777777777821</v>
      </c>
      <c r="J111" s="118" t="str">
        <f t="shared" si="28"/>
        <v/>
      </c>
      <c r="K111" s="119">
        <f t="shared" si="29"/>
        <v>43.000000000001286</v>
      </c>
      <c r="L111" s="118">
        <f t="shared" si="30"/>
        <v>4</v>
      </c>
      <c r="M111" s="116">
        <f t="shared" ca="1" si="31"/>
        <v>0.37708333333333299</v>
      </c>
      <c r="N111" s="118" t="e">
        <f t="shared" ca="1" si="32"/>
        <v>#VALUE!</v>
      </c>
      <c r="O111" s="118">
        <f t="shared" si="33"/>
        <v>1.25</v>
      </c>
      <c r="P111" s="120">
        <f t="shared" si="34"/>
        <v>0.19051423432971509</v>
      </c>
      <c r="Q111" s="118">
        <f t="shared" si="35"/>
        <v>21.500000000000643</v>
      </c>
      <c r="R111" s="118">
        <f t="shared" si="36"/>
        <v>22.750000000000643</v>
      </c>
      <c r="S111" s="120">
        <f t="shared" si="37"/>
        <v>21.690514234330358</v>
      </c>
    </row>
    <row r="112" spans="1:19" ht="15.75" x14ac:dyDescent="0.25">
      <c r="A112" s="124">
        <v>37197</v>
      </c>
      <c r="B112" s="125">
        <f>TIME(13,14,0)</f>
        <v>0.55138888888888882</v>
      </c>
      <c r="D112" s="126">
        <v>0.01</v>
      </c>
      <c r="E112" s="125">
        <v>0.57083333333333297</v>
      </c>
      <c r="F112" s="67">
        <f t="shared" si="25"/>
        <v>0.57083333333333297</v>
      </c>
      <c r="G112" s="125">
        <v>0.57708333333333295</v>
      </c>
      <c r="H112" s="67">
        <f t="shared" si="26"/>
        <v>0.57708333333333295</v>
      </c>
      <c r="I112" s="117" t="str">
        <f t="shared" si="27"/>
        <v/>
      </c>
      <c r="J112" s="118">
        <f t="shared" si="28"/>
        <v>7.000000000001414</v>
      </c>
      <c r="K112" s="119">
        <f t="shared" si="29"/>
        <v>8.999999999999968</v>
      </c>
      <c r="L112" s="118">
        <f t="shared" si="30"/>
        <v>1</v>
      </c>
      <c r="M112" s="116">
        <f t="shared" ca="1" si="31"/>
        <v>0.55138888888888882</v>
      </c>
      <c r="N112" s="118" t="str">
        <f t="shared" si="32"/>
        <v/>
      </c>
      <c r="O112" s="118">
        <f t="shared" si="33"/>
        <v>17.535000000003542</v>
      </c>
      <c r="P112" s="120">
        <f t="shared" si="34"/>
        <v>5.6207182120545029</v>
      </c>
      <c r="Q112" s="118">
        <f t="shared" si="35"/>
        <v>8.9999999999999677E-2</v>
      </c>
      <c r="R112" s="118">
        <f t="shared" si="36"/>
        <v>17.625000000003542</v>
      </c>
      <c r="S112" s="120">
        <f t="shared" si="37"/>
        <v>5.7107182120545028</v>
      </c>
    </row>
    <row r="113" spans="1:19" ht="15.75" x14ac:dyDescent="0.25">
      <c r="A113" s="124"/>
      <c r="B113" s="125"/>
      <c r="D113" s="126">
        <v>5</v>
      </c>
      <c r="E113" s="125">
        <v>0.58194444444444504</v>
      </c>
      <c r="F113" s="67">
        <f t="shared" si="25"/>
        <v>0.58194444444444504</v>
      </c>
      <c r="G113" s="125">
        <v>0.59097222222222201</v>
      </c>
      <c r="H113" s="67">
        <f t="shared" si="26"/>
        <v>0.59097222222222201</v>
      </c>
      <c r="I113" s="117" t="str">
        <f t="shared" si="27"/>
        <v/>
      </c>
      <c r="J113" s="118">
        <f t="shared" si="28"/>
        <v>4.0000000000003055</v>
      </c>
      <c r="K113" s="119">
        <f t="shared" si="29"/>
        <v>12.999999999998835</v>
      </c>
      <c r="L113" s="118">
        <f t="shared" si="30"/>
        <v>2</v>
      </c>
      <c r="M113" s="116">
        <f t="shared" ca="1" si="31"/>
        <v>0.55138888888888882</v>
      </c>
      <c r="N113" s="118" t="str">
        <f t="shared" si="32"/>
        <v/>
      </c>
      <c r="O113" s="118">
        <f t="shared" si="33"/>
        <v>50.000000000003823</v>
      </c>
      <c r="P113" s="120">
        <f t="shared" si="34"/>
        <v>43.280855909752333</v>
      </c>
      <c r="Q113" s="118">
        <f t="shared" si="35"/>
        <v>64.999999999994174</v>
      </c>
      <c r="R113" s="118">
        <f t="shared" si="36"/>
        <v>114.999999999998</v>
      </c>
      <c r="S113" s="120">
        <f t="shared" si="37"/>
        <v>108.28085590974651</v>
      </c>
    </row>
    <row r="114" spans="1:19" ht="15.75" x14ac:dyDescent="0.25">
      <c r="A114" s="124"/>
      <c r="B114" s="125"/>
      <c r="D114" s="126">
        <v>20</v>
      </c>
      <c r="E114" s="125">
        <v>0.59375</v>
      </c>
      <c r="F114" s="67">
        <f t="shared" si="25"/>
        <v>0.59375</v>
      </c>
      <c r="G114" s="125">
        <v>0.60416666666666696</v>
      </c>
      <c r="H114" s="67">
        <f t="shared" si="26"/>
        <v>0.60416666666666696</v>
      </c>
      <c r="I114" s="117" t="str">
        <f t="shared" si="27"/>
        <v/>
      </c>
      <c r="J114" s="118">
        <f t="shared" si="28"/>
        <v>5.9999999999990195</v>
      </c>
      <c r="K114" s="119">
        <f t="shared" si="29"/>
        <v>15.000000000000426</v>
      </c>
      <c r="L114" s="118">
        <f t="shared" si="30"/>
        <v>3</v>
      </c>
      <c r="M114" s="116">
        <f t="shared" ca="1" si="31"/>
        <v>0.55138888888888882</v>
      </c>
      <c r="N114" s="118" t="str">
        <f t="shared" si="32"/>
        <v/>
      </c>
      <c r="O114" s="118">
        <f t="shared" si="33"/>
        <v>509.99999999991667</v>
      </c>
      <c r="P114" s="120">
        <f t="shared" si="34"/>
        <v>387.11541390461281</v>
      </c>
      <c r="Q114" s="118">
        <f t="shared" si="35"/>
        <v>300.00000000000853</v>
      </c>
      <c r="R114" s="118">
        <f t="shared" si="36"/>
        <v>809.99999999992519</v>
      </c>
      <c r="S114" s="120">
        <f t="shared" si="37"/>
        <v>687.11541390462139</v>
      </c>
    </row>
    <row r="115" spans="1:19" ht="15.75" x14ac:dyDescent="0.25">
      <c r="A115" s="126"/>
      <c r="B115" s="125"/>
      <c r="D115" s="126">
        <v>150</v>
      </c>
      <c r="E115" s="125">
        <v>0.60833333333333295</v>
      </c>
      <c r="F115" s="67">
        <f t="shared" si="25"/>
        <v>0.60833333333333295</v>
      </c>
      <c r="G115" s="125">
        <v>0.62222222222222201</v>
      </c>
      <c r="H115" s="67">
        <f t="shared" si="26"/>
        <v>0.62222222222222201</v>
      </c>
      <c r="I115" s="117">
        <f t="shared" si="27"/>
        <v>0.62569444444444422</v>
      </c>
      <c r="J115" s="118" t="str">
        <f t="shared" si="28"/>
        <v/>
      </c>
      <c r="K115" s="119">
        <f t="shared" si="29"/>
        <v>20.000000000000249</v>
      </c>
      <c r="L115" s="118">
        <f t="shared" si="30"/>
        <v>4</v>
      </c>
      <c r="M115" s="116">
        <f t="shared" ca="1" si="31"/>
        <v>0.55138888888888882</v>
      </c>
      <c r="N115" s="118" t="e">
        <f t="shared" ca="1" si="32"/>
        <v>#VALUE!</v>
      </c>
      <c r="O115" s="118">
        <f t="shared" si="33"/>
        <v>375</v>
      </c>
      <c r="P115" s="120">
        <f t="shared" si="34"/>
        <v>39.838234628813851</v>
      </c>
      <c r="Q115" s="118">
        <f t="shared" si="35"/>
        <v>3000.0000000000373</v>
      </c>
      <c r="R115" s="118">
        <f t="shared" si="36"/>
        <v>3375.0000000000373</v>
      </c>
      <c r="S115" s="120">
        <f t="shared" si="37"/>
        <v>3039.8382346288513</v>
      </c>
    </row>
    <row r="116" spans="1:19" ht="15.75" x14ac:dyDescent="0.25">
      <c r="A116" s="124">
        <v>37200</v>
      </c>
      <c r="B116" s="125">
        <v>0.58194444444444504</v>
      </c>
      <c r="D116" s="126">
        <v>1.7999999999999999E-2</v>
      </c>
      <c r="E116" s="125">
        <v>0.67638888888888904</v>
      </c>
      <c r="F116" s="67">
        <f t="shared" si="25"/>
        <v>0.67638888888888904</v>
      </c>
      <c r="G116" s="125">
        <v>0.68125000000000002</v>
      </c>
      <c r="H116" s="67">
        <f t="shared" si="26"/>
        <v>0.68125000000000002</v>
      </c>
      <c r="I116" s="117" t="str">
        <f t="shared" si="27"/>
        <v/>
      </c>
      <c r="J116" s="118">
        <f t="shared" si="28"/>
        <v>15.000000000000426</v>
      </c>
      <c r="K116" s="119">
        <f t="shared" si="29"/>
        <v>6.9999999999998153</v>
      </c>
      <c r="L116" s="118">
        <f t="shared" si="30"/>
        <v>1</v>
      </c>
      <c r="M116" s="116">
        <f t="shared" ca="1" si="31"/>
        <v>0.58194444444444504</v>
      </c>
      <c r="N116" s="118" t="str">
        <f t="shared" si="32"/>
        <v/>
      </c>
      <c r="O116" s="118">
        <f t="shared" si="33"/>
        <v>13.635000000000389</v>
      </c>
      <c r="P116" s="120">
        <f t="shared" si="34"/>
        <v>5.8044150713918059</v>
      </c>
      <c r="Q116" s="118">
        <f t="shared" si="35"/>
        <v>0.12599999999999667</v>
      </c>
      <c r="R116" s="118">
        <f t="shared" si="36"/>
        <v>13.761000000000385</v>
      </c>
      <c r="S116" s="120">
        <f t="shared" si="37"/>
        <v>5.9304150713918027</v>
      </c>
    </row>
    <row r="117" spans="1:19" ht="15.75" x14ac:dyDescent="0.25">
      <c r="A117" s="124"/>
      <c r="B117" s="125"/>
      <c r="D117" s="126">
        <v>1.8</v>
      </c>
      <c r="E117" s="125">
        <v>0.69166666666666698</v>
      </c>
      <c r="F117" s="67">
        <f t="shared" si="25"/>
        <v>0.69166666666666698</v>
      </c>
      <c r="G117" s="125">
        <v>0.70138888888888895</v>
      </c>
      <c r="H117" s="67">
        <f t="shared" si="26"/>
        <v>0.70138888888888895</v>
      </c>
      <c r="I117" s="117">
        <f t="shared" si="27"/>
        <v>0.70486111111111116</v>
      </c>
      <c r="J117" s="118" t="str">
        <f t="shared" si="28"/>
        <v/>
      </c>
      <c r="K117" s="119">
        <f t="shared" si="29"/>
        <v>13.999999999999631</v>
      </c>
      <c r="L117" s="118">
        <f t="shared" si="30"/>
        <v>2</v>
      </c>
      <c r="M117" s="116">
        <f t="shared" ca="1" si="31"/>
        <v>0.58194444444444504</v>
      </c>
      <c r="N117" s="118" t="e">
        <f t="shared" ca="1" si="32"/>
        <v>#VALUE!</v>
      </c>
      <c r="O117" s="118">
        <f t="shared" si="33"/>
        <v>4.5</v>
      </c>
      <c r="P117" s="120">
        <f t="shared" si="34"/>
        <v>0.62485703502181611</v>
      </c>
      <c r="Q117" s="118">
        <f t="shared" si="35"/>
        <v>25.199999999999335</v>
      </c>
      <c r="R117" s="118">
        <f t="shared" si="36"/>
        <v>29.699999999999335</v>
      </c>
      <c r="S117" s="120">
        <f t="shared" si="37"/>
        <v>25.82485703502115</v>
      </c>
    </row>
    <row r="118" spans="1:19" ht="15.75" x14ac:dyDescent="0.25">
      <c r="A118" s="124">
        <v>37201</v>
      </c>
      <c r="B118" s="125">
        <v>0.33680555555555602</v>
      </c>
      <c r="D118" s="126">
        <v>0.01</v>
      </c>
      <c r="E118" s="125">
        <v>0.39305555555555599</v>
      </c>
      <c r="F118" s="67">
        <f t="shared" si="25"/>
        <v>0.39305555555555599</v>
      </c>
      <c r="G118" s="125">
        <v>0.39513888888888898</v>
      </c>
      <c r="H118" s="67">
        <f t="shared" si="26"/>
        <v>0.39513888888888898</v>
      </c>
      <c r="I118" s="117" t="str">
        <f t="shared" si="27"/>
        <v/>
      </c>
      <c r="J118" s="118">
        <f t="shared" si="28"/>
        <v>6.0000000000005382</v>
      </c>
      <c r="K118" s="119">
        <f t="shared" si="29"/>
        <v>2.9999999999995097</v>
      </c>
      <c r="L118" s="118">
        <f t="shared" si="30"/>
        <v>1</v>
      </c>
      <c r="M118" s="116">
        <f t="shared" ca="1" si="31"/>
        <v>0.33680555555555602</v>
      </c>
      <c r="N118" s="118" t="str">
        <f t="shared" si="32"/>
        <v/>
      </c>
      <c r="O118" s="118">
        <f t="shared" si="33"/>
        <v>0.3300000000000296</v>
      </c>
      <c r="P118" s="120">
        <f t="shared" si="34"/>
        <v>0.23452818661038882</v>
      </c>
      <c r="Q118" s="118">
        <f t="shared" si="35"/>
        <v>2.9999999999995097E-2</v>
      </c>
      <c r="R118" s="118">
        <f t="shared" si="36"/>
        <v>0.36000000000002469</v>
      </c>
      <c r="S118" s="120">
        <f t="shared" si="37"/>
        <v>0.26452818661038391</v>
      </c>
    </row>
    <row r="119" spans="1:19" ht="15.75" x14ac:dyDescent="0.25">
      <c r="A119" s="124"/>
      <c r="B119" s="125"/>
      <c r="D119" s="126">
        <v>0.1</v>
      </c>
      <c r="E119" s="125">
        <v>0.39930555555555602</v>
      </c>
      <c r="F119" s="67">
        <f t="shared" si="25"/>
        <v>0.39930555555555602</v>
      </c>
      <c r="G119" s="125">
        <v>0.41875000000000001</v>
      </c>
      <c r="H119" s="67">
        <f t="shared" si="26"/>
        <v>0.41875000000000001</v>
      </c>
      <c r="I119" s="117" t="str">
        <f t="shared" si="27"/>
        <v/>
      </c>
      <c r="J119" s="118">
        <f t="shared" si="28"/>
        <v>11.000000000000121</v>
      </c>
      <c r="K119" s="119">
        <f t="shared" si="29"/>
        <v>27.999999999999339</v>
      </c>
      <c r="L119" s="118">
        <f t="shared" si="30"/>
        <v>2</v>
      </c>
      <c r="M119" s="116">
        <f t="shared" ca="1" si="31"/>
        <v>0.33680555555555602</v>
      </c>
      <c r="N119" s="118" t="str">
        <f t="shared" si="32"/>
        <v/>
      </c>
      <c r="O119" s="118">
        <f t="shared" si="33"/>
        <v>275.55000000000302</v>
      </c>
      <c r="P119" s="120">
        <f t="shared" si="34"/>
        <v>88.324295398677961</v>
      </c>
      <c r="Q119" s="118">
        <f t="shared" si="35"/>
        <v>2.7999999999999341</v>
      </c>
      <c r="R119" s="118">
        <f t="shared" si="36"/>
        <v>278.35000000000298</v>
      </c>
      <c r="S119" s="120">
        <f t="shared" si="37"/>
        <v>91.124295398677901</v>
      </c>
    </row>
    <row r="120" spans="1:19" ht="15.75" x14ac:dyDescent="0.25">
      <c r="A120" s="124"/>
      <c r="B120" s="125"/>
      <c r="D120" s="126">
        <v>50</v>
      </c>
      <c r="E120" s="125">
        <v>0.42638888888888898</v>
      </c>
      <c r="F120" s="67">
        <f t="shared" si="25"/>
        <v>0.42638888888888898</v>
      </c>
      <c r="G120" s="125">
        <v>0.43194444444444402</v>
      </c>
      <c r="H120" s="67">
        <f t="shared" si="26"/>
        <v>0.43194444444444402</v>
      </c>
      <c r="I120" s="117">
        <f t="shared" si="27"/>
        <v>0.43541666666666623</v>
      </c>
      <c r="J120" s="118" t="str">
        <f t="shared" si="28"/>
        <v/>
      </c>
      <c r="K120" s="119">
        <f t="shared" si="29"/>
        <v>7.9999999999992522</v>
      </c>
      <c r="L120" s="118">
        <f t="shared" si="30"/>
        <v>3</v>
      </c>
      <c r="M120" s="116">
        <f t="shared" ca="1" si="31"/>
        <v>0.33680555555555602</v>
      </c>
      <c r="N120" s="118" t="e">
        <f t="shared" ca="1" si="32"/>
        <v>#VALUE!</v>
      </c>
      <c r="O120" s="118">
        <f t="shared" si="33"/>
        <v>125</v>
      </c>
      <c r="P120" s="120">
        <f t="shared" si="34"/>
        <v>14.102364719732718</v>
      </c>
      <c r="Q120" s="118">
        <f t="shared" si="35"/>
        <v>399.9999999999626</v>
      </c>
      <c r="R120" s="118">
        <f t="shared" si="36"/>
        <v>524.9999999999626</v>
      </c>
      <c r="S120" s="120">
        <f t="shared" si="37"/>
        <v>414.10236471969529</v>
      </c>
    </row>
    <row r="121" spans="1:19" ht="15.75" x14ac:dyDescent="0.25">
      <c r="A121" s="124">
        <v>37201</v>
      </c>
      <c r="B121" s="125">
        <f>TIME(13,2,0)</f>
        <v>0.54305555555555551</v>
      </c>
      <c r="D121" s="126">
        <v>5.0000000000000001E-3</v>
      </c>
      <c r="E121" s="125">
        <v>0.58402777777777803</v>
      </c>
      <c r="F121" s="67">
        <f t="shared" si="25"/>
        <v>0.58402777777777803</v>
      </c>
      <c r="G121" s="125">
        <v>0.58680555555555602</v>
      </c>
      <c r="H121" s="67">
        <f t="shared" si="26"/>
        <v>0.58680555555555602</v>
      </c>
      <c r="I121" s="117" t="str">
        <f t="shared" si="27"/>
        <v/>
      </c>
      <c r="J121" s="118">
        <f t="shared" si="28"/>
        <v>11.999999999999478</v>
      </c>
      <c r="K121" s="119">
        <f t="shared" si="29"/>
        <v>4.0000000000003055</v>
      </c>
      <c r="L121" s="118">
        <f t="shared" si="30"/>
        <v>1</v>
      </c>
      <c r="M121" s="116">
        <f t="shared" ca="1" si="31"/>
        <v>0.54305555555555551</v>
      </c>
      <c r="N121" s="118" t="str">
        <f t="shared" si="32"/>
        <v/>
      </c>
      <c r="O121" s="118">
        <f t="shared" si="33"/>
        <v>1.8299999999999204</v>
      </c>
      <c r="P121" s="120">
        <f t="shared" si="34"/>
        <v>0.86464877992242739</v>
      </c>
      <c r="Q121" s="118">
        <f t="shared" si="35"/>
        <v>2.0000000000001527E-2</v>
      </c>
      <c r="R121" s="118">
        <f t="shared" si="36"/>
        <v>1.8499999999999219</v>
      </c>
      <c r="S121" s="120">
        <f t="shared" si="37"/>
        <v>0.88464877992242896</v>
      </c>
    </row>
    <row r="122" spans="1:19" ht="15.75" x14ac:dyDescent="0.25">
      <c r="A122" s="124"/>
      <c r="B122" s="125"/>
      <c r="D122" s="126">
        <v>0.3</v>
      </c>
      <c r="E122" s="125">
        <v>0.59513888888888899</v>
      </c>
      <c r="F122" s="67">
        <f t="shared" si="25"/>
        <v>0.59513888888888899</v>
      </c>
      <c r="G122" s="125">
        <v>0.6</v>
      </c>
      <c r="H122" s="67">
        <f t="shared" si="26"/>
        <v>0.6</v>
      </c>
      <c r="I122" s="117" t="str">
        <f t="shared" si="27"/>
        <v/>
      </c>
      <c r="J122" s="118">
        <f t="shared" si="28"/>
        <v>4.9999999999996625</v>
      </c>
      <c r="K122" s="119">
        <f t="shared" si="29"/>
        <v>6.9999999999998153</v>
      </c>
      <c r="L122" s="118">
        <f t="shared" si="30"/>
        <v>2</v>
      </c>
      <c r="M122" s="116">
        <f t="shared" ca="1" si="31"/>
        <v>0.54305555555555551</v>
      </c>
      <c r="N122" s="118" t="str">
        <f t="shared" si="32"/>
        <v/>
      </c>
      <c r="O122" s="118">
        <f t="shared" si="33"/>
        <v>1.1999999999999189</v>
      </c>
      <c r="P122" s="120">
        <f t="shared" si="34"/>
        <v>1.1745742230584741</v>
      </c>
      <c r="Q122" s="118">
        <f t="shared" si="35"/>
        <v>2.0999999999999446</v>
      </c>
      <c r="R122" s="118">
        <f t="shared" si="36"/>
        <v>3.2999999999998635</v>
      </c>
      <c r="S122" s="120">
        <f t="shared" si="37"/>
        <v>3.2745742230584187</v>
      </c>
    </row>
    <row r="123" spans="1:19" ht="15.75" x14ac:dyDescent="0.25">
      <c r="A123" s="124"/>
      <c r="B123" s="125"/>
      <c r="D123" s="126">
        <v>0.18</v>
      </c>
      <c r="E123" s="125">
        <v>0.60347222222222197</v>
      </c>
      <c r="F123" s="67">
        <f t="shared" si="25"/>
        <v>0.60347222222222197</v>
      </c>
      <c r="G123" s="125">
        <v>0.60624999999999996</v>
      </c>
      <c r="H123" s="67">
        <f t="shared" si="26"/>
        <v>0.60624999999999996</v>
      </c>
      <c r="I123" s="117">
        <f t="shared" si="27"/>
        <v>0.60972222222222217</v>
      </c>
      <c r="J123" s="118" t="str">
        <f t="shared" si="28"/>
        <v/>
      </c>
      <c r="K123" s="119">
        <f t="shared" si="29"/>
        <v>4.0000000000003055</v>
      </c>
      <c r="L123" s="118">
        <f t="shared" si="30"/>
        <v>3</v>
      </c>
      <c r="M123" s="116">
        <f t="shared" ca="1" si="31"/>
        <v>0.54305555555555551</v>
      </c>
      <c r="N123" s="118" t="e">
        <f t="shared" ca="1" si="32"/>
        <v>#VALUE!</v>
      </c>
      <c r="O123" s="118">
        <f t="shared" si="33"/>
        <v>0.44999999999999996</v>
      </c>
      <c r="P123" s="120">
        <f t="shared" si="34"/>
        <v>7.4375439692633147E-2</v>
      </c>
      <c r="Q123" s="118">
        <f t="shared" si="35"/>
        <v>0.72000000000005493</v>
      </c>
      <c r="R123" s="118">
        <f t="shared" si="36"/>
        <v>1.170000000000055</v>
      </c>
      <c r="S123" s="120">
        <f t="shared" si="37"/>
        <v>0.79437543969268809</v>
      </c>
    </row>
    <row r="124" spans="1:19" ht="15.75" x14ac:dyDescent="0.25">
      <c r="A124" s="124">
        <v>37201</v>
      </c>
      <c r="B124" s="125">
        <f>TIME(15,2,0)</f>
        <v>0.62638888888888888</v>
      </c>
      <c r="D124" s="126">
        <v>5.0000000000000001E-3</v>
      </c>
      <c r="E124" s="125">
        <v>0.66319444444444398</v>
      </c>
      <c r="F124" s="67">
        <f t="shared" si="25"/>
        <v>0.66319444444444398</v>
      </c>
      <c r="G124" s="125">
        <v>0.67083333333333295</v>
      </c>
      <c r="H124" s="67">
        <f t="shared" si="26"/>
        <v>0.67083333333333295</v>
      </c>
      <c r="I124" s="117" t="str">
        <f t="shared" si="27"/>
        <v/>
      </c>
      <c r="J124" s="118">
        <f t="shared" si="28"/>
        <v>6.0000000000006182</v>
      </c>
      <c r="K124" s="119">
        <f t="shared" si="29"/>
        <v>11.000000000000121</v>
      </c>
      <c r="L124" s="118">
        <f t="shared" si="30"/>
        <v>1</v>
      </c>
      <c r="M124" s="116">
        <f t="shared" ca="1" si="31"/>
        <v>0.62638888888888888</v>
      </c>
      <c r="N124" s="118" t="str">
        <f t="shared" si="32"/>
        <v/>
      </c>
      <c r="O124" s="118">
        <f t="shared" si="33"/>
        <v>0.55500000000005723</v>
      </c>
      <c r="P124" s="120">
        <f t="shared" si="34"/>
        <v>0.29302397700784777</v>
      </c>
      <c r="Q124" s="118">
        <f t="shared" si="35"/>
        <v>5.5000000000000604E-2</v>
      </c>
      <c r="R124" s="118">
        <f t="shared" si="36"/>
        <v>0.61000000000005783</v>
      </c>
      <c r="S124" s="120">
        <f t="shared" si="37"/>
        <v>0.34802397700784837</v>
      </c>
    </row>
    <row r="125" spans="1:19" ht="15.75" x14ac:dyDescent="0.25">
      <c r="A125" s="124"/>
      <c r="B125" s="125"/>
      <c r="D125" s="126">
        <v>0.18</v>
      </c>
      <c r="E125" s="125">
        <v>0.67500000000000004</v>
      </c>
      <c r="F125" s="67">
        <f t="shared" si="25"/>
        <v>0.67500000000000004</v>
      </c>
      <c r="G125" s="125">
        <v>0.67777777777777803</v>
      </c>
      <c r="H125" s="67">
        <f t="shared" si="26"/>
        <v>0.67777777777777803</v>
      </c>
      <c r="I125" s="117" t="str">
        <f t="shared" si="27"/>
        <v/>
      </c>
      <c r="J125" s="118">
        <f t="shared" si="28"/>
        <v>6.9999999999998153</v>
      </c>
      <c r="K125" s="119">
        <f t="shared" si="29"/>
        <v>4.0000000000003055</v>
      </c>
      <c r="L125" s="118">
        <f t="shared" si="30"/>
        <v>2</v>
      </c>
      <c r="M125" s="116">
        <f t="shared" ca="1" si="31"/>
        <v>0.62638888888888888</v>
      </c>
      <c r="N125" s="118" t="str">
        <f t="shared" si="32"/>
        <v/>
      </c>
      <c r="O125" s="118">
        <f t="shared" si="33"/>
        <v>3.7099999999999023</v>
      </c>
      <c r="P125" s="120">
        <f t="shared" si="34"/>
        <v>3.0876632252282183</v>
      </c>
      <c r="Q125" s="118">
        <f t="shared" si="35"/>
        <v>0.72000000000005493</v>
      </c>
      <c r="R125" s="118">
        <f t="shared" si="36"/>
        <v>4.4299999999999571</v>
      </c>
      <c r="S125" s="120">
        <f t="shared" si="37"/>
        <v>3.8076632252282732</v>
      </c>
    </row>
    <row r="126" spans="1:19" ht="15.75" x14ac:dyDescent="0.25">
      <c r="A126" s="124"/>
      <c r="B126" s="125"/>
      <c r="D126" s="126">
        <v>0.88</v>
      </c>
      <c r="E126" s="125">
        <v>0.68263888888888902</v>
      </c>
      <c r="F126" s="67">
        <f t="shared" si="25"/>
        <v>0.68263888888888902</v>
      </c>
      <c r="G126" s="125">
        <v>0.6875</v>
      </c>
      <c r="H126" s="67">
        <f t="shared" si="26"/>
        <v>0.6875</v>
      </c>
      <c r="I126" s="117" t="str">
        <f t="shared" si="27"/>
        <v/>
      </c>
      <c r="J126" s="118">
        <f t="shared" si="28"/>
        <v>11.999999999999478</v>
      </c>
      <c r="K126" s="119">
        <f t="shared" si="29"/>
        <v>6.9999999999998153</v>
      </c>
      <c r="L126" s="118">
        <f t="shared" si="30"/>
        <v>3</v>
      </c>
      <c r="M126" s="116">
        <f t="shared" ca="1" si="31"/>
        <v>0.62638888888888888</v>
      </c>
      <c r="N126" s="118" t="str">
        <f t="shared" si="32"/>
        <v/>
      </c>
      <c r="O126" s="118">
        <f t="shared" si="33"/>
        <v>5.2859999999997695</v>
      </c>
      <c r="P126" s="120">
        <f t="shared" si="34"/>
        <v>1.5559992574499792</v>
      </c>
      <c r="Q126" s="118">
        <f t="shared" si="35"/>
        <v>6.1599999999998376</v>
      </c>
      <c r="R126" s="118">
        <f t="shared" si="36"/>
        <v>11.445999999999607</v>
      </c>
      <c r="S126" s="120">
        <f t="shared" si="37"/>
        <v>7.7159992574498171</v>
      </c>
    </row>
    <row r="127" spans="1:19" ht="15.75" x14ac:dyDescent="0.25">
      <c r="A127" s="124"/>
      <c r="B127" s="125"/>
      <c r="D127" s="126">
        <v>1E-3</v>
      </c>
      <c r="E127" s="125">
        <v>0.69583333333333297</v>
      </c>
      <c r="F127" s="67">
        <f t="shared" si="25"/>
        <v>0.69583333333333297</v>
      </c>
      <c r="G127" s="125">
        <v>0.69861111111111096</v>
      </c>
      <c r="H127" s="67">
        <f t="shared" si="26"/>
        <v>0.69861111111111096</v>
      </c>
      <c r="I127" s="117">
        <f t="shared" si="27"/>
        <v>0.70208333333333317</v>
      </c>
      <c r="J127" s="118" t="str">
        <f t="shared" si="28"/>
        <v/>
      </c>
      <c r="K127" s="119">
        <f t="shared" si="29"/>
        <v>4.0000000000003055</v>
      </c>
      <c r="L127" s="118">
        <f t="shared" si="30"/>
        <v>4</v>
      </c>
      <c r="M127" s="116">
        <f t="shared" ca="1" si="31"/>
        <v>0.62638888888888888</v>
      </c>
      <c r="N127" s="118" t="e">
        <f t="shared" ca="1" si="32"/>
        <v>#VALUE!</v>
      </c>
      <c r="O127" s="118">
        <f t="shared" si="33"/>
        <v>2.5000000000000001E-3</v>
      </c>
      <c r="P127" s="120">
        <f t="shared" si="34"/>
        <v>7.2310141757293866E-4</v>
      </c>
      <c r="Q127" s="118">
        <f t="shared" si="35"/>
        <v>4.0000000000003054E-3</v>
      </c>
      <c r="R127" s="118">
        <f t="shared" si="36"/>
        <v>6.5000000000003059E-3</v>
      </c>
      <c r="S127" s="120">
        <f t="shared" si="37"/>
        <v>4.7231014175732437E-3</v>
      </c>
    </row>
    <row r="128" spans="1:19" ht="15.75" x14ac:dyDescent="0.25">
      <c r="A128" s="124">
        <v>37202</v>
      </c>
      <c r="B128" s="125">
        <v>0.33194444444444399</v>
      </c>
      <c r="D128" s="126">
        <v>0.01</v>
      </c>
      <c r="E128" s="125">
        <v>0.35555555555555601</v>
      </c>
      <c r="F128" s="67">
        <f t="shared" si="25"/>
        <v>0.35555555555555601</v>
      </c>
      <c r="G128" s="125">
        <v>0.35763888888888901</v>
      </c>
      <c r="H128" s="67">
        <f t="shared" si="26"/>
        <v>0.35763888888888901</v>
      </c>
      <c r="I128" s="117" t="str">
        <f t="shared" si="27"/>
        <v/>
      </c>
      <c r="J128" s="118">
        <f t="shared" si="28"/>
        <v>8.999999999999968</v>
      </c>
      <c r="K128" s="119">
        <f t="shared" si="29"/>
        <v>2.9999999999995097</v>
      </c>
      <c r="L128" s="118">
        <f t="shared" si="30"/>
        <v>1</v>
      </c>
      <c r="M128" s="116">
        <f t="shared" ca="1" si="31"/>
        <v>0.33194444444444399</v>
      </c>
      <c r="N128" s="118" t="str">
        <f t="shared" si="32"/>
        <v/>
      </c>
      <c r="O128" s="118">
        <f t="shared" si="33"/>
        <v>450.04499999999842</v>
      </c>
      <c r="P128" s="120">
        <f t="shared" si="34"/>
        <v>97.707547489482963</v>
      </c>
      <c r="Q128" s="118">
        <f t="shared" si="35"/>
        <v>2.9999999999995097E-2</v>
      </c>
      <c r="R128" s="118">
        <f t="shared" si="36"/>
        <v>450.0749999999984</v>
      </c>
      <c r="S128" s="120">
        <f t="shared" si="37"/>
        <v>97.737547489482964</v>
      </c>
    </row>
    <row r="129" spans="1:19" ht="15.75" x14ac:dyDescent="0.25">
      <c r="A129" s="124"/>
      <c r="B129" s="125"/>
      <c r="D129" s="126">
        <v>100</v>
      </c>
      <c r="E129" s="125">
        <v>0.36388888888888898</v>
      </c>
      <c r="F129" s="67">
        <f t="shared" si="25"/>
        <v>0.36388888888888898</v>
      </c>
      <c r="G129" s="125">
        <v>0.36527777777777798</v>
      </c>
      <c r="H129" s="67">
        <f t="shared" si="26"/>
        <v>0.36527777777777798</v>
      </c>
      <c r="I129" s="117" t="str">
        <f t="shared" si="27"/>
        <v/>
      </c>
      <c r="J129" s="118">
        <f t="shared" si="28"/>
        <v>2.9999999999995897</v>
      </c>
      <c r="K129" s="119">
        <f t="shared" si="29"/>
        <v>2.0000000000001528</v>
      </c>
      <c r="L129" s="118">
        <f t="shared" si="30"/>
        <v>2</v>
      </c>
      <c r="M129" s="116">
        <f t="shared" ca="1" si="31"/>
        <v>0.33194444444444399</v>
      </c>
      <c r="N129" s="118" t="str">
        <f t="shared" si="32"/>
        <v/>
      </c>
      <c r="O129" s="118">
        <f t="shared" si="33"/>
        <v>419.99999999994253</v>
      </c>
      <c r="P129" s="120">
        <f t="shared" si="34"/>
        <v>408.31140981167118</v>
      </c>
      <c r="Q129" s="118">
        <f t="shared" si="35"/>
        <v>200.00000000001529</v>
      </c>
      <c r="R129" s="118">
        <f t="shared" si="36"/>
        <v>619.99999999995782</v>
      </c>
      <c r="S129" s="120">
        <f t="shared" si="37"/>
        <v>608.31140981168642</v>
      </c>
    </row>
    <row r="130" spans="1:19" ht="15.75" x14ac:dyDescent="0.25">
      <c r="A130" s="124"/>
      <c r="B130" s="125"/>
      <c r="D130" s="126">
        <v>180</v>
      </c>
      <c r="E130" s="125">
        <v>0.36736111111111103</v>
      </c>
      <c r="F130" s="67">
        <f t="shared" ref="F130:F193" si="38">E130</f>
        <v>0.36736111111111103</v>
      </c>
      <c r="G130" s="125">
        <v>0.45833333333333298</v>
      </c>
      <c r="H130" s="67">
        <f t="shared" ref="H130:H193" si="39">G130</f>
        <v>0.45833333333333298</v>
      </c>
      <c r="I130" s="117">
        <f t="shared" ref="I130:I193" si="40">IF(OR(A131&lt;&gt;"",D131=""),H130+TIME(0,5,0),"")</f>
        <v>0.46180555555555519</v>
      </c>
      <c r="J130" s="118" t="str">
        <f t="shared" ref="J130:J193" si="41">IF(AND(OR(AND(A130&lt;&gt;"",A131=""),AND(A130="",A131="")),D131&lt;&gt;""),(F131-H130)*1440,"")</f>
        <v/>
      </c>
      <c r="K130" s="119">
        <f t="shared" ref="K130:K193" si="42">(H130-F130)*1440</f>
        <v>130.9999999999996</v>
      </c>
      <c r="L130" s="118">
        <f t="shared" ref="L130:L193" si="43">IF(A130&lt;&gt;"",1,L129+1)</f>
        <v>3</v>
      </c>
      <c r="M130" s="116">
        <f t="shared" ref="M130:M193" ca="1" si="44">OFFSET(B130,-L130+1,0)</f>
        <v>0.33194444444444399</v>
      </c>
      <c r="N130" s="118" t="e">
        <f t="shared" ref="N130:N193" ca="1" si="45">IF(I130&lt;&gt;"",(I130-VALUE(CONCATENATE(LEFT(M130,LEN(M130)-2),":",RIGHT(M130,2))))*1440,"")</f>
        <v>#VALUE!</v>
      </c>
      <c r="O130" s="118">
        <f t="shared" ref="O130:O193" si="46">IF(J130&lt;&gt;"",(D130+D131)*J130/2,D130*5/2)</f>
        <v>450</v>
      </c>
      <c r="P130" s="120">
        <f t="shared" ref="P130:P193" si="47">IF(J130&lt;&gt;"",(D131-D130)*J130/LN((D131+0.000001)/(D130+0.000001)),-5*(D130-0.000001)/(LN(1/D130)-13.8155))</f>
        <v>47.347346607878421</v>
      </c>
      <c r="Q130" s="118">
        <f t="shared" ref="Q130:Q193" si="48">(D130*K130)</f>
        <v>23579.999999999927</v>
      </c>
      <c r="R130" s="118">
        <f t="shared" ref="R130:R193" si="49">O130+Q130</f>
        <v>24029.999999999927</v>
      </c>
      <c r="S130" s="120">
        <f t="shared" ref="S130:S193" si="50">P130+Q130</f>
        <v>23627.347346607807</v>
      </c>
    </row>
    <row r="131" spans="1:19" ht="15.75" x14ac:dyDescent="0.25">
      <c r="A131" s="124">
        <v>37203</v>
      </c>
      <c r="B131" s="125">
        <v>0.33333333333333298</v>
      </c>
      <c r="D131" s="126">
        <v>0.01</v>
      </c>
      <c r="E131" s="125">
        <v>0.35625000000000001</v>
      </c>
      <c r="F131" s="67">
        <f t="shared" si="38"/>
        <v>0.35625000000000001</v>
      </c>
      <c r="G131" s="125">
        <v>0.358333333333333</v>
      </c>
      <c r="H131" s="67">
        <f t="shared" si="39"/>
        <v>0.358333333333333</v>
      </c>
      <c r="I131" s="117" t="str">
        <f t="shared" si="40"/>
        <v/>
      </c>
      <c r="J131" s="118">
        <f t="shared" si="41"/>
        <v>10.000000000000764</v>
      </c>
      <c r="K131" s="119">
        <f t="shared" si="42"/>
        <v>2.9999999999995097</v>
      </c>
      <c r="L131" s="118">
        <f t="shared" si="43"/>
        <v>1</v>
      </c>
      <c r="M131" s="116">
        <f t="shared" ca="1" si="44"/>
        <v>0.33333333333333298</v>
      </c>
      <c r="N131" s="118" t="str">
        <f t="shared" si="45"/>
        <v/>
      </c>
      <c r="O131" s="118">
        <f t="shared" si="46"/>
        <v>500.05000000003821</v>
      </c>
      <c r="P131" s="120">
        <f t="shared" si="47"/>
        <v>108.56394165498976</v>
      </c>
      <c r="Q131" s="118">
        <f t="shared" si="48"/>
        <v>2.9999999999995097E-2</v>
      </c>
      <c r="R131" s="118">
        <f t="shared" si="49"/>
        <v>500.08000000003818</v>
      </c>
      <c r="S131" s="120">
        <f t="shared" si="50"/>
        <v>108.59394165498976</v>
      </c>
    </row>
    <row r="132" spans="1:19" ht="15.75" x14ac:dyDescent="0.25">
      <c r="A132" s="124"/>
      <c r="B132" s="125"/>
      <c r="D132" s="126">
        <v>100</v>
      </c>
      <c r="E132" s="125">
        <v>0.36527777777777798</v>
      </c>
      <c r="F132" s="67">
        <f t="shared" si="38"/>
        <v>0.36527777777777798</v>
      </c>
      <c r="G132" s="125">
        <v>0.36666666666666697</v>
      </c>
      <c r="H132" s="67">
        <f t="shared" si="39"/>
        <v>0.36666666666666697</v>
      </c>
      <c r="I132" s="117" t="str">
        <f t="shared" si="40"/>
        <v/>
      </c>
      <c r="J132" s="118">
        <f t="shared" si="41"/>
        <v>2.9999999999995897</v>
      </c>
      <c r="K132" s="119">
        <f t="shared" si="42"/>
        <v>2.0000000000001528</v>
      </c>
      <c r="L132" s="118">
        <f t="shared" si="43"/>
        <v>2</v>
      </c>
      <c r="M132" s="116">
        <f t="shared" ca="1" si="44"/>
        <v>0.33333333333333298</v>
      </c>
      <c r="N132" s="118" t="str">
        <f t="shared" si="45"/>
        <v/>
      </c>
      <c r="O132" s="118">
        <f t="shared" si="46"/>
        <v>419.99999999994253</v>
      </c>
      <c r="P132" s="120">
        <f t="shared" si="47"/>
        <v>408.31140981167118</v>
      </c>
      <c r="Q132" s="118">
        <f t="shared" si="48"/>
        <v>200.00000000001529</v>
      </c>
      <c r="R132" s="118">
        <f t="shared" si="49"/>
        <v>619.99999999995782</v>
      </c>
      <c r="S132" s="120">
        <f t="shared" si="50"/>
        <v>608.31140981168642</v>
      </c>
    </row>
    <row r="133" spans="1:19" ht="15.75" x14ac:dyDescent="0.25">
      <c r="A133" s="124"/>
      <c r="B133" s="125"/>
      <c r="D133" s="126">
        <v>180</v>
      </c>
      <c r="E133" s="125">
        <v>0.36875000000000002</v>
      </c>
      <c r="F133" s="67">
        <f t="shared" si="38"/>
        <v>0.36875000000000002</v>
      </c>
      <c r="G133" s="125">
        <v>0.66736111111111096</v>
      </c>
      <c r="H133" s="67">
        <f t="shared" si="39"/>
        <v>0.66736111111111096</v>
      </c>
      <c r="I133" s="117">
        <f t="shared" si="40"/>
        <v>0.67083333333333317</v>
      </c>
      <c r="J133" s="118" t="str">
        <f t="shared" si="41"/>
        <v/>
      </c>
      <c r="K133" s="119">
        <f t="shared" si="42"/>
        <v>429.99999999999977</v>
      </c>
      <c r="L133" s="118">
        <f t="shared" si="43"/>
        <v>3</v>
      </c>
      <c r="M133" s="116">
        <f t="shared" ca="1" si="44"/>
        <v>0.33333333333333298</v>
      </c>
      <c r="N133" s="118" t="e">
        <f t="shared" ca="1" si="45"/>
        <v>#VALUE!</v>
      </c>
      <c r="O133" s="118">
        <f t="shared" si="46"/>
        <v>450</v>
      </c>
      <c r="P133" s="120">
        <f t="shared" si="47"/>
        <v>47.347346607878421</v>
      </c>
      <c r="Q133" s="118">
        <f t="shared" si="48"/>
        <v>77399.999999999956</v>
      </c>
      <c r="R133" s="118">
        <f t="shared" si="49"/>
        <v>77849.999999999956</v>
      </c>
      <c r="S133" s="120">
        <f t="shared" si="50"/>
        <v>77447.347346607829</v>
      </c>
    </row>
    <row r="134" spans="1:19" ht="15.75" x14ac:dyDescent="0.25">
      <c r="A134" s="124">
        <v>37204</v>
      </c>
      <c r="B134" s="125">
        <v>0.390972222222222</v>
      </c>
      <c r="D134" s="126">
        <v>1.6E-2</v>
      </c>
      <c r="E134" s="125">
        <v>0.42569444444444399</v>
      </c>
      <c r="F134" s="67">
        <f t="shared" si="38"/>
        <v>0.42569444444444399</v>
      </c>
      <c r="G134" s="125">
        <v>0.43055555555555602</v>
      </c>
      <c r="H134" s="67">
        <f t="shared" si="39"/>
        <v>0.43055555555555602</v>
      </c>
      <c r="I134" s="117" t="str">
        <f t="shared" si="40"/>
        <v/>
      </c>
      <c r="J134" s="118">
        <f t="shared" si="41"/>
        <v>10.999999999998682</v>
      </c>
      <c r="K134" s="119">
        <f t="shared" si="42"/>
        <v>7.000000000001334</v>
      </c>
      <c r="L134" s="118">
        <f t="shared" si="43"/>
        <v>1</v>
      </c>
      <c r="M134" s="116">
        <f t="shared" ca="1" si="44"/>
        <v>0.390972222222222</v>
      </c>
      <c r="N134" s="118" t="str">
        <f t="shared" si="45"/>
        <v/>
      </c>
      <c r="O134" s="118">
        <f t="shared" si="46"/>
        <v>110.08799999998681</v>
      </c>
      <c r="P134" s="120">
        <f t="shared" si="47"/>
        <v>30.82723936103428</v>
      </c>
      <c r="Q134" s="118">
        <f t="shared" si="48"/>
        <v>0.11200000000002135</v>
      </c>
      <c r="R134" s="118">
        <f t="shared" si="49"/>
        <v>110.19999999998683</v>
      </c>
      <c r="S134" s="120">
        <f t="shared" si="50"/>
        <v>30.9392393610343</v>
      </c>
    </row>
    <row r="135" spans="1:19" ht="15.75" x14ac:dyDescent="0.25">
      <c r="A135" s="124"/>
      <c r="B135" s="125"/>
      <c r="D135" s="126">
        <v>20</v>
      </c>
      <c r="E135" s="125">
        <v>0.438194444444444</v>
      </c>
      <c r="F135" s="67">
        <f t="shared" si="38"/>
        <v>0.438194444444444</v>
      </c>
      <c r="G135" s="125">
        <v>0.454166666666667</v>
      </c>
      <c r="H135" s="67">
        <f t="shared" si="39"/>
        <v>0.454166666666667</v>
      </c>
      <c r="I135" s="117" t="str">
        <f t="shared" si="40"/>
        <v/>
      </c>
      <c r="J135" s="118">
        <f t="shared" si="41"/>
        <v>11.000000000000201</v>
      </c>
      <c r="K135" s="119">
        <f t="shared" si="42"/>
        <v>23.000000000001116</v>
      </c>
      <c r="L135" s="118">
        <f t="shared" si="43"/>
        <v>2</v>
      </c>
      <c r="M135" s="116">
        <f t="shared" ca="1" si="44"/>
        <v>0.390972222222222</v>
      </c>
      <c r="N135" s="118" t="str">
        <f t="shared" si="45"/>
        <v/>
      </c>
      <c r="O135" s="118">
        <f t="shared" si="46"/>
        <v>115.5000000000021</v>
      </c>
      <c r="P135" s="120">
        <f t="shared" si="47"/>
        <v>69.765936069333975</v>
      </c>
      <c r="Q135" s="118">
        <f t="shared" si="48"/>
        <v>460.00000000002228</v>
      </c>
      <c r="R135" s="118">
        <f t="shared" si="49"/>
        <v>575.50000000002433</v>
      </c>
      <c r="S135" s="120">
        <f t="shared" si="50"/>
        <v>529.76593606935626</v>
      </c>
    </row>
    <row r="136" spans="1:19" ht="15.75" x14ac:dyDescent="0.25">
      <c r="A136" s="124"/>
      <c r="B136" s="125"/>
      <c r="D136" s="126">
        <v>1</v>
      </c>
      <c r="E136" s="125">
        <v>0.46180555555555602</v>
      </c>
      <c r="F136" s="67">
        <f t="shared" si="38"/>
        <v>0.46180555555555602</v>
      </c>
      <c r="G136" s="125">
        <v>0.468055555555556</v>
      </c>
      <c r="H136" s="67">
        <f t="shared" si="39"/>
        <v>0.468055555555556</v>
      </c>
      <c r="I136" s="117" t="str">
        <f t="shared" si="40"/>
        <v/>
      </c>
      <c r="J136" s="118">
        <f t="shared" si="41"/>
        <v>12.999999999998915</v>
      </c>
      <c r="K136" s="119">
        <f t="shared" si="42"/>
        <v>8.999999999999968</v>
      </c>
      <c r="L136" s="118">
        <f t="shared" si="43"/>
        <v>3</v>
      </c>
      <c r="M136" s="116">
        <f t="shared" ca="1" si="44"/>
        <v>0.390972222222222</v>
      </c>
      <c r="N136" s="118" t="str">
        <f t="shared" si="45"/>
        <v/>
      </c>
      <c r="O136" s="118">
        <f t="shared" si="46"/>
        <v>6.5649999999994524</v>
      </c>
      <c r="P136" s="120">
        <f t="shared" si="47"/>
        <v>2.7947450682602351</v>
      </c>
      <c r="Q136" s="118">
        <f t="shared" si="48"/>
        <v>8.999999999999968</v>
      </c>
      <c r="R136" s="118">
        <f t="shared" si="49"/>
        <v>15.56499999999942</v>
      </c>
      <c r="S136" s="120">
        <f t="shared" si="50"/>
        <v>11.794745068260204</v>
      </c>
    </row>
    <row r="137" spans="1:19" ht="15.75" x14ac:dyDescent="0.25">
      <c r="A137" s="124"/>
      <c r="B137" s="125"/>
      <c r="D137" s="126">
        <v>0.01</v>
      </c>
      <c r="E137" s="125">
        <v>0.47708333333333303</v>
      </c>
      <c r="F137" s="67">
        <f t="shared" si="38"/>
        <v>0.47708333333333303</v>
      </c>
      <c r="G137" s="125">
        <v>0.47916666666666702</v>
      </c>
      <c r="H137" s="67">
        <f t="shared" si="39"/>
        <v>0.47916666666666702</v>
      </c>
      <c r="I137" s="117">
        <f t="shared" si="40"/>
        <v>0.48263888888888923</v>
      </c>
      <c r="J137" s="118" t="str">
        <f t="shared" si="41"/>
        <v/>
      </c>
      <c r="K137" s="119">
        <f t="shared" si="42"/>
        <v>3.0000000000009486</v>
      </c>
      <c r="L137" s="118">
        <f t="shared" si="43"/>
        <v>4</v>
      </c>
      <c r="M137" s="116">
        <f t="shared" ca="1" si="44"/>
        <v>0.390972222222222</v>
      </c>
      <c r="N137" s="118" t="e">
        <f t="shared" ca="1" si="45"/>
        <v>#VALUE!</v>
      </c>
      <c r="O137" s="118">
        <f t="shared" si="46"/>
        <v>2.5000000000000001E-2</v>
      </c>
      <c r="P137" s="120">
        <f t="shared" si="47"/>
        <v>5.4281443780592247E-3</v>
      </c>
      <c r="Q137" s="118">
        <f t="shared" si="48"/>
        <v>3.0000000000009488E-2</v>
      </c>
      <c r="R137" s="118">
        <f t="shared" si="49"/>
        <v>5.5000000000009486E-2</v>
      </c>
      <c r="S137" s="120">
        <f t="shared" si="50"/>
        <v>3.542814437806871E-2</v>
      </c>
    </row>
    <row r="138" spans="1:19" ht="15.75" x14ac:dyDescent="0.25">
      <c r="A138" s="124">
        <v>37207</v>
      </c>
      <c r="B138" s="125">
        <v>0.64930555555555602</v>
      </c>
      <c r="D138" s="126">
        <v>0.01</v>
      </c>
      <c r="E138" s="125">
        <v>0.68541666666666701</v>
      </c>
      <c r="F138" s="67">
        <f t="shared" si="38"/>
        <v>0.68541666666666701</v>
      </c>
      <c r="G138" s="125">
        <v>0.69097222222222199</v>
      </c>
      <c r="H138" s="67">
        <f t="shared" si="39"/>
        <v>0.69097222222222199</v>
      </c>
      <c r="I138" s="117" t="str">
        <f t="shared" si="40"/>
        <v/>
      </c>
      <c r="J138" s="118">
        <f t="shared" si="41"/>
        <v>8.0000000000006111</v>
      </c>
      <c r="K138" s="119">
        <f t="shared" si="42"/>
        <v>7.9999999999991722</v>
      </c>
      <c r="L138" s="118">
        <f t="shared" si="43"/>
        <v>1</v>
      </c>
      <c r="M138" s="116">
        <f t="shared" ca="1" si="44"/>
        <v>0.64930555555555602</v>
      </c>
      <c r="N138" s="118" t="str">
        <f t="shared" si="45"/>
        <v/>
      </c>
      <c r="O138" s="118">
        <f t="shared" si="46"/>
        <v>0.44000000000003359</v>
      </c>
      <c r="P138" s="120">
        <f t="shared" si="47"/>
        <v>0.31270424881384756</v>
      </c>
      <c r="Q138" s="118">
        <f t="shared" si="48"/>
        <v>7.9999999999991731E-2</v>
      </c>
      <c r="R138" s="118">
        <f t="shared" si="49"/>
        <v>0.52000000000002533</v>
      </c>
      <c r="S138" s="120">
        <f t="shared" si="50"/>
        <v>0.39270424881383931</v>
      </c>
    </row>
    <row r="139" spans="1:19" ht="15.75" x14ac:dyDescent="0.25">
      <c r="A139" s="124"/>
      <c r="B139" s="125"/>
      <c r="D139" s="126">
        <v>0.1</v>
      </c>
      <c r="E139" s="125">
        <v>0.69652777777777797</v>
      </c>
      <c r="F139" s="67">
        <f t="shared" si="38"/>
        <v>0.69652777777777797</v>
      </c>
      <c r="G139" s="125">
        <v>0.69861111111111096</v>
      </c>
      <c r="H139" s="67">
        <f t="shared" si="39"/>
        <v>0.69861111111111096</v>
      </c>
      <c r="I139" s="117">
        <f t="shared" si="40"/>
        <v>0.70208333333333317</v>
      </c>
      <c r="J139" s="118" t="str">
        <f t="shared" si="41"/>
        <v/>
      </c>
      <c r="K139" s="119">
        <f t="shared" si="42"/>
        <v>2.9999999999995097</v>
      </c>
      <c r="L139" s="118">
        <f t="shared" si="43"/>
        <v>2</v>
      </c>
      <c r="M139" s="116">
        <f t="shared" ca="1" si="44"/>
        <v>0.64930555555555602</v>
      </c>
      <c r="N139" s="118" t="e">
        <f t="shared" ca="1" si="45"/>
        <v>#VALUE!</v>
      </c>
      <c r="O139" s="118">
        <f t="shared" si="46"/>
        <v>0.25</v>
      </c>
      <c r="P139" s="120">
        <f t="shared" si="47"/>
        <v>4.342905372259271E-2</v>
      </c>
      <c r="Q139" s="118">
        <f t="shared" si="48"/>
        <v>0.29999999999995097</v>
      </c>
      <c r="R139" s="118">
        <f t="shared" si="49"/>
        <v>0.54999999999995097</v>
      </c>
      <c r="S139" s="120">
        <f t="shared" si="50"/>
        <v>0.34342905372254368</v>
      </c>
    </row>
    <row r="140" spans="1:19" ht="15.75" x14ac:dyDescent="0.25">
      <c r="A140" s="124">
        <v>37208</v>
      </c>
      <c r="B140" s="125">
        <v>0.54236111111111096</v>
      </c>
      <c r="D140" s="126">
        <v>0.01</v>
      </c>
      <c r="E140" s="125">
        <v>0.58402777777777803</v>
      </c>
      <c r="F140" s="67">
        <f t="shared" si="38"/>
        <v>0.58402777777777803</v>
      </c>
      <c r="G140" s="125">
        <v>0.58750000000000002</v>
      </c>
      <c r="H140" s="67">
        <f t="shared" si="39"/>
        <v>0.58750000000000002</v>
      </c>
      <c r="I140" s="117" t="str">
        <f t="shared" si="40"/>
        <v/>
      </c>
      <c r="J140" s="118">
        <f t="shared" si="41"/>
        <v>13.000000000000274</v>
      </c>
      <c r="K140" s="119">
        <f t="shared" si="42"/>
        <v>4.9999999999996625</v>
      </c>
      <c r="L140" s="118">
        <f t="shared" si="43"/>
        <v>1</v>
      </c>
      <c r="M140" s="116">
        <f t="shared" ca="1" si="44"/>
        <v>0.54236111111111096</v>
      </c>
      <c r="N140" s="118" t="str">
        <f t="shared" si="45"/>
        <v/>
      </c>
      <c r="O140" s="118">
        <f t="shared" si="46"/>
        <v>2.0150000000000423</v>
      </c>
      <c r="P140" s="120">
        <f t="shared" si="47"/>
        <v>1.1084646737576203</v>
      </c>
      <c r="Q140" s="118">
        <f t="shared" si="48"/>
        <v>4.9999999999996624E-2</v>
      </c>
      <c r="R140" s="118">
        <f t="shared" si="49"/>
        <v>2.065000000000039</v>
      </c>
      <c r="S140" s="120">
        <f t="shared" si="50"/>
        <v>1.158464673757617</v>
      </c>
    </row>
    <row r="141" spans="1:19" ht="15.75" x14ac:dyDescent="0.25">
      <c r="A141" s="124"/>
      <c r="B141" s="125"/>
      <c r="D141" s="126">
        <v>0.3</v>
      </c>
      <c r="E141" s="125">
        <v>0.59652777777777799</v>
      </c>
      <c r="F141" s="67">
        <f t="shared" si="38"/>
        <v>0.59652777777777799</v>
      </c>
      <c r="G141" s="125">
        <v>0.60069444444444398</v>
      </c>
      <c r="H141" s="67">
        <f t="shared" si="39"/>
        <v>0.60069444444444398</v>
      </c>
      <c r="I141" s="117">
        <f t="shared" si="40"/>
        <v>0.60416666666666619</v>
      </c>
      <c r="J141" s="118" t="str">
        <f t="shared" si="41"/>
        <v/>
      </c>
      <c r="K141" s="119">
        <f t="shared" si="42"/>
        <v>5.9999999999990195</v>
      </c>
      <c r="L141" s="118">
        <f t="shared" si="43"/>
        <v>2</v>
      </c>
      <c r="M141" s="116">
        <f t="shared" ca="1" si="44"/>
        <v>0.54236111111111096</v>
      </c>
      <c r="N141" s="118" t="e">
        <f t="shared" ca="1" si="45"/>
        <v>#VALUE!</v>
      </c>
      <c r="O141" s="118">
        <f t="shared" si="46"/>
        <v>0.75</v>
      </c>
      <c r="P141" s="120">
        <f t="shared" si="47"/>
        <v>0.11893841060855184</v>
      </c>
      <c r="Q141" s="118">
        <f t="shared" si="48"/>
        <v>1.7999999999997058</v>
      </c>
      <c r="R141" s="118">
        <f t="shared" si="49"/>
        <v>2.5499999999997058</v>
      </c>
      <c r="S141" s="120">
        <f t="shared" si="50"/>
        <v>1.9189384106082576</v>
      </c>
    </row>
    <row r="142" spans="1:19" ht="15.75" x14ac:dyDescent="0.25">
      <c r="A142" s="124">
        <v>37208</v>
      </c>
      <c r="B142" s="125">
        <f>TIME(15,4,0)</f>
        <v>0.62777777777777777</v>
      </c>
      <c r="D142" s="126">
        <v>1.2E-2</v>
      </c>
      <c r="E142" s="125">
        <v>0.66736111111111096</v>
      </c>
      <c r="F142" s="67">
        <f t="shared" si="38"/>
        <v>0.66736111111111096</v>
      </c>
      <c r="G142" s="125">
        <v>0.67083333333333295</v>
      </c>
      <c r="H142" s="67">
        <f t="shared" si="39"/>
        <v>0.67083333333333295</v>
      </c>
      <c r="I142" s="117" t="str">
        <f t="shared" si="40"/>
        <v/>
      </c>
      <c r="J142" s="118">
        <f t="shared" si="41"/>
        <v>6.0000000000006182</v>
      </c>
      <c r="K142" s="119">
        <f t="shared" si="42"/>
        <v>4.9999999999996625</v>
      </c>
      <c r="L142" s="118">
        <f t="shared" si="43"/>
        <v>1</v>
      </c>
      <c r="M142" s="116">
        <f t="shared" ca="1" si="44"/>
        <v>0.62777777777777777</v>
      </c>
      <c r="N142" s="118" t="str">
        <f t="shared" si="45"/>
        <v/>
      </c>
      <c r="O142" s="118">
        <f t="shared" si="46"/>
        <v>0.27600000000002844</v>
      </c>
      <c r="P142" s="120">
        <f t="shared" si="47"/>
        <v>0.21507086357578248</v>
      </c>
      <c r="Q142" s="118">
        <f t="shared" si="48"/>
        <v>5.9999999999995952E-2</v>
      </c>
      <c r="R142" s="118">
        <f t="shared" si="49"/>
        <v>0.33600000000002439</v>
      </c>
      <c r="S142" s="120">
        <f t="shared" si="50"/>
        <v>0.27507086357577842</v>
      </c>
    </row>
    <row r="143" spans="1:19" ht="15.75" x14ac:dyDescent="0.25">
      <c r="A143" s="124"/>
      <c r="B143" s="125"/>
      <c r="D143" s="126">
        <v>0.08</v>
      </c>
      <c r="E143" s="125">
        <v>0.67500000000000004</v>
      </c>
      <c r="F143" s="67">
        <f t="shared" si="38"/>
        <v>0.67500000000000004</v>
      </c>
      <c r="G143" s="125">
        <v>0.67847222222222203</v>
      </c>
      <c r="H143" s="67">
        <f t="shared" si="39"/>
        <v>0.67847222222222203</v>
      </c>
      <c r="I143" s="117" t="str">
        <f t="shared" si="40"/>
        <v/>
      </c>
      <c r="J143" s="118">
        <f t="shared" si="41"/>
        <v>6.0000000000004583</v>
      </c>
      <c r="K143" s="119">
        <f t="shared" si="42"/>
        <v>4.9999999999996625</v>
      </c>
      <c r="L143" s="118">
        <f t="shared" si="43"/>
        <v>2</v>
      </c>
      <c r="M143" s="116">
        <f t="shared" ca="1" si="44"/>
        <v>0.62777777777777777</v>
      </c>
      <c r="N143" s="118" t="str">
        <f t="shared" si="45"/>
        <v/>
      </c>
      <c r="O143" s="118">
        <f t="shared" si="46"/>
        <v>0.25200000000001926</v>
      </c>
      <c r="P143" s="120">
        <f t="shared" si="47"/>
        <v>0.15222860653318959</v>
      </c>
      <c r="Q143" s="118">
        <f t="shared" si="48"/>
        <v>0.39999999999997299</v>
      </c>
      <c r="R143" s="118">
        <f t="shared" si="49"/>
        <v>0.65199999999999225</v>
      </c>
      <c r="S143" s="120">
        <f t="shared" si="50"/>
        <v>0.55222860653316252</v>
      </c>
    </row>
    <row r="144" spans="1:19" ht="15.75" x14ac:dyDescent="0.25">
      <c r="A144" s="124"/>
      <c r="B144" s="125"/>
      <c r="D144" s="126">
        <v>4.0000000000000001E-3</v>
      </c>
      <c r="E144" s="125">
        <v>0.68263888888888902</v>
      </c>
      <c r="F144" s="67">
        <f t="shared" si="38"/>
        <v>0.68263888888888902</v>
      </c>
      <c r="G144" s="125">
        <v>0.68541666666666701</v>
      </c>
      <c r="H144" s="67">
        <f t="shared" si="39"/>
        <v>0.68541666666666701</v>
      </c>
      <c r="I144" s="117">
        <f t="shared" si="40"/>
        <v>0.68888888888888922</v>
      </c>
      <c r="J144" s="118" t="str">
        <f t="shared" si="41"/>
        <v/>
      </c>
      <c r="K144" s="119">
        <f t="shared" si="42"/>
        <v>4.0000000000003055</v>
      </c>
      <c r="L144" s="118">
        <f t="shared" si="43"/>
        <v>3</v>
      </c>
      <c r="M144" s="116">
        <f t="shared" ca="1" si="44"/>
        <v>0.62777777777777777</v>
      </c>
      <c r="N144" s="118" t="e">
        <f t="shared" ca="1" si="45"/>
        <v>#VALUE!</v>
      </c>
      <c r="O144" s="118">
        <f t="shared" si="46"/>
        <v>0.01</v>
      </c>
      <c r="P144" s="120">
        <f t="shared" si="47"/>
        <v>2.4107675165242134E-3</v>
      </c>
      <c r="Q144" s="118">
        <f t="shared" si="48"/>
        <v>1.6000000000001222E-2</v>
      </c>
      <c r="R144" s="118">
        <f t="shared" si="49"/>
        <v>2.6000000000001224E-2</v>
      </c>
      <c r="S144" s="120">
        <f t="shared" si="50"/>
        <v>1.8410767516525435E-2</v>
      </c>
    </row>
    <row r="145" spans="1:19" ht="15.75" x14ac:dyDescent="0.25">
      <c r="A145" s="124">
        <v>37209</v>
      </c>
      <c r="B145" s="125">
        <v>0.38402777777777802</v>
      </c>
      <c r="D145" s="126">
        <v>0.01</v>
      </c>
      <c r="E145" s="125">
        <v>0.55694444444444502</v>
      </c>
      <c r="F145" s="67">
        <f t="shared" si="38"/>
        <v>0.55694444444444502</v>
      </c>
      <c r="G145" s="125">
        <v>0.55902777777777801</v>
      </c>
      <c r="H145" s="67">
        <f t="shared" si="39"/>
        <v>0.55902777777777801</v>
      </c>
      <c r="I145" s="117" t="str">
        <f t="shared" si="40"/>
        <v/>
      </c>
      <c r="J145" s="118">
        <f t="shared" si="41"/>
        <v>7.9999999999991722</v>
      </c>
      <c r="K145" s="119">
        <f t="shared" si="42"/>
        <v>2.9999999999995097</v>
      </c>
      <c r="L145" s="118">
        <f t="shared" si="43"/>
        <v>1</v>
      </c>
      <c r="M145" s="116">
        <f t="shared" ca="1" si="44"/>
        <v>0.38402777777777802</v>
      </c>
      <c r="N145" s="118" t="str">
        <f t="shared" si="45"/>
        <v/>
      </c>
      <c r="O145" s="118">
        <f t="shared" si="46"/>
        <v>8.0399999999991678</v>
      </c>
      <c r="P145" s="120">
        <f t="shared" si="47"/>
        <v>3.0047839454643293</v>
      </c>
      <c r="Q145" s="118">
        <f t="shared" si="48"/>
        <v>2.9999999999995097E-2</v>
      </c>
      <c r="R145" s="118">
        <f t="shared" si="49"/>
        <v>8.0699999999991636</v>
      </c>
      <c r="S145" s="120">
        <f t="shared" si="50"/>
        <v>3.0347839454643242</v>
      </c>
    </row>
    <row r="146" spans="1:19" ht="15.75" x14ac:dyDescent="0.25">
      <c r="A146" s="124"/>
      <c r="B146" s="125"/>
      <c r="D146" s="126">
        <v>2</v>
      </c>
      <c r="E146" s="125">
        <v>0.56458333333333299</v>
      </c>
      <c r="F146" s="67">
        <f t="shared" si="38"/>
        <v>0.56458333333333299</v>
      </c>
      <c r="G146" s="125">
        <v>0.58125000000000004</v>
      </c>
      <c r="H146" s="67">
        <f t="shared" si="39"/>
        <v>0.58125000000000004</v>
      </c>
      <c r="I146" s="117" t="str">
        <f t="shared" si="40"/>
        <v/>
      </c>
      <c r="J146" s="118">
        <f t="shared" si="41"/>
        <v>4.9999999999996625</v>
      </c>
      <c r="K146" s="119">
        <f t="shared" si="42"/>
        <v>24.000000000000554</v>
      </c>
      <c r="L146" s="118">
        <f t="shared" si="43"/>
        <v>2</v>
      </c>
      <c r="M146" s="116">
        <f t="shared" ca="1" si="44"/>
        <v>0.38402777777777802</v>
      </c>
      <c r="N146" s="118" t="str">
        <f t="shared" si="45"/>
        <v/>
      </c>
      <c r="O146" s="118">
        <f t="shared" si="46"/>
        <v>5.749999999999611</v>
      </c>
      <c r="P146" s="120">
        <f t="shared" si="47"/>
        <v>4.4804823956279822</v>
      </c>
      <c r="Q146" s="118">
        <f t="shared" si="48"/>
        <v>48.000000000001108</v>
      </c>
      <c r="R146" s="118">
        <f t="shared" si="49"/>
        <v>53.750000000000718</v>
      </c>
      <c r="S146" s="120">
        <f t="shared" si="50"/>
        <v>52.480482395629089</v>
      </c>
    </row>
    <row r="147" spans="1:19" ht="15.75" x14ac:dyDescent="0.25">
      <c r="A147" s="126"/>
      <c r="B147" s="125"/>
      <c r="D147" s="126">
        <v>0.3</v>
      </c>
      <c r="E147" s="125">
        <v>0.58472222222222203</v>
      </c>
      <c r="F147" s="67">
        <f t="shared" si="38"/>
        <v>0.58472222222222203</v>
      </c>
      <c r="G147" s="125">
        <v>0.655555555555556</v>
      </c>
      <c r="H147" s="67">
        <f t="shared" si="39"/>
        <v>0.655555555555556</v>
      </c>
      <c r="I147" s="117">
        <f t="shared" si="40"/>
        <v>0.65902777777777821</v>
      </c>
      <c r="J147" s="118" t="str">
        <f t="shared" si="41"/>
        <v/>
      </c>
      <c r="K147" s="119">
        <f t="shared" si="42"/>
        <v>102.00000000000091</v>
      </c>
      <c r="L147" s="118">
        <f t="shared" si="43"/>
        <v>3</v>
      </c>
      <c r="M147" s="116">
        <f t="shared" ca="1" si="44"/>
        <v>0.38402777777777802</v>
      </c>
      <c r="N147" s="118" t="e">
        <f t="shared" ca="1" si="45"/>
        <v>#VALUE!</v>
      </c>
      <c r="O147" s="118">
        <f t="shared" si="46"/>
        <v>0.75</v>
      </c>
      <c r="P147" s="120">
        <f t="shared" si="47"/>
        <v>0.11893841060855184</v>
      </c>
      <c r="Q147" s="118">
        <f t="shared" si="48"/>
        <v>30.600000000000271</v>
      </c>
      <c r="R147" s="118">
        <f t="shared" si="49"/>
        <v>31.350000000000271</v>
      </c>
      <c r="S147" s="120">
        <f t="shared" si="50"/>
        <v>30.718938410608825</v>
      </c>
    </row>
    <row r="148" spans="1:19" ht="15.75" x14ac:dyDescent="0.25">
      <c r="A148" s="124">
        <v>37210</v>
      </c>
      <c r="B148" s="125">
        <v>0.37847222222222199</v>
      </c>
      <c r="D148" s="126">
        <v>0.01</v>
      </c>
      <c r="E148" s="125">
        <v>0.55694444444444502</v>
      </c>
      <c r="F148" s="67">
        <f t="shared" si="38"/>
        <v>0.55694444444444502</v>
      </c>
      <c r="G148" s="125">
        <v>0.55972222222222201</v>
      </c>
      <c r="H148" s="67">
        <f t="shared" si="39"/>
        <v>0.55972222222222201</v>
      </c>
      <c r="I148" s="117" t="str">
        <f t="shared" si="40"/>
        <v/>
      </c>
      <c r="J148" s="118">
        <f t="shared" si="41"/>
        <v>4.9999999999996625</v>
      </c>
      <c r="K148" s="119">
        <f t="shared" si="42"/>
        <v>3.9999999999988667</v>
      </c>
      <c r="L148" s="118">
        <f t="shared" si="43"/>
        <v>1</v>
      </c>
      <c r="M148" s="116">
        <f t="shared" ca="1" si="44"/>
        <v>0.37847222222222199</v>
      </c>
      <c r="N148" s="118" t="str">
        <f t="shared" si="45"/>
        <v/>
      </c>
      <c r="O148" s="118">
        <f t="shared" si="46"/>
        <v>0.52499999999996461</v>
      </c>
      <c r="P148" s="120">
        <f t="shared" si="47"/>
        <v>0.31712784682081918</v>
      </c>
      <c r="Q148" s="118">
        <f t="shared" si="48"/>
        <v>3.999999999998867E-2</v>
      </c>
      <c r="R148" s="118">
        <f t="shared" si="49"/>
        <v>0.56499999999995332</v>
      </c>
      <c r="S148" s="120">
        <f t="shared" si="50"/>
        <v>0.35712784682080784</v>
      </c>
    </row>
    <row r="149" spans="1:19" ht="15.75" x14ac:dyDescent="0.25">
      <c r="A149" s="124"/>
      <c r="B149" s="125"/>
      <c r="D149" s="126">
        <v>0.2</v>
      </c>
      <c r="E149" s="125">
        <v>0.563194444444444</v>
      </c>
      <c r="F149" s="67">
        <f t="shared" si="38"/>
        <v>0.563194444444444</v>
      </c>
      <c r="G149" s="125">
        <v>0.58611111111111103</v>
      </c>
      <c r="H149" s="67">
        <f t="shared" si="39"/>
        <v>0.58611111111111103</v>
      </c>
      <c r="I149" s="117" t="str">
        <f t="shared" si="40"/>
        <v/>
      </c>
      <c r="J149" s="118">
        <f>IF(AND(OR(AND(A149&lt;&gt;"",A150=""),AND(A149="",A150="")),D150&lt;&gt;""),(F150-H149)*1440,"")</f>
        <v>1.0000000000001563</v>
      </c>
      <c r="K149" s="119">
        <f t="shared" si="42"/>
        <v>33.000000000000526</v>
      </c>
      <c r="L149" s="118">
        <f t="shared" si="43"/>
        <v>2</v>
      </c>
      <c r="M149" s="116">
        <f t="shared" ca="1" si="44"/>
        <v>0.37847222222222199</v>
      </c>
      <c r="N149" s="118" t="str">
        <f t="shared" si="45"/>
        <v/>
      </c>
      <c r="O149" s="118">
        <f t="shared" si="46"/>
        <v>0.10500000000001643</v>
      </c>
      <c r="P149" s="120">
        <f t="shared" si="47"/>
        <v>6.3425569364178022E-2</v>
      </c>
      <c r="Q149" s="118">
        <f t="shared" si="48"/>
        <v>6.6000000000001053</v>
      </c>
      <c r="R149" s="118">
        <f t="shared" si="49"/>
        <v>6.7050000000001218</v>
      </c>
      <c r="S149" s="120">
        <f t="shared" si="50"/>
        <v>6.663425569364283</v>
      </c>
    </row>
    <row r="150" spans="1:19" ht="15.75" x14ac:dyDescent="0.25">
      <c r="A150" s="126"/>
      <c r="B150" s="125"/>
      <c r="D150" s="126">
        <v>0.01</v>
      </c>
      <c r="E150" s="125">
        <v>0.58680555555555558</v>
      </c>
      <c r="F150" s="67">
        <f t="shared" si="38"/>
        <v>0.58680555555555558</v>
      </c>
      <c r="G150" s="125">
        <v>0.61319444444444449</v>
      </c>
      <c r="H150" s="67">
        <f t="shared" si="39"/>
        <v>0.61319444444444449</v>
      </c>
      <c r="I150" s="117" t="str">
        <f t="shared" si="40"/>
        <v/>
      </c>
      <c r="J150" s="118">
        <f t="shared" si="41"/>
        <v>27.999999999999901</v>
      </c>
      <c r="K150" s="119">
        <f t="shared" si="42"/>
        <v>38.000000000000028</v>
      </c>
      <c r="L150" s="118">
        <f t="shared" si="43"/>
        <v>3</v>
      </c>
      <c r="M150" s="116">
        <f t="shared" ca="1" si="44"/>
        <v>0.37847222222222199</v>
      </c>
      <c r="N150" s="118" t="str">
        <f t="shared" si="45"/>
        <v/>
      </c>
      <c r="O150" s="118">
        <f t="shared" si="46"/>
        <v>140.1399999999995</v>
      </c>
      <c r="P150" s="120">
        <f t="shared" si="47"/>
        <v>40.494203090768444</v>
      </c>
      <c r="Q150" s="118">
        <f t="shared" si="48"/>
        <v>0.38000000000000028</v>
      </c>
      <c r="R150" s="118">
        <f t="shared" si="49"/>
        <v>140.5199999999995</v>
      </c>
      <c r="S150" s="120">
        <f t="shared" si="50"/>
        <v>40.874203090768447</v>
      </c>
    </row>
    <row r="151" spans="1:19" ht="15.75" x14ac:dyDescent="0.25">
      <c r="A151" s="124"/>
      <c r="B151" s="125"/>
      <c r="D151" s="126">
        <v>10</v>
      </c>
      <c r="E151" s="125">
        <v>0.63263888888888886</v>
      </c>
      <c r="F151" s="67">
        <f t="shared" si="38"/>
        <v>0.63263888888888886</v>
      </c>
      <c r="G151" s="125">
        <v>0.63402777777777797</v>
      </c>
      <c r="H151" s="67">
        <f t="shared" si="39"/>
        <v>0.63402777777777797</v>
      </c>
      <c r="I151" s="117">
        <f t="shared" si="40"/>
        <v>0.63750000000000018</v>
      </c>
      <c r="J151" s="118" t="str">
        <f t="shared" si="41"/>
        <v/>
      </c>
      <c r="K151" s="119">
        <f t="shared" si="42"/>
        <v>2.0000000000003126</v>
      </c>
      <c r="L151" s="118">
        <f t="shared" si="43"/>
        <v>4</v>
      </c>
      <c r="M151" s="116">
        <f t="shared" ca="1" si="44"/>
        <v>0.37847222222222199</v>
      </c>
      <c r="N151" s="118" t="e">
        <f t="shared" ca="1" si="45"/>
        <v>#VALUE!</v>
      </c>
      <c r="O151" s="118">
        <f t="shared" si="46"/>
        <v>25</v>
      </c>
      <c r="P151" s="120">
        <f t="shared" si="47"/>
        <v>3.1021051639523365</v>
      </c>
      <c r="Q151" s="118">
        <f t="shared" si="48"/>
        <v>20.000000000003126</v>
      </c>
      <c r="R151" s="118">
        <f t="shared" si="49"/>
        <v>45.000000000003126</v>
      </c>
      <c r="S151" s="120">
        <f t="shared" si="50"/>
        <v>23.102105163955464</v>
      </c>
    </row>
    <row r="152" spans="1:19" ht="15.75" x14ac:dyDescent="0.25">
      <c r="A152" s="124">
        <v>37211</v>
      </c>
      <c r="B152" s="125">
        <v>0.40416666666666701</v>
      </c>
      <c r="D152" s="126">
        <v>1.4999999999999999E-2</v>
      </c>
      <c r="E152" s="125">
        <v>0.43888888888888899</v>
      </c>
      <c r="F152" s="67">
        <f t="shared" si="38"/>
        <v>0.43888888888888899</v>
      </c>
      <c r="G152" s="125">
        <v>0.44097222222222199</v>
      </c>
      <c r="H152" s="67">
        <f t="shared" si="39"/>
        <v>0.44097222222222199</v>
      </c>
      <c r="I152" s="117" t="str">
        <f t="shared" si="40"/>
        <v/>
      </c>
      <c r="J152" s="118">
        <f t="shared" si="41"/>
        <v>10.000000000000844</v>
      </c>
      <c r="K152" s="119">
        <f t="shared" si="42"/>
        <v>2.9999999999995097</v>
      </c>
      <c r="L152" s="118">
        <f t="shared" si="43"/>
        <v>1</v>
      </c>
      <c r="M152" s="116">
        <f t="shared" ca="1" si="44"/>
        <v>0.40416666666666701</v>
      </c>
      <c r="N152" s="118" t="str">
        <f t="shared" si="45"/>
        <v/>
      </c>
      <c r="O152" s="118">
        <f t="shared" si="46"/>
        <v>10.07500000000085</v>
      </c>
      <c r="P152" s="120">
        <f t="shared" si="47"/>
        <v>4.0569932179056609</v>
      </c>
      <c r="Q152" s="118">
        <f t="shared" si="48"/>
        <v>4.4999999999992643E-2</v>
      </c>
      <c r="R152" s="118">
        <f t="shared" si="49"/>
        <v>10.120000000000843</v>
      </c>
      <c r="S152" s="120">
        <f t="shared" si="50"/>
        <v>4.1019932179056537</v>
      </c>
    </row>
    <row r="153" spans="1:19" ht="15.75" x14ac:dyDescent="0.25">
      <c r="A153" s="124"/>
      <c r="B153" s="125"/>
      <c r="D153" s="126">
        <v>2</v>
      </c>
      <c r="E153" s="125">
        <v>0.44791666666666702</v>
      </c>
      <c r="F153" s="67">
        <f t="shared" si="38"/>
        <v>0.44791666666666702</v>
      </c>
      <c r="G153" s="125">
        <v>0.45</v>
      </c>
      <c r="H153" s="67">
        <f t="shared" si="39"/>
        <v>0.45</v>
      </c>
      <c r="I153" s="117" t="str">
        <f t="shared" si="40"/>
        <v/>
      </c>
      <c r="J153" s="118">
        <f t="shared" si="41"/>
        <v>8.0000000000006111</v>
      </c>
      <c r="K153" s="119">
        <f t="shared" si="42"/>
        <v>2.9999999999995097</v>
      </c>
      <c r="L153" s="118">
        <f t="shared" si="43"/>
        <v>2</v>
      </c>
      <c r="M153" s="116">
        <f t="shared" ca="1" si="44"/>
        <v>0.40416666666666701</v>
      </c>
      <c r="N153" s="118" t="str">
        <f t="shared" si="45"/>
        <v/>
      </c>
      <c r="O153" s="118">
        <f t="shared" si="46"/>
        <v>8.8000000000006722</v>
      </c>
      <c r="P153" s="120">
        <f t="shared" si="47"/>
        <v>6.253852761435545</v>
      </c>
      <c r="Q153" s="118">
        <f t="shared" si="48"/>
        <v>5.9999999999990195</v>
      </c>
      <c r="R153" s="118">
        <f t="shared" si="49"/>
        <v>14.799999999999692</v>
      </c>
      <c r="S153" s="120">
        <f t="shared" si="50"/>
        <v>12.253852761434565</v>
      </c>
    </row>
    <row r="154" spans="1:19" ht="15.75" x14ac:dyDescent="0.25">
      <c r="A154" s="124"/>
      <c r="B154" s="125"/>
      <c r="D154" s="126">
        <v>0.2</v>
      </c>
      <c r="E154" s="125">
        <v>0.45555555555555599</v>
      </c>
      <c r="F154" s="67">
        <f t="shared" si="38"/>
        <v>0.45555555555555599</v>
      </c>
      <c r="G154" s="125">
        <v>0.45972222222222198</v>
      </c>
      <c r="H154" s="67">
        <f t="shared" si="39"/>
        <v>0.45972222222222198</v>
      </c>
      <c r="I154" s="117" t="str">
        <f t="shared" si="40"/>
        <v/>
      </c>
      <c r="J154" s="118">
        <f t="shared" si="41"/>
        <v>4.9999999999997424</v>
      </c>
      <c r="K154" s="119">
        <f t="shared" si="42"/>
        <v>5.9999999999990195</v>
      </c>
      <c r="L154" s="118">
        <f t="shared" si="43"/>
        <v>3</v>
      </c>
      <c r="M154" s="116">
        <f t="shared" ca="1" si="44"/>
        <v>0.40416666666666701</v>
      </c>
      <c r="N154" s="118" t="str">
        <f t="shared" si="45"/>
        <v/>
      </c>
      <c r="O154" s="118">
        <f t="shared" si="46"/>
        <v>5.4999999999997176</v>
      </c>
      <c r="P154" s="120">
        <f t="shared" si="47"/>
        <v>3.9086579758967162</v>
      </c>
      <c r="Q154" s="118">
        <f t="shared" si="48"/>
        <v>1.1999999999998039</v>
      </c>
      <c r="R154" s="118">
        <f t="shared" si="49"/>
        <v>6.6999999999995214</v>
      </c>
      <c r="S154" s="120">
        <f t="shared" si="50"/>
        <v>5.10865797589652</v>
      </c>
    </row>
    <row r="155" spans="1:19" ht="15.75" x14ac:dyDescent="0.25">
      <c r="A155" s="124"/>
      <c r="B155" s="125"/>
      <c r="D155" s="126">
        <v>2</v>
      </c>
      <c r="E155" s="125">
        <v>0.46319444444444402</v>
      </c>
      <c r="F155" s="67">
        <f t="shared" si="38"/>
        <v>0.46319444444444402</v>
      </c>
      <c r="G155" s="125">
        <v>0.46597222222222201</v>
      </c>
      <c r="H155" s="67">
        <f t="shared" si="39"/>
        <v>0.46597222222222201</v>
      </c>
      <c r="I155" s="117" t="str">
        <f t="shared" si="40"/>
        <v/>
      </c>
      <c r="J155" s="118">
        <f t="shared" si="41"/>
        <v>8.0000000000006111</v>
      </c>
      <c r="K155" s="119">
        <f t="shared" si="42"/>
        <v>4.0000000000003055</v>
      </c>
      <c r="L155" s="118">
        <f t="shared" si="43"/>
        <v>4</v>
      </c>
      <c r="M155" s="116">
        <f t="shared" ca="1" si="44"/>
        <v>0.40416666666666701</v>
      </c>
      <c r="N155" s="118" t="str">
        <f t="shared" si="45"/>
        <v/>
      </c>
      <c r="O155" s="118">
        <f t="shared" si="46"/>
        <v>8.8000000000006722</v>
      </c>
      <c r="P155" s="120">
        <f t="shared" si="47"/>
        <v>6.253852761435545</v>
      </c>
      <c r="Q155" s="118">
        <f t="shared" si="48"/>
        <v>8.0000000000006111</v>
      </c>
      <c r="R155" s="118">
        <f t="shared" si="49"/>
        <v>16.800000000001283</v>
      </c>
      <c r="S155" s="120">
        <f t="shared" si="50"/>
        <v>14.253852761436157</v>
      </c>
    </row>
    <row r="156" spans="1:19" ht="15.75" x14ac:dyDescent="0.25">
      <c r="A156" s="124"/>
      <c r="B156" s="125"/>
      <c r="D156" s="126">
        <v>0.2</v>
      </c>
      <c r="E156" s="125">
        <v>0.47152777777777799</v>
      </c>
      <c r="F156" s="67">
        <f t="shared" si="38"/>
        <v>0.47152777777777799</v>
      </c>
      <c r="G156" s="125">
        <v>0.47361111111111098</v>
      </c>
      <c r="H156" s="67">
        <f t="shared" si="39"/>
        <v>0.47361111111111098</v>
      </c>
      <c r="I156" s="117">
        <f t="shared" si="40"/>
        <v>0.47708333333333319</v>
      </c>
      <c r="J156" s="118" t="str">
        <f t="shared" si="41"/>
        <v/>
      </c>
      <c r="K156" s="119">
        <f t="shared" si="42"/>
        <v>2.9999999999995097</v>
      </c>
      <c r="L156" s="118">
        <f t="shared" si="43"/>
        <v>5</v>
      </c>
      <c r="M156" s="116">
        <f t="shared" ca="1" si="44"/>
        <v>0.40416666666666701</v>
      </c>
      <c r="N156" s="118" t="e">
        <f t="shared" ca="1" si="45"/>
        <v>#VALUE!</v>
      </c>
      <c r="O156" s="118">
        <f t="shared" si="46"/>
        <v>0.5</v>
      </c>
      <c r="P156" s="120">
        <f t="shared" si="47"/>
        <v>8.192609482288947E-2</v>
      </c>
      <c r="Q156" s="118">
        <f t="shared" si="48"/>
        <v>0.59999999999990195</v>
      </c>
      <c r="R156" s="118">
        <f t="shared" si="49"/>
        <v>1.0999999999999019</v>
      </c>
      <c r="S156" s="120">
        <f t="shared" si="50"/>
        <v>0.68192609482279143</v>
      </c>
    </row>
    <row r="157" spans="1:19" ht="15.75" x14ac:dyDescent="0.25">
      <c r="A157" s="124">
        <v>37211</v>
      </c>
      <c r="B157" s="125">
        <f>TIME(13,8,0)</f>
        <v>0.54722222222222217</v>
      </c>
      <c r="D157" s="126">
        <v>0.3</v>
      </c>
      <c r="E157" s="125">
        <v>0.56736111111111098</v>
      </c>
      <c r="F157" s="67">
        <f t="shared" si="38"/>
        <v>0.56736111111111098</v>
      </c>
      <c r="G157" s="125">
        <v>0.58125000000000004</v>
      </c>
      <c r="H157" s="67">
        <f t="shared" si="39"/>
        <v>0.58125000000000004</v>
      </c>
      <c r="I157" s="117" t="str">
        <f t="shared" si="40"/>
        <v/>
      </c>
      <c r="J157" s="118">
        <f t="shared" si="41"/>
        <v>2.9999999999995097</v>
      </c>
      <c r="K157" s="119">
        <f t="shared" si="42"/>
        <v>20.000000000000249</v>
      </c>
      <c r="L157" s="118">
        <f t="shared" si="43"/>
        <v>1</v>
      </c>
      <c r="M157" s="116">
        <f t="shared" ca="1" si="44"/>
        <v>0.54722222222222217</v>
      </c>
      <c r="N157" s="118" t="str">
        <f t="shared" si="45"/>
        <v/>
      </c>
      <c r="O157" s="118">
        <f t="shared" si="46"/>
        <v>1.1999999999998039</v>
      </c>
      <c r="P157" s="120">
        <f t="shared" si="47"/>
        <v>1.1745721791881476</v>
      </c>
      <c r="Q157" s="118">
        <f t="shared" si="48"/>
        <v>6.0000000000000746</v>
      </c>
      <c r="R157" s="118">
        <f t="shared" si="49"/>
        <v>7.1999999999998785</v>
      </c>
      <c r="S157" s="120">
        <f t="shared" si="50"/>
        <v>7.174572179188222</v>
      </c>
    </row>
    <row r="158" spans="1:19" ht="15.75" x14ac:dyDescent="0.25">
      <c r="A158" s="126"/>
      <c r="B158" s="125"/>
      <c r="D158" s="126">
        <v>0.5</v>
      </c>
      <c r="E158" s="125">
        <v>0.58333333333333304</v>
      </c>
      <c r="F158" s="67">
        <f t="shared" si="38"/>
        <v>0.58333333333333304</v>
      </c>
      <c r="G158" s="125">
        <v>0.58958333333333302</v>
      </c>
      <c r="H158" s="67">
        <f t="shared" si="39"/>
        <v>0.58958333333333302</v>
      </c>
      <c r="I158" s="117" t="str">
        <f t="shared" si="40"/>
        <v/>
      </c>
      <c r="J158" s="118">
        <f t="shared" si="41"/>
        <v>2.0000000000001528</v>
      </c>
      <c r="K158" s="119">
        <f t="shared" si="42"/>
        <v>8.999999999999968</v>
      </c>
      <c r="L158" s="118">
        <f t="shared" si="43"/>
        <v>2</v>
      </c>
      <c r="M158" s="116">
        <f t="shared" ca="1" si="44"/>
        <v>0.54722222222222217</v>
      </c>
      <c r="N158" s="118" t="str">
        <f t="shared" si="45"/>
        <v/>
      </c>
      <c r="O158" s="118">
        <f t="shared" si="46"/>
        <v>1.2500000000000955</v>
      </c>
      <c r="P158" s="120">
        <f t="shared" si="47"/>
        <v>1.2331537587391872</v>
      </c>
      <c r="Q158" s="118">
        <f t="shared" si="48"/>
        <v>4.499999999999984</v>
      </c>
      <c r="R158" s="118">
        <f t="shared" si="49"/>
        <v>5.7500000000000799</v>
      </c>
      <c r="S158" s="120">
        <f t="shared" si="50"/>
        <v>5.7331537587391708</v>
      </c>
    </row>
    <row r="159" spans="1:19" ht="15.75" x14ac:dyDescent="0.25">
      <c r="A159" s="124"/>
      <c r="B159" s="125"/>
      <c r="D159" s="126">
        <v>0.75</v>
      </c>
      <c r="E159" s="125">
        <v>0.59097222222222201</v>
      </c>
      <c r="F159" s="67">
        <f t="shared" si="38"/>
        <v>0.59097222222222201</v>
      </c>
      <c r="G159" s="125">
        <v>0.594444444444444</v>
      </c>
      <c r="H159" s="67">
        <f t="shared" si="39"/>
        <v>0.594444444444444</v>
      </c>
      <c r="I159" s="117" t="str">
        <f t="shared" si="40"/>
        <v/>
      </c>
      <c r="J159" s="118">
        <f t="shared" si="41"/>
        <v>2.0000000000001528</v>
      </c>
      <c r="K159" s="119">
        <f t="shared" si="42"/>
        <v>4.9999999999996625</v>
      </c>
      <c r="L159" s="118">
        <f t="shared" si="43"/>
        <v>3</v>
      </c>
      <c r="M159" s="116">
        <f t="shared" ca="1" si="44"/>
        <v>0.54722222222222217</v>
      </c>
      <c r="N159" s="118" t="str">
        <f t="shared" si="45"/>
        <v/>
      </c>
      <c r="O159" s="118">
        <f t="shared" si="46"/>
        <v>1.7500000000001337</v>
      </c>
      <c r="P159" s="120">
        <f t="shared" si="47"/>
        <v>1.738031762222825</v>
      </c>
      <c r="Q159" s="118">
        <f t="shared" si="48"/>
        <v>3.7499999999997469</v>
      </c>
      <c r="R159" s="118">
        <f t="shared" si="49"/>
        <v>5.499999999999881</v>
      </c>
      <c r="S159" s="120">
        <f t="shared" si="50"/>
        <v>5.4880317622225716</v>
      </c>
    </row>
    <row r="160" spans="1:19" ht="15.75" x14ac:dyDescent="0.25">
      <c r="A160" s="126"/>
      <c r="B160" s="125"/>
      <c r="D160" s="126">
        <v>1</v>
      </c>
      <c r="E160" s="125">
        <v>0.59583333333333299</v>
      </c>
      <c r="F160" s="67">
        <f t="shared" si="38"/>
        <v>0.59583333333333299</v>
      </c>
      <c r="G160" s="125">
        <v>0.60416666666666696</v>
      </c>
      <c r="H160" s="67">
        <f t="shared" si="39"/>
        <v>0.60416666666666696</v>
      </c>
      <c r="I160" s="117">
        <f t="shared" si="40"/>
        <v>0.60763888888888917</v>
      </c>
      <c r="J160" s="118" t="str">
        <f t="shared" si="41"/>
        <v/>
      </c>
      <c r="K160" s="119">
        <f t="shared" si="42"/>
        <v>12.000000000000917</v>
      </c>
      <c r="L160" s="118">
        <f t="shared" si="43"/>
        <v>4</v>
      </c>
      <c r="M160" s="116">
        <f t="shared" ca="1" si="44"/>
        <v>0.54722222222222217</v>
      </c>
      <c r="N160" s="118" t="e">
        <f t="shared" ca="1" si="45"/>
        <v>#VALUE!</v>
      </c>
      <c r="O160" s="118">
        <f t="shared" si="46"/>
        <v>2.5</v>
      </c>
      <c r="P160" s="120">
        <f t="shared" si="47"/>
        <v>0.36191198291773735</v>
      </c>
      <c r="Q160" s="118">
        <f t="shared" si="48"/>
        <v>12.000000000000917</v>
      </c>
      <c r="R160" s="118">
        <f t="shared" si="49"/>
        <v>14.500000000000917</v>
      </c>
      <c r="S160" s="120">
        <f t="shared" si="50"/>
        <v>12.361911982918654</v>
      </c>
    </row>
    <row r="161" spans="1:19" ht="15.75" x14ac:dyDescent="0.25">
      <c r="A161" s="124">
        <v>37215</v>
      </c>
      <c r="B161" s="125">
        <v>0.54444444444444395</v>
      </c>
      <c r="D161" s="126">
        <v>0.01</v>
      </c>
      <c r="E161" s="125">
        <v>0.58263888888888904</v>
      </c>
      <c r="F161" s="67">
        <f t="shared" si="38"/>
        <v>0.58263888888888904</v>
      </c>
      <c r="G161" s="125">
        <v>0.58472222222222203</v>
      </c>
      <c r="H161" s="67">
        <f t="shared" si="39"/>
        <v>0.58472222222222203</v>
      </c>
      <c r="I161" s="117" t="str">
        <f t="shared" si="40"/>
        <v/>
      </c>
      <c r="J161" s="118">
        <f t="shared" si="41"/>
        <v>8.0000000000006111</v>
      </c>
      <c r="K161" s="119">
        <f t="shared" si="42"/>
        <v>2.9999999999995097</v>
      </c>
      <c r="L161" s="118">
        <f t="shared" si="43"/>
        <v>1</v>
      </c>
      <c r="M161" s="116">
        <f t="shared" ca="1" si="44"/>
        <v>0.54444444444444395</v>
      </c>
      <c r="N161" s="118" t="str">
        <f t="shared" si="45"/>
        <v/>
      </c>
      <c r="O161" s="118">
        <f t="shared" si="46"/>
        <v>40.040000000003054</v>
      </c>
      <c r="P161" s="120">
        <f t="shared" si="47"/>
        <v>11.569772311649052</v>
      </c>
      <c r="Q161" s="118">
        <f t="shared" si="48"/>
        <v>2.9999999999995097E-2</v>
      </c>
      <c r="R161" s="118">
        <f t="shared" si="49"/>
        <v>40.070000000003049</v>
      </c>
      <c r="S161" s="120">
        <f t="shared" si="50"/>
        <v>11.599772311649048</v>
      </c>
    </row>
    <row r="162" spans="1:19" ht="15.75" x14ac:dyDescent="0.25">
      <c r="A162" s="124"/>
      <c r="B162" s="125"/>
      <c r="D162" s="126">
        <v>10</v>
      </c>
      <c r="E162" s="125">
        <v>0.59027777777777801</v>
      </c>
      <c r="F162" s="67">
        <f t="shared" si="38"/>
        <v>0.59027777777777801</v>
      </c>
      <c r="G162" s="125">
        <v>0.63611111111111096</v>
      </c>
      <c r="H162" s="67">
        <f t="shared" si="39"/>
        <v>0.63611111111111096</v>
      </c>
      <c r="I162" s="117">
        <f t="shared" si="40"/>
        <v>0.63958333333333317</v>
      </c>
      <c r="J162" s="118" t="str">
        <f t="shared" si="41"/>
        <v/>
      </c>
      <c r="K162" s="119">
        <f t="shared" si="42"/>
        <v>65.999999999999446</v>
      </c>
      <c r="L162" s="118">
        <f t="shared" si="43"/>
        <v>2</v>
      </c>
      <c r="M162" s="116">
        <f t="shared" ca="1" si="44"/>
        <v>0.54444444444444395</v>
      </c>
      <c r="N162" s="118" t="e">
        <f t="shared" ca="1" si="45"/>
        <v>#VALUE!</v>
      </c>
      <c r="O162" s="118">
        <f t="shared" si="46"/>
        <v>25</v>
      </c>
      <c r="P162" s="120">
        <f t="shared" si="47"/>
        <v>3.1021051639523365</v>
      </c>
      <c r="Q162" s="118">
        <f t="shared" si="48"/>
        <v>659.99999999999443</v>
      </c>
      <c r="R162" s="118">
        <f t="shared" si="49"/>
        <v>684.99999999999443</v>
      </c>
      <c r="S162" s="120">
        <f t="shared" si="50"/>
        <v>663.10210516394682</v>
      </c>
    </row>
    <row r="163" spans="1:19" ht="15.75" x14ac:dyDescent="0.25">
      <c r="A163" s="124">
        <v>37216</v>
      </c>
      <c r="B163" s="125">
        <v>0.34930555555555598</v>
      </c>
      <c r="D163" s="126">
        <v>0.01</v>
      </c>
      <c r="E163" s="125">
        <v>0.40208333333333302</v>
      </c>
      <c r="F163" s="67">
        <f t="shared" si="38"/>
        <v>0.40208333333333302</v>
      </c>
      <c r="G163" s="125">
        <v>0.44513888888888897</v>
      </c>
      <c r="H163" s="67">
        <f t="shared" si="39"/>
        <v>0.44513888888888897</v>
      </c>
      <c r="I163" s="117" t="str">
        <f t="shared" si="40"/>
        <v/>
      </c>
      <c r="J163" s="118">
        <f t="shared" si="41"/>
        <v>7.9999999999992522</v>
      </c>
      <c r="K163" s="119">
        <f t="shared" si="42"/>
        <v>62.000000000000583</v>
      </c>
      <c r="L163" s="118">
        <f t="shared" si="43"/>
        <v>1</v>
      </c>
      <c r="M163" s="116">
        <f t="shared" ca="1" si="44"/>
        <v>0.34930555555555598</v>
      </c>
      <c r="N163" s="118" t="str">
        <f t="shared" si="45"/>
        <v/>
      </c>
      <c r="O163" s="118">
        <f t="shared" si="46"/>
        <v>40.039999999996255</v>
      </c>
      <c r="P163" s="120">
        <f t="shared" si="47"/>
        <v>11.569772311647085</v>
      </c>
      <c r="Q163" s="118">
        <f t="shared" si="48"/>
        <v>0.62000000000000588</v>
      </c>
      <c r="R163" s="118">
        <f t="shared" si="49"/>
        <v>40.659999999996259</v>
      </c>
      <c r="S163" s="120">
        <f t="shared" si="50"/>
        <v>12.189772311647092</v>
      </c>
    </row>
    <row r="164" spans="1:19" ht="15.75" x14ac:dyDescent="0.25">
      <c r="A164" s="126"/>
      <c r="B164" s="125"/>
      <c r="D164" s="126">
        <v>10</v>
      </c>
      <c r="E164" s="125">
        <v>0.45069444444444401</v>
      </c>
      <c r="F164" s="67">
        <f t="shared" si="38"/>
        <v>0.45069444444444401</v>
      </c>
      <c r="G164" s="125">
        <v>0.47361111111111098</v>
      </c>
      <c r="H164" s="67">
        <f t="shared" si="39"/>
        <v>0.47361111111111098</v>
      </c>
      <c r="I164" s="117">
        <f t="shared" si="40"/>
        <v>0.47708333333333319</v>
      </c>
      <c r="J164" s="118" t="str">
        <f t="shared" si="41"/>
        <v/>
      </c>
      <c r="K164" s="119">
        <f t="shared" si="42"/>
        <v>33.000000000000441</v>
      </c>
      <c r="L164" s="118">
        <f t="shared" si="43"/>
        <v>2</v>
      </c>
      <c r="M164" s="116">
        <f t="shared" ca="1" si="44"/>
        <v>0.34930555555555598</v>
      </c>
      <c r="N164" s="118" t="e">
        <f t="shared" ca="1" si="45"/>
        <v>#VALUE!</v>
      </c>
      <c r="O164" s="118">
        <f t="shared" si="46"/>
        <v>25</v>
      </c>
      <c r="P164" s="120">
        <f t="shared" si="47"/>
        <v>3.1021051639523365</v>
      </c>
      <c r="Q164" s="118">
        <f t="shared" si="48"/>
        <v>330.00000000000443</v>
      </c>
      <c r="R164" s="118">
        <f t="shared" si="49"/>
        <v>355.00000000000443</v>
      </c>
      <c r="S164" s="120">
        <f t="shared" si="50"/>
        <v>333.10210516395676</v>
      </c>
    </row>
    <row r="165" spans="1:19" ht="15.75" x14ac:dyDescent="0.25">
      <c r="A165" s="124">
        <v>37221</v>
      </c>
      <c r="B165" s="125">
        <v>0.61875000000000002</v>
      </c>
      <c r="D165" s="126">
        <v>1.7999999999999999E-2</v>
      </c>
      <c r="E165" s="125">
        <v>0.64722222222222203</v>
      </c>
      <c r="F165" s="67">
        <f t="shared" si="38"/>
        <v>0.64722222222222203</v>
      </c>
      <c r="G165" s="125">
        <v>0.65972222222222199</v>
      </c>
      <c r="H165" s="67">
        <f t="shared" si="39"/>
        <v>0.65972222222222199</v>
      </c>
      <c r="I165" s="117" t="str">
        <f t="shared" si="40"/>
        <v/>
      </c>
      <c r="J165" s="118">
        <f t="shared" si="41"/>
        <v>22.000000000000401</v>
      </c>
      <c r="K165" s="119">
        <f t="shared" si="42"/>
        <v>17.999999999999936</v>
      </c>
      <c r="L165" s="118">
        <f t="shared" si="43"/>
        <v>1</v>
      </c>
      <c r="M165" s="116">
        <f t="shared" ca="1" si="44"/>
        <v>0.61875000000000002</v>
      </c>
      <c r="N165" s="118" t="str">
        <f t="shared" si="45"/>
        <v/>
      </c>
      <c r="O165" s="118">
        <f t="shared" si="46"/>
        <v>220.19800000000401</v>
      </c>
      <c r="P165" s="120">
        <f t="shared" si="47"/>
        <v>62.683619102420451</v>
      </c>
      <c r="Q165" s="118">
        <f t="shared" si="48"/>
        <v>0.32399999999999884</v>
      </c>
      <c r="R165" s="118">
        <f t="shared" si="49"/>
        <v>220.52200000000403</v>
      </c>
      <c r="S165" s="120">
        <f t="shared" si="50"/>
        <v>63.007619102420449</v>
      </c>
    </row>
    <row r="166" spans="1:19" ht="15.75" x14ac:dyDescent="0.25">
      <c r="A166" s="126"/>
      <c r="B166" s="125"/>
      <c r="D166" s="126">
        <v>20</v>
      </c>
      <c r="E166" s="125">
        <v>0.67500000000000004</v>
      </c>
      <c r="F166" s="67">
        <f t="shared" si="38"/>
        <v>0.67500000000000004</v>
      </c>
      <c r="G166" s="125">
        <v>0.68333333333333302</v>
      </c>
      <c r="H166" s="67">
        <f t="shared" si="39"/>
        <v>0.68333333333333302</v>
      </c>
      <c r="I166" s="117">
        <f t="shared" si="40"/>
        <v>0.68680555555555522</v>
      </c>
      <c r="J166" s="118" t="str">
        <f t="shared" si="41"/>
        <v/>
      </c>
      <c r="K166" s="119">
        <f t="shared" si="42"/>
        <v>11.999999999999478</v>
      </c>
      <c r="L166" s="118">
        <f t="shared" si="43"/>
        <v>2</v>
      </c>
      <c r="M166" s="116">
        <f t="shared" ca="1" si="44"/>
        <v>0.61875000000000002</v>
      </c>
      <c r="N166" s="118" t="e">
        <f t="shared" ca="1" si="45"/>
        <v>#VALUE!</v>
      </c>
      <c r="O166" s="118">
        <f t="shared" si="46"/>
        <v>50</v>
      </c>
      <c r="P166" s="120">
        <f t="shared" si="47"/>
        <v>5.9484036251947776</v>
      </c>
      <c r="Q166" s="118">
        <f t="shared" si="48"/>
        <v>239.99999999998954</v>
      </c>
      <c r="R166" s="118">
        <f t="shared" si="49"/>
        <v>289.99999999998954</v>
      </c>
      <c r="S166" s="120">
        <f t="shared" si="50"/>
        <v>245.94840362518431</v>
      </c>
    </row>
    <row r="167" spans="1:19" ht="15.75" x14ac:dyDescent="0.25">
      <c r="A167" s="124">
        <v>37222</v>
      </c>
      <c r="B167" s="125">
        <v>0.359027777777778</v>
      </c>
      <c r="D167" s="126">
        <v>0.01</v>
      </c>
      <c r="E167" s="125">
        <v>0.391666666666667</v>
      </c>
      <c r="F167" s="67">
        <f t="shared" si="38"/>
        <v>0.391666666666667</v>
      </c>
      <c r="G167" s="125">
        <v>0.39444444444444399</v>
      </c>
      <c r="H167" s="67">
        <f t="shared" si="39"/>
        <v>0.39444444444444399</v>
      </c>
      <c r="I167" s="117" t="str">
        <f t="shared" si="40"/>
        <v/>
      </c>
      <c r="J167" s="118">
        <f t="shared" si="41"/>
        <v>6.0000000000005382</v>
      </c>
      <c r="K167" s="119">
        <f t="shared" si="42"/>
        <v>3.9999999999988667</v>
      </c>
      <c r="L167" s="118">
        <f t="shared" si="43"/>
        <v>1</v>
      </c>
      <c r="M167" s="116">
        <f t="shared" ca="1" si="44"/>
        <v>0.359027777777778</v>
      </c>
      <c r="N167" s="118" t="str">
        <f t="shared" si="45"/>
        <v/>
      </c>
      <c r="O167" s="118">
        <f t="shared" si="46"/>
        <v>0.3300000000000296</v>
      </c>
      <c r="P167" s="120">
        <f t="shared" si="47"/>
        <v>0.23452818661038882</v>
      </c>
      <c r="Q167" s="118">
        <f t="shared" si="48"/>
        <v>3.999999999998867E-2</v>
      </c>
      <c r="R167" s="118">
        <f t="shared" si="49"/>
        <v>0.37000000000001826</v>
      </c>
      <c r="S167" s="120">
        <f t="shared" si="50"/>
        <v>0.27452818661037748</v>
      </c>
    </row>
    <row r="168" spans="1:19" ht="15.75" x14ac:dyDescent="0.25">
      <c r="A168" s="124"/>
      <c r="B168" s="125"/>
      <c r="D168" s="126">
        <v>0.1</v>
      </c>
      <c r="E168" s="125">
        <v>0.39861111111111103</v>
      </c>
      <c r="F168" s="67">
        <f t="shared" si="38"/>
        <v>0.39861111111111103</v>
      </c>
      <c r="G168" s="125">
        <v>0.42708333333333298</v>
      </c>
      <c r="H168" s="67">
        <f t="shared" si="39"/>
        <v>0.42708333333333298</v>
      </c>
      <c r="I168" s="117" t="str">
        <f t="shared" si="40"/>
        <v/>
      </c>
      <c r="J168" s="118">
        <f t="shared" si="41"/>
        <v>12.000000000000997</v>
      </c>
      <c r="K168" s="119">
        <f t="shared" si="42"/>
        <v>40.999999999999616</v>
      </c>
      <c r="L168" s="118">
        <f t="shared" si="43"/>
        <v>2</v>
      </c>
      <c r="M168" s="116">
        <f t="shared" ca="1" si="44"/>
        <v>0.359027777777778</v>
      </c>
      <c r="N168" s="118" t="str">
        <f t="shared" si="45"/>
        <v/>
      </c>
      <c r="O168" s="118">
        <f t="shared" si="46"/>
        <v>360.60000000002998</v>
      </c>
      <c r="P168" s="120">
        <f t="shared" si="47"/>
        <v>112.36658217764929</v>
      </c>
      <c r="Q168" s="118">
        <f t="shared" si="48"/>
        <v>4.0999999999999615</v>
      </c>
      <c r="R168" s="118">
        <f t="shared" si="49"/>
        <v>364.70000000002995</v>
      </c>
      <c r="S168" s="120">
        <f t="shared" si="50"/>
        <v>116.46658217764926</v>
      </c>
    </row>
    <row r="169" spans="1:19" ht="15.75" x14ac:dyDescent="0.25">
      <c r="A169" s="126"/>
      <c r="B169" s="125"/>
      <c r="D169" s="126">
        <v>60</v>
      </c>
      <c r="E169" s="125">
        <v>0.43541666666666701</v>
      </c>
      <c r="F169" s="67">
        <f t="shared" si="38"/>
        <v>0.43541666666666701</v>
      </c>
      <c r="G169" s="125">
        <v>0.44305555555555598</v>
      </c>
      <c r="H169" s="67">
        <f t="shared" si="39"/>
        <v>0.44305555555555598</v>
      </c>
      <c r="I169" s="117">
        <f t="shared" si="40"/>
        <v>0.44652777777777819</v>
      </c>
      <c r="J169" s="118" t="str">
        <f t="shared" si="41"/>
        <v/>
      </c>
      <c r="K169" s="119">
        <f t="shared" si="42"/>
        <v>11.000000000000121</v>
      </c>
      <c r="L169" s="118">
        <f t="shared" si="43"/>
        <v>3</v>
      </c>
      <c r="M169" s="116">
        <f t="shared" ca="1" si="44"/>
        <v>0.359027777777778</v>
      </c>
      <c r="N169" s="118" t="e">
        <f t="shared" ca="1" si="45"/>
        <v>#VALUE!</v>
      </c>
      <c r="O169" s="118">
        <f t="shared" si="46"/>
        <v>150</v>
      </c>
      <c r="P169" s="120">
        <f t="shared" si="47"/>
        <v>16.750563856528444</v>
      </c>
      <c r="Q169" s="118">
        <f t="shared" si="48"/>
        <v>660.00000000000728</v>
      </c>
      <c r="R169" s="118">
        <f t="shared" si="49"/>
        <v>810.00000000000728</v>
      </c>
      <c r="S169" s="120">
        <f t="shared" si="50"/>
        <v>676.75056385653568</v>
      </c>
    </row>
    <row r="170" spans="1:19" ht="15.75" x14ac:dyDescent="0.25">
      <c r="A170" s="124">
        <v>37222</v>
      </c>
      <c r="B170" s="125">
        <f>TIME(13,10,0)</f>
        <v>0.54861111111111105</v>
      </c>
      <c r="D170" s="126">
        <v>0.01</v>
      </c>
      <c r="E170" s="125">
        <v>0.59375</v>
      </c>
      <c r="F170" s="67">
        <f t="shared" si="38"/>
        <v>0.59375</v>
      </c>
      <c r="G170" s="125">
        <v>0.59861111111111098</v>
      </c>
      <c r="H170" s="67">
        <f t="shared" si="39"/>
        <v>0.59861111111111098</v>
      </c>
      <c r="I170" s="117" t="str">
        <f t="shared" si="40"/>
        <v/>
      </c>
      <c r="J170" s="118">
        <f t="shared" si="41"/>
        <v>6.9999999999998153</v>
      </c>
      <c r="K170" s="119">
        <f t="shared" si="42"/>
        <v>6.9999999999998153</v>
      </c>
      <c r="L170" s="118">
        <f t="shared" si="43"/>
        <v>1</v>
      </c>
      <c r="M170" s="116">
        <f t="shared" ca="1" si="44"/>
        <v>0.54861111111111105</v>
      </c>
      <c r="N170" s="118" t="str">
        <f t="shared" si="45"/>
        <v/>
      </c>
      <c r="O170" s="118">
        <f t="shared" si="46"/>
        <v>1.2949999999999657</v>
      </c>
      <c r="P170" s="120">
        <f t="shared" si="47"/>
        <v>0.68370406572162734</v>
      </c>
      <c r="Q170" s="118">
        <f t="shared" si="48"/>
        <v>6.9999999999998161E-2</v>
      </c>
      <c r="R170" s="118">
        <f t="shared" si="49"/>
        <v>1.3649999999999638</v>
      </c>
      <c r="S170" s="120">
        <f t="shared" si="50"/>
        <v>0.75370406572162552</v>
      </c>
    </row>
    <row r="171" spans="1:19" ht="15.75" x14ac:dyDescent="0.25">
      <c r="A171" s="124"/>
      <c r="B171" s="125"/>
      <c r="D171" s="126">
        <v>0.36</v>
      </c>
      <c r="E171" s="125">
        <v>0.60347222222222197</v>
      </c>
      <c r="F171" s="67">
        <f t="shared" si="38"/>
        <v>0.60347222222222197</v>
      </c>
      <c r="G171" s="125">
        <v>0.60694444444444395</v>
      </c>
      <c r="H171" s="67">
        <f t="shared" si="39"/>
        <v>0.60694444444444395</v>
      </c>
      <c r="I171" s="117" t="str">
        <f t="shared" si="40"/>
        <v/>
      </c>
      <c r="J171" s="118">
        <f t="shared" si="41"/>
        <v>14.000000000001229</v>
      </c>
      <c r="K171" s="119">
        <f t="shared" si="42"/>
        <v>4.9999999999996625</v>
      </c>
      <c r="L171" s="118">
        <f t="shared" si="43"/>
        <v>2</v>
      </c>
      <c r="M171" s="116">
        <f t="shared" ca="1" si="44"/>
        <v>0.54861111111111105</v>
      </c>
      <c r="N171" s="118" t="str">
        <f t="shared" si="45"/>
        <v/>
      </c>
      <c r="O171" s="118">
        <f t="shared" si="46"/>
        <v>2.5900000000002272</v>
      </c>
      <c r="P171" s="120">
        <f t="shared" si="47"/>
        <v>1.3674081314434108</v>
      </c>
      <c r="Q171" s="118">
        <f t="shared" si="48"/>
        <v>1.7999999999998784</v>
      </c>
      <c r="R171" s="118">
        <f t="shared" si="49"/>
        <v>4.3900000000001054</v>
      </c>
      <c r="S171" s="120">
        <f t="shared" si="50"/>
        <v>3.1674081314432891</v>
      </c>
    </row>
    <row r="172" spans="1:19" ht="15.75" x14ac:dyDescent="0.25">
      <c r="A172" s="124"/>
      <c r="B172" s="125"/>
      <c r="D172" s="126">
        <v>0.01</v>
      </c>
      <c r="E172" s="125">
        <v>0.61666666666666703</v>
      </c>
      <c r="F172" s="67">
        <f t="shared" si="38"/>
        <v>0.61666666666666703</v>
      </c>
      <c r="G172" s="125">
        <v>0.61805555555555602</v>
      </c>
      <c r="H172" s="67">
        <f t="shared" si="39"/>
        <v>0.61805555555555602</v>
      </c>
      <c r="I172" s="117">
        <f t="shared" si="40"/>
        <v>0.62152777777777823</v>
      </c>
      <c r="J172" s="118" t="str">
        <f t="shared" si="41"/>
        <v/>
      </c>
      <c r="K172" s="119">
        <f t="shared" si="42"/>
        <v>2.0000000000001528</v>
      </c>
      <c r="L172" s="118">
        <f t="shared" si="43"/>
        <v>3</v>
      </c>
      <c r="M172" s="116">
        <f t="shared" ca="1" si="44"/>
        <v>0.54861111111111105</v>
      </c>
      <c r="N172" s="118" t="e">
        <f t="shared" ca="1" si="45"/>
        <v>#VALUE!</v>
      </c>
      <c r="O172" s="118">
        <f t="shared" si="46"/>
        <v>2.5000000000000001E-2</v>
      </c>
      <c r="P172" s="120">
        <f t="shared" si="47"/>
        <v>5.4281443780592247E-3</v>
      </c>
      <c r="Q172" s="118">
        <f t="shared" si="48"/>
        <v>2.0000000000001527E-2</v>
      </c>
      <c r="R172" s="118">
        <f t="shared" si="49"/>
        <v>4.5000000000001525E-2</v>
      </c>
      <c r="S172" s="120">
        <f t="shared" si="50"/>
        <v>2.5428144378060753E-2</v>
      </c>
    </row>
    <row r="173" spans="1:19" ht="15.75" x14ac:dyDescent="0.25">
      <c r="A173" s="124">
        <v>37225</v>
      </c>
      <c r="B173" s="125">
        <v>0.35138888888888897</v>
      </c>
      <c r="D173" s="126">
        <v>1.7999999999999999E-2</v>
      </c>
      <c r="E173" s="125">
        <v>0.40416666666666701</v>
      </c>
      <c r="F173" s="67">
        <f t="shared" si="38"/>
        <v>0.40416666666666701</v>
      </c>
      <c r="G173" s="125">
        <v>0.41527777777777802</v>
      </c>
      <c r="H173" s="67">
        <f t="shared" si="39"/>
        <v>0.41527777777777802</v>
      </c>
      <c r="I173" s="117" t="str">
        <f t="shared" si="40"/>
        <v/>
      </c>
      <c r="J173" s="118">
        <f t="shared" si="41"/>
        <v>11.999999999999478</v>
      </c>
      <c r="K173" s="119">
        <f t="shared" si="42"/>
        <v>15.999999999999863</v>
      </c>
      <c r="L173" s="118">
        <f t="shared" si="43"/>
        <v>1</v>
      </c>
      <c r="M173" s="116">
        <f t="shared" ca="1" si="44"/>
        <v>0.35138888888888897</v>
      </c>
      <c r="N173" s="118" t="str">
        <f t="shared" si="45"/>
        <v/>
      </c>
      <c r="O173" s="118">
        <f t="shared" si="46"/>
        <v>12.107999999999471</v>
      </c>
      <c r="P173" s="120">
        <f t="shared" si="47"/>
        <v>5.0491716291853423</v>
      </c>
      <c r="Q173" s="118">
        <f t="shared" si="48"/>
        <v>0.28799999999999754</v>
      </c>
      <c r="R173" s="118">
        <f t="shared" si="49"/>
        <v>12.395999999999468</v>
      </c>
      <c r="S173" s="120">
        <f t="shared" si="50"/>
        <v>5.3371716291853399</v>
      </c>
    </row>
    <row r="174" spans="1:19" ht="15.75" x14ac:dyDescent="0.25">
      <c r="A174" s="124"/>
      <c r="B174" s="125"/>
      <c r="D174" s="126">
        <v>2</v>
      </c>
      <c r="E174" s="125">
        <v>0.42361111111111099</v>
      </c>
      <c r="F174" s="67">
        <f t="shared" si="38"/>
        <v>0.42361111111111099</v>
      </c>
      <c r="G174" s="125">
        <v>0.45486111111111099</v>
      </c>
      <c r="H174" s="67">
        <f t="shared" si="39"/>
        <v>0.45486111111111099</v>
      </c>
      <c r="I174" s="117" t="str">
        <f t="shared" si="40"/>
        <v/>
      </c>
      <c r="J174" s="118">
        <f t="shared" si="41"/>
        <v>6.9999999999998153</v>
      </c>
      <c r="K174" s="119">
        <f t="shared" si="42"/>
        <v>45</v>
      </c>
      <c r="L174" s="118">
        <f t="shared" si="43"/>
        <v>2</v>
      </c>
      <c r="M174" s="116">
        <f t="shared" ca="1" si="44"/>
        <v>0.35138888888888897</v>
      </c>
      <c r="N174" s="118" t="str">
        <f t="shared" si="45"/>
        <v/>
      </c>
      <c r="O174" s="118">
        <f t="shared" si="46"/>
        <v>7.6999999999997977</v>
      </c>
      <c r="P174" s="120">
        <f t="shared" si="47"/>
        <v>5.4721211662555396</v>
      </c>
      <c r="Q174" s="118">
        <f t="shared" si="48"/>
        <v>90</v>
      </c>
      <c r="R174" s="118">
        <f t="shared" si="49"/>
        <v>97.699999999999804</v>
      </c>
      <c r="S174" s="120">
        <f t="shared" si="50"/>
        <v>95.472121166255533</v>
      </c>
    </row>
    <row r="175" spans="1:19" ht="15.75" x14ac:dyDescent="0.25">
      <c r="A175" s="124"/>
      <c r="B175" s="125"/>
      <c r="D175" s="126">
        <v>0.2</v>
      </c>
      <c r="E175" s="125">
        <v>0.45972222222222198</v>
      </c>
      <c r="F175" s="67">
        <f t="shared" si="38"/>
        <v>0.45972222222222198</v>
      </c>
      <c r="G175" s="125">
        <v>0.46527777777777801</v>
      </c>
      <c r="H175" s="67">
        <f t="shared" si="39"/>
        <v>0.46527777777777801</v>
      </c>
      <c r="I175" s="117" t="str">
        <f t="shared" si="40"/>
        <v/>
      </c>
      <c r="J175" s="118">
        <f t="shared" si="41"/>
        <v>14.999999999998987</v>
      </c>
      <c r="K175" s="119">
        <f t="shared" si="42"/>
        <v>8.000000000000691</v>
      </c>
      <c r="L175" s="118">
        <f t="shared" si="43"/>
        <v>3</v>
      </c>
      <c r="M175" s="116">
        <f t="shared" ca="1" si="44"/>
        <v>0.35138888888888897</v>
      </c>
      <c r="N175" s="118" t="str">
        <f t="shared" si="45"/>
        <v/>
      </c>
      <c r="O175" s="118">
        <f t="shared" si="46"/>
        <v>376.49999999997459</v>
      </c>
      <c r="P175" s="120">
        <f t="shared" si="47"/>
        <v>135.29040318439559</v>
      </c>
      <c r="Q175" s="118">
        <f t="shared" si="48"/>
        <v>1.6000000000001382</v>
      </c>
      <c r="R175" s="118">
        <f t="shared" si="49"/>
        <v>378.09999999997473</v>
      </c>
      <c r="S175" s="120">
        <f t="shared" si="50"/>
        <v>136.89040318439572</v>
      </c>
    </row>
    <row r="176" spans="1:19" ht="15.75" x14ac:dyDescent="0.25">
      <c r="A176" s="124"/>
      <c r="B176" s="125"/>
      <c r="D176" s="126">
        <v>50</v>
      </c>
      <c r="E176" s="125">
        <v>0.47569444444444398</v>
      </c>
      <c r="F176" s="67">
        <f t="shared" si="38"/>
        <v>0.47569444444444398</v>
      </c>
      <c r="G176" s="125">
        <v>0.47847222222222202</v>
      </c>
      <c r="H176" s="67">
        <f t="shared" si="39"/>
        <v>0.47847222222222202</v>
      </c>
      <c r="I176" s="117">
        <f t="shared" si="40"/>
        <v>0.48194444444444423</v>
      </c>
      <c r="J176" s="118" t="str">
        <f t="shared" si="41"/>
        <v/>
      </c>
      <c r="K176" s="119">
        <f t="shared" si="42"/>
        <v>4.0000000000003855</v>
      </c>
      <c r="L176" s="118">
        <f t="shared" si="43"/>
        <v>4</v>
      </c>
      <c r="M176" s="116">
        <f t="shared" ca="1" si="44"/>
        <v>0.35138888888888897</v>
      </c>
      <c r="N176" s="118" t="e">
        <f t="shared" ca="1" si="45"/>
        <v>#VALUE!</v>
      </c>
      <c r="O176" s="118">
        <f t="shared" si="46"/>
        <v>125</v>
      </c>
      <c r="P176" s="120">
        <f t="shared" si="47"/>
        <v>14.102364719732718</v>
      </c>
      <c r="Q176" s="118">
        <f t="shared" si="48"/>
        <v>200.00000000001927</v>
      </c>
      <c r="R176" s="118">
        <f t="shared" si="49"/>
        <v>325.00000000001927</v>
      </c>
      <c r="S176" s="120">
        <f t="shared" si="50"/>
        <v>214.10236471975199</v>
      </c>
    </row>
    <row r="177" spans="1:19" ht="15.75" x14ac:dyDescent="0.25">
      <c r="A177" s="124">
        <v>37225</v>
      </c>
      <c r="B177" s="125">
        <f>TIME(13,4,0)</f>
        <v>0.5444444444444444</v>
      </c>
      <c r="D177" s="126">
        <v>0.01</v>
      </c>
      <c r="E177" s="125">
        <v>0.58611111111111103</v>
      </c>
      <c r="F177" s="67">
        <f t="shared" si="38"/>
        <v>0.58611111111111103</v>
      </c>
      <c r="G177" s="125">
        <v>0.59583333333333299</v>
      </c>
      <c r="H177" s="67">
        <f t="shared" si="39"/>
        <v>0.59583333333333299</v>
      </c>
      <c r="I177" s="117" t="str">
        <f t="shared" si="40"/>
        <v/>
      </c>
      <c r="J177" s="118">
        <f t="shared" si="41"/>
        <v>6.0000000000004583</v>
      </c>
      <c r="K177" s="119">
        <f t="shared" si="42"/>
        <v>13.999999999999631</v>
      </c>
      <c r="L177" s="118">
        <f t="shared" si="43"/>
        <v>1</v>
      </c>
      <c r="M177" s="116">
        <f t="shared" ca="1" si="44"/>
        <v>0.5444444444444444</v>
      </c>
      <c r="N177" s="118" t="str">
        <f t="shared" si="45"/>
        <v/>
      </c>
      <c r="O177" s="118">
        <f t="shared" si="46"/>
        <v>0.93000000000007099</v>
      </c>
      <c r="P177" s="120">
        <f t="shared" si="47"/>
        <v>0.51159908019585298</v>
      </c>
      <c r="Q177" s="118">
        <f t="shared" si="48"/>
        <v>0.13999999999999632</v>
      </c>
      <c r="R177" s="118">
        <f t="shared" si="49"/>
        <v>1.0700000000000673</v>
      </c>
      <c r="S177" s="120">
        <f t="shared" si="50"/>
        <v>0.65159908019584933</v>
      </c>
    </row>
    <row r="178" spans="1:19" ht="15.75" x14ac:dyDescent="0.25">
      <c r="A178" s="124"/>
      <c r="B178" s="125"/>
      <c r="D178" s="126">
        <v>0.3</v>
      </c>
      <c r="E178" s="125">
        <v>0.6</v>
      </c>
      <c r="F178" s="67">
        <f t="shared" si="38"/>
        <v>0.6</v>
      </c>
      <c r="G178" s="125">
        <v>0.60208333333333297</v>
      </c>
      <c r="H178" s="67">
        <f t="shared" si="39"/>
        <v>0.60208333333333297</v>
      </c>
      <c r="I178" s="117" t="str">
        <f t="shared" si="40"/>
        <v/>
      </c>
      <c r="J178" s="118">
        <f t="shared" si="41"/>
        <v>5.0000000000011013</v>
      </c>
      <c r="K178" s="119">
        <f t="shared" si="42"/>
        <v>2.9999999999995097</v>
      </c>
      <c r="L178" s="118">
        <f t="shared" si="43"/>
        <v>2</v>
      </c>
      <c r="M178" s="116">
        <f t="shared" ca="1" si="44"/>
        <v>0.5444444444444444</v>
      </c>
      <c r="N178" s="118" t="str">
        <f t="shared" si="45"/>
        <v/>
      </c>
      <c r="O178" s="118">
        <f t="shared" si="46"/>
        <v>1.2500000000002753</v>
      </c>
      <c r="P178" s="120">
        <f t="shared" si="47"/>
        <v>1.2331568000655104</v>
      </c>
      <c r="Q178" s="118">
        <f t="shared" si="48"/>
        <v>0.89999999999985292</v>
      </c>
      <c r="R178" s="118">
        <f t="shared" si="49"/>
        <v>2.1500000000001283</v>
      </c>
      <c r="S178" s="120">
        <f t="shared" si="50"/>
        <v>2.1331568000653633</v>
      </c>
    </row>
    <row r="179" spans="1:19" ht="15.75" x14ac:dyDescent="0.25">
      <c r="A179" s="124"/>
      <c r="B179" s="125"/>
      <c r="D179" s="126">
        <v>0.2</v>
      </c>
      <c r="E179" s="125">
        <v>0.60555555555555596</v>
      </c>
      <c r="F179" s="67">
        <f t="shared" si="38"/>
        <v>0.60555555555555596</v>
      </c>
      <c r="G179" s="125">
        <v>0.60833333333333295</v>
      </c>
      <c r="H179" s="67">
        <f t="shared" si="39"/>
        <v>0.60833333333333295</v>
      </c>
      <c r="I179" s="117" t="str">
        <f t="shared" si="40"/>
        <v/>
      </c>
      <c r="J179" s="118">
        <f t="shared" si="41"/>
        <v>24.999999999999911</v>
      </c>
      <c r="K179" s="119">
        <f t="shared" si="42"/>
        <v>3.9999999999988667</v>
      </c>
      <c r="L179" s="118">
        <f t="shared" si="43"/>
        <v>3</v>
      </c>
      <c r="M179" s="116">
        <f t="shared" ca="1" si="44"/>
        <v>0.5444444444444444</v>
      </c>
      <c r="N179" s="118" t="str">
        <f t="shared" si="45"/>
        <v/>
      </c>
      <c r="O179" s="118">
        <f t="shared" si="46"/>
        <v>6.2499999999999778</v>
      </c>
      <c r="P179" s="120">
        <f t="shared" si="47"/>
        <v>6.1657840003261715</v>
      </c>
      <c r="Q179" s="118">
        <f t="shared" si="48"/>
        <v>0.79999999999977334</v>
      </c>
      <c r="R179" s="118">
        <f t="shared" si="49"/>
        <v>7.0499999999997511</v>
      </c>
      <c r="S179" s="120">
        <f t="shared" si="50"/>
        <v>6.9657840003259448</v>
      </c>
    </row>
    <row r="180" spans="1:19" ht="15.75" x14ac:dyDescent="0.25">
      <c r="A180" s="124"/>
      <c r="B180" s="125"/>
      <c r="D180" s="126">
        <v>0.3</v>
      </c>
      <c r="E180" s="125">
        <v>0.625694444444444</v>
      </c>
      <c r="F180" s="67">
        <f t="shared" si="38"/>
        <v>0.625694444444444</v>
      </c>
      <c r="G180" s="125">
        <v>0.68958333333333299</v>
      </c>
      <c r="H180" s="67">
        <f t="shared" si="39"/>
        <v>0.68958333333333299</v>
      </c>
      <c r="I180" s="117" t="str">
        <f t="shared" si="40"/>
        <v/>
      </c>
      <c r="J180" s="118">
        <f t="shared" si="41"/>
        <v>2.0000000000001528</v>
      </c>
      <c r="K180" s="119">
        <f t="shared" si="42"/>
        <v>92.000000000000156</v>
      </c>
      <c r="L180" s="118">
        <f t="shared" si="43"/>
        <v>4</v>
      </c>
      <c r="M180" s="116">
        <f t="shared" ca="1" si="44"/>
        <v>0.5444444444444444</v>
      </c>
      <c r="N180" s="118" t="str">
        <f t="shared" si="45"/>
        <v/>
      </c>
      <c r="O180" s="118">
        <f t="shared" si="46"/>
        <v>0.80000000000006111</v>
      </c>
      <c r="P180" s="120">
        <f t="shared" si="47"/>
        <v>0.78304811945895281</v>
      </c>
      <c r="Q180" s="118">
        <f t="shared" si="48"/>
        <v>27.600000000000048</v>
      </c>
      <c r="R180" s="118">
        <f t="shared" si="49"/>
        <v>28.400000000000109</v>
      </c>
      <c r="S180" s="120">
        <f t="shared" si="50"/>
        <v>28.383048119459001</v>
      </c>
    </row>
    <row r="181" spans="1:19" ht="15.75" x14ac:dyDescent="0.25">
      <c r="A181" s="124"/>
      <c r="B181" s="125"/>
      <c r="D181" s="126">
        <v>0.5</v>
      </c>
      <c r="E181" s="125">
        <v>0.69097222222222199</v>
      </c>
      <c r="F181" s="67">
        <f t="shared" si="38"/>
        <v>0.69097222222222199</v>
      </c>
      <c r="G181" s="125">
        <v>0.69444444444444398</v>
      </c>
      <c r="H181" s="67">
        <f t="shared" si="39"/>
        <v>0.69444444444444398</v>
      </c>
      <c r="I181" s="117" t="str">
        <f t="shared" si="40"/>
        <v/>
      </c>
      <c r="J181" s="118">
        <f t="shared" si="41"/>
        <v>3.0000000000009486</v>
      </c>
      <c r="K181" s="119">
        <f t="shared" si="42"/>
        <v>4.9999999999996625</v>
      </c>
      <c r="L181" s="118">
        <f t="shared" si="43"/>
        <v>5</v>
      </c>
      <c r="M181" s="116">
        <f t="shared" ca="1" si="44"/>
        <v>0.5444444444444444</v>
      </c>
      <c r="N181" s="118" t="str">
        <f t="shared" si="45"/>
        <v/>
      </c>
      <c r="O181" s="118">
        <f t="shared" si="46"/>
        <v>1.8750000000005929</v>
      </c>
      <c r="P181" s="120">
        <f t="shared" si="47"/>
        <v>1.8497306381092244</v>
      </c>
      <c r="Q181" s="118">
        <f t="shared" si="48"/>
        <v>2.4999999999998312</v>
      </c>
      <c r="R181" s="118">
        <f t="shared" si="49"/>
        <v>4.3750000000004245</v>
      </c>
      <c r="S181" s="120">
        <f t="shared" si="50"/>
        <v>4.3497306381090555</v>
      </c>
    </row>
    <row r="182" spans="1:19" ht="15.75" x14ac:dyDescent="0.25">
      <c r="A182" s="124"/>
      <c r="B182" s="125"/>
      <c r="D182" s="126">
        <v>0.75</v>
      </c>
      <c r="E182" s="125">
        <v>0.69652777777777797</v>
      </c>
      <c r="F182" s="67">
        <f t="shared" si="38"/>
        <v>0.69652777777777797</v>
      </c>
      <c r="G182" s="125">
        <v>0.7</v>
      </c>
      <c r="H182" s="67">
        <f t="shared" si="39"/>
        <v>0.7</v>
      </c>
      <c r="I182" s="117">
        <f t="shared" si="40"/>
        <v>0.70347222222222217</v>
      </c>
      <c r="J182" s="118" t="str">
        <f t="shared" si="41"/>
        <v/>
      </c>
      <c r="K182" s="119">
        <f t="shared" si="42"/>
        <v>4.9999999999996625</v>
      </c>
      <c r="L182" s="118">
        <f t="shared" si="43"/>
        <v>6</v>
      </c>
      <c r="M182" s="116">
        <f t="shared" ca="1" si="44"/>
        <v>0.5444444444444444</v>
      </c>
      <c r="N182" s="118" t="e">
        <f t="shared" ca="1" si="45"/>
        <v>#VALUE!</v>
      </c>
      <c r="O182" s="118">
        <f t="shared" si="46"/>
        <v>1.875</v>
      </c>
      <c r="P182" s="120">
        <f t="shared" si="47"/>
        <v>0.27720619985307926</v>
      </c>
      <c r="Q182" s="118">
        <f t="shared" si="48"/>
        <v>3.7499999999997469</v>
      </c>
      <c r="R182" s="118">
        <f t="shared" si="49"/>
        <v>5.6249999999997469</v>
      </c>
      <c r="S182" s="120">
        <f t="shared" si="50"/>
        <v>4.0272061998528264</v>
      </c>
    </row>
    <row r="183" spans="1:19" ht="15.75" x14ac:dyDescent="0.25">
      <c r="A183" s="124">
        <v>37228</v>
      </c>
      <c r="B183" s="125">
        <v>0.54097222222222197</v>
      </c>
      <c r="D183" s="126">
        <v>1.4E-2</v>
      </c>
      <c r="E183" s="125">
        <v>0.58194444444444504</v>
      </c>
      <c r="F183" s="67">
        <f t="shared" si="38"/>
        <v>0.58194444444444504</v>
      </c>
      <c r="G183" s="125">
        <v>0.58472222222222203</v>
      </c>
      <c r="H183" s="67">
        <f t="shared" si="39"/>
        <v>0.58472222222222203</v>
      </c>
      <c r="I183" s="117" t="str">
        <f t="shared" si="40"/>
        <v/>
      </c>
      <c r="J183" s="118">
        <f t="shared" si="41"/>
        <v>8.999999999999968</v>
      </c>
      <c r="K183" s="119">
        <f t="shared" si="42"/>
        <v>3.9999999999988667</v>
      </c>
      <c r="L183" s="118">
        <f t="shared" si="43"/>
        <v>1</v>
      </c>
      <c r="M183" s="116">
        <f t="shared" ca="1" si="44"/>
        <v>0.54097222222222197</v>
      </c>
      <c r="N183" s="118" t="str">
        <f t="shared" si="45"/>
        <v/>
      </c>
      <c r="O183" s="118">
        <f t="shared" si="46"/>
        <v>2.0879999999999925</v>
      </c>
      <c r="P183" s="120">
        <f t="shared" si="47"/>
        <v>1.1307962875637703</v>
      </c>
      <c r="Q183" s="118">
        <f t="shared" si="48"/>
        <v>5.5999999999984132E-2</v>
      </c>
      <c r="R183" s="118">
        <f t="shared" si="49"/>
        <v>2.1439999999999766</v>
      </c>
      <c r="S183" s="120">
        <f t="shared" si="50"/>
        <v>1.1867962875637543</v>
      </c>
    </row>
    <row r="184" spans="1:19" ht="15.75" x14ac:dyDescent="0.25">
      <c r="A184" s="124"/>
      <c r="B184" s="125"/>
      <c r="D184" s="126">
        <v>0.45</v>
      </c>
      <c r="E184" s="125">
        <v>0.59097222222222201</v>
      </c>
      <c r="F184" s="67">
        <f t="shared" si="38"/>
        <v>0.59097222222222201</v>
      </c>
      <c r="G184" s="125">
        <v>0.593055555555556</v>
      </c>
      <c r="H184" s="67">
        <f t="shared" si="39"/>
        <v>0.593055555555556</v>
      </c>
      <c r="I184" s="117" t="str">
        <f t="shared" si="40"/>
        <v/>
      </c>
      <c r="J184" s="118">
        <f t="shared" si="41"/>
        <v>5.9999999999990195</v>
      </c>
      <c r="K184" s="119">
        <f t="shared" si="42"/>
        <v>3.0000000000009486</v>
      </c>
      <c r="L184" s="118">
        <f t="shared" si="43"/>
        <v>2</v>
      </c>
      <c r="M184" s="116">
        <f t="shared" ca="1" si="44"/>
        <v>0.54097222222222197</v>
      </c>
      <c r="N184" s="118" t="str">
        <f t="shared" si="45"/>
        <v/>
      </c>
      <c r="O184" s="118">
        <f t="shared" si="46"/>
        <v>1.52999999999975</v>
      </c>
      <c r="P184" s="120">
        <f t="shared" si="47"/>
        <v>1.1613545421816831</v>
      </c>
      <c r="Q184" s="118">
        <f t="shared" si="48"/>
        <v>1.3500000000004269</v>
      </c>
      <c r="R184" s="118">
        <f t="shared" si="49"/>
        <v>2.8800000000001766</v>
      </c>
      <c r="S184" s="120">
        <f t="shared" si="50"/>
        <v>2.5113545421821097</v>
      </c>
    </row>
    <row r="185" spans="1:19" ht="15.75" x14ac:dyDescent="0.25">
      <c r="A185" s="126"/>
      <c r="B185" s="125"/>
      <c r="D185" s="126">
        <v>0.06</v>
      </c>
      <c r="E185" s="125">
        <v>0.59722222222222199</v>
      </c>
      <c r="F185" s="67">
        <f t="shared" si="38"/>
        <v>0.59722222222222199</v>
      </c>
      <c r="G185" s="125">
        <v>0.59930555555555598</v>
      </c>
      <c r="H185" s="67">
        <f t="shared" si="39"/>
        <v>0.59930555555555598</v>
      </c>
      <c r="I185" s="117">
        <f t="shared" si="40"/>
        <v>0.60277777777777819</v>
      </c>
      <c r="J185" s="118" t="str">
        <f t="shared" si="41"/>
        <v/>
      </c>
      <c r="K185" s="119">
        <f t="shared" si="42"/>
        <v>3.0000000000009486</v>
      </c>
      <c r="L185" s="118">
        <f t="shared" si="43"/>
        <v>3</v>
      </c>
      <c r="M185" s="116">
        <f t="shared" ca="1" si="44"/>
        <v>0.54097222222222197</v>
      </c>
      <c r="N185" s="118" t="e">
        <f t="shared" ca="1" si="45"/>
        <v>#VALUE!</v>
      </c>
      <c r="O185" s="118">
        <f t="shared" si="46"/>
        <v>0.15</v>
      </c>
      <c r="P185" s="120">
        <f t="shared" si="47"/>
        <v>2.726709375618297E-2</v>
      </c>
      <c r="Q185" s="118">
        <f t="shared" si="48"/>
        <v>0.18000000000005692</v>
      </c>
      <c r="R185" s="118">
        <f t="shared" si="49"/>
        <v>0.33000000000005691</v>
      </c>
      <c r="S185" s="120">
        <f t="shared" si="50"/>
        <v>0.20726709375623989</v>
      </c>
    </row>
    <row r="186" spans="1:19" ht="15.75" x14ac:dyDescent="0.25">
      <c r="A186" s="124">
        <v>37229</v>
      </c>
      <c r="B186" s="125">
        <v>0.62013888888888902</v>
      </c>
      <c r="D186" s="126">
        <v>1.2999999999999999E-2</v>
      </c>
      <c r="E186" s="125">
        <v>0.66736111111111096</v>
      </c>
      <c r="F186" s="67">
        <f t="shared" si="38"/>
        <v>0.66736111111111096</v>
      </c>
      <c r="G186" s="125">
        <v>0.67152777777777795</v>
      </c>
      <c r="H186" s="67">
        <f t="shared" si="39"/>
        <v>0.67152777777777795</v>
      </c>
      <c r="I186" s="117" t="str">
        <f t="shared" si="40"/>
        <v/>
      </c>
      <c r="J186" s="118">
        <f t="shared" si="41"/>
        <v>6.0000000000006182</v>
      </c>
      <c r="K186" s="119">
        <f t="shared" si="42"/>
        <v>6.0000000000004583</v>
      </c>
      <c r="L186" s="118">
        <f t="shared" si="43"/>
        <v>1</v>
      </c>
      <c r="M186" s="116">
        <f t="shared" ca="1" si="44"/>
        <v>0.62013888888888902</v>
      </c>
      <c r="N186" s="118" t="str">
        <f t="shared" si="45"/>
        <v/>
      </c>
      <c r="O186" s="118">
        <f t="shared" si="46"/>
        <v>2.289000000000236</v>
      </c>
      <c r="P186" s="120">
        <f t="shared" si="47"/>
        <v>1.0904925697508498</v>
      </c>
      <c r="Q186" s="118">
        <f t="shared" si="48"/>
        <v>7.8000000000005953E-2</v>
      </c>
      <c r="R186" s="118">
        <f t="shared" si="49"/>
        <v>2.367000000000242</v>
      </c>
      <c r="S186" s="120">
        <f t="shared" si="50"/>
        <v>1.1684925697508559</v>
      </c>
    </row>
    <row r="187" spans="1:19" ht="15.75" x14ac:dyDescent="0.25">
      <c r="A187" s="126"/>
      <c r="B187" s="125"/>
      <c r="D187" s="126">
        <v>0.75</v>
      </c>
      <c r="E187" s="125">
        <v>0.67569444444444504</v>
      </c>
      <c r="F187" s="67">
        <f t="shared" si="38"/>
        <v>0.67569444444444504</v>
      </c>
      <c r="G187" s="125">
        <v>0.68263888888888902</v>
      </c>
      <c r="H187" s="67">
        <f t="shared" si="39"/>
        <v>0.68263888888888902</v>
      </c>
      <c r="I187" s="117" t="str">
        <f t="shared" si="40"/>
        <v/>
      </c>
      <c r="J187" s="118">
        <f t="shared" si="41"/>
        <v>6.9999999999998153</v>
      </c>
      <c r="K187" s="119">
        <f t="shared" si="42"/>
        <v>9.999999999999325</v>
      </c>
      <c r="L187" s="118">
        <f t="shared" si="43"/>
        <v>2</v>
      </c>
      <c r="M187" s="116">
        <f t="shared" ca="1" si="44"/>
        <v>0.62013888888888902</v>
      </c>
      <c r="N187" s="118" t="str">
        <f t="shared" si="45"/>
        <v/>
      </c>
      <c r="O187" s="118">
        <f t="shared" si="46"/>
        <v>2.729999999999928</v>
      </c>
      <c r="P187" s="120">
        <f t="shared" si="47"/>
        <v>1.5657796007974289</v>
      </c>
      <c r="Q187" s="118">
        <f t="shared" si="48"/>
        <v>7.4999999999994937</v>
      </c>
      <c r="R187" s="118">
        <f t="shared" si="49"/>
        <v>10.229999999999421</v>
      </c>
      <c r="S187" s="120">
        <f t="shared" si="50"/>
        <v>9.0657796007969225</v>
      </c>
    </row>
    <row r="188" spans="1:19" ht="15.75" x14ac:dyDescent="0.25">
      <c r="A188" s="126"/>
      <c r="B188" s="125"/>
      <c r="D188" s="126">
        <v>0.03</v>
      </c>
      <c r="E188" s="125">
        <v>0.6875</v>
      </c>
      <c r="F188" s="67">
        <f t="shared" si="38"/>
        <v>0.6875</v>
      </c>
      <c r="G188" s="125">
        <v>0.68888888888888899</v>
      </c>
      <c r="H188" s="67">
        <f t="shared" si="39"/>
        <v>0.68888888888888899</v>
      </c>
      <c r="I188" s="117">
        <f t="shared" si="40"/>
        <v>0.6923611111111112</v>
      </c>
      <c r="J188" s="118" t="str">
        <f t="shared" si="41"/>
        <v/>
      </c>
      <c r="K188" s="119">
        <f t="shared" si="42"/>
        <v>2.0000000000001528</v>
      </c>
      <c r="L188" s="118">
        <f t="shared" si="43"/>
        <v>3</v>
      </c>
      <c r="M188" s="116">
        <f t="shared" ca="1" si="44"/>
        <v>0.62013888888888902</v>
      </c>
      <c r="N188" s="118" t="e">
        <f t="shared" ca="1" si="45"/>
        <v>#VALUE!</v>
      </c>
      <c r="O188" s="118">
        <f t="shared" si="46"/>
        <v>7.4999999999999997E-2</v>
      </c>
      <c r="P188" s="120">
        <f t="shared" si="47"/>
        <v>1.4549989563042143E-2</v>
      </c>
      <c r="Q188" s="118">
        <f t="shared" si="48"/>
        <v>6.0000000000004577E-2</v>
      </c>
      <c r="R188" s="118">
        <f t="shared" si="49"/>
        <v>0.13500000000000456</v>
      </c>
      <c r="S188" s="120">
        <f t="shared" si="50"/>
        <v>7.4549989563046717E-2</v>
      </c>
    </row>
    <row r="189" spans="1:19" ht="15.75" x14ac:dyDescent="0.25">
      <c r="A189" s="124">
        <v>37230</v>
      </c>
      <c r="B189" s="125">
        <v>0.54583333333333295</v>
      </c>
      <c r="D189" s="126">
        <v>0.01</v>
      </c>
      <c r="E189" s="125">
        <v>0.58750000000000002</v>
      </c>
      <c r="F189" s="67">
        <f t="shared" si="38"/>
        <v>0.58750000000000002</v>
      </c>
      <c r="G189" s="125">
        <v>0.59791666666666698</v>
      </c>
      <c r="H189" s="67">
        <f t="shared" si="39"/>
        <v>0.59791666666666698</v>
      </c>
      <c r="I189" s="117" t="str">
        <f t="shared" si="40"/>
        <v/>
      </c>
      <c r="J189" s="118">
        <f t="shared" si="41"/>
        <v>11.999999999999478</v>
      </c>
      <c r="K189" s="119">
        <f t="shared" si="42"/>
        <v>15.000000000000426</v>
      </c>
      <c r="L189" s="118">
        <f t="shared" si="43"/>
        <v>1</v>
      </c>
      <c r="M189" s="116">
        <f t="shared" ca="1" si="44"/>
        <v>0.54583333333333295</v>
      </c>
      <c r="N189" s="118" t="str">
        <f t="shared" si="45"/>
        <v/>
      </c>
      <c r="O189" s="118">
        <f t="shared" si="46"/>
        <v>36.059999999998432</v>
      </c>
      <c r="P189" s="120">
        <f t="shared" si="47"/>
        <v>11.236816039395569</v>
      </c>
      <c r="Q189" s="118">
        <f t="shared" si="48"/>
        <v>0.15000000000000427</v>
      </c>
      <c r="R189" s="118">
        <f t="shared" si="49"/>
        <v>36.209999999998438</v>
      </c>
      <c r="S189" s="120">
        <f t="shared" si="50"/>
        <v>11.386816039395573</v>
      </c>
    </row>
    <row r="190" spans="1:19" ht="15.75" x14ac:dyDescent="0.25">
      <c r="A190" s="126"/>
      <c r="B190" s="125"/>
      <c r="D190" s="126">
        <v>6</v>
      </c>
      <c r="E190" s="125">
        <v>0.60624999999999996</v>
      </c>
      <c r="F190" s="67">
        <f t="shared" si="38"/>
        <v>0.60624999999999996</v>
      </c>
      <c r="G190" s="125">
        <v>0.60972222222222205</v>
      </c>
      <c r="H190" s="67">
        <f t="shared" si="39"/>
        <v>0.60972222222222205</v>
      </c>
      <c r="I190" s="117">
        <f t="shared" si="40"/>
        <v>0.61319444444444426</v>
      </c>
      <c r="J190" s="118" t="str">
        <f t="shared" si="41"/>
        <v/>
      </c>
      <c r="K190" s="119">
        <f t="shared" si="42"/>
        <v>4.9999999999998224</v>
      </c>
      <c r="L190" s="118">
        <f t="shared" si="43"/>
        <v>2</v>
      </c>
      <c r="M190" s="116">
        <f t="shared" ca="1" si="44"/>
        <v>0.54583333333333295</v>
      </c>
      <c r="N190" s="118" t="e">
        <f t="shared" ca="1" si="45"/>
        <v>#VALUE!</v>
      </c>
      <c r="O190" s="118">
        <f t="shared" si="46"/>
        <v>15</v>
      </c>
      <c r="P190" s="120">
        <f t="shared" si="47"/>
        <v>1.9221821139803104</v>
      </c>
      <c r="Q190" s="118">
        <f t="shared" si="48"/>
        <v>29.999999999998934</v>
      </c>
      <c r="R190" s="118">
        <f t="shared" si="49"/>
        <v>44.999999999998934</v>
      </c>
      <c r="S190" s="120">
        <f t="shared" si="50"/>
        <v>31.922182113979243</v>
      </c>
    </row>
    <row r="191" spans="1:19" ht="15.75" x14ac:dyDescent="0.25">
      <c r="A191" s="124">
        <v>37230</v>
      </c>
      <c r="B191" s="125">
        <f>TIME(15,0,0)</f>
        <v>0.625</v>
      </c>
      <c r="D191" s="126">
        <v>0.06</v>
      </c>
      <c r="E191" s="125">
        <v>0.66527777777777797</v>
      </c>
      <c r="F191" s="67">
        <f t="shared" si="38"/>
        <v>0.66527777777777797</v>
      </c>
      <c r="G191" s="125">
        <v>0.66874999999999996</v>
      </c>
      <c r="H191" s="67">
        <f t="shared" si="39"/>
        <v>0.66874999999999996</v>
      </c>
      <c r="I191" s="117" t="str">
        <f t="shared" si="40"/>
        <v/>
      </c>
      <c r="J191" s="118">
        <f t="shared" si="41"/>
        <v>18.000000000000096</v>
      </c>
      <c r="K191" s="119">
        <f t="shared" si="42"/>
        <v>4.9999999999996625</v>
      </c>
      <c r="L191" s="118">
        <f t="shared" si="43"/>
        <v>1</v>
      </c>
      <c r="M191" s="116">
        <f t="shared" ca="1" si="44"/>
        <v>0.625</v>
      </c>
      <c r="N191" s="118" t="str">
        <f t="shared" si="45"/>
        <v/>
      </c>
      <c r="O191" s="118">
        <f t="shared" si="46"/>
        <v>540.54000000000292</v>
      </c>
      <c r="P191" s="120">
        <f t="shared" si="47"/>
        <v>156.19004393877785</v>
      </c>
      <c r="Q191" s="118">
        <f t="shared" si="48"/>
        <v>0.29999999999997973</v>
      </c>
      <c r="R191" s="118">
        <f t="shared" si="49"/>
        <v>540.84000000000287</v>
      </c>
      <c r="S191" s="120">
        <f t="shared" si="50"/>
        <v>156.49004393877783</v>
      </c>
    </row>
    <row r="192" spans="1:19" ht="15.75" x14ac:dyDescent="0.25">
      <c r="A192" s="124"/>
      <c r="B192" s="125"/>
      <c r="D192" s="126">
        <v>60</v>
      </c>
      <c r="E192" s="125">
        <v>0.68125000000000002</v>
      </c>
      <c r="F192" s="67">
        <f t="shared" si="38"/>
        <v>0.68125000000000002</v>
      </c>
      <c r="G192" s="125">
        <v>0.68402777777777801</v>
      </c>
      <c r="H192" s="67">
        <f t="shared" si="39"/>
        <v>0.68402777777777801</v>
      </c>
      <c r="I192" s="117">
        <f t="shared" si="40"/>
        <v>0.68750000000000022</v>
      </c>
      <c r="J192" s="118" t="str">
        <f t="shared" si="41"/>
        <v/>
      </c>
      <c r="K192" s="119">
        <f t="shared" si="42"/>
        <v>4.0000000000003055</v>
      </c>
      <c r="L192" s="118">
        <f t="shared" si="43"/>
        <v>2</v>
      </c>
      <c r="M192" s="116">
        <f t="shared" ca="1" si="44"/>
        <v>0.625</v>
      </c>
      <c r="N192" s="118" t="e">
        <f t="shared" ca="1" si="45"/>
        <v>#VALUE!</v>
      </c>
      <c r="O192" s="118">
        <f t="shared" si="46"/>
        <v>150</v>
      </c>
      <c r="P192" s="120">
        <f t="shared" si="47"/>
        <v>16.750563856528444</v>
      </c>
      <c r="Q192" s="118">
        <f t="shared" si="48"/>
        <v>240.00000000001833</v>
      </c>
      <c r="R192" s="118">
        <f t="shared" si="49"/>
        <v>390.0000000000183</v>
      </c>
      <c r="S192" s="120">
        <f t="shared" si="50"/>
        <v>256.75056385654676</v>
      </c>
    </row>
    <row r="193" spans="1:19" ht="15.75" x14ac:dyDescent="0.25">
      <c r="A193" s="124">
        <v>37231</v>
      </c>
      <c r="B193" s="125">
        <v>0.54444444444444395</v>
      </c>
      <c r="D193" s="126">
        <v>5.0000000000000001E-3</v>
      </c>
      <c r="E193" s="125">
        <v>0.59097222222222201</v>
      </c>
      <c r="F193" s="67">
        <f t="shared" si="38"/>
        <v>0.59097222222222201</v>
      </c>
      <c r="G193" s="125">
        <v>0.59583333333333299</v>
      </c>
      <c r="H193" s="67">
        <f t="shared" si="39"/>
        <v>0.59583333333333299</v>
      </c>
      <c r="I193" s="117" t="str">
        <f t="shared" si="40"/>
        <v/>
      </c>
      <c r="J193" s="118">
        <f t="shared" si="41"/>
        <v>15.999999999999783</v>
      </c>
      <c r="K193" s="119">
        <f t="shared" si="42"/>
        <v>6.9999999999998153</v>
      </c>
      <c r="L193" s="118">
        <f t="shared" si="43"/>
        <v>1</v>
      </c>
      <c r="M193" s="116">
        <f t="shared" ca="1" si="44"/>
        <v>0.54444444444444395</v>
      </c>
      <c r="N193" s="118" t="str">
        <f t="shared" si="45"/>
        <v/>
      </c>
      <c r="O193" s="118">
        <f t="shared" si="46"/>
        <v>10.439999999999857</v>
      </c>
      <c r="P193" s="120">
        <f t="shared" si="47"/>
        <v>3.7262953884301617</v>
      </c>
      <c r="Q193" s="118">
        <f t="shared" si="48"/>
        <v>3.499999999999908E-2</v>
      </c>
      <c r="R193" s="118">
        <f t="shared" si="49"/>
        <v>10.474999999999856</v>
      </c>
      <c r="S193" s="120">
        <f t="shared" si="50"/>
        <v>3.761295388430161</v>
      </c>
    </row>
    <row r="194" spans="1:19" ht="15.75" x14ac:dyDescent="0.25">
      <c r="A194" s="126"/>
      <c r="B194" s="125"/>
      <c r="D194" s="126">
        <v>1.3</v>
      </c>
      <c r="E194" s="125">
        <v>0.60694444444444395</v>
      </c>
      <c r="F194" s="67">
        <f t="shared" ref="F194:F257" si="51">E194</f>
        <v>0.60694444444444395</v>
      </c>
      <c r="G194" s="125">
        <v>0.60902777777777795</v>
      </c>
      <c r="H194" s="67">
        <f t="shared" ref="H194:H257" si="52">G194</f>
        <v>0.60902777777777795</v>
      </c>
      <c r="I194" s="117">
        <f t="shared" ref="I194:I257" si="53">IF(OR(A195&lt;&gt;"",D195=""),H194+TIME(0,5,0),"")</f>
        <v>0.61250000000000016</v>
      </c>
      <c r="J194" s="118" t="str">
        <f t="shared" ref="J194:J257" si="54">IF(AND(OR(AND(A194&lt;&gt;"",A195=""),AND(A194="",A195="")),D195&lt;&gt;""),(F195-H194)*1440,"")</f>
        <v/>
      </c>
      <c r="K194" s="119">
        <f t="shared" ref="K194:K257" si="55">(H194-F194)*1440</f>
        <v>3.0000000000009486</v>
      </c>
      <c r="L194" s="118">
        <f t="shared" ref="L194:L257" si="56">IF(A194&lt;&gt;"",1,L193+1)</f>
        <v>2</v>
      </c>
      <c r="M194" s="116">
        <f t="shared" ref="M194:M257" ca="1" si="57">OFFSET(B194,-L194+1,0)</f>
        <v>0.54444444444444395</v>
      </c>
      <c r="N194" s="118" t="e">
        <f t="shared" ref="N194:N257" ca="1" si="58">IF(I194&lt;&gt;"",(I194-VALUE(CONCATENATE(LEFT(M194,LEN(M194)-2),":",RIGHT(M194,2))))*1440,"")</f>
        <v>#VALUE!</v>
      </c>
      <c r="O194" s="118">
        <f t="shared" ref="O194:O257" si="59">IF(J194&lt;&gt;"",(D194+D195)*J194/2,D194*5/2)</f>
        <v>3.25</v>
      </c>
      <c r="P194" s="120">
        <f t="shared" ref="P194:P257" si="60">IF(J194&lt;&gt;"",(D195-D194)*J194/LN((D195+0.000001)/(D194+0.000001)),-5*(D194-0.000001)/(LN(1/D194)-13.8155))</f>
        <v>0.46171740811608603</v>
      </c>
      <c r="Q194" s="118">
        <f t="shared" ref="Q194:Q257" si="61">(D194*K194)</f>
        <v>3.9000000000012331</v>
      </c>
      <c r="R194" s="118">
        <f t="shared" ref="R194:R257" si="62">O194+Q194</f>
        <v>7.1500000000012331</v>
      </c>
      <c r="S194" s="120">
        <f t="shared" ref="S194:S257" si="63">P194+Q194</f>
        <v>4.3617174081173191</v>
      </c>
    </row>
    <row r="195" spans="1:19" ht="15.75" x14ac:dyDescent="0.25">
      <c r="A195" s="124">
        <v>37232</v>
      </c>
      <c r="B195" s="125">
        <v>0.38055555555555598</v>
      </c>
      <c r="D195" s="126">
        <v>0.01</v>
      </c>
      <c r="E195" s="125">
        <v>0.561805555555556</v>
      </c>
      <c r="F195" s="67">
        <f t="shared" si="51"/>
        <v>0.561805555555556</v>
      </c>
      <c r="G195" s="125">
        <v>0.57013888888888897</v>
      </c>
      <c r="H195" s="67">
        <f t="shared" si="52"/>
        <v>0.57013888888888897</v>
      </c>
      <c r="I195" s="117" t="str">
        <f t="shared" si="53"/>
        <v/>
      </c>
      <c r="J195" s="118">
        <f t="shared" si="54"/>
        <v>20.000000000000249</v>
      </c>
      <c r="K195" s="119">
        <f t="shared" si="55"/>
        <v>11.999999999999478</v>
      </c>
      <c r="L195" s="118">
        <f t="shared" si="56"/>
        <v>1</v>
      </c>
      <c r="M195" s="116">
        <f t="shared" ca="1" si="57"/>
        <v>0.38055555555555598</v>
      </c>
      <c r="N195" s="118" t="str">
        <f t="shared" si="58"/>
        <v/>
      </c>
      <c r="O195" s="118">
        <f t="shared" si="59"/>
        <v>1000.1000000000125</v>
      </c>
      <c r="P195" s="120">
        <f t="shared" si="60"/>
        <v>217.12788330996563</v>
      </c>
      <c r="Q195" s="118">
        <f t="shared" si="61"/>
        <v>0.11999999999999478</v>
      </c>
      <c r="R195" s="118">
        <f t="shared" si="62"/>
        <v>1000.2200000000125</v>
      </c>
      <c r="S195" s="120">
        <f t="shared" si="63"/>
        <v>217.24788330996563</v>
      </c>
    </row>
    <row r="196" spans="1:19" ht="15.75" x14ac:dyDescent="0.25">
      <c r="A196" s="124"/>
      <c r="B196" s="125"/>
      <c r="D196" s="126">
        <v>100</v>
      </c>
      <c r="E196" s="125">
        <v>0.58402777777777803</v>
      </c>
      <c r="F196" s="67">
        <f t="shared" si="51"/>
        <v>0.58402777777777803</v>
      </c>
      <c r="G196" s="125">
        <v>0.65</v>
      </c>
      <c r="H196" s="67">
        <f t="shared" si="52"/>
        <v>0.65</v>
      </c>
      <c r="I196" s="117">
        <f t="shared" si="53"/>
        <v>0.65347222222222223</v>
      </c>
      <c r="J196" s="118" t="str">
        <f t="shared" si="54"/>
        <v/>
      </c>
      <c r="K196" s="119">
        <f t="shared" si="55"/>
        <v>94.999999999999659</v>
      </c>
      <c r="L196" s="118">
        <f t="shared" si="56"/>
        <v>2</v>
      </c>
      <c r="M196" s="116">
        <f t="shared" ca="1" si="57"/>
        <v>0.38055555555555598</v>
      </c>
      <c r="N196" s="118" t="e">
        <f t="shared" ca="1" si="58"/>
        <v>#VALUE!</v>
      </c>
      <c r="O196" s="118">
        <f t="shared" si="59"/>
        <v>250</v>
      </c>
      <c r="P196" s="120">
        <f t="shared" si="60"/>
        <v>27.143420404993254</v>
      </c>
      <c r="Q196" s="118">
        <f t="shared" si="61"/>
        <v>9499.9999999999654</v>
      </c>
      <c r="R196" s="118">
        <f t="shared" si="62"/>
        <v>9749.9999999999654</v>
      </c>
      <c r="S196" s="120">
        <f t="shared" si="63"/>
        <v>9527.1434204049583</v>
      </c>
    </row>
    <row r="197" spans="1:19" ht="15.75" x14ac:dyDescent="0.25">
      <c r="A197" s="124">
        <v>37235</v>
      </c>
      <c r="B197" s="125">
        <v>0.31736111111111098</v>
      </c>
      <c r="D197" s="126">
        <v>0.01</v>
      </c>
      <c r="E197" s="125">
        <v>0.38194444444444398</v>
      </c>
      <c r="F197" s="67">
        <f t="shared" si="51"/>
        <v>0.38194444444444398</v>
      </c>
      <c r="G197" s="125">
        <v>0.38402777777777802</v>
      </c>
      <c r="H197" s="67">
        <f t="shared" si="52"/>
        <v>0.38402777777777802</v>
      </c>
      <c r="I197" s="117" t="str">
        <f t="shared" si="53"/>
        <v/>
      </c>
      <c r="J197" s="118">
        <f t="shared" si="54"/>
        <v>6.9999999999998153</v>
      </c>
      <c r="K197" s="119">
        <f t="shared" si="55"/>
        <v>3.0000000000010285</v>
      </c>
      <c r="L197" s="118">
        <f t="shared" si="56"/>
        <v>1</v>
      </c>
      <c r="M197" s="116">
        <f t="shared" ca="1" si="57"/>
        <v>0.31736111111111098</v>
      </c>
      <c r="N197" s="118" t="str">
        <f t="shared" si="58"/>
        <v/>
      </c>
      <c r="O197" s="118">
        <f t="shared" si="59"/>
        <v>0.38499999999998985</v>
      </c>
      <c r="P197" s="120">
        <f t="shared" si="60"/>
        <v>0.27361621771208849</v>
      </c>
      <c r="Q197" s="118">
        <f t="shared" si="61"/>
        <v>3.0000000000010286E-2</v>
      </c>
      <c r="R197" s="118">
        <f t="shared" si="62"/>
        <v>0.41500000000000015</v>
      </c>
      <c r="S197" s="120">
        <f t="shared" si="63"/>
        <v>0.30361621771209879</v>
      </c>
    </row>
    <row r="198" spans="1:19" ht="15.75" x14ac:dyDescent="0.25">
      <c r="A198" s="126"/>
      <c r="B198" s="125"/>
      <c r="D198" s="126">
        <v>0.1</v>
      </c>
      <c r="E198" s="125">
        <v>0.38888888888888901</v>
      </c>
      <c r="F198" s="67">
        <f t="shared" si="51"/>
        <v>0.38888888888888901</v>
      </c>
      <c r="G198" s="125">
        <v>0.390277777777778</v>
      </c>
      <c r="H198" s="67">
        <f t="shared" si="52"/>
        <v>0.390277777777778</v>
      </c>
      <c r="I198" s="117" t="str">
        <f t="shared" si="53"/>
        <v/>
      </c>
      <c r="J198" s="118">
        <f t="shared" si="54"/>
        <v>5.9999999999990195</v>
      </c>
      <c r="K198" s="119">
        <f t="shared" si="55"/>
        <v>2.0000000000001528</v>
      </c>
      <c r="L198" s="118">
        <f t="shared" si="56"/>
        <v>2</v>
      </c>
      <c r="M198" s="116">
        <f t="shared" ca="1" si="57"/>
        <v>0.31736111111111098</v>
      </c>
      <c r="N198" s="118" t="str">
        <f t="shared" si="58"/>
        <v/>
      </c>
      <c r="O198" s="118">
        <f t="shared" si="59"/>
        <v>0.32999999999994606</v>
      </c>
      <c r="P198" s="120">
        <f t="shared" si="60"/>
        <v>0.23452818661032937</v>
      </c>
      <c r="Q198" s="118">
        <f t="shared" si="61"/>
        <v>0.20000000000001528</v>
      </c>
      <c r="R198" s="118">
        <f t="shared" si="62"/>
        <v>0.52999999999996139</v>
      </c>
      <c r="S198" s="120">
        <f t="shared" si="63"/>
        <v>0.43452818661034465</v>
      </c>
    </row>
    <row r="199" spans="1:19" ht="15.75" x14ac:dyDescent="0.25">
      <c r="A199" s="126"/>
      <c r="B199" s="125"/>
      <c r="D199" s="126">
        <v>0.01</v>
      </c>
      <c r="E199" s="125">
        <v>0.39444444444444399</v>
      </c>
      <c r="F199" s="67">
        <f t="shared" si="51"/>
        <v>0.39444444444444399</v>
      </c>
      <c r="G199" s="125">
        <v>0.39652777777777798</v>
      </c>
      <c r="H199" s="67">
        <f t="shared" si="52"/>
        <v>0.39652777777777798</v>
      </c>
      <c r="I199" s="117" t="str">
        <f t="shared" si="53"/>
        <v/>
      </c>
      <c r="J199" s="118">
        <f t="shared" si="54"/>
        <v>6.9999999999998952</v>
      </c>
      <c r="K199" s="119">
        <f t="shared" si="55"/>
        <v>3.0000000000009486</v>
      </c>
      <c r="L199" s="118">
        <f t="shared" si="56"/>
        <v>3</v>
      </c>
      <c r="M199" s="116">
        <f t="shared" ca="1" si="57"/>
        <v>0.31736111111111098</v>
      </c>
      <c r="N199" s="118" t="str">
        <f t="shared" si="58"/>
        <v/>
      </c>
      <c r="O199" s="118">
        <f t="shared" si="59"/>
        <v>0.38499999999999424</v>
      </c>
      <c r="P199" s="120">
        <f t="shared" si="60"/>
        <v>0.27361621771209166</v>
      </c>
      <c r="Q199" s="118">
        <f t="shared" si="61"/>
        <v>3.0000000000009488E-2</v>
      </c>
      <c r="R199" s="118">
        <f t="shared" si="62"/>
        <v>0.4150000000000037</v>
      </c>
      <c r="S199" s="120">
        <f t="shared" si="63"/>
        <v>0.30361621771210112</v>
      </c>
    </row>
    <row r="200" spans="1:19" ht="15.75" x14ac:dyDescent="0.25">
      <c r="A200" s="126"/>
      <c r="B200" s="125"/>
      <c r="D200" s="126">
        <v>0.1</v>
      </c>
      <c r="E200" s="125">
        <v>0.40138888888888902</v>
      </c>
      <c r="F200" s="67">
        <f t="shared" si="51"/>
        <v>0.40138888888888902</v>
      </c>
      <c r="G200" s="125">
        <v>0.40208333333333302</v>
      </c>
      <c r="H200" s="67">
        <f t="shared" si="52"/>
        <v>0.40208333333333302</v>
      </c>
      <c r="I200" s="117" t="str">
        <f t="shared" si="53"/>
        <v/>
      </c>
      <c r="J200" s="118">
        <f t="shared" si="54"/>
        <v>6.0000000000004583</v>
      </c>
      <c r="K200" s="119">
        <f t="shared" si="55"/>
        <v>0.99999999999935696</v>
      </c>
      <c r="L200" s="118">
        <f t="shared" si="56"/>
        <v>4</v>
      </c>
      <c r="M200" s="116">
        <f t="shared" ca="1" si="57"/>
        <v>0.31736111111111098</v>
      </c>
      <c r="N200" s="118" t="str">
        <f t="shared" si="58"/>
        <v/>
      </c>
      <c r="O200" s="118">
        <f t="shared" si="59"/>
        <v>0.33000000000002522</v>
      </c>
      <c r="P200" s="120">
        <f t="shared" si="60"/>
        <v>0.23452818661038566</v>
      </c>
      <c r="Q200" s="118">
        <f t="shared" si="61"/>
        <v>9.9999999999935696E-2</v>
      </c>
      <c r="R200" s="118">
        <f t="shared" si="62"/>
        <v>0.42999999999996091</v>
      </c>
      <c r="S200" s="120">
        <f t="shared" si="63"/>
        <v>0.33452818661032135</v>
      </c>
    </row>
    <row r="201" spans="1:19" ht="15.75" x14ac:dyDescent="0.25">
      <c r="A201" s="126"/>
      <c r="B201" s="125"/>
      <c r="D201" s="126">
        <v>0.01</v>
      </c>
      <c r="E201" s="125">
        <v>0.40625</v>
      </c>
      <c r="F201" s="67">
        <f t="shared" si="51"/>
        <v>0.40625</v>
      </c>
      <c r="G201" s="125">
        <v>0.40763888888888899</v>
      </c>
      <c r="H201" s="67">
        <f t="shared" si="52"/>
        <v>0.40763888888888899</v>
      </c>
      <c r="I201" s="117" t="str">
        <f t="shared" si="53"/>
        <v/>
      </c>
      <c r="J201" s="118">
        <f t="shared" si="54"/>
        <v>6.9999999999998153</v>
      </c>
      <c r="K201" s="119">
        <f t="shared" si="55"/>
        <v>2.0000000000001528</v>
      </c>
      <c r="L201" s="118">
        <f t="shared" si="56"/>
        <v>5</v>
      </c>
      <c r="M201" s="116">
        <f t="shared" ca="1" si="57"/>
        <v>0.31736111111111098</v>
      </c>
      <c r="N201" s="118" t="str">
        <f t="shared" si="58"/>
        <v/>
      </c>
      <c r="O201" s="118">
        <f t="shared" si="59"/>
        <v>0.38499999999998985</v>
      </c>
      <c r="P201" s="120">
        <f t="shared" si="60"/>
        <v>0.27361621771208849</v>
      </c>
      <c r="Q201" s="118">
        <f t="shared" si="61"/>
        <v>2.0000000000001527E-2</v>
      </c>
      <c r="R201" s="118">
        <f t="shared" si="62"/>
        <v>0.40499999999999137</v>
      </c>
      <c r="S201" s="120">
        <f t="shared" si="63"/>
        <v>0.29361621771209001</v>
      </c>
    </row>
    <row r="202" spans="1:19" ht="15.75" x14ac:dyDescent="0.25">
      <c r="A202" s="126"/>
      <c r="B202" s="125"/>
      <c r="D202" s="126">
        <v>0.1</v>
      </c>
      <c r="E202" s="125">
        <v>0.41249999999999998</v>
      </c>
      <c r="F202" s="67">
        <f t="shared" si="51"/>
        <v>0.41249999999999998</v>
      </c>
      <c r="G202" s="125">
        <v>0.41458333333333303</v>
      </c>
      <c r="H202" s="67">
        <f t="shared" si="52"/>
        <v>0.41458333333333303</v>
      </c>
      <c r="I202" s="117">
        <f t="shared" si="53"/>
        <v>0.41805555555555524</v>
      </c>
      <c r="J202" s="118" t="str">
        <f t="shared" si="54"/>
        <v/>
      </c>
      <c r="K202" s="119">
        <f t="shared" si="55"/>
        <v>2.9999999999995897</v>
      </c>
      <c r="L202" s="118">
        <f t="shared" si="56"/>
        <v>6</v>
      </c>
      <c r="M202" s="116">
        <f t="shared" ca="1" si="57"/>
        <v>0.31736111111111098</v>
      </c>
      <c r="N202" s="118" t="e">
        <f t="shared" ca="1" si="58"/>
        <v>#VALUE!</v>
      </c>
      <c r="O202" s="118">
        <f t="shared" si="59"/>
        <v>0.25</v>
      </c>
      <c r="P202" s="120">
        <f t="shared" si="60"/>
        <v>4.342905372259271E-2</v>
      </c>
      <c r="Q202" s="118">
        <f t="shared" si="61"/>
        <v>0.29999999999995897</v>
      </c>
      <c r="R202" s="118">
        <f t="shared" si="62"/>
        <v>0.54999999999995897</v>
      </c>
      <c r="S202" s="120">
        <f t="shared" si="63"/>
        <v>0.34342905372255167</v>
      </c>
    </row>
    <row r="203" spans="1:19" ht="15.75" x14ac:dyDescent="0.25">
      <c r="A203" s="124">
        <v>37236</v>
      </c>
      <c r="B203" s="125">
        <v>0.36875000000000002</v>
      </c>
      <c r="D203" s="126">
        <v>0.01</v>
      </c>
      <c r="E203" s="125">
        <v>0.41319444444444398</v>
      </c>
      <c r="F203" s="67">
        <f t="shared" si="51"/>
        <v>0.41319444444444398</v>
      </c>
      <c r="G203" s="125">
        <v>0.420833333333333</v>
      </c>
      <c r="H203" s="67">
        <f t="shared" si="52"/>
        <v>0.420833333333333</v>
      </c>
      <c r="I203" s="117" t="str">
        <f t="shared" si="53"/>
        <v/>
      </c>
      <c r="J203" s="118">
        <f t="shared" si="54"/>
        <v>8.0000000000006111</v>
      </c>
      <c r="K203" s="119">
        <f t="shared" si="55"/>
        <v>11.000000000000201</v>
      </c>
      <c r="L203" s="118">
        <f t="shared" si="56"/>
        <v>1</v>
      </c>
      <c r="M203" s="116">
        <f t="shared" ca="1" si="57"/>
        <v>0.36875000000000002</v>
      </c>
      <c r="N203" s="118" t="str">
        <f t="shared" si="58"/>
        <v/>
      </c>
      <c r="O203" s="118">
        <f t="shared" si="59"/>
        <v>4.0400000000003082</v>
      </c>
      <c r="P203" s="120">
        <f t="shared" si="60"/>
        <v>1.7198431189296504</v>
      </c>
      <c r="Q203" s="118">
        <f t="shared" si="61"/>
        <v>0.11000000000000201</v>
      </c>
      <c r="R203" s="118">
        <f t="shared" si="62"/>
        <v>4.1500000000003103</v>
      </c>
      <c r="S203" s="120">
        <f t="shared" si="63"/>
        <v>1.8298431189296525</v>
      </c>
    </row>
    <row r="204" spans="1:19" ht="15.75" x14ac:dyDescent="0.25">
      <c r="A204" s="126"/>
      <c r="B204" s="125"/>
      <c r="D204" s="126">
        <v>1</v>
      </c>
      <c r="E204" s="125">
        <v>0.42638888888888898</v>
      </c>
      <c r="F204" s="67">
        <f t="shared" si="51"/>
        <v>0.42638888888888898</v>
      </c>
      <c r="G204" s="125">
        <v>0.44791666666666702</v>
      </c>
      <c r="H204" s="67">
        <f t="shared" si="52"/>
        <v>0.44791666666666702</v>
      </c>
      <c r="I204" s="117">
        <f t="shared" si="53"/>
        <v>0.45138888888888923</v>
      </c>
      <c r="J204" s="118" t="str">
        <f t="shared" si="54"/>
        <v/>
      </c>
      <c r="K204" s="119">
        <f t="shared" si="55"/>
        <v>31.000000000000369</v>
      </c>
      <c r="L204" s="118">
        <f t="shared" si="56"/>
        <v>2</v>
      </c>
      <c r="M204" s="116">
        <f t="shared" ca="1" si="57"/>
        <v>0.36875000000000002</v>
      </c>
      <c r="N204" s="118" t="e">
        <f t="shared" ca="1" si="58"/>
        <v>#VALUE!</v>
      </c>
      <c r="O204" s="118">
        <f t="shared" si="59"/>
        <v>2.5</v>
      </c>
      <c r="P204" s="120">
        <f t="shared" si="60"/>
        <v>0.36191198291773735</v>
      </c>
      <c r="Q204" s="118">
        <f t="shared" si="61"/>
        <v>31.000000000000369</v>
      </c>
      <c r="R204" s="118">
        <f t="shared" si="62"/>
        <v>33.500000000000369</v>
      </c>
      <c r="S204" s="120">
        <f t="shared" si="63"/>
        <v>31.361911982918105</v>
      </c>
    </row>
    <row r="205" spans="1:19" ht="15.75" x14ac:dyDescent="0.25">
      <c r="A205" s="124">
        <v>37238</v>
      </c>
      <c r="B205" s="125">
        <v>0.36944444444444402</v>
      </c>
      <c r="D205" s="126">
        <v>0.01</v>
      </c>
      <c r="E205" s="125">
        <v>0.59166666666666701</v>
      </c>
      <c r="F205" s="67">
        <f t="shared" si="51"/>
        <v>0.59166666666666701</v>
      </c>
      <c r="G205" s="125">
        <v>0.59861111111111098</v>
      </c>
      <c r="H205" s="67">
        <f t="shared" si="52"/>
        <v>0.59861111111111098</v>
      </c>
      <c r="I205" s="117">
        <f t="shared" si="53"/>
        <v>0.60208333333333319</v>
      </c>
      <c r="J205" s="118" t="str">
        <f t="shared" si="54"/>
        <v/>
      </c>
      <c r="K205" s="119">
        <f t="shared" si="55"/>
        <v>9.999999999999325</v>
      </c>
      <c r="L205" s="118">
        <f t="shared" si="56"/>
        <v>1</v>
      </c>
      <c r="M205" s="116">
        <f t="shared" ca="1" si="57"/>
        <v>0.36944444444444402</v>
      </c>
      <c r="N205" s="118" t="e">
        <f t="shared" ca="1" si="58"/>
        <v>#VALUE!</v>
      </c>
      <c r="O205" s="118">
        <f t="shared" si="59"/>
        <v>2.5000000000000001E-2</v>
      </c>
      <c r="P205" s="120">
        <f t="shared" si="60"/>
        <v>5.4281443780592247E-3</v>
      </c>
      <c r="Q205" s="118">
        <f t="shared" si="61"/>
        <v>9.9999999999993247E-2</v>
      </c>
      <c r="R205" s="118">
        <f t="shared" si="62"/>
        <v>0.12499999999999326</v>
      </c>
      <c r="S205" s="120">
        <f t="shared" si="63"/>
        <v>0.10542814437805247</v>
      </c>
    </row>
    <row r="206" spans="1:19" ht="15.75" x14ac:dyDescent="0.25">
      <c r="A206" s="124">
        <v>37259</v>
      </c>
      <c r="B206" s="125">
        <v>0.35277777777777802</v>
      </c>
      <c r="D206" s="126">
        <v>0.01</v>
      </c>
      <c r="E206" s="125">
        <v>0.39444444444444399</v>
      </c>
      <c r="F206" s="67">
        <f t="shared" si="51"/>
        <v>0.39444444444444399</v>
      </c>
      <c r="G206" s="125">
        <v>0.39861111111111103</v>
      </c>
      <c r="H206" s="67">
        <f t="shared" si="52"/>
        <v>0.39861111111111103</v>
      </c>
      <c r="I206" s="117" t="str">
        <f t="shared" si="53"/>
        <v/>
      </c>
      <c r="J206" s="118">
        <f t="shared" si="54"/>
        <v>4.9999999999996625</v>
      </c>
      <c r="K206" s="119">
        <f t="shared" si="55"/>
        <v>6.0000000000005382</v>
      </c>
      <c r="L206" s="118">
        <f t="shared" si="56"/>
        <v>1</v>
      </c>
      <c r="M206" s="116">
        <f t="shared" ca="1" si="57"/>
        <v>0.35277777777777802</v>
      </c>
      <c r="N206" s="118" t="str">
        <f t="shared" si="58"/>
        <v/>
      </c>
      <c r="O206" s="118">
        <f t="shared" si="59"/>
        <v>1.274999999999914</v>
      </c>
      <c r="P206" s="120">
        <f t="shared" si="60"/>
        <v>0.62629012403618445</v>
      </c>
      <c r="Q206" s="118">
        <f t="shared" si="61"/>
        <v>6.0000000000005382E-2</v>
      </c>
      <c r="R206" s="118">
        <f t="shared" si="62"/>
        <v>1.3349999999999194</v>
      </c>
      <c r="S206" s="120">
        <f t="shared" si="63"/>
        <v>0.68629012403618983</v>
      </c>
    </row>
    <row r="207" spans="1:19" ht="15.75" x14ac:dyDescent="0.25">
      <c r="A207" s="126"/>
      <c r="B207" s="125"/>
      <c r="D207" s="126">
        <v>0.5</v>
      </c>
      <c r="E207" s="125">
        <v>0.40208333333333302</v>
      </c>
      <c r="F207" s="67">
        <f t="shared" si="51"/>
        <v>0.40208333333333302</v>
      </c>
      <c r="G207" s="125">
        <v>0.41249999999999998</v>
      </c>
      <c r="H207" s="67">
        <f t="shared" si="52"/>
        <v>0.41249999999999998</v>
      </c>
      <c r="I207" s="117" t="str">
        <f t="shared" si="53"/>
        <v/>
      </c>
      <c r="J207" s="118">
        <f t="shared" si="54"/>
        <v>4.9999999999997424</v>
      </c>
      <c r="K207" s="119">
        <f t="shared" si="55"/>
        <v>15.000000000000426</v>
      </c>
      <c r="L207" s="118">
        <f t="shared" si="56"/>
        <v>2</v>
      </c>
      <c r="M207" s="116">
        <f t="shared" ca="1" si="57"/>
        <v>0.35277777777777802</v>
      </c>
      <c r="N207" s="118" t="str">
        <f t="shared" si="58"/>
        <v/>
      </c>
      <c r="O207" s="118">
        <f t="shared" si="59"/>
        <v>26.249999999998646</v>
      </c>
      <c r="P207" s="120">
        <f t="shared" si="60"/>
        <v>15.855899589392687</v>
      </c>
      <c r="Q207" s="118">
        <f t="shared" si="61"/>
        <v>7.5000000000002132</v>
      </c>
      <c r="R207" s="118">
        <f t="shared" si="62"/>
        <v>33.749999999998863</v>
      </c>
      <c r="S207" s="120">
        <f t="shared" si="63"/>
        <v>23.355899589392898</v>
      </c>
    </row>
    <row r="208" spans="1:19" ht="15.75" x14ac:dyDescent="0.25">
      <c r="A208" s="126"/>
      <c r="B208" s="125"/>
      <c r="D208" s="126">
        <v>10</v>
      </c>
      <c r="E208" s="125">
        <v>0.41597222222222202</v>
      </c>
      <c r="F208" s="67">
        <f t="shared" si="51"/>
        <v>0.41597222222222202</v>
      </c>
      <c r="G208" s="125">
        <v>0.41944444444444401</v>
      </c>
      <c r="H208" s="67">
        <f t="shared" si="52"/>
        <v>0.41944444444444401</v>
      </c>
      <c r="I208" s="117" t="str">
        <f t="shared" si="53"/>
        <v/>
      </c>
      <c r="J208" s="118">
        <f t="shared" si="54"/>
        <v>6.0000000000004583</v>
      </c>
      <c r="K208" s="119">
        <f t="shared" si="55"/>
        <v>4.9999999999996625</v>
      </c>
      <c r="L208" s="118">
        <f t="shared" si="56"/>
        <v>3</v>
      </c>
      <c r="M208" s="116">
        <f t="shared" ca="1" si="57"/>
        <v>0.35277777777777802</v>
      </c>
      <c r="N208" s="118" t="str">
        <f t="shared" si="58"/>
        <v/>
      </c>
      <c r="O208" s="118">
        <f t="shared" si="59"/>
        <v>330.00000000002518</v>
      </c>
      <c r="P208" s="120">
        <f t="shared" si="60"/>
        <v>234.51902939430221</v>
      </c>
      <c r="Q208" s="118">
        <f t="shared" si="61"/>
        <v>49.999999999996625</v>
      </c>
      <c r="R208" s="118">
        <f t="shared" si="62"/>
        <v>380.00000000002183</v>
      </c>
      <c r="S208" s="120">
        <f t="shared" si="63"/>
        <v>284.51902939429885</v>
      </c>
    </row>
    <row r="209" spans="1:19" ht="15.75" x14ac:dyDescent="0.25">
      <c r="A209" s="124"/>
      <c r="B209" s="125"/>
      <c r="D209" s="126">
        <v>100</v>
      </c>
      <c r="E209" s="125">
        <v>0.42361111111111099</v>
      </c>
      <c r="F209" s="67">
        <f t="shared" si="51"/>
        <v>0.42361111111111099</v>
      </c>
      <c r="G209" s="125">
        <v>0.43194444444444402</v>
      </c>
      <c r="H209" s="67">
        <f t="shared" si="52"/>
        <v>0.43194444444444402</v>
      </c>
      <c r="I209" s="117" t="str">
        <f t="shared" si="53"/>
        <v/>
      </c>
      <c r="J209" s="118">
        <f t="shared" si="54"/>
        <v>5.0000000000011013</v>
      </c>
      <c r="K209" s="119">
        <f t="shared" si="55"/>
        <v>11.999999999999558</v>
      </c>
      <c r="L209" s="118">
        <f t="shared" si="56"/>
        <v>4</v>
      </c>
      <c r="M209" s="116">
        <f t="shared" ca="1" si="57"/>
        <v>0.35277777777777802</v>
      </c>
      <c r="N209" s="118" t="str">
        <f t="shared" si="58"/>
        <v/>
      </c>
      <c r="O209" s="118">
        <f t="shared" si="59"/>
        <v>700.00000000015416</v>
      </c>
      <c r="P209" s="120">
        <f t="shared" si="60"/>
        <v>680.51901635302829</v>
      </c>
      <c r="Q209" s="118">
        <f t="shared" si="61"/>
        <v>1199.9999999999557</v>
      </c>
      <c r="R209" s="118">
        <f t="shared" si="62"/>
        <v>1900.0000000001098</v>
      </c>
      <c r="S209" s="120">
        <f t="shared" si="63"/>
        <v>1880.519016352984</v>
      </c>
    </row>
    <row r="210" spans="1:19" ht="15.75" x14ac:dyDescent="0.25">
      <c r="A210" s="124"/>
      <c r="B210" s="125"/>
      <c r="D210" s="126">
        <v>180</v>
      </c>
      <c r="E210" s="125">
        <v>0.43541666666666701</v>
      </c>
      <c r="F210" s="67">
        <f t="shared" si="51"/>
        <v>0.43541666666666701</v>
      </c>
      <c r="G210" s="125">
        <v>0.43611111111111101</v>
      </c>
      <c r="H210" s="67">
        <f t="shared" si="52"/>
        <v>0.43611111111111101</v>
      </c>
      <c r="I210" s="117">
        <f t="shared" si="53"/>
        <v>0.43958333333333321</v>
      </c>
      <c r="J210" s="118" t="str">
        <f t="shared" si="54"/>
        <v/>
      </c>
      <c r="K210" s="119">
        <f t="shared" si="55"/>
        <v>0.99999999999935696</v>
      </c>
      <c r="L210" s="118">
        <f t="shared" si="56"/>
        <v>5</v>
      </c>
      <c r="M210" s="116">
        <f t="shared" ca="1" si="57"/>
        <v>0.35277777777777802</v>
      </c>
      <c r="N210" s="118" t="e">
        <f t="shared" ca="1" si="58"/>
        <v>#VALUE!</v>
      </c>
      <c r="O210" s="118">
        <f t="shared" si="59"/>
        <v>450</v>
      </c>
      <c r="P210" s="120">
        <f t="shared" si="60"/>
        <v>47.347346607878421</v>
      </c>
      <c r="Q210" s="118">
        <f t="shared" si="61"/>
        <v>179.99999999988427</v>
      </c>
      <c r="R210" s="118">
        <f t="shared" si="62"/>
        <v>629.99999999988427</v>
      </c>
      <c r="S210" s="120">
        <f t="shared" si="63"/>
        <v>227.34734660776269</v>
      </c>
    </row>
    <row r="211" spans="1:19" ht="15.75" x14ac:dyDescent="0.25">
      <c r="A211" s="124">
        <v>37259</v>
      </c>
      <c r="B211" s="125">
        <f>TIME(16,59,0)</f>
        <v>0.70763888888888893</v>
      </c>
      <c r="D211" s="126">
        <v>100</v>
      </c>
      <c r="E211" s="125">
        <v>0.72361111111111098</v>
      </c>
      <c r="F211" s="67">
        <f t="shared" si="51"/>
        <v>0.72361111111111098</v>
      </c>
      <c r="G211" s="125">
        <v>0.72916666666666696</v>
      </c>
      <c r="H211" s="67">
        <f t="shared" si="52"/>
        <v>0.72916666666666696</v>
      </c>
      <c r="I211" s="117" t="str">
        <f t="shared" si="53"/>
        <v/>
      </c>
      <c r="J211" s="118">
        <f t="shared" si="54"/>
        <v>4.9999999999996625</v>
      </c>
      <c r="K211" s="119">
        <f t="shared" si="55"/>
        <v>8.0000000000006111</v>
      </c>
      <c r="L211" s="118">
        <f t="shared" si="56"/>
        <v>1</v>
      </c>
      <c r="M211" s="116">
        <f t="shared" ca="1" si="57"/>
        <v>0.70763888888888893</v>
      </c>
      <c r="N211" s="118" t="str">
        <f t="shared" si="58"/>
        <v/>
      </c>
      <c r="O211" s="118">
        <f t="shared" si="59"/>
        <v>699.99999999995271</v>
      </c>
      <c r="P211" s="120">
        <f t="shared" si="60"/>
        <v>680.51901635283241</v>
      </c>
      <c r="Q211" s="118">
        <f t="shared" si="61"/>
        <v>800.00000000006116</v>
      </c>
      <c r="R211" s="118">
        <f t="shared" si="62"/>
        <v>1500.0000000000139</v>
      </c>
      <c r="S211" s="120">
        <f t="shared" si="63"/>
        <v>1480.5190163528937</v>
      </c>
    </row>
    <row r="212" spans="1:19" ht="15.75" x14ac:dyDescent="0.25">
      <c r="A212" s="126"/>
      <c r="B212" s="125"/>
      <c r="D212" s="126">
        <v>180</v>
      </c>
      <c r="E212" s="125">
        <v>0.73263888888888895</v>
      </c>
      <c r="F212" s="67">
        <f t="shared" si="51"/>
        <v>0.73263888888888895</v>
      </c>
      <c r="G212" s="125">
        <v>0.75</v>
      </c>
      <c r="H212" s="67">
        <f t="shared" si="52"/>
        <v>0.75</v>
      </c>
      <c r="I212" s="117">
        <f t="shared" si="53"/>
        <v>0.75347222222222221</v>
      </c>
      <c r="J212" s="118" t="str">
        <f t="shared" si="54"/>
        <v/>
      </c>
      <c r="K212" s="119">
        <f t="shared" si="55"/>
        <v>24.999999999999911</v>
      </c>
      <c r="L212" s="118">
        <f t="shared" si="56"/>
        <v>2</v>
      </c>
      <c r="M212" s="116">
        <f t="shared" ca="1" si="57"/>
        <v>0.70763888888888893</v>
      </c>
      <c r="N212" s="118" t="e">
        <f t="shared" ca="1" si="58"/>
        <v>#VALUE!</v>
      </c>
      <c r="O212" s="118">
        <f t="shared" si="59"/>
        <v>450</v>
      </c>
      <c r="P212" s="120">
        <f t="shared" si="60"/>
        <v>47.347346607878421</v>
      </c>
      <c r="Q212" s="118">
        <f t="shared" si="61"/>
        <v>4499.9999999999836</v>
      </c>
      <c r="R212" s="118">
        <f t="shared" si="62"/>
        <v>4949.9999999999836</v>
      </c>
      <c r="S212" s="120">
        <f t="shared" si="63"/>
        <v>4547.3473466078622</v>
      </c>
    </row>
    <row r="213" spans="1:19" ht="15.75" x14ac:dyDescent="0.25">
      <c r="A213" s="124">
        <v>37260</v>
      </c>
      <c r="B213" s="125">
        <v>0.36736111111111103</v>
      </c>
      <c r="D213" s="126">
        <v>0.01</v>
      </c>
      <c r="E213" s="125">
        <v>0.40138888888888902</v>
      </c>
      <c r="F213" s="67">
        <f t="shared" si="51"/>
        <v>0.40138888888888902</v>
      </c>
      <c r="G213" s="125">
        <v>0.40347222222222201</v>
      </c>
      <c r="H213" s="67">
        <f t="shared" si="52"/>
        <v>0.40347222222222201</v>
      </c>
      <c r="I213" s="117" t="str">
        <f t="shared" si="53"/>
        <v/>
      </c>
      <c r="J213" s="118">
        <f t="shared" si="54"/>
        <v>12.000000000000917</v>
      </c>
      <c r="K213" s="119">
        <f t="shared" si="55"/>
        <v>2.9999999999995097</v>
      </c>
      <c r="L213" s="118">
        <f t="shared" si="56"/>
        <v>1</v>
      </c>
      <c r="M213" s="116">
        <f t="shared" ca="1" si="57"/>
        <v>0.36736111111111103</v>
      </c>
      <c r="N213" s="118" t="str">
        <f t="shared" si="58"/>
        <v/>
      </c>
      <c r="O213" s="118">
        <f t="shared" si="59"/>
        <v>600.06000000004587</v>
      </c>
      <c r="P213" s="120">
        <f t="shared" si="60"/>
        <v>130.27672998598769</v>
      </c>
      <c r="Q213" s="118">
        <f t="shared" si="61"/>
        <v>2.9999999999995097E-2</v>
      </c>
      <c r="R213" s="118">
        <f t="shared" si="62"/>
        <v>600.09000000004585</v>
      </c>
      <c r="S213" s="120">
        <f t="shared" si="63"/>
        <v>130.30672998598769</v>
      </c>
    </row>
    <row r="214" spans="1:19" ht="15.75" x14ac:dyDescent="0.25">
      <c r="A214" s="126"/>
      <c r="B214" s="125"/>
      <c r="D214" s="126">
        <v>100</v>
      </c>
      <c r="E214" s="125">
        <v>0.41180555555555598</v>
      </c>
      <c r="F214" s="67">
        <f t="shared" si="51"/>
        <v>0.41180555555555598</v>
      </c>
      <c r="G214" s="125">
        <v>0.41458333333333303</v>
      </c>
      <c r="H214" s="67">
        <f t="shared" si="52"/>
        <v>0.41458333333333303</v>
      </c>
      <c r="I214" s="117" t="str">
        <f t="shared" si="53"/>
        <v/>
      </c>
      <c r="J214" s="118">
        <f t="shared" si="54"/>
        <v>3.0000000000009486</v>
      </c>
      <c r="K214" s="119">
        <f t="shared" si="55"/>
        <v>3.9999999999989466</v>
      </c>
      <c r="L214" s="118">
        <f t="shared" si="56"/>
        <v>2</v>
      </c>
      <c r="M214" s="116">
        <f t="shared" ca="1" si="57"/>
        <v>0.36736111111111103</v>
      </c>
      <c r="N214" s="118" t="str">
        <f t="shared" si="58"/>
        <v/>
      </c>
      <c r="O214" s="118">
        <f t="shared" si="59"/>
        <v>420.00000000013279</v>
      </c>
      <c r="P214" s="120">
        <f t="shared" si="60"/>
        <v>408.31140981185609</v>
      </c>
      <c r="Q214" s="118">
        <f t="shared" si="61"/>
        <v>399.99999999989467</v>
      </c>
      <c r="R214" s="118">
        <f t="shared" si="62"/>
        <v>820.00000000002751</v>
      </c>
      <c r="S214" s="120">
        <f t="shared" si="63"/>
        <v>808.31140981175076</v>
      </c>
    </row>
    <row r="215" spans="1:19" ht="15.75" x14ac:dyDescent="0.25">
      <c r="A215" s="124"/>
      <c r="B215" s="125"/>
      <c r="D215" s="126">
        <v>180</v>
      </c>
      <c r="E215" s="125">
        <v>0.41666666666666702</v>
      </c>
      <c r="F215" s="67">
        <f t="shared" si="51"/>
        <v>0.41666666666666702</v>
      </c>
      <c r="G215" s="125">
        <v>0.49375000000000002</v>
      </c>
      <c r="H215" s="67">
        <f t="shared" si="52"/>
        <v>0.49375000000000002</v>
      </c>
      <c r="I215" s="117">
        <f t="shared" si="53"/>
        <v>0.49722222222222223</v>
      </c>
      <c r="J215" s="118" t="str">
        <f t="shared" si="54"/>
        <v/>
      </c>
      <c r="K215" s="119">
        <f t="shared" si="55"/>
        <v>110.99999999999953</v>
      </c>
      <c r="L215" s="118">
        <f t="shared" si="56"/>
        <v>3</v>
      </c>
      <c r="M215" s="116">
        <f t="shared" ca="1" si="57"/>
        <v>0.36736111111111103</v>
      </c>
      <c r="N215" s="118" t="e">
        <f t="shared" ca="1" si="58"/>
        <v>#VALUE!</v>
      </c>
      <c r="O215" s="118">
        <f t="shared" si="59"/>
        <v>450</v>
      </c>
      <c r="P215" s="120">
        <f t="shared" si="60"/>
        <v>47.347346607878421</v>
      </c>
      <c r="Q215" s="118">
        <f t="shared" si="61"/>
        <v>19979.999999999916</v>
      </c>
      <c r="R215" s="118">
        <f t="shared" si="62"/>
        <v>20429.999999999916</v>
      </c>
      <c r="S215" s="120">
        <f t="shared" si="63"/>
        <v>20027.347346607796</v>
      </c>
    </row>
    <row r="216" spans="1:19" ht="15.75" x14ac:dyDescent="0.25">
      <c r="A216" s="124">
        <v>37273</v>
      </c>
      <c r="B216" s="125">
        <v>0.44583333333333303</v>
      </c>
      <c r="D216" s="126">
        <v>0.01</v>
      </c>
      <c r="E216" s="125">
        <v>0.47083333333333299</v>
      </c>
      <c r="F216" s="67">
        <f t="shared" si="51"/>
        <v>0.47083333333333299</v>
      </c>
      <c r="G216" s="125">
        <v>0.47291666666666698</v>
      </c>
      <c r="H216" s="67">
        <f t="shared" si="52"/>
        <v>0.47291666666666698</v>
      </c>
      <c r="I216" s="117" t="str">
        <f t="shared" si="53"/>
        <v/>
      </c>
      <c r="J216" s="118">
        <f t="shared" si="54"/>
        <v>2.9999999999995097</v>
      </c>
      <c r="K216" s="119">
        <f t="shared" si="55"/>
        <v>3.0000000000009486</v>
      </c>
      <c r="L216" s="118">
        <f t="shared" si="56"/>
        <v>1</v>
      </c>
      <c r="M216" s="116">
        <f t="shared" ca="1" si="57"/>
        <v>0.44583333333333303</v>
      </c>
      <c r="N216" s="118" t="str">
        <f t="shared" si="58"/>
        <v/>
      </c>
      <c r="O216" s="118">
        <f t="shared" si="59"/>
        <v>150.01499999997549</v>
      </c>
      <c r="P216" s="120">
        <f t="shared" si="60"/>
        <v>32.569182496489113</v>
      </c>
      <c r="Q216" s="118">
        <f t="shared" si="61"/>
        <v>3.0000000000009488E-2</v>
      </c>
      <c r="R216" s="118">
        <f t="shared" si="62"/>
        <v>150.04499999997549</v>
      </c>
      <c r="S216" s="120">
        <f t="shared" si="63"/>
        <v>32.599182496489121</v>
      </c>
    </row>
    <row r="217" spans="1:19" ht="15.75" x14ac:dyDescent="0.25">
      <c r="A217" s="126"/>
      <c r="B217" s="125"/>
      <c r="D217" s="126">
        <v>100</v>
      </c>
      <c r="E217" s="125">
        <v>0.47499999999999998</v>
      </c>
      <c r="F217" s="67">
        <f t="shared" si="51"/>
        <v>0.47499999999999998</v>
      </c>
      <c r="G217" s="125">
        <v>0.48055555555555601</v>
      </c>
      <c r="H217" s="67">
        <f t="shared" si="52"/>
        <v>0.48055555555555601</v>
      </c>
      <c r="I217" s="117" t="str">
        <f t="shared" si="53"/>
        <v/>
      </c>
      <c r="J217" s="118">
        <f t="shared" si="54"/>
        <v>4.9999999999996625</v>
      </c>
      <c r="K217" s="119">
        <f t="shared" si="55"/>
        <v>8.000000000000691</v>
      </c>
      <c r="L217" s="118">
        <f t="shared" si="56"/>
        <v>2</v>
      </c>
      <c r="M217" s="116">
        <f t="shared" ca="1" si="57"/>
        <v>0.44583333333333303</v>
      </c>
      <c r="N217" s="118" t="str">
        <f t="shared" si="58"/>
        <v/>
      </c>
      <c r="O217" s="118">
        <f t="shared" si="59"/>
        <v>252.49999999998295</v>
      </c>
      <c r="P217" s="120">
        <f t="shared" si="60"/>
        <v>107.48790737833139</v>
      </c>
      <c r="Q217" s="118">
        <f t="shared" si="61"/>
        <v>800.00000000006912</v>
      </c>
      <c r="R217" s="118">
        <f t="shared" si="62"/>
        <v>1052.5000000000521</v>
      </c>
      <c r="S217" s="120">
        <f t="shared" si="63"/>
        <v>907.48790737840045</v>
      </c>
    </row>
    <row r="218" spans="1:19" ht="15.75" x14ac:dyDescent="0.25">
      <c r="A218" s="126"/>
      <c r="B218" s="125"/>
      <c r="D218" s="126">
        <v>1</v>
      </c>
      <c r="E218" s="125">
        <v>0.484027777777778</v>
      </c>
      <c r="F218" s="67">
        <f t="shared" si="51"/>
        <v>0.484027777777778</v>
      </c>
      <c r="G218" s="125">
        <v>0.48749999999999999</v>
      </c>
      <c r="H218" s="67">
        <f t="shared" si="52"/>
        <v>0.48749999999999999</v>
      </c>
      <c r="I218" s="117" t="str">
        <f t="shared" si="53"/>
        <v/>
      </c>
      <c r="J218" s="118">
        <f t="shared" si="54"/>
        <v>4.9999999999996625</v>
      </c>
      <c r="K218" s="119">
        <f t="shared" si="55"/>
        <v>4.9999999999996625</v>
      </c>
      <c r="L218" s="118">
        <f t="shared" si="56"/>
        <v>3</v>
      </c>
      <c r="M218" s="116">
        <f t="shared" ca="1" si="57"/>
        <v>0.44583333333333303</v>
      </c>
      <c r="N218" s="118" t="str">
        <f t="shared" si="58"/>
        <v/>
      </c>
      <c r="O218" s="118">
        <f t="shared" si="59"/>
        <v>27.499999999998145</v>
      </c>
      <c r="P218" s="120">
        <f t="shared" si="60"/>
        <v>19.543259324417523</v>
      </c>
      <c r="Q218" s="118">
        <f t="shared" si="61"/>
        <v>4.9999999999996625</v>
      </c>
      <c r="R218" s="118">
        <f t="shared" si="62"/>
        <v>32.499999999997812</v>
      </c>
      <c r="S218" s="120">
        <f t="shared" si="63"/>
        <v>24.543259324417185</v>
      </c>
    </row>
    <row r="219" spans="1:19" ht="15.75" x14ac:dyDescent="0.25">
      <c r="A219" s="126"/>
      <c r="B219" s="125"/>
      <c r="D219" s="126">
        <v>10</v>
      </c>
      <c r="E219" s="125">
        <v>0.49097222222222198</v>
      </c>
      <c r="F219" s="67">
        <f t="shared" si="51"/>
        <v>0.49097222222222198</v>
      </c>
      <c r="G219" s="125">
        <v>0.49513888888888902</v>
      </c>
      <c r="H219" s="67">
        <f t="shared" si="52"/>
        <v>0.49513888888888902</v>
      </c>
      <c r="I219" s="117">
        <f t="shared" si="53"/>
        <v>0.49861111111111123</v>
      </c>
      <c r="J219" s="118" t="str">
        <f t="shared" si="54"/>
        <v/>
      </c>
      <c r="K219" s="119">
        <f t="shared" si="55"/>
        <v>6.0000000000005382</v>
      </c>
      <c r="L219" s="118">
        <f t="shared" si="56"/>
        <v>4</v>
      </c>
      <c r="M219" s="116">
        <f t="shared" ca="1" si="57"/>
        <v>0.44583333333333303</v>
      </c>
      <c r="N219" s="118" t="e">
        <f t="shared" ca="1" si="58"/>
        <v>#VALUE!</v>
      </c>
      <c r="O219" s="118">
        <f t="shared" si="59"/>
        <v>25</v>
      </c>
      <c r="P219" s="120">
        <f t="shared" si="60"/>
        <v>3.1021051639523365</v>
      </c>
      <c r="Q219" s="118">
        <f t="shared" si="61"/>
        <v>60.000000000005386</v>
      </c>
      <c r="R219" s="118">
        <f t="shared" si="62"/>
        <v>85.000000000005386</v>
      </c>
      <c r="S219" s="120">
        <f t="shared" si="63"/>
        <v>63.102105163957724</v>
      </c>
    </row>
    <row r="220" spans="1:19" ht="15.75" x14ac:dyDescent="0.25">
      <c r="A220" s="124">
        <v>37273</v>
      </c>
      <c r="B220" s="125">
        <f>TIME(13,23,0)</f>
        <v>0.55763888888888891</v>
      </c>
      <c r="D220" s="126">
        <v>50</v>
      </c>
      <c r="E220" s="125">
        <v>0.57638888888888895</v>
      </c>
      <c r="F220" s="67">
        <f t="shared" si="51"/>
        <v>0.57638888888888895</v>
      </c>
      <c r="G220" s="125">
        <v>0.57847222222222205</v>
      </c>
      <c r="H220" s="67">
        <f t="shared" si="52"/>
        <v>0.57847222222222205</v>
      </c>
      <c r="I220" s="117" t="str">
        <f t="shared" si="53"/>
        <v/>
      </c>
      <c r="J220" s="118">
        <f t="shared" si="54"/>
        <v>3.0000000000009486</v>
      </c>
      <c r="K220" s="119">
        <f t="shared" si="55"/>
        <v>2.9999999999996696</v>
      </c>
      <c r="L220" s="118">
        <f t="shared" si="56"/>
        <v>1</v>
      </c>
      <c r="M220" s="116">
        <f t="shared" ca="1" si="57"/>
        <v>0.55763888888888891</v>
      </c>
      <c r="N220" s="118" t="str">
        <f t="shared" si="58"/>
        <v/>
      </c>
      <c r="O220" s="118">
        <f t="shared" si="59"/>
        <v>345.00000000010908</v>
      </c>
      <c r="P220" s="120">
        <f t="shared" si="60"/>
        <v>304.46537561607937</v>
      </c>
      <c r="Q220" s="118">
        <f t="shared" si="61"/>
        <v>149.99999999998349</v>
      </c>
      <c r="R220" s="118">
        <f t="shared" si="62"/>
        <v>495.00000000009254</v>
      </c>
      <c r="S220" s="120">
        <f t="shared" si="63"/>
        <v>454.46537561606283</v>
      </c>
    </row>
    <row r="221" spans="1:19" ht="15.75" x14ac:dyDescent="0.25">
      <c r="A221" s="126"/>
      <c r="B221" s="125"/>
      <c r="D221" s="126">
        <v>180</v>
      </c>
      <c r="E221" s="125">
        <v>0.58055555555555605</v>
      </c>
      <c r="F221" s="67">
        <f t="shared" si="51"/>
        <v>0.58055555555555605</v>
      </c>
      <c r="G221" s="125">
        <v>0.594444444444444</v>
      </c>
      <c r="H221" s="67">
        <f t="shared" si="52"/>
        <v>0.594444444444444</v>
      </c>
      <c r="I221" s="117">
        <f t="shared" si="53"/>
        <v>0.59791666666666621</v>
      </c>
      <c r="J221" s="118" t="str">
        <f t="shared" si="54"/>
        <v/>
      </c>
      <c r="K221" s="119">
        <f t="shared" si="55"/>
        <v>19.99999999999865</v>
      </c>
      <c r="L221" s="118">
        <f t="shared" si="56"/>
        <v>2</v>
      </c>
      <c r="M221" s="116">
        <f t="shared" ca="1" si="57"/>
        <v>0.55763888888888891</v>
      </c>
      <c r="N221" s="118" t="e">
        <f t="shared" ca="1" si="58"/>
        <v>#VALUE!</v>
      </c>
      <c r="O221" s="118">
        <f t="shared" si="59"/>
        <v>450</v>
      </c>
      <c r="P221" s="120">
        <f t="shared" si="60"/>
        <v>47.347346607878421</v>
      </c>
      <c r="Q221" s="118">
        <f t="shared" si="61"/>
        <v>3599.9999999997572</v>
      </c>
      <c r="R221" s="118">
        <f t="shared" si="62"/>
        <v>4049.9999999997572</v>
      </c>
      <c r="S221" s="120">
        <f t="shared" si="63"/>
        <v>3647.3473466076357</v>
      </c>
    </row>
    <row r="222" spans="1:19" ht="15.75" x14ac:dyDescent="0.25">
      <c r="A222" s="124">
        <v>37274</v>
      </c>
      <c r="B222" s="125">
        <v>0.34652777777777799</v>
      </c>
      <c r="D222" s="126">
        <v>0.01</v>
      </c>
      <c r="E222" s="125">
        <v>0.39444444444444399</v>
      </c>
      <c r="F222" s="67">
        <f t="shared" si="51"/>
        <v>0.39444444444444399</v>
      </c>
      <c r="G222" s="125">
        <v>0.39583333333333298</v>
      </c>
      <c r="H222" s="67">
        <f t="shared" si="52"/>
        <v>0.39583333333333298</v>
      </c>
      <c r="I222" s="117" t="str">
        <f t="shared" si="53"/>
        <v/>
      </c>
      <c r="J222" s="118">
        <f t="shared" si="54"/>
        <v>10.000000000000844</v>
      </c>
      <c r="K222" s="119">
        <f t="shared" si="55"/>
        <v>2.0000000000001528</v>
      </c>
      <c r="L222" s="118">
        <f t="shared" si="56"/>
        <v>1</v>
      </c>
      <c r="M222" s="116">
        <f t="shared" ca="1" si="57"/>
        <v>0.34652777777777799</v>
      </c>
      <c r="N222" s="118" t="str">
        <f t="shared" si="58"/>
        <v/>
      </c>
      <c r="O222" s="118">
        <f t="shared" si="59"/>
        <v>500.05000000004225</v>
      </c>
      <c r="P222" s="120">
        <f t="shared" si="60"/>
        <v>108.56394165499061</v>
      </c>
      <c r="Q222" s="118">
        <f t="shared" si="61"/>
        <v>2.0000000000001527E-2</v>
      </c>
      <c r="R222" s="118">
        <f t="shared" si="62"/>
        <v>500.07000000004223</v>
      </c>
      <c r="S222" s="120">
        <f t="shared" si="63"/>
        <v>108.58394165499061</v>
      </c>
    </row>
    <row r="223" spans="1:19" ht="15.75" x14ac:dyDescent="0.25">
      <c r="A223" s="126"/>
      <c r="B223" s="125"/>
      <c r="D223" s="126">
        <v>100</v>
      </c>
      <c r="E223" s="125">
        <v>0.40277777777777801</v>
      </c>
      <c r="F223" s="67">
        <f t="shared" si="51"/>
        <v>0.40277777777777801</v>
      </c>
      <c r="G223" s="125">
        <v>0.405555555555556</v>
      </c>
      <c r="H223" s="67">
        <f t="shared" si="52"/>
        <v>0.405555555555556</v>
      </c>
      <c r="I223" s="117" t="str">
        <f t="shared" si="53"/>
        <v/>
      </c>
      <c r="J223" s="118">
        <f t="shared" si="54"/>
        <v>1.9999999999987139</v>
      </c>
      <c r="K223" s="119">
        <f t="shared" si="55"/>
        <v>4.0000000000003055</v>
      </c>
      <c r="L223" s="118">
        <f t="shared" si="56"/>
        <v>2</v>
      </c>
      <c r="M223" s="116">
        <f t="shared" ca="1" si="57"/>
        <v>0.34652777777777799</v>
      </c>
      <c r="N223" s="118" t="str">
        <f t="shared" si="58"/>
        <v/>
      </c>
      <c r="O223" s="118">
        <f t="shared" si="59"/>
        <v>279.99999999981992</v>
      </c>
      <c r="P223" s="120">
        <f t="shared" si="60"/>
        <v>272.20760654097631</v>
      </c>
      <c r="Q223" s="118">
        <f t="shared" si="61"/>
        <v>400.00000000003058</v>
      </c>
      <c r="R223" s="118">
        <f t="shared" si="62"/>
        <v>679.9999999998505</v>
      </c>
      <c r="S223" s="120">
        <f t="shared" si="63"/>
        <v>672.20760654100695</v>
      </c>
    </row>
    <row r="224" spans="1:19" ht="15.75" x14ac:dyDescent="0.25">
      <c r="A224" s="126"/>
      <c r="B224" s="125"/>
      <c r="D224" s="126">
        <v>180</v>
      </c>
      <c r="E224" s="125">
        <v>0.406944444444444</v>
      </c>
      <c r="F224" s="67">
        <f t="shared" si="51"/>
        <v>0.406944444444444</v>
      </c>
      <c r="G224" s="125">
        <v>0.47986111111111102</v>
      </c>
      <c r="H224" s="67">
        <f t="shared" si="52"/>
        <v>0.47986111111111102</v>
      </c>
      <c r="I224" s="117">
        <f t="shared" si="53"/>
        <v>0.48333333333333323</v>
      </c>
      <c r="J224" s="118" t="str">
        <f t="shared" si="54"/>
        <v/>
      </c>
      <c r="K224" s="119">
        <f t="shared" si="55"/>
        <v>105.00000000000051</v>
      </c>
      <c r="L224" s="118">
        <f t="shared" si="56"/>
        <v>3</v>
      </c>
      <c r="M224" s="116">
        <f t="shared" ca="1" si="57"/>
        <v>0.34652777777777799</v>
      </c>
      <c r="N224" s="118" t="e">
        <f t="shared" ca="1" si="58"/>
        <v>#VALUE!</v>
      </c>
      <c r="O224" s="118">
        <f t="shared" si="59"/>
        <v>450</v>
      </c>
      <c r="P224" s="120">
        <f t="shared" si="60"/>
        <v>47.347346607878421</v>
      </c>
      <c r="Q224" s="118">
        <f t="shared" si="61"/>
        <v>18900.000000000091</v>
      </c>
      <c r="R224" s="118">
        <f t="shared" si="62"/>
        <v>19350.000000000091</v>
      </c>
      <c r="S224" s="120">
        <f t="shared" si="63"/>
        <v>18947.34734660797</v>
      </c>
    </row>
    <row r="225" spans="1:19" ht="15.75" x14ac:dyDescent="0.25">
      <c r="A225" s="124">
        <v>37278</v>
      </c>
      <c r="B225" s="125">
        <v>0.55000000000000004</v>
      </c>
      <c r="D225" s="126">
        <v>0.01</v>
      </c>
      <c r="E225" s="125">
        <v>0.62361111111111101</v>
      </c>
      <c r="F225" s="67">
        <f t="shared" si="51"/>
        <v>0.62361111111111101</v>
      </c>
      <c r="G225" s="125">
        <v>0.62708333333333299</v>
      </c>
      <c r="H225" s="67">
        <f t="shared" si="52"/>
        <v>0.62708333333333299</v>
      </c>
      <c r="I225" s="117">
        <f t="shared" si="53"/>
        <v>0.6305555555555552</v>
      </c>
      <c r="J225" s="118" t="str">
        <f t="shared" si="54"/>
        <v/>
      </c>
      <c r="K225" s="119">
        <f t="shared" si="55"/>
        <v>4.9999999999996625</v>
      </c>
      <c r="L225" s="118">
        <f t="shared" si="56"/>
        <v>1</v>
      </c>
      <c r="M225" s="116">
        <f t="shared" ca="1" si="57"/>
        <v>0.55000000000000004</v>
      </c>
      <c r="N225" s="118" t="e">
        <f t="shared" ca="1" si="58"/>
        <v>#VALUE!</v>
      </c>
      <c r="O225" s="118">
        <f t="shared" si="59"/>
        <v>2.5000000000000001E-2</v>
      </c>
      <c r="P225" s="120">
        <f t="shared" si="60"/>
        <v>5.4281443780592247E-3</v>
      </c>
      <c r="Q225" s="118">
        <f t="shared" si="61"/>
        <v>4.9999999999996624E-2</v>
      </c>
      <c r="R225" s="118">
        <f t="shared" si="62"/>
        <v>7.4999999999996625E-2</v>
      </c>
      <c r="S225" s="120">
        <f t="shared" si="63"/>
        <v>5.5428144378055849E-2</v>
      </c>
    </row>
    <row r="226" spans="1:19" ht="15.75" x14ac:dyDescent="0.25">
      <c r="A226" s="124">
        <v>37278</v>
      </c>
      <c r="B226" s="125">
        <v>0.63472222222222197</v>
      </c>
      <c r="D226" s="126">
        <v>0.01</v>
      </c>
      <c r="E226" s="125">
        <v>0.70694444444444504</v>
      </c>
      <c r="F226" s="67">
        <f t="shared" si="51"/>
        <v>0.70694444444444504</v>
      </c>
      <c r="G226" s="125">
        <v>0.71041666666666703</v>
      </c>
      <c r="H226" s="67">
        <f t="shared" si="52"/>
        <v>0.71041666666666703</v>
      </c>
      <c r="I226" s="117">
        <f t="shared" si="53"/>
        <v>0.71388888888888924</v>
      </c>
      <c r="J226" s="118" t="str">
        <f t="shared" si="54"/>
        <v/>
      </c>
      <c r="K226" s="119">
        <f t="shared" si="55"/>
        <v>4.9999999999996625</v>
      </c>
      <c r="L226" s="118">
        <f t="shared" si="56"/>
        <v>1</v>
      </c>
      <c r="M226" s="116">
        <f t="shared" ca="1" si="57"/>
        <v>0.63472222222222197</v>
      </c>
      <c r="N226" s="118" t="e">
        <f t="shared" ca="1" si="58"/>
        <v>#VALUE!</v>
      </c>
      <c r="O226" s="118">
        <f t="shared" si="59"/>
        <v>2.5000000000000001E-2</v>
      </c>
      <c r="P226" s="120">
        <f t="shared" si="60"/>
        <v>5.4281443780592247E-3</v>
      </c>
      <c r="Q226" s="118">
        <f t="shared" si="61"/>
        <v>4.9999999999996624E-2</v>
      </c>
      <c r="R226" s="118">
        <f t="shared" si="62"/>
        <v>7.4999999999996625E-2</v>
      </c>
      <c r="S226" s="120">
        <f t="shared" si="63"/>
        <v>5.5428144378055849E-2</v>
      </c>
    </row>
    <row r="227" spans="1:19" ht="15.75" x14ac:dyDescent="0.25">
      <c r="A227" s="124">
        <v>37279</v>
      </c>
      <c r="B227" s="125">
        <v>0.52916666666666701</v>
      </c>
      <c r="D227" s="126">
        <v>0.01</v>
      </c>
      <c r="E227" s="125">
        <v>0.563194444444444</v>
      </c>
      <c r="F227" s="67">
        <f t="shared" si="51"/>
        <v>0.563194444444444</v>
      </c>
      <c r="G227" s="125">
        <v>0.57430555555555596</v>
      </c>
      <c r="H227" s="67">
        <f t="shared" si="52"/>
        <v>0.57430555555555596</v>
      </c>
      <c r="I227" s="117" t="str">
        <f t="shared" si="53"/>
        <v/>
      </c>
      <c r="J227" s="118">
        <f t="shared" si="54"/>
        <v>9.9999999999994849</v>
      </c>
      <c r="K227" s="119">
        <f t="shared" si="55"/>
        <v>16.000000000001222</v>
      </c>
      <c r="L227" s="118">
        <f t="shared" si="56"/>
        <v>1</v>
      </c>
      <c r="M227" s="116">
        <f t="shared" ca="1" si="57"/>
        <v>0.52916666666666701</v>
      </c>
      <c r="N227" s="118" t="str">
        <f t="shared" si="58"/>
        <v/>
      </c>
      <c r="O227" s="118">
        <f t="shared" si="59"/>
        <v>0.54999999999997162</v>
      </c>
      <c r="P227" s="120">
        <f t="shared" si="60"/>
        <v>0.39088031101725945</v>
      </c>
      <c r="Q227" s="118">
        <f t="shared" si="61"/>
        <v>0.16000000000001222</v>
      </c>
      <c r="R227" s="118">
        <f t="shared" si="62"/>
        <v>0.70999999999998387</v>
      </c>
      <c r="S227" s="120">
        <f t="shared" si="63"/>
        <v>0.55088031101727164</v>
      </c>
    </row>
    <row r="228" spans="1:19" ht="15.75" x14ac:dyDescent="0.25">
      <c r="A228" s="126"/>
      <c r="B228" s="125"/>
      <c r="D228" s="126">
        <v>0.1</v>
      </c>
      <c r="E228" s="125">
        <v>0.58125000000000004</v>
      </c>
      <c r="F228" s="67">
        <f t="shared" si="51"/>
        <v>0.58125000000000004</v>
      </c>
      <c r="G228" s="125">
        <v>0.58333333333333304</v>
      </c>
      <c r="H228" s="67">
        <f t="shared" si="52"/>
        <v>0.58333333333333304</v>
      </c>
      <c r="I228" s="117" t="str">
        <f t="shared" si="53"/>
        <v/>
      </c>
      <c r="J228" s="118">
        <f t="shared" si="54"/>
        <v>7.0000000000012541</v>
      </c>
      <c r="K228" s="119">
        <f t="shared" si="55"/>
        <v>2.9999999999995097</v>
      </c>
      <c r="L228" s="118">
        <f t="shared" si="56"/>
        <v>2</v>
      </c>
      <c r="M228" s="116">
        <f t="shared" ca="1" si="57"/>
        <v>0.52916666666666701</v>
      </c>
      <c r="N228" s="118" t="str">
        <f t="shared" si="58"/>
        <v/>
      </c>
      <c r="O228" s="118">
        <f t="shared" si="59"/>
        <v>0.38500000000006895</v>
      </c>
      <c r="P228" s="120">
        <f t="shared" si="60"/>
        <v>0.27361621771214467</v>
      </c>
      <c r="Q228" s="118">
        <f t="shared" si="61"/>
        <v>0.29999999999995097</v>
      </c>
      <c r="R228" s="118">
        <f t="shared" si="62"/>
        <v>0.68500000000001993</v>
      </c>
      <c r="S228" s="120">
        <f t="shared" si="63"/>
        <v>0.57361621771209559</v>
      </c>
    </row>
    <row r="229" spans="1:19" ht="15.75" x14ac:dyDescent="0.25">
      <c r="A229" s="126"/>
      <c r="B229" s="125"/>
      <c r="D229" s="126">
        <v>0.01</v>
      </c>
      <c r="E229" s="125">
        <v>0.58819444444444502</v>
      </c>
      <c r="F229" s="67">
        <f t="shared" si="51"/>
        <v>0.58819444444444502</v>
      </c>
      <c r="G229" s="125">
        <v>0.59097222222222201</v>
      </c>
      <c r="H229" s="67">
        <f t="shared" si="52"/>
        <v>0.59097222222222201</v>
      </c>
      <c r="I229" s="117" t="str">
        <f t="shared" si="53"/>
        <v/>
      </c>
      <c r="J229" s="118">
        <f t="shared" si="54"/>
        <v>6.0000000000004583</v>
      </c>
      <c r="K229" s="119">
        <f t="shared" si="55"/>
        <v>3.9999999999988667</v>
      </c>
      <c r="L229" s="118">
        <f t="shared" si="56"/>
        <v>3</v>
      </c>
      <c r="M229" s="116">
        <f t="shared" ca="1" si="57"/>
        <v>0.52916666666666701</v>
      </c>
      <c r="N229" s="118" t="str">
        <f t="shared" si="58"/>
        <v/>
      </c>
      <c r="O229" s="118">
        <f t="shared" si="59"/>
        <v>0.33000000000002522</v>
      </c>
      <c r="P229" s="120">
        <f t="shared" si="60"/>
        <v>0.23452818661038569</v>
      </c>
      <c r="Q229" s="118">
        <f t="shared" si="61"/>
        <v>3.999999999998867E-2</v>
      </c>
      <c r="R229" s="118">
        <f t="shared" si="62"/>
        <v>0.37000000000001387</v>
      </c>
      <c r="S229" s="120">
        <f t="shared" si="63"/>
        <v>0.27452818661037437</v>
      </c>
    </row>
    <row r="230" spans="1:19" ht="15.75" x14ac:dyDescent="0.25">
      <c r="A230" s="124"/>
      <c r="B230" s="125"/>
      <c r="D230" s="126">
        <v>0.1</v>
      </c>
      <c r="E230" s="125">
        <v>0.59513888888888899</v>
      </c>
      <c r="F230" s="67">
        <f t="shared" si="51"/>
        <v>0.59513888888888899</v>
      </c>
      <c r="G230" s="125">
        <v>0.59583333333333299</v>
      </c>
      <c r="H230" s="67">
        <f t="shared" si="52"/>
        <v>0.59583333333333299</v>
      </c>
      <c r="I230" s="117" t="str">
        <f t="shared" si="53"/>
        <v/>
      </c>
      <c r="J230" s="118">
        <f t="shared" si="54"/>
        <v>8.999999999999968</v>
      </c>
      <c r="K230" s="119">
        <f t="shared" si="55"/>
        <v>0.99999999999935696</v>
      </c>
      <c r="L230" s="118">
        <f t="shared" si="56"/>
        <v>4</v>
      </c>
      <c r="M230" s="116">
        <f t="shared" ca="1" si="57"/>
        <v>0.52916666666666701</v>
      </c>
      <c r="N230" s="118" t="str">
        <f t="shared" si="58"/>
        <v/>
      </c>
      <c r="O230" s="118">
        <f t="shared" si="59"/>
        <v>0.49499999999999822</v>
      </c>
      <c r="P230" s="120">
        <f t="shared" si="60"/>
        <v>0.35179227991555034</v>
      </c>
      <c r="Q230" s="118">
        <f t="shared" si="61"/>
        <v>9.9999999999935696E-2</v>
      </c>
      <c r="R230" s="118">
        <f t="shared" si="62"/>
        <v>0.59499999999993392</v>
      </c>
      <c r="S230" s="120">
        <f t="shared" si="63"/>
        <v>0.45179227991548604</v>
      </c>
    </row>
    <row r="231" spans="1:19" ht="15.75" x14ac:dyDescent="0.25">
      <c r="A231" s="124"/>
      <c r="B231" s="125"/>
      <c r="D231" s="126">
        <v>0.01</v>
      </c>
      <c r="E231" s="125">
        <v>0.60208333333333297</v>
      </c>
      <c r="F231" s="67">
        <f t="shared" si="51"/>
        <v>0.60208333333333297</v>
      </c>
      <c r="G231" s="125">
        <v>0.60486111111111096</v>
      </c>
      <c r="H231" s="67">
        <f t="shared" si="52"/>
        <v>0.60486111111111096</v>
      </c>
      <c r="I231" s="117" t="str">
        <f t="shared" si="53"/>
        <v/>
      </c>
      <c r="J231" s="118">
        <f t="shared" si="54"/>
        <v>8.0000000000007709</v>
      </c>
      <c r="K231" s="119">
        <f t="shared" si="55"/>
        <v>4.0000000000003055</v>
      </c>
      <c r="L231" s="118">
        <f t="shared" si="56"/>
        <v>5</v>
      </c>
      <c r="M231" s="116">
        <f t="shared" ca="1" si="57"/>
        <v>0.52916666666666701</v>
      </c>
      <c r="N231" s="118" t="str">
        <f t="shared" si="58"/>
        <v/>
      </c>
      <c r="O231" s="118">
        <f t="shared" si="59"/>
        <v>0.44000000000004241</v>
      </c>
      <c r="P231" s="120">
        <f t="shared" si="60"/>
        <v>0.31270424881385384</v>
      </c>
      <c r="Q231" s="118">
        <f t="shared" si="61"/>
        <v>4.0000000000003054E-2</v>
      </c>
      <c r="R231" s="118">
        <f t="shared" si="62"/>
        <v>0.48000000000004545</v>
      </c>
      <c r="S231" s="120">
        <f t="shared" si="63"/>
        <v>0.35270424881385687</v>
      </c>
    </row>
    <row r="232" spans="1:19" ht="15.75" x14ac:dyDescent="0.25">
      <c r="A232" s="126"/>
      <c r="B232" s="125"/>
      <c r="D232" s="126">
        <v>0.1</v>
      </c>
      <c r="E232" s="125">
        <v>0.61041666666666705</v>
      </c>
      <c r="F232" s="67">
        <f t="shared" si="51"/>
        <v>0.61041666666666705</v>
      </c>
      <c r="G232" s="125">
        <v>0.61250000000000004</v>
      </c>
      <c r="H232" s="67">
        <f t="shared" si="52"/>
        <v>0.61250000000000004</v>
      </c>
      <c r="I232" s="117" t="str">
        <f t="shared" si="53"/>
        <v/>
      </c>
      <c r="J232" s="118">
        <f t="shared" si="54"/>
        <v>6.9999999999998153</v>
      </c>
      <c r="K232" s="119">
        <f t="shared" si="55"/>
        <v>2.9999999999995097</v>
      </c>
      <c r="L232" s="118">
        <f t="shared" si="56"/>
        <v>6</v>
      </c>
      <c r="M232" s="116">
        <f t="shared" ca="1" si="57"/>
        <v>0.52916666666666701</v>
      </c>
      <c r="N232" s="118" t="str">
        <f t="shared" si="58"/>
        <v/>
      </c>
      <c r="O232" s="118">
        <f t="shared" si="59"/>
        <v>0.38499999999998985</v>
      </c>
      <c r="P232" s="120">
        <f t="shared" si="60"/>
        <v>0.27361621771208849</v>
      </c>
      <c r="Q232" s="118">
        <f t="shared" si="61"/>
        <v>0.29999999999995097</v>
      </c>
      <c r="R232" s="118">
        <f t="shared" si="62"/>
        <v>0.68499999999994077</v>
      </c>
      <c r="S232" s="120">
        <f t="shared" si="63"/>
        <v>0.57361621771203941</v>
      </c>
    </row>
    <row r="233" spans="1:19" ht="15.75" x14ac:dyDescent="0.25">
      <c r="A233" s="126"/>
      <c r="B233" s="125"/>
      <c r="D233" s="126">
        <v>0.01</v>
      </c>
      <c r="E233" s="125">
        <v>0.61736111111111103</v>
      </c>
      <c r="F233" s="67">
        <f t="shared" si="51"/>
        <v>0.61736111111111103</v>
      </c>
      <c r="G233" s="125">
        <v>0.61944444444444502</v>
      </c>
      <c r="H233" s="67">
        <f t="shared" si="52"/>
        <v>0.61944444444444502</v>
      </c>
      <c r="I233" s="117" t="str">
        <f t="shared" si="53"/>
        <v/>
      </c>
      <c r="J233" s="118">
        <f t="shared" si="54"/>
        <v>5.9999999999990195</v>
      </c>
      <c r="K233" s="119">
        <f t="shared" si="55"/>
        <v>3.0000000000009486</v>
      </c>
      <c r="L233" s="118">
        <f t="shared" si="56"/>
        <v>7</v>
      </c>
      <c r="M233" s="116">
        <f t="shared" ca="1" si="57"/>
        <v>0.52916666666666701</v>
      </c>
      <c r="N233" s="118" t="str">
        <f t="shared" si="58"/>
        <v/>
      </c>
      <c r="O233" s="118">
        <f t="shared" si="59"/>
        <v>0.32999999999994606</v>
      </c>
      <c r="P233" s="120">
        <f t="shared" si="60"/>
        <v>0.23452818661032943</v>
      </c>
      <c r="Q233" s="118">
        <f t="shared" si="61"/>
        <v>3.0000000000009488E-2</v>
      </c>
      <c r="R233" s="118">
        <f t="shared" si="62"/>
        <v>0.35999999999995552</v>
      </c>
      <c r="S233" s="120">
        <f t="shared" si="63"/>
        <v>0.26452818661033889</v>
      </c>
    </row>
    <row r="234" spans="1:19" ht="15.75" x14ac:dyDescent="0.25">
      <c r="A234" s="126"/>
      <c r="B234" s="125"/>
      <c r="D234" s="126">
        <v>0.1</v>
      </c>
      <c r="E234" s="125">
        <v>0.62361111111111101</v>
      </c>
      <c r="F234" s="67">
        <f t="shared" si="51"/>
        <v>0.62361111111111101</v>
      </c>
      <c r="G234" s="125">
        <v>0.62638888888888899</v>
      </c>
      <c r="H234" s="67">
        <f t="shared" si="52"/>
        <v>0.62638888888888899</v>
      </c>
      <c r="I234" s="117" t="str">
        <f t="shared" si="53"/>
        <v/>
      </c>
      <c r="J234" s="118">
        <f t="shared" si="54"/>
        <v>15.000000000000426</v>
      </c>
      <c r="K234" s="119">
        <f t="shared" si="55"/>
        <v>4.0000000000003055</v>
      </c>
      <c r="L234" s="118">
        <f t="shared" si="56"/>
        <v>8</v>
      </c>
      <c r="M234" s="116">
        <f t="shared" ca="1" si="57"/>
        <v>0.52916666666666701</v>
      </c>
      <c r="N234" s="118" t="str">
        <f t="shared" si="58"/>
        <v/>
      </c>
      <c r="O234" s="118">
        <f t="shared" si="59"/>
        <v>375.75000000001069</v>
      </c>
      <c r="P234" s="120">
        <f t="shared" si="60"/>
        <v>120.44222099819932</v>
      </c>
      <c r="Q234" s="118">
        <f t="shared" si="61"/>
        <v>0.40000000000003055</v>
      </c>
      <c r="R234" s="118">
        <f t="shared" si="62"/>
        <v>376.15000000001072</v>
      </c>
      <c r="S234" s="120">
        <f t="shared" si="63"/>
        <v>120.84222099819935</v>
      </c>
    </row>
    <row r="235" spans="1:19" ht="15.75" x14ac:dyDescent="0.25">
      <c r="B235" s="129"/>
      <c r="D235" s="126">
        <v>50</v>
      </c>
      <c r="E235" s="125">
        <v>0.63680555555555596</v>
      </c>
      <c r="F235" s="67">
        <f t="shared" si="51"/>
        <v>0.63680555555555596</v>
      </c>
      <c r="G235" s="125">
        <v>0.64305555555555605</v>
      </c>
      <c r="H235" s="67">
        <f t="shared" si="52"/>
        <v>0.64305555555555605</v>
      </c>
      <c r="I235" s="117">
        <f t="shared" si="53"/>
        <v>0.64652777777777826</v>
      </c>
      <c r="J235" s="118" t="str">
        <f t="shared" si="54"/>
        <v/>
      </c>
      <c r="K235" s="119">
        <f t="shared" si="55"/>
        <v>9.0000000000001279</v>
      </c>
      <c r="L235" s="118">
        <f t="shared" si="56"/>
        <v>9</v>
      </c>
      <c r="M235" s="116">
        <f t="shared" ca="1" si="57"/>
        <v>0.52916666666666701</v>
      </c>
      <c r="N235" s="118" t="e">
        <f t="shared" ca="1" si="58"/>
        <v>#VALUE!</v>
      </c>
      <c r="O235" s="118">
        <f t="shared" si="59"/>
        <v>125</v>
      </c>
      <c r="P235" s="120">
        <f t="shared" si="60"/>
        <v>14.102364719732718</v>
      </c>
      <c r="Q235" s="118">
        <f t="shared" si="61"/>
        <v>450.00000000000637</v>
      </c>
      <c r="R235" s="118">
        <f t="shared" si="62"/>
        <v>575.00000000000637</v>
      </c>
      <c r="S235" s="120">
        <f t="shared" si="63"/>
        <v>464.10236471973906</v>
      </c>
    </row>
    <row r="236" spans="1:19" ht="15.75" x14ac:dyDescent="0.25">
      <c r="A236" s="124">
        <v>37285</v>
      </c>
      <c r="B236" s="125">
        <v>0.54652777777777795</v>
      </c>
      <c r="D236" s="126">
        <v>0.01</v>
      </c>
      <c r="E236" s="125">
        <v>0.60277777777777797</v>
      </c>
      <c r="F236" s="67">
        <f t="shared" si="51"/>
        <v>0.60277777777777797</v>
      </c>
      <c r="G236" s="125">
        <v>0.61458333333333304</v>
      </c>
      <c r="H236" s="67">
        <f t="shared" si="52"/>
        <v>0.61458333333333304</v>
      </c>
      <c r="I236" s="117">
        <f t="shared" si="53"/>
        <v>0.61805555555555525</v>
      </c>
      <c r="J236" s="118" t="str">
        <f t="shared" si="54"/>
        <v/>
      </c>
      <c r="K236" s="119">
        <f t="shared" si="55"/>
        <v>16.9999999999993</v>
      </c>
      <c r="L236" s="118">
        <f t="shared" si="56"/>
        <v>1</v>
      </c>
      <c r="M236" s="116">
        <f t="shared" ca="1" si="57"/>
        <v>0.54652777777777795</v>
      </c>
      <c r="N236" s="118" t="e">
        <f t="shared" ca="1" si="58"/>
        <v>#VALUE!</v>
      </c>
      <c r="O236" s="118">
        <f t="shared" si="59"/>
        <v>2.5000000000000001E-2</v>
      </c>
      <c r="P236" s="120">
        <f t="shared" si="60"/>
        <v>5.4281443780592247E-3</v>
      </c>
      <c r="Q236" s="118">
        <f t="shared" si="61"/>
        <v>0.16999999999999302</v>
      </c>
      <c r="R236" s="118">
        <f t="shared" si="62"/>
        <v>0.19499999999999301</v>
      </c>
      <c r="S236" s="120">
        <f t="shared" si="63"/>
        <v>0.17542814437805224</v>
      </c>
    </row>
    <row r="237" spans="1:19" ht="15.75" x14ac:dyDescent="0.25">
      <c r="A237" s="124">
        <v>37286</v>
      </c>
      <c r="B237" s="125">
        <v>0.34722222222222199</v>
      </c>
      <c r="D237" s="126">
        <v>0.01</v>
      </c>
      <c r="E237" s="125">
        <v>0.45</v>
      </c>
      <c r="F237" s="67">
        <f t="shared" si="51"/>
        <v>0.45</v>
      </c>
      <c r="G237" s="125">
        <v>0.452083333333333</v>
      </c>
      <c r="H237" s="67">
        <f t="shared" si="52"/>
        <v>0.452083333333333</v>
      </c>
      <c r="I237" s="117" t="str">
        <f t="shared" si="53"/>
        <v/>
      </c>
      <c r="J237" s="118">
        <f t="shared" si="54"/>
        <v>8.0000000000006111</v>
      </c>
      <c r="K237" s="119">
        <f t="shared" si="55"/>
        <v>2.9999999999995097</v>
      </c>
      <c r="L237" s="118">
        <f t="shared" si="56"/>
        <v>1</v>
      </c>
      <c r="M237" s="116">
        <f t="shared" ca="1" si="57"/>
        <v>0.34722222222222199</v>
      </c>
      <c r="N237" s="118" t="str">
        <f t="shared" si="58"/>
        <v/>
      </c>
      <c r="O237" s="118">
        <f t="shared" si="59"/>
        <v>160.04000000001221</v>
      </c>
      <c r="P237" s="120">
        <f t="shared" si="60"/>
        <v>38.572696088726303</v>
      </c>
      <c r="Q237" s="118">
        <f t="shared" si="61"/>
        <v>2.9999999999995097E-2</v>
      </c>
      <c r="R237" s="118">
        <f t="shared" si="62"/>
        <v>160.07000000001221</v>
      </c>
      <c r="S237" s="120">
        <f t="shared" si="63"/>
        <v>38.602696088726297</v>
      </c>
    </row>
    <row r="238" spans="1:19" ht="15.75" x14ac:dyDescent="0.25">
      <c r="A238" s="126"/>
      <c r="B238" s="125"/>
      <c r="D238" s="126">
        <v>40</v>
      </c>
      <c r="E238" s="125">
        <v>0.45763888888888898</v>
      </c>
      <c r="F238" s="67">
        <f t="shared" si="51"/>
        <v>0.45763888888888898</v>
      </c>
      <c r="G238" s="125">
        <v>0.499305555555556</v>
      </c>
      <c r="H238" s="67">
        <f t="shared" si="52"/>
        <v>0.499305555555556</v>
      </c>
      <c r="I238" s="117">
        <f t="shared" si="53"/>
        <v>0.50277777777777821</v>
      </c>
      <c r="J238" s="118" t="str">
        <f t="shared" si="54"/>
        <v/>
      </c>
      <c r="K238" s="119">
        <f t="shared" si="55"/>
        <v>60.000000000000504</v>
      </c>
      <c r="L238" s="118">
        <f t="shared" si="56"/>
        <v>2</v>
      </c>
      <c r="M238" s="116">
        <f t="shared" ca="1" si="57"/>
        <v>0.34722222222222199</v>
      </c>
      <c r="N238" s="118" t="e">
        <f t="shared" ca="1" si="58"/>
        <v>#VALUE!</v>
      </c>
      <c r="O238" s="118">
        <f t="shared" si="59"/>
        <v>100</v>
      </c>
      <c r="P238" s="120">
        <f t="shared" si="60"/>
        <v>11.425711806824168</v>
      </c>
      <c r="Q238" s="118">
        <f t="shared" si="61"/>
        <v>2400.00000000002</v>
      </c>
      <c r="R238" s="118">
        <f t="shared" si="62"/>
        <v>2500.00000000002</v>
      </c>
      <c r="S238" s="120">
        <f t="shared" si="63"/>
        <v>2411.425711806844</v>
      </c>
    </row>
    <row r="239" spans="1:19" ht="15.75" x14ac:dyDescent="0.25">
      <c r="A239" s="124">
        <v>37287</v>
      </c>
      <c r="B239" s="125">
        <v>0.34861111111111098</v>
      </c>
      <c r="D239" s="126">
        <v>0.01</v>
      </c>
      <c r="E239" s="125">
        <v>0.55972222222222201</v>
      </c>
      <c r="F239" s="67">
        <f t="shared" si="51"/>
        <v>0.55972222222222201</v>
      </c>
      <c r="G239" s="125">
        <v>0.56111111111111101</v>
      </c>
      <c r="H239" s="67">
        <f t="shared" si="52"/>
        <v>0.56111111111111101</v>
      </c>
      <c r="I239" s="117" t="str">
        <f t="shared" si="53"/>
        <v/>
      </c>
      <c r="J239" s="118">
        <f t="shared" si="54"/>
        <v>8.0000000000006111</v>
      </c>
      <c r="K239" s="119">
        <f t="shared" si="55"/>
        <v>2.0000000000001528</v>
      </c>
      <c r="L239" s="118">
        <f t="shared" si="56"/>
        <v>1</v>
      </c>
      <c r="M239" s="116">
        <f t="shared" ca="1" si="57"/>
        <v>0.34861111111111098</v>
      </c>
      <c r="N239" s="118" t="str">
        <f t="shared" si="58"/>
        <v/>
      </c>
      <c r="O239" s="118">
        <f t="shared" si="59"/>
        <v>160.04000000001221</v>
      </c>
      <c r="P239" s="120">
        <f t="shared" si="60"/>
        <v>38.572696088726303</v>
      </c>
      <c r="Q239" s="118">
        <f t="shared" si="61"/>
        <v>2.0000000000001527E-2</v>
      </c>
      <c r="R239" s="118">
        <f t="shared" si="62"/>
        <v>160.06000000001222</v>
      </c>
      <c r="S239" s="120">
        <f t="shared" si="63"/>
        <v>38.592696088726306</v>
      </c>
    </row>
    <row r="240" spans="1:19" ht="15.75" x14ac:dyDescent="0.25">
      <c r="A240" s="124"/>
      <c r="B240" s="125"/>
      <c r="D240" s="126">
        <v>40</v>
      </c>
      <c r="E240" s="125">
        <v>0.56666666666666698</v>
      </c>
      <c r="F240" s="67">
        <f t="shared" si="51"/>
        <v>0.56666666666666698</v>
      </c>
      <c r="G240" s="125">
        <v>0.60833333333333295</v>
      </c>
      <c r="H240" s="67">
        <f t="shared" si="52"/>
        <v>0.60833333333333295</v>
      </c>
      <c r="I240" s="117">
        <f t="shared" si="53"/>
        <v>0.61180555555555516</v>
      </c>
      <c r="J240" s="118" t="str">
        <f t="shared" si="54"/>
        <v/>
      </c>
      <c r="K240" s="119">
        <f t="shared" si="55"/>
        <v>59.999999999998991</v>
      </c>
      <c r="L240" s="118">
        <f t="shared" si="56"/>
        <v>2</v>
      </c>
      <c r="M240" s="116">
        <f t="shared" ca="1" si="57"/>
        <v>0.34861111111111098</v>
      </c>
      <c r="N240" s="118" t="e">
        <f t="shared" ca="1" si="58"/>
        <v>#VALUE!</v>
      </c>
      <c r="O240" s="118">
        <f t="shared" si="59"/>
        <v>100</v>
      </c>
      <c r="P240" s="120">
        <f t="shared" si="60"/>
        <v>11.425711806824168</v>
      </c>
      <c r="Q240" s="118">
        <f t="shared" si="61"/>
        <v>2399.9999999999595</v>
      </c>
      <c r="R240" s="118">
        <f t="shared" si="62"/>
        <v>2499.9999999999595</v>
      </c>
      <c r="S240" s="120">
        <f t="shared" si="63"/>
        <v>2411.4257118067835</v>
      </c>
    </row>
    <row r="241" spans="1:19" ht="15.75" x14ac:dyDescent="0.25">
      <c r="A241" s="124">
        <v>37288</v>
      </c>
      <c r="B241" s="125">
        <v>0.38263888888888897</v>
      </c>
      <c r="D241" s="126">
        <v>0.01</v>
      </c>
      <c r="E241" s="125">
        <v>0.42708333333333298</v>
      </c>
      <c r="F241" s="67">
        <f t="shared" si="51"/>
        <v>0.42708333333333298</v>
      </c>
      <c r="G241" s="125">
        <v>0.42986111111111103</v>
      </c>
      <c r="H241" s="67">
        <f t="shared" si="52"/>
        <v>0.42986111111111103</v>
      </c>
      <c r="I241" s="117" t="str">
        <f t="shared" si="53"/>
        <v/>
      </c>
      <c r="J241" s="118">
        <f t="shared" si="54"/>
        <v>17.000000000000579</v>
      </c>
      <c r="K241" s="119">
        <f t="shared" si="55"/>
        <v>4.0000000000003855</v>
      </c>
      <c r="L241" s="118">
        <f t="shared" si="56"/>
        <v>1</v>
      </c>
      <c r="M241" s="116">
        <f t="shared" ca="1" si="57"/>
        <v>0.38263888888888897</v>
      </c>
      <c r="N241" s="118" t="str">
        <f t="shared" si="58"/>
        <v/>
      </c>
      <c r="O241" s="118">
        <f t="shared" si="59"/>
        <v>850.08500000002903</v>
      </c>
      <c r="P241" s="120">
        <f t="shared" si="60"/>
        <v>184.55870081347479</v>
      </c>
      <c r="Q241" s="118">
        <f t="shared" si="61"/>
        <v>4.0000000000003859E-2</v>
      </c>
      <c r="R241" s="118">
        <f t="shared" si="62"/>
        <v>850.12500000002899</v>
      </c>
      <c r="S241" s="120">
        <f t="shared" si="63"/>
        <v>184.59870081347478</v>
      </c>
    </row>
    <row r="242" spans="1:19" ht="15.75" x14ac:dyDescent="0.25">
      <c r="A242" s="126"/>
      <c r="B242" s="125"/>
      <c r="D242" s="126">
        <v>100</v>
      </c>
      <c r="E242" s="125">
        <v>0.44166666666666698</v>
      </c>
      <c r="F242" s="67">
        <f t="shared" si="51"/>
        <v>0.44166666666666698</v>
      </c>
      <c r="G242" s="125">
        <v>0.44305555555555598</v>
      </c>
      <c r="H242" s="67">
        <f t="shared" si="52"/>
        <v>0.44305555555555598</v>
      </c>
      <c r="I242" s="117" t="str">
        <f t="shared" si="53"/>
        <v/>
      </c>
      <c r="J242" s="118">
        <f t="shared" si="54"/>
        <v>3.9999999999989466</v>
      </c>
      <c r="K242" s="119">
        <f t="shared" si="55"/>
        <v>2.0000000000001528</v>
      </c>
      <c r="L242" s="118">
        <f t="shared" si="56"/>
        <v>2</v>
      </c>
      <c r="M242" s="116">
        <f t="shared" ca="1" si="57"/>
        <v>0.38263888888888897</v>
      </c>
      <c r="N242" s="118" t="str">
        <f t="shared" si="58"/>
        <v/>
      </c>
      <c r="O242" s="118">
        <f t="shared" si="59"/>
        <v>559.99999999985255</v>
      </c>
      <c r="P242" s="120">
        <f t="shared" si="60"/>
        <v>544.41521308215931</v>
      </c>
      <c r="Q242" s="118">
        <f t="shared" si="61"/>
        <v>200.00000000001529</v>
      </c>
      <c r="R242" s="118">
        <f t="shared" si="62"/>
        <v>759.9999999998679</v>
      </c>
      <c r="S242" s="120">
        <f t="shared" si="63"/>
        <v>744.41521308217466</v>
      </c>
    </row>
    <row r="243" spans="1:19" ht="15.75" x14ac:dyDescent="0.25">
      <c r="A243" s="126"/>
      <c r="B243" s="125"/>
      <c r="D243" s="126">
        <v>180</v>
      </c>
      <c r="E243" s="125">
        <v>0.44583333333333303</v>
      </c>
      <c r="F243" s="67">
        <f t="shared" si="51"/>
        <v>0.44583333333333303</v>
      </c>
      <c r="G243" s="125">
        <v>0.44652777777777802</v>
      </c>
      <c r="H243" s="67">
        <f t="shared" si="52"/>
        <v>0.44652777777777802</v>
      </c>
      <c r="I243" s="117">
        <f t="shared" si="53"/>
        <v>0.45000000000000023</v>
      </c>
      <c r="J243" s="118" t="str">
        <f t="shared" si="54"/>
        <v/>
      </c>
      <c r="K243" s="119">
        <f t="shared" si="55"/>
        <v>1.0000000000007958</v>
      </c>
      <c r="L243" s="118">
        <f t="shared" si="56"/>
        <v>3</v>
      </c>
      <c r="M243" s="116">
        <f t="shared" ca="1" si="57"/>
        <v>0.38263888888888897</v>
      </c>
      <c r="N243" s="118" t="e">
        <f t="shared" ca="1" si="58"/>
        <v>#VALUE!</v>
      </c>
      <c r="O243" s="118">
        <f t="shared" si="59"/>
        <v>450</v>
      </c>
      <c r="P243" s="120">
        <f t="shared" si="60"/>
        <v>47.347346607878421</v>
      </c>
      <c r="Q243" s="118">
        <f t="shared" si="61"/>
        <v>180.00000000014325</v>
      </c>
      <c r="R243" s="118">
        <f t="shared" si="62"/>
        <v>630.00000000014325</v>
      </c>
      <c r="S243" s="120">
        <f t="shared" si="63"/>
        <v>227.34734660802167</v>
      </c>
    </row>
    <row r="244" spans="1:19" ht="15.75" x14ac:dyDescent="0.25">
      <c r="A244" s="124">
        <v>37288</v>
      </c>
      <c r="B244" s="125">
        <f>TIME(13,10,0)</f>
        <v>0.54861111111111105</v>
      </c>
      <c r="D244" s="126">
        <v>80</v>
      </c>
      <c r="E244" s="125">
        <v>0.56388888888888899</v>
      </c>
      <c r="F244" s="67">
        <f t="shared" si="51"/>
        <v>0.56388888888888899</v>
      </c>
      <c r="G244" s="125">
        <v>0.56527777777777799</v>
      </c>
      <c r="H244" s="67">
        <f t="shared" si="52"/>
        <v>0.56527777777777799</v>
      </c>
      <c r="I244" s="117" t="str">
        <f t="shared" si="53"/>
        <v/>
      </c>
      <c r="J244" s="118">
        <f t="shared" si="54"/>
        <v>2.9999999999995097</v>
      </c>
      <c r="K244" s="119">
        <f t="shared" si="55"/>
        <v>2.0000000000001528</v>
      </c>
      <c r="L244" s="118">
        <f t="shared" si="56"/>
        <v>1</v>
      </c>
      <c r="M244" s="116">
        <f t="shared" ca="1" si="57"/>
        <v>0.54861111111111105</v>
      </c>
      <c r="N244" s="118" t="str">
        <f t="shared" si="58"/>
        <v/>
      </c>
      <c r="O244" s="118">
        <f t="shared" si="59"/>
        <v>389.99999999993628</v>
      </c>
      <c r="P244" s="120">
        <f t="shared" si="60"/>
        <v>369.94552252445266</v>
      </c>
      <c r="Q244" s="118">
        <f t="shared" si="61"/>
        <v>160.00000000001222</v>
      </c>
      <c r="R244" s="118">
        <f t="shared" si="62"/>
        <v>549.9999999999485</v>
      </c>
      <c r="S244" s="120">
        <f t="shared" si="63"/>
        <v>529.94552252446488</v>
      </c>
    </row>
    <row r="245" spans="1:19" ht="15.75" x14ac:dyDescent="0.25">
      <c r="B245" s="129"/>
      <c r="D245" s="126">
        <v>180</v>
      </c>
      <c r="E245" s="125">
        <v>0.56736111111111098</v>
      </c>
      <c r="F245" s="67">
        <f t="shared" si="51"/>
        <v>0.56736111111111098</v>
      </c>
      <c r="G245" s="125">
        <v>0.67152777777777795</v>
      </c>
      <c r="H245" s="67">
        <f t="shared" si="52"/>
        <v>0.67152777777777795</v>
      </c>
      <c r="I245" s="117">
        <f t="shared" si="53"/>
        <v>0.67500000000000016</v>
      </c>
      <c r="J245" s="118" t="str">
        <f t="shared" si="54"/>
        <v/>
      </c>
      <c r="K245" s="119">
        <f t="shared" si="55"/>
        <v>150.00000000000043</v>
      </c>
      <c r="L245" s="118">
        <f t="shared" si="56"/>
        <v>2</v>
      </c>
      <c r="M245" s="116">
        <f t="shared" ca="1" si="57"/>
        <v>0.54861111111111105</v>
      </c>
      <c r="N245" s="118" t="e">
        <f t="shared" ca="1" si="58"/>
        <v>#VALUE!</v>
      </c>
      <c r="O245" s="118">
        <f t="shared" si="59"/>
        <v>450</v>
      </c>
      <c r="P245" s="120">
        <f t="shared" si="60"/>
        <v>47.347346607878421</v>
      </c>
      <c r="Q245" s="118">
        <f t="shared" si="61"/>
        <v>27000.000000000076</v>
      </c>
      <c r="R245" s="118">
        <f t="shared" si="62"/>
        <v>27450.000000000076</v>
      </c>
      <c r="S245" s="120">
        <f t="shared" si="63"/>
        <v>27047.347346607956</v>
      </c>
    </row>
    <row r="246" spans="1:19" ht="15.75" x14ac:dyDescent="0.25">
      <c r="A246" s="124">
        <v>37292</v>
      </c>
      <c r="B246" s="125">
        <v>0.62986111111111098</v>
      </c>
      <c r="D246" s="126">
        <v>7.0000000000000001E-3</v>
      </c>
      <c r="E246" s="125">
        <v>0.68333333333333302</v>
      </c>
      <c r="F246" s="67">
        <f t="shared" si="51"/>
        <v>0.68333333333333302</v>
      </c>
      <c r="G246" s="125">
        <v>0.68888888888888899</v>
      </c>
      <c r="H246" s="67">
        <f t="shared" si="52"/>
        <v>0.68888888888888899</v>
      </c>
      <c r="I246" s="117" t="str">
        <f t="shared" si="53"/>
        <v/>
      </c>
      <c r="J246" s="118">
        <f t="shared" si="54"/>
        <v>4.9999999999996625</v>
      </c>
      <c r="K246" s="119">
        <f t="shared" si="55"/>
        <v>8.0000000000006111</v>
      </c>
      <c r="L246" s="118">
        <f t="shared" si="56"/>
        <v>1</v>
      </c>
      <c r="M246" s="116">
        <f t="shared" ca="1" si="57"/>
        <v>0.62986111111111098</v>
      </c>
      <c r="N246" s="118" t="str">
        <f t="shared" si="58"/>
        <v/>
      </c>
      <c r="O246" s="118">
        <f t="shared" si="59"/>
        <v>4.0174999999997292</v>
      </c>
      <c r="P246" s="120">
        <f t="shared" si="60"/>
        <v>1.4663899725439744</v>
      </c>
      <c r="Q246" s="118">
        <f t="shared" si="61"/>
        <v>5.6000000000004276E-2</v>
      </c>
      <c r="R246" s="118">
        <f t="shared" si="62"/>
        <v>4.0734999999997337</v>
      </c>
      <c r="S246" s="120">
        <f t="shared" si="63"/>
        <v>1.5223899725439787</v>
      </c>
    </row>
    <row r="247" spans="1:19" ht="15.75" x14ac:dyDescent="0.25">
      <c r="A247" s="126"/>
      <c r="B247" s="125"/>
      <c r="D247" s="126">
        <v>1.6</v>
      </c>
      <c r="E247" s="125">
        <v>0.69236111111111098</v>
      </c>
      <c r="F247" s="67">
        <f t="shared" si="51"/>
        <v>0.69236111111111098</v>
      </c>
      <c r="G247" s="125">
        <v>0.70625000000000004</v>
      </c>
      <c r="H247" s="67">
        <f t="shared" si="52"/>
        <v>0.70625000000000004</v>
      </c>
      <c r="I247" s="117">
        <f t="shared" si="53"/>
        <v>0.70972222222222225</v>
      </c>
      <c r="J247" s="118" t="str">
        <f t="shared" si="54"/>
        <v/>
      </c>
      <c r="K247" s="119">
        <f t="shared" si="55"/>
        <v>20.000000000000249</v>
      </c>
      <c r="L247" s="118">
        <f t="shared" si="56"/>
        <v>2</v>
      </c>
      <c r="M247" s="116">
        <f t="shared" ca="1" si="57"/>
        <v>0.62986111111111098</v>
      </c>
      <c r="N247" s="118" t="e">
        <f t="shared" ca="1" si="58"/>
        <v>#VALUE!</v>
      </c>
      <c r="O247" s="118">
        <f t="shared" si="59"/>
        <v>4</v>
      </c>
      <c r="P247" s="120">
        <f t="shared" si="60"/>
        <v>0.56000790785017607</v>
      </c>
      <c r="Q247" s="118">
        <f t="shared" si="61"/>
        <v>32.000000000000398</v>
      </c>
      <c r="R247" s="118">
        <f t="shared" si="62"/>
        <v>36.000000000000398</v>
      </c>
      <c r="S247" s="120">
        <f t="shared" si="63"/>
        <v>32.560007907850576</v>
      </c>
    </row>
    <row r="248" spans="1:19" ht="15.75" x14ac:dyDescent="0.25">
      <c r="A248" s="124">
        <v>37293</v>
      </c>
      <c r="B248" s="125">
        <v>0.40902777777777799</v>
      </c>
      <c r="D248" s="126">
        <v>5.0000000000000001E-3</v>
      </c>
      <c r="E248" s="125">
        <v>0.57638888888888895</v>
      </c>
      <c r="F248" s="67">
        <f t="shared" si="51"/>
        <v>0.57638888888888895</v>
      </c>
      <c r="G248" s="125">
        <v>0.57847222222222205</v>
      </c>
      <c r="H248" s="67">
        <f t="shared" si="52"/>
        <v>0.57847222222222205</v>
      </c>
      <c r="I248" s="117" t="str">
        <f t="shared" si="53"/>
        <v/>
      </c>
      <c r="J248" s="118">
        <f t="shared" si="54"/>
        <v>6.0000000000004583</v>
      </c>
      <c r="K248" s="119">
        <f t="shared" si="55"/>
        <v>2.9999999999996696</v>
      </c>
      <c r="L248" s="118">
        <f t="shared" si="56"/>
        <v>1</v>
      </c>
      <c r="M248" s="116">
        <f t="shared" ca="1" si="57"/>
        <v>0.40902777777777799</v>
      </c>
      <c r="N248" s="118" t="str">
        <f t="shared" si="58"/>
        <v/>
      </c>
      <c r="O248" s="118">
        <f t="shared" si="59"/>
        <v>3.0150000000002302</v>
      </c>
      <c r="P248" s="120">
        <f t="shared" si="60"/>
        <v>1.1268151378349529</v>
      </c>
      <c r="Q248" s="118">
        <f t="shared" si="61"/>
        <v>1.4999999999998348E-2</v>
      </c>
      <c r="R248" s="118">
        <f t="shared" si="62"/>
        <v>3.0300000000002285</v>
      </c>
      <c r="S248" s="120">
        <f t="shared" si="63"/>
        <v>1.1418151378349513</v>
      </c>
    </row>
    <row r="249" spans="1:19" ht="15.75" x14ac:dyDescent="0.25">
      <c r="A249" s="126"/>
      <c r="B249" s="125"/>
      <c r="D249" s="126">
        <v>1</v>
      </c>
      <c r="E249" s="125">
        <v>0.58263888888888904</v>
      </c>
      <c r="F249" s="67">
        <f t="shared" si="51"/>
        <v>0.58263888888888904</v>
      </c>
      <c r="G249" s="125">
        <v>0.64097222222222205</v>
      </c>
      <c r="H249" s="67">
        <f t="shared" si="52"/>
        <v>0.64097222222222205</v>
      </c>
      <c r="I249" s="117" t="str">
        <f t="shared" si="53"/>
        <v/>
      </c>
      <c r="J249" s="118">
        <f t="shared" si="54"/>
        <v>4.0000000000003055</v>
      </c>
      <c r="K249" s="119">
        <f t="shared" si="55"/>
        <v>83.999999999999545</v>
      </c>
      <c r="L249" s="118">
        <f t="shared" si="56"/>
        <v>2</v>
      </c>
      <c r="M249" s="116">
        <f t="shared" ca="1" si="57"/>
        <v>0.40902777777777799</v>
      </c>
      <c r="N249" s="118" t="str">
        <f t="shared" si="58"/>
        <v/>
      </c>
      <c r="O249" s="118">
        <f t="shared" si="59"/>
        <v>22.00000000000168</v>
      </c>
      <c r="P249" s="120">
        <f t="shared" si="60"/>
        <v>15.634607459536269</v>
      </c>
      <c r="Q249" s="118">
        <f t="shared" si="61"/>
        <v>83.999999999999545</v>
      </c>
      <c r="R249" s="118">
        <f t="shared" si="62"/>
        <v>106.00000000000122</v>
      </c>
      <c r="S249" s="120">
        <f t="shared" si="63"/>
        <v>99.634607459535815</v>
      </c>
    </row>
    <row r="250" spans="1:19" ht="15.75" x14ac:dyDescent="0.25">
      <c r="A250" s="126"/>
      <c r="B250" s="125"/>
      <c r="D250" s="126">
        <v>10</v>
      </c>
      <c r="E250" s="125">
        <v>0.64375000000000004</v>
      </c>
      <c r="F250" s="67">
        <f t="shared" si="51"/>
        <v>0.64375000000000004</v>
      </c>
      <c r="G250" s="125">
        <v>0.67013888888888895</v>
      </c>
      <c r="H250" s="67">
        <f t="shared" si="52"/>
        <v>0.67013888888888895</v>
      </c>
      <c r="I250" s="117" t="str">
        <f t="shared" si="53"/>
        <v/>
      </c>
      <c r="J250" s="118">
        <f t="shared" si="54"/>
        <v>2.9999999999996696</v>
      </c>
      <c r="K250" s="119">
        <f t="shared" si="55"/>
        <v>38.000000000000028</v>
      </c>
      <c r="L250" s="118">
        <f t="shared" si="56"/>
        <v>3</v>
      </c>
      <c r="M250" s="116">
        <f t="shared" ca="1" si="57"/>
        <v>0.40902777777777799</v>
      </c>
      <c r="N250" s="118" t="str">
        <f t="shared" si="58"/>
        <v/>
      </c>
      <c r="O250" s="118">
        <f t="shared" si="59"/>
        <v>16.499999999998181</v>
      </c>
      <c r="P250" s="120">
        <f t="shared" si="60"/>
        <v>11.725955594650015</v>
      </c>
      <c r="Q250" s="118">
        <f t="shared" si="61"/>
        <v>380.00000000000028</v>
      </c>
      <c r="R250" s="118">
        <f t="shared" si="62"/>
        <v>396.49999999999847</v>
      </c>
      <c r="S250" s="120">
        <f t="shared" si="63"/>
        <v>391.72595559465032</v>
      </c>
    </row>
    <row r="251" spans="1:19" ht="15.75" x14ac:dyDescent="0.25">
      <c r="B251" s="129"/>
      <c r="D251" s="126">
        <v>1</v>
      </c>
      <c r="E251" s="125">
        <v>0.67222222222222205</v>
      </c>
      <c r="F251" s="67">
        <f t="shared" si="51"/>
        <v>0.67222222222222205</v>
      </c>
      <c r="G251" s="125">
        <v>0.68472222222222201</v>
      </c>
      <c r="H251" s="67">
        <f t="shared" si="52"/>
        <v>0.68472222222222201</v>
      </c>
      <c r="I251" s="117">
        <f t="shared" si="53"/>
        <v>0.68819444444444422</v>
      </c>
      <c r="J251" s="118" t="str">
        <f t="shared" si="54"/>
        <v/>
      </c>
      <c r="K251" s="119">
        <f t="shared" si="55"/>
        <v>17.999999999999936</v>
      </c>
      <c r="L251" s="118">
        <f t="shared" si="56"/>
        <v>4</v>
      </c>
      <c r="M251" s="116">
        <f t="shared" ca="1" si="57"/>
        <v>0.40902777777777799</v>
      </c>
      <c r="N251" s="118" t="e">
        <f t="shared" ca="1" si="58"/>
        <v>#VALUE!</v>
      </c>
      <c r="O251" s="118">
        <f t="shared" si="59"/>
        <v>2.5</v>
      </c>
      <c r="P251" s="120">
        <f t="shared" si="60"/>
        <v>0.36191198291773735</v>
      </c>
      <c r="Q251" s="118">
        <f t="shared" si="61"/>
        <v>17.999999999999936</v>
      </c>
      <c r="R251" s="118">
        <f t="shared" si="62"/>
        <v>20.499999999999936</v>
      </c>
      <c r="S251" s="120">
        <f t="shared" si="63"/>
        <v>18.361911982917672</v>
      </c>
    </row>
    <row r="252" spans="1:19" ht="15.75" x14ac:dyDescent="0.25">
      <c r="A252" s="124">
        <v>37294</v>
      </c>
      <c r="B252" s="125">
        <v>0.43333333333333302</v>
      </c>
      <c r="D252" s="126">
        <v>0.01</v>
      </c>
      <c r="E252" s="125">
        <v>0.57708333333333295</v>
      </c>
      <c r="F252" s="67">
        <f t="shared" si="51"/>
        <v>0.57708333333333295</v>
      </c>
      <c r="G252" s="125">
        <v>0.58194444444444504</v>
      </c>
      <c r="H252" s="67">
        <f t="shared" si="52"/>
        <v>0.58194444444444504</v>
      </c>
      <c r="I252" s="117" t="str">
        <f t="shared" si="53"/>
        <v/>
      </c>
      <c r="J252" s="118">
        <f t="shared" si="54"/>
        <v>6.9999999999998153</v>
      </c>
      <c r="K252" s="119">
        <f t="shared" si="55"/>
        <v>7.000000000001414</v>
      </c>
      <c r="L252" s="118">
        <f t="shared" si="56"/>
        <v>1</v>
      </c>
      <c r="M252" s="116">
        <f t="shared" ca="1" si="57"/>
        <v>0.43333333333333302</v>
      </c>
      <c r="N252" s="118" t="str">
        <f t="shared" si="58"/>
        <v/>
      </c>
      <c r="O252" s="118">
        <f t="shared" si="59"/>
        <v>7.0349999999998136</v>
      </c>
      <c r="P252" s="120">
        <f t="shared" si="60"/>
        <v>2.6291859522814907</v>
      </c>
      <c r="Q252" s="118">
        <f t="shared" si="61"/>
        <v>7.0000000000014148E-2</v>
      </c>
      <c r="R252" s="118">
        <f t="shared" si="62"/>
        <v>7.1049999999998281</v>
      </c>
      <c r="S252" s="120">
        <f t="shared" si="63"/>
        <v>2.6991859522815047</v>
      </c>
    </row>
    <row r="253" spans="1:19" ht="15.75" x14ac:dyDescent="0.25">
      <c r="A253" s="126"/>
      <c r="B253" s="125"/>
      <c r="D253" s="126">
        <v>2</v>
      </c>
      <c r="E253" s="125">
        <v>0.58680555555555602</v>
      </c>
      <c r="F253" s="67">
        <f t="shared" si="51"/>
        <v>0.58680555555555602</v>
      </c>
      <c r="G253" s="125">
        <v>0.64861111111111103</v>
      </c>
      <c r="H253" s="67">
        <f t="shared" si="52"/>
        <v>0.64861111111111103</v>
      </c>
      <c r="I253" s="117" t="str">
        <f t="shared" si="53"/>
        <v/>
      </c>
      <c r="J253" s="118">
        <f t="shared" si="54"/>
        <v>6.0000000000004583</v>
      </c>
      <c r="K253" s="119">
        <f t="shared" si="55"/>
        <v>88.999999999999204</v>
      </c>
      <c r="L253" s="118">
        <f t="shared" si="56"/>
        <v>2</v>
      </c>
      <c r="M253" s="116">
        <f t="shared" ca="1" si="57"/>
        <v>0.43333333333333302</v>
      </c>
      <c r="N253" s="118" t="str">
        <f t="shared" si="58"/>
        <v/>
      </c>
      <c r="O253" s="118">
        <f t="shared" si="59"/>
        <v>306.00000000002336</v>
      </c>
      <c r="P253" s="120">
        <f t="shared" si="60"/>
        <v>150.30588338412804</v>
      </c>
      <c r="Q253" s="118">
        <f t="shared" si="61"/>
        <v>177.99999999999841</v>
      </c>
      <c r="R253" s="118">
        <f t="shared" si="62"/>
        <v>484.00000000002177</v>
      </c>
      <c r="S253" s="120">
        <f t="shared" si="63"/>
        <v>328.30588338412645</v>
      </c>
    </row>
    <row r="254" spans="1:19" ht="15.75" x14ac:dyDescent="0.25">
      <c r="A254" s="126"/>
      <c r="B254" s="125"/>
      <c r="D254" s="126">
        <v>100</v>
      </c>
      <c r="E254" s="125">
        <v>0.65277777777777801</v>
      </c>
      <c r="F254" s="67">
        <f t="shared" si="51"/>
        <v>0.65277777777777801</v>
      </c>
      <c r="G254" s="125">
        <v>0.68402777777777801</v>
      </c>
      <c r="H254" s="67">
        <f t="shared" si="52"/>
        <v>0.68402777777777801</v>
      </c>
      <c r="I254" s="117">
        <f t="shared" si="53"/>
        <v>0.68750000000000022</v>
      </c>
      <c r="J254" s="118" t="str">
        <f t="shared" si="54"/>
        <v/>
      </c>
      <c r="K254" s="119">
        <f t="shared" si="55"/>
        <v>45</v>
      </c>
      <c r="L254" s="118">
        <f t="shared" si="56"/>
        <v>3</v>
      </c>
      <c r="M254" s="116">
        <f t="shared" ca="1" si="57"/>
        <v>0.43333333333333302</v>
      </c>
      <c r="N254" s="118" t="e">
        <f t="shared" ca="1" si="58"/>
        <v>#VALUE!</v>
      </c>
      <c r="O254" s="118">
        <f t="shared" si="59"/>
        <v>250</v>
      </c>
      <c r="P254" s="120">
        <f t="shared" si="60"/>
        <v>27.143420404993254</v>
      </c>
      <c r="Q254" s="118">
        <f t="shared" si="61"/>
        <v>4500</v>
      </c>
      <c r="R254" s="118">
        <f t="shared" si="62"/>
        <v>4750</v>
      </c>
      <c r="S254" s="120">
        <f t="shared" si="63"/>
        <v>4527.1434204049929</v>
      </c>
    </row>
    <row r="255" spans="1:19" ht="15.75" x14ac:dyDescent="0.25">
      <c r="A255" s="124">
        <v>37295</v>
      </c>
      <c r="B255" s="125">
        <v>0.34930555555555598</v>
      </c>
      <c r="D255" s="126">
        <v>0.01</v>
      </c>
      <c r="E255" s="125">
        <v>0.41597222222222202</v>
      </c>
      <c r="F255" s="67">
        <f t="shared" si="51"/>
        <v>0.41597222222222202</v>
      </c>
      <c r="G255" s="125">
        <v>0.420833333333333</v>
      </c>
      <c r="H255" s="67">
        <f t="shared" si="52"/>
        <v>0.420833333333333</v>
      </c>
      <c r="I255" s="117" t="str">
        <f t="shared" si="53"/>
        <v/>
      </c>
      <c r="J255" s="118">
        <f t="shared" si="54"/>
        <v>10.000000000000764</v>
      </c>
      <c r="K255" s="119">
        <f t="shared" si="55"/>
        <v>6.9999999999998153</v>
      </c>
      <c r="L255" s="118">
        <f t="shared" si="56"/>
        <v>1</v>
      </c>
      <c r="M255" s="116">
        <f t="shared" ca="1" si="57"/>
        <v>0.34930555555555598</v>
      </c>
      <c r="N255" s="118" t="str">
        <f t="shared" si="58"/>
        <v/>
      </c>
      <c r="O255" s="118">
        <f t="shared" si="59"/>
        <v>10.050000000000766</v>
      </c>
      <c r="P255" s="120">
        <f t="shared" si="60"/>
        <v>3.7559799318310869</v>
      </c>
      <c r="Q255" s="118">
        <f t="shared" si="61"/>
        <v>6.9999999999998161E-2</v>
      </c>
      <c r="R255" s="118">
        <f t="shared" si="62"/>
        <v>10.120000000000765</v>
      </c>
      <c r="S255" s="120">
        <f t="shared" si="63"/>
        <v>3.825979931831085</v>
      </c>
    </row>
    <row r="256" spans="1:19" ht="15.75" x14ac:dyDescent="0.25">
      <c r="A256" s="126"/>
      <c r="B256" s="125"/>
      <c r="D256" s="126">
        <v>2</v>
      </c>
      <c r="E256" s="125">
        <v>0.42777777777777798</v>
      </c>
      <c r="F256" s="67">
        <f t="shared" si="51"/>
        <v>0.42777777777777798</v>
      </c>
      <c r="G256" s="125">
        <v>0.44444444444444398</v>
      </c>
      <c r="H256" s="67">
        <f t="shared" si="52"/>
        <v>0.44444444444444398</v>
      </c>
      <c r="I256" s="117" t="str">
        <f t="shared" si="53"/>
        <v/>
      </c>
      <c r="J256" s="118">
        <f t="shared" si="54"/>
        <v>10.000000000000844</v>
      </c>
      <c r="K256" s="119">
        <f t="shared" si="55"/>
        <v>23.999999999999034</v>
      </c>
      <c r="L256" s="118">
        <f t="shared" si="56"/>
        <v>2</v>
      </c>
      <c r="M256" s="116">
        <f t="shared" ca="1" si="57"/>
        <v>0.34930555555555598</v>
      </c>
      <c r="N256" s="118" t="str">
        <f t="shared" si="58"/>
        <v/>
      </c>
      <c r="O256" s="118">
        <f t="shared" si="59"/>
        <v>510.00000000004303</v>
      </c>
      <c r="P256" s="120">
        <f t="shared" si="60"/>
        <v>250.50980564021538</v>
      </c>
      <c r="Q256" s="118">
        <f t="shared" si="61"/>
        <v>47.999999999998067</v>
      </c>
      <c r="R256" s="118">
        <f t="shared" si="62"/>
        <v>558.00000000004115</v>
      </c>
      <c r="S256" s="120">
        <f t="shared" si="63"/>
        <v>298.50980564021347</v>
      </c>
    </row>
    <row r="257" spans="1:19" ht="15.75" x14ac:dyDescent="0.25">
      <c r="A257" s="126"/>
      <c r="B257" s="125"/>
      <c r="D257" s="126">
        <v>100</v>
      </c>
      <c r="E257" s="125">
        <v>0.45138888888888901</v>
      </c>
      <c r="F257" s="67">
        <f t="shared" si="51"/>
        <v>0.45138888888888901</v>
      </c>
      <c r="G257" s="125">
        <v>0.45763888888888898</v>
      </c>
      <c r="H257" s="67">
        <f t="shared" si="52"/>
        <v>0.45763888888888898</v>
      </c>
      <c r="I257" s="117" t="str">
        <f t="shared" si="53"/>
        <v/>
      </c>
      <c r="J257" s="118">
        <f t="shared" si="54"/>
        <v>6.0000000000005382</v>
      </c>
      <c r="K257" s="119">
        <f t="shared" si="55"/>
        <v>8.999999999999968</v>
      </c>
      <c r="L257" s="118">
        <f t="shared" si="56"/>
        <v>3</v>
      </c>
      <c r="M257" s="116">
        <f t="shared" ca="1" si="57"/>
        <v>0.34930555555555598</v>
      </c>
      <c r="N257" s="118" t="str">
        <f t="shared" si="58"/>
        <v/>
      </c>
      <c r="O257" s="118">
        <f t="shared" si="59"/>
        <v>870.00000000007799</v>
      </c>
      <c r="P257" s="120">
        <f t="shared" si="60"/>
        <v>841.31297732795406</v>
      </c>
      <c r="Q257" s="118">
        <f t="shared" si="61"/>
        <v>899.99999999999682</v>
      </c>
      <c r="R257" s="118">
        <f t="shared" si="62"/>
        <v>1770.0000000000748</v>
      </c>
      <c r="S257" s="120">
        <f t="shared" si="63"/>
        <v>1741.3129773279509</v>
      </c>
    </row>
    <row r="258" spans="1:19" ht="15.75" x14ac:dyDescent="0.25">
      <c r="B258" s="129"/>
      <c r="D258" s="126">
        <v>190</v>
      </c>
      <c r="E258" s="125">
        <v>0.46180555555555602</v>
      </c>
      <c r="F258" s="67">
        <f t="shared" ref="F258:F321" si="64">E258</f>
        <v>0.46180555555555602</v>
      </c>
      <c r="G258" s="125">
        <v>0.54652777777777795</v>
      </c>
      <c r="H258" s="67">
        <f t="shared" ref="H258:H321" si="65">G258</f>
        <v>0.54652777777777795</v>
      </c>
      <c r="I258" s="117">
        <f t="shared" ref="I258:I321" si="66">IF(OR(A259&lt;&gt;"",D259=""),H258+TIME(0,5,0),"")</f>
        <v>0.55000000000000016</v>
      </c>
      <c r="J258" s="118" t="str">
        <f t="shared" ref="J258:J321" si="67">IF(AND(OR(AND(A258&lt;&gt;"",A259=""),AND(A258="",A259="")),D259&lt;&gt;""),(F259-H258)*1440,"")</f>
        <v/>
      </c>
      <c r="K258" s="119">
        <f t="shared" ref="K258:K321" si="68">(H258-F258)*1440</f>
        <v>121.99999999999957</v>
      </c>
      <c r="L258" s="118">
        <f t="shared" ref="L258:L321" si="69">IF(A258&lt;&gt;"",1,L257+1)</f>
        <v>4</v>
      </c>
      <c r="M258" s="116">
        <f t="shared" ref="M258:M321" ca="1" si="70">OFFSET(B258,-L258+1,0)</f>
        <v>0.34930555555555598</v>
      </c>
      <c r="N258" s="118" t="e">
        <f t="shared" ref="N258:N321" ca="1" si="71">IF(I258&lt;&gt;"",(I258-VALUE(CONCATENATE(LEFT(M258,LEN(M258)-2),":",RIGHT(M258,2))))*1440,"")</f>
        <v>#VALUE!</v>
      </c>
      <c r="O258" s="118">
        <f t="shared" ref="O258:O321" si="72">IF(J258&lt;&gt;"",(D258+D259)*J258/2,D258*5/2)</f>
        <v>475</v>
      </c>
      <c r="P258" s="120">
        <f t="shared" ref="P258:P321" si="73">IF(J258&lt;&gt;"",(D259-D258)*J258/LN((D259+0.000001)/(D258+0.000001)),-5*(D258-0.000001)/(LN(1/D258)-13.8155))</f>
        <v>49.836002378478838</v>
      </c>
      <c r="Q258" s="118">
        <f t="shared" ref="Q258:Q321" si="74">(D258*K258)</f>
        <v>23179.99999999992</v>
      </c>
      <c r="R258" s="118">
        <f t="shared" ref="R258:R321" si="75">O258+Q258</f>
        <v>23654.99999999992</v>
      </c>
      <c r="S258" s="120">
        <f t="shared" ref="S258:S321" si="76">P258+Q258</f>
        <v>23229.836002378397</v>
      </c>
    </row>
    <row r="259" spans="1:19" ht="15.75" x14ac:dyDescent="0.25">
      <c r="A259" s="124">
        <v>37299</v>
      </c>
      <c r="B259" s="125">
        <v>0.343055555555556</v>
      </c>
      <c r="D259" s="126">
        <v>0.01</v>
      </c>
      <c r="E259" s="125">
        <v>0.41597222222222202</v>
      </c>
      <c r="F259" s="67">
        <f t="shared" si="64"/>
        <v>0.41597222222222202</v>
      </c>
      <c r="G259" s="125">
        <v>0.43541666666666701</v>
      </c>
      <c r="H259" s="67">
        <f t="shared" si="65"/>
        <v>0.43541666666666701</v>
      </c>
      <c r="I259" s="117" t="str">
        <f t="shared" si="66"/>
        <v/>
      </c>
      <c r="J259" s="118">
        <f t="shared" si="67"/>
        <v>7.9999999999991722</v>
      </c>
      <c r="K259" s="119">
        <f t="shared" si="68"/>
        <v>28.000000000000782</v>
      </c>
      <c r="L259" s="118">
        <f t="shared" si="69"/>
        <v>1</v>
      </c>
      <c r="M259" s="116">
        <f t="shared" ca="1" si="70"/>
        <v>0.343055555555556</v>
      </c>
      <c r="N259" s="118" t="str">
        <f t="shared" si="71"/>
        <v/>
      </c>
      <c r="O259" s="118">
        <f t="shared" si="72"/>
        <v>600.03999999993789</v>
      </c>
      <c r="P259" s="120">
        <f t="shared" si="73"/>
        <v>124.78751569807207</v>
      </c>
      <c r="Q259" s="118">
        <f t="shared" si="74"/>
        <v>0.2800000000000078</v>
      </c>
      <c r="R259" s="118">
        <f t="shared" si="75"/>
        <v>600.31999999993786</v>
      </c>
      <c r="S259" s="120">
        <f t="shared" si="76"/>
        <v>125.06751569807207</v>
      </c>
    </row>
    <row r="260" spans="1:19" ht="15.75" x14ac:dyDescent="0.25">
      <c r="A260" s="126"/>
      <c r="B260" s="125"/>
      <c r="D260" s="126">
        <v>150</v>
      </c>
      <c r="E260" s="125">
        <v>0.44097222222222199</v>
      </c>
      <c r="F260" s="67">
        <f t="shared" si="64"/>
        <v>0.44097222222222199</v>
      </c>
      <c r="G260" s="125">
        <v>0.44374999999999998</v>
      </c>
      <c r="H260" s="67">
        <f t="shared" si="65"/>
        <v>0.44374999999999998</v>
      </c>
      <c r="I260" s="117" t="str">
        <f t="shared" si="66"/>
        <v/>
      </c>
      <c r="J260" s="118">
        <f t="shared" si="67"/>
        <v>11.000000000000201</v>
      </c>
      <c r="K260" s="119">
        <f t="shared" si="68"/>
        <v>4.0000000000003055</v>
      </c>
      <c r="L260" s="118">
        <f t="shared" si="69"/>
        <v>2</v>
      </c>
      <c r="M260" s="116">
        <f t="shared" ca="1" si="70"/>
        <v>0.343055555555556</v>
      </c>
      <c r="N260" s="118" t="str">
        <f t="shared" si="71"/>
        <v/>
      </c>
      <c r="O260" s="118">
        <f t="shared" si="72"/>
        <v>924.00000000001683</v>
      </c>
      <c r="P260" s="120">
        <f t="shared" si="73"/>
        <v>684.82054645074766</v>
      </c>
      <c r="Q260" s="118">
        <f t="shared" si="74"/>
        <v>600.00000000004582</v>
      </c>
      <c r="R260" s="118">
        <f t="shared" si="75"/>
        <v>1524.0000000000628</v>
      </c>
      <c r="S260" s="120">
        <f t="shared" si="76"/>
        <v>1284.8205464507935</v>
      </c>
    </row>
    <row r="261" spans="1:19" ht="15.75" x14ac:dyDescent="0.25">
      <c r="A261" s="126"/>
      <c r="B261" s="125"/>
      <c r="D261" s="126">
        <v>18</v>
      </c>
      <c r="E261" s="125">
        <v>0.45138888888888901</v>
      </c>
      <c r="F261" s="67">
        <f t="shared" si="64"/>
        <v>0.45138888888888901</v>
      </c>
      <c r="G261" s="125">
        <v>0.453472222222222</v>
      </c>
      <c r="H261" s="67">
        <f t="shared" si="65"/>
        <v>0.453472222222222</v>
      </c>
      <c r="I261" s="117" t="str">
        <f t="shared" si="66"/>
        <v/>
      </c>
      <c r="J261" s="118">
        <f t="shared" si="67"/>
        <v>6.0000000000004583</v>
      </c>
      <c r="K261" s="119">
        <f t="shared" si="68"/>
        <v>2.9999999999995097</v>
      </c>
      <c r="L261" s="118">
        <f t="shared" si="69"/>
        <v>3</v>
      </c>
      <c r="M261" s="116">
        <f t="shared" ca="1" si="70"/>
        <v>0.343055555555556</v>
      </c>
      <c r="N261" s="118" t="str">
        <f t="shared" si="71"/>
        <v/>
      </c>
      <c r="O261" s="118">
        <f t="shared" si="72"/>
        <v>59.400000000004539</v>
      </c>
      <c r="P261" s="120">
        <f t="shared" si="73"/>
        <v>42.213432807526964</v>
      </c>
      <c r="Q261" s="118">
        <f t="shared" si="74"/>
        <v>53.999999999991175</v>
      </c>
      <c r="R261" s="118">
        <f t="shared" si="75"/>
        <v>113.39999999999571</v>
      </c>
      <c r="S261" s="120">
        <f t="shared" si="76"/>
        <v>96.213432807518132</v>
      </c>
    </row>
    <row r="262" spans="1:19" ht="15.75" x14ac:dyDescent="0.25">
      <c r="B262" s="129"/>
      <c r="D262" s="126">
        <v>1.8</v>
      </c>
      <c r="E262" s="125">
        <v>0.45763888888888898</v>
      </c>
      <c r="F262" s="67">
        <f t="shared" si="64"/>
        <v>0.45763888888888898</v>
      </c>
      <c r="G262" s="125">
        <v>0.46041666666666697</v>
      </c>
      <c r="H262" s="67">
        <f t="shared" si="65"/>
        <v>0.46041666666666697</v>
      </c>
      <c r="I262" s="117">
        <f t="shared" si="66"/>
        <v>0.46388888888888918</v>
      </c>
      <c r="J262" s="118" t="str">
        <f t="shared" si="67"/>
        <v/>
      </c>
      <c r="K262" s="119">
        <f t="shared" si="68"/>
        <v>4.0000000000003055</v>
      </c>
      <c r="L262" s="118">
        <f t="shared" si="69"/>
        <v>4</v>
      </c>
      <c r="M262" s="116">
        <f t="shared" ca="1" si="70"/>
        <v>0.343055555555556</v>
      </c>
      <c r="N262" s="118" t="e">
        <f t="shared" ca="1" si="71"/>
        <v>#VALUE!</v>
      </c>
      <c r="O262" s="118">
        <f t="shared" si="72"/>
        <v>4.5</v>
      </c>
      <c r="P262" s="120">
        <f t="shared" si="73"/>
        <v>0.62485703502181611</v>
      </c>
      <c r="Q262" s="118">
        <f t="shared" si="74"/>
        <v>7.20000000000055</v>
      </c>
      <c r="R262" s="118">
        <f t="shared" si="75"/>
        <v>11.70000000000055</v>
      </c>
      <c r="S262" s="120">
        <f t="shared" si="76"/>
        <v>7.8248570350223661</v>
      </c>
    </row>
    <row r="263" spans="1:19" ht="15.75" x14ac:dyDescent="0.25">
      <c r="A263" s="124">
        <v>37299</v>
      </c>
      <c r="B263" s="125">
        <f>TIME(13,3,0)</f>
        <v>0.54375000000000007</v>
      </c>
      <c r="D263" s="126">
        <v>0.01</v>
      </c>
      <c r="E263" s="125">
        <v>0.594444444444444</v>
      </c>
      <c r="F263" s="67">
        <f t="shared" si="64"/>
        <v>0.594444444444444</v>
      </c>
      <c r="G263" s="125">
        <v>0.59861111111111098</v>
      </c>
      <c r="H263" s="67">
        <f t="shared" si="65"/>
        <v>0.59861111111111098</v>
      </c>
      <c r="I263" s="117" t="str">
        <f t="shared" si="66"/>
        <v/>
      </c>
      <c r="J263" s="118">
        <f t="shared" si="67"/>
        <v>13.999999999999631</v>
      </c>
      <c r="K263" s="119">
        <f t="shared" si="68"/>
        <v>6.0000000000004583</v>
      </c>
      <c r="L263" s="118">
        <f t="shared" si="69"/>
        <v>1</v>
      </c>
      <c r="M263" s="116">
        <f t="shared" ca="1" si="70"/>
        <v>0.54375000000000007</v>
      </c>
      <c r="N263" s="118" t="str">
        <f t="shared" si="71"/>
        <v/>
      </c>
      <c r="O263" s="118">
        <f t="shared" si="72"/>
        <v>3.5699999999999057</v>
      </c>
      <c r="P263" s="120">
        <f t="shared" si="73"/>
        <v>1.7536123473013887</v>
      </c>
      <c r="Q263" s="118">
        <f t="shared" si="74"/>
        <v>6.0000000000004584E-2</v>
      </c>
      <c r="R263" s="118">
        <f t="shared" si="75"/>
        <v>3.6299999999999102</v>
      </c>
      <c r="S263" s="120">
        <f t="shared" si="76"/>
        <v>1.8136123473013932</v>
      </c>
    </row>
    <row r="264" spans="1:19" ht="15.75" x14ac:dyDescent="0.25">
      <c r="B264" s="129"/>
      <c r="D264" s="126">
        <v>0.5</v>
      </c>
      <c r="E264" s="125">
        <v>0.60833333333333295</v>
      </c>
      <c r="F264" s="67">
        <f t="shared" si="64"/>
        <v>0.60833333333333295</v>
      </c>
      <c r="G264" s="125">
        <v>0.61111111111111105</v>
      </c>
      <c r="H264" s="67">
        <f t="shared" si="65"/>
        <v>0.61111111111111105</v>
      </c>
      <c r="I264" s="117">
        <f t="shared" si="66"/>
        <v>0.61458333333333326</v>
      </c>
      <c r="J264" s="118" t="str">
        <f t="shared" si="67"/>
        <v/>
      </c>
      <c r="K264" s="119">
        <f t="shared" si="68"/>
        <v>4.0000000000004654</v>
      </c>
      <c r="L264" s="118">
        <f t="shared" si="69"/>
        <v>2</v>
      </c>
      <c r="M264" s="116">
        <f t="shared" ca="1" si="70"/>
        <v>0.54375000000000007</v>
      </c>
      <c r="N264" s="118" t="e">
        <f t="shared" ca="1" si="71"/>
        <v>#VALUE!</v>
      </c>
      <c r="O264" s="118">
        <f t="shared" si="72"/>
        <v>1.25</v>
      </c>
      <c r="P264" s="120">
        <f t="shared" si="73"/>
        <v>0.19051423432971509</v>
      </c>
      <c r="Q264" s="118">
        <f t="shared" si="74"/>
        <v>2.0000000000002327</v>
      </c>
      <c r="R264" s="118">
        <f t="shared" si="75"/>
        <v>3.2500000000002327</v>
      </c>
      <c r="S264" s="120">
        <f t="shared" si="76"/>
        <v>2.1905142343299477</v>
      </c>
    </row>
    <row r="265" spans="1:19" ht="15.75" x14ac:dyDescent="0.25">
      <c r="A265" s="124">
        <v>37299</v>
      </c>
      <c r="B265" s="125">
        <f>TIME(15,3,0)</f>
        <v>0.62708333333333333</v>
      </c>
      <c r="D265" s="126">
        <v>0.01</v>
      </c>
      <c r="E265" s="125">
        <v>0.67361111111111105</v>
      </c>
      <c r="F265" s="67">
        <f t="shared" si="64"/>
        <v>0.67361111111111105</v>
      </c>
      <c r="G265" s="125">
        <v>0.686805555555556</v>
      </c>
      <c r="H265" s="67">
        <f t="shared" si="65"/>
        <v>0.686805555555556</v>
      </c>
      <c r="I265" s="117" t="str">
        <f t="shared" si="66"/>
        <v/>
      </c>
      <c r="J265" s="118">
        <f t="shared" si="67"/>
        <v>3.9999999999988667</v>
      </c>
      <c r="K265" s="119">
        <f t="shared" si="68"/>
        <v>19.000000000000732</v>
      </c>
      <c r="L265" s="118">
        <f t="shared" si="69"/>
        <v>1</v>
      </c>
      <c r="M265" s="116">
        <f t="shared" ca="1" si="70"/>
        <v>0.62708333333333333</v>
      </c>
      <c r="N265" s="118" t="str">
        <f t="shared" si="71"/>
        <v/>
      </c>
      <c r="O265" s="118">
        <f t="shared" si="72"/>
        <v>5.5999999999984125E-2</v>
      </c>
      <c r="P265" s="120">
        <f t="shared" si="73"/>
        <v>5.44456373865407E-2</v>
      </c>
      <c r="Q265" s="118">
        <f t="shared" si="74"/>
        <v>0.19000000000000733</v>
      </c>
      <c r="R265" s="118">
        <f t="shared" si="75"/>
        <v>0.24599999999999145</v>
      </c>
      <c r="S265" s="120">
        <f t="shared" si="76"/>
        <v>0.24444563738654804</v>
      </c>
    </row>
    <row r="266" spans="1:19" ht="15.75" x14ac:dyDescent="0.25">
      <c r="B266" s="129"/>
      <c r="D266" s="126">
        <v>1.7999999999999999E-2</v>
      </c>
      <c r="E266" s="125">
        <v>0.68958333333333299</v>
      </c>
      <c r="F266" s="67">
        <f t="shared" si="64"/>
        <v>0.68958333333333299</v>
      </c>
      <c r="G266" s="125">
        <v>0.69374999999999998</v>
      </c>
      <c r="H266" s="67">
        <f t="shared" si="65"/>
        <v>0.69374999999999998</v>
      </c>
      <c r="I266" s="117">
        <f t="shared" si="66"/>
        <v>0.69722222222222219</v>
      </c>
      <c r="J266" s="118" t="str">
        <f t="shared" si="67"/>
        <v/>
      </c>
      <c r="K266" s="119">
        <f t="shared" si="68"/>
        <v>6.0000000000004583</v>
      </c>
      <c r="L266" s="118">
        <f t="shared" si="69"/>
        <v>2</v>
      </c>
      <c r="M266" s="116">
        <f t="shared" ca="1" si="70"/>
        <v>0.62708333333333333</v>
      </c>
      <c r="N266" s="118" t="e">
        <f t="shared" ca="1" si="71"/>
        <v>#VALUE!</v>
      </c>
      <c r="O266" s="118">
        <f t="shared" si="72"/>
        <v>4.4999999999999998E-2</v>
      </c>
      <c r="P266" s="120">
        <f t="shared" si="73"/>
        <v>9.1849285721059895E-3</v>
      </c>
      <c r="Q266" s="118">
        <f t="shared" si="74"/>
        <v>0.10800000000000824</v>
      </c>
      <c r="R266" s="118">
        <f t="shared" si="75"/>
        <v>0.15300000000000824</v>
      </c>
      <c r="S266" s="120">
        <f t="shared" si="76"/>
        <v>0.11718492857211424</v>
      </c>
    </row>
    <row r="267" spans="1:19" ht="15.75" x14ac:dyDescent="0.25">
      <c r="A267" s="124">
        <v>37300</v>
      </c>
      <c r="B267" s="125">
        <v>0.45624999999999999</v>
      </c>
      <c r="D267" s="126">
        <v>0.01</v>
      </c>
      <c r="E267" s="125">
        <v>0.59861111111111098</v>
      </c>
      <c r="F267" s="67">
        <f t="shared" si="64"/>
        <v>0.59861111111111098</v>
      </c>
      <c r="G267" s="125">
        <v>0.60138888888888897</v>
      </c>
      <c r="H267" s="67">
        <f t="shared" si="65"/>
        <v>0.60138888888888897</v>
      </c>
      <c r="I267" s="117">
        <f t="shared" si="66"/>
        <v>0.60486111111111118</v>
      </c>
      <c r="J267" s="118" t="str">
        <f t="shared" si="67"/>
        <v/>
      </c>
      <c r="K267" s="119">
        <f t="shared" si="68"/>
        <v>4.0000000000003055</v>
      </c>
      <c r="L267" s="118">
        <f t="shared" si="69"/>
        <v>1</v>
      </c>
      <c r="M267" s="116">
        <f t="shared" ca="1" si="70"/>
        <v>0.45624999999999999</v>
      </c>
      <c r="N267" s="118" t="e">
        <f t="shared" ca="1" si="71"/>
        <v>#VALUE!</v>
      </c>
      <c r="O267" s="118">
        <f t="shared" si="72"/>
        <v>2.5000000000000001E-2</v>
      </c>
      <c r="P267" s="120">
        <f t="shared" si="73"/>
        <v>5.4281443780592247E-3</v>
      </c>
      <c r="Q267" s="118">
        <f t="shared" si="74"/>
        <v>4.0000000000003054E-2</v>
      </c>
      <c r="R267" s="118">
        <f t="shared" si="75"/>
        <v>6.5000000000003055E-2</v>
      </c>
      <c r="S267" s="120">
        <f t="shared" si="76"/>
        <v>4.542814437806228E-2</v>
      </c>
    </row>
    <row r="268" spans="1:19" ht="15.75" x14ac:dyDescent="0.25">
      <c r="A268" s="124">
        <v>37302</v>
      </c>
      <c r="B268" s="125">
        <v>0.36111111111111099</v>
      </c>
      <c r="D268" s="126">
        <v>0.01</v>
      </c>
      <c r="E268" s="125">
        <v>0.38750000000000001</v>
      </c>
      <c r="F268" s="67">
        <f t="shared" si="64"/>
        <v>0.38750000000000001</v>
      </c>
      <c r="G268" s="125">
        <v>0.391666666666667</v>
      </c>
      <c r="H268" s="67">
        <f t="shared" si="65"/>
        <v>0.391666666666667</v>
      </c>
      <c r="I268" s="117" t="str">
        <f t="shared" si="66"/>
        <v/>
      </c>
      <c r="J268" s="118">
        <f t="shared" si="67"/>
        <v>6.9999999999998153</v>
      </c>
      <c r="K268" s="119">
        <f t="shared" si="68"/>
        <v>6.0000000000004583</v>
      </c>
      <c r="L268" s="118">
        <f t="shared" si="69"/>
        <v>1</v>
      </c>
      <c r="M268" s="116">
        <f t="shared" ca="1" si="70"/>
        <v>0.36111111111111099</v>
      </c>
      <c r="N268" s="118" t="str">
        <f t="shared" si="71"/>
        <v/>
      </c>
      <c r="O268" s="118">
        <f t="shared" si="72"/>
        <v>1.0849999999999713</v>
      </c>
      <c r="P268" s="120">
        <f t="shared" si="73"/>
        <v>0.59686559356176716</v>
      </c>
      <c r="Q268" s="118">
        <f t="shared" si="74"/>
        <v>6.0000000000004584E-2</v>
      </c>
      <c r="R268" s="118">
        <f t="shared" si="75"/>
        <v>1.1449999999999758</v>
      </c>
      <c r="S268" s="120">
        <f t="shared" si="76"/>
        <v>0.65686559356177177</v>
      </c>
    </row>
    <row r="269" spans="1:19" ht="15.75" x14ac:dyDescent="0.25">
      <c r="A269" s="126"/>
      <c r="B269" s="125"/>
      <c r="D269" s="126">
        <v>0.3</v>
      </c>
      <c r="E269" s="125">
        <v>0.39652777777777798</v>
      </c>
      <c r="F269" s="67">
        <f t="shared" si="64"/>
        <v>0.39652777777777798</v>
      </c>
      <c r="G269" s="125">
        <v>0.43472222222222201</v>
      </c>
      <c r="H269" s="67">
        <f t="shared" si="65"/>
        <v>0.43472222222222201</v>
      </c>
      <c r="I269" s="117" t="str">
        <f t="shared" si="66"/>
        <v/>
      </c>
      <c r="J269" s="118">
        <f t="shared" si="67"/>
        <v>13.999999999999631</v>
      </c>
      <c r="K269" s="119">
        <f t="shared" si="68"/>
        <v>54.999999999999403</v>
      </c>
      <c r="L269" s="118">
        <f t="shared" si="69"/>
        <v>2</v>
      </c>
      <c r="M269" s="116">
        <f t="shared" ca="1" si="70"/>
        <v>0.36111111111111099</v>
      </c>
      <c r="N269" s="118" t="str">
        <f t="shared" si="71"/>
        <v/>
      </c>
      <c r="O269" s="118">
        <f t="shared" si="72"/>
        <v>702.09999999998149</v>
      </c>
      <c r="P269" s="120">
        <f t="shared" si="73"/>
        <v>240.27654351855111</v>
      </c>
      <c r="Q269" s="118">
        <f t="shared" si="74"/>
        <v>16.499999999999819</v>
      </c>
      <c r="R269" s="118">
        <f t="shared" si="75"/>
        <v>718.59999999998126</v>
      </c>
      <c r="S269" s="120">
        <f t="shared" si="76"/>
        <v>256.77654351855091</v>
      </c>
    </row>
    <row r="270" spans="1:19" ht="15.75" x14ac:dyDescent="0.25">
      <c r="A270" s="126"/>
      <c r="B270" s="125"/>
      <c r="D270" s="126">
        <v>100</v>
      </c>
      <c r="E270" s="125">
        <v>0.44444444444444398</v>
      </c>
      <c r="F270" s="67">
        <f t="shared" si="64"/>
        <v>0.44444444444444398</v>
      </c>
      <c r="G270" s="125">
        <v>0.44652777777777802</v>
      </c>
      <c r="H270" s="67">
        <f t="shared" si="65"/>
        <v>0.44652777777777802</v>
      </c>
      <c r="I270" s="117" t="str">
        <f t="shared" si="66"/>
        <v/>
      </c>
      <c r="J270" s="118">
        <f t="shared" si="67"/>
        <v>7.9999999999991722</v>
      </c>
      <c r="K270" s="119">
        <f t="shared" si="68"/>
        <v>3.0000000000010285</v>
      </c>
      <c r="L270" s="118">
        <f t="shared" si="69"/>
        <v>3</v>
      </c>
      <c r="M270" s="116">
        <f t="shared" ca="1" si="70"/>
        <v>0.36111111111111099</v>
      </c>
      <c r="N270" s="118" t="str">
        <f t="shared" si="71"/>
        <v/>
      </c>
      <c r="O270" s="118">
        <f t="shared" si="72"/>
        <v>1199.9999999998759</v>
      </c>
      <c r="P270" s="120">
        <f t="shared" si="73"/>
        <v>1154.1560410365273</v>
      </c>
      <c r="Q270" s="118">
        <f t="shared" si="74"/>
        <v>300.00000000010283</v>
      </c>
      <c r="R270" s="118">
        <f t="shared" si="75"/>
        <v>1499.9999999999786</v>
      </c>
      <c r="S270" s="120">
        <f t="shared" si="76"/>
        <v>1454.1560410366301</v>
      </c>
    </row>
    <row r="271" spans="1:19" ht="15.75" x14ac:dyDescent="0.25">
      <c r="B271" s="129"/>
      <c r="D271" s="126">
        <v>200</v>
      </c>
      <c r="E271" s="125">
        <v>0.452083333333333</v>
      </c>
      <c r="F271" s="67">
        <f t="shared" si="64"/>
        <v>0.452083333333333</v>
      </c>
      <c r="G271" s="125">
        <v>0.45555555555555599</v>
      </c>
      <c r="H271" s="67">
        <f t="shared" si="65"/>
        <v>0.45555555555555599</v>
      </c>
      <c r="I271" s="117" t="str">
        <f t="shared" si="66"/>
        <v/>
      </c>
      <c r="J271" s="118">
        <f t="shared" si="67"/>
        <v>10.999999999998762</v>
      </c>
      <c r="K271" s="119">
        <f t="shared" si="68"/>
        <v>5.0000000000011013</v>
      </c>
      <c r="L271" s="118">
        <f t="shared" si="69"/>
        <v>4</v>
      </c>
      <c r="M271" s="116">
        <f t="shared" ca="1" si="70"/>
        <v>0.36111111111111099</v>
      </c>
      <c r="N271" s="118" t="str">
        <f t="shared" si="71"/>
        <v/>
      </c>
      <c r="O271" s="118">
        <f t="shared" si="72"/>
        <v>1209.9999999998638</v>
      </c>
      <c r="P271" s="120">
        <f t="shared" si="73"/>
        <v>859.903090973644</v>
      </c>
      <c r="Q271" s="118">
        <f t="shared" si="74"/>
        <v>1000.0000000002203</v>
      </c>
      <c r="R271" s="118">
        <f t="shared" si="75"/>
        <v>2210.0000000000841</v>
      </c>
      <c r="S271" s="120">
        <f t="shared" si="76"/>
        <v>1859.9030909738644</v>
      </c>
    </row>
    <row r="272" spans="1:19" ht="15.75" x14ac:dyDescent="0.25">
      <c r="B272" s="129"/>
      <c r="D272" s="126">
        <v>20</v>
      </c>
      <c r="E272" s="125">
        <v>0.46319444444444402</v>
      </c>
      <c r="F272" s="67">
        <f t="shared" si="64"/>
        <v>0.46319444444444402</v>
      </c>
      <c r="G272" s="125">
        <v>0.46666666666666701</v>
      </c>
      <c r="H272" s="67">
        <f t="shared" si="65"/>
        <v>0.46666666666666701</v>
      </c>
      <c r="I272" s="117" t="str">
        <f t="shared" si="66"/>
        <v/>
      </c>
      <c r="J272" s="118">
        <f t="shared" si="67"/>
        <v>6.9999999999998153</v>
      </c>
      <c r="K272" s="119">
        <f t="shared" si="68"/>
        <v>5.0000000000011013</v>
      </c>
      <c r="L272" s="118">
        <f t="shared" si="69"/>
        <v>5</v>
      </c>
      <c r="M272" s="116">
        <f t="shared" ca="1" si="70"/>
        <v>0.36111111111111099</v>
      </c>
      <c r="N272" s="118" t="str">
        <f t="shared" si="71"/>
        <v/>
      </c>
      <c r="O272" s="118">
        <f t="shared" si="72"/>
        <v>699.99999999998158</v>
      </c>
      <c r="P272" s="120">
        <f t="shared" si="73"/>
        <v>509.73397722167874</v>
      </c>
      <c r="Q272" s="118">
        <f t="shared" si="74"/>
        <v>100.00000000002203</v>
      </c>
      <c r="R272" s="118">
        <f t="shared" si="75"/>
        <v>800.00000000000364</v>
      </c>
      <c r="S272" s="120">
        <f t="shared" si="76"/>
        <v>609.7339772217008</v>
      </c>
    </row>
    <row r="273" spans="1:19" ht="15.75" x14ac:dyDescent="0.25">
      <c r="B273" s="129"/>
      <c r="D273" s="126">
        <v>180</v>
      </c>
      <c r="E273" s="125">
        <v>0.47152777777777799</v>
      </c>
      <c r="F273" s="67">
        <f t="shared" si="64"/>
        <v>0.47152777777777799</v>
      </c>
      <c r="G273" s="125">
        <v>0.55208333333333304</v>
      </c>
      <c r="H273" s="67">
        <f t="shared" si="65"/>
        <v>0.55208333333333304</v>
      </c>
      <c r="I273" s="117">
        <f t="shared" si="66"/>
        <v>0.55555555555555525</v>
      </c>
      <c r="J273" s="118" t="str">
        <f t="shared" si="67"/>
        <v/>
      </c>
      <c r="K273" s="119">
        <f t="shared" si="68"/>
        <v>115.99999999999926</v>
      </c>
      <c r="L273" s="118">
        <f t="shared" si="69"/>
        <v>6</v>
      </c>
      <c r="M273" s="116">
        <f t="shared" ca="1" si="70"/>
        <v>0.36111111111111099</v>
      </c>
      <c r="N273" s="118" t="e">
        <f t="shared" ca="1" si="71"/>
        <v>#VALUE!</v>
      </c>
      <c r="O273" s="118">
        <f t="shared" si="72"/>
        <v>450</v>
      </c>
      <c r="P273" s="120">
        <f t="shared" si="73"/>
        <v>47.347346607878421</v>
      </c>
      <c r="Q273" s="118">
        <f t="shared" si="74"/>
        <v>20879.999999999865</v>
      </c>
      <c r="R273" s="118">
        <f t="shared" si="75"/>
        <v>21329.999999999865</v>
      </c>
      <c r="S273" s="120">
        <f t="shared" si="76"/>
        <v>20927.347346607745</v>
      </c>
    </row>
    <row r="274" spans="1:19" ht="15.75" x14ac:dyDescent="0.25">
      <c r="A274" s="124">
        <v>37303</v>
      </c>
      <c r="B274" s="125">
        <v>0.37986111111111098</v>
      </c>
      <c r="D274" s="126">
        <v>0.01</v>
      </c>
      <c r="E274" s="125">
        <v>0.41527777777777802</v>
      </c>
      <c r="F274" s="67">
        <f t="shared" si="64"/>
        <v>0.41527777777777802</v>
      </c>
      <c r="G274" s="125">
        <v>0.421527777777778</v>
      </c>
      <c r="H274" s="67">
        <f t="shared" si="65"/>
        <v>0.421527777777778</v>
      </c>
      <c r="I274" s="117" t="str">
        <f t="shared" si="66"/>
        <v/>
      </c>
      <c r="J274" s="118">
        <f t="shared" si="67"/>
        <v>22.99999999999968</v>
      </c>
      <c r="K274" s="119">
        <f t="shared" si="68"/>
        <v>8.999999999999968</v>
      </c>
      <c r="L274" s="118">
        <f t="shared" si="69"/>
        <v>1</v>
      </c>
      <c r="M274" s="116">
        <f t="shared" ca="1" si="70"/>
        <v>0.37986111111111098</v>
      </c>
      <c r="N274" s="118" t="str">
        <f t="shared" si="71"/>
        <v/>
      </c>
      <c r="O274" s="118">
        <f t="shared" si="72"/>
        <v>1150.1149999999841</v>
      </c>
      <c r="P274" s="120">
        <f t="shared" si="73"/>
        <v>249.69706580645385</v>
      </c>
      <c r="Q274" s="118">
        <f t="shared" si="74"/>
        <v>8.9999999999999677E-2</v>
      </c>
      <c r="R274" s="118">
        <f t="shared" si="75"/>
        <v>1150.204999999984</v>
      </c>
      <c r="S274" s="120">
        <f t="shared" si="76"/>
        <v>249.78706580645385</v>
      </c>
    </row>
    <row r="275" spans="1:19" ht="15.75" x14ac:dyDescent="0.25">
      <c r="A275" s="126"/>
      <c r="B275" s="125"/>
      <c r="D275" s="126">
        <v>100</v>
      </c>
      <c r="E275" s="125">
        <v>0.4375</v>
      </c>
      <c r="F275" s="67">
        <f t="shared" si="64"/>
        <v>0.4375</v>
      </c>
      <c r="G275" s="125">
        <v>0.44722222222222202</v>
      </c>
      <c r="H275" s="67">
        <f t="shared" si="65"/>
        <v>0.44722222222222202</v>
      </c>
      <c r="I275" s="117" t="str">
        <f t="shared" si="66"/>
        <v/>
      </c>
      <c r="J275" s="118">
        <f t="shared" si="67"/>
        <v>11.000000000000121</v>
      </c>
      <c r="K275" s="119">
        <f t="shared" si="68"/>
        <v>13.99999999999971</v>
      </c>
      <c r="L275" s="118">
        <f t="shared" si="69"/>
        <v>2</v>
      </c>
      <c r="M275" s="116">
        <f t="shared" ca="1" si="70"/>
        <v>0.37986111111111098</v>
      </c>
      <c r="N275" s="118" t="str">
        <f t="shared" si="71"/>
        <v/>
      </c>
      <c r="O275" s="118">
        <f t="shared" si="72"/>
        <v>552.75000000000603</v>
      </c>
      <c r="P275" s="120">
        <f t="shared" si="73"/>
        <v>206.57509457519089</v>
      </c>
      <c r="Q275" s="118">
        <f t="shared" si="74"/>
        <v>1399.9999999999711</v>
      </c>
      <c r="R275" s="118">
        <f t="shared" si="75"/>
        <v>1952.7499999999773</v>
      </c>
      <c r="S275" s="120">
        <f t="shared" si="76"/>
        <v>1606.575094575162</v>
      </c>
    </row>
    <row r="276" spans="1:19" ht="15.75" x14ac:dyDescent="0.25">
      <c r="A276" s="126"/>
      <c r="B276" s="125"/>
      <c r="D276" s="126">
        <v>0.5</v>
      </c>
      <c r="E276" s="125">
        <v>0.45486111111111099</v>
      </c>
      <c r="F276" s="67">
        <f t="shared" si="64"/>
        <v>0.45486111111111099</v>
      </c>
      <c r="G276" s="125">
        <v>0.45833333333333298</v>
      </c>
      <c r="H276" s="67">
        <f t="shared" si="65"/>
        <v>0.45833333333333298</v>
      </c>
      <c r="I276" s="117">
        <f t="shared" si="66"/>
        <v>0.46180555555555519</v>
      </c>
      <c r="J276" s="118" t="str">
        <f t="shared" si="67"/>
        <v/>
      </c>
      <c r="K276" s="119">
        <f t="shared" si="68"/>
        <v>4.9999999999996625</v>
      </c>
      <c r="L276" s="118">
        <f t="shared" si="69"/>
        <v>3</v>
      </c>
      <c r="M276" s="116">
        <f t="shared" ca="1" si="70"/>
        <v>0.37986111111111098</v>
      </c>
      <c r="N276" s="118" t="e">
        <f t="shared" ca="1" si="71"/>
        <v>#VALUE!</v>
      </c>
      <c r="O276" s="118">
        <f t="shared" si="72"/>
        <v>1.25</v>
      </c>
      <c r="P276" s="120">
        <f t="shared" si="73"/>
        <v>0.19051423432971509</v>
      </c>
      <c r="Q276" s="118">
        <f t="shared" si="74"/>
        <v>2.4999999999998312</v>
      </c>
      <c r="R276" s="118">
        <f t="shared" si="75"/>
        <v>3.7499999999998312</v>
      </c>
      <c r="S276" s="120">
        <f t="shared" si="76"/>
        <v>2.6905142343295463</v>
      </c>
    </row>
    <row r="277" spans="1:19" ht="15.75" x14ac:dyDescent="0.25">
      <c r="A277" s="124">
        <v>37306</v>
      </c>
      <c r="B277" s="125">
        <v>0.33194444444444399</v>
      </c>
      <c r="D277" s="126">
        <v>0.01</v>
      </c>
      <c r="E277" s="125">
        <v>0.37777777777777799</v>
      </c>
      <c r="F277" s="67">
        <f t="shared" si="64"/>
        <v>0.37777777777777799</v>
      </c>
      <c r="G277" s="125">
        <v>0.38472222222222202</v>
      </c>
      <c r="H277" s="67">
        <f t="shared" si="65"/>
        <v>0.38472222222222202</v>
      </c>
      <c r="I277" s="117" t="str">
        <f t="shared" si="66"/>
        <v/>
      </c>
      <c r="J277" s="118">
        <f t="shared" si="67"/>
        <v>8.0000000000006111</v>
      </c>
      <c r="K277" s="119">
        <f t="shared" si="68"/>
        <v>9.9999999999994049</v>
      </c>
      <c r="L277" s="118">
        <f t="shared" si="69"/>
        <v>1</v>
      </c>
      <c r="M277" s="116">
        <f t="shared" ca="1" si="70"/>
        <v>0.33194444444444399</v>
      </c>
      <c r="N277" s="118" t="str">
        <f t="shared" si="71"/>
        <v/>
      </c>
      <c r="O277" s="118">
        <f t="shared" si="72"/>
        <v>720.04000000005499</v>
      </c>
      <c r="P277" s="120">
        <f t="shared" si="73"/>
        <v>146.9601985205052</v>
      </c>
      <c r="Q277" s="118">
        <f t="shared" si="74"/>
        <v>9.9999999999994052E-2</v>
      </c>
      <c r="R277" s="118">
        <f t="shared" si="75"/>
        <v>720.14000000005501</v>
      </c>
      <c r="S277" s="120">
        <f t="shared" si="76"/>
        <v>147.0601985205052</v>
      </c>
    </row>
    <row r="278" spans="1:19" ht="15.75" x14ac:dyDescent="0.25">
      <c r="A278" s="126"/>
      <c r="B278" s="125"/>
      <c r="D278" s="126">
        <v>180</v>
      </c>
      <c r="E278" s="125">
        <v>0.390277777777778</v>
      </c>
      <c r="F278" s="67">
        <f t="shared" si="64"/>
        <v>0.390277777777778</v>
      </c>
      <c r="G278" s="125">
        <v>0.39305555555555599</v>
      </c>
      <c r="H278" s="67">
        <f t="shared" si="65"/>
        <v>0.39305555555555599</v>
      </c>
      <c r="I278" s="117" t="str">
        <f t="shared" si="66"/>
        <v/>
      </c>
      <c r="J278" s="118">
        <f t="shared" si="67"/>
        <v>14.999999999999067</v>
      </c>
      <c r="K278" s="119">
        <f t="shared" si="68"/>
        <v>4.0000000000003055</v>
      </c>
      <c r="L278" s="118">
        <f t="shared" si="69"/>
        <v>2</v>
      </c>
      <c r="M278" s="116">
        <f t="shared" ca="1" si="70"/>
        <v>0.33194444444444399</v>
      </c>
      <c r="N278" s="118" t="str">
        <f t="shared" si="71"/>
        <v/>
      </c>
      <c r="O278" s="118">
        <f t="shared" si="72"/>
        <v>1484.9999999999077</v>
      </c>
      <c r="P278" s="120">
        <f t="shared" si="73"/>
        <v>1055.3356139411574</v>
      </c>
      <c r="Q278" s="118">
        <f t="shared" si="74"/>
        <v>720.00000000005502</v>
      </c>
      <c r="R278" s="118">
        <f t="shared" si="75"/>
        <v>2204.9999999999627</v>
      </c>
      <c r="S278" s="120">
        <f t="shared" si="76"/>
        <v>1775.3356139412124</v>
      </c>
    </row>
    <row r="279" spans="1:19" ht="15.75" x14ac:dyDescent="0.25">
      <c r="A279" s="126"/>
      <c r="B279" s="125"/>
      <c r="D279" s="126">
        <v>18</v>
      </c>
      <c r="E279" s="125">
        <v>0.40347222222222201</v>
      </c>
      <c r="F279" s="67">
        <f t="shared" si="64"/>
        <v>0.40347222222222201</v>
      </c>
      <c r="G279" s="125">
        <v>0.40833333333333299</v>
      </c>
      <c r="H279" s="67">
        <f t="shared" si="65"/>
        <v>0.40833333333333299</v>
      </c>
      <c r="I279" s="117" t="str">
        <f t="shared" si="66"/>
        <v/>
      </c>
      <c r="J279" s="118">
        <f t="shared" si="67"/>
        <v>15.000000000000506</v>
      </c>
      <c r="K279" s="119">
        <f t="shared" si="68"/>
        <v>6.9999999999998153</v>
      </c>
      <c r="L279" s="118">
        <f t="shared" si="69"/>
        <v>3</v>
      </c>
      <c r="M279" s="116">
        <f t="shared" ca="1" si="70"/>
        <v>0.33194444444444399</v>
      </c>
      <c r="N279" s="118" t="str">
        <f t="shared" si="71"/>
        <v/>
      </c>
      <c r="O279" s="118">
        <f t="shared" si="72"/>
        <v>136.3500000000046</v>
      </c>
      <c r="P279" s="120">
        <f t="shared" si="73"/>
        <v>58.043526828131469</v>
      </c>
      <c r="Q279" s="118">
        <f t="shared" si="74"/>
        <v>125.99999999999667</v>
      </c>
      <c r="R279" s="118">
        <f t="shared" si="75"/>
        <v>262.35000000000127</v>
      </c>
      <c r="S279" s="120">
        <f t="shared" si="76"/>
        <v>184.04352682812814</v>
      </c>
    </row>
    <row r="280" spans="1:19" ht="15.75" x14ac:dyDescent="0.25">
      <c r="B280" s="129"/>
      <c r="D280" s="126">
        <v>0.18</v>
      </c>
      <c r="E280" s="125">
        <v>0.41875000000000001</v>
      </c>
      <c r="F280" s="67">
        <f t="shared" si="64"/>
        <v>0.41875000000000001</v>
      </c>
      <c r="G280" s="125">
        <v>0.422222222222222</v>
      </c>
      <c r="H280" s="67">
        <f t="shared" si="65"/>
        <v>0.422222222222222</v>
      </c>
      <c r="I280" s="117">
        <f t="shared" si="66"/>
        <v>0.42569444444444421</v>
      </c>
      <c r="J280" s="118" t="str">
        <f t="shared" si="67"/>
        <v/>
      </c>
      <c r="K280" s="119">
        <f t="shared" si="68"/>
        <v>4.9999999999996625</v>
      </c>
      <c r="L280" s="118">
        <f t="shared" si="69"/>
        <v>4</v>
      </c>
      <c r="M280" s="116">
        <f t="shared" ca="1" si="70"/>
        <v>0.33194444444444399</v>
      </c>
      <c r="N280" s="118" t="e">
        <f t="shared" ca="1" si="71"/>
        <v>#VALUE!</v>
      </c>
      <c r="O280" s="118">
        <f t="shared" si="72"/>
        <v>0.44999999999999996</v>
      </c>
      <c r="P280" s="120">
        <f t="shared" si="73"/>
        <v>7.4375439692633147E-2</v>
      </c>
      <c r="Q280" s="118">
        <f t="shared" si="74"/>
        <v>0.89999999999993918</v>
      </c>
      <c r="R280" s="118">
        <f t="shared" si="75"/>
        <v>1.3499999999999392</v>
      </c>
      <c r="S280" s="120">
        <f t="shared" si="76"/>
        <v>0.97437543969257234</v>
      </c>
    </row>
    <row r="281" spans="1:19" ht="15.75" x14ac:dyDescent="0.25">
      <c r="A281" s="124">
        <v>37306</v>
      </c>
      <c r="B281" s="125">
        <f>TIME(13,6,0)</f>
        <v>0.54583333333333328</v>
      </c>
      <c r="D281" s="126">
        <v>1.2999999999999999E-2</v>
      </c>
      <c r="E281" s="125">
        <v>0.59722222222222199</v>
      </c>
      <c r="F281" s="67">
        <f t="shared" si="64"/>
        <v>0.59722222222222199</v>
      </c>
      <c r="G281" s="125">
        <v>0.60277777777777797</v>
      </c>
      <c r="H281" s="67">
        <f t="shared" si="65"/>
        <v>0.60277777777777797</v>
      </c>
      <c r="I281" s="117" t="str">
        <f t="shared" si="66"/>
        <v/>
      </c>
      <c r="J281" s="118">
        <f t="shared" si="67"/>
        <v>13.99999999999979</v>
      </c>
      <c r="K281" s="119">
        <f t="shared" si="68"/>
        <v>8.0000000000006111</v>
      </c>
      <c r="L281" s="118">
        <f t="shared" si="69"/>
        <v>1</v>
      </c>
      <c r="M281" s="116">
        <f t="shared" ca="1" si="70"/>
        <v>0.54583333333333328</v>
      </c>
      <c r="N281" s="118" t="str">
        <f t="shared" si="71"/>
        <v/>
      </c>
      <c r="O281" s="118">
        <f t="shared" si="72"/>
        <v>5.6909999999999155</v>
      </c>
      <c r="P281" s="120">
        <f t="shared" si="73"/>
        <v>2.674540142526153</v>
      </c>
      <c r="Q281" s="118">
        <f t="shared" si="74"/>
        <v>0.10400000000000793</v>
      </c>
      <c r="R281" s="118">
        <f t="shared" si="75"/>
        <v>5.7949999999999235</v>
      </c>
      <c r="S281" s="120">
        <f t="shared" si="76"/>
        <v>2.7785401425261611</v>
      </c>
    </row>
    <row r="282" spans="1:19" ht="15.75" x14ac:dyDescent="0.25">
      <c r="B282" s="129"/>
      <c r="D282" s="126">
        <v>0.8</v>
      </c>
      <c r="E282" s="125">
        <v>0.61250000000000004</v>
      </c>
      <c r="F282" s="67">
        <f t="shared" si="64"/>
        <v>0.61250000000000004</v>
      </c>
      <c r="G282" s="125">
        <v>0.61458333333333304</v>
      </c>
      <c r="H282" s="67">
        <f t="shared" si="65"/>
        <v>0.61458333333333304</v>
      </c>
      <c r="I282" s="117">
        <f t="shared" si="66"/>
        <v>0.61805555555555525</v>
      </c>
      <c r="J282" s="118" t="str">
        <f t="shared" si="67"/>
        <v/>
      </c>
      <c r="K282" s="119">
        <f t="shared" si="68"/>
        <v>2.9999999999995097</v>
      </c>
      <c r="L282" s="118">
        <f t="shared" si="69"/>
        <v>2</v>
      </c>
      <c r="M282" s="116">
        <f t="shared" ca="1" si="70"/>
        <v>0.54583333333333328</v>
      </c>
      <c r="N282" s="118" t="e">
        <f t="shared" ca="1" si="71"/>
        <v>#VALUE!</v>
      </c>
      <c r="O282" s="118">
        <f t="shared" si="72"/>
        <v>2</v>
      </c>
      <c r="P282" s="120">
        <f t="shared" si="73"/>
        <v>0.29428267387637186</v>
      </c>
      <c r="Q282" s="118">
        <f t="shared" si="74"/>
        <v>2.3999999999996078</v>
      </c>
      <c r="R282" s="118">
        <f t="shared" si="75"/>
        <v>4.3999999999996078</v>
      </c>
      <c r="S282" s="120">
        <f t="shared" si="76"/>
        <v>2.6942826738759798</v>
      </c>
    </row>
    <row r="283" spans="1:19" ht="15.75" x14ac:dyDescent="0.25">
      <c r="A283" s="124">
        <v>37306</v>
      </c>
      <c r="B283" s="125">
        <f>TIME(15,9,0)</f>
        <v>0.63124999999999998</v>
      </c>
      <c r="D283" s="126">
        <v>1.2999999999999999E-2</v>
      </c>
      <c r="E283" s="125">
        <v>0.68472222222222201</v>
      </c>
      <c r="F283" s="67">
        <f t="shared" si="64"/>
        <v>0.68472222222222201</v>
      </c>
      <c r="G283" s="125">
        <v>0.69097222222222199</v>
      </c>
      <c r="H283" s="67">
        <f t="shared" si="65"/>
        <v>0.69097222222222199</v>
      </c>
      <c r="I283" s="117" t="str">
        <f t="shared" si="66"/>
        <v/>
      </c>
      <c r="J283" s="118">
        <f t="shared" si="67"/>
        <v>11.000000000000121</v>
      </c>
      <c r="K283" s="119">
        <f t="shared" si="68"/>
        <v>8.999999999999968</v>
      </c>
      <c r="L283" s="118">
        <f t="shared" si="69"/>
        <v>1</v>
      </c>
      <c r="M283" s="116">
        <f t="shared" ca="1" si="70"/>
        <v>0.63124999999999998</v>
      </c>
      <c r="N283" s="118" t="str">
        <f t="shared" si="71"/>
        <v/>
      </c>
      <c r="O283" s="118">
        <f t="shared" si="72"/>
        <v>5.0215000000000556</v>
      </c>
      <c r="P283" s="120">
        <f t="shared" si="73"/>
        <v>2.3026077326939647</v>
      </c>
      <c r="Q283" s="118">
        <f t="shared" si="74"/>
        <v>0.11699999999999958</v>
      </c>
      <c r="R283" s="118">
        <f t="shared" si="75"/>
        <v>5.1385000000000556</v>
      </c>
      <c r="S283" s="120">
        <f t="shared" si="76"/>
        <v>2.4196077326939642</v>
      </c>
    </row>
    <row r="284" spans="1:19" ht="15.75" x14ac:dyDescent="0.25">
      <c r="B284" s="129"/>
      <c r="D284" s="126">
        <v>0.9</v>
      </c>
      <c r="E284" s="125">
        <v>0.69861111111111096</v>
      </c>
      <c r="F284" s="67">
        <f t="shared" si="64"/>
        <v>0.69861111111111096</v>
      </c>
      <c r="G284" s="125">
        <v>0.70277777777777795</v>
      </c>
      <c r="H284" s="67">
        <f t="shared" si="65"/>
        <v>0.70277777777777795</v>
      </c>
      <c r="I284" s="117">
        <f t="shared" si="66"/>
        <v>0.70625000000000016</v>
      </c>
      <c r="J284" s="118" t="str">
        <f t="shared" si="67"/>
        <v/>
      </c>
      <c r="K284" s="119">
        <f t="shared" si="68"/>
        <v>6.0000000000004583</v>
      </c>
      <c r="L284" s="118">
        <f t="shared" si="69"/>
        <v>2</v>
      </c>
      <c r="M284" s="116">
        <f t="shared" ca="1" si="70"/>
        <v>0.63124999999999998</v>
      </c>
      <c r="N284" s="118" t="e">
        <f t="shared" ca="1" si="71"/>
        <v>#VALUE!</v>
      </c>
      <c r="O284" s="118">
        <f t="shared" si="72"/>
        <v>2.25</v>
      </c>
      <c r="P284" s="120">
        <f t="shared" si="73"/>
        <v>0.32822386709772522</v>
      </c>
      <c r="Q284" s="118">
        <f t="shared" si="74"/>
        <v>5.4000000000004125</v>
      </c>
      <c r="R284" s="118">
        <f t="shared" si="75"/>
        <v>7.6500000000004125</v>
      </c>
      <c r="S284" s="120">
        <f t="shared" si="76"/>
        <v>5.728223867098138</v>
      </c>
    </row>
    <row r="285" spans="1:19" ht="15.75" x14ac:dyDescent="0.25">
      <c r="A285" s="124">
        <v>37307</v>
      </c>
      <c r="B285" s="125">
        <v>0.5625</v>
      </c>
      <c r="D285" s="126">
        <v>0.01</v>
      </c>
      <c r="E285" s="125">
        <v>0.59791666666666698</v>
      </c>
      <c r="F285" s="67">
        <f t="shared" si="64"/>
        <v>0.59791666666666698</v>
      </c>
      <c r="G285" s="125">
        <v>0.59930555555555598</v>
      </c>
      <c r="H285" s="67">
        <f t="shared" si="65"/>
        <v>0.59930555555555598</v>
      </c>
      <c r="I285" s="117" t="str">
        <f t="shared" si="66"/>
        <v/>
      </c>
      <c r="J285" s="118">
        <f t="shared" si="67"/>
        <v>6.9999999999998153</v>
      </c>
      <c r="K285" s="119">
        <f t="shared" si="68"/>
        <v>2.0000000000001528</v>
      </c>
      <c r="L285" s="118">
        <f t="shared" si="69"/>
        <v>1</v>
      </c>
      <c r="M285" s="116">
        <f t="shared" ca="1" si="70"/>
        <v>0.5625</v>
      </c>
      <c r="N285" s="118" t="str">
        <f t="shared" si="71"/>
        <v/>
      </c>
      <c r="O285" s="118">
        <f t="shared" si="72"/>
        <v>0.38499999999998985</v>
      </c>
      <c r="P285" s="120">
        <f t="shared" si="73"/>
        <v>0.27361621771208849</v>
      </c>
      <c r="Q285" s="118">
        <f t="shared" si="74"/>
        <v>2.0000000000001527E-2</v>
      </c>
      <c r="R285" s="118">
        <f t="shared" si="75"/>
        <v>0.40499999999999137</v>
      </c>
      <c r="S285" s="120">
        <f t="shared" si="76"/>
        <v>0.29361621771209001</v>
      </c>
    </row>
    <row r="286" spans="1:19" ht="15.75" x14ac:dyDescent="0.25">
      <c r="A286" s="126"/>
      <c r="B286" s="125"/>
      <c r="D286" s="126">
        <v>0.1</v>
      </c>
      <c r="E286" s="125">
        <v>0.60416666666666696</v>
      </c>
      <c r="F286" s="67">
        <f t="shared" si="64"/>
        <v>0.60416666666666696</v>
      </c>
      <c r="G286" s="125">
        <v>0.68125000000000002</v>
      </c>
      <c r="H286" s="67">
        <f t="shared" si="65"/>
        <v>0.68125000000000002</v>
      </c>
      <c r="I286" s="117" t="str">
        <f t="shared" si="66"/>
        <v/>
      </c>
      <c r="J286" s="118">
        <f t="shared" si="67"/>
        <v>126.00000000000003</v>
      </c>
      <c r="K286" s="119">
        <f t="shared" si="68"/>
        <v>110.9999999999996</v>
      </c>
      <c r="L286" s="118">
        <f t="shared" si="69"/>
        <v>2</v>
      </c>
      <c r="M286" s="116">
        <f t="shared" ca="1" si="70"/>
        <v>0.5625</v>
      </c>
      <c r="N286" s="118" t="str">
        <f t="shared" si="71"/>
        <v/>
      </c>
      <c r="O286" s="118">
        <f t="shared" si="72"/>
        <v>12.600000000000003</v>
      </c>
      <c r="P286" s="120" t="e">
        <f t="shared" si="73"/>
        <v>#DIV/0!</v>
      </c>
      <c r="Q286" s="118">
        <f t="shared" si="74"/>
        <v>11.099999999999961</v>
      </c>
      <c r="R286" s="118">
        <f t="shared" si="75"/>
        <v>23.699999999999964</v>
      </c>
      <c r="S286" s="120" t="e">
        <f t="shared" si="76"/>
        <v>#DIV/0!</v>
      </c>
    </row>
    <row r="287" spans="1:19" ht="15.75" x14ac:dyDescent="0.25">
      <c r="B287" s="125">
        <f>TIME(18,7,0)</f>
        <v>0.75486111111111109</v>
      </c>
      <c r="D287" s="126">
        <v>0.1</v>
      </c>
      <c r="E287" s="125">
        <v>0.76875000000000004</v>
      </c>
      <c r="F287" s="67">
        <f t="shared" si="64"/>
        <v>0.76875000000000004</v>
      </c>
      <c r="G287" s="125">
        <v>0.81666666666666698</v>
      </c>
      <c r="H287" s="67">
        <f t="shared" si="65"/>
        <v>0.81666666666666698</v>
      </c>
      <c r="I287" s="117">
        <f t="shared" si="66"/>
        <v>0.82013888888888919</v>
      </c>
      <c r="J287" s="118" t="str">
        <f t="shared" si="67"/>
        <v/>
      </c>
      <c r="K287" s="119">
        <f t="shared" si="68"/>
        <v>69.000000000000398</v>
      </c>
      <c r="L287" s="118">
        <f t="shared" si="69"/>
        <v>3</v>
      </c>
      <c r="M287" s="116">
        <f t="shared" ca="1" si="70"/>
        <v>0.5625</v>
      </c>
      <c r="N287" s="118" t="e">
        <f t="shared" ca="1" si="71"/>
        <v>#VALUE!</v>
      </c>
      <c r="O287" s="118">
        <f t="shared" si="72"/>
        <v>0.25</v>
      </c>
      <c r="P287" s="120">
        <f t="shared" si="73"/>
        <v>4.342905372259271E-2</v>
      </c>
      <c r="Q287" s="118">
        <f t="shared" si="74"/>
        <v>6.9000000000000403</v>
      </c>
      <c r="R287" s="118">
        <f t="shared" si="75"/>
        <v>7.1500000000000403</v>
      </c>
      <c r="S287" s="120">
        <f t="shared" si="76"/>
        <v>6.9434290537226326</v>
      </c>
    </row>
    <row r="288" spans="1:19" ht="15.75" x14ac:dyDescent="0.25">
      <c r="A288" s="124">
        <v>37308</v>
      </c>
      <c r="B288" s="125">
        <v>0.54583333333333295</v>
      </c>
      <c r="D288" s="126">
        <v>0.01</v>
      </c>
      <c r="E288" s="125">
        <v>0.59236111111111101</v>
      </c>
      <c r="F288" s="67">
        <f t="shared" si="64"/>
        <v>0.59236111111111101</v>
      </c>
      <c r="G288" s="125">
        <v>0.594444444444444</v>
      </c>
      <c r="H288" s="67">
        <f t="shared" si="65"/>
        <v>0.594444444444444</v>
      </c>
      <c r="I288" s="117" t="str">
        <f t="shared" si="66"/>
        <v/>
      </c>
      <c r="J288" s="118">
        <f t="shared" si="67"/>
        <v>7.0000000000012541</v>
      </c>
      <c r="K288" s="119">
        <f t="shared" si="68"/>
        <v>2.9999999999995097</v>
      </c>
      <c r="L288" s="118">
        <f t="shared" si="69"/>
        <v>1</v>
      </c>
      <c r="M288" s="116">
        <f t="shared" ca="1" si="70"/>
        <v>0.54583333333333295</v>
      </c>
      <c r="N288" s="118" t="str">
        <f t="shared" si="71"/>
        <v/>
      </c>
      <c r="O288" s="118">
        <f t="shared" si="72"/>
        <v>0.38500000000006895</v>
      </c>
      <c r="P288" s="120">
        <f t="shared" si="73"/>
        <v>0.27361621771214473</v>
      </c>
      <c r="Q288" s="118">
        <f t="shared" si="74"/>
        <v>2.9999999999995097E-2</v>
      </c>
      <c r="R288" s="118">
        <f t="shared" si="75"/>
        <v>0.41500000000006404</v>
      </c>
      <c r="S288" s="120">
        <f t="shared" si="76"/>
        <v>0.30361621771213981</v>
      </c>
    </row>
    <row r="289" spans="1:19" ht="15.75" x14ac:dyDescent="0.25">
      <c r="A289" s="126"/>
      <c r="B289" s="125"/>
      <c r="D289" s="126">
        <v>0.1</v>
      </c>
      <c r="E289" s="125">
        <v>0.59930555555555598</v>
      </c>
      <c r="F289" s="67">
        <f t="shared" si="64"/>
        <v>0.59930555555555598</v>
      </c>
      <c r="G289" s="125">
        <v>0.64375000000000004</v>
      </c>
      <c r="H289" s="67">
        <f t="shared" si="65"/>
        <v>0.64375000000000004</v>
      </c>
      <c r="I289" s="117">
        <f t="shared" si="66"/>
        <v>0.64722222222222225</v>
      </c>
      <c r="J289" s="118" t="str">
        <f t="shared" si="67"/>
        <v/>
      </c>
      <c r="K289" s="119">
        <f t="shared" si="68"/>
        <v>63.999999999999453</v>
      </c>
      <c r="L289" s="118">
        <f t="shared" si="69"/>
        <v>2</v>
      </c>
      <c r="M289" s="116">
        <f t="shared" ca="1" si="70"/>
        <v>0.54583333333333295</v>
      </c>
      <c r="N289" s="118" t="e">
        <f t="shared" ca="1" si="71"/>
        <v>#VALUE!</v>
      </c>
      <c r="O289" s="118">
        <f t="shared" si="72"/>
        <v>0.25</v>
      </c>
      <c r="P289" s="120">
        <f t="shared" si="73"/>
        <v>4.342905372259271E-2</v>
      </c>
      <c r="Q289" s="118">
        <f t="shared" si="74"/>
        <v>6.3999999999999453</v>
      </c>
      <c r="R289" s="118">
        <f t="shared" si="75"/>
        <v>6.6499999999999453</v>
      </c>
      <c r="S289" s="120">
        <f t="shared" si="76"/>
        <v>6.4434290537225376</v>
      </c>
    </row>
    <row r="290" spans="1:19" ht="15.75" x14ac:dyDescent="0.25">
      <c r="A290" s="124">
        <v>37309</v>
      </c>
      <c r="B290" s="125">
        <v>0.35138888888888897</v>
      </c>
      <c r="D290" s="126">
        <v>0.02</v>
      </c>
      <c r="E290" s="125">
        <v>0.38680555555555601</v>
      </c>
      <c r="F290" s="67">
        <f t="shared" si="64"/>
        <v>0.38680555555555601</v>
      </c>
      <c r="G290" s="125">
        <v>0.38888888888888901</v>
      </c>
      <c r="H290" s="67">
        <f t="shared" si="65"/>
        <v>0.38888888888888901</v>
      </c>
      <c r="I290" s="117" t="str">
        <f t="shared" si="66"/>
        <v/>
      </c>
      <c r="J290" s="118">
        <f t="shared" si="67"/>
        <v>9.999999999999325</v>
      </c>
      <c r="K290" s="119">
        <f t="shared" si="68"/>
        <v>2.9999999999995097</v>
      </c>
      <c r="L290" s="118">
        <f t="shared" si="69"/>
        <v>1</v>
      </c>
      <c r="M290" s="116">
        <f t="shared" ca="1" si="70"/>
        <v>0.35138888888888897</v>
      </c>
      <c r="N290" s="118" t="str">
        <f t="shared" si="71"/>
        <v/>
      </c>
      <c r="O290" s="118">
        <f t="shared" si="72"/>
        <v>100.09999999999324</v>
      </c>
      <c r="P290" s="120">
        <f t="shared" si="73"/>
        <v>28.924221640657819</v>
      </c>
      <c r="Q290" s="118">
        <f t="shared" si="74"/>
        <v>5.9999999999990193E-2</v>
      </c>
      <c r="R290" s="118">
        <f t="shared" si="75"/>
        <v>100.15999999999323</v>
      </c>
      <c r="S290" s="120">
        <f t="shared" si="76"/>
        <v>28.984221640657811</v>
      </c>
    </row>
    <row r="291" spans="1:19" ht="15.75" x14ac:dyDescent="0.25">
      <c r="A291" s="126"/>
      <c r="B291" s="125"/>
      <c r="D291" s="126">
        <v>20</v>
      </c>
      <c r="E291" s="125">
        <v>0.39583333333333298</v>
      </c>
      <c r="F291" s="67">
        <f t="shared" si="64"/>
        <v>0.39583333333333298</v>
      </c>
      <c r="G291" s="125">
        <v>0.40902777777777799</v>
      </c>
      <c r="H291" s="67">
        <f t="shared" si="65"/>
        <v>0.40902777777777799</v>
      </c>
      <c r="I291" s="117" t="str">
        <f t="shared" si="66"/>
        <v/>
      </c>
      <c r="J291" s="118">
        <f t="shared" si="67"/>
        <v>4.9999999999996625</v>
      </c>
      <c r="K291" s="119">
        <f t="shared" si="68"/>
        <v>19.00000000000081</v>
      </c>
      <c r="L291" s="118">
        <f t="shared" si="69"/>
        <v>2</v>
      </c>
      <c r="M291" s="116">
        <f t="shared" ca="1" si="70"/>
        <v>0.35138888888888897</v>
      </c>
      <c r="N291" s="118" t="str">
        <f t="shared" si="71"/>
        <v/>
      </c>
      <c r="O291" s="118">
        <f t="shared" si="72"/>
        <v>149.99999999998988</v>
      </c>
      <c r="P291" s="120">
        <f t="shared" si="73"/>
        <v>144.26950929230907</v>
      </c>
      <c r="Q291" s="118">
        <f t="shared" si="74"/>
        <v>380.0000000000162</v>
      </c>
      <c r="R291" s="118">
        <f t="shared" si="75"/>
        <v>530.00000000000614</v>
      </c>
      <c r="S291" s="120">
        <f t="shared" si="76"/>
        <v>524.26950929232521</v>
      </c>
    </row>
    <row r="292" spans="1:19" ht="15.75" x14ac:dyDescent="0.25">
      <c r="A292" s="126"/>
      <c r="B292" s="125"/>
      <c r="D292" s="126">
        <v>40</v>
      </c>
      <c r="E292" s="125">
        <v>0.41249999999999998</v>
      </c>
      <c r="F292" s="67">
        <f t="shared" si="64"/>
        <v>0.41249999999999998</v>
      </c>
      <c r="G292" s="125">
        <v>0.422222222222222</v>
      </c>
      <c r="H292" s="67">
        <f t="shared" si="65"/>
        <v>0.422222222222222</v>
      </c>
      <c r="I292" s="117" t="str">
        <f t="shared" si="66"/>
        <v/>
      </c>
      <c r="J292" s="118">
        <f t="shared" si="67"/>
        <v>4.9999999999996625</v>
      </c>
      <c r="K292" s="119">
        <f t="shared" si="68"/>
        <v>13.99999999999971</v>
      </c>
      <c r="L292" s="118">
        <f t="shared" si="69"/>
        <v>3</v>
      </c>
      <c r="M292" s="116">
        <f t="shared" ca="1" si="70"/>
        <v>0.35138888888888897</v>
      </c>
      <c r="N292" s="118" t="str">
        <f t="shared" si="71"/>
        <v/>
      </c>
      <c r="O292" s="118">
        <f t="shared" si="72"/>
        <v>499.99999999996624</v>
      </c>
      <c r="P292" s="120">
        <f t="shared" si="73"/>
        <v>432.80851812051003</v>
      </c>
      <c r="Q292" s="118">
        <f t="shared" si="74"/>
        <v>559.9999999999884</v>
      </c>
      <c r="R292" s="118">
        <f t="shared" si="75"/>
        <v>1059.9999999999545</v>
      </c>
      <c r="S292" s="120">
        <f t="shared" si="76"/>
        <v>992.80851812049843</v>
      </c>
    </row>
    <row r="293" spans="1:19" ht="15.75" x14ac:dyDescent="0.25">
      <c r="B293" s="129"/>
      <c r="D293" s="126">
        <v>160</v>
      </c>
      <c r="E293" s="125">
        <v>0.42569444444444399</v>
      </c>
      <c r="F293" s="67">
        <f t="shared" si="64"/>
        <v>0.42569444444444399</v>
      </c>
      <c r="G293" s="125">
        <v>0.42777777777777798</v>
      </c>
      <c r="H293" s="67">
        <f t="shared" si="65"/>
        <v>0.42777777777777798</v>
      </c>
      <c r="I293" s="117">
        <f t="shared" si="66"/>
        <v>0.43125000000000019</v>
      </c>
      <c r="J293" s="118" t="str">
        <f t="shared" si="67"/>
        <v/>
      </c>
      <c r="K293" s="119">
        <f t="shared" si="68"/>
        <v>3.0000000000009486</v>
      </c>
      <c r="L293" s="118">
        <f t="shared" si="69"/>
        <v>4</v>
      </c>
      <c r="M293" s="116">
        <f t="shared" ca="1" si="70"/>
        <v>0.35138888888888897</v>
      </c>
      <c r="N293" s="118" t="e">
        <f t="shared" ca="1" si="71"/>
        <v>#VALUE!</v>
      </c>
      <c r="O293" s="118">
        <f t="shared" si="72"/>
        <v>400</v>
      </c>
      <c r="P293" s="120">
        <f t="shared" si="73"/>
        <v>42.348939102154404</v>
      </c>
      <c r="Q293" s="118">
        <f t="shared" si="74"/>
        <v>480.00000000015177</v>
      </c>
      <c r="R293" s="118">
        <f t="shared" si="75"/>
        <v>880.00000000015177</v>
      </c>
      <c r="S293" s="120">
        <f t="shared" si="76"/>
        <v>522.34893910230619</v>
      </c>
    </row>
    <row r="294" spans="1:19" ht="15.75" x14ac:dyDescent="0.25">
      <c r="A294" s="124">
        <v>37309</v>
      </c>
      <c r="B294" s="125">
        <f>TIME(13,28,0)</f>
        <v>0.56111111111111112</v>
      </c>
      <c r="D294" s="126">
        <v>0.3</v>
      </c>
      <c r="E294" s="125">
        <v>0.57499999999999996</v>
      </c>
      <c r="F294" s="67">
        <f t="shared" si="64"/>
        <v>0.57499999999999996</v>
      </c>
      <c r="G294" s="125">
        <v>0.62222222222222201</v>
      </c>
      <c r="H294" s="67">
        <f t="shared" si="65"/>
        <v>0.62222222222222201</v>
      </c>
      <c r="I294" s="117" t="str">
        <f t="shared" si="66"/>
        <v/>
      </c>
      <c r="J294" s="118">
        <f t="shared" si="67"/>
        <v>2.0000000000001528</v>
      </c>
      <c r="K294" s="119">
        <f t="shared" si="68"/>
        <v>67.999999999999758</v>
      </c>
      <c r="L294" s="118">
        <f t="shared" si="69"/>
        <v>1</v>
      </c>
      <c r="M294" s="116">
        <f t="shared" ca="1" si="70"/>
        <v>0.56111111111111112</v>
      </c>
      <c r="N294" s="118" t="str">
        <f t="shared" si="71"/>
        <v/>
      </c>
      <c r="O294" s="118">
        <f t="shared" si="72"/>
        <v>1.3000000000000993</v>
      </c>
      <c r="P294" s="120">
        <f t="shared" si="73"/>
        <v>1.1628192166872755</v>
      </c>
      <c r="Q294" s="118">
        <f t="shared" si="74"/>
        <v>20.399999999999928</v>
      </c>
      <c r="R294" s="118">
        <f t="shared" si="75"/>
        <v>21.700000000000028</v>
      </c>
      <c r="S294" s="120">
        <f t="shared" si="76"/>
        <v>21.562819216687203</v>
      </c>
    </row>
    <row r="295" spans="1:19" ht="15.75" x14ac:dyDescent="0.25">
      <c r="B295" s="129"/>
      <c r="D295" s="126">
        <v>1</v>
      </c>
      <c r="E295" s="125">
        <v>0.62361111111111101</v>
      </c>
      <c r="F295" s="67">
        <f t="shared" si="64"/>
        <v>0.62361111111111101</v>
      </c>
      <c r="G295" s="125">
        <v>0.63749999999999996</v>
      </c>
      <c r="H295" s="67">
        <f t="shared" si="65"/>
        <v>0.63749999999999996</v>
      </c>
      <c r="I295" s="117" t="str">
        <f t="shared" si="66"/>
        <v/>
      </c>
      <c r="J295" s="118">
        <f t="shared" si="67"/>
        <v>6.0000000000001386</v>
      </c>
      <c r="K295" s="119">
        <f t="shared" si="68"/>
        <v>20.000000000000089</v>
      </c>
      <c r="L295" s="118">
        <f t="shared" si="69"/>
        <v>2</v>
      </c>
      <c r="M295" s="116">
        <f t="shared" ca="1" si="70"/>
        <v>0.56111111111111112</v>
      </c>
      <c r="N295" s="118" t="str">
        <f t="shared" si="71"/>
        <v/>
      </c>
      <c r="O295" s="118">
        <f t="shared" si="72"/>
        <v>3.3000000000000766</v>
      </c>
      <c r="P295" s="120">
        <f t="shared" si="73"/>
        <v>2.3451993687915018</v>
      </c>
      <c r="Q295" s="118">
        <f t="shared" si="74"/>
        <v>20.000000000000089</v>
      </c>
      <c r="R295" s="118">
        <f t="shared" si="75"/>
        <v>23.300000000000164</v>
      </c>
      <c r="S295" s="120">
        <f t="shared" si="76"/>
        <v>22.34519936879159</v>
      </c>
    </row>
    <row r="296" spans="1:19" ht="15.75" x14ac:dyDescent="0.25">
      <c r="B296" s="129"/>
      <c r="D296" s="126">
        <v>0.1</v>
      </c>
      <c r="E296" s="125">
        <f>TIME(15,24,0)</f>
        <v>0.64166666666666672</v>
      </c>
      <c r="F296" s="67">
        <f t="shared" si="64"/>
        <v>0.64166666666666672</v>
      </c>
      <c r="G296" s="125">
        <f>TIME(15,31,0)</f>
        <v>0.64652777777777781</v>
      </c>
      <c r="H296" s="67">
        <f t="shared" si="65"/>
        <v>0.64652777777777781</v>
      </c>
      <c r="I296" s="117">
        <f t="shared" si="66"/>
        <v>0.65</v>
      </c>
      <c r="J296" s="118" t="str">
        <f t="shared" si="67"/>
        <v/>
      </c>
      <c r="K296" s="119">
        <f t="shared" si="68"/>
        <v>6.9999999999999751</v>
      </c>
      <c r="L296" s="118">
        <f t="shared" si="69"/>
        <v>3</v>
      </c>
      <c r="M296" s="116">
        <f t="shared" ca="1" si="70"/>
        <v>0.56111111111111112</v>
      </c>
      <c r="N296" s="118" t="e">
        <f t="shared" ca="1" si="71"/>
        <v>#VALUE!</v>
      </c>
      <c r="O296" s="118">
        <f t="shared" si="72"/>
        <v>0.25</v>
      </c>
      <c r="P296" s="120">
        <f t="shared" si="73"/>
        <v>4.342905372259271E-2</v>
      </c>
      <c r="Q296" s="118">
        <f t="shared" si="74"/>
        <v>0.69999999999999751</v>
      </c>
      <c r="R296" s="118">
        <f t="shared" si="75"/>
        <v>0.94999999999999751</v>
      </c>
      <c r="S296" s="120">
        <f t="shared" si="76"/>
        <v>0.74342905372259027</v>
      </c>
    </row>
    <row r="297" spans="1:19" ht="15.75" x14ac:dyDescent="0.25">
      <c r="A297" s="124">
        <v>37310</v>
      </c>
      <c r="B297" s="125">
        <v>0.37013888888888902</v>
      </c>
      <c r="D297" s="126">
        <v>1.2999999999999999E-2</v>
      </c>
      <c r="E297" s="125">
        <v>0.422916666666667</v>
      </c>
      <c r="F297" s="67">
        <f t="shared" si="64"/>
        <v>0.422916666666667</v>
      </c>
      <c r="G297" s="125">
        <v>0.42708333333333298</v>
      </c>
      <c r="H297" s="67">
        <f t="shared" si="65"/>
        <v>0.42708333333333298</v>
      </c>
      <c r="I297" s="117" t="str">
        <f t="shared" si="66"/>
        <v/>
      </c>
      <c r="J297" s="118">
        <f t="shared" si="67"/>
        <v>15.000000000000506</v>
      </c>
      <c r="K297" s="119">
        <f t="shared" si="68"/>
        <v>5.9999999999990195</v>
      </c>
      <c r="L297" s="118">
        <f t="shared" si="69"/>
        <v>1</v>
      </c>
      <c r="M297" s="116">
        <f t="shared" ca="1" si="70"/>
        <v>0.37013888888888902</v>
      </c>
      <c r="N297" s="118" t="str">
        <f t="shared" si="71"/>
        <v/>
      </c>
      <c r="O297" s="118">
        <f t="shared" si="72"/>
        <v>450.0975000000152</v>
      </c>
      <c r="P297" s="120">
        <f t="shared" si="73"/>
        <v>106.64894544738688</v>
      </c>
      <c r="Q297" s="118">
        <f t="shared" si="74"/>
        <v>7.7999999999987246E-2</v>
      </c>
      <c r="R297" s="118">
        <f t="shared" si="75"/>
        <v>450.17550000001518</v>
      </c>
      <c r="S297" s="120">
        <f t="shared" si="76"/>
        <v>106.72694544738687</v>
      </c>
    </row>
    <row r="298" spans="1:19" ht="15.75" x14ac:dyDescent="0.25">
      <c r="A298" s="126"/>
      <c r="B298" s="125"/>
      <c r="D298" s="126">
        <v>60</v>
      </c>
      <c r="E298" s="125">
        <v>0.4375</v>
      </c>
      <c r="F298" s="67">
        <f t="shared" si="64"/>
        <v>0.4375</v>
      </c>
      <c r="G298" s="125">
        <v>0.43958333333333299</v>
      </c>
      <c r="H298" s="67">
        <f t="shared" si="65"/>
        <v>0.43958333333333299</v>
      </c>
      <c r="I298" s="117" t="str">
        <f t="shared" si="66"/>
        <v/>
      </c>
      <c r="J298" s="118">
        <f t="shared" si="67"/>
        <v>17.000000000000661</v>
      </c>
      <c r="K298" s="119">
        <f t="shared" si="68"/>
        <v>2.9999999999995097</v>
      </c>
      <c r="L298" s="118">
        <f t="shared" si="69"/>
        <v>2</v>
      </c>
      <c r="M298" s="116">
        <f t="shared" ca="1" si="70"/>
        <v>0.37013888888888902</v>
      </c>
      <c r="N298" s="118" t="str">
        <f t="shared" si="71"/>
        <v/>
      </c>
      <c r="O298" s="118">
        <f t="shared" si="72"/>
        <v>510.68000000001985</v>
      </c>
      <c r="P298" s="120">
        <f t="shared" si="73"/>
        <v>153.87170036351074</v>
      </c>
      <c r="Q298" s="118">
        <f t="shared" si="74"/>
        <v>179.99999999997058</v>
      </c>
      <c r="R298" s="118">
        <f t="shared" si="75"/>
        <v>690.6799999999904</v>
      </c>
      <c r="S298" s="120">
        <f t="shared" si="76"/>
        <v>333.8717003634813</v>
      </c>
    </row>
    <row r="299" spans="1:19" ht="15.75" x14ac:dyDescent="0.25">
      <c r="A299" s="126"/>
      <c r="B299" s="125"/>
      <c r="D299" s="126">
        <v>0.08</v>
      </c>
      <c r="E299" s="125">
        <v>0.45138888888888901</v>
      </c>
      <c r="F299" s="67">
        <f t="shared" si="64"/>
        <v>0.45138888888888901</v>
      </c>
      <c r="G299" s="125">
        <v>0.45624999999999999</v>
      </c>
      <c r="H299" s="67">
        <f t="shared" si="65"/>
        <v>0.45624999999999999</v>
      </c>
      <c r="I299" s="117" t="str">
        <f t="shared" si="66"/>
        <v/>
      </c>
      <c r="J299" s="118">
        <f t="shared" si="67"/>
        <v>26.000000000000625</v>
      </c>
      <c r="K299" s="119">
        <f t="shared" si="68"/>
        <v>6.9999999999998153</v>
      </c>
      <c r="L299" s="118">
        <f t="shared" si="69"/>
        <v>3</v>
      </c>
      <c r="M299" s="116">
        <f t="shared" ca="1" si="70"/>
        <v>0.37013888888888902</v>
      </c>
      <c r="N299" s="118" t="str">
        <f t="shared" si="71"/>
        <v/>
      </c>
      <c r="O299" s="118">
        <f t="shared" si="72"/>
        <v>781.04000000001872</v>
      </c>
      <c r="P299" s="120">
        <f t="shared" si="73"/>
        <v>235.33318879124826</v>
      </c>
      <c r="Q299" s="118">
        <f t="shared" si="74"/>
        <v>0.55999999999998529</v>
      </c>
      <c r="R299" s="118">
        <f t="shared" si="75"/>
        <v>781.60000000001867</v>
      </c>
      <c r="S299" s="120">
        <f t="shared" si="76"/>
        <v>235.89318879124824</v>
      </c>
    </row>
    <row r="300" spans="1:19" ht="15.75" x14ac:dyDescent="0.25">
      <c r="B300" s="129"/>
      <c r="D300" s="126">
        <v>60</v>
      </c>
      <c r="E300" s="125">
        <v>0.47430555555555598</v>
      </c>
      <c r="F300" s="67">
        <f t="shared" si="64"/>
        <v>0.47430555555555598</v>
      </c>
      <c r="G300" s="125">
        <v>0.47847222222222202</v>
      </c>
      <c r="H300" s="67">
        <f t="shared" si="65"/>
        <v>0.47847222222222202</v>
      </c>
      <c r="I300" s="117" t="str">
        <f t="shared" si="66"/>
        <v/>
      </c>
      <c r="J300" s="118">
        <f t="shared" si="67"/>
        <v>17.000000000000579</v>
      </c>
      <c r="K300" s="119">
        <f t="shared" si="68"/>
        <v>5.9999999999990994</v>
      </c>
      <c r="L300" s="118">
        <f t="shared" si="69"/>
        <v>4</v>
      </c>
      <c r="M300" s="116">
        <f t="shared" ca="1" si="70"/>
        <v>0.37013888888888902</v>
      </c>
      <c r="N300" s="118" t="str">
        <f t="shared" si="71"/>
        <v/>
      </c>
      <c r="O300" s="118">
        <f t="shared" si="72"/>
        <v>510.85000000001742</v>
      </c>
      <c r="P300" s="120">
        <f t="shared" si="73"/>
        <v>159.18599141832868</v>
      </c>
      <c r="Q300" s="118">
        <f t="shared" si="74"/>
        <v>359.99999999994594</v>
      </c>
      <c r="R300" s="118">
        <f t="shared" si="75"/>
        <v>870.8499999999633</v>
      </c>
      <c r="S300" s="120">
        <f t="shared" si="76"/>
        <v>519.18599141827463</v>
      </c>
    </row>
    <row r="301" spans="1:19" ht="15.75" x14ac:dyDescent="0.25">
      <c r="B301" s="129"/>
      <c r="D301" s="126">
        <v>0.1</v>
      </c>
      <c r="E301" s="125">
        <v>0.49027777777777798</v>
      </c>
      <c r="F301" s="67">
        <f t="shared" si="64"/>
        <v>0.49027777777777798</v>
      </c>
      <c r="G301" s="125">
        <v>0.49305555555555602</v>
      </c>
      <c r="H301" s="67">
        <f t="shared" si="65"/>
        <v>0.49305555555555602</v>
      </c>
      <c r="I301" s="117">
        <f t="shared" si="66"/>
        <v>0.49652777777777823</v>
      </c>
      <c r="J301" s="118" t="str">
        <f t="shared" si="67"/>
        <v/>
      </c>
      <c r="K301" s="119">
        <f t="shared" si="68"/>
        <v>4.0000000000003855</v>
      </c>
      <c r="L301" s="118">
        <f t="shared" si="69"/>
        <v>5</v>
      </c>
      <c r="M301" s="116">
        <f t="shared" ca="1" si="70"/>
        <v>0.37013888888888902</v>
      </c>
      <c r="N301" s="118" t="e">
        <f t="shared" ca="1" si="71"/>
        <v>#VALUE!</v>
      </c>
      <c r="O301" s="118">
        <f t="shared" si="72"/>
        <v>0.25</v>
      </c>
      <c r="P301" s="120">
        <f t="shared" si="73"/>
        <v>4.342905372259271E-2</v>
      </c>
      <c r="Q301" s="118">
        <f t="shared" si="74"/>
        <v>0.40000000000003855</v>
      </c>
      <c r="R301" s="118">
        <f t="shared" si="75"/>
        <v>0.65000000000003855</v>
      </c>
      <c r="S301" s="120">
        <f t="shared" si="76"/>
        <v>0.44342905372263125</v>
      </c>
    </row>
    <row r="302" spans="1:19" ht="15.75" x14ac:dyDescent="0.25">
      <c r="A302" s="124">
        <v>37312</v>
      </c>
      <c r="B302" s="125">
        <f>TIME(14,15,0)</f>
        <v>0.59375</v>
      </c>
      <c r="D302" s="126">
        <v>5.0000000000000001E-3</v>
      </c>
      <c r="E302" s="125">
        <v>0.61319444444444504</v>
      </c>
      <c r="F302" s="67">
        <f t="shared" si="64"/>
        <v>0.61319444444444504</v>
      </c>
      <c r="G302" s="125">
        <v>0.61527777777777803</v>
      </c>
      <c r="H302" s="67">
        <f t="shared" si="65"/>
        <v>0.61527777777777803</v>
      </c>
      <c r="I302" s="117" t="str">
        <f t="shared" si="66"/>
        <v/>
      </c>
      <c r="J302" s="118">
        <f t="shared" si="67"/>
        <v>6.0000000000004583</v>
      </c>
      <c r="K302" s="119">
        <f t="shared" si="68"/>
        <v>2.9999999999995097</v>
      </c>
      <c r="L302" s="118">
        <f t="shared" si="69"/>
        <v>1</v>
      </c>
      <c r="M302" s="116">
        <f t="shared" ca="1" si="70"/>
        <v>0.59375</v>
      </c>
      <c r="N302" s="118" t="str">
        <f t="shared" si="71"/>
        <v/>
      </c>
      <c r="O302" s="118">
        <f t="shared" si="72"/>
        <v>1.5150000000001158</v>
      </c>
      <c r="P302" s="120">
        <f t="shared" si="73"/>
        <v>0.64495503276679644</v>
      </c>
      <c r="Q302" s="118">
        <f t="shared" si="74"/>
        <v>1.4999999999997548E-2</v>
      </c>
      <c r="R302" s="118">
        <f t="shared" si="75"/>
        <v>1.5300000000001133</v>
      </c>
      <c r="S302" s="120">
        <f t="shared" si="76"/>
        <v>0.65995503276679401</v>
      </c>
    </row>
    <row r="303" spans="1:19" ht="15.75" x14ac:dyDescent="0.25">
      <c r="A303" s="126"/>
      <c r="B303" s="125"/>
      <c r="D303" s="126">
        <v>0.5</v>
      </c>
      <c r="E303" s="125">
        <v>0.61944444444444502</v>
      </c>
      <c r="F303" s="67">
        <f t="shared" si="64"/>
        <v>0.61944444444444502</v>
      </c>
      <c r="G303" s="125">
        <v>0.62638888888888899</v>
      </c>
      <c r="H303" s="67">
        <f t="shared" si="65"/>
        <v>0.62638888888888899</v>
      </c>
      <c r="I303" s="117">
        <f t="shared" si="66"/>
        <v>0.6298611111111112</v>
      </c>
      <c r="J303" s="118" t="str">
        <f t="shared" si="67"/>
        <v/>
      </c>
      <c r="K303" s="119">
        <f t="shared" si="68"/>
        <v>9.999999999999325</v>
      </c>
      <c r="L303" s="118">
        <f t="shared" si="69"/>
        <v>2</v>
      </c>
      <c r="M303" s="116">
        <f t="shared" ca="1" si="70"/>
        <v>0.59375</v>
      </c>
      <c r="N303" s="118" t="e">
        <f t="shared" ca="1" si="71"/>
        <v>#VALUE!</v>
      </c>
      <c r="O303" s="118">
        <f t="shared" si="72"/>
        <v>1.25</v>
      </c>
      <c r="P303" s="120">
        <f t="shared" si="73"/>
        <v>0.19051423432971509</v>
      </c>
      <c r="Q303" s="118">
        <f t="shared" si="74"/>
        <v>4.9999999999996625</v>
      </c>
      <c r="R303" s="118">
        <f t="shared" si="75"/>
        <v>6.2499999999996625</v>
      </c>
      <c r="S303" s="120">
        <f t="shared" si="76"/>
        <v>5.1905142343293775</v>
      </c>
    </row>
    <row r="304" spans="1:19" ht="15.75" x14ac:dyDescent="0.25">
      <c r="A304" s="124">
        <v>37312</v>
      </c>
      <c r="B304" s="125">
        <f>TIME(15,29,0)</f>
        <v>0.64513888888888882</v>
      </c>
      <c r="D304" s="126">
        <v>0.01</v>
      </c>
      <c r="E304" s="125">
        <v>0.718055555555556</v>
      </c>
      <c r="F304" s="67">
        <f t="shared" si="64"/>
        <v>0.718055555555556</v>
      </c>
      <c r="G304" s="125">
        <v>0.719444444444444</v>
      </c>
      <c r="H304" s="67">
        <f t="shared" si="65"/>
        <v>0.719444444444444</v>
      </c>
      <c r="I304" s="117" t="str">
        <f t="shared" si="66"/>
        <v/>
      </c>
      <c r="J304" s="118">
        <f t="shared" si="67"/>
        <v>6.0000000000004583</v>
      </c>
      <c r="K304" s="119">
        <f t="shared" si="68"/>
        <v>1.9999999999987139</v>
      </c>
      <c r="L304" s="118">
        <f t="shared" si="69"/>
        <v>1</v>
      </c>
      <c r="M304" s="116">
        <f t="shared" ca="1" si="70"/>
        <v>0.64513888888888882</v>
      </c>
      <c r="N304" s="118" t="str">
        <f t="shared" si="71"/>
        <v/>
      </c>
      <c r="O304" s="118">
        <f t="shared" si="72"/>
        <v>1.8300000000001397</v>
      </c>
      <c r="P304" s="120">
        <f t="shared" si="73"/>
        <v>0.86462801643452258</v>
      </c>
      <c r="Q304" s="118">
        <f t="shared" si="74"/>
        <v>1.9999999999987139E-2</v>
      </c>
      <c r="R304" s="118">
        <f t="shared" si="75"/>
        <v>1.8500000000001269</v>
      </c>
      <c r="S304" s="120">
        <f t="shared" si="76"/>
        <v>0.88462801643450972</v>
      </c>
    </row>
    <row r="305" spans="1:19" ht="15.75" x14ac:dyDescent="0.25">
      <c r="B305" s="129"/>
      <c r="D305" s="126">
        <v>0.6</v>
      </c>
      <c r="E305" s="125">
        <v>0.72361111111111098</v>
      </c>
      <c r="F305" s="67">
        <f t="shared" si="64"/>
        <v>0.72361111111111098</v>
      </c>
      <c r="G305" s="125">
        <v>0.72777777777777797</v>
      </c>
      <c r="H305" s="67">
        <f t="shared" si="65"/>
        <v>0.72777777777777797</v>
      </c>
      <c r="I305" s="117">
        <f t="shared" si="66"/>
        <v>0.73125000000000018</v>
      </c>
      <c r="J305" s="118" t="str">
        <f t="shared" si="67"/>
        <v/>
      </c>
      <c r="K305" s="119">
        <f t="shared" si="68"/>
        <v>6.0000000000004583</v>
      </c>
      <c r="L305" s="118">
        <f t="shared" si="69"/>
        <v>2</v>
      </c>
      <c r="M305" s="116">
        <f t="shared" ca="1" si="70"/>
        <v>0.64513888888888882</v>
      </c>
      <c r="N305" s="118" t="e">
        <f t="shared" ca="1" si="71"/>
        <v>#VALUE!</v>
      </c>
      <c r="O305" s="118">
        <f t="shared" si="72"/>
        <v>1.5</v>
      </c>
      <c r="P305" s="120">
        <f t="shared" si="73"/>
        <v>0.22548428583557498</v>
      </c>
      <c r="Q305" s="118">
        <f t="shared" si="74"/>
        <v>3.600000000000275</v>
      </c>
      <c r="R305" s="118">
        <f t="shared" si="75"/>
        <v>5.100000000000275</v>
      </c>
      <c r="S305" s="120">
        <f t="shared" si="76"/>
        <v>3.82548428583585</v>
      </c>
    </row>
    <row r="306" spans="1:19" ht="15.75" x14ac:dyDescent="0.25">
      <c r="A306" s="124">
        <v>37312</v>
      </c>
      <c r="B306" s="125">
        <f>TIME(18,47,0)</f>
        <v>0.78263888888888899</v>
      </c>
      <c r="D306" s="126">
        <v>0.01</v>
      </c>
      <c r="E306" s="125">
        <v>0.79166666666666696</v>
      </c>
      <c r="F306" s="67">
        <f t="shared" si="64"/>
        <v>0.79166666666666696</v>
      </c>
      <c r="G306" s="125">
        <v>0.79513888888888895</v>
      </c>
      <c r="H306" s="67">
        <f t="shared" si="65"/>
        <v>0.79513888888888895</v>
      </c>
      <c r="I306" s="117" t="str">
        <f t="shared" si="66"/>
        <v/>
      </c>
      <c r="J306" s="118">
        <f t="shared" si="67"/>
        <v>13.99999999999979</v>
      </c>
      <c r="K306" s="119">
        <f t="shared" si="68"/>
        <v>4.9999999999996625</v>
      </c>
      <c r="L306" s="118">
        <f t="shared" si="69"/>
        <v>1</v>
      </c>
      <c r="M306" s="116">
        <f t="shared" ca="1" si="70"/>
        <v>0.78263888888888899</v>
      </c>
      <c r="N306" s="118" t="str">
        <f t="shared" si="71"/>
        <v/>
      </c>
      <c r="O306" s="118">
        <f t="shared" si="72"/>
        <v>0.90999999999998638</v>
      </c>
      <c r="P306" s="120">
        <f t="shared" si="73"/>
        <v>0.6197644522363549</v>
      </c>
      <c r="Q306" s="118">
        <f t="shared" si="74"/>
        <v>4.9999999999996624E-2</v>
      </c>
      <c r="R306" s="118">
        <f t="shared" si="75"/>
        <v>0.95999999999998298</v>
      </c>
      <c r="S306" s="120">
        <f t="shared" si="76"/>
        <v>0.6697644522363515</v>
      </c>
    </row>
    <row r="307" spans="1:19" ht="15.75" x14ac:dyDescent="0.25">
      <c r="B307" s="129"/>
      <c r="D307" s="126">
        <v>0.12</v>
      </c>
      <c r="E307" s="125">
        <v>0.80486111111111103</v>
      </c>
      <c r="F307" s="67">
        <f t="shared" si="64"/>
        <v>0.80486111111111103</v>
      </c>
      <c r="G307" s="125">
        <v>0.80694444444444502</v>
      </c>
      <c r="H307" s="67">
        <f t="shared" si="65"/>
        <v>0.80694444444444502</v>
      </c>
      <c r="I307" s="117" t="str">
        <f t="shared" si="66"/>
        <v/>
      </c>
      <c r="J307" s="118">
        <f t="shared" si="67"/>
        <v>11.999999999999478</v>
      </c>
      <c r="K307" s="119">
        <f t="shared" si="68"/>
        <v>3.0000000000009486</v>
      </c>
      <c r="L307" s="118">
        <f t="shared" si="69"/>
        <v>2</v>
      </c>
      <c r="M307" s="116">
        <f t="shared" ca="1" si="70"/>
        <v>0.78263888888888899</v>
      </c>
      <c r="N307" s="118" t="str">
        <f t="shared" si="71"/>
        <v/>
      </c>
      <c r="O307" s="118">
        <f t="shared" si="72"/>
        <v>10.319999999999553</v>
      </c>
      <c r="P307" s="120">
        <f t="shared" si="73"/>
        <v>6.8564560013461202</v>
      </c>
      <c r="Q307" s="118">
        <f t="shared" si="74"/>
        <v>0.36000000000011384</v>
      </c>
      <c r="R307" s="118">
        <f t="shared" si="75"/>
        <v>10.679999999999666</v>
      </c>
      <c r="S307" s="120">
        <f t="shared" si="76"/>
        <v>7.2164560013462342</v>
      </c>
    </row>
    <row r="308" spans="1:19" ht="15.75" x14ac:dyDescent="0.25">
      <c r="B308" s="129"/>
      <c r="D308" s="126">
        <v>1.6</v>
      </c>
      <c r="E308" s="125">
        <v>0.81527777777777799</v>
      </c>
      <c r="F308" s="67">
        <f t="shared" si="64"/>
        <v>0.81527777777777799</v>
      </c>
      <c r="G308" s="125">
        <v>0.81805555555555598</v>
      </c>
      <c r="H308" s="67">
        <f t="shared" si="65"/>
        <v>0.81805555555555598</v>
      </c>
      <c r="I308" s="117" t="str">
        <f t="shared" si="66"/>
        <v/>
      </c>
      <c r="J308" s="118">
        <f t="shared" si="67"/>
        <v>8.999999999999968</v>
      </c>
      <c r="K308" s="119">
        <f t="shared" si="68"/>
        <v>4.0000000000003055</v>
      </c>
      <c r="L308" s="118">
        <f t="shared" si="69"/>
        <v>3</v>
      </c>
      <c r="M308" s="116">
        <f t="shared" ca="1" si="70"/>
        <v>0.78263888888888899</v>
      </c>
      <c r="N308" s="118" t="str">
        <f t="shared" si="71"/>
        <v/>
      </c>
      <c r="O308" s="118">
        <f t="shared" si="72"/>
        <v>52.199999999999811</v>
      </c>
      <c r="P308" s="120">
        <f t="shared" si="73"/>
        <v>41.253293866315239</v>
      </c>
      <c r="Q308" s="118">
        <f t="shared" si="74"/>
        <v>6.4000000000004889</v>
      </c>
      <c r="R308" s="118">
        <f t="shared" si="75"/>
        <v>58.6000000000003</v>
      </c>
      <c r="S308" s="120">
        <f t="shared" si="76"/>
        <v>47.653293866315728</v>
      </c>
    </row>
    <row r="309" spans="1:19" ht="15.75" x14ac:dyDescent="0.25">
      <c r="B309" s="129"/>
      <c r="D309" s="126">
        <v>10</v>
      </c>
      <c r="E309" s="125">
        <v>0.82430555555555596</v>
      </c>
      <c r="F309" s="67">
        <f t="shared" si="64"/>
        <v>0.82430555555555596</v>
      </c>
      <c r="G309" s="125">
        <v>0.82638888888888895</v>
      </c>
      <c r="H309" s="67">
        <f t="shared" si="65"/>
        <v>0.82638888888888895</v>
      </c>
      <c r="I309" s="117" t="str">
        <f t="shared" si="66"/>
        <v/>
      </c>
      <c r="J309" s="118">
        <f t="shared" si="67"/>
        <v>9.9999999999994849</v>
      </c>
      <c r="K309" s="119">
        <f t="shared" si="68"/>
        <v>2.9999999999995097</v>
      </c>
      <c r="L309" s="118">
        <f t="shared" si="69"/>
        <v>4</v>
      </c>
      <c r="M309" s="116">
        <f t="shared" ca="1" si="70"/>
        <v>0.78263888888888899</v>
      </c>
      <c r="N309" s="118" t="str">
        <f t="shared" si="71"/>
        <v/>
      </c>
      <c r="O309" s="118">
        <f t="shared" si="72"/>
        <v>50.049999999997418</v>
      </c>
      <c r="P309" s="120">
        <f t="shared" si="73"/>
        <v>14.462215389559464</v>
      </c>
      <c r="Q309" s="118">
        <f t="shared" si="74"/>
        <v>29.999999999995097</v>
      </c>
      <c r="R309" s="118">
        <f t="shared" si="75"/>
        <v>80.049999999992508</v>
      </c>
      <c r="S309" s="120">
        <f t="shared" si="76"/>
        <v>44.462215389554558</v>
      </c>
    </row>
    <row r="310" spans="1:19" ht="15.75" x14ac:dyDescent="0.25">
      <c r="B310" s="129"/>
      <c r="D310" s="126">
        <v>0.01</v>
      </c>
      <c r="E310" s="125">
        <v>0.83333333333333304</v>
      </c>
      <c r="F310" s="67">
        <f t="shared" si="64"/>
        <v>0.83333333333333304</v>
      </c>
      <c r="G310" s="125">
        <v>0.83611111111111103</v>
      </c>
      <c r="H310" s="67">
        <f t="shared" si="65"/>
        <v>0.83611111111111103</v>
      </c>
      <c r="I310" s="117" t="str">
        <f t="shared" si="66"/>
        <v/>
      </c>
      <c r="J310" s="118">
        <f t="shared" si="67"/>
        <v>8.999999999999968</v>
      </c>
      <c r="K310" s="119">
        <f t="shared" si="68"/>
        <v>4.0000000000003055</v>
      </c>
      <c r="L310" s="118">
        <f t="shared" si="69"/>
        <v>5</v>
      </c>
      <c r="M310" s="116">
        <f t="shared" ca="1" si="70"/>
        <v>0.78263888888888899</v>
      </c>
      <c r="N310" s="118" t="str">
        <f t="shared" si="71"/>
        <v/>
      </c>
      <c r="O310" s="118">
        <f t="shared" si="72"/>
        <v>0.40499999999999853</v>
      </c>
      <c r="P310" s="120">
        <f t="shared" si="73"/>
        <v>0.30297870679103822</v>
      </c>
      <c r="Q310" s="118">
        <f t="shared" si="74"/>
        <v>4.0000000000003054E-2</v>
      </c>
      <c r="R310" s="118">
        <f t="shared" si="75"/>
        <v>0.44500000000000156</v>
      </c>
      <c r="S310" s="120">
        <f t="shared" si="76"/>
        <v>0.34297870679104125</v>
      </c>
    </row>
    <row r="311" spans="1:19" ht="15.75" x14ac:dyDescent="0.25">
      <c r="B311" s="129"/>
      <c r="D311" s="126">
        <v>0.08</v>
      </c>
      <c r="E311" s="125">
        <v>0.84236111111111101</v>
      </c>
      <c r="F311" s="67">
        <f t="shared" si="64"/>
        <v>0.84236111111111101</v>
      </c>
      <c r="G311" s="125">
        <v>0.844444444444444</v>
      </c>
      <c r="H311" s="67">
        <f t="shared" si="65"/>
        <v>0.844444444444444</v>
      </c>
      <c r="I311" s="117" t="str">
        <f t="shared" si="66"/>
        <v/>
      </c>
      <c r="J311" s="118">
        <f t="shared" si="67"/>
        <v>7.0000000000012541</v>
      </c>
      <c r="K311" s="119">
        <f t="shared" si="68"/>
        <v>2.9999999999995097</v>
      </c>
      <c r="L311" s="118">
        <f t="shared" si="69"/>
        <v>6</v>
      </c>
      <c r="M311" s="116">
        <f t="shared" ca="1" si="70"/>
        <v>0.78263888888888899</v>
      </c>
      <c r="N311" s="118" t="str">
        <f t="shared" si="71"/>
        <v/>
      </c>
      <c r="O311" s="118">
        <f t="shared" si="72"/>
        <v>3.7800000000006775</v>
      </c>
      <c r="P311" s="120">
        <f t="shared" si="73"/>
        <v>2.5497708697570807</v>
      </c>
      <c r="Q311" s="118">
        <f t="shared" si="74"/>
        <v>0.23999999999996077</v>
      </c>
      <c r="R311" s="118">
        <f t="shared" si="75"/>
        <v>4.0200000000006382</v>
      </c>
      <c r="S311" s="120">
        <f t="shared" si="76"/>
        <v>2.7897708697570414</v>
      </c>
    </row>
    <row r="312" spans="1:19" ht="15.75" x14ac:dyDescent="0.25">
      <c r="B312" s="129"/>
      <c r="D312" s="126">
        <v>1</v>
      </c>
      <c r="E312" s="125">
        <v>0.84930555555555598</v>
      </c>
      <c r="F312" s="67">
        <f t="shared" si="64"/>
        <v>0.84930555555555598</v>
      </c>
      <c r="G312" s="125">
        <v>0.85208333333333297</v>
      </c>
      <c r="H312" s="67">
        <f t="shared" si="65"/>
        <v>0.85208333333333297</v>
      </c>
      <c r="I312" s="117" t="str">
        <f t="shared" si="66"/>
        <v/>
      </c>
      <c r="J312" s="118">
        <f t="shared" si="67"/>
        <v>8.0000000000006111</v>
      </c>
      <c r="K312" s="119">
        <f t="shared" si="68"/>
        <v>3.9999999999988667</v>
      </c>
      <c r="L312" s="118">
        <f t="shared" si="69"/>
        <v>7</v>
      </c>
      <c r="M312" s="116">
        <f t="shared" ca="1" si="70"/>
        <v>0.78263888888888899</v>
      </c>
      <c r="N312" s="118" t="str">
        <f t="shared" si="71"/>
        <v/>
      </c>
      <c r="O312" s="118">
        <f t="shared" si="72"/>
        <v>36.00000000000275</v>
      </c>
      <c r="P312" s="120">
        <f t="shared" si="73"/>
        <v>26.930318761825554</v>
      </c>
      <c r="Q312" s="118">
        <f t="shared" si="74"/>
        <v>3.9999999999988667</v>
      </c>
      <c r="R312" s="118">
        <f t="shared" si="75"/>
        <v>40.00000000000162</v>
      </c>
      <c r="S312" s="120">
        <f t="shared" si="76"/>
        <v>30.93031876182442</v>
      </c>
    </row>
    <row r="313" spans="1:19" ht="15.75" x14ac:dyDescent="0.25">
      <c r="B313" s="129"/>
      <c r="D313" s="126">
        <v>8</v>
      </c>
      <c r="E313" s="125">
        <v>0.85763888888888895</v>
      </c>
      <c r="F313" s="67">
        <f t="shared" si="64"/>
        <v>0.85763888888888895</v>
      </c>
      <c r="G313" s="125">
        <v>0.85972222222222205</v>
      </c>
      <c r="H313" s="67">
        <f t="shared" si="65"/>
        <v>0.85972222222222205</v>
      </c>
      <c r="I313" s="117" t="str">
        <f t="shared" si="66"/>
        <v/>
      </c>
      <c r="J313" s="118">
        <f t="shared" si="67"/>
        <v>12.000000000000917</v>
      </c>
      <c r="K313" s="119">
        <f t="shared" si="68"/>
        <v>2.9999999999996696</v>
      </c>
      <c r="L313" s="118">
        <f t="shared" si="69"/>
        <v>8</v>
      </c>
      <c r="M313" s="116">
        <f t="shared" ca="1" si="70"/>
        <v>0.78263888888888899</v>
      </c>
      <c r="N313" s="118" t="str">
        <f t="shared" si="71"/>
        <v/>
      </c>
      <c r="O313" s="118">
        <f t="shared" si="72"/>
        <v>48.060000000003669</v>
      </c>
      <c r="P313" s="120">
        <f t="shared" si="73"/>
        <v>14.343605343451744</v>
      </c>
      <c r="Q313" s="118">
        <f t="shared" si="74"/>
        <v>23.999999999997357</v>
      </c>
      <c r="R313" s="118">
        <f t="shared" si="75"/>
        <v>72.060000000001025</v>
      </c>
      <c r="S313" s="120">
        <f t="shared" si="76"/>
        <v>38.343605343449099</v>
      </c>
    </row>
    <row r="314" spans="1:19" ht="15.75" x14ac:dyDescent="0.25">
      <c r="B314" s="129"/>
      <c r="D314" s="126">
        <v>0.01</v>
      </c>
      <c r="E314" s="125">
        <v>0.86805555555555602</v>
      </c>
      <c r="F314" s="67">
        <f t="shared" si="64"/>
        <v>0.86805555555555602</v>
      </c>
      <c r="G314" s="125">
        <v>0.87222222222222201</v>
      </c>
      <c r="H314" s="67">
        <f t="shared" si="65"/>
        <v>0.87222222222222201</v>
      </c>
      <c r="I314" s="117">
        <f t="shared" si="66"/>
        <v>0.87569444444444422</v>
      </c>
      <c r="J314" s="118" t="str">
        <f t="shared" si="67"/>
        <v/>
      </c>
      <c r="K314" s="119">
        <f t="shared" si="68"/>
        <v>5.9999999999990195</v>
      </c>
      <c r="L314" s="118">
        <f t="shared" si="69"/>
        <v>9</v>
      </c>
      <c r="M314" s="116">
        <f t="shared" ca="1" si="70"/>
        <v>0.78263888888888899</v>
      </c>
      <c r="N314" s="118" t="e">
        <f t="shared" ca="1" si="71"/>
        <v>#VALUE!</v>
      </c>
      <c r="O314" s="118">
        <f t="shared" si="72"/>
        <v>2.5000000000000001E-2</v>
      </c>
      <c r="P314" s="120">
        <f t="shared" si="73"/>
        <v>5.4281443780592247E-3</v>
      </c>
      <c r="Q314" s="118">
        <f t="shared" si="74"/>
        <v>5.9999999999990193E-2</v>
      </c>
      <c r="R314" s="118">
        <f t="shared" si="75"/>
        <v>8.4999999999990195E-2</v>
      </c>
      <c r="S314" s="120">
        <f t="shared" si="76"/>
        <v>6.5428144378049419E-2</v>
      </c>
    </row>
    <row r="315" spans="1:19" ht="15.75" x14ac:dyDescent="0.25">
      <c r="A315" s="124">
        <v>37313</v>
      </c>
      <c r="B315" s="125">
        <v>0.54513888888888895</v>
      </c>
      <c r="D315" s="126">
        <v>8.0000000000000002E-3</v>
      </c>
      <c r="E315" s="125">
        <v>0.594444444444444</v>
      </c>
      <c r="F315" s="67">
        <f t="shared" si="64"/>
        <v>0.594444444444444</v>
      </c>
      <c r="G315" s="125">
        <v>0.59861111111111098</v>
      </c>
      <c r="H315" s="67">
        <f t="shared" si="65"/>
        <v>0.59861111111111098</v>
      </c>
      <c r="I315" s="117" t="str">
        <f t="shared" si="66"/>
        <v/>
      </c>
      <c r="J315" s="118">
        <f t="shared" si="67"/>
        <v>11.999999999999478</v>
      </c>
      <c r="K315" s="119">
        <f t="shared" si="68"/>
        <v>6.0000000000004583</v>
      </c>
      <c r="L315" s="118">
        <f t="shared" si="69"/>
        <v>1</v>
      </c>
      <c r="M315" s="116">
        <f t="shared" ca="1" si="70"/>
        <v>0.54513888888888895</v>
      </c>
      <c r="N315" s="118" t="str">
        <f t="shared" si="71"/>
        <v/>
      </c>
      <c r="O315" s="118">
        <f t="shared" si="72"/>
        <v>8.4479999999996327</v>
      </c>
      <c r="P315" s="120">
        <f t="shared" si="73"/>
        <v>3.2342873518451514</v>
      </c>
      <c r="Q315" s="118">
        <f t="shared" si="74"/>
        <v>4.8000000000003665E-2</v>
      </c>
      <c r="R315" s="118">
        <f t="shared" si="75"/>
        <v>8.4959999999996363</v>
      </c>
      <c r="S315" s="120">
        <f t="shared" si="76"/>
        <v>3.282287351845155</v>
      </c>
    </row>
    <row r="316" spans="1:19" ht="15.75" x14ac:dyDescent="0.25">
      <c r="A316" s="126"/>
      <c r="B316" s="125"/>
      <c r="D316" s="126">
        <v>1.4</v>
      </c>
      <c r="E316" s="125">
        <v>0.60694444444444395</v>
      </c>
      <c r="F316" s="67">
        <f t="shared" si="64"/>
        <v>0.60694444444444395</v>
      </c>
      <c r="G316" s="125">
        <v>0.60902777777777795</v>
      </c>
      <c r="H316" s="67">
        <f t="shared" si="65"/>
        <v>0.60902777777777795</v>
      </c>
      <c r="I316" s="117" t="str">
        <f t="shared" si="66"/>
        <v/>
      </c>
      <c r="J316" s="118">
        <f t="shared" si="67"/>
        <v>9.9999999999994849</v>
      </c>
      <c r="K316" s="119">
        <f t="shared" si="68"/>
        <v>3.0000000000009486</v>
      </c>
      <c r="L316" s="118">
        <f t="shared" si="69"/>
        <v>2</v>
      </c>
      <c r="M316" s="116">
        <f t="shared" ca="1" si="70"/>
        <v>0.54513888888888895</v>
      </c>
      <c r="N316" s="118" t="str">
        <f t="shared" si="71"/>
        <v/>
      </c>
      <c r="O316" s="118">
        <f t="shared" si="72"/>
        <v>7.0499999999996366</v>
      </c>
      <c r="P316" s="120">
        <f t="shared" si="73"/>
        <v>2.8128865014159254</v>
      </c>
      <c r="Q316" s="118">
        <f t="shared" si="74"/>
        <v>4.200000000001328</v>
      </c>
      <c r="R316" s="118">
        <f t="shared" si="75"/>
        <v>11.250000000000965</v>
      </c>
      <c r="S316" s="120">
        <f t="shared" si="76"/>
        <v>7.0128865014172534</v>
      </c>
    </row>
    <row r="317" spans="1:19" ht="15.75" x14ac:dyDescent="0.25">
      <c r="A317" s="126"/>
      <c r="B317" s="125"/>
      <c r="D317" s="126">
        <v>0.01</v>
      </c>
      <c r="E317" s="125">
        <v>0.61597222222222203</v>
      </c>
      <c r="F317" s="67">
        <f t="shared" si="64"/>
        <v>0.61597222222222203</v>
      </c>
      <c r="G317" s="125">
        <v>0.61805555555555602</v>
      </c>
      <c r="H317" s="67">
        <f t="shared" si="65"/>
        <v>0.61805555555555602</v>
      </c>
      <c r="I317" s="117">
        <f t="shared" si="66"/>
        <v>0.62152777777777823</v>
      </c>
      <c r="J317" s="118" t="str">
        <f t="shared" si="67"/>
        <v/>
      </c>
      <c r="K317" s="119">
        <f t="shared" si="68"/>
        <v>3.0000000000009486</v>
      </c>
      <c r="L317" s="118">
        <f t="shared" si="69"/>
        <v>3</v>
      </c>
      <c r="M317" s="116">
        <f t="shared" ca="1" si="70"/>
        <v>0.54513888888888895</v>
      </c>
      <c r="N317" s="118" t="e">
        <f t="shared" ca="1" si="71"/>
        <v>#VALUE!</v>
      </c>
      <c r="O317" s="118">
        <f t="shared" si="72"/>
        <v>2.5000000000000001E-2</v>
      </c>
      <c r="P317" s="120">
        <f t="shared" si="73"/>
        <v>5.4281443780592247E-3</v>
      </c>
      <c r="Q317" s="118">
        <f t="shared" si="74"/>
        <v>3.0000000000009488E-2</v>
      </c>
      <c r="R317" s="118">
        <f t="shared" si="75"/>
        <v>5.5000000000009486E-2</v>
      </c>
      <c r="S317" s="120">
        <f t="shared" si="76"/>
        <v>3.542814437806871E-2</v>
      </c>
    </row>
    <row r="318" spans="1:19" ht="15.75" x14ac:dyDescent="0.25">
      <c r="A318" s="124">
        <v>37313</v>
      </c>
      <c r="B318" s="125">
        <f>TIME(15,5,0)</f>
        <v>0.62847222222222221</v>
      </c>
      <c r="D318" s="126">
        <v>0.01</v>
      </c>
      <c r="E318" s="125">
        <v>0.6875</v>
      </c>
      <c r="F318" s="67">
        <f t="shared" si="64"/>
        <v>0.6875</v>
      </c>
      <c r="G318" s="125">
        <v>0.69097222222222199</v>
      </c>
      <c r="H318" s="67">
        <f t="shared" si="65"/>
        <v>0.69097222222222199</v>
      </c>
      <c r="I318" s="117" t="str">
        <f t="shared" si="66"/>
        <v/>
      </c>
      <c r="J318" s="118">
        <f t="shared" si="67"/>
        <v>4.9999999999996625</v>
      </c>
      <c r="K318" s="119">
        <f t="shared" si="68"/>
        <v>4.9999999999996625</v>
      </c>
      <c r="L318" s="118">
        <f t="shared" si="69"/>
        <v>1</v>
      </c>
      <c r="M318" s="116">
        <f t="shared" ca="1" si="70"/>
        <v>0.62847222222222221</v>
      </c>
      <c r="N318" s="118" t="str">
        <f t="shared" si="71"/>
        <v/>
      </c>
      <c r="O318" s="118">
        <f t="shared" si="72"/>
        <v>47.02499999999683</v>
      </c>
      <c r="P318" s="120">
        <f t="shared" si="73"/>
        <v>12.46198544953924</v>
      </c>
      <c r="Q318" s="118">
        <f t="shared" si="74"/>
        <v>4.9999999999996624E-2</v>
      </c>
      <c r="R318" s="118">
        <f t="shared" si="75"/>
        <v>47.074999999996827</v>
      </c>
      <c r="S318" s="120">
        <f t="shared" si="76"/>
        <v>12.511985449539237</v>
      </c>
    </row>
    <row r="319" spans="1:19" ht="15.75" x14ac:dyDescent="0.25">
      <c r="B319" s="129"/>
      <c r="D319" s="126">
        <v>18.8</v>
      </c>
      <c r="E319" s="125">
        <v>0.69444444444444398</v>
      </c>
      <c r="F319" s="67">
        <f t="shared" si="64"/>
        <v>0.69444444444444398</v>
      </c>
      <c r="G319" s="125">
        <v>0.69791666666666696</v>
      </c>
      <c r="H319" s="67">
        <f t="shared" si="65"/>
        <v>0.69791666666666696</v>
      </c>
      <c r="I319" s="117">
        <f t="shared" si="66"/>
        <v>0.70138888888888917</v>
      </c>
      <c r="J319" s="118" t="str">
        <f t="shared" si="67"/>
        <v/>
      </c>
      <c r="K319" s="119">
        <f t="shared" si="68"/>
        <v>5.0000000000011013</v>
      </c>
      <c r="L319" s="118">
        <f t="shared" si="69"/>
        <v>2</v>
      </c>
      <c r="M319" s="116">
        <f t="shared" ca="1" si="70"/>
        <v>0.62847222222222221</v>
      </c>
      <c r="N319" s="118" t="e">
        <f t="shared" ca="1" si="71"/>
        <v>#VALUE!</v>
      </c>
      <c r="O319" s="118">
        <f t="shared" si="72"/>
        <v>47</v>
      </c>
      <c r="P319" s="120">
        <f t="shared" si="73"/>
        <v>5.6121554833717582</v>
      </c>
      <c r="Q319" s="118">
        <f t="shared" si="74"/>
        <v>94.000000000020705</v>
      </c>
      <c r="R319" s="118">
        <f t="shared" si="75"/>
        <v>141.00000000002069</v>
      </c>
      <c r="S319" s="120">
        <f t="shared" si="76"/>
        <v>99.612155483392456</v>
      </c>
    </row>
    <row r="320" spans="1:19" ht="15.75" x14ac:dyDescent="0.25">
      <c r="A320" s="124">
        <v>37315</v>
      </c>
      <c r="B320" s="125">
        <v>0.360416666666667</v>
      </c>
      <c r="D320" s="126">
        <v>1.2E-2</v>
      </c>
      <c r="E320" s="125">
        <v>0.56597222222222199</v>
      </c>
      <c r="F320" s="67">
        <f t="shared" si="64"/>
        <v>0.56597222222222199</v>
      </c>
      <c r="G320" s="125">
        <v>0.57291666666666696</v>
      </c>
      <c r="H320" s="67">
        <f t="shared" si="65"/>
        <v>0.57291666666666696</v>
      </c>
      <c r="I320" s="117" t="str">
        <f t="shared" si="66"/>
        <v/>
      </c>
      <c r="J320" s="118">
        <f t="shared" si="67"/>
        <v>18.000000000000096</v>
      </c>
      <c r="K320" s="119">
        <f t="shared" si="68"/>
        <v>10.000000000000764</v>
      </c>
      <c r="L320" s="118">
        <f t="shared" si="69"/>
        <v>1</v>
      </c>
      <c r="M320" s="116">
        <f t="shared" ca="1" si="70"/>
        <v>0.360416666666667</v>
      </c>
      <c r="N320" s="118" t="str">
        <f t="shared" si="71"/>
        <v/>
      </c>
      <c r="O320" s="118">
        <f t="shared" si="72"/>
        <v>900.10800000000484</v>
      </c>
      <c r="P320" s="120">
        <f t="shared" si="73"/>
        <v>199.35720641034897</v>
      </c>
      <c r="Q320" s="118">
        <f t="shared" si="74"/>
        <v>0.12000000000000917</v>
      </c>
      <c r="R320" s="118">
        <f t="shared" si="75"/>
        <v>900.22800000000484</v>
      </c>
      <c r="S320" s="120">
        <f t="shared" si="76"/>
        <v>199.47720641034897</v>
      </c>
    </row>
    <row r="321" spans="1:19" ht="15.75" x14ac:dyDescent="0.25">
      <c r="A321" s="126"/>
      <c r="B321" s="125"/>
      <c r="D321" s="126">
        <v>100</v>
      </c>
      <c r="E321" s="125">
        <v>0.58541666666666703</v>
      </c>
      <c r="F321" s="67">
        <f t="shared" si="64"/>
        <v>0.58541666666666703</v>
      </c>
      <c r="G321" s="125">
        <v>0.58958333333333302</v>
      </c>
      <c r="H321" s="67">
        <f t="shared" si="65"/>
        <v>0.58958333333333302</v>
      </c>
      <c r="I321" s="117">
        <f t="shared" si="66"/>
        <v>0.59305555555555522</v>
      </c>
      <c r="J321" s="118" t="str">
        <f t="shared" si="67"/>
        <v/>
      </c>
      <c r="K321" s="119">
        <f t="shared" si="68"/>
        <v>5.9999999999990195</v>
      </c>
      <c r="L321" s="118">
        <f t="shared" si="69"/>
        <v>2</v>
      </c>
      <c r="M321" s="116">
        <f t="shared" ca="1" si="70"/>
        <v>0.360416666666667</v>
      </c>
      <c r="N321" s="118" t="e">
        <f t="shared" ca="1" si="71"/>
        <v>#VALUE!</v>
      </c>
      <c r="O321" s="118">
        <f t="shared" si="72"/>
        <v>250</v>
      </c>
      <c r="P321" s="120">
        <f t="shared" si="73"/>
        <v>27.143420404993254</v>
      </c>
      <c r="Q321" s="118">
        <f t="shared" si="74"/>
        <v>599.999999999902</v>
      </c>
      <c r="R321" s="118">
        <f t="shared" si="75"/>
        <v>849.999999999902</v>
      </c>
      <c r="S321" s="120">
        <f t="shared" si="76"/>
        <v>627.14342040489521</v>
      </c>
    </row>
    <row r="322" spans="1:19" ht="15.75" x14ac:dyDescent="0.25">
      <c r="A322" s="124">
        <v>37316</v>
      </c>
      <c r="B322" s="125">
        <v>0.34861111111111098</v>
      </c>
      <c r="D322" s="126">
        <v>0.01</v>
      </c>
      <c r="E322" s="125">
        <v>0.44652777777777802</v>
      </c>
      <c r="F322" s="67">
        <f t="shared" ref="F322:F385" si="77">E322</f>
        <v>0.44652777777777802</v>
      </c>
      <c r="G322" s="125">
        <v>0.45694444444444399</v>
      </c>
      <c r="H322" s="67">
        <f t="shared" ref="H322:H385" si="78">G322</f>
        <v>0.45694444444444399</v>
      </c>
      <c r="I322" s="117" t="str">
        <f t="shared" ref="I322:I385" si="79">IF(OR(A323&lt;&gt;"",D323=""),H322+TIME(0,5,0),"")</f>
        <v/>
      </c>
      <c r="J322" s="118">
        <f t="shared" ref="J322:J385" si="80">IF(AND(OR(AND(A322&lt;&gt;"",A323=""),AND(A322="",A323="")),D323&lt;&gt;""),(F323-H322)*1440,"")</f>
        <v>3.0000000000009486</v>
      </c>
      <c r="K322" s="119">
        <f t="shared" ref="K322:K385" si="81">(H322-F322)*1440</f>
        <v>14.999999999998987</v>
      </c>
      <c r="L322" s="118">
        <f t="shared" ref="L322:L385" si="82">IF(A322&lt;&gt;"",1,L321+1)</f>
        <v>1</v>
      </c>
      <c r="M322" s="116">
        <f t="shared" ref="M322:M385" ca="1" si="83">OFFSET(B322,-L322+1,0)</f>
        <v>0.34861111111111098</v>
      </c>
      <c r="N322" s="118" t="str">
        <f t="shared" ref="N322:N385" si="84">IF(I322&lt;&gt;"",(I322-VALUE(CONCATENATE(LEFT(M322,LEN(M322)-2),":",RIGHT(M322,2))))*1440,"")</f>
        <v/>
      </c>
      <c r="O322" s="118">
        <f t="shared" ref="O322:O385" si="85">IF(J322&lt;&gt;"",(D322+D323)*J322/2,D322*5/2)</f>
        <v>0.16500000000005216</v>
      </c>
      <c r="P322" s="120">
        <f t="shared" ref="P322:P385" si="86">IF(J322&lt;&gt;"",(D323-D322)*J322/LN((D323+0.000001)/(D322+0.000001)),-5*(D322-0.000001)/(LN(1/D322)-13.8155))</f>
        <v>0.11726409330522096</v>
      </c>
      <c r="Q322" s="118">
        <f t="shared" ref="Q322:Q385" si="87">(D322*K322)</f>
        <v>0.14999999999998989</v>
      </c>
      <c r="R322" s="118">
        <f t="shared" ref="R322:R385" si="88">O322+Q322</f>
        <v>0.31500000000004202</v>
      </c>
      <c r="S322" s="120">
        <f t="shared" ref="S322:S385" si="89">P322+Q322</f>
        <v>0.26726409330521084</v>
      </c>
    </row>
    <row r="323" spans="1:19" ht="15.75" x14ac:dyDescent="0.25">
      <c r="A323" s="126"/>
      <c r="B323" s="125"/>
      <c r="D323" s="126">
        <v>0.1</v>
      </c>
      <c r="E323" s="125">
        <v>0.45902777777777798</v>
      </c>
      <c r="F323" s="67">
        <f t="shared" si="77"/>
        <v>0.45902777777777798</v>
      </c>
      <c r="G323" s="125">
        <v>0.47291666666666698</v>
      </c>
      <c r="H323" s="67">
        <f t="shared" si="78"/>
        <v>0.47291666666666698</v>
      </c>
      <c r="I323" s="117" t="str">
        <f t="shared" si="79"/>
        <v/>
      </c>
      <c r="J323" s="118">
        <f t="shared" si="80"/>
        <v>2.9999999999995097</v>
      </c>
      <c r="K323" s="119">
        <f t="shared" si="81"/>
        <v>20.000000000000171</v>
      </c>
      <c r="L323" s="118">
        <f t="shared" si="82"/>
        <v>2</v>
      </c>
      <c r="M323" s="116">
        <f t="shared" ca="1" si="83"/>
        <v>0.34861111111111098</v>
      </c>
      <c r="N323" s="118" t="str">
        <f t="shared" si="84"/>
        <v/>
      </c>
      <c r="O323" s="118">
        <f t="shared" si="85"/>
        <v>0.59999999999990195</v>
      </c>
      <c r="P323" s="120">
        <f t="shared" si="86"/>
        <v>0.54614685011582886</v>
      </c>
      <c r="Q323" s="118">
        <f t="shared" si="87"/>
        <v>2.0000000000000173</v>
      </c>
      <c r="R323" s="118">
        <f t="shared" si="88"/>
        <v>2.5999999999999193</v>
      </c>
      <c r="S323" s="120">
        <f t="shared" si="89"/>
        <v>2.5461468501158464</v>
      </c>
    </row>
    <row r="324" spans="1:19" ht="15.75" x14ac:dyDescent="0.25">
      <c r="A324" s="126"/>
      <c r="B324" s="125"/>
      <c r="D324" s="126">
        <v>0.3</v>
      </c>
      <c r="E324" s="125">
        <v>0.47499999999999998</v>
      </c>
      <c r="F324" s="67">
        <f t="shared" si="77"/>
        <v>0.47499999999999998</v>
      </c>
      <c r="G324" s="125">
        <v>0.49513888888888902</v>
      </c>
      <c r="H324" s="67">
        <f t="shared" si="78"/>
        <v>0.49513888888888902</v>
      </c>
      <c r="I324" s="117">
        <f t="shared" si="79"/>
        <v>0.49861111111111123</v>
      </c>
      <c r="J324" s="118" t="str">
        <f t="shared" si="80"/>
        <v/>
      </c>
      <c r="K324" s="119">
        <f t="shared" si="81"/>
        <v>29.000000000000217</v>
      </c>
      <c r="L324" s="118">
        <f t="shared" si="82"/>
        <v>3</v>
      </c>
      <c r="M324" s="116">
        <f t="shared" ca="1" si="83"/>
        <v>0.34861111111111098</v>
      </c>
      <c r="N324" s="118" t="e">
        <f t="shared" ca="1" si="84"/>
        <v>#VALUE!</v>
      </c>
      <c r="O324" s="118">
        <f t="shared" si="85"/>
        <v>0.75</v>
      </c>
      <c r="P324" s="120">
        <f t="shared" si="86"/>
        <v>0.11893841060855184</v>
      </c>
      <c r="Q324" s="118">
        <f t="shared" si="87"/>
        <v>8.700000000000065</v>
      </c>
      <c r="R324" s="118">
        <f t="shared" si="88"/>
        <v>9.450000000000065</v>
      </c>
      <c r="S324" s="120">
        <f t="shared" si="89"/>
        <v>8.8189384106086166</v>
      </c>
    </row>
    <row r="325" spans="1:19" ht="15.75" x14ac:dyDescent="0.25">
      <c r="A325" s="124">
        <v>37319</v>
      </c>
      <c r="B325" s="125">
        <v>0.43125000000000002</v>
      </c>
      <c r="D325" s="126">
        <v>0.01</v>
      </c>
      <c r="E325" s="125">
        <v>0.561805555555556</v>
      </c>
      <c r="F325" s="67">
        <f t="shared" si="77"/>
        <v>0.561805555555556</v>
      </c>
      <c r="G325" s="125">
        <v>0.563194444444444</v>
      </c>
      <c r="H325" s="67">
        <f t="shared" si="78"/>
        <v>0.563194444444444</v>
      </c>
      <c r="I325" s="117" t="str">
        <f t="shared" si="79"/>
        <v/>
      </c>
      <c r="J325" s="118">
        <f t="shared" si="80"/>
        <v>11.000000000000121</v>
      </c>
      <c r="K325" s="119">
        <f t="shared" si="81"/>
        <v>1.9999999999987139</v>
      </c>
      <c r="L325" s="118">
        <f t="shared" si="82"/>
        <v>1</v>
      </c>
      <c r="M325" s="116">
        <f t="shared" ca="1" si="83"/>
        <v>0.43125000000000002</v>
      </c>
      <c r="N325" s="118" t="str">
        <f t="shared" si="84"/>
        <v/>
      </c>
      <c r="O325" s="118">
        <f t="shared" si="85"/>
        <v>55.055000000000604</v>
      </c>
      <c r="P325" s="120">
        <f t="shared" si="86"/>
        <v>15.908436928516405</v>
      </c>
      <c r="Q325" s="118">
        <f t="shared" si="87"/>
        <v>1.9999999999987139E-2</v>
      </c>
      <c r="R325" s="118">
        <f t="shared" si="88"/>
        <v>55.075000000000593</v>
      </c>
      <c r="S325" s="120">
        <f t="shared" si="89"/>
        <v>15.928436928516392</v>
      </c>
    </row>
    <row r="326" spans="1:19" ht="15.75" x14ac:dyDescent="0.25">
      <c r="A326" s="126"/>
      <c r="B326" s="125"/>
      <c r="D326" s="126">
        <v>10</v>
      </c>
      <c r="E326" s="125">
        <v>0.57083333333333297</v>
      </c>
      <c r="F326" s="67">
        <f t="shared" si="77"/>
        <v>0.57083333333333297</v>
      </c>
      <c r="G326" s="125">
        <v>0.57361111111111096</v>
      </c>
      <c r="H326" s="67">
        <f t="shared" si="78"/>
        <v>0.57361111111111096</v>
      </c>
      <c r="I326" s="117" t="str">
        <f t="shared" si="79"/>
        <v/>
      </c>
      <c r="J326" s="118">
        <f t="shared" si="80"/>
        <v>2.0000000000001528</v>
      </c>
      <c r="K326" s="119">
        <f t="shared" si="81"/>
        <v>4.0000000000003055</v>
      </c>
      <c r="L326" s="118">
        <f t="shared" si="82"/>
        <v>2</v>
      </c>
      <c r="M326" s="116">
        <f t="shared" ca="1" si="83"/>
        <v>0.43125000000000002</v>
      </c>
      <c r="N326" s="118" t="str">
        <f t="shared" si="84"/>
        <v/>
      </c>
      <c r="O326" s="118">
        <f t="shared" si="85"/>
        <v>190.00000000001452</v>
      </c>
      <c r="P326" s="120">
        <f t="shared" si="86"/>
        <v>117.63193097250091</v>
      </c>
      <c r="Q326" s="118">
        <f t="shared" si="87"/>
        <v>40.000000000003055</v>
      </c>
      <c r="R326" s="118">
        <f t="shared" si="88"/>
        <v>230.00000000001756</v>
      </c>
      <c r="S326" s="120">
        <f t="shared" si="89"/>
        <v>157.63193097250397</v>
      </c>
    </row>
    <row r="327" spans="1:19" ht="15.75" x14ac:dyDescent="0.25">
      <c r="A327" s="126"/>
      <c r="B327" s="125"/>
      <c r="D327" s="126">
        <v>180</v>
      </c>
      <c r="E327" s="125">
        <v>0.57499999999999996</v>
      </c>
      <c r="F327" s="67">
        <f t="shared" si="77"/>
        <v>0.57499999999999996</v>
      </c>
      <c r="G327" s="125">
        <v>0.67013888888888895</v>
      </c>
      <c r="H327" s="67">
        <f t="shared" si="78"/>
        <v>0.67013888888888895</v>
      </c>
      <c r="I327" s="117">
        <f t="shared" si="79"/>
        <v>0.67361111111111116</v>
      </c>
      <c r="J327" s="118" t="str">
        <f t="shared" si="80"/>
        <v/>
      </c>
      <c r="K327" s="119">
        <f t="shared" si="81"/>
        <v>137.00000000000014</v>
      </c>
      <c r="L327" s="118">
        <f t="shared" si="82"/>
        <v>3</v>
      </c>
      <c r="M327" s="116">
        <f t="shared" ca="1" si="83"/>
        <v>0.43125000000000002</v>
      </c>
      <c r="N327" s="118" t="e">
        <f t="shared" ca="1" si="84"/>
        <v>#VALUE!</v>
      </c>
      <c r="O327" s="118">
        <f t="shared" si="85"/>
        <v>450</v>
      </c>
      <c r="P327" s="120">
        <f t="shared" si="86"/>
        <v>47.347346607878421</v>
      </c>
      <c r="Q327" s="118">
        <f t="shared" si="87"/>
        <v>24660.000000000025</v>
      </c>
      <c r="R327" s="118">
        <f t="shared" si="88"/>
        <v>25110.000000000025</v>
      </c>
      <c r="S327" s="120">
        <f t="shared" si="89"/>
        <v>24707.347346607905</v>
      </c>
    </row>
    <row r="328" spans="1:19" ht="15.75" x14ac:dyDescent="0.25">
      <c r="A328" s="124">
        <v>37320</v>
      </c>
      <c r="B328" s="125">
        <v>0.38541666666666702</v>
      </c>
      <c r="D328" s="126">
        <v>1.6E-2</v>
      </c>
      <c r="E328" s="125">
        <v>0.420833333333333</v>
      </c>
      <c r="F328" s="67">
        <f t="shared" si="77"/>
        <v>0.420833333333333</v>
      </c>
      <c r="G328" s="125">
        <v>0.42916666666666697</v>
      </c>
      <c r="H328" s="67">
        <f t="shared" si="78"/>
        <v>0.42916666666666697</v>
      </c>
      <c r="I328" s="117" t="str">
        <f t="shared" si="79"/>
        <v/>
      </c>
      <c r="J328" s="118">
        <f t="shared" si="80"/>
        <v>14.999999999999067</v>
      </c>
      <c r="K328" s="119">
        <f t="shared" si="81"/>
        <v>12.000000000000917</v>
      </c>
      <c r="L328" s="118">
        <f t="shared" si="82"/>
        <v>1</v>
      </c>
      <c r="M328" s="116">
        <f t="shared" ca="1" si="83"/>
        <v>0.38541666666666702</v>
      </c>
      <c r="N328" s="118" t="str">
        <f t="shared" si="84"/>
        <v/>
      </c>
      <c r="O328" s="118">
        <f t="shared" si="85"/>
        <v>750.11999999995339</v>
      </c>
      <c r="P328" s="120">
        <f t="shared" si="86"/>
        <v>171.59186957963681</v>
      </c>
      <c r="Q328" s="118">
        <f t="shared" si="87"/>
        <v>0.19200000000001466</v>
      </c>
      <c r="R328" s="118">
        <f t="shared" si="88"/>
        <v>750.3119999999534</v>
      </c>
      <c r="S328" s="120">
        <f t="shared" si="89"/>
        <v>171.78386957963681</v>
      </c>
    </row>
    <row r="329" spans="1:19" ht="15.75" x14ac:dyDescent="0.25">
      <c r="A329" s="126"/>
      <c r="B329" s="125"/>
      <c r="D329" s="126">
        <v>100</v>
      </c>
      <c r="E329" s="125">
        <v>0.43958333333333299</v>
      </c>
      <c r="F329" s="67">
        <f t="shared" si="77"/>
        <v>0.43958333333333299</v>
      </c>
      <c r="G329" s="125">
        <v>0.44305555555555598</v>
      </c>
      <c r="H329" s="67">
        <f t="shared" si="78"/>
        <v>0.44305555555555598</v>
      </c>
      <c r="I329" s="117">
        <f t="shared" si="79"/>
        <v>0.44652777777777819</v>
      </c>
      <c r="J329" s="118" t="str">
        <f t="shared" si="80"/>
        <v/>
      </c>
      <c r="K329" s="119">
        <f t="shared" si="81"/>
        <v>5.0000000000011013</v>
      </c>
      <c r="L329" s="118">
        <f t="shared" si="82"/>
        <v>2</v>
      </c>
      <c r="M329" s="116">
        <f t="shared" ca="1" si="83"/>
        <v>0.38541666666666702</v>
      </c>
      <c r="N329" s="118" t="e">
        <f t="shared" ca="1" si="84"/>
        <v>#VALUE!</v>
      </c>
      <c r="O329" s="118">
        <f t="shared" si="85"/>
        <v>250</v>
      </c>
      <c r="P329" s="120">
        <f t="shared" si="86"/>
        <v>27.143420404993254</v>
      </c>
      <c r="Q329" s="118">
        <f t="shared" si="87"/>
        <v>500.00000000011016</v>
      </c>
      <c r="R329" s="118">
        <f t="shared" si="88"/>
        <v>750.00000000011016</v>
      </c>
      <c r="S329" s="120">
        <f t="shared" si="89"/>
        <v>527.14342040510337</v>
      </c>
    </row>
    <row r="330" spans="1:19" ht="15.75" x14ac:dyDescent="0.25">
      <c r="A330" s="124">
        <v>37320</v>
      </c>
      <c r="B330" s="125">
        <f>TIME(13,10,0)</f>
        <v>0.54861111111111105</v>
      </c>
      <c r="D330" s="126">
        <v>7.0000000000000001E-3</v>
      </c>
      <c r="E330" s="125">
        <v>0.58958333333333302</v>
      </c>
      <c r="F330" s="67">
        <f t="shared" si="77"/>
        <v>0.58958333333333302</v>
      </c>
      <c r="G330" s="125">
        <v>0.594444444444444</v>
      </c>
      <c r="H330" s="67">
        <f t="shared" si="78"/>
        <v>0.594444444444444</v>
      </c>
      <c r="I330" s="117" t="str">
        <f t="shared" si="79"/>
        <v/>
      </c>
      <c r="J330" s="118">
        <f t="shared" si="80"/>
        <v>12.000000000000917</v>
      </c>
      <c r="K330" s="119">
        <f t="shared" si="81"/>
        <v>6.9999999999998153</v>
      </c>
      <c r="L330" s="118">
        <f t="shared" si="82"/>
        <v>1</v>
      </c>
      <c r="M330" s="116">
        <f t="shared" ca="1" si="83"/>
        <v>0.54861111111111105</v>
      </c>
      <c r="N330" s="118" t="str">
        <f t="shared" si="84"/>
        <v/>
      </c>
      <c r="O330" s="118">
        <f t="shared" si="85"/>
        <v>7.2420000000005524</v>
      </c>
      <c r="P330" s="120">
        <f t="shared" si="86"/>
        <v>2.7830348627264025</v>
      </c>
      <c r="Q330" s="118">
        <f t="shared" si="87"/>
        <v>4.8999999999998711E-2</v>
      </c>
      <c r="R330" s="118">
        <f t="shared" si="88"/>
        <v>7.291000000000551</v>
      </c>
      <c r="S330" s="120">
        <f t="shared" si="89"/>
        <v>2.8320348627264011</v>
      </c>
    </row>
    <row r="331" spans="1:19" ht="15.75" x14ac:dyDescent="0.25">
      <c r="B331" s="129"/>
      <c r="D331" s="126">
        <v>1.2</v>
      </c>
      <c r="E331" s="125">
        <v>0.60277777777777797</v>
      </c>
      <c r="F331" s="67">
        <f t="shared" si="77"/>
        <v>0.60277777777777797</v>
      </c>
      <c r="G331" s="125">
        <v>0.60555555555555596</v>
      </c>
      <c r="H331" s="67">
        <f t="shared" si="78"/>
        <v>0.60555555555555596</v>
      </c>
      <c r="I331" s="117" t="str">
        <f t="shared" si="79"/>
        <v/>
      </c>
      <c r="J331" s="118">
        <f t="shared" si="80"/>
        <v>9.0000000000001279</v>
      </c>
      <c r="K331" s="119">
        <f t="shared" si="81"/>
        <v>4.0000000000003055</v>
      </c>
      <c r="L331" s="118">
        <f t="shared" si="82"/>
        <v>2</v>
      </c>
      <c r="M331" s="116">
        <f t="shared" ca="1" si="83"/>
        <v>0.54861111111111105</v>
      </c>
      <c r="N331" s="118" t="str">
        <f t="shared" si="84"/>
        <v/>
      </c>
      <c r="O331" s="118">
        <f t="shared" si="85"/>
        <v>5.4450000000000776</v>
      </c>
      <c r="P331" s="120">
        <f t="shared" si="86"/>
        <v>2.2371259132265333</v>
      </c>
      <c r="Q331" s="118">
        <f t="shared" si="87"/>
        <v>4.8000000000003666</v>
      </c>
      <c r="R331" s="118">
        <f t="shared" si="88"/>
        <v>10.245000000000445</v>
      </c>
      <c r="S331" s="120">
        <f t="shared" si="89"/>
        <v>7.0371259132269</v>
      </c>
    </row>
    <row r="332" spans="1:19" ht="15.75" x14ac:dyDescent="0.25">
      <c r="B332" s="129"/>
      <c r="D332" s="126">
        <v>0.01</v>
      </c>
      <c r="E332" s="125">
        <v>0.61180555555555605</v>
      </c>
      <c r="F332" s="67">
        <f t="shared" si="77"/>
        <v>0.61180555555555605</v>
      </c>
      <c r="G332" s="125">
        <v>0.61388888888888904</v>
      </c>
      <c r="H332" s="67">
        <f t="shared" si="78"/>
        <v>0.61388888888888904</v>
      </c>
      <c r="I332" s="117">
        <f t="shared" si="79"/>
        <v>0.61736111111111125</v>
      </c>
      <c r="J332" s="118" t="str">
        <f t="shared" si="80"/>
        <v/>
      </c>
      <c r="K332" s="119">
        <f t="shared" si="81"/>
        <v>2.9999999999995097</v>
      </c>
      <c r="L332" s="118">
        <f t="shared" si="82"/>
        <v>3</v>
      </c>
      <c r="M332" s="116">
        <f t="shared" ca="1" si="83"/>
        <v>0.54861111111111105</v>
      </c>
      <c r="N332" s="118" t="e">
        <f t="shared" ca="1" si="84"/>
        <v>#VALUE!</v>
      </c>
      <c r="O332" s="118">
        <f t="shared" si="85"/>
        <v>2.5000000000000001E-2</v>
      </c>
      <c r="P332" s="120">
        <f t="shared" si="86"/>
        <v>5.4281443780592247E-3</v>
      </c>
      <c r="Q332" s="118">
        <f t="shared" si="87"/>
        <v>2.9999999999995097E-2</v>
      </c>
      <c r="R332" s="118">
        <f t="shared" si="88"/>
        <v>5.4999999999995094E-2</v>
      </c>
      <c r="S332" s="120">
        <f t="shared" si="89"/>
        <v>3.5428144378054319E-2</v>
      </c>
    </row>
    <row r="333" spans="1:19" ht="15.75" x14ac:dyDescent="0.25">
      <c r="A333" s="124">
        <v>37320</v>
      </c>
      <c r="B333" s="125">
        <f>TIME(15,3,0)</f>
        <v>0.62708333333333333</v>
      </c>
      <c r="D333" s="126">
        <v>5.0000000000000001E-3</v>
      </c>
      <c r="E333" s="125">
        <v>0.67500000000000004</v>
      </c>
      <c r="F333" s="67">
        <f t="shared" si="77"/>
        <v>0.67500000000000004</v>
      </c>
      <c r="G333" s="125">
        <v>0.68194444444444502</v>
      </c>
      <c r="H333" s="67">
        <f t="shared" si="78"/>
        <v>0.68194444444444502</v>
      </c>
      <c r="I333" s="117" t="str">
        <f t="shared" si="79"/>
        <v/>
      </c>
      <c r="J333" s="118">
        <f t="shared" si="80"/>
        <v>13.999999999999631</v>
      </c>
      <c r="K333" s="119">
        <f t="shared" si="81"/>
        <v>10.000000000000764</v>
      </c>
      <c r="L333" s="118">
        <f t="shared" si="82"/>
        <v>1</v>
      </c>
      <c r="M333" s="116">
        <f t="shared" ca="1" si="83"/>
        <v>0.62708333333333333</v>
      </c>
      <c r="N333" s="118" t="str">
        <f t="shared" si="84"/>
        <v/>
      </c>
      <c r="O333" s="118">
        <f t="shared" si="85"/>
        <v>11.234999999999703</v>
      </c>
      <c r="P333" s="120">
        <f t="shared" si="86"/>
        <v>3.8712775823045189</v>
      </c>
      <c r="Q333" s="118">
        <f t="shared" si="87"/>
        <v>5.0000000000003819E-2</v>
      </c>
      <c r="R333" s="118">
        <f t="shared" si="88"/>
        <v>11.284999999999707</v>
      </c>
      <c r="S333" s="120">
        <f t="shared" si="89"/>
        <v>3.9212775823045227</v>
      </c>
    </row>
    <row r="334" spans="1:19" ht="15.75" x14ac:dyDescent="0.25">
      <c r="B334" s="129"/>
      <c r="D334" s="126">
        <v>1.6</v>
      </c>
      <c r="E334" s="125">
        <v>0.69166666666666698</v>
      </c>
      <c r="F334" s="67">
        <f t="shared" si="77"/>
        <v>0.69166666666666698</v>
      </c>
      <c r="G334" s="125">
        <v>0.69374999999999998</v>
      </c>
      <c r="H334" s="67">
        <f t="shared" si="78"/>
        <v>0.69374999999999998</v>
      </c>
      <c r="I334" s="117" t="str">
        <f t="shared" si="79"/>
        <v/>
      </c>
      <c r="J334" s="118">
        <f t="shared" si="80"/>
        <v>15.000000000000586</v>
      </c>
      <c r="K334" s="119">
        <f t="shared" si="81"/>
        <v>2.9999999999995097</v>
      </c>
      <c r="L334" s="118">
        <f t="shared" si="82"/>
        <v>2</v>
      </c>
      <c r="M334" s="116">
        <f t="shared" ca="1" si="83"/>
        <v>0.62708333333333333</v>
      </c>
      <c r="N334" s="118" t="str">
        <f t="shared" si="84"/>
        <v/>
      </c>
      <c r="O334" s="118">
        <f t="shared" si="85"/>
        <v>12.075000000000472</v>
      </c>
      <c r="P334" s="120">
        <f t="shared" si="86"/>
        <v>4.6994384530460938</v>
      </c>
      <c r="Q334" s="118">
        <f t="shared" si="87"/>
        <v>4.7999999999992156</v>
      </c>
      <c r="R334" s="118">
        <f t="shared" si="88"/>
        <v>16.874999999999687</v>
      </c>
      <c r="S334" s="120">
        <f t="shared" si="89"/>
        <v>9.4994384530453093</v>
      </c>
    </row>
    <row r="335" spans="1:19" ht="15.75" x14ac:dyDescent="0.25">
      <c r="B335" s="129"/>
      <c r="D335" s="126">
        <v>0.01</v>
      </c>
      <c r="E335" s="125">
        <v>0.70416666666666705</v>
      </c>
      <c r="F335" s="67">
        <f t="shared" si="77"/>
        <v>0.70416666666666705</v>
      </c>
      <c r="G335" s="125">
        <v>0.70694444444444504</v>
      </c>
      <c r="H335" s="67">
        <f t="shared" si="78"/>
        <v>0.70694444444444504</v>
      </c>
      <c r="I335" s="117">
        <f t="shared" si="79"/>
        <v>0.71041666666666725</v>
      </c>
      <c r="J335" s="118" t="str">
        <f t="shared" si="80"/>
        <v/>
      </c>
      <c r="K335" s="119">
        <f t="shared" si="81"/>
        <v>4.0000000000003055</v>
      </c>
      <c r="L335" s="118">
        <f t="shared" si="82"/>
        <v>3</v>
      </c>
      <c r="M335" s="116">
        <f t="shared" ca="1" si="83"/>
        <v>0.62708333333333333</v>
      </c>
      <c r="N335" s="118" t="e">
        <f t="shared" ca="1" si="84"/>
        <v>#VALUE!</v>
      </c>
      <c r="O335" s="118">
        <f t="shared" si="85"/>
        <v>2.5000000000000001E-2</v>
      </c>
      <c r="P335" s="120">
        <f t="shared" si="86"/>
        <v>5.4281443780592247E-3</v>
      </c>
      <c r="Q335" s="118">
        <f t="shared" si="87"/>
        <v>4.0000000000003054E-2</v>
      </c>
      <c r="R335" s="118">
        <f t="shared" si="88"/>
        <v>6.5000000000003055E-2</v>
      </c>
      <c r="S335" s="120">
        <f t="shared" si="89"/>
        <v>4.542814437806228E-2</v>
      </c>
    </row>
    <row r="336" spans="1:19" ht="15.75" x14ac:dyDescent="0.25">
      <c r="A336" s="124">
        <v>37322</v>
      </c>
      <c r="B336" s="125">
        <v>0.48680555555555599</v>
      </c>
      <c r="D336" s="126">
        <v>1.7999999999999999E-2</v>
      </c>
      <c r="E336" s="125">
        <v>0.56458333333333299</v>
      </c>
      <c r="F336" s="67">
        <f t="shared" si="77"/>
        <v>0.56458333333333299</v>
      </c>
      <c r="G336" s="125">
        <v>0.57222222222222197</v>
      </c>
      <c r="H336" s="67">
        <f t="shared" si="78"/>
        <v>0.57222222222222197</v>
      </c>
      <c r="I336" s="117" t="str">
        <f t="shared" si="79"/>
        <v/>
      </c>
      <c r="J336" s="118">
        <f t="shared" si="80"/>
        <v>11.000000000000281</v>
      </c>
      <c r="K336" s="119">
        <f t="shared" si="81"/>
        <v>11.000000000000121</v>
      </c>
      <c r="L336" s="118">
        <f t="shared" si="82"/>
        <v>1</v>
      </c>
      <c r="M336" s="116">
        <f t="shared" ca="1" si="83"/>
        <v>0.48680555555555599</v>
      </c>
      <c r="N336" s="118" t="str">
        <f t="shared" si="84"/>
        <v/>
      </c>
      <c r="O336" s="118">
        <f t="shared" si="85"/>
        <v>8.8990000000002283</v>
      </c>
      <c r="P336" s="120">
        <f t="shared" si="86"/>
        <v>3.8780280000942073</v>
      </c>
      <c r="Q336" s="118">
        <f t="shared" si="87"/>
        <v>0.19800000000000215</v>
      </c>
      <c r="R336" s="118">
        <f t="shared" si="88"/>
        <v>9.0970000000002305</v>
      </c>
      <c r="S336" s="120">
        <f t="shared" si="89"/>
        <v>4.0760280000942091</v>
      </c>
    </row>
    <row r="337" spans="1:19" ht="15.75" x14ac:dyDescent="0.25">
      <c r="A337" s="126"/>
      <c r="B337" s="125"/>
      <c r="D337" s="126">
        <v>1.6</v>
      </c>
      <c r="E337" s="125">
        <v>0.57986111111111105</v>
      </c>
      <c r="F337" s="67">
        <f t="shared" si="77"/>
        <v>0.57986111111111105</v>
      </c>
      <c r="G337" s="125">
        <v>0.59097222222222201</v>
      </c>
      <c r="H337" s="67">
        <f t="shared" si="78"/>
        <v>0.59097222222222201</v>
      </c>
      <c r="I337" s="117" t="str">
        <f t="shared" si="79"/>
        <v/>
      </c>
      <c r="J337" s="118">
        <f t="shared" si="80"/>
        <v>2.0000000000001528</v>
      </c>
      <c r="K337" s="119">
        <f t="shared" si="81"/>
        <v>15.999999999999783</v>
      </c>
      <c r="L337" s="118">
        <f t="shared" si="82"/>
        <v>2</v>
      </c>
      <c r="M337" s="116">
        <f t="shared" ca="1" si="83"/>
        <v>0.48680555555555599</v>
      </c>
      <c r="N337" s="118" t="str">
        <f t="shared" si="84"/>
        <v/>
      </c>
      <c r="O337" s="118">
        <f t="shared" si="85"/>
        <v>2.6000000000001986</v>
      </c>
      <c r="P337" s="120">
        <f t="shared" si="86"/>
        <v>2.5531738113709062</v>
      </c>
      <c r="Q337" s="118">
        <f t="shared" si="87"/>
        <v>25.599999999999653</v>
      </c>
      <c r="R337" s="118">
        <f t="shared" si="88"/>
        <v>28.199999999999854</v>
      </c>
      <c r="S337" s="120">
        <f t="shared" si="89"/>
        <v>28.153173811370561</v>
      </c>
    </row>
    <row r="338" spans="1:19" ht="15.75" x14ac:dyDescent="0.25">
      <c r="A338" s="126"/>
      <c r="B338" s="125"/>
      <c r="D338" s="126">
        <v>1</v>
      </c>
      <c r="E338" s="125">
        <v>0.59236111111111101</v>
      </c>
      <c r="F338" s="67">
        <f t="shared" si="77"/>
        <v>0.59236111111111101</v>
      </c>
      <c r="G338" s="125">
        <v>0.60208333333333297</v>
      </c>
      <c r="H338" s="67">
        <f t="shared" si="78"/>
        <v>0.60208333333333297</v>
      </c>
      <c r="I338" s="117" t="str">
        <f t="shared" si="79"/>
        <v/>
      </c>
      <c r="J338" s="118">
        <f t="shared" si="80"/>
        <v>5.0000000000011013</v>
      </c>
      <c r="K338" s="119">
        <f t="shared" si="81"/>
        <v>13.999999999999631</v>
      </c>
      <c r="L338" s="118">
        <f t="shared" si="82"/>
        <v>3</v>
      </c>
      <c r="M338" s="116">
        <f t="shared" ca="1" si="83"/>
        <v>0.48680555555555599</v>
      </c>
      <c r="N338" s="118" t="str">
        <f t="shared" si="84"/>
        <v/>
      </c>
      <c r="O338" s="118">
        <f t="shared" si="85"/>
        <v>3.2500000000007159</v>
      </c>
      <c r="P338" s="120">
        <f t="shared" si="86"/>
        <v>2.9070480417186069</v>
      </c>
      <c r="Q338" s="118">
        <f t="shared" si="87"/>
        <v>13.999999999999631</v>
      </c>
      <c r="R338" s="118">
        <f t="shared" si="88"/>
        <v>17.250000000000348</v>
      </c>
      <c r="S338" s="120">
        <f t="shared" si="89"/>
        <v>16.907048041718237</v>
      </c>
    </row>
    <row r="339" spans="1:19" ht="15.75" x14ac:dyDescent="0.25">
      <c r="B339" s="129"/>
      <c r="D339" s="126">
        <v>0.3</v>
      </c>
      <c r="E339" s="125">
        <v>0.60555555555555596</v>
      </c>
      <c r="F339" s="67">
        <f t="shared" si="77"/>
        <v>0.60555555555555596</v>
      </c>
      <c r="G339" s="125">
        <v>0.625</v>
      </c>
      <c r="H339" s="67">
        <f t="shared" si="78"/>
        <v>0.625</v>
      </c>
      <c r="I339" s="117" t="str">
        <f t="shared" si="79"/>
        <v/>
      </c>
      <c r="J339" s="118">
        <f t="shared" si="80"/>
        <v>2.0000000000001528</v>
      </c>
      <c r="K339" s="119">
        <f t="shared" si="81"/>
        <v>27.999999999999421</v>
      </c>
      <c r="L339" s="118">
        <f t="shared" si="82"/>
        <v>4</v>
      </c>
      <c r="M339" s="116">
        <f t="shared" ca="1" si="83"/>
        <v>0.48680555555555599</v>
      </c>
      <c r="N339" s="118" t="str">
        <f t="shared" si="84"/>
        <v/>
      </c>
      <c r="O339" s="118">
        <f t="shared" si="85"/>
        <v>1.3000000000000993</v>
      </c>
      <c r="P339" s="120">
        <f t="shared" si="86"/>
        <v>1.1628192166872755</v>
      </c>
      <c r="Q339" s="118">
        <f t="shared" si="87"/>
        <v>8.3999999999998263</v>
      </c>
      <c r="R339" s="118">
        <f t="shared" si="88"/>
        <v>9.6999999999999247</v>
      </c>
      <c r="S339" s="120">
        <f t="shared" si="89"/>
        <v>9.5628192166871013</v>
      </c>
    </row>
    <row r="340" spans="1:19" ht="15.75" x14ac:dyDescent="0.25">
      <c r="B340" s="129"/>
      <c r="D340" s="126">
        <v>1</v>
      </c>
      <c r="E340" s="125">
        <v>0.62638888888888899</v>
      </c>
      <c r="F340" s="67">
        <f t="shared" si="77"/>
        <v>0.62638888888888899</v>
      </c>
      <c r="G340" s="125">
        <v>0.66041666666666698</v>
      </c>
      <c r="H340" s="67">
        <f t="shared" si="78"/>
        <v>0.66041666666666698</v>
      </c>
      <c r="I340" s="117" t="str">
        <f t="shared" si="79"/>
        <v/>
      </c>
      <c r="J340" s="118">
        <f t="shared" si="80"/>
        <v>2.0000000000001528</v>
      </c>
      <c r="K340" s="119">
        <f t="shared" si="81"/>
        <v>49.000000000000306</v>
      </c>
      <c r="L340" s="118">
        <f t="shared" si="82"/>
        <v>5</v>
      </c>
      <c r="M340" s="116">
        <f t="shared" ca="1" si="83"/>
        <v>0.48680555555555599</v>
      </c>
      <c r="N340" s="118" t="str">
        <f t="shared" si="84"/>
        <v/>
      </c>
      <c r="O340" s="118">
        <f t="shared" si="85"/>
        <v>1.5000000000001146</v>
      </c>
      <c r="P340" s="120">
        <f t="shared" si="86"/>
        <v>1.4426971222579354</v>
      </c>
      <c r="Q340" s="118">
        <f t="shared" si="87"/>
        <v>49.000000000000306</v>
      </c>
      <c r="R340" s="118">
        <f t="shared" si="88"/>
        <v>50.500000000000419</v>
      </c>
      <c r="S340" s="120">
        <f t="shared" si="89"/>
        <v>50.442697122258238</v>
      </c>
    </row>
    <row r="341" spans="1:19" ht="15.75" x14ac:dyDescent="0.25">
      <c r="B341" s="129"/>
      <c r="D341" s="126">
        <v>0.5</v>
      </c>
      <c r="E341" s="125">
        <v>0.66180555555555598</v>
      </c>
      <c r="F341" s="67">
        <f t="shared" si="77"/>
        <v>0.66180555555555598</v>
      </c>
      <c r="G341" s="125">
        <v>0.66527777777777797</v>
      </c>
      <c r="H341" s="67">
        <f t="shared" si="78"/>
        <v>0.66527777777777797</v>
      </c>
      <c r="I341" s="117">
        <f t="shared" si="79"/>
        <v>0.66875000000000018</v>
      </c>
      <c r="J341" s="118" t="str">
        <f t="shared" si="80"/>
        <v/>
      </c>
      <c r="K341" s="119">
        <f t="shared" si="81"/>
        <v>4.9999999999996625</v>
      </c>
      <c r="L341" s="118">
        <f t="shared" si="82"/>
        <v>6</v>
      </c>
      <c r="M341" s="116">
        <f t="shared" ca="1" si="83"/>
        <v>0.48680555555555599</v>
      </c>
      <c r="N341" s="118" t="e">
        <f t="shared" ca="1" si="84"/>
        <v>#VALUE!</v>
      </c>
      <c r="O341" s="118">
        <f t="shared" si="85"/>
        <v>1.25</v>
      </c>
      <c r="P341" s="120">
        <f t="shared" si="86"/>
        <v>0.19051423432971509</v>
      </c>
      <c r="Q341" s="118">
        <f t="shared" si="87"/>
        <v>2.4999999999998312</v>
      </c>
      <c r="R341" s="118">
        <f t="shared" si="88"/>
        <v>3.7499999999998312</v>
      </c>
      <c r="S341" s="120">
        <f t="shared" si="89"/>
        <v>2.6905142343295463</v>
      </c>
    </row>
    <row r="342" spans="1:19" ht="15.75" x14ac:dyDescent="0.25">
      <c r="A342" s="124">
        <v>37323</v>
      </c>
      <c r="B342" s="125">
        <v>0.33750000000000002</v>
      </c>
      <c r="D342" s="126">
        <v>1.7999999999999999E-2</v>
      </c>
      <c r="E342" s="125">
        <v>0.45624999999999999</v>
      </c>
      <c r="F342" s="67">
        <f t="shared" si="77"/>
        <v>0.45624999999999999</v>
      </c>
      <c r="G342" s="125">
        <v>0.46319444444444402</v>
      </c>
      <c r="H342" s="67">
        <f t="shared" si="78"/>
        <v>0.46319444444444402</v>
      </c>
      <c r="I342" s="117" t="str">
        <f t="shared" si="79"/>
        <v/>
      </c>
      <c r="J342" s="118">
        <f t="shared" si="80"/>
        <v>17.000000000000579</v>
      </c>
      <c r="K342" s="119">
        <f t="shared" si="81"/>
        <v>9.9999999999994049</v>
      </c>
      <c r="L342" s="118">
        <f t="shared" si="82"/>
        <v>1</v>
      </c>
      <c r="M342" s="116">
        <f t="shared" ca="1" si="83"/>
        <v>0.33750000000000002</v>
      </c>
      <c r="N342" s="118" t="str">
        <f t="shared" si="84"/>
        <v/>
      </c>
      <c r="O342" s="118">
        <f t="shared" si="85"/>
        <v>170.15300000000579</v>
      </c>
      <c r="P342" s="120">
        <f t="shared" si="86"/>
        <v>48.437342033689298</v>
      </c>
      <c r="Q342" s="118">
        <f t="shared" si="87"/>
        <v>0.17999999999998928</v>
      </c>
      <c r="R342" s="118">
        <f t="shared" si="88"/>
        <v>170.33300000000577</v>
      </c>
      <c r="S342" s="120">
        <f t="shared" si="89"/>
        <v>48.61734203368929</v>
      </c>
    </row>
    <row r="343" spans="1:19" ht="15.75" x14ac:dyDescent="0.25">
      <c r="A343" s="126"/>
      <c r="B343" s="125"/>
      <c r="D343" s="126">
        <v>20</v>
      </c>
      <c r="E343" s="125">
        <v>0.47499999999999998</v>
      </c>
      <c r="F343" s="67">
        <f t="shared" si="77"/>
        <v>0.47499999999999998</v>
      </c>
      <c r="G343" s="125">
        <v>0.47847222222222202</v>
      </c>
      <c r="H343" s="67">
        <f t="shared" si="78"/>
        <v>0.47847222222222202</v>
      </c>
      <c r="I343" s="117" t="str">
        <f t="shared" si="79"/>
        <v/>
      </c>
      <c r="J343" s="118">
        <f t="shared" si="80"/>
        <v>13.000000000000274</v>
      </c>
      <c r="K343" s="119">
        <f t="shared" si="81"/>
        <v>4.9999999999997424</v>
      </c>
      <c r="L343" s="118">
        <f t="shared" si="82"/>
        <v>2</v>
      </c>
      <c r="M343" s="116">
        <f t="shared" ca="1" si="83"/>
        <v>0.33750000000000002</v>
      </c>
      <c r="N343" s="118" t="str">
        <f t="shared" si="84"/>
        <v/>
      </c>
      <c r="O343" s="118">
        <f t="shared" si="85"/>
        <v>130.65000000000276</v>
      </c>
      <c r="P343" s="120">
        <f t="shared" si="86"/>
        <v>48.826913891325859</v>
      </c>
      <c r="Q343" s="118">
        <f t="shared" si="87"/>
        <v>99.999999999994856</v>
      </c>
      <c r="R343" s="118">
        <f t="shared" si="88"/>
        <v>230.64999999999762</v>
      </c>
      <c r="S343" s="120">
        <f t="shared" si="89"/>
        <v>148.82691389132071</v>
      </c>
    </row>
    <row r="344" spans="1:19" ht="15.75" x14ac:dyDescent="0.25">
      <c r="A344" s="126"/>
      <c r="B344" s="125"/>
      <c r="D344" s="126">
        <v>0.1</v>
      </c>
      <c r="E344" s="125">
        <v>0.48749999999999999</v>
      </c>
      <c r="F344" s="67">
        <f t="shared" si="77"/>
        <v>0.48749999999999999</v>
      </c>
      <c r="G344" s="125">
        <v>0.49166666666666697</v>
      </c>
      <c r="H344" s="67">
        <f t="shared" si="78"/>
        <v>0.49166666666666697</v>
      </c>
      <c r="I344" s="117">
        <f t="shared" si="79"/>
        <v>0.49513888888888918</v>
      </c>
      <c r="J344" s="118" t="str">
        <f t="shared" si="80"/>
        <v/>
      </c>
      <c r="K344" s="119">
        <f t="shared" si="81"/>
        <v>6.0000000000004583</v>
      </c>
      <c r="L344" s="118">
        <f t="shared" si="82"/>
        <v>3</v>
      </c>
      <c r="M344" s="116">
        <f t="shared" ca="1" si="83"/>
        <v>0.33750000000000002</v>
      </c>
      <c r="N344" s="118" t="e">
        <f t="shared" ca="1" si="84"/>
        <v>#VALUE!</v>
      </c>
      <c r="O344" s="118">
        <f t="shared" si="85"/>
        <v>0.25</v>
      </c>
      <c r="P344" s="120">
        <f t="shared" si="86"/>
        <v>4.342905372259271E-2</v>
      </c>
      <c r="Q344" s="118">
        <f t="shared" si="87"/>
        <v>0.60000000000004583</v>
      </c>
      <c r="R344" s="118">
        <f t="shared" si="88"/>
        <v>0.85000000000004583</v>
      </c>
      <c r="S344" s="120">
        <f t="shared" si="89"/>
        <v>0.64342905372263859</v>
      </c>
    </row>
    <row r="345" spans="1:19" ht="15.75" x14ac:dyDescent="0.25">
      <c r="A345" s="124">
        <v>37324</v>
      </c>
      <c r="B345" s="125">
        <v>0.375694444444444</v>
      </c>
      <c r="D345" s="126">
        <v>0.01</v>
      </c>
      <c r="E345" s="125">
        <v>0.44930555555555601</v>
      </c>
      <c r="F345" s="67">
        <f t="shared" si="77"/>
        <v>0.44930555555555601</v>
      </c>
      <c r="G345" s="125">
        <v>0.454166666666667</v>
      </c>
      <c r="H345" s="67">
        <f t="shared" si="78"/>
        <v>0.454166666666667</v>
      </c>
      <c r="I345" s="117" t="str">
        <f t="shared" si="79"/>
        <v/>
      </c>
      <c r="J345" s="118">
        <f t="shared" si="80"/>
        <v>18.999999999999375</v>
      </c>
      <c r="K345" s="119">
        <f t="shared" si="81"/>
        <v>6.9999999999998153</v>
      </c>
      <c r="L345" s="118">
        <f t="shared" si="82"/>
        <v>1</v>
      </c>
      <c r="M345" s="116">
        <f t="shared" ca="1" si="83"/>
        <v>0.375694444444444</v>
      </c>
      <c r="N345" s="118" t="str">
        <f t="shared" si="84"/>
        <v/>
      </c>
      <c r="O345" s="118">
        <f t="shared" si="85"/>
        <v>380.09499999998746</v>
      </c>
      <c r="P345" s="120">
        <f t="shared" si="86"/>
        <v>91.610153210714955</v>
      </c>
      <c r="Q345" s="118">
        <f t="shared" si="87"/>
        <v>6.9999999999998161E-2</v>
      </c>
      <c r="R345" s="118">
        <f t="shared" si="88"/>
        <v>380.16499999998746</v>
      </c>
      <c r="S345" s="120">
        <f t="shared" si="89"/>
        <v>91.680153210714948</v>
      </c>
    </row>
    <row r="346" spans="1:19" ht="15.75" x14ac:dyDescent="0.25">
      <c r="A346" s="126"/>
      <c r="B346" s="125"/>
      <c r="D346" s="126">
        <v>40</v>
      </c>
      <c r="E346" s="125">
        <v>0.46736111111111101</v>
      </c>
      <c r="F346" s="67">
        <f t="shared" si="77"/>
        <v>0.46736111111111101</v>
      </c>
      <c r="G346" s="125">
        <v>0.47222222222222199</v>
      </c>
      <c r="H346" s="67">
        <f t="shared" si="78"/>
        <v>0.47222222222222199</v>
      </c>
      <c r="I346" s="117" t="str">
        <f t="shared" si="79"/>
        <v/>
      </c>
      <c r="J346" s="118">
        <f t="shared" si="80"/>
        <v>13.99999999999971</v>
      </c>
      <c r="K346" s="119">
        <f t="shared" si="81"/>
        <v>6.9999999999998153</v>
      </c>
      <c r="L346" s="118">
        <f t="shared" si="82"/>
        <v>2</v>
      </c>
      <c r="M346" s="116">
        <f t="shared" ca="1" si="83"/>
        <v>0.375694444444444</v>
      </c>
      <c r="N346" s="118" t="str">
        <f t="shared" si="84"/>
        <v/>
      </c>
      <c r="O346" s="118">
        <f t="shared" si="85"/>
        <v>280.69999999999419</v>
      </c>
      <c r="P346" s="120">
        <f t="shared" si="86"/>
        <v>93.232785673745639</v>
      </c>
      <c r="Q346" s="118">
        <f t="shared" si="87"/>
        <v>279.99999999999261</v>
      </c>
      <c r="R346" s="118">
        <f t="shared" si="88"/>
        <v>560.69999999998686</v>
      </c>
      <c r="S346" s="120">
        <f t="shared" si="89"/>
        <v>373.23278567373825</v>
      </c>
    </row>
    <row r="347" spans="1:19" ht="15.75" x14ac:dyDescent="0.25">
      <c r="A347" s="126"/>
      <c r="B347" s="125"/>
      <c r="D347" s="126">
        <v>0.1</v>
      </c>
      <c r="E347" s="125">
        <v>0.48194444444444401</v>
      </c>
      <c r="F347" s="67">
        <f t="shared" si="77"/>
        <v>0.48194444444444401</v>
      </c>
      <c r="G347" s="125">
        <v>0.48819444444444399</v>
      </c>
      <c r="H347" s="67">
        <f t="shared" si="78"/>
        <v>0.48819444444444399</v>
      </c>
      <c r="I347" s="117">
        <f t="shared" si="79"/>
        <v>0.4916666666666662</v>
      </c>
      <c r="J347" s="118" t="str">
        <f t="shared" si="80"/>
        <v/>
      </c>
      <c r="K347" s="119">
        <f t="shared" si="81"/>
        <v>8.999999999999968</v>
      </c>
      <c r="L347" s="118">
        <f t="shared" si="82"/>
        <v>3</v>
      </c>
      <c r="M347" s="116">
        <f t="shared" ca="1" si="83"/>
        <v>0.375694444444444</v>
      </c>
      <c r="N347" s="118" t="e">
        <f t="shared" ca="1" si="84"/>
        <v>#VALUE!</v>
      </c>
      <c r="O347" s="118">
        <f t="shared" si="85"/>
        <v>0.25</v>
      </c>
      <c r="P347" s="120">
        <f t="shared" si="86"/>
        <v>4.342905372259271E-2</v>
      </c>
      <c r="Q347" s="118">
        <f t="shared" si="87"/>
        <v>0.8999999999999968</v>
      </c>
      <c r="R347" s="118">
        <f t="shared" si="88"/>
        <v>1.1499999999999968</v>
      </c>
      <c r="S347" s="120">
        <f t="shared" si="89"/>
        <v>0.94342905372258956</v>
      </c>
    </row>
    <row r="348" spans="1:19" ht="15.75" x14ac:dyDescent="0.25">
      <c r="A348" s="124">
        <v>37326</v>
      </c>
      <c r="B348" s="125">
        <v>0.32152777777777802</v>
      </c>
      <c r="D348" s="126">
        <v>0.01</v>
      </c>
      <c r="E348" s="125">
        <v>0.37361111111111101</v>
      </c>
      <c r="F348" s="67">
        <f t="shared" si="77"/>
        <v>0.37361111111111101</v>
      </c>
      <c r="G348" s="125">
        <v>0.37777777777777799</v>
      </c>
      <c r="H348" s="67">
        <f t="shared" si="78"/>
        <v>0.37777777777777799</v>
      </c>
      <c r="I348" s="117" t="str">
        <f t="shared" si="79"/>
        <v/>
      </c>
      <c r="J348" s="118">
        <f t="shared" si="80"/>
        <v>20.000000000000171</v>
      </c>
      <c r="K348" s="119">
        <f t="shared" si="81"/>
        <v>6.0000000000004583</v>
      </c>
      <c r="L348" s="118">
        <f t="shared" si="82"/>
        <v>1</v>
      </c>
      <c r="M348" s="116">
        <f t="shared" ca="1" si="83"/>
        <v>0.32152777777777802</v>
      </c>
      <c r="N348" s="118" t="str">
        <f t="shared" si="84"/>
        <v/>
      </c>
      <c r="O348" s="118">
        <f t="shared" si="85"/>
        <v>1000.1000000000085</v>
      </c>
      <c r="P348" s="120">
        <f t="shared" si="86"/>
        <v>217.12788330996477</v>
      </c>
      <c r="Q348" s="118">
        <f t="shared" si="87"/>
        <v>6.0000000000004584E-2</v>
      </c>
      <c r="R348" s="118">
        <f t="shared" si="88"/>
        <v>1000.1600000000086</v>
      </c>
      <c r="S348" s="120">
        <f t="shared" si="89"/>
        <v>217.18788330996477</v>
      </c>
    </row>
    <row r="349" spans="1:19" ht="15.75" x14ac:dyDescent="0.25">
      <c r="A349" s="126"/>
      <c r="B349" s="125"/>
      <c r="D349" s="126">
        <v>100</v>
      </c>
      <c r="E349" s="125">
        <v>0.391666666666667</v>
      </c>
      <c r="F349" s="67">
        <f t="shared" si="77"/>
        <v>0.391666666666667</v>
      </c>
      <c r="G349" s="125">
        <v>0.39374999999999999</v>
      </c>
      <c r="H349" s="67">
        <f t="shared" si="78"/>
        <v>0.39374999999999999</v>
      </c>
      <c r="I349" s="117">
        <f t="shared" si="79"/>
        <v>0.3972222222222222</v>
      </c>
      <c r="J349" s="118" t="str">
        <f t="shared" si="80"/>
        <v/>
      </c>
      <c r="K349" s="119">
        <f t="shared" si="81"/>
        <v>2.9999999999995097</v>
      </c>
      <c r="L349" s="118">
        <f t="shared" si="82"/>
        <v>2</v>
      </c>
      <c r="M349" s="116">
        <f t="shared" ca="1" si="83"/>
        <v>0.32152777777777802</v>
      </c>
      <c r="N349" s="118" t="e">
        <f t="shared" ca="1" si="84"/>
        <v>#VALUE!</v>
      </c>
      <c r="O349" s="118">
        <f t="shared" si="85"/>
        <v>250</v>
      </c>
      <c r="P349" s="120">
        <f t="shared" si="86"/>
        <v>27.143420404993254</v>
      </c>
      <c r="Q349" s="118">
        <f t="shared" si="87"/>
        <v>299.999999999951</v>
      </c>
      <c r="R349" s="118">
        <f t="shared" si="88"/>
        <v>549.999999999951</v>
      </c>
      <c r="S349" s="120">
        <f t="shared" si="89"/>
        <v>327.14342040494427</v>
      </c>
    </row>
    <row r="350" spans="1:19" ht="15.75" x14ac:dyDescent="0.25">
      <c r="A350" s="124">
        <v>37326</v>
      </c>
      <c r="B350" s="125">
        <f>TIME(10,31,0)</f>
        <v>0.4381944444444445</v>
      </c>
      <c r="D350" s="126">
        <v>1</v>
      </c>
      <c r="E350" s="125">
        <v>0.46111111111111103</v>
      </c>
      <c r="F350" s="67">
        <f t="shared" si="77"/>
        <v>0.46111111111111103</v>
      </c>
      <c r="G350" s="125">
        <v>0.469444444444444</v>
      </c>
      <c r="H350" s="67">
        <f t="shared" si="78"/>
        <v>0.469444444444444</v>
      </c>
      <c r="I350" s="117" t="str">
        <f t="shared" si="79"/>
        <v/>
      </c>
      <c r="J350" s="118">
        <f t="shared" si="80"/>
        <v>10.000000000000764</v>
      </c>
      <c r="K350" s="119">
        <f t="shared" si="81"/>
        <v>11.999999999999478</v>
      </c>
      <c r="L350" s="118">
        <f t="shared" si="82"/>
        <v>1</v>
      </c>
      <c r="M350" s="116">
        <f t="shared" ca="1" si="83"/>
        <v>0.4381944444444445</v>
      </c>
      <c r="N350" s="118" t="str">
        <f t="shared" si="84"/>
        <v/>
      </c>
      <c r="O350" s="118">
        <f t="shared" si="85"/>
        <v>255.00000000001947</v>
      </c>
      <c r="P350" s="120">
        <f t="shared" si="86"/>
        <v>125.25491850888733</v>
      </c>
      <c r="Q350" s="118">
        <f t="shared" si="87"/>
        <v>11.999999999999478</v>
      </c>
      <c r="R350" s="118">
        <f t="shared" si="88"/>
        <v>267.00000000001893</v>
      </c>
      <c r="S350" s="120">
        <f t="shared" si="89"/>
        <v>137.25491850888682</v>
      </c>
    </row>
    <row r="351" spans="1:19" ht="15.75" x14ac:dyDescent="0.25">
      <c r="B351" s="129"/>
      <c r="D351" s="126">
        <v>50</v>
      </c>
      <c r="E351" s="125">
        <v>0.47638888888888897</v>
      </c>
      <c r="F351" s="67">
        <f t="shared" si="77"/>
        <v>0.47638888888888897</v>
      </c>
      <c r="G351" s="125">
        <v>0.47916666666666702</v>
      </c>
      <c r="H351" s="67">
        <f t="shared" si="78"/>
        <v>0.47916666666666702</v>
      </c>
      <c r="I351" s="117">
        <f t="shared" si="79"/>
        <v>0.48263888888888923</v>
      </c>
      <c r="J351" s="118" t="str">
        <f t="shared" si="80"/>
        <v/>
      </c>
      <c r="K351" s="119">
        <f t="shared" si="81"/>
        <v>4.0000000000003855</v>
      </c>
      <c r="L351" s="118">
        <f t="shared" si="82"/>
        <v>2</v>
      </c>
      <c r="M351" s="116">
        <f t="shared" ca="1" si="83"/>
        <v>0.4381944444444445</v>
      </c>
      <c r="N351" s="118" t="e">
        <f t="shared" ca="1" si="84"/>
        <v>#VALUE!</v>
      </c>
      <c r="O351" s="118">
        <f t="shared" si="85"/>
        <v>125</v>
      </c>
      <c r="P351" s="120">
        <f t="shared" si="86"/>
        <v>14.102364719732718</v>
      </c>
      <c r="Q351" s="118">
        <f t="shared" si="87"/>
        <v>200.00000000001927</v>
      </c>
      <c r="R351" s="118">
        <f t="shared" si="88"/>
        <v>325.00000000001927</v>
      </c>
      <c r="S351" s="120">
        <f t="shared" si="89"/>
        <v>214.10236471975199</v>
      </c>
    </row>
    <row r="352" spans="1:19" ht="15.75" x14ac:dyDescent="0.25">
      <c r="A352" s="124">
        <v>37327</v>
      </c>
      <c r="B352" s="125">
        <v>0.33541666666666697</v>
      </c>
      <c r="D352" s="126">
        <v>0.01</v>
      </c>
      <c r="E352" s="125">
        <v>0.420833333333333</v>
      </c>
      <c r="F352" s="67">
        <f t="shared" si="77"/>
        <v>0.420833333333333</v>
      </c>
      <c r="G352" s="125">
        <v>0.422916666666667</v>
      </c>
      <c r="H352" s="67">
        <f t="shared" si="78"/>
        <v>0.422916666666667</v>
      </c>
      <c r="I352" s="117" t="str">
        <f t="shared" si="79"/>
        <v/>
      </c>
      <c r="J352" s="118">
        <f t="shared" si="80"/>
        <v>4.9999999999996625</v>
      </c>
      <c r="K352" s="119">
        <f t="shared" si="81"/>
        <v>3.0000000000009486</v>
      </c>
      <c r="L352" s="118">
        <f t="shared" si="82"/>
        <v>1</v>
      </c>
      <c r="M352" s="116">
        <f t="shared" ca="1" si="83"/>
        <v>0.33541666666666697</v>
      </c>
      <c r="N352" s="118" t="str">
        <f t="shared" si="84"/>
        <v/>
      </c>
      <c r="O352" s="118">
        <f t="shared" si="85"/>
        <v>0.27499999999998143</v>
      </c>
      <c r="P352" s="120">
        <f t="shared" si="86"/>
        <v>0.19544015550862662</v>
      </c>
      <c r="Q352" s="118">
        <f t="shared" si="87"/>
        <v>3.0000000000009488E-2</v>
      </c>
      <c r="R352" s="118">
        <f t="shared" si="88"/>
        <v>0.30499999999999089</v>
      </c>
      <c r="S352" s="120">
        <f t="shared" si="89"/>
        <v>0.22544015550863611</v>
      </c>
    </row>
    <row r="353" spans="1:19" ht="15.75" x14ac:dyDescent="0.25">
      <c r="A353" s="126"/>
      <c r="B353" s="125"/>
      <c r="D353" s="126">
        <v>0.1</v>
      </c>
      <c r="E353" s="125">
        <v>0.42638888888888898</v>
      </c>
      <c r="F353" s="67">
        <f t="shared" si="77"/>
        <v>0.42638888888888898</v>
      </c>
      <c r="G353" s="125">
        <v>0.44513888888888897</v>
      </c>
      <c r="H353" s="67">
        <f t="shared" si="78"/>
        <v>0.44513888888888897</v>
      </c>
      <c r="I353" s="117" t="str">
        <f t="shared" si="79"/>
        <v/>
      </c>
      <c r="J353" s="118">
        <f t="shared" si="80"/>
        <v>9.000000000000048</v>
      </c>
      <c r="K353" s="119">
        <f t="shared" si="81"/>
        <v>26.999999999999986</v>
      </c>
      <c r="L353" s="118">
        <f t="shared" si="82"/>
        <v>2</v>
      </c>
      <c r="M353" s="116">
        <f t="shared" ca="1" si="83"/>
        <v>0.33541666666666697</v>
      </c>
      <c r="N353" s="118" t="str">
        <f t="shared" si="84"/>
        <v/>
      </c>
      <c r="O353" s="118">
        <f t="shared" si="85"/>
        <v>225.45000000000121</v>
      </c>
      <c r="P353" s="120">
        <f t="shared" si="86"/>
        <v>72.265332598917922</v>
      </c>
      <c r="Q353" s="118">
        <f t="shared" si="87"/>
        <v>2.6999999999999988</v>
      </c>
      <c r="R353" s="118">
        <f t="shared" si="88"/>
        <v>228.1500000000012</v>
      </c>
      <c r="S353" s="120">
        <f t="shared" si="89"/>
        <v>74.965332598917925</v>
      </c>
    </row>
    <row r="354" spans="1:19" ht="15.75" x14ac:dyDescent="0.25">
      <c r="A354" s="126"/>
      <c r="B354" s="125"/>
      <c r="D354" s="126">
        <v>50</v>
      </c>
      <c r="E354" s="125">
        <v>0.45138888888888901</v>
      </c>
      <c r="F354" s="67">
        <f t="shared" si="77"/>
        <v>0.45138888888888901</v>
      </c>
      <c r="G354" s="125">
        <v>0.47291666666666698</v>
      </c>
      <c r="H354" s="67">
        <f t="shared" si="78"/>
        <v>0.47291666666666698</v>
      </c>
      <c r="I354" s="117" t="str">
        <f t="shared" si="79"/>
        <v/>
      </c>
      <c r="J354" s="118">
        <f t="shared" si="80"/>
        <v>11.000000000000201</v>
      </c>
      <c r="K354" s="119">
        <f t="shared" si="81"/>
        <v>31.000000000000291</v>
      </c>
      <c r="L354" s="118">
        <f t="shared" si="82"/>
        <v>3</v>
      </c>
      <c r="M354" s="116">
        <f t="shared" ca="1" si="83"/>
        <v>0.33541666666666697</v>
      </c>
      <c r="N354" s="118" t="str">
        <f t="shared" si="84"/>
        <v/>
      </c>
      <c r="O354" s="118">
        <f t="shared" si="85"/>
        <v>275.55000000000501</v>
      </c>
      <c r="P354" s="120">
        <f t="shared" si="86"/>
        <v>88.324295398678601</v>
      </c>
      <c r="Q354" s="118">
        <f t="shared" si="87"/>
        <v>1550.0000000000146</v>
      </c>
      <c r="R354" s="118">
        <f t="shared" si="88"/>
        <v>1825.5500000000195</v>
      </c>
      <c r="S354" s="120">
        <f t="shared" si="89"/>
        <v>1638.3242953986933</v>
      </c>
    </row>
    <row r="355" spans="1:19" ht="15.75" x14ac:dyDescent="0.25">
      <c r="B355" s="129"/>
      <c r="D355" s="126">
        <v>0.1</v>
      </c>
      <c r="E355" s="125">
        <v>0.48055555555555601</v>
      </c>
      <c r="F355" s="67">
        <f t="shared" si="77"/>
        <v>0.48055555555555601</v>
      </c>
      <c r="G355" s="125">
        <v>0.48611111111111099</v>
      </c>
      <c r="H355" s="67">
        <f t="shared" si="78"/>
        <v>0.48611111111111099</v>
      </c>
      <c r="I355" s="117">
        <f t="shared" si="79"/>
        <v>0.4895833333333332</v>
      </c>
      <c r="J355" s="118" t="str">
        <f t="shared" si="80"/>
        <v/>
      </c>
      <c r="K355" s="119">
        <f t="shared" si="81"/>
        <v>7.9999999999991722</v>
      </c>
      <c r="L355" s="118">
        <f t="shared" si="82"/>
        <v>4</v>
      </c>
      <c r="M355" s="116">
        <f t="shared" ca="1" si="83"/>
        <v>0.33541666666666697</v>
      </c>
      <c r="N355" s="118" t="e">
        <f t="shared" ca="1" si="84"/>
        <v>#VALUE!</v>
      </c>
      <c r="O355" s="118">
        <f t="shared" si="85"/>
        <v>0.25</v>
      </c>
      <c r="P355" s="120">
        <f t="shared" si="86"/>
        <v>4.342905372259271E-2</v>
      </c>
      <c r="Q355" s="118">
        <f t="shared" si="87"/>
        <v>0.79999999999991722</v>
      </c>
      <c r="R355" s="118">
        <f t="shared" si="88"/>
        <v>1.0499999999999172</v>
      </c>
      <c r="S355" s="120">
        <f t="shared" si="89"/>
        <v>0.84342905372250998</v>
      </c>
    </row>
    <row r="356" spans="1:19" ht="15.75" x14ac:dyDescent="0.25">
      <c r="A356" s="124">
        <v>37328</v>
      </c>
      <c r="B356" s="125">
        <v>0.30208333333333298</v>
      </c>
      <c r="D356" s="126">
        <v>0.01</v>
      </c>
      <c r="E356" s="125">
        <v>0.38055555555555598</v>
      </c>
      <c r="F356" s="67">
        <f t="shared" si="77"/>
        <v>0.38055555555555598</v>
      </c>
      <c r="G356" s="125">
        <v>0.38263888888888897</v>
      </c>
      <c r="H356" s="67">
        <f t="shared" si="78"/>
        <v>0.38263888888888897</v>
      </c>
      <c r="I356" s="117" t="str">
        <f t="shared" si="79"/>
        <v/>
      </c>
      <c r="J356" s="118">
        <f t="shared" si="80"/>
        <v>13.99999999999971</v>
      </c>
      <c r="K356" s="119">
        <f t="shared" si="81"/>
        <v>2.9999999999995097</v>
      </c>
      <c r="L356" s="118">
        <f t="shared" si="82"/>
        <v>1</v>
      </c>
      <c r="M356" s="116">
        <f t="shared" ca="1" si="83"/>
        <v>0.30208333333333298</v>
      </c>
      <c r="N356" s="118" t="str">
        <f t="shared" si="84"/>
        <v/>
      </c>
      <c r="O356" s="118">
        <f t="shared" si="85"/>
        <v>35.069999999999276</v>
      </c>
      <c r="P356" s="120">
        <f t="shared" si="86"/>
        <v>11.241436424106503</v>
      </c>
      <c r="Q356" s="118">
        <f t="shared" si="87"/>
        <v>2.9999999999995097E-2</v>
      </c>
      <c r="R356" s="118">
        <f t="shared" si="88"/>
        <v>35.09999999999927</v>
      </c>
      <c r="S356" s="120">
        <f t="shared" si="89"/>
        <v>11.271436424106499</v>
      </c>
    </row>
    <row r="357" spans="1:19" ht="15.75" x14ac:dyDescent="0.25">
      <c r="A357" s="126"/>
      <c r="B357" s="125"/>
      <c r="D357" s="126">
        <v>5</v>
      </c>
      <c r="E357" s="125">
        <v>0.39236111111111099</v>
      </c>
      <c r="F357" s="67">
        <f t="shared" si="77"/>
        <v>0.39236111111111099</v>
      </c>
      <c r="G357" s="125">
        <v>0.39722222222222198</v>
      </c>
      <c r="H357" s="67">
        <f t="shared" si="78"/>
        <v>0.39722222222222198</v>
      </c>
      <c r="I357" s="117">
        <f t="shared" si="79"/>
        <v>0.40069444444444419</v>
      </c>
      <c r="J357" s="118" t="str">
        <f t="shared" si="80"/>
        <v/>
      </c>
      <c r="K357" s="119">
        <f t="shared" si="81"/>
        <v>6.9999999999998153</v>
      </c>
      <c r="L357" s="118">
        <f t="shared" si="82"/>
        <v>2</v>
      </c>
      <c r="M357" s="116">
        <f t="shared" ca="1" si="83"/>
        <v>0.30208333333333298</v>
      </c>
      <c r="N357" s="118" t="e">
        <f t="shared" ca="1" si="84"/>
        <v>#VALUE!</v>
      </c>
      <c r="O357" s="118">
        <f t="shared" si="85"/>
        <v>12.5</v>
      </c>
      <c r="P357" s="120">
        <f t="shared" si="86"/>
        <v>1.6207517425303481</v>
      </c>
      <c r="Q357" s="118">
        <f t="shared" si="87"/>
        <v>34.999999999999076</v>
      </c>
      <c r="R357" s="118">
        <f t="shared" si="88"/>
        <v>47.499999999999076</v>
      </c>
      <c r="S357" s="120">
        <f t="shared" si="89"/>
        <v>36.620751742529421</v>
      </c>
    </row>
    <row r="358" spans="1:19" ht="15.75" x14ac:dyDescent="0.25">
      <c r="A358" s="124">
        <v>37328</v>
      </c>
      <c r="B358" s="125">
        <f>TIME(9,44,0)</f>
        <v>0.4055555555555555</v>
      </c>
      <c r="D358" s="126">
        <v>0.02</v>
      </c>
      <c r="E358" s="125">
        <v>0.42777777777777798</v>
      </c>
      <c r="F358" s="67">
        <f t="shared" si="77"/>
        <v>0.42777777777777798</v>
      </c>
      <c r="G358" s="125">
        <v>0.43333333333333302</v>
      </c>
      <c r="H358" s="67">
        <f t="shared" si="78"/>
        <v>0.43333333333333302</v>
      </c>
      <c r="I358" s="117" t="str">
        <f t="shared" si="79"/>
        <v/>
      </c>
      <c r="J358" s="118">
        <f t="shared" si="80"/>
        <v>10.000000000000764</v>
      </c>
      <c r="K358" s="119">
        <f t="shared" si="81"/>
        <v>7.9999999999992522</v>
      </c>
      <c r="L358" s="118">
        <f t="shared" si="82"/>
        <v>1</v>
      </c>
      <c r="M358" s="116">
        <f t="shared" ca="1" si="83"/>
        <v>0.4055555555555555</v>
      </c>
      <c r="N358" s="118" t="str">
        <f t="shared" si="84"/>
        <v/>
      </c>
      <c r="O358" s="118">
        <f t="shared" si="85"/>
        <v>25.100000000001916</v>
      </c>
      <c r="P358" s="120">
        <f t="shared" si="86"/>
        <v>9.0194334248400256</v>
      </c>
      <c r="Q358" s="118">
        <f t="shared" si="87"/>
        <v>0.15999999999998504</v>
      </c>
      <c r="R358" s="118">
        <f t="shared" si="88"/>
        <v>25.260000000001902</v>
      </c>
      <c r="S358" s="120">
        <f t="shared" si="89"/>
        <v>9.1794334248400098</v>
      </c>
    </row>
    <row r="359" spans="1:19" ht="15.75" x14ac:dyDescent="0.25">
      <c r="B359" s="129"/>
      <c r="D359" s="126">
        <v>5</v>
      </c>
      <c r="E359" s="125">
        <v>0.44027777777777799</v>
      </c>
      <c r="F359" s="67">
        <f t="shared" si="77"/>
        <v>0.44027777777777799</v>
      </c>
      <c r="G359" s="125">
        <v>0.452083333333333</v>
      </c>
      <c r="H359" s="67">
        <f t="shared" si="78"/>
        <v>0.452083333333333</v>
      </c>
      <c r="I359" s="117">
        <f t="shared" si="79"/>
        <v>0.45555555555555521</v>
      </c>
      <c r="J359" s="118" t="str">
        <f t="shared" si="80"/>
        <v/>
      </c>
      <c r="K359" s="119">
        <f t="shared" si="81"/>
        <v>16.999999999999218</v>
      </c>
      <c r="L359" s="118">
        <f t="shared" si="82"/>
        <v>2</v>
      </c>
      <c r="M359" s="116">
        <f t="shared" ca="1" si="83"/>
        <v>0.4055555555555555</v>
      </c>
      <c r="N359" s="118" t="e">
        <f t="shared" ca="1" si="84"/>
        <v>#VALUE!</v>
      </c>
      <c r="O359" s="118">
        <f t="shared" si="85"/>
        <v>12.5</v>
      </c>
      <c r="P359" s="120">
        <f t="shared" si="86"/>
        <v>1.6207517425303481</v>
      </c>
      <c r="Q359" s="118">
        <f t="shared" si="87"/>
        <v>84.999999999996092</v>
      </c>
      <c r="R359" s="118">
        <f t="shared" si="88"/>
        <v>97.499999999996092</v>
      </c>
      <c r="S359" s="120">
        <f t="shared" si="89"/>
        <v>86.620751742526437</v>
      </c>
    </row>
    <row r="360" spans="1:19" ht="15.75" x14ac:dyDescent="0.25">
      <c r="A360" s="124">
        <v>37328</v>
      </c>
      <c r="B360" s="125">
        <f>TIME(12,12,0)</f>
        <v>0.5083333333333333</v>
      </c>
      <c r="D360" s="126">
        <v>0.01</v>
      </c>
      <c r="E360" s="125">
        <v>0.53333333333333299</v>
      </c>
      <c r="F360" s="67">
        <f t="shared" si="77"/>
        <v>0.53333333333333299</v>
      </c>
      <c r="G360" s="125">
        <v>0.53958333333333297</v>
      </c>
      <c r="H360" s="67">
        <f t="shared" si="78"/>
        <v>0.53958333333333297</v>
      </c>
      <c r="I360" s="117" t="str">
        <f t="shared" si="79"/>
        <v/>
      </c>
      <c r="J360" s="118">
        <f t="shared" si="80"/>
        <v>11.000000000000281</v>
      </c>
      <c r="K360" s="119">
        <f t="shared" si="81"/>
        <v>8.999999999999968</v>
      </c>
      <c r="L360" s="118">
        <f t="shared" si="82"/>
        <v>1</v>
      </c>
      <c r="M360" s="116">
        <f t="shared" ca="1" si="83"/>
        <v>0.5083333333333333</v>
      </c>
      <c r="N360" s="118" t="str">
        <f t="shared" si="84"/>
        <v/>
      </c>
      <c r="O360" s="118">
        <f t="shared" si="85"/>
        <v>27.555000000000703</v>
      </c>
      <c r="P360" s="120">
        <f t="shared" si="86"/>
        <v>8.832557190369803</v>
      </c>
      <c r="Q360" s="118">
        <f t="shared" si="87"/>
        <v>8.9999999999999677E-2</v>
      </c>
      <c r="R360" s="118">
        <f t="shared" si="88"/>
        <v>27.645000000000703</v>
      </c>
      <c r="S360" s="120">
        <f t="shared" si="89"/>
        <v>8.9225571903698029</v>
      </c>
    </row>
    <row r="361" spans="1:19" ht="15.75" x14ac:dyDescent="0.25">
      <c r="B361" s="129"/>
      <c r="D361" s="126">
        <v>5</v>
      </c>
      <c r="E361" s="125">
        <v>0.54722222222222205</v>
      </c>
      <c r="F361" s="67">
        <f t="shared" si="77"/>
        <v>0.54722222222222205</v>
      </c>
      <c r="G361" s="125">
        <v>0.55347222222222203</v>
      </c>
      <c r="H361" s="67">
        <f t="shared" si="78"/>
        <v>0.55347222222222203</v>
      </c>
      <c r="I361" s="117">
        <f t="shared" si="79"/>
        <v>0.55694444444444424</v>
      </c>
      <c r="J361" s="118" t="str">
        <f t="shared" si="80"/>
        <v/>
      </c>
      <c r="K361" s="119">
        <f t="shared" si="81"/>
        <v>8.999999999999968</v>
      </c>
      <c r="L361" s="118">
        <f t="shared" si="82"/>
        <v>2</v>
      </c>
      <c r="M361" s="116">
        <f t="shared" ca="1" si="83"/>
        <v>0.5083333333333333</v>
      </c>
      <c r="N361" s="118" t="e">
        <f t="shared" ca="1" si="84"/>
        <v>#VALUE!</v>
      </c>
      <c r="O361" s="118">
        <f t="shared" si="85"/>
        <v>12.5</v>
      </c>
      <c r="P361" s="120">
        <f t="shared" si="86"/>
        <v>1.6207517425303481</v>
      </c>
      <c r="Q361" s="118">
        <f t="shared" si="87"/>
        <v>44.999999999999844</v>
      </c>
      <c r="R361" s="118">
        <f t="shared" si="88"/>
        <v>57.499999999999844</v>
      </c>
      <c r="S361" s="120">
        <f t="shared" si="89"/>
        <v>46.620751742530189</v>
      </c>
    </row>
    <row r="362" spans="1:19" ht="15.75" x14ac:dyDescent="0.25">
      <c r="A362" s="124">
        <v>37328</v>
      </c>
      <c r="B362" s="125">
        <f>TIME(14,21,0)</f>
        <v>0.59791666666666665</v>
      </c>
      <c r="D362" s="126">
        <v>5</v>
      </c>
      <c r="E362" s="125">
        <v>0.625694444444444</v>
      </c>
      <c r="F362" s="67">
        <f t="shared" si="77"/>
        <v>0.625694444444444</v>
      </c>
      <c r="G362" s="125">
        <v>0.63333333333333297</v>
      </c>
      <c r="H362" s="67">
        <f t="shared" si="78"/>
        <v>0.63333333333333297</v>
      </c>
      <c r="I362" s="117">
        <f t="shared" si="79"/>
        <v>0.63680555555555518</v>
      </c>
      <c r="J362" s="118" t="str">
        <f t="shared" si="80"/>
        <v/>
      </c>
      <c r="K362" s="119">
        <f t="shared" si="81"/>
        <v>11.000000000000121</v>
      </c>
      <c r="L362" s="118">
        <f t="shared" si="82"/>
        <v>1</v>
      </c>
      <c r="M362" s="116">
        <f t="shared" ca="1" si="83"/>
        <v>0.59791666666666665</v>
      </c>
      <c r="N362" s="118" t="e">
        <f t="shared" ca="1" si="84"/>
        <v>#VALUE!</v>
      </c>
      <c r="O362" s="118">
        <f t="shared" si="85"/>
        <v>12.5</v>
      </c>
      <c r="P362" s="120">
        <f t="shared" si="86"/>
        <v>1.6207517425303481</v>
      </c>
      <c r="Q362" s="118">
        <f t="shared" si="87"/>
        <v>55.000000000000604</v>
      </c>
      <c r="R362" s="118">
        <f t="shared" si="88"/>
        <v>67.500000000000597</v>
      </c>
      <c r="S362" s="120">
        <f t="shared" si="89"/>
        <v>56.620751742530949</v>
      </c>
    </row>
    <row r="363" spans="1:19" ht="15.75" x14ac:dyDescent="0.25">
      <c r="A363" s="124">
        <v>37329</v>
      </c>
      <c r="B363" s="125">
        <v>0.31944444444444398</v>
      </c>
      <c r="D363" s="126">
        <v>1.7999999999999999E-2</v>
      </c>
      <c r="E363" s="125">
        <v>0.36666666666666697</v>
      </c>
      <c r="F363" s="67">
        <f t="shared" si="77"/>
        <v>0.36666666666666697</v>
      </c>
      <c r="G363" s="125">
        <v>0.36944444444444402</v>
      </c>
      <c r="H363" s="67">
        <f t="shared" si="78"/>
        <v>0.36944444444444402</v>
      </c>
      <c r="I363" s="117" t="str">
        <f t="shared" si="79"/>
        <v/>
      </c>
      <c r="J363" s="118">
        <f t="shared" si="80"/>
        <v>11.000000000000121</v>
      </c>
      <c r="K363" s="119">
        <f t="shared" si="81"/>
        <v>3.9999999999989466</v>
      </c>
      <c r="L363" s="118">
        <f t="shared" si="82"/>
        <v>1</v>
      </c>
      <c r="M363" s="116">
        <f t="shared" ca="1" si="83"/>
        <v>0.31944444444444398</v>
      </c>
      <c r="N363" s="118" t="str">
        <f t="shared" si="84"/>
        <v/>
      </c>
      <c r="O363" s="118">
        <f t="shared" si="85"/>
        <v>27.599000000000302</v>
      </c>
      <c r="P363" s="120">
        <f t="shared" si="86"/>
        <v>9.7395198637430926</v>
      </c>
      <c r="Q363" s="118">
        <f t="shared" si="87"/>
        <v>7.1999999999981038E-2</v>
      </c>
      <c r="R363" s="118">
        <f t="shared" si="88"/>
        <v>27.671000000000284</v>
      </c>
      <c r="S363" s="120">
        <f t="shared" si="89"/>
        <v>9.8115198637430741</v>
      </c>
    </row>
    <row r="364" spans="1:19" ht="15.75" x14ac:dyDescent="0.25">
      <c r="A364" s="126"/>
      <c r="B364" s="125"/>
      <c r="D364" s="126">
        <v>5</v>
      </c>
      <c r="E364" s="125">
        <v>0.37708333333333299</v>
      </c>
      <c r="F364" s="67">
        <f t="shared" si="77"/>
        <v>0.37708333333333299</v>
      </c>
      <c r="G364" s="125">
        <v>0.37986111111111098</v>
      </c>
      <c r="H364" s="67">
        <f t="shared" si="78"/>
        <v>0.37986111111111098</v>
      </c>
      <c r="I364" s="117">
        <f t="shared" si="79"/>
        <v>0.38333333333333319</v>
      </c>
      <c r="J364" s="118" t="str">
        <f t="shared" si="80"/>
        <v/>
      </c>
      <c r="K364" s="119">
        <f t="shared" si="81"/>
        <v>4.0000000000003055</v>
      </c>
      <c r="L364" s="118">
        <f t="shared" si="82"/>
        <v>2</v>
      </c>
      <c r="M364" s="116">
        <f t="shared" ca="1" si="83"/>
        <v>0.31944444444444398</v>
      </c>
      <c r="N364" s="118" t="e">
        <f t="shared" ca="1" si="84"/>
        <v>#VALUE!</v>
      </c>
      <c r="O364" s="118">
        <f t="shared" si="85"/>
        <v>12.5</v>
      </c>
      <c r="P364" s="120">
        <f t="shared" si="86"/>
        <v>1.6207517425303481</v>
      </c>
      <c r="Q364" s="118">
        <f t="shared" si="87"/>
        <v>20.000000000001528</v>
      </c>
      <c r="R364" s="118">
        <f t="shared" si="88"/>
        <v>32.500000000001528</v>
      </c>
      <c r="S364" s="120">
        <f t="shared" si="89"/>
        <v>21.620751742531876</v>
      </c>
    </row>
    <row r="365" spans="1:19" ht="15.75" x14ac:dyDescent="0.25">
      <c r="A365" s="124">
        <v>37329</v>
      </c>
      <c r="B365" s="125">
        <f>TIME(10,0,0)</f>
        <v>0.41666666666666669</v>
      </c>
      <c r="D365" s="126">
        <v>5</v>
      </c>
      <c r="E365" s="125">
        <v>0.44374999999999998</v>
      </c>
      <c r="F365" s="67">
        <f t="shared" si="77"/>
        <v>0.44374999999999998</v>
      </c>
      <c r="G365" s="125">
        <v>0.44791666666666702</v>
      </c>
      <c r="H365" s="67">
        <f t="shared" si="78"/>
        <v>0.44791666666666702</v>
      </c>
      <c r="I365" s="117">
        <f t="shared" si="79"/>
        <v>0.45138888888888923</v>
      </c>
      <c r="J365" s="118" t="str">
        <f t="shared" si="80"/>
        <v/>
      </c>
      <c r="K365" s="119">
        <f t="shared" si="81"/>
        <v>6.0000000000005382</v>
      </c>
      <c r="L365" s="118">
        <f t="shared" si="82"/>
        <v>1</v>
      </c>
      <c r="M365" s="116">
        <f t="shared" ca="1" si="83"/>
        <v>0.41666666666666669</v>
      </c>
      <c r="N365" s="118" t="e">
        <f t="shared" ca="1" si="84"/>
        <v>#VALUE!</v>
      </c>
      <c r="O365" s="118">
        <f t="shared" si="85"/>
        <v>12.5</v>
      </c>
      <c r="P365" s="120">
        <f t="shared" si="86"/>
        <v>1.6207517425303481</v>
      </c>
      <c r="Q365" s="118">
        <f t="shared" si="87"/>
        <v>30.000000000002693</v>
      </c>
      <c r="R365" s="118">
        <f t="shared" si="88"/>
        <v>42.500000000002693</v>
      </c>
      <c r="S365" s="120">
        <f t="shared" si="89"/>
        <v>31.620751742533042</v>
      </c>
    </row>
    <row r="366" spans="1:19" ht="15.75" x14ac:dyDescent="0.25">
      <c r="A366" s="124">
        <v>37329</v>
      </c>
      <c r="B366" s="125">
        <f>TIME(11,16,0)</f>
        <v>0.4694444444444445</v>
      </c>
      <c r="D366" s="126">
        <v>5</v>
      </c>
      <c r="E366" s="125">
        <v>0.5</v>
      </c>
      <c r="F366" s="67">
        <f t="shared" si="77"/>
        <v>0.5</v>
      </c>
      <c r="G366" s="125">
        <v>0.50486111111111098</v>
      </c>
      <c r="H366" s="67">
        <f t="shared" si="78"/>
        <v>0.50486111111111098</v>
      </c>
      <c r="I366" s="117">
        <f t="shared" si="79"/>
        <v>0.50833333333333319</v>
      </c>
      <c r="J366" s="118" t="str">
        <f t="shared" si="80"/>
        <v/>
      </c>
      <c r="K366" s="119">
        <f t="shared" si="81"/>
        <v>6.9999999999998153</v>
      </c>
      <c r="L366" s="118">
        <f t="shared" si="82"/>
        <v>1</v>
      </c>
      <c r="M366" s="116">
        <f t="shared" ca="1" si="83"/>
        <v>0.4694444444444445</v>
      </c>
      <c r="N366" s="118" t="e">
        <f t="shared" ca="1" si="84"/>
        <v>#VALUE!</v>
      </c>
      <c r="O366" s="118">
        <f t="shared" si="85"/>
        <v>12.5</v>
      </c>
      <c r="P366" s="120">
        <f t="shared" si="86"/>
        <v>1.6207517425303481</v>
      </c>
      <c r="Q366" s="118">
        <f t="shared" si="87"/>
        <v>34.999999999999076</v>
      </c>
      <c r="R366" s="118">
        <f t="shared" si="88"/>
        <v>47.499999999999076</v>
      </c>
      <c r="S366" s="120">
        <f t="shared" si="89"/>
        <v>36.620751742529421</v>
      </c>
    </row>
    <row r="367" spans="1:19" ht="15.75" x14ac:dyDescent="0.25">
      <c r="A367" s="124">
        <v>37330</v>
      </c>
      <c r="B367" s="125">
        <v>0.44027777777777799</v>
      </c>
      <c r="D367" s="126">
        <v>0.01</v>
      </c>
      <c r="E367" s="125">
        <v>0.5625</v>
      </c>
      <c r="F367" s="67">
        <f t="shared" si="77"/>
        <v>0.5625</v>
      </c>
      <c r="G367" s="125">
        <v>0.56458333333333299</v>
      </c>
      <c r="H367" s="67">
        <f t="shared" si="78"/>
        <v>0.56458333333333299</v>
      </c>
      <c r="I367" s="117" t="str">
        <f t="shared" si="79"/>
        <v/>
      </c>
      <c r="J367" s="118">
        <f t="shared" si="80"/>
        <v>11.000000000000121</v>
      </c>
      <c r="K367" s="119">
        <f t="shared" si="81"/>
        <v>2.9999999999995097</v>
      </c>
      <c r="L367" s="118">
        <f t="shared" si="82"/>
        <v>1</v>
      </c>
      <c r="M367" s="116">
        <f t="shared" ca="1" si="83"/>
        <v>0.44027777777777799</v>
      </c>
      <c r="N367" s="118" t="str">
        <f t="shared" si="84"/>
        <v/>
      </c>
      <c r="O367" s="118">
        <f t="shared" si="85"/>
        <v>550.05500000000609</v>
      </c>
      <c r="P367" s="120">
        <f t="shared" si="86"/>
        <v>119.4203358204809</v>
      </c>
      <c r="Q367" s="118">
        <f t="shared" si="87"/>
        <v>2.9999999999995097E-2</v>
      </c>
      <c r="R367" s="118">
        <f t="shared" si="88"/>
        <v>550.08500000000606</v>
      </c>
      <c r="S367" s="120">
        <f t="shared" si="89"/>
        <v>119.4503358204809</v>
      </c>
    </row>
    <row r="368" spans="1:19" ht="15.75" x14ac:dyDescent="0.25">
      <c r="A368" s="126"/>
      <c r="B368" s="125"/>
      <c r="D368" s="126">
        <v>100</v>
      </c>
      <c r="E368" s="125">
        <v>0.57222222222222197</v>
      </c>
      <c r="F368" s="67">
        <f t="shared" si="77"/>
        <v>0.57222222222222197</v>
      </c>
      <c r="G368" s="125">
        <v>0.57361111111111096</v>
      </c>
      <c r="H368" s="67">
        <f t="shared" si="78"/>
        <v>0.57361111111111096</v>
      </c>
      <c r="I368" s="117" t="str">
        <f t="shared" si="79"/>
        <v/>
      </c>
      <c r="J368" s="118">
        <f t="shared" si="80"/>
        <v>2.0000000000001528</v>
      </c>
      <c r="K368" s="119">
        <f t="shared" si="81"/>
        <v>2.0000000000001528</v>
      </c>
      <c r="L368" s="118">
        <f t="shared" si="82"/>
        <v>2</v>
      </c>
      <c r="M368" s="116">
        <f t="shared" ca="1" si="83"/>
        <v>0.44027777777777799</v>
      </c>
      <c r="N368" s="118" t="str">
        <f t="shared" si="84"/>
        <v/>
      </c>
      <c r="O368" s="118">
        <f t="shared" si="85"/>
        <v>280.00000000002137</v>
      </c>
      <c r="P368" s="120">
        <f t="shared" si="86"/>
        <v>272.20760654117214</v>
      </c>
      <c r="Q368" s="118">
        <f t="shared" si="87"/>
        <v>200.00000000001529</v>
      </c>
      <c r="R368" s="118">
        <f t="shared" si="88"/>
        <v>480.00000000003666</v>
      </c>
      <c r="S368" s="120">
        <f t="shared" si="89"/>
        <v>472.20760654118743</v>
      </c>
    </row>
    <row r="369" spans="1:19" ht="15.75" x14ac:dyDescent="0.25">
      <c r="A369" s="126"/>
      <c r="B369" s="125"/>
      <c r="D369" s="126">
        <v>180</v>
      </c>
      <c r="E369" s="125">
        <v>0.57499999999999996</v>
      </c>
      <c r="F369" s="67">
        <f t="shared" si="77"/>
        <v>0.57499999999999996</v>
      </c>
      <c r="G369" s="125">
        <v>0.656944444444444</v>
      </c>
      <c r="H369" s="67">
        <f t="shared" si="78"/>
        <v>0.656944444444444</v>
      </c>
      <c r="I369" s="117">
        <f t="shared" si="79"/>
        <v>0.66041666666666621</v>
      </c>
      <c r="J369" s="118" t="str">
        <f t="shared" si="80"/>
        <v/>
      </c>
      <c r="K369" s="119">
        <f t="shared" si="81"/>
        <v>117.99999999999942</v>
      </c>
      <c r="L369" s="118">
        <f t="shared" si="82"/>
        <v>3</v>
      </c>
      <c r="M369" s="116">
        <f t="shared" ca="1" si="83"/>
        <v>0.44027777777777799</v>
      </c>
      <c r="N369" s="118" t="e">
        <f t="shared" ca="1" si="84"/>
        <v>#VALUE!</v>
      </c>
      <c r="O369" s="118">
        <f t="shared" si="85"/>
        <v>450</v>
      </c>
      <c r="P369" s="120">
        <f t="shared" si="86"/>
        <v>47.347346607878421</v>
      </c>
      <c r="Q369" s="118">
        <f t="shared" si="87"/>
        <v>21239.999999999894</v>
      </c>
      <c r="R369" s="118">
        <f t="shared" si="88"/>
        <v>21689.999999999894</v>
      </c>
      <c r="S369" s="120">
        <f t="shared" si="89"/>
        <v>21287.347346607774</v>
      </c>
    </row>
    <row r="370" spans="1:19" ht="15.75" x14ac:dyDescent="0.25">
      <c r="A370" s="124">
        <v>37333</v>
      </c>
      <c r="B370" s="125">
        <v>0.57777777777777795</v>
      </c>
      <c r="D370" s="126">
        <v>0.01</v>
      </c>
      <c r="E370" s="125">
        <v>0.59652777777777799</v>
      </c>
      <c r="F370" s="67">
        <f t="shared" si="77"/>
        <v>0.59652777777777799</v>
      </c>
      <c r="G370" s="125">
        <v>0.59722222222222199</v>
      </c>
      <c r="H370" s="67">
        <f t="shared" si="78"/>
        <v>0.59722222222222199</v>
      </c>
      <c r="I370" s="117" t="str">
        <f t="shared" si="79"/>
        <v/>
      </c>
      <c r="J370" s="118">
        <f t="shared" si="80"/>
        <v>4.9999999999996625</v>
      </c>
      <c r="K370" s="119">
        <f t="shared" si="81"/>
        <v>0.99999999999935696</v>
      </c>
      <c r="L370" s="118">
        <f t="shared" si="82"/>
        <v>1</v>
      </c>
      <c r="M370" s="116">
        <f t="shared" ca="1" si="83"/>
        <v>0.57777777777777795</v>
      </c>
      <c r="N370" s="118" t="str">
        <f t="shared" si="84"/>
        <v/>
      </c>
      <c r="O370" s="118">
        <f t="shared" si="85"/>
        <v>0.16249999999998904</v>
      </c>
      <c r="P370" s="120">
        <f t="shared" si="86"/>
        <v>0.13199064402585836</v>
      </c>
      <c r="Q370" s="118">
        <f t="shared" si="87"/>
        <v>9.9999999999935696E-3</v>
      </c>
      <c r="R370" s="118">
        <f t="shared" si="88"/>
        <v>0.17249999999998261</v>
      </c>
      <c r="S370" s="120">
        <f t="shared" si="89"/>
        <v>0.14199064402585193</v>
      </c>
    </row>
    <row r="371" spans="1:19" ht="15.75" x14ac:dyDescent="0.25">
      <c r="A371" s="126"/>
      <c r="B371" s="125"/>
      <c r="D371" s="126">
        <v>5.5E-2</v>
      </c>
      <c r="E371" s="125">
        <v>0.60069444444444398</v>
      </c>
      <c r="F371" s="67">
        <f t="shared" si="77"/>
        <v>0.60069444444444398</v>
      </c>
      <c r="G371" s="125">
        <v>0.68055555555555602</v>
      </c>
      <c r="H371" s="67">
        <f t="shared" si="78"/>
        <v>0.68055555555555602</v>
      </c>
      <c r="I371" s="117" t="str">
        <f t="shared" si="79"/>
        <v/>
      </c>
      <c r="J371" s="118">
        <f t="shared" si="80"/>
        <v>0.99999999999935696</v>
      </c>
      <c r="K371" s="119">
        <f t="shared" si="81"/>
        <v>115.00000000000135</v>
      </c>
      <c r="L371" s="118">
        <f t="shared" si="82"/>
        <v>2</v>
      </c>
      <c r="M371" s="116">
        <f t="shared" ca="1" si="83"/>
        <v>0.57777777777777795</v>
      </c>
      <c r="N371" s="118" t="str">
        <f t="shared" si="84"/>
        <v/>
      </c>
      <c r="O371" s="118">
        <f t="shared" si="85"/>
        <v>3.2499999999979101E-2</v>
      </c>
      <c r="P371" s="120">
        <f t="shared" si="86"/>
        <v>2.639812880515648E-2</v>
      </c>
      <c r="Q371" s="118">
        <f t="shared" si="87"/>
        <v>6.3250000000000739</v>
      </c>
      <c r="R371" s="118">
        <f t="shared" si="88"/>
        <v>6.3575000000000532</v>
      </c>
      <c r="S371" s="120">
        <f t="shared" si="89"/>
        <v>6.3513981288052301</v>
      </c>
    </row>
    <row r="372" spans="1:19" ht="15.75" x14ac:dyDescent="0.25">
      <c r="A372" s="126"/>
      <c r="B372" s="125"/>
      <c r="D372" s="126">
        <v>0.01</v>
      </c>
      <c r="E372" s="125">
        <v>0.68125000000000002</v>
      </c>
      <c r="F372" s="67">
        <f t="shared" si="77"/>
        <v>0.68125000000000002</v>
      </c>
      <c r="G372" s="125">
        <v>0.72013888888888899</v>
      </c>
      <c r="H372" s="67">
        <f t="shared" si="78"/>
        <v>0.72013888888888899</v>
      </c>
      <c r="I372" s="117">
        <f t="shared" si="79"/>
        <v>0.7236111111111112</v>
      </c>
      <c r="J372" s="118" t="str">
        <f t="shared" si="80"/>
        <v/>
      </c>
      <c r="K372" s="119">
        <f t="shared" si="81"/>
        <v>56.000000000000121</v>
      </c>
      <c r="L372" s="118">
        <f t="shared" si="82"/>
        <v>3</v>
      </c>
      <c r="M372" s="116">
        <f t="shared" ca="1" si="83"/>
        <v>0.57777777777777795</v>
      </c>
      <c r="N372" s="118" t="e">
        <f t="shared" ca="1" si="84"/>
        <v>#VALUE!</v>
      </c>
      <c r="O372" s="118">
        <f t="shared" si="85"/>
        <v>2.5000000000000001E-2</v>
      </c>
      <c r="P372" s="120">
        <f t="shared" si="86"/>
        <v>5.4281443780592247E-3</v>
      </c>
      <c r="Q372" s="118">
        <f t="shared" si="87"/>
        <v>0.56000000000000127</v>
      </c>
      <c r="R372" s="118">
        <f t="shared" si="88"/>
        <v>0.5850000000000013</v>
      </c>
      <c r="S372" s="120">
        <f t="shared" si="89"/>
        <v>0.56542814437806055</v>
      </c>
    </row>
    <row r="373" spans="1:19" ht="15.75" x14ac:dyDescent="0.25">
      <c r="A373" s="124">
        <v>37333</v>
      </c>
      <c r="B373" s="125">
        <f>TIME(17,58,0)</f>
        <v>0.74861111111111101</v>
      </c>
      <c r="D373" s="126">
        <v>50</v>
      </c>
      <c r="E373" s="125">
        <v>0.78472222222222199</v>
      </c>
      <c r="F373" s="67">
        <f t="shared" si="77"/>
        <v>0.78472222222222199</v>
      </c>
      <c r="G373" s="125">
        <v>0.79166666666666696</v>
      </c>
      <c r="H373" s="67">
        <f t="shared" si="78"/>
        <v>0.79166666666666696</v>
      </c>
      <c r="I373" s="117" t="str">
        <f t="shared" si="79"/>
        <v/>
      </c>
      <c r="J373" s="118">
        <f t="shared" si="80"/>
        <v>3.9999999999988667</v>
      </c>
      <c r="K373" s="119">
        <f t="shared" si="81"/>
        <v>10.000000000000764</v>
      </c>
      <c r="L373" s="118">
        <f t="shared" si="82"/>
        <v>1</v>
      </c>
      <c r="M373" s="116">
        <f t="shared" ca="1" si="83"/>
        <v>0.74861111111111101</v>
      </c>
      <c r="N373" s="118" t="str">
        <f t="shared" si="84"/>
        <v/>
      </c>
      <c r="O373" s="118">
        <f t="shared" si="85"/>
        <v>459.99999999986966</v>
      </c>
      <c r="P373" s="120">
        <f t="shared" si="86"/>
        <v>405.95383415452915</v>
      </c>
      <c r="Q373" s="118">
        <f t="shared" si="87"/>
        <v>500.0000000000382</v>
      </c>
      <c r="R373" s="118">
        <f t="shared" si="88"/>
        <v>959.99999999990791</v>
      </c>
      <c r="S373" s="120">
        <f t="shared" si="89"/>
        <v>905.9538341545674</v>
      </c>
    </row>
    <row r="374" spans="1:19" ht="15.75" x14ac:dyDescent="0.25">
      <c r="B374" s="129"/>
      <c r="D374" s="126">
        <v>180</v>
      </c>
      <c r="E374" s="125">
        <v>0.79444444444444395</v>
      </c>
      <c r="F374" s="67">
        <f t="shared" si="77"/>
        <v>0.79444444444444395</v>
      </c>
      <c r="G374" s="125">
        <v>0.79722222222222205</v>
      </c>
      <c r="H374" s="67">
        <f t="shared" si="78"/>
        <v>0.79722222222222205</v>
      </c>
      <c r="I374" s="117">
        <f t="shared" si="79"/>
        <v>0.80069444444444426</v>
      </c>
      <c r="J374" s="118" t="str">
        <f t="shared" si="80"/>
        <v/>
      </c>
      <c r="K374" s="119">
        <f t="shared" si="81"/>
        <v>4.0000000000004654</v>
      </c>
      <c r="L374" s="118">
        <f t="shared" si="82"/>
        <v>2</v>
      </c>
      <c r="M374" s="116">
        <f t="shared" ca="1" si="83"/>
        <v>0.74861111111111101</v>
      </c>
      <c r="N374" s="118" t="e">
        <f t="shared" ca="1" si="84"/>
        <v>#VALUE!</v>
      </c>
      <c r="O374" s="118">
        <f t="shared" si="85"/>
        <v>450</v>
      </c>
      <c r="P374" s="120">
        <f t="shared" si="86"/>
        <v>47.347346607878421</v>
      </c>
      <c r="Q374" s="118">
        <f t="shared" si="87"/>
        <v>720.00000000008379</v>
      </c>
      <c r="R374" s="118">
        <f t="shared" si="88"/>
        <v>1170.0000000000837</v>
      </c>
      <c r="S374" s="120">
        <f t="shared" si="89"/>
        <v>767.34734660796221</v>
      </c>
    </row>
    <row r="375" spans="1:19" ht="15.75" x14ac:dyDescent="0.25">
      <c r="A375" s="124">
        <v>37334</v>
      </c>
      <c r="B375" s="125">
        <v>0.36111111111111099</v>
      </c>
      <c r="D375" s="126">
        <v>0.01</v>
      </c>
      <c r="E375" s="125">
        <v>0.44374999999999998</v>
      </c>
      <c r="F375" s="67">
        <f t="shared" si="77"/>
        <v>0.44374999999999998</v>
      </c>
      <c r="G375" s="125">
        <v>0.44583333333333303</v>
      </c>
      <c r="H375" s="67">
        <f t="shared" si="78"/>
        <v>0.44583333333333303</v>
      </c>
      <c r="I375" s="117" t="str">
        <f t="shared" si="79"/>
        <v/>
      </c>
      <c r="J375" s="118">
        <f t="shared" si="80"/>
        <v>6.9999999999998153</v>
      </c>
      <c r="K375" s="119">
        <f t="shared" si="81"/>
        <v>2.9999999999995897</v>
      </c>
      <c r="L375" s="118">
        <f t="shared" si="82"/>
        <v>1</v>
      </c>
      <c r="M375" s="116">
        <f t="shared" ca="1" si="83"/>
        <v>0.36111111111111099</v>
      </c>
      <c r="N375" s="118" t="str">
        <f t="shared" si="84"/>
        <v/>
      </c>
      <c r="O375" s="118">
        <f t="shared" si="85"/>
        <v>0.38499999999998985</v>
      </c>
      <c r="P375" s="120">
        <f t="shared" si="86"/>
        <v>0.27361621771208849</v>
      </c>
      <c r="Q375" s="118">
        <f t="shared" si="87"/>
        <v>2.9999999999995898E-2</v>
      </c>
      <c r="R375" s="118">
        <f t="shared" si="88"/>
        <v>0.41499999999998577</v>
      </c>
      <c r="S375" s="120">
        <f t="shared" si="89"/>
        <v>0.30361621771208441</v>
      </c>
    </row>
    <row r="376" spans="1:19" ht="15.75" x14ac:dyDescent="0.25">
      <c r="A376" s="126"/>
      <c r="B376" s="125"/>
      <c r="D376" s="126">
        <v>0.1</v>
      </c>
      <c r="E376" s="125">
        <v>0.45069444444444401</v>
      </c>
      <c r="F376" s="67">
        <f t="shared" si="77"/>
        <v>0.45069444444444401</v>
      </c>
      <c r="G376" s="125">
        <v>0.452777777777778</v>
      </c>
      <c r="H376" s="67">
        <f t="shared" si="78"/>
        <v>0.452777777777778</v>
      </c>
      <c r="I376" s="117" t="str">
        <f t="shared" si="79"/>
        <v/>
      </c>
      <c r="J376" s="118">
        <f t="shared" si="80"/>
        <v>13.99999999999971</v>
      </c>
      <c r="K376" s="119">
        <f t="shared" si="81"/>
        <v>3.0000000000009486</v>
      </c>
      <c r="L376" s="118">
        <f t="shared" si="82"/>
        <v>2</v>
      </c>
      <c r="M376" s="116">
        <f t="shared" ca="1" si="83"/>
        <v>0.36111111111111099</v>
      </c>
      <c r="N376" s="118" t="str">
        <f t="shared" si="84"/>
        <v/>
      </c>
      <c r="O376" s="118">
        <f t="shared" si="85"/>
        <v>14.699999999999697</v>
      </c>
      <c r="P376" s="120">
        <f t="shared" si="86"/>
        <v>8.87932629627125</v>
      </c>
      <c r="Q376" s="118">
        <f t="shared" si="87"/>
        <v>0.30000000000009486</v>
      </c>
      <c r="R376" s="118">
        <f t="shared" si="88"/>
        <v>14.999999999999792</v>
      </c>
      <c r="S376" s="120">
        <f t="shared" si="89"/>
        <v>9.1793262962713449</v>
      </c>
    </row>
    <row r="377" spans="1:19" ht="15.75" x14ac:dyDescent="0.25">
      <c r="A377" s="126"/>
      <c r="B377" s="125"/>
      <c r="D377" s="126">
        <v>2</v>
      </c>
      <c r="E377" s="125">
        <v>0.46250000000000002</v>
      </c>
      <c r="F377" s="67">
        <f t="shared" si="77"/>
        <v>0.46250000000000002</v>
      </c>
      <c r="G377" s="125">
        <v>0.47013888888888899</v>
      </c>
      <c r="H377" s="67">
        <f t="shared" si="78"/>
        <v>0.47013888888888899</v>
      </c>
      <c r="I377" s="117" t="str">
        <f t="shared" si="79"/>
        <v/>
      </c>
      <c r="J377" s="118">
        <f t="shared" si="80"/>
        <v>15.999999999999863</v>
      </c>
      <c r="K377" s="119">
        <f t="shared" si="81"/>
        <v>11.000000000000121</v>
      </c>
      <c r="L377" s="118">
        <f t="shared" si="82"/>
        <v>3</v>
      </c>
      <c r="M377" s="116">
        <f t="shared" ca="1" si="83"/>
        <v>0.36111111111111099</v>
      </c>
      <c r="N377" s="118" t="str">
        <f t="shared" si="84"/>
        <v/>
      </c>
      <c r="O377" s="118">
        <f t="shared" si="85"/>
        <v>415.99999999999642</v>
      </c>
      <c r="P377" s="120">
        <f t="shared" si="86"/>
        <v>238.59265044990738</v>
      </c>
      <c r="Q377" s="118">
        <f t="shared" si="87"/>
        <v>22.000000000000242</v>
      </c>
      <c r="R377" s="118">
        <f t="shared" si="88"/>
        <v>437.99999999999665</v>
      </c>
      <c r="S377" s="120">
        <f t="shared" si="89"/>
        <v>260.59265044990764</v>
      </c>
    </row>
    <row r="378" spans="1:19" ht="15.75" x14ac:dyDescent="0.25">
      <c r="B378" s="129"/>
      <c r="D378" s="126">
        <v>50</v>
      </c>
      <c r="E378" s="125">
        <v>0.48125000000000001</v>
      </c>
      <c r="F378" s="67">
        <f t="shared" si="77"/>
        <v>0.48125000000000001</v>
      </c>
      <c r="G378" s="125">
        <v>0.484027777777778</v>
      </c>
      <c r="H378" s="67">
        <f t="shared" si="78"/>
        <v>0.484027777777778</v>
      </c>
      <c r="I378" s="117">
        <f t="shared" si="79"/>
        <v>0.48750000000000021</v>
      </c>
      <c r="J378" s="118" t="str">
        <f t="shared" si="80"/>
        <v/>
      </c>
      <c r="K378" s="119">
        <f t="shared" si="81"/>
        <v>4.0000000000003055</v>
      </c>
      <c r="L378" s="118">
        <f t="shared" si="82"/>
        <v>4</v>
      </c>
      <c r="M378" s="116">
        <f t="shared" ca="1" si="83"/>
        <v>0.36111111111111099</v>
      </c>
      <c r="N378" s="118" t="e">
        <f t="shared" ca="1" si="84"/>
        <v>#VALUE!</v>
      </c>
      <c r="O378" s="118">
        <f t="shared" si="85"/>
        <v>125</v>
      </c>
      <c r="P378" s="120">
        <f t="shared" si="86"/>
        <v>14.102364719732718</v>
      </c>
      <c r="Q378" s="118">
        <f t="shared" si="87"/>
        <v>200.00000000001529</v>
      </c>
      <c r="R378" s="118">
        <f t="shared" si="88"/>
        <v>325.00000000001529</v>
      </c>
      <c r="S378" s="120">
        <f t="shared" si="89"/>
        <v>214.10236471974801</v>
      </c>
    </row>
    <row r="379" spans="1:19" ht="15.75" x14ac:dyDescent="0.25">
      <c r="A379" s="124">
        <v>37334</v>
      </c>
      <c r="B379" s="125">
        <f>TIME(13,22,0)</f>
        <v>0.55694444444444446</v>
      </c>
      <c r="D379" s="126">
        <v>0.01</v>
      </c>
      <c r="E379" s="125">
        <v>0.57569444444444395</v>
      </c>
      <c r="F379" s="67">
        <f t="shared" si="77"/>
        <v>0.57569444444444395</v>
      </c>
      <c r="G379" s="125">
        <v>0.57916666666666705</v>
      </c>
      <c r="H379" s="67">
        <f t="shared" si="78"/>
        <v>0.57916666666666705</v>
      </c>
      <c r="I379" s="117" t="str">
        <f t="shared" si="79"/>
        <v/>
      </c>
      <c r="J379" s="118">
        <f t="shared" si="80"/>
        <v>16.99999999999914</v>
      </c>
      <c r="K379" s="119">
        <f t="shared" si="81"/>
        <v>5.0000000000012612</v>
      </c>
      <c r="L379" s="118">
        <f t="shared" si="82"/>
        <v>1</v>
      </c>
      <c r="M379" s="116">
        <f t="shared" ca="1" si="83"/>
        <v>0.55694444444444446</v>
      </c>
      <c r="N379" s="118" t="str">
        <f t="shared" si="84"/>
        <v/>
      </c>
      <c r="O379" s="118">
        <f t="shared" si="85"/>
        <v>510.08499999997417</v>
      </c>
      <c r="P379" s="120">
        <f t="shared" si="86"/>
        <v>117.22972486969066</v>
      </c>
      <c r="Q379" s="118">
        <f t="shared" si="87"/>
        <v>5.0000000000012611E-2</v>
      </c>
      <c r="R379" s="118">
        <f t="shared" si="88"/>
        <v>510.13499999997418</v>
      </c>
      <c r="S379" s="120">
        <f t="shared" si="89"/>
        <v>117.27972486969067</v>
      </c>
    </row>
    <row r="380" spans="1:19" ht="15.75" x14ac:dyDescent="0.25">
      <c r="B380" s="129"/>
      <c r="D380" s="126">
        <v>60</v>
      </c>
      <c r="E380" s="125">
        <v>0.59097222222222201</v>
      </c>
      <c r="F380" s="67">
        <f t="shared" si="77"/>
        <v>0.59097222222222201</v>
      </c>
      <c r="G380" s="125">
        <v>0.594444444444444</v>
      </c>
      <c r="H380" s="67">
        <f t="shared" si="78"/>
        <v>0.594444444444444</v>
      </c>
      <c r="I380" s="117" t="str">
        <f t="shared" si="79"/>
        <v/>
      </c>
      <c r="J380" s="118">
        <f t="shared" si="80"/>
        <v>11.000000000000121</v>
      </c>
      <c r="K380" s="119">
        <f t="shared" si="81"/>
        <v>4.9999999999996625</v>
      </c>
      <c r="L380" s="118">
        <f t="shared" si="82"/>
        <v>2</v>
      </c>
      <c r="M380" s="116">
        <f t="shared" ca="1" si="83"/>
        <v>0.55694444444444446</v>
      </c>
      <c r="N380" s="118" t="str">
        <f t="shared" si="84"/>
        <v/>
      </c>
      <c r="O380" s="118">
        <f t="shared" si="85"/>
        <v>333.30000000000365</v>
      </c>
      <c r="P380" s="120">
        <f t="shared" si="86"/>
        <v>141.88405807380852</v>
      </c>
      <c r="Q380" s="118">
        <f t="shared" si="87"/>
        <v>299.99999999997976</v>
      </c>
      <c r="R380" s="118">
        <f t="shared" si="88"/>
        <v>633.29999999998336</v>
      </c>
      <c r="S380" s="120">
        <f t="shared" si="89"/>
        <v>441.88405807378831</v>
      </c>
    </row>
    <row r="381" spans="1:19" ht="15.75" x14ac:dyDescent="0.25">
      <c r="B381" s="129"/>
      <c r="D381" s="126">
        <v>0.6</v>
      </c>
      <c r="E381" s="125">
        <v>0.60208333333333297</v>
      </c>
      <c r="F381" s="67">
        <f t="shared" si="77"/>
        <v>0.60208333333333297</v>
      </c>
      <c r="G381" s="125">
        <v>0.60555555555555596</v>
      </c>
      <c r="H381" s="67">
        <f t="shared" si="78"/>
        <v>0.60555555555555596</v>
      </c>
      <c r="I381" s="117" t="str">
        <f t="shared" si="79"/>
        <v/>
      </c>
      <c r="J381" s="118">
        <f t="shared" si="80"/>
        <v>9.0000000000001279</v>
      </c>
      <c r="K381" s="119">
        <f t="shared" si="81"/>
        <v>5.0000000000011013</v>
      </c>
      <c r="L381" s="118">
        <f t="shared" si="82"/>
        <v>3</v>
      </c>
      <c r="M381" s="116">
        <f t="shared" ca="1" si="83"/>
        <v>0.55694444444444446</v>
      </c>
      <c r="N381" s="118" t="str">
        <f t="shared" si="84"/>
        <v/>
      </c>
      <c r="O381" s="118">
        <f t="shared" si="85"/>
        <v>272.70000000000385</v>
      </c>
      <c r="P381" s="120">
        <f t="shared" si="86"/>
        <v>116.08695660584372</v>
      </c>
      <c r="Q381" s="118">
        <f t="shared" si="87"/>
        <v>3.0000000000006608</v>
      </c>
      <c r="R381" s="118">
        <f t="shared" si="88"/>
        <v>275.70000000000454</v>
      </c>
      <c r="S381" s="120">
        <f t="shared" si="89"/>
        <v>119.08695660584439</v>
      </c>
    </row>
    <row r="382" spans="1:19" ht="15.75" x14ac:dyDescent="0.25">
      <c r="B382" s="129"/>
      <c r="D382" s="126">
        <v>60</v>
      </c>
      <c r="E382" s="125">
        <v>0.61180555555555605</v>
      </c>
      <c r="F382" s="67">
        <f t="shared" si="77"/>
        <v>0.61180555555555605</v>
      </c>
      <c r="G382" s="125">
        <v>0.61388888888888904</v>
      </c>
      <c r="H382" s="67">
        <f t="shared" si="78"/>
        <v>0.61388888888888904</v>
      </c>
      <c r="I382" s="117">
        <f t="shared" si="79"/>
        <v>0.61736111111111125</v>
      </c>
      <c r="J382" s="118" t="str">
        <f t="shared" si="80"/>
        <v/>
      </c>
      <c r="K382" s="119">
        <f t="shared" si="81"/>
        <v>2.9999999999995097</v>
      </c>
      <c r="L382" s="118">
        <f t="shared" si="82"/>
        <v>4</v>
      </c>
      <c r="M382" s="116">
        <f t="shared" ca="1" si="83"/>
        <v>0.55694444444444446</v>
      </c>
      <c r="N382" s="118" t="e">
        <f t="shared" ca="1" si="84"/>
        <v>#VALUE!</v>
      </c>
      <c r="O382" s="118">
        <f t="shared" si="85"/>
        <v>150</v>
      </c>
      <c r="P382" s="120">
        <f t="shared" si="86"/>
        <v>16.750563856528444</v>
      </c>
      <c r="Q382" s="118">
        <f t="shared" si="87"/>
        <v>179.99999999997058</v>
      </c>
      <c r="R382" s="118">
        <f t="shared" si="88"/>
        <v>329.99999999997056</v>
      </c>
      <c r="S382" s="120">
        <f t="shared" si="89"/>
        <v>196.75056385649901</v>
      </c>
    </row>
    <row r="383" spans="1:19" ht="15.75" x14ac:dyDescent="0.25">
      <c r="A383" s="124">
        <v>37334</v>
      </c>
      <c r="B383" s="125">
        <f>TIME(15,3,0)</f>
        <v>0.62708333333333333</v>
      </c>
      <c r="D383" s="126">
        <v>60</v>
      </c>
      <c r="E383" s="125">
        <v>0.68611111111111101</v>
      </c>
      <c r="F383" s="67">
        <f t="shared" si="77"/>
        <v>0.68611111111111101</v>
      </c>
      <c r="G383" s="125">
        <v>0.69305555555555598</v>
      </c>
      <c r="H383" s="67">
        <f t="shared" si="78"/>
        <v>0.69305555555555598</v>
      </c>
      <c r="I383" s="117" t="str">
        <f t="shared" si="79"/>
        <v/>
      </c>
      <c r="J383" s="118">
        <f t="shared" si="80"/>
        <v>7.9999999999991722</v>
      </c>
      <c r="K383" s="119">
        <f t="shared" si="81"/>
        <v>10.000000000000764</v>
      </c>
      <c r="L383" s="118">
        <f t="shared" si="82"/>
        <v>1</v>
      </c>
      <c r="M383" s="116">
        <f t="shared" ca="1" si="83"/>
        <v>0.62708333333333333</v>
      </c>
      <c r="N383" s="118" t="str">
        <f t="shared" si="84"/>
        <v/>
      </c>
      <c r="O383" s="118">
        <f t="shared" si="85"/>
        <v>243.99999999997476</v>
      </c>
      <c r="P383" s="120">
        <f t="shared" si="86"/>
        <v>115.28099459791733</v>
      </c>
      <c r="Q383" s="118">
        <f t="shared" si="87"/>
        <v>600.00000000004582</v>
      </c>
      <c r="R383" s="118">
        <f t="shared" si="88"/>
        <v>844.00000000002058</v>
      </c>
      <c r="S383" s="120">
        <f t="shared" si="89"/>
        <v>715.28099459796317</v>
      </c>
    </row>
    <row r="384" spans="1:19" ht="15.75" x14ac:dyDescent="0.25">
      <c r="B384" s="129"/>
      <c r="D384" s="126">
        <v>1</v>
      </c>
      <c r="E384" s="125">
        <v>0.69861111111111096</v>
      </c>
      <c r="F384" s="67">
        <f t="shared" si="77"/>
        <v>0.69861111111111096</v>
      </c>
      <c r="G384" s="125">
        <v>0.71875</v>
      </c>
      <c r="H384" s="67">
        <f t="shared" si="78"/>
        <v>0.71875</v>
      </c>
      <c r="I384" s="117" t="str">
        <f t="shared" si="79"/>
        <v/>
      </c>
      <c r="J384" s="118">
        <f t="shared" si="80"/>
        <v>0.99999999999935696</v>
      </c>
      <c r="K384" s="119">
        <f t="shared" si="81"/>
        <v>29.000000000000217</v>
      </c>
      <c r="L384" s="118">
        <f t="shared" si="82"/>
        <v>2</v>
      </c>
      <c r="M384" s="116">
        <f t="shared" ca="1" si="83"/>
        <v>0.62708333333333333</v>
      </c>
      <c r="N384" s="118" t="str">
        <f t="shared" si="84"/>
        <v/>
      </c>
      <c r="O384" s="118">
        <f t="shared" si="85"/>
        <v>0.94999999999938911</v>
      </c>
      <c r="P384" s="120">
        <f t="shared" si="86"/>
        <v>0.94912315902779265</v>
      </c>
      <c r="Q384" s="118">
        <f t="shared" si="87"/>
        <v>29.000000000000217</v>
      </c>
      <c r="R384" s="118">
        <f t="shared" si="88"/>
        <v>29.949999999999605</v>
      </c>
      <c r="S384" s="120">
        <f t="shared" si="89"/>
        <v>29.949123159028009</v>
      </c>
    </row>
    <row r="385" spans="1:19" ht="15.75" x14ac:dyDescent="0.25">
      <c r="B385" s="129"/>
      <c r="D385" s="126">
        <v>0.9</v>
      </c>
      <c r="E385" s="125">
        <v>0.719444444444444</v>
      </c>
      <c r="F385" s="67">
        <f t="shared" si="77"/>
        <v>0.719444444444444</v>
      </c>
      <c r="G385" s="125">
        <v>0.73333333333333295</v>
      </c>
      <c r="H385" s="67">
        <f t="shared" si="78"/>
        <v>0.73333333333333295</v>
      </c>
      <c r="I385" s="117">
        <f t="shared" si="79"/>
        <v>0.73680555555555516</v>
      </c>
      <c r="J385" s="118" t="str">
        <f t="shared" si="80"/>
        <v/>
      </c>
      <c r="K385" s="119">
        <f t="shared" si="81"/>
        <v>20.000000000000089</v>
      </c>
      <c r="L385" s="118">
        <f t="shared" si="82"/>
        <v>3</v>
      </c>
      <c r="M385" s="116">
        <f t="shared" ca="1" si="83"/>
        <v>0.62708333333333333</v>
      </c>
      <c r="N385" s="118" t="e">
        <f t="shared" ca="1" si="84"/>
        <v>#VALUE!</v>
      </c>
      <c r="O385" s="118">
        <f t="shared" si="85"/>
        <v>2.25</v>
      </c>
      <c r="P385" s="120">
        <f t="shared" si="86"/>
        <v>0.32822386709772522</v>
      </c>
      <c r="Q385" s="118">
        <f t="shared" si="87"/>
        <v>18.000000000000082</v>
      </c>
      <c r="R385" s="118">
        <f t="shared" si="88"/>
        <v>20.250000000000082</v>
      </c>
      <c r="S385" s="120">
        <f t="shared" si="89"/>
        <v>18.328223867097808</v>
      </c>
    </row>
    <row r="386" spans="1:19" ht="15.75" x14ac:dyDescent="0.25">
      <c r="A386" s="124">
        <v>37336</v>
      </c>
      <c r="B386" s="125">
        <v>0.42569444444444399</v>
      </c>
      <c r="D386" s="126">
        <v>0.01</v>
      </c>
      <c r="E386" s="125">
        <v>0.56388888888888899</v>
      </c>
      <c r="F386" s="67">
        <f t="shared" ref="F386:F404" si="90">E386</f>
        <v>0.56388888888888899</v>
      </c>
      <c r="G386" s="125">
        <v>0.56736111111111098</v>
      </c>
      <c r="H386" s="67">
        <f t="shared" ref="H386:H404" si="91">G386</f>
        <v>0.56736111111111098</v>
      </c>
      <c r="I386" s="117" t="str">
        <f t="shared" ref="I386:I404" si="92">IF(OR(A387&lt;&gt;"",D387=""),H386+TIME(0,5,0),"")</f>
        <v/>
      </c>
      <c r="J386" s="118">
        <f t="shared" ref="J386:J404" si="93">IF(AND(OR(AND(A386&lt;&gt;"",A387=""),AND(A386="",A387="")),D387&lt;&gt;""),(F387-H386)*1440,"")</f>
        <v>6.0000000000004583</v>
      </c>
      <c r="K386" s="119">
        <f t="shared" ref="K386:K404" si="94">(H386-F386)*1440</f>
        <v>4.9999999999996625</v>
      </c>
      <c r="L386" s="118">
        <f t="shared" ref="L386:L404" si="95">IF(A386&lt;&gt;"",1,L385+1)</f>
        <v>1</v>
      </c>
      <c r="M386" s="116">
        <f t="shared" ref="M386:M404" ca="1" si="96">OFFSET(B386,-L386+1,0)</f>
        <v>0.42569444444444399</v>
      </c>
      <c r="N386" s="118" t="str">
        <f t="shared" ref="N386:N404" si="97">IF(I386&lt;&gt;"",(I386-VALUE(CONCATENATE(LEFT(M386,LEN(M386)-2),":",RIGHT(M386,2))))*1440,"")</f>
        <v/>
      </c>
      <c r="O386" s="118">
        <f t="shared" ref="O386:O404" si="98">IF(J386&lt;&gt;"",(D386+D387)*J386/2,D386*5/2)</f>
        <v>3.0300000000002316</v>
      </c>
      <c r="P386" s="120">
        <f t="shared" ref="P386:P404" si="99">IF(J386&lt;&gt;"",(D387-D386)*J386/LN((D387+0.000001)/(D386+0.000001)),-5*(D386-0.000001)/(LN(1/D386)-13.8155))</f>
        <v>1.2898823391972376</v>
      </c>
      <c r="Q386" s="118">
        <f t="shared" ref="Q386:Q404" si="100">(D386*K386)</f>
        <v>4.9999999999996624E-2</v>
      </c>
      <c r="R386" s="118">
        <f t="shared" ref="R386:R404" si="101">O386+Q386</f>
        <v>3.0800000000002283</v>
      </c>
      <c r="S386" s="120">
        <f t="shared" ref="S386:S404" si="102">P386+Q386</f>
        <v>1.3398823391972343</v>
      </c>
    </row>
    <row r="387" spans="1:19" ht="15.75" x14ac:dyDescent="0.25">
      <c r="A387" s="126"/>
      <c r="B387" s="125"/>
      <c r="D387" s="126">
        <v>1</v>
      </c>
      <c r="E387" s="125">
        <v>0.57152777777777797</v>
      </c>
      <c r="F387" s="67">
        <f t="shared" si="90"/>
        <v>0.57152777777777797</v>
      </c>
      <c r="G387" s="125">
        <v>0.59027777777777801</v>
      </c>
      <c r="H387" s="67">
        <f t="shared" si="91"/>
        <v>0.59027777777777801</v>
      </c>
      <c r="I387" s="117" t="str">
        <f t="shared" si="92"/>
        <v/>
      </c>
      <c r="J387" s="118">
        <f t="shared" si="93"/>
        <v>4.9999999999996625</v>
      </c>
      <c r="K387" s="119">
        <f t="shared" si="94"/>
        <v>27.000000000000064</v>
      </c>
      <c r="L387" s="118">
        <f t="shared" si="95"/>
        <v>2</v>
      </c>
      <c r="M387" s="116">
        <f t="shared" ca="1" si="96"/>
        <v>0.42569444444444399</v>
      </c>
      <c r="N387" s="118" t="str">
        <f t="shared" si="97"/>
        <v/>
      </c>
      <c r="O387" s="118">
        <f t="shared" si="98"/>
        <v>52.499999999996454</v>
      </c>
      <c r="P387" s="120">
        <f t="shared" si="99"/>
        <v>31.711789122421816</v>
      </c>
      <c r="Q387" s="118">
        <f t="shared" si="100"/>
        <v>27.000000000000064</v>
      </c>
      <c r="R387" s="118">
        <f t="shared" si="101"/>
        <v>79.499999999996518</v>
      </c>
      <c r="S387" s="120">
        <f t="shared" si="102"/>
        <v>58.711789122421877</v>
      </c>
    </row>
    <row r="388" spans="1:19" ht="15.75" x14ac:dyDescent="0.25">
      <c r="A388" s="126"/>
      <c r="B388" s="125"/>
      <c r="D388" s="126">
        <v>20</v>
      </c>
      <c r="E388" s="125">
        <v>0.59375</v>
      </c>
      <c r="F388" s="67">
        <f t="shared" si="90"/>
        <v>0.59375</v>
      </c>
      <c r="G388" s="125">
        <v>0.63819444444444395</v>
      </c>
      <c r="H388" s="67">
        <f t="shared" si="91"/>
        <v>0.63819444444444395</v>
      </c>
      <c r="I388" s="117" t="str">
        <f t="shared" si="92"/>
        <v/>
      </c>
      <c r="J388" s="118">
        <f t="shared" si="93"/>
        <v>5.0000000000012612</v>
      </c>
      <c r="K388" s="119">
        <f t="shared" si="94"/>
        <v>63.999999999999289</v>
      </c>
      <c r="L388" s="118">
        <f t="shared" si="95"/>
        <v>3</v>
      </c>
      <c r="M388" s="116">
        <f t="shared" ca="1" si="96"/>
        <v>0.42569444444444399</v>
      </c>
      <c r="N388" s="118" t="str">
        <f t="shared" si="97"/>
        <v/>
      </c>
      <c r="O388" s="118">
        <f t="shared" si="98"/>
        <v>52.250000000013173</v>
      </c>
      <c r="P388" s="120">
        <f t="shared" si="99"/>
        <v>30.795606313295039</v>
      </c>
      <c r="Q388" s="118">
        <f t="shared" si="100"/>
        <v>1279.9999999999859</v>
      </c>
      <c r="R388" s="118">
        <f t="shared" si="101"/>
        <v>1332.2499999999991</v>
      </c>
      <c r="S388" s="120">
        <f t="shared" si="102"/>
        <v>1310.795606313281</v>
      </c>
    </row>
    <row r="389" spans="1:19" ht="15.75" x14ac:dyDescent="0.25">
      <c r="B389" s="129"/>
      <c r="D389" s="126">
        <v>0.9</v>
      </c>
      <c r="E389" s="125">
        <v>0.64166666666666705</v>
      </c>
      <c r="F389" s="67">
        <f t="shared" si="90"/>
        <v>0.64166666666666705</v>
      </c>
      <c r="G389" s="125">
        <v>0.65277777777777801</v>
      </c>
      <c r="H389" s="67">
        <f t="shared" si="91"/>
        <v>0.65277777777777801</v>
      </c>
      <c r="I389" s="117">
        <f t="shared" si="92"/>
        <v>0.65625000000000022</v>
      </c>
      <c r="J389" s="118" t="str">
        <f t="shared" si="93"/>
        <v/>
      </c>
      <c r="K389" s="119">
        <f t="shared" si="94"/>
        <v>15.999999999999783</v>
      </c>
      <c r="L389" s="118">
        <f t="shared" si="95"/>
        <v>4</v>
      </c>
      <c r="M389" s="116">
        <f t="shared" ca="1" si="96"/>
        <v>0.42569444444444399</v>
      </c>
      <c r="N389" s="118" t="e">
        <f t="shared" ca="1" si="97"/>
        <v>#VALUE!</v>
      </c>
      <c r="O389" s="118">
        <f t="shared" si="98"/>
        <v>2.25</v>
      </c>
      <c r="P389" s="120">
        <f t="shared" si="99"/>
        <v>0.32822386709772522</v>
      </c>
      <c r="Q389" s="118">
        <f t="shared" si="100"/>
        <v>14.399999999999805</v>
      </c>
      <c r="R389" s="118">
        <f t="shared" si="101"/>
        <v>16.649999999999807</v>
      </c>
      <c r="S389" s="120">
        <f t="shared" si="102"/>
        <v>14.72822386709753</v>
      </c>
    </row>
    <row r="390" spans="1:19" ht="15.75" x14ac:dyDescent="0.25">
      <c r="A390" s="124">
        <v>37337</v>
      </c>
      <c r="B390" s="125">
        <v>0.40138888888888902</v>
      </c>
      <c r="D390" s="126">
        <v>0.01</v>
      </c>
      <c r="E390" s="125">
        <v>0.438194444444444</v>
      </c>
      <c r="F390" s="67">
        <f t="shared" si="90"/>
        <v>0.438194444444444</v>
      </c>
      <c r="G390" s="125">
        <v>0.44097222222222199</v>
      </c>
      <c r="H390" s="67">
        <f t="shared" si="91"/>
        <v>0.44097222222222199</v>
      </c>
      <c r="I390" s="117" t="str">
        <f t="shared" si="92"/>
        <v/>
      </c>
      <c r="J390" s="118">
        <f t="shared" si="93"/>
        <v>11.000000000000201</v>
      </c>
      <c r="K390" s="119">
        <f t="shared" si="94"/>
        <v>4.0000000000003055</v>
      </c>
      <c r="L390" s="118">
        <f t="shared" si="95"/>
        <v>1</v>
      </c>
      <c r="M390" s="116">
        <f t="shared" ca="1" si="96"/>
        <v>0.40138888888888902</v>
      </c>
      <c r="N390" s="118" t="str">
        <f t="shared" si="97"/>
        <v/>
      </c>
      <c r="O390" s="118">
        <f t="shared" si="98"/>
        <v>550.05500000001007</v>
      </c>
      <c r="P390" s="120">
        <f t="shared" si="99"/>
        <v>119.4203358204818</v>
      </c>
      <c r="Q390" s="118">
        <f t="shared" si="100"/>
        <v>4.0000000000003054E-2</v>
      </c>
      <c r="R390" s="118">
        <f t="shared" si="101"/>
        <v>550.09500000001003</v>
      </c>
      <c r="S390" s="120">
        <f t="shared" si="102"/>
        <v>119.4603358204818</v>
      </c>
    </row>
    <row r="391" spans="1:19" ht="15.75" x14ac:dyDescent="0.25">
      <c r="A391" s="126"/>
      <c r="B391" s="125"/>
      <c r="D391" s="126">
        <v>100</v>
      </c>
      <c r="E391" s="125">
        <v>0.44861111111111102</v>
      </c>
      <c r="F391" s="67">
        <f t="shared" si="90"/>
        <v>0.44861111111111102</v>
      </c>
      <c r="G391" s="125">
        <v>0.45069444444444401</v>
      </c>
      <c r="H391" s="67">
        <f t="shared" si="91"/>
        <v>0.45069444444444401</v>
      </c>
      <c r="I391" s="117" t="str">
        <f t="shared" si="92"/>
        <v/>
      </c>
      <c r="J391" s="118">
        <f t="shared" si="93"/>
        <v>3.0000000000009486</v>
      </c>
      <c r="K391" s="119">
        <f t="shared" si="94"/>
        <v>2.9999999999995097</v>
      </c>
      <c r="L391" s="118">
        <f t="shared" si="95"/>
        <v>2</v>
      </c>
      <c r="M391" s="116">
        <f t="shared" ca="1" si="96"/>
        <v>0.40138888888888902</v>
      </c>
      <c r="N391" s="118" t="str">
        <f t="shared" si="97"/>
        <v/>
      </c>
      <c r="O391" s="118">
        <f t="shared" si="98"/>
        <v>420.00000000013279</v>
      </c>
      <c r="P391" s="120">
        <f t="shared" si="99"/>
        <v>408.31140981185609</v>
      </c>
      <c r="Q391" s="118">
        <f t="shared" si="100"/>
        <v>299.999999999951</v>
      </c>
      <c r="R391" s="118">
        <f t="shared" si="101"/>
        <v>720.00000000008379</v>
      </c>
      <c r="S391" s="120">
        <f t="shared" si="102"/>
        <v>708.31140981180715</v>
      </c>
    </row>
    <row r="392" spans="1:19" ht="15.75" x14ac:dyDescent="0.25">
      <c r="A392" s="126"/>
      <c r="B392" s="125"/>
      <c r="D392" s="126">
        <v>180</v>
      </c>
      <c r="E392" s="125">
        <v>0.452777777777778</v>
      </c>
      <c r="F392" s="67">
        <f t="shared" si="90"/>
        <v>0.452777777777778</v>
      </c>
      <c r="G392" s="125">
        <v>0.49722222222222201</v>
      </c>
      <c r="H392" s="67">
        <f t="shared" si="91"/>
        <v>0.49722222222222201</v>
      </c>
      <c r="I392" s="117" t="str">
        <f t="shared" si="92"/>
        <v/>
      </c>
      <c r="J392" s="118">
        <f t="shared" si="93"/>
        <v>10.000000000000764</v>
      </c>
      <c r="K392" s="119">
        <f t="shared" si="94"/>
        <v>63.999999999999375</v>
      </c>
      <c r="L392" s="118">
        <f t="shared" si="95"/>
        <v>3</v>
      </c>
      <c r="M392" s="116">
        <f t="shared" ca="1" si="96"/>
        <v>0.40138888888888902</v>
      </c>
      <c r="N392" s="118" t="str">
        <f t="shared" si="97"/>
        <v/>
      </c>
      <c r="O392" s="118">
        <f t="shared" si="98"/>
        <v>910.00000000006946</v>
      </c>
      <c r="P392" s="120">
        <f t="shared" si="99"/>
        <v>395.57232994212035</v>
      </c>
      <c r="Q392" s="118">
        <f t="shared" si="100"/>
        <v>11519.999999999887</v>
      </c>
      <c r="R392" s="118">
        <f t="shared" si="101"/>
        <v>12429.999999999956</v>
      </c>
      <c r="S392" s="120">
        <f t="shared" si="102"/>
        <v>11915.572329942008</v>
      </c>
    </row>
    <row r="393" spans="1:19" ht="15.75" x14ac:dyDescent="0.25">
      <c r="B393" s="129"/>
      <c r="D393" s="126">
        <v>2</v>
      </c>
      <c r="E393" s="125">
        <v>0.50416666666666698</v>
      </c>
      <c r="F393" s="67">
        <f t="shared" si="90"/>
        <v>0.50416666666666698</v>
      </c>
      <c r="G393" s="125">
        <v>0.51180555555555596</v>
      </c>
      <c r="H393" s="67">
        <f t="shared" si="91"/>
        <v>0.51180555555555596</v>
      </c>
      <c r="I393" s="117">
        <f t="shared" si="92"/>
        <v>0.51527777777777817</v>
      </c>
      <c r="J393" s="118" t="str">
        <f t="shared" si="93"/>
        <v/>
      </c>
      <c r="K393" s="119">
        <f t="shared" si="94"/>
        <v>11.000000000000121</v>
      </c>
      <c r="L393" s="118">
        <f t="shared" si="95"/>
        <v>4</v>
      </c>
      <c r="M393" s="116">
        <f t="shared" ca="1" si="96"/>
        <v>0.40138888888888902</v>
      </c>
      <c r="N393" s="118" t="e">
        <f t="shared" ca="1" si="97"/>
        <v>#VALUE!</v>
      </c>
      <c r="O393" s="118">
        <f t="shared" si="98"/>
        <v>5</v>
      </c>
      <c r="P393" s="120">
        <f t="shared" si="99"/>
        <v>0.68924379203313568</v>
      </c>
      <c r="Q393" s="118">
        <f t="shared" si="100"/>
        <v>22.000000000000242</v>
      </c>
      <c r="R393" s="118">
        <f t="shared" si="101"/>
        <v>27.000000000000242</v>
      </c>
      <c r="S393" s="120">
        <f t="shared" si="102"/>
        <v>22.689243792033377</v>
      </c>
    </row>
    <row r="394" spans="1:19" ht="15.75" x14ac:dyDescent="0.25">
      <c r="A394" s="124">
        <v>37340</v>
      </c>
      <c r="B394" s="125">
        <v>0.374305555555556</v>
      </c>
      <c r="D394" s="126">
        <v>0.01</v>
      </c>
      <c r="E394" s="125">
        <v>0.55972222222222201</v>
      </c>
      <c r="F394" s="67">
        <f t="shared" si="90"/>
        <v>0.55972222222222201</v>
      </c>
      <c r="G394" s="125">
        <v>0.5625</v>
      </c>
      <c r="H394" s="67">
        <f t="shared" si="91"/>
        <v>0.5625</v>
      </c>
      <c r="I394" s="117" t="str">
        <f t="shared" si="92"/>
        <v/>
      </c>
      <c r="J394" s="118">
        <f t="shared" si="93"/>
        <v>2.9999999999995097</v>
      </c>
      <c r="K394" s="119">
        <f t="shared" si="94"/>
        <v>4.0000000000003055</v>
      </c>
      <c r="L394" s="118">
        <f t="shared" si="95"/>
        <v>1</v>
      </c>
      <c r="M394" s="116">
        <f t="shared" ca="1" si="96"/>
        <v>0.374305555555556</v>
      </c>
      <c r="N394" s="118" t="str">
        <f t="shared" si="97"/>
        <v/>
      </c>
      <c r="O394" s="118">
        <f t="shared" si="98"/>
        <v>0.16499999999997303</v>
      </c>
      <c r="P394" s="120">
        <f t="shared" si="99"/>
        <v>0.11726409330516471</v>
      </c>
      <c r="Q394" s="118">
        <f t="shared" si="100"/>
        <v>4.0000000000003054E-2</v>
      </c>
      <c r="R394" s="118">
        <f t="shared" si="101"/>
        <v>0.20499999999997609</v>
      </c>
      <c r="S394" s="120">
        <f t="shared" si="102"/>
        <v>0.15726409330516777</v>
      </c>
    </row>
    <row r="395" spans="1:19" ht="15.75" x14ac:dyDescent="0.25">
      <c r="A395" s="126"/>
      <c r="B395" s="125"/>
      <c r="D395" s="126">
        <v>0.1</v>
      </c>
      <c r="E395" s="125">
        <v>0.56458333333333299</v>
      </c>
      <c r="F395" s="67">
        <f t="shared" si="90"/>
        <v>0.56458333333333299</v>
      </c>
      <c r="G395" s="125">
        <v>0.60763888888888895</v>
      </c>
      <c r="H395" s="67">
        <f t="shared" si="91"/>
        <v>0.60763888888888895</v>
      </c>
      <c r="I395" s="117" t="str">
        <f t="shared" si="92"/>
        <v/>
      </c>
      <c r="J395" s="118">
        <f t="shared" si="93"/>
        <v>6.0000000000006182</v>
      </c>
      <c r="K395" s="119">
        <f t="shared" si="94"/>
        <v>62.000000000000583</v>
      </c>
      <c r="L395" s="118">
        <f t="shared" si="95"/>
        <v>2</v>
      </c>
      <c r="M395" s="116">
        <f t="shared" ca="1" si="96"/>
        <v>0.374305555555556</v>
      </c>
      <c r="N395" s="118" t="str">
        <f t="shared" si="97"/>
        <v/>
      </c>
      <c r="O395" s="118">
        <f t="shared" si="98"/>
        <v>6.3000000000006491</v>
      </c>
      <c r="P395" s="120">
        <f t="shared" si="99"/>
        <v>3.8054255555452925</v>
      </c>
      <c r="Q395" s="118">
        <f t="shared" si="100"/>
        <v>6.2000000000000588</v>
      </c>
      <c r="R395" s="118">
        <f t="shared" si="101"/>
        <v>12.500000000000707</v>
      </c>
      <c r="S395" s="120">
        <f t="shared" si="102"/>
        <v>10.005425555545351</v>
      </c>
    </row>
    <row r="396" spans="1:19" ht="15.75" x14ac:dyDescent="0.25">
      <c r="A396" s="126"/>
      <c r="B396" s="125"/>
      <c r="D396" s="126">
        <v>2</v>
      </c>
      <c r="E396" s="125">
        <v>0.61180555555555605</v>
      </c>
      <c r="F396" s="67">
        <f t="shared" si="90"/>
        <v>0.61180555555555605</v>
      </c>
      <c r="G396" s="125">
        <v>0.62083333333333302</v>
      </c>
      <c r="H396" s="67">
        <f t="shared" si="91"/>
        <v>0.62083333333333302</v>
      </c>
      <c r="I396" s="117" t="str">
        <f t="shared" si="92"/>
        <v/>
      </c>
      <c r="J396" s="118">
        <f t="shared" si="93"/>
        <v>6.9999999999998153</v>
      </c>
      <c r="K396" s="119">
        <f t="shared" si="94"/>
        <v>12.999999999998835</v>
      </c>
      <c r="L396" s="118">
        <f t="shared" si="95"/>
        <v>3</v>
      </c>
      <c r="M396" s="116">
        <f t="shared" ca="1" si="96"/>
        <v>0.374305555555556</v>
      </c>
      <c r="N396" s="118" t="str">
        <f t="shared" si="97"/>
        <v/>
      </c>
      <c r="O396" s="118">
        <f t="shared" si="98"/>
        <v>356.99999999999056</v>
      </c>
      <c r="P396" s="120">
        <f t="shared" si="99"/>
        <v>175.35686394813135</v>
      </c>
      <c r="Q396" s="118">
        <f t="shared" si="100"/>
        <v>25.999999999997669</v>
      </c>
      <c r="R396" s="118">
        <f t="shared" si="101"/>
        <v>382.99999999998823</v>
      </c>
      <c r="S396" s="120">
        <f t="shared" si="102"/>
        <v>201.35686394812902</v>
      </c>
    </row>
    <row r="397" spans="1:19" ht="15.75" x14ac:dyDescent="0.25">
      <c r="B397" s="129"/>
      <c r="D397" s="126">
        <v>100</v>
      </c>
      <c r="E397" s="125">
        <v>0.625694444444444</v>
      </c>
      <c r="F397" s="67">
        <f t="shared" si="90"/>
        <v>0.625694444444444</v>
      </c>
      <c r="G397" s="125">
        <v>0.63958333333333295</v>
      </c>
      <c r="H397" s="67">
        <f t="shared" si="91"/>
        <v>0.63958333333333295</v>
      </c>
      <c r="I397" s="117" t="str">
        <f t="shared" si="92"/>
        <v/>
      </c>
      <c r="J397" s="118">
        <f t="shared" si="93"/>
        <v>6.0000000000006182</v>
      </c>
      <c r="K397" s="119">
        <f t="shared" si="94"/>
        <v>20.000000000000089</v>
      </c>
      <c r="L397" s="118">
        <f t="shared" si="95"/>
        <v>4</v>
      </c>
      <c r="M397" s="116">
        <f t="shared" ca="1" si="96"/>
        <v>0.374305555555556</v>
      </c>
      <c r="N397" s="118" t="str">
        <f t="shared" si="97"/>
        <v/>
      </c>
      <c r="O397" s="118">
        <f t="shared" si="98"/>
        <v>306.00000000003155</v>
      </c>
      <c r="P397" s="120">
        <f t="shared" si="99"/>
        <v>150.30588338413204</v>
      </c>
      <c r="Q397" s="118">
        <f t="shared" si="100"/>
        <v>2000.0000000000089</v>
      </c>
      <c r="R397" s="118">
        <f t="shared" si="101"/>
        <v>2306.0000000000405</v>
      </c>
      <c r="S397" s="120">
        <f t="shared" si="102"/>
        <v>2150.305883384141</v>
      </c>
    </row>
    <row r="398" spans="1:19" ht="15.75" x14ac:dyDescent="0.25">
      <c r="B398" s="129"/>
      <c r="D398" s="126">
        <v>2</v>
      </c>
      <c r="E398" s="125">
        <v>0.64375000000000004</v>
      </c>
      <c r="F398" s="67">
        <f t="shared" si="90"/>
        <v>0.64375000000000004</v>
      </c>
      <c r="G398" s="125">
        <v>0.66874999999999996</v>
      </c>
      <c r="H398" s="67">
        <f t="shared" si="91"/>
        <v>0.66874999999999996</v>
      </c>
      <c r="I398" s="117" t="str">
        <f t="shared" si="92"/>
        <v/>
      </c>
      <c r="J398" s="118">
        <f t="shared" si="93"/>
        <v>2.9999999999995097</v>
      </c>
      <c r="K398" s="119">
        <f t="shared" si="94"/>
        <v>35.999999999999872</v>
      </c>
      <c r="L398" s="118">
        <f t="shared" si="95"/>
        <v>5</v>
      </c>
      <c r="M398" s="116">
        <f t="shared" ca="1" si="96"/>
        <v>0.374305555555556</v>
      </c>
      <c r="N398" s="118" t="str">
        <f t="shared" si="97"/>
        <v/>
      </c>
      <c r="O398" s="118">
        <f t="shared" si="98"/>
        <v>4.4999999999992646</v>
      </c>
      <c r="P398" s="120">
        <f t="shared" si="99"/>
        <v>4.3280882447195639</v>
      </c>
      <c r="Q398" s="118">
        <f t="shared" si="100"/>
        <v>71.999999999999744</v>
      </c>
      <c r="R398" s="118">
        <f t="shared" si="101"/>
        <v>76.499999999999005</v>
      </c>
      <c r="S398" s="120">
        <f t="shared" si="102"/>
        <v>76.328088244719311</v>
      </c>
    </row>
    <row r="399" spans="1:19" ht="15.75" x14ac:dyDescent="0.25">
      <c r="B399" s="129"/>
      <c r="D399" s="126">
        <v>1</v>
      </c>
      <c r="E399" s="125">
        <v>0.67083333333333295</v>
      </c>
      <c r="F399" s="67">
        <f t="shared" si="90"/>
        <v>0.67083333333333295</v>
      </c>
      <c r="G399" s="125">
        <v>0.67708333333333304</v>
      </c>
      <c r="H399" s="67">
        <f t="shared" si="91"/>
        <v>0.67708333333333304</v>
      </c>
      <c r="I399" s="117">
        <f t="shared" si="92"/>
        <v>0.68055555555555525</v>
      </c>
      <c r="J399" s="118" t="str">
        <f t="shared" si="93"/>
        <v/>
      </c>
      <c r="K399" s="119">
        <f t="shared" si="94"/>
        <v>9.0000000000001279</v>
      </c>
      <c r="L399" s="118">
        <f t="shared" si="95"/>
        <v>6</v>
      </c>
      <c r="M399" s="116">
        <f t="shared" ca="1" si="96"/>
        <v>0.374305555555556</v>
      </c>
      <c r="N399" s="118" t="e">
        <f t="shared" ca="1" si="97"/>
        <v>#VALUE!</v>
      </c>
      <c r="O399" s="118">
        <f t="shared" si="98"/>
        <v>2.5</v>
      </c>
      <c r="P399" s="120">
        <f t="shared" si="99"/>
        <v>0.36191198291773735</v>
      </c>
      <c r="Q399" s="118">
        <f t="shared" si="100"/>
        <v>9.0000000000001279</v>
      </c>
      <c r="R399" s="118">
        <f t="shared" si="101"/>
        <v>11.500000000000128</v>
      </c>
      <c r="S399" s="120">
        <f t="shared" si="102"/>
        <v>9.3619119829178654</v>
      </c>
    </row>
    <row r="400" spans="1:19" ht="15.75" x14ac:dyDescent="0.25">
      <c r="A400" s="124">
        <v>37342</v>
      </c>
      <c r="B400" s="125">
        <v>0.37638888888888899</v>
      </c>
      <c r="D400" s="126">
        <v>0.01</v>
      </c>
      <c r="E400" s="125">
        <v>0.41875000000000001</v>
      </c>
      <c r="F400" s="67">
        <f t="shared" si="90"/>
        <v>0.41875000000000001</v>
      </c>
      <c r="G400" s="125">
        <v>0.422916666666667</v>
      </c>
      <c r="H400" s="67">
        <f t="shared" si="91"/>
        <v>0.422916666666667</v>
      </c>
      <c r="I400" s="117" t="str">
        <f t="shared" si="92"/>
        <v/>
      </c>
      <c r="J400" s="118">
        <f t="shared" si="93"/>
        <v>8.999999999999968</v>
      </c>
      <c r="K400" s="119">
        <f t="shared" si="94"/>
        <v>6.0000000000004583</v>
      </c>
      <c r="L400" s="118">
        <f t="shared" si="95"/>
        <v>1</v>
      </c>
      <c r="M400" s="116">
        <f t="shared" ca="1" si="96"/>
        <v>0.37638888888888899</v>
      </c>
      <c r="N400" s="118" t="str">
        <f t="shared" si="97"/>
        <v/>
      </c>
      <c r="O400" s="118">
        <f t="shared" si="98"/>
        <v>45.044999999999838</v>
      </c>
      <c r="P400" s="120">
        <f t="shared" si="99"/>
        <v>13.015993850604142</v>
      </c>
      <c r="Q400" s="118">
        <f t="shared" si="100"/>
        <v>6.0000000000004584E-2</v>
      </c>
      <c r="R400" s="118">
        <f t="shared" si="101"/>
        <v>45.104999999999841</v>
      </c>
      <c r="S400" s="120">
        <f t="shared" si="102"/>
        <v>13.075993850604146</v>
      </c>
    </row>
    <row r="401" spans="1:19" ht="15.75" x14ac:dyDescent="0.25">
      <c r="A401" s="126"/>
      <c r="B401" s="125"/>
      <c r="D401" s="126">
        <v>10</v>
      </c>
      <c r="E401" s="125">
        <v>0.42916666666666697</v>
      </c>
      <c r="F401" s="67">
        <f t="shared" si="90"/>
        <v>0.42916666666666697</v>
      </c>
      <c r="G401" s="125">
        <v>0.45694444444444399</v>
      </c>
      <c r="H401" s="67">
        <f t="shared" si="91"/>
        <v>0.45694444444444399</v>
      </c>
      <c r="I401" s="117" t="str">
        <f t="shared" si="92"/>
        <v/>
      </c>
      <c r="J401" s="118">
        <f t="shared" si="93"/>
        <v>5.0000000000011013</v>
      </c>
      <c r="K401" s="119">
        <f t="shared" si="94"/>
        <v>39.999999999998899</v>
      </c>
      <c r="L401" s="118">
        <f t="shared" si="95"/>
        <v>2</v>
      </c>
      <c r="M401" s="116">
        <f t="shared" ca="1" si="96"/>
        <v>0.37638888888888899</v>
      </c>
      <c r="N401" s="118" t="str">
        <f t="shared" si="97"/>
        <v/>
      </c>
      <c r="O401" s="118">
        <f t="shared" si="98"/>
        <v>27.500000000006057</v>
      </c>
      <c r="P401" s="120">
        <f t="shared" si="99"/>
        <v>19.543259324423151</v>
      </c>
      <c r="Q401" s="118">
        <f t="shared" si="100"/>
        <v>399.99999999998897</v>
      </c>
      <c r="R401" s="118">
        <f t="shared" si="101"/>
        <v>427.49999999999505</v>
      </c>
      <c r="S401" s="120">
        <f t="shared" si="102"/>
        <v>419.54325932441213</v>
      </c>
    </row>
    <row r="402" spans="1:19" ht="15.75" x14ac:dyDescent="0.25">
      <c r="A402" s="126"/>
      <c r="B402" s="125"/>
      <c r="D402" s="126">
        <v>1</v>
      </c>
      <c r="E402" s="125">
        <v>0.46041666666666697</v>
      </c>
      <c r="F402" s="67">
        <f t="shared" si="90"/>
        <v>0.46041666666666697</v>
      </c>
      <c r="G402" s="125">
        <v>0.46666666666666701</v>
      </c>
      <c r="H402" s="67">
        <f t="shared" si="91"/>
        <v>0.46666666666666701</v>
      </c>
      <c r="I402" s="117">
        <f t="shared" si="92"/>
        <v>0.47013888888888922</v>
      </c>
      <c r="J402" s="118" t="str">
        <f t="shared" si="93"/>
        <v/>
      </c>
      <c r="K402" s="119">
        <f t="shared" si="94"/>
        <v>9.000000000000048</v>
      </c>
      <c r="L402" s="118">
        <f t="shared" si="95"/>
        <v>3</v>
      </c>
      <c r="M402" s="116">
        <f t="shared" ca="1" si="96"/>
        <v>0.37638888888888899</v>
      </c>
      <c r="N402" s="118" t="e">
        <f t="shared" ca="1" si="97"/>
        <v>#VALUE!</v>
      </c>
      <c r="O402" s="118">
        <f t="shared" si="98"/>
        <v>2.5</v>
      </c>
      <c r="P402" s="120">
        <f t="shared" si="99"/>
        <v>0.36191198291773735</v>
      </c>
      <c r="Q402" s="118">
        <f t="shared" si="100"/>
        <v>9.000000000000048</v>
      </c>
      <c r="R402" s="118">
        <f t="shared" si="101"/>
        <v>11.500000000000048</v>
      </c>
      <c r="S402" s="120">
        <f t="shared" si="102"/>
        <v>9.3619119829177855</v>
      </c>
    </row>
    <row r="403" spans="1:19" ht="15.75" x14ac:dyDescent="0.25">
      <c r="A403" s="124">
        <v>37343</v>
      </c>
      <c r="B403" s="125">
        <v>0.41875000000000001</v>
      </c>
      <c r="D403" s="126">
        <v>0.01</v>
      </c>
      <c r="E403" s="125">
        <v>0.48263888888888901</v>
      </c>
      <c r="F403" s="67">
        <f t="shared" si="90"/>
        <v>0.48263888888888901</v>
      </c>
      <c r="G403" s="125">
        <v>0.48819444444444399</v>
      </c>
      <c r="H403" s="67">
        <f t="shared" si="91"/>
        <v>0.48819444444444399</v>
      </c>
      <c r="I403" s="117" t="str">
        <f t="shared" si="92"/>
        <v/>
      </c>
      <c r="J403" s="118">
        <f t="shared" si="93"/>
        <v>26.999999999999986</v>
      </c>
      <c r="K403" s="119">
        <f t="shared" si="94"/>
        <v>7.9999999999991722</v>
      </c>
      <c r="L403" s="118">
        <f t="shared" si="95"/>
        <v>1</v>
      </c>
      <c r="M403" s="116">
        <f t="shared" ca="1" si="96"/>
        <v>0.41875000000000001</v>
      </c>
      <c r="N403" s="118" t="str">
        <f t="shared" si="97"/>
        <v/>
      </c>
      <c r="O403" s="118">
        <f t="shared" si="98"/>
        <v>10.934999999999995</v>
      </c>
      <c r="P403" s="120">
        <f t="shared" si="99"/>
        <v>4.8677204502315226</v>
      </c>
      <c r="Q403" s="118">
        <f t="shared" si="100"/>
        <v>7.9999999999991731E-2</v>
      </c>
      <c r="R403" s="118">
        <f t="shared" si="101"/>
        <v>11.014999999999986</v>
      </c>
      <c r="S403" s="120">
        <f t="shared" si="102"/>
        <v>4.9477204502315146</v>
      </c>
    </row>
    <row r="404" spans="1:19" ht="15.75" x14ac:dyDescent="0.25">
      <c r="A404" s="126"/>
      <c r="B404" s="125"/>
      <c r="D404" s="126">
        <v>0.8</v>
      </c>
      <c r="E404" s="125">
        <v>0.50694444444444398</v>
      </c>
      <c r="F404" s="67">
        <f t="shared" si="90"/>
        <v>0.50694444444444398</v>
      </c>
      <c r="G404" s="125">
        <v>0.51111111111111096</v>
      </c>
      <c r="H404" s="67">
        <f t="shared" si="91"/>
        <v>0.51111111111111096</v>
      </c>
      <c r="I404" s="117">
        <f t="shared" si="92"/>
        <v>0.51458333333333317</v>
      </c>
      <c r="J404" s="118" t="str">
        <f t="shared" si="93"/>
        <v/>
      </c>
      <c r="K404" s="119">
        <f t="shared" si="94"/>
        <v>6.0000000000004583</v>
      </c>
      <c r="L404" s="118">
        <f t="shared" si="95"/>
        <v>2</v>
      </c>
      <c r="M404" s="116">
        <f t="shared" ca="1" si="96"/>
        <v>0.41875000000000001</v>
      </c>
      <c r="N404" s="118" t="e">
        <f t="shared" ca="1" si="97"/>
        <v>#VALUE!</v>
      </c>
      <c r="O404" s="118">
        <f t="shared" si="98"/>
        <v>2</v>
      </c>
      <c r="P404" s="120">
        <f t="shared" si="99"/>
        <v>0.29428267387637186</v>
      </c>
      <c r="Q404" s="118">
        <f t="shared" si="100"/>
        <v>4.8000000000003666</v>
      </c>
      <c r="R404" s="118">
        <f t="shared" si="101"/>
        <v>6.8000000000003666</v>
      </c>
      <c r="S404" s="120">
        <f t="shared" si="102"/>
        <v>5.0942826738767382</v>
      </c>
    </row>
  </sheetData>
  <conditionalFormatting sqref="I2:N404">
    <cfRule type="cellIs" dxfId="16" priority="1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8B8B1-B696-469A-BBE1-331052B263D7}">
  <sheetPr codeName="Sheet7"/>
  <dimension ref="A1:S233"/>
  <sheetViews>
    <sheetView topLeftCell="A221" workbookViewId="0">
      <selection activeCell="N1" sqref="N1"/>
    </sheetView>
  </sheetViews>
  <sheetFormatPr defaultRowHeight="15" x14ac:dyDescent="0.25"/>
  <cols>
    <col min="1" max="1" width="9.7109375" style="106" bestFit="1" customWidth="1"/>
    <col min="2" max="2" width="12.85546875" style="106" bestFit="1" customWidth="1"/>
    <col min="3" max="5" width="9.140625" style="106"/>
    <col min="6" max="6" width="12.85546875" style="106" bestFit="1" customWidth="1"/>
    <col min="7" max="7" width="9.140625" style="106"/>
    <col min="8" max="8" width="12.85546875" style="106" bestFit="1" customWidth="1"/>
    <col min="9" max="10" width="9.140625" style="106"/>
    <col min="11" max="11" width="14.28515625" style="115" customWidth="1"/>
    <col min="12" max="12" width="9.140625" style="106"/>
    <col min="13" max="13" width="11.42578125" style="115" bestFit="1" customWidth="1"/>
    <col min="14" max="15" width="9.140625" style="106"/>
    <col min="16" max="16" width="9.5703125" style="106" bestFit="1" customWidth="1"/>
    <col min="17" max="18" width="9.140625" style="106"/>
    <col min="19" max="19" width="10.28515625" style="106" bestFit="1" customWidth="1"/>
    <col min="20" max="16384" width="9.140625" style="106"/>
  </cols>
  <sheetData>
    <row r="1" spans="1:19" ht="60" x14ac:dyDescent="0.25">
      <c r="A1" s="109" t="s">
        <v>0</v>
      </c>
      <c r="B1" s="110" t="s">
        <v>1</v>
      </c>
      <c r="C1" s="111" t="s">
        <v>2</v>
      </c>
      <c r="D1" s="112" t="s">
        <v>3</v>
      </c>
      <c r="E1" s="111" t="s">
        <v>4</v>
      </c>
      <c r="F1" s="110" t="s">
        <v>4</v>
      </c>
      <c r="G1" s="112" t="s">
        <v>5</v>
      </c>
      <c r="H1" s="110" t="s">
        <v>6</v>
      </c>
      <c r="I1" s="112" t="s">
        <v>7</v>
      </c>
      <c r="J1" s="112" t="s">
        <v>8</v>
      </c>
      <c r="K1" s="112" t="s">
        <v>9</v>
      </c>
      <c r="L1" s="112" t="s">
        <v>10</v>
      </c>
      <c r="M1" s="112" t="s">
        <v>11</v>
      </c>
      <c r="N1" s="112" t="s">
        <v>12</v>
      </c>
      <c r="O1" s="112" t="s">
        <v>13</v>
      </c>
      <c r="P1" s="112" t="s">
        <v>14</v>
      </c>
      <c r="Q1" s="112" t="s">
        <v>15</v>
      </c>
      <c r="R1" s="112" t="s">
        <v>16</v>
      </c>
      <c r="S1" s="112" t="s">
        <v>17</v>
      </c>
    </row>
    <row r="2" spans="1:19" x14ac:dyDescent="0.25">
      <c r="A2" s="113">
        <v>36983</v>
      </c>
      <c r="B2" s="110">
        <v>0.60486111111111118</v>
      </c>
      <c r="C2" s="111">
        <v>306</v>
      </c>
      <c r="D2" s="114">
        <v>0.01</v>
      </c>
      <c r="E2" s="107"/>
      <c r="F2" s="107">
        <v>0.68402777777777779</v>
      </c>
      <c r="G2" s="115"/>
      <c r="H2" s="116">
        <v>0.68958333333333333</v>
      </c>
      <c r="I2" s="117" t="str">
        <f>IF(OR(A3&lt;&gt;"",D3=""),H2+TIME(0,5,0),"")</f>
        <v/>
      </c>
      <c r="J2" s="118">
        <f>IF(AND(OR(AND(A2&lt;&gt;"",A3=""),AND(A2="",A3="")),D3&lt;&gt;""),(F3-H2)*1440,"")</f>
        <v>170.99999999999989</v>
      </c>
      <c r="K2" s="119">
        <f>(H2-F2)*1440</f>
        <v>7.9999999999999716</v>
      </c>
      <c r="L2" s="118">
        <f>IF(A2&lt;&gt;"",1,L1+1)</f>
        <v>1</v>
      </c>
      <c r="M2" s="119">
        <f ca="1">OFFSET(B2,-L2+1,0)</f>
        <v>0.60486111111111118</v>
      </c>
      <c r="N2" s="118" t="str">
        <f t="shared" ref="N2" si="0">IF(I2&lt;&gt;"",(I2-VALUE(CONCATENATE(LEFT(M2,LEN(M2)-2),":",RIGHT(M2,2))))*1440,"")</f>
        <v/>
      </c>
      <c r="O2" s="118">
        <f>IF(J2&lt;&gt;"",(D2+D3)*J2/2,D2*5/2)</f>
        <v>43.604999999999968</v>
      </c>
      <c r="P2" s="120">
        <f>IF(J2&lt;&gt;"",(D3-D2)*J2/LN((D3+0.000001)/(D2+0.000001)),-5*(D2-0.000001)/(LN(1/D2)-13.8155))</f>
        <v>21.419122242038942</v>
      </c>
      <c r="Q2" s="118">
        <f>(D2*K2)</f>
        <v>7.9999999999999724E-2</v>
      </c>
      <c r="R2" s="118">
        <f>O2+Q2</f>
        <v>43.684999999999967</v>
      </c>
      <c r="S2" s="120">
        <f>P2+Q2</f>
        <v>21.49912224203894</v>
      </c>
    </row>
    <row r="3" spans="1:19" x14ac:dyDescent="0.25">
      <c r="D3" s="106">
        <v>0.5</v>
      </c>
      <c r="F3" s="107">
        <v>0.80833333333333324</v>
      </c>
      <c r="H3" s="107">
        <v>0.81180555555555556</v>
      </c>
      <c r="I3" s="117" t="str">
        <f t="shared" ref="I3:I66" si="1">IF(OR(A4&lt;&gt;"",D4=""),H3+TIME(0,5,0),"")</f>
        <v/>
      </c>
      <c r="J3" s="118">
        <f t="shared" ref="J3:J66" si="2">IF(AND(OR(AND(A3&lt;&gt;"",A4=""),AND(A3="",A4="")),D4&lt;&gt;""),(F4-H3)*1440,"")</f>
        <v>7.000000000000135</v>
      </c>
      <c r="K3" s="119">
        <f t="shared" ref="K3:K66" si="3">(H3-F3)*1440</f>
        <v>5.0000000000001421</v>
      </c>
      <c r="L3" s="118">
        <f t="shared" ref="L3:L66" si="4">IF(A3&lt;&gt;"",1,L2+1)</f>
        <v>2</v>
      </c>
      <c r="M3" s="119">
        <f t="shared" ref="M3:M66" ca="1" si="5">OFFSET(B3,-L3+1,0)</f>
        <v>0.60486111111111118</v>
      </c>
      <c r="N3" s="118" t="str">
        <f t="shared" ref="N3:N66" si="6">IF(I3&lt;&gt;"",(I3-VALUE(CONCATENATE(LEFT(M3,LEN(M3)-2),":",RIGHT(M3,2))))*1440,"")</f>
        <v/>
      </c>
      <c r="O3" s="118">
        <f t="shared" ref="O3:O66" si="7">IF(J3&lt;&gt;"",(D3+D4)*J3/2,D3*5/2)</f>
        <v>2.1000000000000405</v>
      </c>
      <c r="P3" s="120">
        <f t="shared" ref="P3:P66" si="8">IF(J3&lt;&gt;"",(D4-D3)*J3/LN((D4+0.000001)/(D3+0.000001)),-5*(D3-0.000001)/(LN(1/D3)-13.8155))</f>
        <v>1.7397464644371057</v>
      </c>
      <c r="Q3" s="118">
        <f t="shared" ref="Q3:Q66" si="9">(D3*K3)</f>
        <v>2.5000000000000711</v>
      </c>
      <c r="R3" s="118">
        <f t="shared" ref="R3:R66" si="10">O3+Q3</f>
        <v>4.6000000000001116</v>
      </c>
      <c r="S3" s="120">
        <f t="shared" ref="S3:S66" si="11">P3+Q3</f>
        <v>4.239746464437177</v>
      </c>
    </row>
    <row r="4" spans="1:19" x14ac:dyDescent="0.25">
      <c r="D4" s="106">
        <v>0.1</v>
      </c>
      <c r="F4" s="107">
        <v>0.81666666666666676</v>
      </c>
      <c r="H4" s="107">
        <v>0.82500000000000007</v>
      </c>
      <c r="I4" s="117" t="str">
        <f t="shared" si="1"/>
        <v/>
      </c>
      <c r="J4" s="118">
        <f t="shared" si="2"/>
        <v>9.9999999999998046</v>
      </c>
      <c r="K4" s="119">
        <f t="shared" si="3"/>
        <v>11.999999999999957</v>
      </c>
      <c r="L4" s="118">
        <f t="shared" si="4"/>
        <v>3</v>
      </c>
      <c r="M4" s="119">
        <f t="shared" ca="1" si="5"/>
        <v>0.60486111111111118</v>
      </c>
      <c r="N4" s="118" t="str">
        <f t="shared" si="6"/>
        <v/>
      </c>
      <c r="O4" s="118">
        <f t="shared" si="7"/>
        <v>50.499999999999012</v>
      </c>
      <c r="P4" s="120">
        <f t="shared" si="8"/>
        <v>21.497623068657571</v>
      </c>
      <c r="Q4" s="118">
        <f t="shared" si="9"/>
        <v>1.1999999999999957</v>
      </c>
      <c r="R4" s="118">
        <f t="shared" si="10"/>
        <v>51.699999999999008</v>
      </c>
      <c r="S4" s="120">
        <f t="shared" si="11"/>
        <v>22.697623068657567</v>
      </c>
    </row>
    <row r="5" spans="1:19" x14ac:dyDescent="0.25">
      <c r="D5" s="106">
        <v>10</v>
      </c>
      <c r="F5" s="107">
        <v>0.83194444444444438</v>
      </c>
      <c r="H5" s="107">
        <v>0.83472222222222225</v>
      </c>
      <c r="I5" s="117" t="str">
        <f t="shared" si="1"/>
        <v/>
      </c>
      <c r="J5" s="118">
        <f t="shared" si="2"/>
        <v>9.9999999999999645</v>
      </c>
      <c r="K5" s="119">
        <f t="shared" si="3"/>
        <v>4.0000000000001457</v>
      </c>
      <c r="L5" s="118">
        <f t="shared" si="4"/>
        <v>4</v>
      </c>
      <c r="M5" s="119">
        <f t="shared" ca="1" si="5"/>
        <v>0.60486111111111118</v>
      </c>
      <c r="N5" s="118" t="str">
        <f t="shared" si="6"/>
        <v/>
      </c>
      <c r="O5" s="118">
        <f t="shared" si="7"/>
        <v>549.99999999999807</v>
      </c>
      <c r="P5" s="120">
        <f t="shared" si="8"/>
        <v>390.86504899047242</v>
      </c>
      <c r="Q5" s="118">
        <f t="shared" si="9"/>
        <v>40.000000000001457</v>
      </c>
      <c r="R5" s="118">
        <f t="shared" si="10"/>
        <v>589.99999999999955</v>
      </c>
      <c r="S5" s="120">
        <f t="shared" si="11"/>
        <v>430.86504899047389</v>
      </c>
    </row>
    <row r="6" spans="1:19" x14ac:dyDescent="0.25">
      <c r="D6" s="106">
        <v>100</v>
      </c>
      <c r="F6" s="107">
        <v>0.84166666666666667</v>
      </c>
      <c r="H6" s="107">
        <v>0.84583333333333333</v>
      </c>
      <c r="I6" s="117" t="str">
        <f t="shared" si="1"/>
        <v/>
      </c>
      <c r="J6" s="118">
        <f t="shared" si="2"/>
        <v>4.9999999999999822</v>
      </c>
      <c r="K6" s="119">
        <f t="shared" si="3"/>
        <v>5.9999999999999787</v>
      </c>
      <c r="L6" s="118">
        <f t="shared" si="4"/>
        <v>5</v>
      </c>
      <c r="M6" s="119">
        <f t="shared" ca="1" si="5"/>
        <v>0.60486111111111118</v>
      </c>
      <c r="N6" s="118" t="str">
        <f t="shared" si="6"/>
        <v/>
      </c>
      <c r="O6" s="118">
        <f t="shared" si="7"/>
        <v>624.99999999999773</v>
      </c>
      <c r="P6" s="120">
        <f t="shared" si="8"/>
        <v>616.57587066298311</v>
      </c>
      <c r="Q6" s="118">
        <f t="shared" si="9"/>
        <v>599.99999999999784</v>
      </c>
      <c r="R6" s="118">
        <f t="shared" si="10"/>
        <v>1224.9999999999955</v>
      </c>
      <c r="S6" s="120">
        <f t="shared" si="11"/>
        <v>1216.5758706629808</v>
      </c>
    </row>
    <row r="7" spans="1:19" x14ac:dyDescent="0.25">
      <c r="D7" s="106">
        <v>150</v>
      </c>
      <c r="F7" s="107">
        <v>0.84930555555555554</v>
      </c>
      <c r="H7" s="107">
        <v>0.85486111111111107</v>
      </c>
      <c r="I7" s="117" t="str">
        <f t="shared" si="1"/>
        <v/>
      </c>
      <c r="J7" s="118">
        <f t="shared" si="2"/>
        <v>3.9999999999999858</v>
      </c>
      <c r="K7" s="119">
        <f t="shared" si="3"/>
        <v>7.9999999999999716</v>
      </c>
      <c r="L7" s="118">
        <f t="shared" si="4"/>
        <v>6</v>
      </c>
      <c r="M7" s="119">
        <f t="shared" ca="1" si="5"/>
        <v>0.60486111111111118</v>
      </c>
      <c r="N7" s="118" t="str">
        <f t="shared" si="6"/>
        <v/>
      </c>
      <c r="O7" s="118">
        <f t="shared" si="7"/>
        <v>699.9999999999975</v>
      </c>
      <c r="P7" s="120">
        <f t="shared" si="8"/>
        <v>695.21190338410224</v>
      </c>
      <c r="Q7" s="118">
        <f t="shared" si="9"/>
        <v>1199.9999999999957</v>
      </c>
      <c r="R7" s="118">
        <f t="shared" si="10"/>
        <v>1899.9999999999932</v>
      </c>
      <c r="S7" s="120">
        <f t="shared" si="11"/>
        <v>1895.2119033840979</v>
      </c>
    </row>
    <row r="8" spans="1:19" x14ac:dyDescent="0.25">
      <c r="D8" s="106">
        <v>200</v>
      </c>
      <c r="F8" s="107">
        <v>0.85763888888888884</v>
      </c>
      <c r="H8" s="107">
        <v>0.8618055555555556</v>
      </c>
      <c r="I8" s="117" t="str">
        <f t="shared" si="1"/>
        <v/>
      </c>
      <c r="J8" s="118">
        <f t="shared" si="2"/>
        <v>8.9999999999998082</v>
      </c>
      <c r="K8" s="119">
        <f t="shared" si="3"/>
        <v>6.0000000000001386</v>
      </c>
      <c r="L8" s="118">
        <f t="shared" si="4"/>
        <v>7</v>
      </c>
      <c r="M8" s="119">
        <f t="shared" ca="1" si="5"/>
        <v>0.60486111111111118</v>
      </c>
      <c r="N8" s="118" t="str">
        <f t="shared" si="6"/>
        <v/>
      </c>
      <c r="O8" s="118">
        <f t="shared" si="7"/>
        <v>944.99999999997988</v>
      </c>
      <c r="P8" s="120">
        <f t="shared" si="8"/>
        <v>570.81204129047353</v>
      </c>
      <c r="Q8" s="118">
        <f t="shared" si="9"/>
        <v>1200.0000000000277</v>
      </c>
      <c r="R8" s="118">
        <f t="shared" si="10"/>
        <v>2145.0000000000077</v>
      </c>
      <c r="S8" s="120">
        <f t="shared" si="11"/>
        <v>1770.8120412905014</v>
      </c>
    </row>
    <row r="9" spans="1:19" x14ac:dyDescent="0.25">
      <c r="D9" s="106">
        <v>10</v>
      </c>
      <c r="F9" s="107">
        <v>0.86805555555555547</v>
      </c>
      <c r="H9" s="107">
        <v>0.875</v>
      </c>
      <c r="I9" s="117">
        <f t="shared" si="1"/>
        <v>0.87847222222222221</v>
      </c>
      <c r="J9" s="118" t="str">
        <f t="shared" si="2"/>
        <v/>
      </c>
      <c r="K9" s="119">
        <f t="shared" si="3"/>
        <v>10.000000000000124</v>
      </c>
      <c r="L9" s="118">
        <f t="shared" si="4"/>
        <v>8</v>
      </c>
      <c r="M9" s="119">
        <f t="shared" ca="1" si="5"/>
        <v>0.60486111111111118</v>
      </c>
      <c r="N9" s="118" t="e">
        <f t="shared" ca="1" si="6"/>
        <v>#VALUE!</v>
      </c>
      <c r="O9" s="118">
        <f t="shared" si="7"/>
        <v>25</v>
      </c>
      <c r="P9" s="120">
        <f t="shared" si="8"/>
        <v>3.1021051639523365</v>
      </c>
      <c r="Q9" s="118">
        <f t="shared" si="9"/>
        <v>100.00000000000125</v>
      </c>
      <c r="R9" s="118">
        <f t="shared" si="10"/>
        <v>125.00000000000125</v>
      </c>
      <c r="S9" s="120">
        <f t="shared" si="11"/>
        <v>103.10210516395358</v>
      </c>
    </row>
    <row r="10" spans="1:19" x14ac:dyDescent="0.25">
      <c r="A10" s="108">
        <v>36984</v>
      </c>
      <c r="B10" s="105">
        <v>0.52500000000000002</v>
      </c>
      <c r="C10" s="107"/>
      <c r="D10" s="106">
        <v>0.01</v>
      </c>
      <c r="F10" s="107">
        <v>0.57708333333333328</v>
      </c>
      <c r="H10" s="107">
        <v>0.57986111111111105</v>
      </c>
      <c r="I10" s="117" t="str">
        <f t="shared" si="1"/>
        <v/>
      </c>
      <c r="J10" s="118">
        <f t="shared" si="2"/>
        <v>6.0000000000001386</v>
      </c>
      <c r="K10" s="119">
        <f t="shared" si="3"/>
        <v>3.9999999999999858</v>
      </c>
      <c r="L10" s="118">
        <f t="shared" si="4"/>
        <v>1</v>
      </c>
      <c r="M10" s="119">
        <f t="shared" ca="1" si="5"/>
        <v>0.52500000000000002</v>
      </c>
      <c r="N10" s="118" t="str">
        <f t="shared" si="6"/>
        <v/>
      </c>
      <c r="O10" s="118">
        <f t="shared" si="7"/>
        <v>0.33000000000000762</v>
      </c>
      <c r="P10" s="120">
        <f t="shared" si="8"/>
        <v>0.2345281866103732</v>
      </c>
      <c r="Q10" s="118">
        <f t="shared" si="9"/>
        <v>3.9999999999999862E-2</v>
      </c>
      <c r="R10" s="118">
        <f t="shared" si="10"/>
        <v>0.37000000000000749</v>
      </c>
      <c r="S10" s="120">
        <f t="shared" si="11"/>
        <v>0.27452818661037304</v>
      </c>
    </row>
    <row r="11" spans="1:19" x14ac:dyDescent="0.25">
      <c r="D11" s="106">
        <v>0.1</v>
      </c>
      <c r="F11" s="107">
        <v>0.58402777777777781</v>
      </c>
      <c r="H11" s="107">
        <v>0.58611111111111114</v>
      </c>
      <c r="I11" s="117" t="str">
        <f t="shared" si="1"/>
        <v/>
      </c>
      <c r="J11" s="118">
        <f t="shared" si="2"/>
        <v>4.9999999999999822</v>
      </c>
      <c r="K11" s="119">
        <f t="shared" si="3"/>
        <v>2.9999999999999893</v>
      </c>
      <c r="L11" s="118">
        <f t="shared" si="4"/>
        <v>2</v>
      </c>
      <c r="M11" s="119">
        <f t="shared" ca="1" si="5"/>
        <v>0.52500000000000002</v>
      </c>
      <c r="N11" s="118" t="str">
        <f t="shared" si="6"/>
        <v/>
      </c>
      <c r="O11" s="118">
        <f t="shared" si="7"/>
        <v>0.99999999999999645</v>
      </c>
      <c r="P11" s="120">
        <f t="shared" si="8"/>
        <v>0.91024475019319362</v>
      </c>
      <c r="Q11" s="118">
        <f t="shared" si="9"/>
        <v>0.29999999999999893</v>
      </c>
      <c r="R11" s="118">
        <f t="shared" si="10"/>
        <v>1.2999999999999954</v>
      </c>
      <c r="S11" s="120">
        <f t="shared" si="11"/>
        <v>1.2102447501931926</v>
      </c>
    </row>
    <row r="12" spans="1:19" x14ac:dyDescent="0.25">
      <c r="D12" s="106">
        <v>0.3</v>
      </c>
      <c r="F12" s="107">
        <v>0.58958333333333335</v>
      </c>
      <c r="H12" s="107">
        <v>0.59166666666666667</v>
      </c>
      <c r="I12" s="117" t="str">
        <f t="shared" si="1"/>
        <v/>
      </c>
      <c r="J12" s="118">
        <f t="shared" si="2"/>
        <v>8.999999999999968</v>
      </c>
      <c r="K12" s="119">
        <f t="shared" si="3"/>
        <v>2.9999999999999893</v>
      </c>
      <c r="L12" s="118">
        <f t="shared" si="4"/>
        <v>3</v>
      </c>
      <c r="M12" s="119">
        <f t="shared" ca="1" si="5"/>
        <v>0.52500000000000002</v>
      </c>
      <c r="N12" s="118" t="str">
        <f t="shared" si="6"/>
        <v/>
      </c>
      <c r="O12" s="118">
        <f t="shared" si="7"/>
        <v>1.3949999999999951</v>
      </c>
      <c r="P12" s="120">
        <f t="shared" si="8"/>
        <v>0.76739862029371819</v>
      </c>
      <c r="Q12" s="118">
        <f t="shared" si="9"/>
        <v>0.8999999999999968</v>
      </c>
      <c r="R12" s="118">
        <f t="shared" si="10"/>
        <v>2.2949999999999919</v>
      </c>
      <c r="S12" s="120">
        <f t="shared" si="11"/>
        <v>1.667398620293715</v>
      </c>
    </row>
    <row r="13" spans="1:19" x14ac:dyDescent="0.25">
      <c r="D13" s="106">
        <v>0.01</v>
      </c>
      <c r="F13" s="107">
        <v>0.59791666666666665</v>
      </c>
      <c r="H13" s="107">
        <v>0.60277777777777775</v>
      </c>
      <c r="I13" s="117" t="str">
        <f t="shared" si="1"/>
        <v/>
      </c>
      <c r="J13" s="118">
        <f t="shared" si="2"/>
        <v>7.000000000000135</v>
      </c>
      <c r="K13" s="119">
        <f t="shared" si="3"/>
        <v>6.9999999999999751</v>
      </c>
      <c r="L13" s="118">
        <f t="shared" si="4"/>
        <v>4</v>
      </c>
      <c r="M13" s="119">
        <f t="shared" ca="1" si="5"/>
        <v>0.52500000000000002</v>
      </c>
      <c r="N13" s="118" t="str">
        <f t="shared" si="6"/>
        <v/>
      </c>
      <c r="O13" s="118">
        <f t="shared" si="7"/>
        <v>0.38500000000000745</v>
      </c>
      <c r="P13" s="120">
        <f t="shared" si="8"/>
        <v>0.27361621771210098</v>
      </c>
      <c r="Q13" s="118">
        <f t="shared" si="9"/>
        <v>6.9999999999999757E-2</v>
      </c>
      <c r="R13" s="118">
        <f t="shared" si="10"/>
        <v>0.45500000000000718</v>
      </c>
      <c r="S13" s="120">
        <f t="shared" si="11"/>
        <v>0.34361621771210071</v>
      </c>
    </row>
    <row r="14" spans="1:19" x14ac:dyDescent="0.25">
      <c r="D14" s="106">
        <v>0.1</v>
      </c>
      <c r="F14" s="107">
        <v>0.60763888888888895</v>
      </c>
      <c r="H14" s="107">
        <v>0.61041666666666672</v>
      </c>
      <c r="I14" s="117" t="str">
        <f t="shared" si="1"/>
        <v/>
      </c>
      <c r="J14" s="118">
        <f t="shared" si="2"/>
        <v>5.9999999999999787</v>
      </c>
      <c r="K14" s="119">
        <f t="shared" si="3"/>
        <v>3.9999999999999858</v>
      </c>
      <c r="L14" s="118">
        <f t="shared" si="4"/>
        <v>5</v>
      </c>
      <c r="M14" s="119">
        <f t="shared" ca="1" si="5"/>
        <v>0.52500000000000002</v>
      </c>
      <c r="N14" s="118" t="str">
        <f t="shared" si="6"/>
        <v/>
      </c>
      <c r="O14" s="118">
        <f t="shared" si="7"/>
        <v>1.7999999999999936</v>
      </c>
      <c r="P14" s="120">
        <f t="shared" si="8"/>
        <v>1.4912112552317707</v>
      </c>
      <c r="Q14" s="118">
        <f t="shared" si="9"/>
        <v>0.39999999999999858</v>
      </c>
      <c r="R14" s="118">
        <f t="shared" si="10"/>
        <v>2.1999999999999922</v>
      </c>
      <c r="S14" s="120">
        <f t="shared" si="11"/>
        <v>1.8912112552317693</v>
      </c>
    </row>
    <row r="15" spans="1:19" x14ac:dyDescent="0.25">
      <c r="D15" s="106">
        <v>0.5</v>
      </c>
      <c r="F15" s="107">
        <v>0.61458333333333337</v>
      </c>
      <c r="H15" s="107">
        <v>0.6166666666666667</v>
      </c>
      <c r="I15" s="117" t="str">
        <f t="shared" si="1"/>
        <v/>
      </c>
      <c r="J15" s="118">
        <f t="shared" si="2"/>
        <v>5.9999999999999787</v>
      </c>
      <c r="K15" s="119">
        <f t="shared" si="3"/>
        <v>2.9999999999999893</v>
      </c>
      <c r="L15" s="118">
        <f t="shared" si="4"/>
        <v>6</v>
      </c>
      <c r="M15" s="119">
        <f t="shared" ca="1" si="5"/>
        <v>0.52500000000000002</v>
      </c>
      <c r="N15" s="118" t="str">
        <f t="shared" si="6"/>
        <v/>
      </c>
      <c r="O15" s="118">
        <f t="shared" si="7"/>
        <v>4.1999999999999851</v>
      </c>
      <c r="P15" s="120">
        <f t="shared" si="8"/>
        <v>4.0831202419915753</v>
      </c>
      <c r="Q15" s="118">
        <f t="shared" si="9"/>
        <v>1.4999999999999947</v>
      </c>
      <c r="R15" s="118">
        <f t="shared" si="10"/>
        <v>5.6999999999999797</v>
      </c>
      <c r="S15" s="120">
        <f t="shared" si="11"/>
        <v>5.58312024199157</v>
      </c>
    </row>
    <row r="16" spans="1:19" x14ac:dyDescent="0.25">
      <c r="D16" s="106">
        <v>0.9</v>
      </c>
      <c r="F16" s="107">
        <v>0.62083333333333335</v>
      </c>
      <c r="H16" s="107">
        <v>0.62152777777777779</v>
      </c>
      <c r="I16" s="117" t="str">
        <f t="shared" si="1"/>
        <v/>
      </c>
      <c r="J16" s="118">
        <f t="shared" si="2"/>
        <v>2.9999999999999893</v>
      </c>
      <c r="K16" s="119">
        <f t="shared" si="3"/>
        <v>0.99999999999999645</v>
      </c>
      <c r="L16" s="118">
        <f t="shared" si="4"/>
        <v>7</v>
      </c>
      <c r="M16" s="119">
        <f t="shared" ca="1" si="5"/>
        <v>0.52500000000000002</v>
      </c>
      <c r="N16" s="118" t="str">
        <f t="shared" si="6"/>
        <v/>
      </c>
      <c r="O16" s="118">
        <f t="shared" si="7"/>
        <v>2.9999999999999893</v>
      </c>
      <c r="P16" s="120">
        <f t="shared" si="8"/>
        <v>2.9899762028190691</v>
      </c>
      <c r="Q16" s="118">
        <f t="shared" si="9"/>
        <v>0.8999999999999968</v>
      </c>
      <c r="R16" s="118">
        <f t="shared" si="10"/>
        <v>3.8999999999999861</v>
      </c>
      <c r="S16" s="120">
        <f t="shared" si="11"/>
        <v>3.8899762028190659</v>
      </c>
    </row>
    <row r="17" spans="1:19" x14ac:dyDescent="0.25">
      <c r="D17" s="106">
        <v>1.1000000000000001</v>
      </c>
      <c r="F17" s="107">
        <v>0.62361111111111112</v>
      </c>
      <c r="H17" s="107">
        <v>0.62569444444444444</v>
      </c>
      <c r="I17" s="117" t="str">
        <f t="shared" si="1"/>
        <v/>
      </c>
      <c r="J17" s="118">
        <f t="shared" si="2"/>
        <v>7.9999999999999716</v>
      </c>
      <c r="K17" s="119">
        <f t="shared" si="3"/>
        <v>2.9999999999999893</v>
      </c>
      <c r="L17" s="118">
        <f t="shared" si="4"/>
        <v>8</v>
      </c>
      <c r="M17" s="119">
        <f t="shared" ca="1" si="5"/>
        <v>0.52500000000000002</v>
      </c>
      <c r="N17" s="118" t="str">
        <f t="shared" si="6"/>
        <v/>
      </c>
      <c r="O17" s="118">
        <f t="shared" si="7"/>
        <v>5.599999999999981</v>
      </c>
      <c r="P17" s="120">
        <f t="shared" si="8"/>
        <v>4.9258029386102269</v>
      </c>
      <c r="Q17" s="118">
        <f t="shared" si="9"/>
        <v>3.2999999999999887</v>
      </c>
      <c r="R17" s="118">
        <f t="shared" si="10"/>
        <v>8.8999999999999702</v>
      </c>
      <c r="S17" s="120">
        <f t="shared" si="11"/>
        <v>8.2258029386102152</v>
      </c>
    </row>
    <row r="18" spans="1:19" x14ac:dyDescent="0.25">
      <c r="D18" s="106">
        <v>0.3</v>
      </c>
      <c r="F18" s="107">
        <v>0.63124999999999998</v>
      </c>
      <c r="H18" s="107">
        <v>0.63402777777777775</v>
      </c>
      <c r="I18" s="117" t="str">
        <f t="shared" si="1"/>
        <v/>
      </c>
      <c r="J18" s="118">
        <f t="shared" si="2"/>
        <v>5.0000000000001421</v>
      </c>
      <c r="K18" s="119">
        <f t="shared" si="3"/>
        <v>3.9999999999999858</v>
      </c>
      <c r="L18" s="118">
        <f t="shared" si="4"/>
        <v>9</v>
      </c>
      <c r="M18" s="119">
        <f t="shared" ca="1" si="5"/>
        <v>0.52500000000000002</v>
      </c>
      <c r="N18" s="118" t="str">
        <f t="shared" si="6"/>
        <v/>
      </c>
      <c r="O18" s="118">
        <f t="shared" si="7"/>
        <v>4.750000000000135</v>
      </c>
      <c r="P18" s="120">
        <f t="shared" si="8"/>
        <v>3.8829761196245234</v>
      </c>
      <c r="Q18" s="118">
        <f t="shared" si="9"/>
        <v>1.1999999999999957</v>
      </c>
      <c r="R18" s="118">
        <f t="shared" si="10"/>
        <v>5.9500000000001307</v>
      </c>
      <c r="S18" s="120">
        <f t="shared" si="11"/>
        <v>5.0829761196245187</v>
      </c>
    </row>
    <row r="19" spans="1:19" x14ac:dyDescent="0.25">
      <c r="D19" s="106">
        <v>1.6</v>
      </c>
      <c r="F19" s="107">
        <v>0.63750000000000007</v>
      </c>
      <c r="H19" s="107">
        <v>0.64027777777777783</v>
      </c>
      <c r="I19" s="117" t="str">
        <f t="shared" si="1"/>
        <v/>
      </c>
      <c r="J19" s="118">
        <f t="shared" si="2"/>
        <v>3.9999999999999858</v>
      </c>
      <c r="K19" s="119">
        <f t="shared" si="3"/>
        <v>3.9999999999999858</v>
      </c>
      <c r="L19" s="118">
        <f t="shared" si="4"/>
        <v>10</v>
      </c>
      <c r="M19" s="119">
        <f t="shared" ca="1" si="5"/>
        <v>0.52500000000000002</v>
      </c>
      <c r="N19" s="118" t="str">
        <f t="shared" si="6"/>
        <v/>
      </c>
      <c r="O19" s="118">
        <f t="shared" si="7"/>
        <v>13.199999999999953</v>
      </c>
      <c r="P19" s="120">
        <f t="shared" si="8"/>
        <v>11.935752042352934</v>
      </c>
      <c r="Q19" s="118">
        <f t="shared" si="9"/>
        <v>6.3999999999999773</v>
      </c>
      <c r="R19" s="118">
        <f t="shared" si="10"/>
        <v>19.59999999999993</v>
      </c>
      <c r="S19" s="120">
        <f t="shared" si="11"/>
        <v>18.335752042352912</v>
      </c>
    </row>
    <row r="20" spans="1:19" x14ac:dyDescent="0.25">
      <c r="D20" s="106">
        <v>5</v>
      </c>
      <c r="F20" s="107">
        <v>0.6430555555555556</v>
      </c>
      <c r="H20" s="107">
        <v>0.64513888888888882</v>
      </c>
      <c r="I20" s="117">
        <f t="shared" si="1"/>
        <v>0.64861111111111103</v>
      </c>
      <c r="J20" s="118" t="str">
        <f t="shared" si="2"/>
        <v/>
      </c>
      <c r="K20" s="119">
        <f t="shared" si="3"/>
        <v>2.9999999999998295</v>
      </c>
      <c r="L20" s="118">
        <f t="shared" si="4"/>
        <v>11</v>
      </c>
      <c r="M20" s="119">
        <f t="shared" ca="1" si="5"/>
        <v>0.52500000000000002</v>
      </c>
      <c r="N20" s="118" t="e">
        <f t="shared" ca="1" si="6"/>
        <v>#VALUE!</v>
      </c>
      <c r="O20" s="118">
        <f t="shared" si="7"/>
        <v>12.5</v>
      </c>
      <c r="P20" s="120">
        <f t="shared" si="8"/>
        <v>1.6207517425303481</v>
      </c>
      <c r="Q20" s="118">
        <f t="shared" si="9"/>
        <v>14.999999999999147</v>
      </c>
      <c r="R20" s="118">
        <f t="shared" si="10"/>
        <v>27.499999999999147</v>
      </c>
      <c r="S20" s="120">
        <f t="shared" si="11"/>
        <v>16.620751742529496</v>
      </c>
    </row>
    <row r="21" spans="1:19" x14ac:dyDescent="0.25">
      <c r="A21" s="108">
        <v>36985</v>
      </c>
      <c r="B21" s="107">
        <v>0.3430555555555555</v>
      </c>
      <c r="C21" s="107"/>
      <c r="D21" s="106">
        <v>0.01</v>
      </c>
      <c r="F21" s="107">
        <v>0.3743055555555555</v>
      </c>
      <c r="H21" s="107">
        <v>0.3833333333333333</v>
      </c>
      <c r="I21" s="117" t="str">
        <f t="shared" si="1"/>
        <v/>
      </c>
      <c r="J21" s="118">
        <f t="shared" si="2"/>
        <v>9.000000000000048</v>
      </c>
      <c r="K21" s="119">
        <f t="shared" si="3"/>
        <v>13.000000000000034</v>
      </c>
      <c r="L21" s="118">
        <f t="shared" si="4"/>
        <v>1</v>
      </c>
      <c r="M21" s="119">
        <f t="shared" ca="1" si="5"/>
        <v>0.3430555555555555</v>
      </c>
      <c r="N21" s="118" t="str">
        <f t="shared" si="6"/>
        <v/>
      </c>
      <c r="O21" s="118">
        <f t="shared" si="7"/>
        <v>90.045000000000485</v>
      </c>
      <c r="P21" s="120">
        <f t="shared" si="8"/>
        <v>23.669869024461519</v>
      </c>
      <c r="Q21" s="118">
        <f t="shared" si="9"/>
        <v>0.13000000000000034</v>
      </c>
      <c r="R21" s="118">
        <f t="shared" si="10"/>
        <v>90.17500000000048</v>
      </c>
      <c r="S21" s="120">
        <f t="shared" si="11"/>
        <v>23.799869024461518</v>
      </c>
    </row>
    <row r="22" spans="1:19" x14ac:dyDescent="0.25">
      <c r="D22" s="106">
        <v>20</v>
      </c>
      <c r="F22" s="107">
        <v>0.38958333333333334</v>
      </c>
      <c r="H22" s="107">
        <v>0.43888888888888888</v>
      </c>
      <c r="I22" s="117">
        <f t="shared" si="1"/>
        <v>0.44236111111111109</v>
      </c>
      <c r="J22" s="118" t="str">
        <f t="shared" si="2"/>
        <v/>
      </c>
      <c r="K22" s="119">
        <f t="shared" si="3"/>
        <v>70.999999999999986</v>
      </c>
      <c r="L22" s="118">
        <f t="shared" si="4"/>
        <v>2</v>
      </c>
      <c r="M22" s="119">
        <f t="shared" ca="1" si="5"/>
        <v>0.3430555555555555</v>
      </c>
      <c r="N22" s="118" t="e">
        <f t="shared" ca="1" si="6"/>
        <v>#VALUE!</v>
      </c>
      <c r="O22" s="118">
        <f t="shared" si="7"/>
        <v>50</v>
      </c>
      <c r="P22" s="120">
        <f t="shared" si="8"/>
        <v>5.9484036251947776</v>
      </c>
      <c r="Q22" s="118">
        <f t="shared" si="9"/>
        <v>1419.9999999999998</v>
      </c>
      <c r="R22" s="118">
        <f t="shared" si="10"/>
        <v>1469.9999999999998</v>
      </c>
      <c r="S22" s="120">
        <f t="shared" si="11"/>
        <v>1425.9484036251945</v>
      </c>
    </row>
    <row r="23" spans="1:19" x14ac:dyDescent="0.25">
      <c r="A23" s="108">
        <v>36986</v>
      </c>
      <c r="B23" s="107">
        <v>0.56597222222222221</v>
      </c>
      <c r="C23" s="107"/>
      <c r="D23" s="106">
        <v>0.01</v>
      </c>
      <c r="F23" s="107">
        <v>0.62291666666666667</v>
      </c>
      <c r="H23" s="107">
        <v>0.625</v>
      </c>
      <c r="I23" s="117" t="str">
        <f t="shared" si="1"/>
        <v/>
      </c>
      <c r="J23" s="118">
        <f t="shared" si="2"/>
        <v>5.9999999999999787</v>
      </c>
      <c r="K23" s="119">
        <f t="shared" si="3"/>
        <v>2.9999999999999893</v>
      </c>
      <c r="L23" s="118">
        <f t="shared" si="4"/>
        <v>1</v>
      </c>
      <c r="M23" s="119">
        <f t="shared" ca="1" si="5"/>
        <v>0.56597222222222221</v>
      </c>
      <c r="N23" s="118" t="str">
        <f t="shared" si="6"/>
        <v/>
      </c>
      <c r="O23" s="118">
        <f t="shared" si="7"/>
        <v>3.0299999999999891</v>
      </c>
      <c r="P23" s="120">
        <f t="shared" si="8"/>
        <v>1.2898823391971348</v>
      </c>
      <c r="Q23" s="118">
        <f t="shared" si="9"/>
        <v>2.9999999999999895E-2</v>
      </c>
      <c r="R23" s="118">
        <f t="shared" si="10"/>
        <v>3.059999999999989</v>
      </c>
      <c r="S23" s="120">
        <f t="shared" si="11"/>
        <v>1.3198823391971346</v>
      </c>
    </row>
    <row r="24" spans="1:19" x14ac:dyDescent="0.25">
      <c r="D24" s="106">
        <v>1</v>
      </c>
      <c r="F24" s="107">
        <v>0.62916666666666665</v>
      </c>
      <c r="H24" s="107">
        <v>0.6333333333333333</v>
      </c>
      <c r="I24" s="117">
        <f t="shared" si="1"/>
        <v>0.63680555555555551</v>
      </c>
      <c r="J24" s="118" t="str">
        <f t="shared" si="2"/>
        <v/>
      </c>
      <c r="K24" s="119">
        <f t="shared" si="3"/>
        <v>5.9999999999999787</v>
      </c>
      <c r="L24" s="118">
        <f t="shared" si="4"/>
        <v>2</v>
      </c>
      <c r="M24" s="119">
        <f t="shared" ca="1" si="5"/>
        <v>0.56597222222222221</v>
      </c>
      <c r="N24" s="118" t="e">
        <f t="shared" ca="1" si="6"/>
        <v>#VALUE!</v>
      </c>
      <c r="O24" s="118">
        <f t="shared" si="7"/>
        <v>2.5</v>
      </c>
      <c r="P24" s="120">
        <f t="shared" si="8"/>
        <v>0.36191198291773735</v>
      </c>
      <c r="Q24" s="118">
        <f t="shared" si="9"/>
        <v>5.9999999999999787</v>
      </c>
      <c r="R24" s="118">
        <f t="shared" si="10"/>
        <v>8.4999999999999787</v>
      </c>
      <c r="S24" s="120">
        <f t="shared" si="11"/>
        <v>6.3619119829177162</v>
      </c>
    </row>
    <row r="25" spans="1:19" x14ac:dyDescent="0.25">
      <c r="A25" s="108">
        <v>36987</v>
      </c>
      <c r="B25" s="107">
        <v>0.54305555555555551</v>
      </c>
      <c r="C25" s="107"/>
      <c r="D25" s="106">
        <v>0.01</v>
      </c>
      <c r="F25" s="107">
        <v>0.6</v>
      </c>
      <c r="H25" s="107">
        <v>0.60625000000000007</v>
      </c>
      <c r="I25" s="117" t="str">
        <f t="shared" si="1"/>
        <v/>
      </c>
      <c r="J25" s="118">
        <f t="shared" si="2"/>
        <v>4.9999999999998224</v>
      </c>
      <c r="K25" s="119">
        <f t="shared" si="3"/>
        <v>9.0000000000001279</v>
      </c>
      <c r="L25" s="118">
        <f t="shared" si="4"/>
        <v>1</v>
      </c>
      <c r="M25" s="119">
        <f t="shared" ca="1" si="5"/>
        <v>0.54305555555555551</v>
      </c>
      <c r="N25" s="118" t="str">
        <f t="shared" si="6"/>
        <v/>
      </c>
      <c r="O25" s="118">
        <f t="shared" si="7"/>
        <v>0.27499999999999025</v>
      </c>
      <c r="P25" s="120">
        <f t="shared" si="8"/>
        <v>0.19544015550863286</v>
      </c>
      <c r="Q25" s="118">
        <f t="shared" si="9"/>
        <v>9.0000000000001287E-2</v>
      </c>
      <c r="R25" s="118">
        <f t="shared" si="10"/>
        <v>0.36499999999999155</v>
      </c>
      <c r="S25" s="120">
        <f t="shared" si="11"/>
        <v>0.28544015550863416</v>
      </c>
    </row>
    <row r="26" spans="1:19" x14ac:dyDescent="0.25">
      <c r="D26" s="106">
        <v>0.1</v>
      </c>
      <c r="F26" s="107">
        <v>0.60972222222222217</v>
      </c>
      <c r="H26" s="107">
        <v>0.61249999999999993</v>
      </c>
      <c r="I26" s="117" t="str">
        <f t="shared" si="1"/>
        <v/>
      </c>
      <c r="J26" s="118">
        <f t="shared" si="2"/>
        <v>6.0000000000001386</v>
      </c>
      <c r="K26" s="119">
        <f t="shared" si="3"/>
        <v>3.9999999999999858</v>
      </c>
      <c r="L26" s="118">
        <f t="shared" si="4"/>
        <v>2</v>
      </c>
      <c r="M26" s="119">
        <f t="shared" ca="1" si="5"/>
        <v>0.54305555555555551</v>
      </c>
      <c r="N26" s="118" t="str">
        <f t="shared" si="6"/>
        <v/>
      </c>
      <c r="O26" s="118">
        <f t="shared" si="7"/>
        <v>0.72000000000001674</v>
      </c>
      <c r="P26" s="120">
        <f t="shared" si="8"/>
        <v>0.71328927569760048</v>
      </c>
      <c r="Q26" s="118">
        <f t="shared" si="9"/>
        <v>0.39999999999999858</v>
      </c>
      <c r="R26" s="118">
        <f t="shared" si="10"/>
        <v>1.1200000000000152</v>
      </c>
      <c r="S26" s="120">
        <f t="shared" si="11"/>
        <v>1.1132892756975989</v>
      </c>
    </row>
    <row r="27" spans="1:19" x14ac:dyDescent="0.25">
      <c r="D27" s="106">
        <v>0.14000000000000001</v>
      </c>
      <c r="F27" s="107">
        <v>0.6166666666666667</v>
      </c>
      <c r="H27" s="107">
        <v>0.62152777777777779</v>
      </c>
      <c r="I27" s="117" t="str">
        <f t="shared" si="1"/>
        <v/>
      </c>
      <c r="J27" s="118">
        <f t="shared" si="2"/>
        <v>4.9999999999999822</v>
      </c>
      <c r="K27" s="119">
        <f t="shared" si="3"/>
        <v>6.9999999999999751</v>
      </c>
      <c r="L27" s="118">
        <f t="shared" si="4"/>
        <v>3</v>
      </c>
      <c r="M27" s="119">
        <f t="shared" ca="1" si="5"/>
        <v>0.54305555555555551</v>
      </c>
      <c r="N27" s="118" t="str">
        <f t="shared" si="6"/>
        <v/>
      </c>
      <c r="O27" s="118">
        <f t="shared" si="7"/>
        <v>1.3499999999999952</v>
      </c>
      <c r="P27" s="120">
        <f t="shared" si="8"/>
        <v>1.2383104898763411</v>
      </c>
      <c r="Q27" s="118">
        <f t="shared" si="9"/>
        <v>0.97999999999999665</v>
      </c>
      <c r="R27" s="118">
        <f t="shared" si="10"/>
        <v>2.3299999999999921</v>
      </c>
      <c r="S27" s="120">
        <f t="shared" si="11"/>
        <v>2.2183104898763375</v>
      </c>
    </row>
    <row r="28" spans="1:19" x14ac:dyDescent="0.25">
      <c r="D28" s="106">
        <v>0.4</v>
      </c>
      <c r="F28" s="107">
        <v>0.625</v>
      </c>
      <c r="H28" s="107">
        <v>0.62916666666666665</v>
      </c>
      <c r="I28" s="117" t="str">
        <f t="shared" si="1"/>
        <v/>
      </c>
      <c r="J28" s="118">
        <f t="shared" si="2"/>
        <v>3.9999999999999858</v>
      </c>
      <c r="K28" s="119">
        <f t="shared" si="3"/>
        <v>5.9999999999999787</v>
      </c>
      <c r="L28" s="118">
        <f t="shared" si="4"/>
        <v>4</v>
      </c>
      <c r="M28" s="119">
        <f t="shared" ca="1" si="5"/>
        <v>0.54305555555555551</v>
      </c>
      <c r="N28" s="118" t="str">
        <f t="shared" si="6"/>
        <v/>
      </c>
      <c r="O28" s="118">
        <f t="shared" si="7"/>
        <v>2.3999999999999919</v>
      </c>
      <c r="P28" s="120">
        <f t="shared" si="8"/>
        <v>2.3083162281599967</v>
      </c>
      <c r="Q28" s="118">
        <f t="shared" si="9"/>
        <v>2.3999999999999915</v>
      </c>
      <c r="R28" s="118">
        <f t="shared" si="10"/>
        <v>4.7999999999999829</v>
      </c>
      <c r="S28" s="120">
        <f t="shared" si="11"/>
        <v>4.7083162281599886</v>
      </c>
    </row>
    <row r="29" spans="1:19" x14ac:dyDescent="0.25">
      <c r="D29" s="106">
        <v>0.8</v>
      </c>
      <c r="F29" s="107">
        <v>0.63194444444444442</v>
      </c>
      <c r="H29" s="107">
        <v>0.63611111111111118</v>
      </c>
      <c r="I29" s="117">
        <f t="shared" si="1"/>
        <v>0.63958333333333339</v>
      </c>
      <c r="J29" s="118" t="str">
        <f t="shared" si="2"/>
        <v/>
      </c>
      <c r="K29" s="119">
        <f t="shared" si="3"/>
        <v>6.0000000000001386</v>
      </c>
      <c r="L29" s="118">
        <f t="shared" si="4"/>
        <v>5</v>
      </c>
      <c r="M29" s="119">
        <f t="shared" ca="1" si="5"/>
        <v>0.54305555555555551</v>
      </c>
      <c r="N29" s="118" t="e">
        <f t="shared" ca="1" si="6"/>
        <v>#VALUE!</v>
      </c>
      <c r="O29" s="118">
        <f t="shared" si="7"/>
        <v>2</v>
      </c>
      <c r="P29" s="120">
        <f t="shared" si="8"/>
        <v>0.29428267387637186</v>
      </c>
      <c r="Q29" s="118">
        <f t="shared" si="9"/>
        <v>4.8000000000001108</v>
      </c>
      <c r="R29" s="118">
        <f t="shared" si="10"/>
        <v>6.8000000000001108</v>
      </c>
      <c r="S29" s="120">
        <f t="shared" si="11"/>
        <v>5.0942826738764824</v>
      </c>
    </row>
    <row r="30" spans="1:19" x14ac:dyDescent="0.25">
      <c r="A30" s="108">
        <v>36987</v>
      </c>
      <c r="B30" s="107">
        <v>0.54583333333333328</v>
      </c>
      <c r="C30" s="107"/>
      <c r="D30" s="106">
        <v>0.01</v>
      </c>
      <c r="F30" s="107">
        <v>0.60833333333333328</v>
      </c>
      <c r="H30" s="107">
        <v>0.61249999999999993</v>
      </c>
      <c r="I30" s="117" t="str">
        <f t="shared" si="1"/>
        <v/>
      </c>
      <c r="J30" s="118">
        <f t="shared" si="2"/>
        <v>11.000000000000121</v>
      </c>
      <c r="K30" s="119">
        <f t="shared" si="3"/>
        <v>5.9999999999999787</v>
      </c>
      <c r="L30" s="118">
        <f t="shared" si="4"/>
        <v>1</v>
      </c>
      <c r="M30" s="119">
        <f t="shared" ca="1" si="5"/>
        <v>0.54583333333333328</v>
      </c>
      <c r="N30" s="118" t="str">
        <f t="shared" si="6"/>
        <v/>
      </c>
      <c r="O30" s="118">
        <f t="shared" si="7"/>
        <v>3.3550000000000368</v>
      </c>
      <c r="P30" s="120">
        <f t="shared" si="8"/>
        <v>1.585151363463188</v>
      </c>
      <c r="Q30" s="118">
        <f t="shared" si="9"/>
        <v>5.999999999999979E-2</v>
      </c>
      <c r="R30" s="118">
        <f t="shared" si="10"/>
        <v>3.4150000000000365</v>
      </c>
      <c r="S30" s="120">
        <f t="shared" si="11"/>
        <v>1.6451513634631878</v>
      </c>
    </row>
    <row r="31" spans="1:19" x14ac:dyDescent="0.25">
      <c r="D31" s="106">
        <v>0.6</v>
      </c>
      <c r="F31" s="107">
        <v>0.62013888888888891</v>
      </c>
      <c r="H31" s="107">
        <v>0.62361111111111112</v>
      </c>
      <c r="I31" s="117" t="str">
        <f t="shared" si="1"/>
        <v/>
      </c>
      <c r="J31" s="118">
        <f t="shared" si="2"/>
        <v>11.999999999999957</v>
      </c>
      <c r="K31" s="119">
        <f t="shared" si="3"/>
        <v>4.9999999999999822</v>
      </c>
      <c r="L31" s="118">
        <f t="shared" si="4"/>
        <v>2</v>
      </c>
      <c r="M31" s="119">
        <f t="shared" ca="1" si="5"/>
        <v>0.54583333333333328</v>
      </c>
      <c r="N31" s="118" t="str">
        <f t="shared" si="6"/>
        <v/>
      </c>
      <c r="O31" s="118">
        <f t="shared" si="7"/>
        <v>3.6719999999999868</v>
      </c>
      <c r="P31" s="120">
        <f t="shared" si="8"/>
        <v>1.8037080269649142</v>
      </c>
      <c r="Q31" s="118">
        <f t="shared" si="9"/>
        <v>2.9999999999999893</v>
      </c>
      <c r="R31" s="118">
        <f t="shared" si="10"/>
        <v>6.6719999999999757</v>
      </c>
      <c r="S31" s="120">
        <f t="shared" si="11"/>
        <v>4.8037080269649035</v>
      </c>
    </row>
    <row r="32" spans="1:19" x14ac:dyDescent="0.25">
      <c r="D32" s="106">
        <v>1.2E-2</v>
      </c>
      <c r="F32" s="107">
        <v>0.63194444444444442</v>
      </c>
      <c r="H32" s="107">
        <v>0.63958333333333328</v>
      </c>
      <c r="I32" s="117" t="str">
        <f t="shared" si="1"/>
        <v/>
      </c>
      <c r="J32" s="118">
        <f t="shared" si="2"/>
        <v>17.000000000000099</v>
      </c>
      <c r="K32" s="119">
        <f t="shared" si="3"/>
        <v>10.999999999999961</v>
      </c>
      <c r="L32" s="118">
        <f t="shared" si="4"/>
        <v>3</v>
      </c>
      <c r="M32" s="119">
        <f t="shared" ca="1" si="5"/>
        <v>0.54583333333333328</v>
      </c>
      <c r="N32" s="118" t="str">
        <f t="shared" si="6"/>
        <v/>
      </c>
      <c r="O32" s="118">
        <f t="shared" si="7"/>
        <v>6.902000000000041</v>
      </c>
      <c r="P32" s="120">
        <f t="shared" si="8"/>
        <v>3.1898101344627334</v>
      </c>
      <c r="Q32" s="118">
        <f t="shared" si="9"/>
        <v>0.13199999999999953</v>
      </c>
      <c r="R32" s="118">
        <f t="shared" si="10"/>
        <v>7.0340000000000407</v>
      </c>
      <c r="S32" s="120">
        <f t="shared" si="11"/>
        <v>3.3218101344627331</v>
      </c>
    </row>
    <row r="33" spans="1:19" x14ac:dyDescent="0.25">
      <c r="D33" s="106">
        <v>0.8</v>
      </c>
      <c r="F33" s="107">
        <v>0.65138888888888891</v>
      </c>
      <c r="H33" s="107">
        <v>0.65416666666666667</v>
      </c>
      <c r="I33" s="117">
        <f t="shared" si="1"/>
        <v>0.65763888888888888</v>
      </c>
      <c r="J33" s="118" t="str">
        <f t="shared" si="2"/>
        <v/>
      </c>
      <c r="K33" s="119">
        <f t="shared" si="3"/>
        <v>3.9999999999999858</v>
      </c>
      <c r="L33" s="118">
        <f t="shared" si="4"/>
        <v>4</v>
      </c>
      <c r="M33" s="119">
        <f t="shared" ca="1" si="5"/>
        <v>0.54583333333333328</v>
      </c>
      <c r="N33" s="118" t="e">
        <f t="shared" ca="1" si="6"/>
        <v>#VALUE!</v>
      </c>
      <c r="O33" s="118">
        <f t="shared" si="7"/>
        <v>2</v>
      </c>
      <c r="P33" s="120">
        <f t="shared" si="8"/>
        <v>0.29428267387637186</v>
      </c>
      <c r="Q33" s="118">
        <f t="shared" si="9"/>
        <v>3.1999999999999886</v>
      </c>
      <c r="R33" s="118">
        <f t="shared" si="10"/>
        <v>5.1999999999999886</v>
      </c>
      <c r="S33" s="120">
        <f t="shared" si="11"/>
        <v>3.4942826738763606</v>
      </c>
    </row>
    <row r="34" spans="1:19" x14ac:dyDescent="0.25">
      <c r="A34" s="108">
        <v>36991</v>
      </c>
      <c r="B34" s="107">
        <v>0.53125</v>
      </c>
      <c r="C34" s="107"/>
      <c r="D34" s="106">
        <v>0.01</v>
      </c>
      <c r="F34" s="107">
        <v>0.57361111111111118</v>
      </c>
      <c r="H34" s="107">
        <v>0.57638888888888895</v>
      </c>
      <c r="I34" s="117" t="str">
        <f t="shared" si="1"/>
        <v/>
      </c>
      <c r="J34" s="118">
        <f t="shared" si="2"/>
        <v>8.9999999999998082</v>
      </c>
      <c r="K34" s="119">
        <f t="shared" si="3"/>
        <v>3.9999999999999858</v>
      </c>
      <c r="L34" s="118">
        <f t="shared" si="4"/>
        <v>1</v>
      </c>
      <c r="M34" s="119">
        <f t="shared" ca="1" si="5"/>
        <v>0.53125</v>
      </c>
      <c r="N34" s="118" t="str">
        <f t="shared" si="6"/>
        <v/>
      </c>
      <c r="O34" s="118">
        <f t="shared" si="7"/>
        <v>1.8449999999999609</v>
      </c>
      <c r="P34" s="120">
        <f t="shared" si="8"/>
        <v>0.95153360618970684</v>
      </c>
      <c r="Q34" s="118">
        <f t="shared" si="9"/>
        <v>3.9999999999999862E-2</v>
      </c>
      <c r="R34" s="118">
        <f t="shared" si="10"/>
        <v>1.8849999999999607</v>
      </c>
      <c r="S34" s="120">
        <f t="shared" si="11"/>
        <v>0.99153360618970665</v>
      </c>
    </row>
    <row r="35" spans="1:19" x14ac:dyDescent="0.25">
      <c r="D35" s="106">
        <v>0.4</v>
      </c>
      <c r="F35" s="107">
        <v>0.58263888888888882</v>
      </c>
      <c r="H35" s="107">
        <v>0.58680555555555558</v>
      </c>
      <c r="I35" s="117" t="str">
        <f t="shared" si="1"/>
        <v/>
      </c>
      <c r="J35" s="118">
        <f t="shared" si="2"/>
        <v>4.9999999999999822</v>
      </c>
      <c r="K35" s="119">
        <f t="shared" si="3"/>
        <v>6.0000000000001386</v>
      </c>
      <c r="L35" s="118">
        <f t="shared" si="4"/>
        <v>2</v>
      </c>
      <c r="M35" s="119">
        <f t="shared" ca="1" si="5"/>
        <v>0.53125</v>
      </c>
      <c r="N35" s="118" t="str">
        <f t="shared" si="6"/>
        <v/>
      </c>
      <c r="O35" s="118">
        <f t="shared" si="7"/>
        <v>2.4999999999999911</v>
      </c>
      <c r="P35" s="120">
        <f t="shared" si="8"/>
        <v>2.4663085312535866</v>
      </c>
      <c r="Q35" s="118">
        <f t="shared" si="9"/>
        <v>2.4000000000000554</v>
      </c>
      <c r="R35" s="118">
        <f t="shared" si="10"/>
        <v>4.9000000000000465</v>
      </c>
      <c r="S35" s="120">
        <f t="shared" si="11"/>
        <v>4.866308531253642</v>
      </c>
    </row>
    <row r="36" spans="1:19" x14ac:dyDescent="0.25">
      <c r="D36" s="106">
        <v>0.6</v>
      </c>
      <c r="F36" s="107">
        <v>0.59027777777777779</v>
      </c>
      <c r="H36" s="107">
        <v>0.59583333333333333</v>
      </c>
      <c r="I36" s="117" t="str">
        <f t="shared" si="1"/>
        <v/>
      </c>
      <c r="J36" s="118">
        <f t="shared" si="2"/>
        <v>3.9999999999999858</v>
      </c>
      <c r="K36" s="119">
        <f t="shared" si="3"/>
        <v>7.9999999999999716</v>
      </c>
      <c r="L36" s="118">
        <f t="shared" si="4"/>
        <v>3</v>
      </c>
      <c r="M36" s="119">
        <f t="shared" ca="1" si="5"/>
        <v>0.53125</v>
      </c>
      <c r="N36" s="118" t="str">
        <f t="shared" si="6"/>
        <v/>
      </c>
      <c r="O36" s="118">
        <f t="shared" si="7"/>
        <v>3.1999999999999886</v>
      </c>
      <c r="P36" s="120">
        <f t="shared" si="8"/>
        <v>3.1321883900948655</v>
      </c>
      <c r="Q36" s="118">
        <f t="shared" si="9"/>
        <v>4.7999999999999829</v>
      </c>
      <c r="R36" s="118">
        <f t="shared" si="10"/>
        <v>7.9999999999999716</v>
      </c>
      <c r="S36" s="120">
        <f t="shared" si="11"/>
        <v>7.9321883900948489</v>
      </c>
    </row>
    <row r="37" spans="1:19" x14ac:dyDescent="0.25">
      <c r="D37" s="106">
        <v>1</v>
      </c>
      <c r="F37" s="107">
        <v>0.59861111111111109</v>
      </c>
      <c r="H37" s="107">
        <v>0.60069444444444442</v>
      </c>
      <c r="I37" s="117" t="str">
        <f t="shared" si="1"/>
        <v/>
      </c>
      <c r="J37" s="118">
        <f t="shared" si="2"/>
        <v>12.999999999999954</v>
      </c>
      <c r="K37" s="119">
        <f t="shared" si="3"/>
        <v>2.9999999999999893</v>
      </c>
      <c r="L37" s="118">
        <f t="shared" si="4"/>
        <v>4</v>
      </c>
      <c r="M37" s="119">
        <f t="shared" ca="1" si="5"/>
        <v>0.53125</v>
      </c>
      <c r="N37" s="118" t="str">
        <f t="shared" si="6"/>
        <v/>
      </c>
      <c r="O37" s="118">
        <f t="shared" si="7"/>
        <v>6.5649999999999764</v>
      </c>
      <c r="P37" s="120">
        <f t="shared" si="8"/>
        <v>2.7947450682604584</v>
      </c>
      <c r="Q37" s="118">
        <f t="shared" si="9"/>
        <v>2.9999999999999893</v>
      </c>
      <c r="R37" s="118">
        <f t="shared" si="10"/>
        <v>9.5649999999999658</v>
      </c>
      <c r="S37" s="120">
        <f t="shared" si="11"/>
        <v>5.7947450682604478</v>
      </c>
    </row>
    <row r="38" spans="1:19" x14ac:dyDescent="0.25">
      <c r="D38" s="106">
        <v>0.01</v>
      </c>
      <c r="F38" s="107">
        <v>0.60972222222222217</v>
      </c>
      <c r="H38" s="107">
        <v>0.6166666666666667</v>
      </c>
      <c r="I38" s="117" t="str">
        <f t="shared" si="1"/>
        <v/>
      </c>
      <c r="J38" s="118">
        <f t="shared" si="2"/>
        <v>7.9999999999999716</v>
      </c>
      <c r="K38" s="119">
        <f t="shared" si="3"/>
        <v>10.000000000000124</v>
      </c>
      <c r="L38" s="118">
        <f t="shared" si="4"/>
        <v>5</v>
      </c>
      <c r="M38" s="119">
        <f t="shared" ca="1" si="5"/>
        <v>0.53125</v>
      </c>
      <c r="N38" s="118" t="str">
        <f t="shared" si="6"/>
        <v/>
      </c>
      <c r="O38" s="118">
        <f t="shared" si="7"/>
        <v>3.2399999999999887</v>
      </c>
      <c r="P38" s="120">
        <f t="shared" si="8"/>
        <v>1.4422875408093356</v>
      </c>
      <c r="Q38" s="118">
        <f t="shared" si="9"/>
        <v>0.10000000000000124</v>
      </c>
      <c r="R38" s="118">
        <f t="shared" si="10"/>
        <v>3.3399999999999901</v>
      </c>
      <c r="S38" s="120">
        <f t="shared" si="11"/>
        <v>1.5422875408093368</v>
      </c>
    </row>
    <row r="39" spans="1:19" x14ac:dyDescent="0.25">
      <c r="D39" s="106">
        <v>0.8</v>
      </c>
      <c r="F39" s="107">
        <v>0.62222222222222223</v>
      </c>
      <c r="H39" s="107">
        <v>0.62430555555555556</v>
      </c>
      <c r="I39" s="117" t="str">
        <f t="shared" si="1"/>
        <v/>
      </c>
      <c r="J39" s="118">
        <f t="shared" si="2"/>
        <v>10.999999999999961</v>
      </c>
      <c r="K39" s="119">
        <f t="shared" si="3"/>
        <v>2.9999999999999893</v>
      </c>
      <c r="L39" s="118">
        <f t="shared" si="4"/>
        <v>6</v>
      </c>
      <c r="M39" s="119">
        <f t="shared" ca="1" si="5"/>
        <v>0.53125</v>
      </c>
      <c r="N39" s="118" t="str">
        <f t="shared" si="6"/>
        <v/>
      </c>
      <c r="O39" s="118">
        <f t="shared" si="7"/>
        <v>4.5649999999999844</v>
      </c>
      <c r="P39" s="120">
        <f t="shared" si="8"/>
        <v>2.579656988118983</v>
      </c>
      <c r="Q39" s="118">
        <f t="shared" si="9"/>
        <v>2.3999999999999915</v>
      </c>
      <c r="R39" s="118">
        <f t="shared" si="10"/>
        <v>6.9649999999999759</v>
      </c>
      <c r="S39" s="120">
        <f t="shared" si="11"/>
        <v>4.9796569881189745</v>
      </c>
    </row>
    <row r="40" spans="1:19" x14ac:dyDescent="0.25">
      <c r="D40" s="106">
        <v>0.03</v>
      </c>
      <c r="F40" s="107">
        <v>0.63194444444444442</v>
      </c>
      <c r="H40" s="107">
        <v>0.63472222222222219</v>
      </c>
      <c r="I40" s="117" t="str">
        <f t="shared" si="1"/>
        <v/>
      </c>
      <c r="J40" s="118">
        <f t="shared" si="2"/>
        <v>8.0000000000001315</v>
      </c>
      <c r="K40" s="119">
        <f t="shared" si="3"/>
        <v>3.9999999999999858</v>
      </c>
      <c r="L40" s="118">
        <f t="shared" si="4"/>
        <v>7</v>
      </c>
      <c r="M40" s="119">
        <f t="shared" ca="1" si="5"/>
        <v>0.53125</v>
      </c>
      <c r="N40" s="118" t="str">
        <f t="shared" si="6"/>
        <v/>
      </c>
      <c r="O40" s="118">
        <f t="shared" si="7"/>
        <v>1.3200000000000216</v>
      </c>
      <c r="P40" s="120">
        <f t="shared" si="8"/>
        <v>0.93808830288417533</v>
      </c>
      <c r="Q40" s="118">
        <f t="shared" si="9"/>
        <v>0.11999999999999957</v>
      </c>
      <c r="R40" s="118">
        <f t="shared" si="10"/>
        <v>1.4400000000000213</v>
      </c>
      <c r="S40" s="120">
        <f t="shared" si="11"/>
        <v>1.058088302884175</v>
      </c>
    </row>
    <row r="41" spans="1:19" x14ac:dyDescent="0.25">
      <c r="D41" s="106">
        <v>0.3</v>
      </c>
      <c r="F41" s="107">
        <v>0.64027777777777783</v>
      </c>
      <c r="H41" s="107">
        <v>0.64444444444444449</v>
      </c>
      <c r="I41" s="117" t="str">
        <f t="shared" si="1"/>
        <v/>
      </c>
      <c r="J41" s="118">
        <f t="shared" si="2"/>
        <v>3.9999999999999858</v>
      </c>
      <c r="K41" s="119">
        <f t="shared" si="3"/>
        <v>5.9999999999999787</v>
      </c>
      <c r="L41" s="118">
        <f t="shared" si="4"/>
        <v>8</v>
      </c>
      <c r="M41" s="119">
        <f t="shared" ca="1" si="5"/>
        <v>0.53125</v>
      </c>
      <c r="N41" s="118" t="str">
        <f t="shared" si="6"/>
        <v/>
      </c>
      <c r="O41" s="118">
        <f t="shared" si="7"/>
        <v>1.5999999999999943</v>
      </c>
      <c r="P41" s="120">
        <f t="shared" si="8"/>
        <v>1.5660962389177804</v>
      </c>
      <c r="Q41" s="118">
        <f t="shared" si="9"/>
        <v>1.7999999999999936</v>
      </c>
      <c r="R41" s="118">
        <f t="shared" si="10"/>
        <v>3.3999999999999879</v>
      </c>
      <c r="S41" s="120">
        <f t="shared" si="11"/>
        <v>3.3660962389177742</v>
      </c>
    </row>
    <row r="42" spans="1:19" x14ac:dyDescent="0.25">
      <c r="D42" s="106">
        <v>0.5</v>
      </c>
      <c r="F42" s="107">
        <v>0.64722222222222225</v>
      </c>
      <c r="H42" s="107">
        <v>0.65</v>
      </c>
      <c r="I42" s="117" t="str">
        <f t="shared" si="1"/>
        <v/>
      </c>
      <c r="J42" s="118">
        <f t="shared" si="2"/>
        <v>6.9999999999999751</v>
      </c>
      <c r="K42" s="119">
        <f t="shared" si="3"/>
        <v>3.9999999999999858</v>
      </c>
      <c r="L42" s="118">
        <f t="shared" si="4"/>
        <v>9</v>
      </c>
      <c r="M42" s="119">
        <f t="shared" ca="1" si="5"/>
        <v>0.53125</v>
      </c>
      <c r="N42" s="118" t="str">
        <f t="shared" si="6"/>
        <v/>
      </c>
      <c r="O42" s="118">
        <f t="shared" si="7"/>
        <v>7.6999999999999735</v>
      </c>
      <c r="P42" s="120">
        <f t="shared" si="8"/>
        <v>6.8640123615029607</v>
      </c>
      <c r="Q42" s="118">
        <f t="shared" si="9"/>
        <v>1.9999999999999929</v>
      </c>
      <c r="R42" s="118">
        <f t="shared" si="10"/>
        <v>9.6999999999999673</v>
      </c>
      <c r="S42" s="120">
        <f t="shared" si="11"/>
        <v>8.8640123615029545</v>
      </c>
    </row>
    <row r="43" spans="1:19" x14ac:dyDescent="0.25">
      <c r="D43" s="106">
        <v>1.7</v>
      </c>
      <c r="F43" s="107">
        <v>0.65486111111111112</v>
      </c>
      <c r="H43" s="107">
        <v>0.65694444444444444</v>
      </c>
      <c r="I43" s="117" t="str">
        <f t="shared" si="1"/>
        <v/>
      </c>
      <c r="J43" s="118">
        <f t="shared" si="2"/>
        <v>5.9999999999999787</v>
      </c>
      <c r="K43" s="119">
        <f t="shared" si="3"/>
        <v>2.9999999999999893</v>
      </c>
      <c r="L43" s="118">
        <f t="shared" si="4"/>
        <v>10</v>
      </c>
      <c r="M43" s="119">
        <f t="shared" ca="1" si="5"/>
        <v>0.53125</v>
      </c>
      <c r="N43" s="118" t="str">
        <f t="shared" si="6"/>
        <v/>
      </c>
      <c r="O43" s="118">
        <f t="shared" si="7"/>
        <v>7.4999999999999734</v>
      </c>
      <c r="P43" s="120">
        <f t="shared" si="8"/>
        <v>7.1639781746135869</v>
      </c>
      <c r="Q43" s="118">
        <f t="shared" si="9"/>
        <v>5.0999999999999819</v>
      </c>
      <c r="R43" s="118">
        <f t="shared" si="10"/>
        <v>12.599999999999955</v>
      </c>
      <c r="S43" s="120">
        <f t="shared" si="11"/>
        <v>12.26397817461357</v>
      </c>
    </row>
    <row r="44" spans="1:19" x14ac:dyDescent="0.25">
      <c r="D44" s="106">
        <v>0.8</v>
      </c>
      <c r="F44" s="107">
        <v>0.66111111111111109</v>
      </c>
      <c r="H44" s="107">
        <v>0.66319444444444442</v>
      </c>
      <c r="I44" s="117" t="str">
        <f t="shared" si="1"/>
        <v/>
      </c>
      <c r="J44" s="118">
        <f t="shared" si="2"/>
        <v>3.9999999999999858</v>
      </c>
      <c r="K44" s="119">
        <f t="shared" si="3"/>
        <v>2.9999999999999893</v>
      </c>
      <c r="L44" s="118">
        <f t="shared" si="4"/>
        <v>11</v>
      </c>
      <c r="M44" s="119">
        <f t="shared" ca="1" si="5"/>
        <v>0.53125</v>
      </c>
      <c r="N44" s="118" t="str">
        <f t="shared" si="6"/>
        <v/>
      </c>
      <c r="O44" s="118">
        <f t="shared" si="7"/>
        <v>3.9999999999999858</v>
      </c>
      <c r="P44" s="120">
        <f t="shared" si="8"/>
        <v>3.9460895949040662</v>
      </c>
      <c r="Q44" s="118">
        <f t="shared" si="9"/>
        <v>2.3999999999999915</v>
      </c>
      <c r="R44" s="118">
        <f t="shared" si="10"/>
        <v>6.3999999999999773</v>
      </c>
      <c r="S44" s="120">
        <f t="shared" si="11"/>
        <v>6.3460895949040577</v>
      </c>
    </row>
    <row r="45" spans="1:19" x14ac:dyDescent="0.25">
      <c r="D45" s="106">
        <v>1.2</v>
      </c>
      <c r="F45" s="107">
        <v>0.66597222222222219</v>
      </c>
      <c r="H45" s="107">
        <v>0.66805555555555562</v>
      </c>
      <c r="I45" s="117">
        <f t="shared" si="1"/>
        <v>0.67152777777777783</v>
      </c>
      <c r="J45" s="118" t="str">
        <f t="shared" si="2"/>
        <v/>
      </c>
      <c r="K45" s="119">
        <f t="shared" si="3"/>
        <v>3.0000000000001492</v>
      </c>
      <c r="L45" s="118">
        <f t="shared" si="4"/>
        <v>12</v>
      </c>
      <c r="M45" s="119">
        <f t="shared" ca="1" si="5"/>
        <v>0.53125</v>
      </c>
      <c r="N45" s="118" t="e">
        <f t="shared" ca="1" si="6"/>
        <v>#VALUE!</v>
      </c>
      <c r="O45" s="118">
        <f t="shared" si="7"/>
        <v>3</v>
      </c>
      <c r="P45" s="120">
        <f t="shared" si="8"/>
        <v>0.42863776878823368</v>
      </c>
      <c r="Q45" s="118">
        <f t="shared" si="9"/>
        <v>3.6000000000001791</v>
      </c>
      <c r="R45" s="118">
        <f t="shared" si="10"/>
        <v>6.6000000000001791</v>
      </c>
      <c r="S45" s="120">
        <f t="shared" si="11"/>
        <v>4.0286377687884123</v>
      </c>
    </row>
    <row r="46" spans="1:19" x14ac:dyDescent="0.25">
      <c r="A46" s="108">
        <v>36992</v>
      </c>
      <c r="B46" s="106">
        <v>811</v>
      </c>
      <c r="D46" s="106">
        <v>0.01</v>
      </c>
      <c r="F46" s="107">
        <v>0.56666666666666665</v>
      </c>
      <c r="H46" s="107">
        <v>0.57986111111111105</v>
      </c>
      <c r="I46" s="117" t="str">
        <f t="shared" si="1"/>
        <v/>
      </c>
      <c r="J46" s="118">
        <f t="shared" si="2"/>
        <v>10.000000000000124</v>
      </c>
      <c r="K46" s="119">
        <f t="shared" si="3"/>
        <v>18.999999999999932</v>
      </c>
      <c r="L46" s="118">
        <f t="shared" si="4"/>
        <v>1</v>
      </c>
      <c r="M46" s="119">
        <f t="shared" ca="1" si="5"/>
        <v>811</v>
      </c>
      <c r="N46" s="118" t="str">
        <f t="shared" si="6"/>
        <v/>
      </c>
      <c r="O46" s="118">
        <f t="shared" si="7"/>
        <v>100.05000000000125</v>
      </c>
      <c r="P46" s="120">
        <f t="shared" si="8"/>
        <v>26.299854471624098</v>
      </c>
      <c r="Q46" s="118">
        <f t="shared" si="9"/>
        <v>0.18999999999999934</v>
      </c>
      <c r="R46" s="118">
        <f t="shared" si="10"/>
        <v>100.24000000000125</v>
      </c>
      <c r="S46" s="120">
        <f t="shared" si="11"/>
        <v>26.489854471624096</v>
      </c>
    </row>
    <row r="47" spans="1:19" x14ac:dyDescent="0.25">
      <c r="D47" s="106">
        <v>20</v>
      </c>
      <c r="F47" s="107">
        <v>0.58680555555555558</v>
      </c>
      <c r="H47" s="107">
        <v>0.67291666666666661</v>
      </c>
      <c r="I47" s="117">
        <f t="shared" si="1"/>
        <v>0.67638888888888882</v>
      </c>
      <c r="J47" s="118" t="str">
        <f t="shared" si="2"/>
        <v/>
      </c>
      <c r="K47" s="119">
        <f t="shared" si="3"/>
        <v>123.99999999999989</v>
      </c>
      <c r="L47" s="118">
        <f t="shared" si="4"/>
        <v>2</v>
      </c>
      <c r="M47" s="119">
        <f t="shared" ca="1" si="5"/>
        <v>811</v>
      </c>
      <c r="N47" s="118">
        <f t="shared" ca="1" si="6"/>
        <v>482.99999999999989</v>
      </c>
      <c r="O47" s="118">
        <f t="shared" si="7"/>
        <v>50</v>
      </c>
      <c r="P47" s="120">
        <f t="shared" si="8"/>
        <v>5.9484036251947776</v>
      </c>
      <c r="Q47" s="118">
        <f t="shared" si="9"/>
        <v>2479.9999999999977</v>
      </c>
      <c r="R47" s="118">
        <f t="shared" si="10"/>
        <v>2529.9999999999977</v>
      </c>
      <c r="S47" s="120">
        <f t="shared" si="11"/>
        <v>2485.9484036251924</v>
      </c>
    </row>
    <row r="48" spans="1:19" x14ac:dyDescent="0.25">
      <c r="A48" s="108">
        <v>36993</v>
      </c>
      <c r="B48" s="106">
        <v>1323</v>
      </c>
      <c r="D48" s="106">
        <v>0.01</v>
      </c>
      <c r="F48" s="107">
        <v>0.58750000000000002</v>
      </c>
      <c r="H48" s="107">
        <v>0.58888888888888891</v>
      </c>
      <c r="I48" s="117" t="str">
        <f t="shared" si="1"/>
        <v/>
      </c>
      <c r="J48" s="118">
        <f t="shared" si="2"/>
        <v>7.9999999999999716</v>
      </c>
      <c r="K48" s="119">
        <f t="shared" si="3"/>
        <v>1.9999999999999929</v>
      </c>
      <c r="L48" s="118">
        <f t="shared" si="4"/>
        <v>1</v>
      </c>
      <c r="M48" s="119">
        <f t="shared" ca="1" si="5"/>
        <v>1323</v>
      </c>
      <c r="N48" s="118" t="str">
        <f t="shared" si="6"/>
        <v/>
      </c>
      <c r="O48" s="118">
        <f t="shared" si="7"/>
        <v>8.0399999999999707</v>
      </c>
      <c r="P48" s="120">
        <f t="shared" si="8"/>
        <v>3.0047839454646295</v>
      </c>
      <c r="Q48" s="118">
        <f t="shared" si="9"/>
        <v>1.9999999999999931E-2</v>
      </c>
      <c r="R48" s="118">
        <f t="shared" si="10"/>
        <v>8.0599999999999703</v>
      </c>
      <c r="S48" s="120">
        <f t="shared" si="11"/>
        <v>3.0247839454646295</v>
      </c>
    </row>
    <row r="49" spans="1:19" x14ac:dyDescent="0.25">
      <c r="D49" s="106">
        <v>2</v>
      </c>
      <c r="F49" s="107">
        <v>0.59444444444444444</v>
      </c>
      <c r="H49" s="107">
        <v>0.61805555555555558</v>
      </c>
      <c r="I49" s="117">
        <f t="shared" si="1"/>
        <v>0.62152777777777779</v>
      </c>
      <c r="J49" s="118" t="str">
        <f t="shared" si="2"/>
        <v/>
      </c>
      <c r="K49" s="119">
        <f t="shared" si="3"/>
        <v>34.000000000000043</v>
      </c>
      <c r="L49" s="118">
        <f t="shared" si="4"/>
        <v>2</v>
      </c>
      <c r="M49" s="119">
        <f t="shared" ca="1" si="5"/>
        <v>1323</v>
      </c>
      <c r="N49" s="118">
        <f t="shared" ca="1" si="6"/>
        <v>92</v>
      </c>
      <c r="O49" s="118">
        <f t="shared" si="7"/>
        <v>5</v>
      </c>
      <c r="P49" s="120">
        <f t="shared" si="8"/>
        <v>0.68924379203313568</v>
      </c>
      <c r="Q49" s="118">
        <f t="shared" si="9"/>
        <v>68.000000000000085</v>
      </c>
      <c r="R49" s="118">
        <f t="shared" si="10"/>
        <v>73.000000000000085</v>
      </c>
      <c r="S49" s="120">
        <f t="shared" si="11"/>
        <v>68.689243792033224</v>
      </c>
    </row>
    <row r="50" spans="1:19" x14ac:dyDescent="0.25">
      <c r="A50" s="108">
        <v>36994</v>
      </c>
      <c r="B50" s="106">
        <v>1310</v>
      </c>
      <c r="D50" s="106">
        <v>1.2E-2</v>
      </c>
      <c r="F50" s="107">
        <v>0.58888888888888891</v>
      </c>
      <c r="H50" s="107">
        <v>0.59236111111111112</v>
      </c>
      <c r="I50" s="117" t="str">
        <f t="shared" si="1"/>
        <v/>
      </c>
      <c r="J50" s="118">
        <f t="shared" si="2"/>
        <v>16.99999999999994</v>
      </c>
      <c r="K50" s="119">
        <f t="shared" si="3"/>
        <v>4.9999999999999822</v>
      </c>
      <c r="L50" s="118">
        <f t="shared" si="4"/>
        <v>1</v>
      </c>
      <c r="M50" s="119">
        <f t="shared" ca="1" si="5"/>
        <v>1310</v>
      </c>
      <c r="N50" s="118" t="str">
        <f t="shared" si="6"/>
        <v/>
      </c>
      <c r="O50" s="118">
        <f t="shared" si="7"/>
        <v>1.2919999999999956</v>
      </c>
      <c r="P50" s="120">
        <f t="shared" si="8"/>
        <v>0.88575560593951774</v>
      </c>
      <c r="Q50" s="118">
        <f t="shared" si="9"/>
        <v>5.999999999999979E-2</v>
      </c>
      <c r="R50" s="118">
        <f t="shared" si="10"/>
        <v>1.3519999999999954</v>
      </c>
      <c r="S50" s="120">
        <f t="shared" si="11"/>
        <v>0.94575560593951757</v>
      </c>
    </row>
    <row r="51" spans="1:19" x14ac:dyDescent="0.25">
      <c r="D51" s="106">
        <v>0.14000000000000001</v>
      </c>
      <c r="F51" s="107">
        <v>0.60416666666666663</v>
      </c>
      <c r="H51" s="107">
        <v>0.60763888888888895</v>
      </c>
      <c r="I51" s="117" t="str">
        <f t="shared" si="1"/>
        <v/>
      </c>
      <c r="J51" s="118">
        <f t="shared" si="2"/>
        <v>14.999999999999947</v>
      </c>
      <c r="K51" s="119">
        <f t="shared" si="3"/>
        <v>5.0000000000001421</v>
      </c>
      <c r="L51" s="118">
        <f t="shared" si="4"/>
        <v>2</v>
      </c>
      <c r="M51" s="119">
        <f t="shared" ca="1" si="5"/>
        <v>1310</v>
      </c>
      <c r="N51" s="118" t="str">
        <f t="shared" si="6"/>
        <v/>
      </c>
      <c r="O51" s="118">
        <f t="shared" si="7"/>
        <v>1.0949999999999962</v>
      </c>
      <c r="P51" s="120">
        <f t="shared" si="8"/>
        <v>0.63815126505483344</v>
      </c>
      <c r="Q51" s="118">
        <f t="shared" si="9"/>
        <v>0.70000000000001994</v>
      </c>
      <c r="R51" s="118">
        <f t="shared" si="10"/>
        <v>1.7950000000000161</v>
      </c>
      <c r="S51" s="120">
        <f t="shared" si="11"/>
        <v>1.3381512650548535</v>
      </c>
    </row>
    <row r="52" spans="1:19" x14ac:dyDescent="0.25">
      <c r="D52" s="106">
        <v>6.0000000000000001E-3</v>
      </c>
      <c r="F52" s="107">
        <v>0.61805555555555558</v>
      </c>
      <c r="H52" s="107">
        <v>0.62013888888888891</v>
      </c>
      <c r="I52" s="117">
        <f t="shared" si="1"/>
        <v>0.62361111111111112</v>
      </c>
      <c r="J52" s="118" t="str">
        <f t="shared" si="2"/>
        <v/>
      </c>
      <c r="K52" s="119">
        <f t="shared" si="3"/>
        <v>2.9999999999999893</v>
      </c>
      <c r="L52" s="118">
        <f t="shared" si="4"/>
        <v>3</v>
      </c>
      <c r="M52" s="119">
        <f t="shared" ca="1" si="5"/>
        <v>1310</v>
      </c>
      <c r="N52" s="118">
        <f t="shared" ca="1" si="6"/>
        <v>108.0000000000001</v>
      </c>
      <c r="O52" s="118">
        <f t="shared" si="7"/>
        <v>1.4999999999999999E-2</v>
      </c>
      <c r="P52" s="120">
        <f t="shared" si="8"/>
        <v>3.4478976438256192E-3</v>
      </c>
      <c r="Q52" s="118">
        <f t="shared" si="9"/>
        <v>1.7999999999999936E-2</v>
      </c>
      <c r="R52" s="118">
        <f t="shared" si="10"/>
        <v>3.2999999999999932E-2</v>
      </c>
      <c r="S52" s="120">
        <f t="shared" si="11"/>
        <v>2.1447897643825556E-2</v>
      </c>
    </row>
    <row r="53" spans="1:19" x14ac:dyDescent="0.25">
      <c r="A53" s="108">
        <v>36998</v>
      </c>
      <c r="B53" s="106">
        <v>858</v>
      </c>
      <c r="D53" s="106">
        <v>0.02</v>
      </c>
      <c r="F53" s="107">
        <v>0.47916666666666669</v>
      </c>
      <c r="H53" s="107">
        <v>0.48194444444444445</v>
      </c>
      <c r="I53" s="117" t="str">
        <f t="shared" si="1"/>
        <v/>
      </c>
      <c r="J53" s="118">
        <f t="shared" si="2"/>
        <v>7.9999999999999716</v>
      </c>
      <c r="K53" s="119">
        <f t="shared" si="3"/>
        <v>3.9999999999999858</v>
      </c>
      <c r="L53" s="118">
        <f t="shared" si="4"/>
        <v>1</v>
      </c>
      <c r="M53" s="119">
        <f t="shared" ca="1" si="5"/>
        <v>858</v>
      </c>
      <c r="N53" s="118" t="str">
        <f t="shared" si="6"/>
        <v/>
      </c>
      <c r="O53" s="118">
        <f t="shared" si="7"/>
        <v>80.079999999999714</v>
      </c>
      <c r="P53" s="120">
        <f t="shared" si="8"/>
        <v>23.139377312527735</v>
      </c>
      <c r="Q53" s="118">
        <f t="shared" si="9"/>
        <v>7.9999999999999724E-2</v>
      </c>
      <c r="R53" s="118">
        <f t="shared" si="10"/>
        <v>80.159999999999712</v>
      </c>
      <c r="S53" s="120">
        <f t="shared" si="11"/>
        <v>23.219377312527733</v>
      </c>
    </row>
    <row r="54" spans="1:19" x14ac:dyDescent="0.25">
      <c r="D54" s="106">
        <v>20</v>
      </c>
      <c r="F54" s="107">
        <v>0.48749999999999999</v>
      </c>
      <c r="H54" s="107">
        <v>0.49305555555555558</v>
      </c>
      <c r="I54" s="117">
        <f t="shared" si="1"/>
        <v>0.49652777777777779</v>
      </c>
      <c r="J54" s="118" t="str">
        <f t="shared" si="2"/>
        <v/>
      </c>
      <c r="K54" s="119">
        <f t="shared" si="3"/>
        <v>8.0000000000000515</v>
      </c>
      <c r="L54" s="118">
        <f t="shared" si="4"/>
        <v>2</v>
      </c>
      <c r="M54" s="119">
        <f t="shared" ca="1" si="5"/>
        <v>858</v>
      </c>
      <c r="N54" s="118">
        <f t="shared" ca="1" si="6"/>
        <v>177</v>
      </c>
      <c r="O54" s="118">
        <f t="shared" si="7"/>
        <v>50</v>
      </c>
      <c r="P54" s="120">
        <f t="shared" si="8"/>
        <v>5.9484036251947776</v>
      </c>
      <c r="Q54" s="118">
        <f t="shared" si="9"/>
        <v>160.00000000000102</v>
      </c>
      <c r="R54" s="118">
        <f t="shared" si="10"/>
        <v>210.00000000000102</v>
      </c>
      <c r="S54" s="120">
        <f t="shared" si="11"/>
        <v>165.94840362519579</v>
      </c>
    </row>
    <row r="55" spans="1:19" x14ac:dyDescent="0.25">
      <c r="A55" s="108">
        <v>36998</v>
      </c>
      <c r="B55" s="106">
        <v>1243</v>
      </c>
      <c r="D55" s="106">
        <v>0.01</v>
      </c>
      <c r="F55" s="107">
        <v>0.55277777777777781</v>
      </c>
      <c r="H55" s="107">
        <v>0.55555555555555558</v>
      </c>
      <c r="I55" s="117" t="str">
        <f t="shared" si="1"/>
        <v/>
      </c>
      <c r="J55" s="118">
        <f t="shared" si="2"/>
        <v>6.9999999999999751</v>
      </c>
      <c r="K55" s="119">
        <f t="shared" si="3"/>
        <v>3.9999999999999858</v>
      </c>
      <c r="L55" s="118">
        <f t="shared" si="4"/>
        <v>1</v>
      </c>
      <c r="M55" s="119">
        <f t="shared" ca="1" si="5"/>
        <v>1243</v>
      </c>
      <c r="N55" s="118" t="str">
        <f t="shared" si="6"/>
        <v/>
      </c>
      <c r="O55" s="118">
        <f t="shared" si="7"/>
        <v>0.38499999999999862</v>
      </c>
      <c r="P55" s="120">
        <f t="shared" si="8"/>
        <v>0.27361621771209477</v>
      </c>
      <c r="Q55" s="118">
        <f t="shared" si="9"/>
        <v>3.9999999999999862E-2</v>
      </c>
      <c r="R55" s="118">
        <f t="shared" si="10"/>
        <v>0.42499999999999849</v>
      </c>
      <c r="S55" s="120">
        <f t="shared" si="11"/>
        <v>0.31361621771209464</v>
      </c>
    </row>
    <row r="56" spans="1:19" x14ac:dyDescent="0.25">
      <c r="D56" s="106">
        <v>0.1</v>
      </c>
      <c r="F56" s="107">
        <v>0.56041666666666667</v>
      </c>
      <c r="H56" s="107">
        <v>0.56527777777777777</v>
      </c>
      <c r="I56" s="117" t="str">
        <f t="shared" si="1"/>
        <v/>
      </c>
      <c r="J56" s="118">
        <f t="shared" si="2"/>
        <v>3.9999999999999858</v>
      </c>
      <c r="K56" s="119">
        <f t="shared" si="3"/>
        <v>6.9999999999999751</v>
      </c>
      <c r="L56" s="118">
        <f t="shared" si="4"/>
        <v>2</v>
      </c>
      <c r="M56" s="119">
        <f t="shared" ca="1" si="5"/>
        <v>1243</v>
      </c>
      <c r="N56" s="118" t="str">
        <f t="shared" si="6"/>
        <v/>
      </c>
      <c r="O56" s="118">
        <f t="shared" si="7"/>
        <v>0.51999999999999813</v>
      </c>
      <c r="P56" s="120">
        <f t="shared" si="8"/>
        <v>0.51063842903448653</v>
      </c>
      <c r="Q56" s="118">
        <f t="shared" si="9"/>
        <v>0.69999999999999751</v>
      </c>
      <c r="R56" s="118">
        <f t="shared" si="10"/>
        <v>1.2199999999999958</v>
      </c>
      <c r="S56" s="120">
        <f t="shared" si="11"/>
        <v>1.210638429034484</v>
      </c>
    </row>
    <row r="57" spans="1:19" x14ac:dyDescent="0.25">
      <c r="D57" s="106">
        <v>0.16</v>
      </c>
      <c r="F57" s="107">
        <v>0.56805555555555554</v>
      </c>
      <c r="H57" s="107">
        <v>0.5708333333333333</v>
      </c>
      <c r="I57" s="117" t="str">
        <f t="shared" si="1"/>
        <v/>
      </c>
      <c r="J57" s="118">
        <f t="shared" si="2"/>
        <v>4.0000000000001457</v>
      </c>
      <c r="K57" s="119">
        <f t="shared" si="3"/>
        <v>3.9999999999999858</v>
      </c>
      <c r="L57" s="118">
        <f t="shared" si="4"/>
        <v>3</v>
      </c>
      <c r="M57" s="119">
        <f t="shared" ca="1" si="5"/>
        <v>1243</v>
      </c>
      <c r="N57" s="118" t="str">
        <f t="shared" si="6"/>
        <v/>
      </c>
      <c r="O57" s="118">
        <f t="shared" si="7"/>
        <v>0.96000000000003494</v>
      </c>
      <c r="P57" s="120">
        <f t="shared" si="8"/>
        <v>0.92332898890618698</v>
      </c>
      <c r="Q57" s="118">
        <f t="shared" si="9"/>
        <v>0.63999999999999779</v>
      </c>
      <c r="R57" s="118">
        <f t="shared" si="10"/>
        <v>1.6000000000000327</v>
      </c>
      <c r="S57" s="120">
        <f t="shared" si="11"/>
        <v>1.5633289889061848</v>
      </c>
    </row>
    <row r="58" spans="1:19" x14ac:dyDescent="0.25">
      <c r="D58" s="106">
        <v>0.32</v>
      </c>
      <c r="F58" s="107">
        <v>0.57361111111111118</v>
      </c>
      <c r="H58" s="107">
        <v>0.5756944444444444</v>
      </c>
      <c r="I58" s="117" t="str">
        <f t="shared" si="1"/>
        <v/>
      </c>
      <c r="J58" s="118">
        <f t="shared" si="2"/>
        <v>9.0000000000001279</v>
      </c>
      <c r="K58" s="119">
        <f t="shared" si="3"/>
        <v>2.9999999999998295</v>
      </c>
      <c r="L58" s="118">
        <f t="shared" si="4"/>
        <v>4</v>
      </c>
      <c r="M58" s="119">
        <f t="shared" ca="1" si="5"/>
        <v>1243</v>
      </c>
      <c r="N58" s="118" t="str">
        <f t="shared" si="6"/>
        <v/>
      </c>
      <c r="O58" s="118">
        <f t="shared" si="7"/>
        <v>1.4850000000000212</v>
      </c>
      <c r="P58" s="120">
        <f t="shared" si="8"/>
        <v>0.80504633448519569</v>
      </c>
      <c r="Q58" s="118">
        <f t="shared" si="9"/>
        <v>0.95999999999994545</v>
      </c>
      <c r="R58" s="118">
        <f t="shared" si="10"/>
        <v>2.4449999999999665</v>
      </c>
      <c r="S58" s="120">
        <f t="shared" si="11"/>
        <v>1.7650463344851413</v>
      </c>
    </row>
    <row r="59" spans="1:19" x14ac:dyDescent="0.25">
      <c r="D59" s="106">
        <v>0.01</v>
      </c>
      <c r="F59" s="107">
        <v>0.58194444444444449</v>
      </c>
      <c r="H59" s="107">
        <v>0.58402777777777781</v>
      </c>
      <c r="I59" s="117" t="str">
        <f t="shared" si="1"/>
        <v/>
      </c>
      <c r="J59" s="118">
        <f t="shared" si="2"/>
        <v>9.9999999999999645</v>
      </c>
      <c r="K59" s="119">
        <f t="shared" si="3"/>
        <v>2.9999999999999893</v>
      </c>
      <c r="L59" s="118">
        <f t="shared" si="4"/>
        <v>5</v>
      </c>
      <c r="M59" s="119">
        <f t="shared" ca="1" si="5"/>
        <v>1243</v>
      </c>
      <c r="N59" s="118" t="str">
        <f t="shared" si="6"/>
        <v/>
      </c>
      <c r="O59" s="118">
        <f t="shared" si="7"/>
        <v>0.94999999999999662</v>
      </c>
      <c r="P59" s="120">
        <f t="shared" si="8"/>
        <v>0.58817885368865996</v>
      </c>
      <c r="Q59" s="118">
        <f t="shared" si="9"/>
        <v>2.9999999999999895E-2</v>
      </c>
      <c r="R59" s="118">
        <f t="shared" si="10"/>
        <v>0.97999999999999654</v>
      </c>
      <c r="S59" s="120">
        <f t="shared" si="11"/>
        <v>0.61817885368865988</v>
      </c>
    </row>
    <row r="60" spans="1:19" x14ac:dyDescent="0.25">
      <c r="D60" s="106">
        <v>0.18</v>
      </c>
      <c r="F60" s="107">
        <v>0.59097222222222223</v>
      </c>
      <c r="H60" s="107">
        <v>0.59375</v>
      </c>
      <c r="I60" s="117" t="str">
        <f t="shared" si="1"/>
        <v/>
      </c>
      <c r="J60" s="118">
        <f t="shared" si="2"/>
        <v>4.9999999999999822</v>
      </c>
      <c r="K60" s="119">
        <f t="shared" si="3"/>
        <v>3.9999999999999858</v>
      </c>
      <c r="L60" s="118">
        <f t="shared" si="4"/>
        <v>6</v>
      </c>
      <c r="M60" s="119">
        <f t="shared" ca="1" si="5"/>
        <v>1243</v>
      </c>
      <c r="N60" s="118" t="str">
        <f t="shared" si="6"/>
        <v/>
      </c>
      <c r="O60" s="118">
        <f t="shared" si="7"/>
        <v>2.4499999999999913</v>
      </c>
      <c r="P60" s="120">
        <f t="shared" si="8"/>
        <v>2.0782347151381462</v>
      </c>
      <c r="Q60" s="118">
        <f t="shared" si="9"/>
        <v>0.71999999999999742</v>
      </c>
      <c r="R60" s="118">
        <f t="shared" si="10"/>
        <v>3.1699999999999888</v>
      </c>
      <c r="S60" s="120">
        <f t="shared" si="11"/>
        <v>2.7982347151381437</v>
      </c>
    </row>
    <row r="61" spans="1:19" x14ac:dyDescent="0.25">
      <c r="D61" s="106">
        <v>0.8</v>
      </c>
      <c r="F61" s="107">
        <v>0.59722222222222221</v>
      </c>
      <c r="H61" s="107">
        <v>0.59930555555555554</v>
      </c>
      <c r="I61" s="117">
        <f t="shared" si="1"/>
        <v>0.60277777777777775</v>
      </c>
      <c r="J61" s="118" t="str">
        <f t="shared" si="2"/>
        <v/>
      </c>
      <c r="K61" s="119">
        <f t="shared" si="3"/>
        <v>2.9999999999999893</v>
      </c>
      <c r="L61" s="118">
        <f t="shared" si="4"/>
        <v>7</v>
      </c>
      <c r="M61" s="119">
        <f t="shared" ca="1" si="5"/>
        <v>1243</v>
      </c>
      <c r="N61" s="118">
        <f t="shared" ca="1" si="6"/>
        <v>104.99999999999994</v>
      </c>
      <c r="O61" s="118">
        <f t="shared" si="7"/>
        <v>2</v>
      </c>
      <c r="P61" s="120">
        <f t="shared" si="8"/>
        <v>0.29428267387637186</v>
      </c>
      <c r="Q61" s="118">
        <f t="shared" si="9"/>
        <v>2.3999999999999915</v>
      </c>
      <c r="R61" s="118">
        <f t="shared" si="10"/>
        <v>4.3999999999999915</v>
      </c>
      <c r="S61" s="120">
        <f t="shared" si="11"/>
        <v>2.6942826738763634</v>
      </c>
    </row>
    <row r="62" spans="1:19" x14ac:dyDescent="0.25">
      <c r="A62" s="108">
        <v>36998</v>
      </c>
      <c r="B62" s="107">
        <v>0.60555555555555551</v>
      </c>
      <c r="D62" s="106">
        <v>1.2E-2</v>
      </c>
      <c r="F62" s="107">
        <v>0.62361111111111112</v>
      </c>
      <c r="H62" s="107">
        <v>0.62638888888888888</v>
      </c>
      <c r="I62" s="117" t="str">
        <f t="shared" si="1"/>
        <v/>
      </c>
      <c r="J62" s="118">
        <f t="shared" si="2"/>
        <v>10.999999999999961</v>
      </c>
      <c r="K62" s="119">
        <f t="shared" si="3"/>
        <v>3.9999999999999858</v>
      </c>
      <c r="L62" s="118">
        <f t="shared" si="4"/>
        <v>1</v>
      </c>
      <c r="M62" s="119">
        <f t="shared" ca="1" si="5"/>
        <v>0.60555555555555551</v>
      </c>
      <c r="N62" s="118" t="str">
        <f t="shared" si="6"/>
        <v/>
      </c>
      <c r="O62" s="118">
        <f t="shared" si="7"/>
        <v>2.8159999999999901</v>
      </c>
      <c r="P62" s="120">
        <f t="shared" si="8"/>
        <v>1.4392886752683618</v>
      </c>
      <c r="Q62" s="118">
        <f t="shared" si="9"/>
        <v>4.7999999999999828E-2</v>
      </c>
      <c r="R62" s="118">
        <f t="shared" si="10"/>
        <v>2.8639999999999901</v>
      </c>
      <c r="S62" s="120">
        <f t="shared" si="11"/>
        <v>1.4872886752683616</v>
      </c>
    </row>
    <row r="63" spans="1:19" x14ac:dyDescent="0.25">
      <c r="D63" s="106">
        <v>0.5</v>
      </c>
      <c r="F63" s="107">
        <v>0.63402777777777775</v>
      </c>
      <c r="H63" s="107">
        <v>0.63611111111111118</v>
      </c>
      <c r="I63" s="117" t="str">
        <f t="shared" si="1"/>
        <v/>
      </c>
      <c r="J63" s="118">
        <f t="shared" si="2"/>
        <v>8.9999999999998082</v>
      </c>
      <c r="K63" s="119">
        <f t="shared" si="3"/>
        <v>3.0000000000001492</v>
      </c>
      <c r="L63" s="118">
        <f t="shared" si="4"/>
        <v>2</v>
      </c>
      <c r="M63" s="119">
        <f t="shared" ca="1" si="5"/>
        <v>0.60555555555555551</v>
      </c>
      <c r="N63" s="118" t="str">
        <f t="shared" si="6"/>
        <v/>
      </c>
      <c r="O63" s="118">
        <f t="shared" si="7"/>
        <v>92.249999999998039</v>
      </c>
      <c r="P63" s="120">
        <f t="shared" si="8"/>
        <v>47.575448033766044</v>
      </c>
      <c r="Q63" s="118">
        <f t="shared" si="9"/>
        <v>1.5000000000000746</v>
      </c>
      <c r="R63" s="118">
        <f t="shared" si="10"/>
        <v>93.74999999999811</v>
      </c>
      <c r="S63" s="120">
        <f t="shared" si="11"/>
        <v>49.075448033766122</v>
      </c>
    </row>
    <row r="64" spans="1:19" x14ac:dyDescent="0.25">
      <c r="D64" s="106">
        <v>20</v>
      </c>
      <c r="F64" s="107">
        <v>0.64236111111111105</v>
      </c>
      <c r="H64" s="107">
        <v>0.65277777777777779</v>
      </c>
      <c r="I64" s="117" t="str">
        <f t="shared" si="1"/>
        <v/>
      </c>
      <c r="J64" s="118">
        <f t="shared" si="2"/>
        <v>10.999999999999961</v>
      </c>
      <c r="K64" s="119">
        <f t="shared" si="3"/>
        <v>15.000000000000107</v>
      </c>
      <c r="L64" s="118">
        <f t="shared" si="4"/>
        <v>3</v>
      </c>
      <c r="M64" s="119">
        <f t="shared" ca="1" si="5"/>
        <v>0.60555555555555551</v>
      </c>
      <c r="N64" s="118" t="str">
        <f t="shared" si="6"/>
        <v/>
      </c>
      <c r="O64" s="118">
        <f t="shared" si="7"/>
        <v>120.99999999999957</v>
      </c>
      <c r="P64" s="120">
        <f t="shared" si="8"/>
        <v>85.990324222144423</v>
      </c>
      <c r="Q64" s="118">
        <f t="shared" si="9"/>
        <v>300.00000000000216</v>
      </c>
      <c r="R64" s="118">
        <f t="shared" si="10"/>
        <v>421.00000000000171</v>
      </c>
      <c r="S64" s="120">
        <f t="shared" si="11"/>
        <v>385.99032422214657</v>
      </c>
    </row>
    <row r="65" spans="1:19" x14ac:dyDescent="0.25">
      <c r="D65" s="106">
        <v>2</v>
      </c>
      <c r="F65" s="107">
        <v>0.66041666666666665</v>
      </c>
      <c r="H65" s="107">
        <v>0.66249999999999998</v>
      </c>
      <c r="I65" s="117" t="str">
        <f t="shared" si="1"/>
        <v/>
      </c>
      <c r="J65" s="118">
        <f t="shared" si="2"/>
        <v>2.9999999999999893</v>
      </c>
      <c r="K65" s="119">
        <f t="shared" si="3"/>
        <v>2.9999999999999893</v>
      </c>
      <c r="L65" s="118">
        <f t="shared" si="4"/>
        <v>4</v>
      </c>
      <c r="M65" s="119">
        <f t="shared" ca="1" si="5"/>
        <v>0.60555555555555551</v>
      </c>
      <c r="N65" s="118" t="str">
        <f t="shared" si="6"/>
        <v/>
      </c>
      <c r="O65" s="118">
        <f t="shared" si="7"/>
        <v>8.999999999999968</v>
      </c>
      <c r="P65" s="120">
        <f t="shared" si="8"/>
        <v>8.6561733673871757</v>
      </c>
      <c r="Q65" s="118">
        <f t="shared" si="9"/>
        <v>5.9999999999999787</v>
      </c>
      <c r="R65" s="118">
        <f t="shared" si="10"/>
        <v>14.999999999999947</v>
      </c>
      <c r="S65" s="120">
        <f t="shared" si="11"/>
        <v>14.656173367387154</v>
      </c>
    </row>
    <row r="66" spans="1:19" x14ac:dyDescent="0.25">
      <c r="D66" s="106">
        <v>4</v>
      </c>
      <c r="F66" s="107">
        <v>0.6645833333333333</v>
      </c>
      <c r="H66" s="107">
        <v>0.66666666666666663</v>
      </c>
      <c r="I66" s="117">
        <f t="shared" si="1"/>
        <v>0.67013888888888884</v>
      </c>
      <c r="J66" s="118" t="str">
        <f t="shared" si="2"/>
        <v/>
      </c>
      <c r="K66" s="119">
        <f t="shared" si="3"/>
        <v>2.9999999999999893</v>
      </c>
      <c r="L66" s="118">
        <f t="shared" si="4"/>
        <v>5</v>
      </c>
      <c r="M66" s="119">
        <f t="shared" ca="1" si="5"/>
        <v>0.60555555555555551</v>
      </c>
      <c r="N66" s="118" t="e">
        <f t="shared" ca="1" si="6"/>
        <v>#VALUE!</v>
      </c>
      <c r="O66" s="118">
        <f t="shared" si="7"/>
        <v>10</v>
      </c>
      <c r="P66" s="120">
        <f t="shared" si="8"/>
        <v>1.3156338340657985</v>
      </c>
      <c r="Q66" s="118">
        <f t="shared" si="9"/>
        <v>11.999999999999957</v>
      </c>
      <c r="R66" s="118">
        <f t="shared" si="10"/>
        <v>21.999999999999957</v>
      </c>
      <c r="S66" s="120">
        <f t="shared" si="11"/>
        <v>13.315633834065755</v>
      </c>
    </row>
    <row r="67" spans="1:19" x14ac:dyDescent="0.25">
      <c r="A67" s="108">
        <v>36999</v>
      </c>
      <c r="B67" s="106">
        <v>922</v>
      </c>
      <c r="D67" s="106">
        <v>1.2E-2</v>
      </c>
      <c r="F67" s="107">
        <v>0.42708333333333331</v>
      </c>
      <c r="H67" s="107">
        <v>0.4284722222222222</v>
      </c>
      <c r="I67" s="117" t="str">
        <f t="shared" ref="I67:I130" si="12">IF(OR(A68&lt;&gt;"",D68=""),H67+TIME(0,5,0),"")</f>
        <v/>
      </c>
      <c r="J67" s="118">
        <f t="shared" ref="J67:J130" si="13">IF(AND(OR(AND(A67&lt;&gt;"",A68=""),AND(A67="",A68="")),D68&lt;&gt;""),(F68-H67)*1440,"")</f>
        <v>9.000000000000048</v>
      </c>
      <c r="K67" s="119">
        <f t="shared" ref="K67:K130" si="14">(H67-F67)*1440</f>
        <v>1.9999999999999929</v>
      </c>
      <c r="L67" s="118">
        <f t="shared" ref="L67:L130" si="15">IF(A67&lt;&gt;"",1,L66+1)</f>
        <v>1</v>
      </c>
      <c r="M67" s="119">
        <f t="shared" ref="M67:M130" ca="1" si="16">OFFSET(B67,-L67+1,0)</f>
        <v>922</v>
      </c>
      <c r="N67" s="118" t="str">
        <f t="shared" ref="N67:N130" si="17">IF(I67&lt;&gt;"",(I67-VALUE(CONCATENATE(LEFT(M67,LEN(M67)-2),":",RIGHT(M67,2))))*1440,"")</f>
        <v/>
      </c>
      <c r="O67" s="118">
        <f t="shared" ref="O67:O130" si="18">IF(J67&lt;&gt;"",(D67+D68)*J67/2,D67*5/2)</f>
        <v>90.054000000000485</v>
      </c>
      <c r="P67" s="120">
        <f t="shared" ref="P67:P130" si="19">IF(J67&lt;&gt;"",(D68-D67)*J67/LN((D68+0.000001)/(D67+0.000001)),-5*(D67-0.000001)/(LN(1/D67)-13.8155))</f>
        <v>24.249114732478418</v>
      </c>
      <c r="Q67" s="118">
        <f t="shared" ref="Q67:Q130" si="20">(D67*K67)</f>
        <v>2.3999999999999914E-2</v>
      </c>
      <c r="R67" s="118">
        <f t="shared" ref="R67:R130" si="21">O67+Q67</f>
        <v>90.078000000000486</v>
      </c>
      <c r="S67" s="120">
        <f t="shared" ref="S67:S130" si="22">P67+Q67</f>
        <v>24.273114732478419</v>
      </c>
    </row>
    <row r="68" spans="1:19" x14ac:dyDescent="0.25">
      <c r="D68" s="106">
        <v>20</v>
      </c>
      <c r="F68" s="107">
        <v>0.43472222222222223</v>
      </c>
      <c r="H68" s="107">
        <v>0.47638888888888892</v>
      </c>
      <c r="I68" s="117">
        <f t="shared" si="12"/>
        <v>0.47986111111111113</v>
      </c>
      <c r="J68" s="118" t="str">
        <f t="shared" si="13"/>
        <v/>
      </c>
      <c r="K68" s="119">
        <f t="shared" si="14"/>
        <v>60.000000000000028</v>
      </c>
      <c r="L68" s="118">
        <f t="shared" si="15"/>
        <v>2</v>
      </c>
      <c r="M68" s="119">
        <f t="shared" ca="1" si="16"/>
        <v>922</v>
      </c>
      <c r="N68" s="118">
        <f t="shared" ca="1" si="17"/>
        <v>129.00000000000003</v>
      </c>
      <c r="O68" s="118">
        <f t="shared" si="18"/>
        <v>50</v>
      </c>
      <c r="P68" s="120">
        <f t="shared" si="19"/>
        <v>5.9484036251947776</v>
      </c>
      <c r="Q68" s="118">
        <f t="shared" si="20"/>
        <v>1200.0000000000005</v>
      </c>
      <c r="R68" s="118">
        <f t="shared" si="21"/>
        <v>1250.0000000000005</v>
      </c>
      <c r="S68" s="120">
        <f t="shared" si="22"/>
        <v>1205.9484036251952</v>
      </c>
    </row>
    <row r="69" spans="1:19" x14ac:dyDescent="0.25">
      <c r="A69" s="108">
        <v>36999</v>
      </c>
      <c r="B69" s="107">
        <v>0.47986111111111113</v>
      </c>
      <c r="D69" s="106">
        <v>2</v>
      </c>
      <c r="F69" s="107">
        <v>0.57777777777777783</v>
      </c>
      <c r="H69" s="107">
        <v>0.64236111111111105</v>
      </c>
      <c r="I69" s="117" t="str">
        <f t="shared" si="12"/>
        <v/>
      </c>
      <c r="J69" s="118">
        <f t="shared" si="13"/>
        <v>5.0000000000001421</v>
      </c>
      <c r="K69" s="119">
        <f t="shared" si="14"/>
        <v>92.999999999999829</v>
      </c>
      <c r="L69" s="118">
        <f t="shared" si="15"/>
        <v>1</v>
      </c>
      <c r="M69" s="119">
        <f t="shared" ca="1" si="16"/>
        <v>0.47986111111111113</v>
      </c>
      <c r="N69" s="118" t="str">
        <f t="shared" si="17"/>
        <v/>
      </c>
      <c r="O69" s="118">
        <f t="shared" si="18"/>
        <v>6.0000000000001705</v>
      </c>
      <c r="P69" s="120">
        <f t="shared" si="19"/>
        <v>4.9706856533890607</v>
      </c>
      <c r="Q69" s="118">
        <f t="shared" si="20"/>
        <v>185.99999999999966</v>
      </c>
      <c r="R69" s="118">
        <f t="shared" si="21"/>
        <v>191.99999999999983</v>
      </c>
      <c r="S69" s="120">
        <f t="shared" si="22"/>
        <v>190.97068565338873</v>
      </c>
    </row>
    <row r="70" spans="1:19" x14ac:dyDescent="0.25">
      <c r="D70" s="106">
        <v>0.4</v>
      </c>
      <c r="F70" s="107">
        <v>0.64583333333333337</v>
      </c>
      <c r="H70" s="107">
        <v>0.65763888888888888</v>
      </c>
      <c r="I70" s="117">
        <f t="shared" si="12"/>
        <v>0.66111111111111109</v>
      </c>
      <c r="J70" s="118" t="str">
        <f t="shared" si="13"/>
        <v/>
      </c>
      <c r="K70" s="119">
        <f t="shared" si="14"/>
        <v>16.99999999999994</v>
      </c>
      <c r="L70" s="118">
        <f t="shared" si="15"/>
        <v>2</v>
      </c>
      <c r="M70" s="119">
        <f t="shared" ca="1" si="16"/>
        <v>0.47986111111111113</v>
      </c>
      <c r="N70" s="118" t="e">
        <f t="shared" ca="1" si="17"/>
        <v>#VALUE!</v>
      </c>
      <c r="O70" s="118">
        <f t="shared" si="18"/>
        <v>1</v>
      </c>
      <c r="P70" s="120">
        <f t="shared" si="19"/>
        <v>0.15504787606958362</v>
      </c>
      <c r="Q70" s="118">
        <f t="shared" si="20"/>
        <v>6.7999999999999758</v>
      </c>
      <c r="R70" s="118">
        <f t="shared" si="21"/>
        <v>7.7999999999999758</v>
      </c>
      <c r="S70" s="120">
        <f t="shared" si="22"/>
        <v>6.9550478760695595</v>
      </c>
    </row>
    <row r="71" spans="1:19" x14ac:dyDescent="0.25">
      <c r="A71" s="108">
        <v>37000</v>
      </c>
      <c r="B71" s="106">
        <v>901</v>
      </c>
      <c r="D71" s="106">
        <v>0.01</v>
      </c>
      <c r="F71" s="107">
        <v>0.40902777777777777</v>
      </c>
      <c r="H71" s="107">
        <v>0.41041666666666665</v>
      </c>
      <c r="I71" s="117" t="str">
        <f t="shared" si="12"/>
        <v/>
      </c>
      <c r="J71" s="118">
        <f t="shared" si="13"/>
        <v>3.9999999999999858</v>
      </c>
      <c r="K71" s="119">
        <f t="shared" si="14"/>
        <v>1.9999999999999929</v>
      </c>
      <c r="L71" s="118">
        <f t="shared" si="15"/>
        <v>1</v>
      </c>
      <c r="M71" s="119">
        <f t="shared" ca="1" si="16"/>
        <v>901</v>
      </c>
      <c r="N71" s="118" t="str">
        <f t="shared" si="17"/>
        <v/>
      </c>
      <c r="O71" s="118">
        <f t="shared" si="18"/>
        <v>0.21999999999999922</v>
      </c>
      <c r="P71" s="120">
        <f t="shared" si="19"/>
        <v>0.15635212440691129</v>
      </c>
      <c r="Q71" s="118">
        <f t="shared" si="20"/>
        <v>1.9999999999999931E-2</v>
      </c>
      <c r="R71" s="118">
        <f t="shared" si="21"/>
        <v>0.23999999999999916</v>
      </c>
      <c r="S71" s="120">
        <f t="shared" si="22"/>
        <v>0.17635212440691123</v>
      </c>
    </row>
    <row r="72" spans="1:19" x14ac:dyDescent="0.25">
      <c r="D72" s="106">
        <v>0.1</v>
      </c>
      <c r="F72" s="107">
        <v>0.41319444444444442</v>
      </c>
      <c r="H72" s="107">
        <v>0.4458333333333333</v>
      </c>
      <c r="I72" s="117" t="str">
        <f t="shared" si="12"/>
        <v/>
      </c>
      <c r="J72" s="118">
        <f t="shared" si="13"/>
        <v>10.000000000000044</v>
      </c>
      <c r="K72" s="119">
        <f t="shared" si="14"/>
        <v>46.999999999999993</v>
      </c>
      <c r="L72" s="118">
        <f t="shared" si="15"/>
        <v>2</v>
      </c>
      <c r="M72" s="119">
        <f t="shared" ca="1" si="16"/>
        <v>901</v>
      </c>
      <c r="N72" s="118" t="str">
        <f t="shared" si="17"/>
        <v/>
      </c>
      <c r="O72" s="118">
        <f t="shared" si="18"/>
        <v>300.50000000000136</v>
      </c>
      <c r="P72" s="120">
        <f t="shared" si="19"/>
        <v>93.638818481367039</v>
      </c>
      <c r="Q72" s="118">
        <f t="shared" si="20"/>
        <v>4.6999999999999993</v>
      </c>
      <c r="R72" s="118">
        <f t="shared" si="21"/>
        <v>305.20000000000135</v>
      </c>
      <c r="S72" s="120">
        <f t="shared" si="22"/>
        <v>98.338818481367042</v>
      </c>
    </row>
    <row r="73" spans="1:19" x14ac:dyDescent="0.25">
      <c r="D73" s="106">
        <v>60</v>
      </c>
      <c r="F73" s="107">
        <v>0.45277777777777778</v>
      </c>
      <c r="H73" s="107">
        <v>0.45902777777777781</v>
      </c>
      <c r="I73" s="117">
        <f t="shared" si="12"/>
        <v>0.46250000000000002</v>
      </c>
      <c r="J73" s="118" t="str">
        <f t="shared" si="13"/>
        <v/>
      </c>
      <c r="K73" s="119">
        <f t="shared" si="14"/>
        <v>9.000000000000048</v>
      </c>
      <c r="L73" s="118">
        <f t="shared" si="15"/>
        <v>3</v>
      </c>
      <c r="M73" s="119">
        <f t="shared" ca="1" si="16"/>
        <v>901</v>
      </c>
      <c r="N73" s="118">
        <f t="shared" ca="1" si="17"/>
        <v>124.99999999999996</v>
      </c>
      <c r="O73" s="118">
        <f t="shared" si="18"/>
        <v>150</v>
      </c>
      <c r="P73" s="120">
        <f t="shared" si="19"/>
        <v>16.750563856528444</v>
      </c>
      <c r="Q73" s="118">
        <f t="shared" si="20"/>
        <v>540.00000000000284</v>
      </c>
      <c r="R73" s="118">
        <f t="shared" si="21"/>
        <v>690.00000000000284</v>
      </c>
      <c r="S73" s="120">
        <f t="shared" si="22"/>
        <v>556.75056385653124</v>
      </c>
    </row>
    <row r="74" spans="1:19" x14ac:dyDescent="0.25">
      <c r="A74" s="108">
        <v>37000</v>
      </c>
      <c r="B74" s="107">
        <v>0.46180555555555558</v>
      </c>
      <c r="D74" s="106">
        <v>20</v>
      </c>
      <c r="F74" s="107">
        <v>0.58194444444444449</v>
      </c>
      <c r="H74" s="107">
        <v>0.58750000000000002</v>
      </c>
      <c r="I74" s="117">
        <f t="shared" si="12"/>
        <v>0.59097222222222223</v>
      </c>
      <c r="J74" s="118" t="str">
        <f t="shared" si="13"/>
        <v/>
      </c>
      <c r="K74" s="119">
        <f t="shared" si="14"/>
        <v>7.9999999999999716</v>
      </c>
      <c r="L74" s="118">
        <f t="shared" si="15"/>
        <v>1</v>
      </c>
      <c r="M74" s="119">
        <f t="shared" ca="1" si="16"/>
        <v>0.46180555555555558</v>
      </c>
      <c r="N74" s="118" t="e">
        <f t="shared" ca="1" si="17"/>
        <v>#VALUE!</v>
      </c>
      <c r="O74" s="118">
        <f t="shared" si="18"/>
        <v>50</v>
      </c>
      <c r="P74" s="120">
        <f t="shared" si="19"/>
        <v>5.9484036251947776</v>
      </c>
      <c r="Q74" s="118">
        <f t="shared" si="20"/>
        <v>159.99999999999943</v>
      </c>
      <c r="R74" s="118">
        <f t="shared" si="21"/>
        <v>209.99999999999943</v>
      </c>
      <c r="S74" s="120">
        <f t="shared" si="22"/>
        <v>165.9484036251942</v>
      </c>
    </row>
    <row r="75" spans="1:19" x14ac:dyDescent="0.25">
      <c r="A75" s="108">
        <v>37001</v>
      </c>
      <c r="B75" s="106">
        <v>1304</v>
      </c>
      <c r="D75" s="106">
        <v>1.2E-2</v>
      </c>
      <c r="F75" s="107">
        <v>0.59444444444444444</v>
      </c>
      <c r="H75" s="107">
        <v>0.59930555555555554</v>
      </c>
      <c r="I75" s="117" t="str">
        <f t="shared" si="12"/>
        <v/>
      </c>
      <c r="J75" s="118">
        <f t="shared" si="13"/>
        <v>6.9999999999999751</v>
      </c>
      <c r="K75" s="119">
        <f t="shared" si="14"/>
        <v>6.9999999999999751</v>
      </c>
      <c r="L75" s="118">
        <f t="shared" si="15"/>
        <v>1</v>
      </c>
      <c r="M75" s="119">
        <f t="shared" ca="1" si="16"/>
        <v>1304</v>
      </c>
      <c r="N75" s="118" t="str">
        <f t="shared" si="17"/>
        <v/>
      </c>
      <c r="O75" s="118">
        <f t="shared" si="18"/>
        <v>0.46199999999999836</v>
      </c>
      <c r="P75" s="120">
        <f t="shared" si="19"/>
        <v>0.32833732246026515</v>
      </c>
      <c r="Q75" s="118">
        <f t="shared" si="20"/>
        <v>8.39999999999997E-2</v>
      </c>
      <c r="R75" s="118">
        <f t="shared" si="21"/>
        <v>0.54599999999999804</v>
      </c>
      <c r="S75" s="120">
        <f t="shared" si="22"/>
        <v>0.41233732246026483</v>
      </c>
    </row>
    <row r="76" spans="1:19" x14ac:dyDescent="0.25">
      <c r="D76" s="106">
        <v>0.12</v>
      </c>
      <c r="F76" s="107">
        <v>0.60416666666666663</v>
      </c>
      <c r="H76" s="107">
        <v>0.60763888888888895</v>
      </c>
      <c r="I76" s="117" t="str">
        <f t="shared" si="12"/>
        <v/>
      </c>
      <c r="J76" s="118">
        <f t="shared" si="13"/>
        <v>5.9999999999999787</v>
      </c>
      <c r="K76" s="119">
        <f t="shared" si="14"/>
        <v>5.0000000000001421</v>
      </c>
      <c r="L76" s="118">
        <f t="shared" si="15"/>
        <v>2</v>
      </c>
      <c r="M76" s="119">
        <f t="shared" ca="1" si="16"/>
        <v>1304</v>
      </c>
      <c r="N76" s="118" t="str">
        <f t="shared" si="17"/>
        <v/>
      </c>
      <c r="O76" s="118">
        <f t="shared" si="18"/>
        <v>3.3599999999999883</v>
      </c>
      <c r="P76" s="120">
        <f t="shared" si="19"/>
        <v>2.4902650881415997</v>
      </c>
      <c r="Q76" s="118">
        <f t="shared" si="20"/>
        <v>0.60000000000001708</v>
      </c>
      <c r="R76" s="118">
        <f t="shared" si="21"/>
        <v>3.9600000000000053</v>
      </c>
      <c r="S76" s="120">
        <f t="shared" si="22"/>
        <v>3.0902650881416167</v>
      </c>
    </row>
    <row r="77" spans="1:19" x14ac:dyDescent="0.25">
      <c r="D77" s="106">
        <v>1</v>
      </c>
      <c r="F77" s="107">
        <v>0.6118055555555556</v>
      </c>
      <c r="H77" s="107">
        <v>0.61458333333333337</v>
      </c>
      <c r="I77" s="117">
        <f t="shared" si="12"/>
        <v>0.61805555555555558</v>
      </c>
      <c r="J77" s="118" t="str">
        <f t="shared" si="13"/>
        <v/>
      </c>
      <c r="K77" s="119">
        <f t="shared" si="14"/>
        <v>3.9999999999999858</v>
      </c>
      <c r="L77" s="118">
        <f t="shared" si="15"/>
        <v>3</v>
      </c>
      <c r="M77" s="119">
        <f t="shared" ca="1" si="16"/>
        <v>1304</v>
      </c>
      <c r="N77" s="118">
        <f t="shared" ca="1" si="17"/>
        <v>106.0000000000001</v>
      </c>
      <c r="O77" s="118">
        <f t="shared" si="18"/>
        <v>2.5</v>
      </c>
      <c r="P77" s="120">
        <f t="shared" si="19"/>
        <v>0.36191198291773735</v>
      </c>
      <c r="Q77" s="118">
        <f t="shared" si="20"/>
        <v>3.9999999999999858</v>
      </c>
      <c r="R77" s="118">
        <f t="shared" si="21"/>
        <v>6.4999999999999858</v>
      </c>
      <c r="S77" s="120">
        <f t="shared" si="22"/>
        <v>4.3619119829177233</v>
      </c>
    </row>
    <row r="78" spans="1:19" x14ac:dyDescent="0.25">
      <c r="A78" s="108">
        <v>37004</v>
      </c>
      <c r="B78" s="106">
        <v>813</v>
      </c>
      <c r="D78" s="106">
        <v>0.01</v>
      </c>
      <c r="F78" s="107">
        <v>0.40138888888888885</v>
      </c>
      <c r="H78" s="107">
        <v>0.40277777777777773</v>
      </c>
      <c r="I78" s="117" t="str">
        <f t="shared" si="12"/>
        <v/>
      </c>
      <c r="J78" s="118">
        <f t="shared" si="13"/>
        <v>10.000000000000124</v>
      </c>
      <c r="K78" s="119">
        <f t="shared" si="14"/>
        <v>1.9999999999999929</v>
      </c>
      <c r="L78" s="118">
        <f t="shared" si="15"/>
        <v>1</v>
      </c>
      <c r="M78" s="119">
        <f t="shared" ca="1" si="16"/>
        <v>813</v>
      </c>
      <c r="N78" s="118" t="str">
        <f t="shared" si="17"/>
        <v/>
      </c>
      <c r="O78" s="118">
        <f t="shared" si="18"/>
        <v>500.05000000000626</v>
      </c>
      <c r="P78" s="120">
        <f t="shared" si="19"/>
        <v>108.56394165498281</v>
      </c>
      <c r="Q78" s="118">
        <f t="shared" si="20"/>
        <v>1.9999999999999931E-2</v>
      </c>
      <c r="R78" s="118">
        <f t="shared" si="21"/>
        <v>500.07000000000625</v>
      </c>
      <c r="S78" s="120">
        <f t="shared" si="22"/>
        <v>108.58394165498281</v>
      </c>
    </row>
    <row r="79" spans="1:19" x14ac:dyDescent="0.25">
      <c r="D79" s="106">
        <v>100</v>
      </c>
      <c r="F79" s="107">
        <v>0.40972222222222227</v>
      </c>
      <c r="H79" s="107">
        <v>0.41111111111111115</v>
      </c>
      <c r="I79" s="117" t="str">
        <f t="shared" si="12"/>
        <v/>
      </c>
      <c r="J79" s="118">
        <f t="shared" si="13"/>
        <v>2.9999999999999094</v>
      </c>
      <c r="K79" s="119">
        <f t="shared" si="14"/>
        <v>1.9999999999999929</v>
      </c>
      <c r="L79" s="118">
        <f t="shared" si="15"/>
        <v>2</v>
      </c>
      <c r="M79" s="119">
        <f t="shared" ca="1" si="16"/>
        <v>813</v>
      </c>
      <c r="N79" s="118" t="str">
        <f t="shared" si="17"/>
        <v/>
      </c>
      <c r="O79" s="118">
        <f t="shared" si="18"/>
        <v>449.99999999998641</v>
      </c>
      <c r="P79" s="120">
        <f t="shared" si="19"/>
        <v>432.80851538872946</v>
      </c>
      <c r="Q79" s="118">
        <f t="shared" si="20"/>
        <v>199.99999999999929</v>
      </c>
      <c r="R79" s="118">
        <f t="shared" si="21"/>
        <v>649.99999999998568</v>
      </c>
      <c r="S79" s="120">
        <f t="shared" si="22"/>
        <v>632.80851538872878</v>
      </c>
    </row>
    <row r="80" spans="1:19" x14ac:dyDescent="0.25">
      <c r="D80" s="106">
        <v>200</v>
      </c>
      <c r="F80" s="107">
        <v>0.41319444444444442</v>
      </c>
      <c r="H80" s="107">
        <v>0.63958333333333328</v>
      </c>
      <c r="I80" s="117">
        <f t="shared" si="12"/>
        <v>0.64305555555555549</v>
      </c>
      <c r="J80" s="118" t="str">
        <f t="shared" si="13"/>
        <v/>
      </c>
      <c r="K80" s="119">
        <f t="shared" si="14"/>
        <v>325.99999999999994</v>
      </c>
      <c r="L80" s="118">
        <f t="shared" si="15"/>
        <v>3</v>
      </c>
      <c r="M80" s="119">
        <f t="shared" ca="1" si="16"/>
        <v>813</v>
      </c>
      <c r="N80" s="118">
        <f t="shared" ca="1" si="17"/>
        <v>432.99999999999989</v>
      </c>
      <c r="O80" s="118">
        <f t="shared" si="18"/>
        <v>500</v>
      </c>
      <c r="P80" s="120">
        <f t="shared" si="19"/>
        <v>52.318172546220183</v>
      </c>
      <c r="Q80" s="118">
        <f t="shared" si="20"/>
        <v>65199.999999999985</v>
      </c>
      <c r="R80" s="118">
        <f t="shared" si="21"/>
        <v>65699.999999999985</v>
      </c>
      <c r="S80" s="120">
        <f t="shared" si="22"/>
        <v>65252.318172546205</v>
      </c>
    </row>
    <row r="81" spans="1:19" x14ac:dyDescent="0.25">
      <c r="A81" s="108">
        <v>37005</v>
      </c>
      <c r="B81" s="106">
        <v>837</v>
      </c>
      <c r="D81" s="106">
        <v>0.01</v>
      </c>
      <c r="F81" s="107">
        <v>0.39583333333333331</v>
      </c>
      <c r="H81" s="107">
        <v>0.39930555555555558</v>
      </c>
      <c r="I81" s="117" t="str">
        <f t="shared" si="12"/>
        <v/>
      </c>
      <c r="J81" s="118">
        <f t="shared" si="13"/>
        <v>3.9999999999999858</v>
      </c>
      <c r="K81" s="119">
        <f t="shared" si="14"/>
        <v>5.0000000000000622</v>
      </c>
      <c r="L81" s="118">
        <f t="shared" si="15"/>
        <v>1</v>
      </c>
      <c r="M81" s="119">
        <f t="shared" ca="1" si="16"/>
        <v>837</v>
      </c>
      <c r="N81" s="118" t="str">
        <f t="shared" si="17"/>
        <v/>
      </c>
      <c r="O81" s="118">
        <f t="shared" si="18"/>
        <v>0.21999999999999922</v>
      </c>
      <c r="P81" s="120">
        <f t="shared" si="19"/>
        <v>0.15635212440691129</v>
      </c>
      <c r="Q81" s="118">
        <f t="shared" si="20"/>
        <v>5.000000000000062E-2</v>
      </c>
      <c r="R81" s="118">
        <f t="shared" si="21"/>
        <v>0.26999999999999985</v>
      </c>
      <c r="S81" s="120">
        <f t="shared" si="22"/>
        <v>0.20635212440691192</v>
      </c>
    </row>
    <row r="82" spans="1:19" x14ac:dyDescent="0.25">
      <c r="D82" s="106">
        <v>0.1</v>
      </c>
      <c r="F82" s="107">
        <v>0.40208333333333335</v>
      </c>
      <c r="H82" s="107">
        <v>0.43611111111111112</v>
      </c>
      <c r="I82" s="117" t="str">
        <f t="shared" si="12"/>
        <v/>
      </c>
      <c r="J82" s="118">
        <f t="shared" si="13"/>
        <v>7.0000000000000551</v>
      </c>
      <c r="K82" s="119">
        <f t="shared" si="14"/>
        <v>48.999999999999986</v>
      </c>
      <c r="L82" s="118">
        <f t="shared" si="15"/>
        <v>2</v>
      </c>
      <c r="M82" s="119">
        <f t="shared" ca="1" si="16"/>
        <v>837</v>
      </c>
      <c r="N82" s="118" t="str">
        <f t="shared" si="17"/>
        <v/>
      </c>
      <c r="O82" s="118">
        <f t="shared" si="18"/>
        <v>140.3500000000011</v>
      </c>
      <c r="P82" s="120">
        <f t="shared" si="19"/>
        <v>46.616392836874148</v>
      </c>
      <c r="Q82" s="118">
        <f t="shared" si="20"/>
        <v>4.8999999999999986</v>
      </c>
      <c r="R82" s="118">
        <f t="shared" si="21"/>
        <v>145.25000000000111</v>
      </c>
      <c r="S82" s="120">
        <f t="shared" si="22"/>
        <v>51.516392836874147</v>
      </c>
    </row>
    <row r="83" spans="1:19" x14ac:dyDescent="0.25">
      <c r="D83" s="106">
        <v>40</v>
      </c>
      <c r="F83" s="107">
        <v>0.44097222222222227</v>
      </c>
      <c r="H83" s="107">
        <v>0.4597222222222222</v>
      </c>
      <c r="I83" s="117" t="str">
        <f t="shared" si="12"/>
        <v/>
      </c>
      <c r="J83" s="118">
        <f t="shared" si="13"/>
        <v>9.000000000000048</v>
      </c>
      <c r="K83" s="119">
        <f t="shared" si="14"/>
        <v>26.999999999999904</v>
      </c>
      <c r="L83" s="118">
        <f t="shared" si="15"/>
        <v>3</v>
      </c>
      <c r="M83" s="119">
        <f t="shared" ca="1" si="16"/>
        <v>837</v>
      </c>
      <c r="N83" s="118" t="str">
        <f t="shared" si="17"/>
        <v/>
      </c>
      <c r="O83" s="118">
        <f t="shared" si="18"/>
        <v>180.45000000000095</v>
      </c>
      <c r="P83" s="120">
        <f t="shared" si="19"/>
        <v>59.935362218838037</v>
      </c>
      <c r="Q83" s="118">
        <f t="shared" si="20"/>
        <v>1079.9999999999961</v>
      </c>
      <c r="R83" s="118">
        <f t="shared" si="21"/>
        <v>1260.4499999999971</v>
      </c>
      <c r="S83" s="120">
        <f t="shared" si="22"/>
        <v>1139.9353622188341</v>
      </c>
    </row>
    <row r="84" spans="1:19" x14ac:dyDescent="0.25">
      <c r="D84" s="106">
        <v>0.1</v>
      </c>
      <c r="F84" s="107">
        <v>0.46597222222222223</v>
      </c>
      <c r="H84" s="107">
        <v>0.47500000000000003</v>
      </c>
      <c r="I84" s="117" t="str">
        <f t="shared" si="12"/>
        <v/>
      </c>
      <c r="J84" s="118">
        <f t="shared" si="13"/>
        <v>3.9999999999999858</v>
      </c>
      <c r="K84" s="119">
        <f t="shared" si="14"/>
        <v>13.000000000000034</v>
      </c>
      <c r="L84" s="118">
        <f t="shared" si="15"/>
        <v>4</v>
      </c>
      <c r="M84" s="119">
        <f t="shared" ca="1" si="16"/>
        <v>837</v>
      </c>
      <c r="N84" s="118" t="str">
        <f t="shared" si="17"/>
        <v/>
      </c>
      <c r="O84" s="118">
        <f t="shared" si="18"/>
        <v>0.79999999999999716</v>
      </c>
      <c r="P84" s="120">
        <f t="shared" si="19"/>
        <v>0.72819580015455487</v>
      </c>
      <c r="Q84" s="118">
        <f t="shared" si="20"/>
        <v>1.3000000000000034</v>
      </c>
      <c r="R84" s="118">
        <f t="shared" si="21"/>
        <v>2.1000000000000005</v>
      </c>
      <c r="S84" s="120">
        <f t="shared" si="22"/>
        <v>2.0281958001545584</v>
      </c>
    </row>
    <row r="85" spans="1:19" x14ac:dyDescent="0.25">
      <c r="D85" s="106">
        <v>0.3</v>
      </c>
      <c r="F85" s="107">
        <v>0.4777777777777778</v>
      </c>
      <c r="H85" s="107">
        <v>0.48055555555555557</v>
      </c>
      <c r="I85" s="117" t="str">
        <f t="shared" si="12"/>
        <v/>
      </c>
      <c r="J85" s="118">
        <f t="shared" si="13"/>
        <v>3.9999999999999858</v>
      </c>
      <c r="K85" s="119">
        <f t="shared" si="14"/>
        <v>3.9999999999999858</v>
      </c>
      <c r="L85" s="118">
        <f t="shared" si="15"/>
        <v>5</v>
      </c>
      <c r="M85" s="119">
        <f t="shared" ca="1" si="16"/>
        <v>837</v>
      </c>
      <c r="N85" s="118" t="str">
        <f t="shared" si="17"/>
        <v/>
      </c>
      <c r="O85" s="118">
        <f t="shared" si="18"/>
        <v>3.3999999999999879</v>
      </c>
      <c r="P85" s="120">
        <f t="shared" si="19"/>
        <v>2.856322273025417</v>
      </c>
      <c r="Q85" s="118">
        <f t="shared" si="20"/>
        <v>1.1999999999999957</v>
      </c>
      <c r="R85" s="118">
        <f t="shared" si="21"/>
        <v>4.5999999999999837</v>
      </c>
      <c r="S85" s="120">
        <f t="shared" si="22"/>
        <v>4.0563222730254127</v>
      </c>
    </row>
    <row r="86" spans="1:19" x14ac:dyDescent="0.25">
      <c r="D86" s="106">
        <v>1.4</v>
      </c>
      <c r="F86" s="107">
        <v>0.48333333333333334</v>
      </c>
      <c r="H86" s="107">
        <v>0.4861111111111111</v>
      </c>
      <c r="I86" s="117" t="str">
        <f t="shared" si="12"/>
        <v/>
      </c>
      <c r="J86" s="118">
        <f t="shared" si="13"/>
        <v>6.0000000000000586</v>
      </c>
      <c r="K86" s="119">
        <f t="shared" si="14"/>
        <v>3.9999999999999858</v>
      </c>
      <c r="L86" s="118">
        <f t="shared" si="15"/>
        <v>6</v>
      </c>
      <c r="M86" s="119">
        <f t="shared" ca="1" si="16"/>
        <v>837</v>
      </c>
      <c r="N86" s="118" t="str">
        <f t="shared" si="17"/>
        <v/>
      </c>
      <c r="O86" s="118">
        <f t="shared" si="18"/>
        <v>13.200000000000131</v>
      </c>
      <c r="P86" s="120">
        <f t="shared" si="19"/>
        <v>12.596116386660375</v>
      </c>
      <c r="Q86" s="118">
        <f t="shared" si="20"/>
        <v>5.5999999999999801</v>
      </c>
      <c r="R86" s="118">
        <f t="shared" si="21"/>
        <v>18.800000000000111</v>
      </c>
      <c r="S86" s="120">
        <f t="shared" si="22"/>
        <v>18.196116386660357</v>
      </c>
    </row>
    <row r="87" spans="1:19" x14ac:dyDescent="0.25">
      <c r="D87" s="106">
        <v>3</v>
      </c>
      <c r="F87" s="107">
        <v>0.49027777777777781</v>
      </c>
      <c r="H87" s="107">
        <v>0.49305555555555558</v>
      </c>
      <c r="I87" s="117" t="str">
        <f t="shared" si="12"/>
        <v/>
      </c>
      <c r="J87" s="118">
        <f t="shared" si="13"/>
        <v>5.9999999999999787</v>
      </c>
      <c r="K87" s="119">
        <f t="shared" si="14"/>
        <v>3.9999999999999858</v>
      </c>
      <c r="L87" s="118">
        <f t="shared" si="15"/>
        <v>7</v>
      </c>
      <c r="M87" s="119">
        <f t="shared" ca="1" si="16"/>
        <v>837</v>
      </c>
      <c r="N87" s="118" t="str">
        <f t="shared" si="17"/>
        <v/>
      </c>
      <c r="O87" s="118">
        <f t="shared" si="18"/>
        <v>44.999999999999844</v>
      </c>
      <c r="P87" s="120">
        <f t="shared" si="19"/>
        <v>38.952773128621992</v>
      </c>
      <c r="Q87" s="118">
        <f t="shared" si="20"/>
        <v>11.999999999999957</v>
      </c>
      <c r="R87" s="118">
        <f t="shared" si="21"/>
        <v>56.999999999999801</v>
      </c>
      <c r="S87" s="120">
        <f t="shared" si="22"/>
        <v>50.952773128621949</v>
      </c>
    </row>
    <row r="88" spans="1:19" x14ac:dyDescent="0.25">
      <c r="D88" s="106">
        <v>12</v>
      </c>
      <c r="F88" s="107">
        <v>0.49722222222222223</v>
      </c>
      <c r="H88" s="107">
        <v>0.5</v>
      </c>
      <c r="I88" s="117" t="str">
        <f t="shared" si="12"/>
        <v/>
      </c>
      <c r="J88" s="118">
        <f t="shared" si="13"/>
        <v>4.9999999999999822</v>
      </c>
      <c r="K88" s="119">
        <f t="shared" si="14"/>
        <v>3.9999999999999858</v>
      </c>
      <c r="L88" s="118">
        <f t="shared" si="15"/>
        <v>8</v>
      </c>
      <c r="M88" s="119">
        <f t="shared" ca="1" si="16"/>
        <v>837</v>
      </c>
      <c r="N88" s="118" t="str">
        <f t="shared" si="17"/>
        <v/>
      </c>
      <c r="O88" s="118">
        <f t="shared" si="18"/>
        <v>104.99999999999963</v>
      </c>
      <c r="P88" s="120">
        <f t="shared" si="19"/>
        <v>98.222105474123055</v>
      </c>
      <c r="Q88" s="118">
        <f t="shared" si="20"/>
        <v>47.999999999999829</v>
      </c>
      <c r="R88" s="118">
        <f t="shared" si="21"/>
        <v>152.99999999999946</v>
      </c>
      <c r="S88" s="120">
        <f t="shared" si="22"/>
        <v>146.22210547412288</v>
      </c>
    </row>
    <row r="89" spans="1:19" x14ac:dyDescent="0.25">
      <c r="D89" s="106">
        <v>30</v>
      </c>
      <c r="F89" s="107">
        <v>0.50347222222222221</v>
      </c>
      <c r="H89" s="107">
        <v>0.50972222222222219</v>
      </c>
      <c r="I89" s="117">
        <f t="shared" si="12"/>
        <v>0.5131944444444444</v>
      </c>
      <c r="J89" s="118" t="str">
        <f t="shared" si="13"/>
        <v/>
      </c>
      <c r="K89" s="119">
        <f t="shared" si="14"/>
        <v>8.999999999999968</v>
      </c>
      <c r="L89" s="118">
        <f t="shared" si="15"/>
        <v>9</v>
      </c>
      <c r="M89" s="119">
        <f t="shared" ca="1" si="16"/>
        <v>837</v>
      </c>
      <c r="N89" s="118">
        <f t="shared" ca="1" si="17"/>
        <v>221.99999999999994</v>
      </c>
      <c r="O89" s="118">
        <f t="shared" si="18"/>
        <v>75</v>
      </c>
      <c r="P89" s="120">
        <f t="shared" si="19"/>
        <v>8.7124720656220607</v>
      </c>
      <c r="Q89" s="118">
        <f t="shared" si="20"/>
        <v>269.99999999999903</v>
      </c>
      <c r="R89" s="118">
        <f t="shared" si="21"/>
        <v>344.99999999999903</v>
      </c>
      <c r="S89" s="120">
        <f t="shared" si="22"/>
        <v>278.71247206562111</v>
      </c>
    </row>
    <row r="90" spans="1:19" x14ac:dyDescent="0.25">
      <c r="A90" s="108">
        <v>37005</v>
      </c>
      <c r="B90" s="107">
        <v>0.5131944444444444</v>
      </c>
      <c r="D90" s="106">
        <v>0.01</v>
      </c>
      <c r="F90" s="107">
        <v>0.5541666666666667</v>
      </c>
      <c r="H90" s="107">
        <v>0.55763888888888891</v>
      </c>
      <c r="I90" s="117" t="str">
        <f t="shared" si="12"/>
        <v/>
      </c>
      <c r="J90" s="118">
        <f t="shared" si="13"/>
        <v>6.9999999999999751</v>
      </c>
      <c r="K90" s="119">
        <f t="shared" si="14"/>
        <v>4.9999999999999822</v>
      </c>
      <c r="L90" s="118">
        <f t="shared" si="15"/>
        <v>1</v>
      </c>
      <c r="M90" s="119">
        <f t="shared" ca="1" si="16"/>
        <v>0.5131944444444444</v>
      </c>
      <c r="N90" s="118" t="str">
        <f t="shared" si="17"/>
        <v/>
      </c>
      <c r="O90" s="118">
        <f t="shared" si="18"/>
        <v>0.38499999999999862</v>
      </c>
      <c r="P90" s="120">
        <f t="shared" si="19"/>
        <v>0.27361621771209477</v>
      </c>
      <c r="Q90" s="118">
        <f t="shared" si="20"/>
        <v>4.9999999999999822E-2</v>
      </c>
      <c r="R90" s="118">
        <f t="shared" si="21"/>
        <v>0.43499999999999844</v>
      </c>
      <c r="S90" s="120">
        <f t="shared" si="22"/>
        <v>0.32361621771209459</v>
      </c>
    </row>
    <row r="91" spans="1:19" x14ac:dyDescent="0.25">
      <c r="D91" s="106">
        <v>0.1</v>
      </c>
      <c r="F91" s="107">
        <v>0.5625</v>
      </c>
      <c r="H91" s="107">
        <v>0.56597222222222221</v>
      </c>
      <c r="I91" s="117" t="str">
        <f t="shared" si="12"/>
        <v/>
      </c>
      <c r="J91" s="118">
        <f t="shared" si="13"/>
        <v>4.9999999999999822</v>
      </c>
      <c r="K91" s="119">
        <f t="shared" si="14"/>
        <v>4.9999999999999822</v>
      </c>
      <c r="L91" s="118">
        <f t="shared" si="15"/>
        <v>2</v>
      </c>
      <c r="M91" s="119">
        <f t="shared" ca="1" si="16"/>
        <v>0.5131944444444444</v>
      </c>
      <c r="N91" s="118" t="str">
        <f t="shared" si="17"/>
        <v/>
      </c>
      <c r="O91" s="118">
        <f t="shared" si="18"/>
        <v>2.7499999999999902</v>
      </c>
      <c r="P91" s="120">
        <f t="shared" si="19"/>
        <v>1.9543328073261996</v>
      </c>
      <c r="Q91" s="118">
        <f t="shared" si="20"/>
        <v>0.49999999999999822</v>
      </c>
      <c r="R91" s="118">
        <f t="shared" si="21"/>
        <v>3.2499999999999885</v>
      </c>
      <c r="S91" s="120">
        <f t="shared" si="22"/>
        <v>2.4543328073261979</v>
      </c>
    </row>
    <row r="92" spans="1:19" x14ac:dyDescent="0.25">
      <c r="D92" s="106">
        <v>1</v>
      </c>
      <c r="F92" s="107">
        <v>0.56944444444444442</v>
      </c>
      <c r="H92" s="107">
        <v>0.57291666666666663</v>
      </c>
      <c r="I92" s="117" t="str">
        <f t="shared" si="12"/>
        <v/>
      </c>
      <c r="J92" s="118">
        <f t="shared" si="13"/>
        <v>11.999999999999957</v>
      </c>
      <c r="K92" s="119">
        <f t="shared" si="14"/>
        <v>4.9999999999999822</v>
      </c>
      <c r="L92" s="118">
        <f t="shared" si="15"/>
        <v>3</v>
      </c>
      <c r="M92" s="119">
        <f t="shared" ca="1" si="16"/>
        <v>0.5131944444444444</v>
      </c>
      <c r="N92" s="118" t="str">
        <f t="shared" si="17"/>
        <v/>
      </c>
      <c r="O92" s="118">
        <f t="shared" si="18"/>
        <v>125.99999999999955</v>
      </c>
      <c r="P92" s="120">
        <f t="shared" si="19"/>
        <v>76.108293893817233</v>
      </c>
      <c r="Q92" s="118">
        <f t="shared" si="20"/>
        <v>4.9999999999999822</v>
      </c>
      <c r="R92" s="118">
        <f t="shared" si="21"/>
        <v>130.99999999999952</v>
      </c>
      <c r="S92" s="120">
        <f t="shared" si="22"/>
        <v>81.108293893817219</v>
      </c>
    </row>
    <row r="93" spans="1:19" x14ac:dyDescent="0.25">
      <c r="D93" s="106">
        <v>20</v>
      </c>
      <c r="F93" s="107">
        <v>0.58124999999999993</v>
      </c>
      <c r="H93" s="107">
        <v>0.59097222222222223</v>
      </c>
      <c r="I93" s="117" t="str">
        <f t="shared" si="12"/>
        <v/>
      </c>
      <c r="J93" s="118">
        <f t="shared" si="13"/>
        <v>13.99999999999995</v>
      </c>
      <c r="K93" s="119">
        <f t="shared" si="14"/>
        <v>14.00000000000011</v>
      </c>
      <c r="L93" s="118">
        <f t="shared" si="15"/>
        <v>4</v>
      </c>
      <c r="M93" s="119">
        <f t="shared" ca="1" si="16"/>
        <v>0.5131944444444444</v>
      </c>
      <c r="N93" s="118" t="str">
        <f t="shared" si="17"/>
        <v/>
      </c>
      <c r="O93" s="118">
        <f t="shared" si="18"/>
        <v>140.69999999999951</v>
      </c>
      <c r="P93" s="120">
        <f t="shared" si="19"/>
        <v>52.582830344503478</v>
      </c>
      <c r="Q93" s="118">
        <f t="shared" si="20"/>
        <v>280.00000000000222</v>
      </c>
      <c r="R93" s="118">
        <f t="shared" si="21"/>
        <v>420.70000000000175</v>
      </c>
      <c r="S93" s="120">
        <f t="shared" si="22"/>
        <v>332.58283034450568</v>
      </c>
    </row>
    <row r="94" spans="1:19" x14ac:dyDescent="0.25">
      <c r="D94" s="106">
        <v>0.1</v>
      </c>
      <c r="F94" s="107">
        <v>0.60069444444444442</v>
      </c>
      <c r="H94" s="107">
        <v>0.60347222222222219</v>
      </c>
      <c r="I94" s="117" t="str">
        <f t="shared" si="12"/>
        <v/>
      </c>
      <c r="J94" s="118">
        <f t="shared" si="13"/>
        <v>6.9999999999999751</v>
      </c>
      <c r="K94" s="119">
        <f t="shared" si="14"/>
        <v>3.9999999999999858</v>
      </c>
      <c r="L94" s="118">
        <f t="shared" si="15"/>
        <v>5</v>
      </c>
      <c r="M94" s="119">
        <f t="shared" ca="1" si="16"/>
        <v>0.5131944444444444</v>
      </c>
      <c r="N94" s="118" t="str">
        <f t="shared" si="17"/>
        <v/>
      </c>
      <c r="O94" s="118">
        <f t="shared" si="18"/>
        <v>5.9499999999999797</v>
      </c>
      <c r="P94" s="120">
        <f t="shared" si="19"/>
        <v>3.7870872876062283</v>
      </c>
      <c r="Q94" s="118">
        <f t="shared" si="20"/>
        <v>0.39999999999999858</v>
      </c>
      <c r="R94" s="118">
        <f t="shared" si="21"/>
        <v>6.3499999999999783</v>
      </c>
      <c r="S94" s="120">
        <f t="shared" si="22"/>
        <v>4.1870872876062268</v>
      </c>
    </row>
    <row r="95" spans="1:19" x14ac:dyDescent="0.25">
      <c r="D95" s="106">
        <v>1.6</v>
      </c>
      <c r="F95" s="107">
        <v>0.60833333333333328</v>
      </c>
      <c r="H95" s="107">
        <v>0.6118055555555556</v>
      </c>
      <c r="I95" s="117" t="str">
        <f t="shared" si="12"/>
        <v/>
      </c>
      <c r="J95" s="118">
        <f t="shared" si="13"/>
        <v>8.999999999999968</v>
      </c>
      <c r="K95" s="119">
        <f t="shared" si="14"/>
        <v>5.0000000000001421</v>
      </c>
      <c r="L95" s="118">
        <f t="shared" si="15"/>
        <v>6</v>
      </c>
      <c r="M95" s="119">
        <f t="shared" ca="1" si="16"/>
        <v>0.5131944444444444</v>
      </c>
      <c r="N95" s="118" t="str">
        <f t="shared" si="17"/>
        <v/>
      </c>
      <c r="O95" s="118">
        <f t="shared" si="18"/>
        <v>277.19999999999902</v>
      </c>
      <c r="P95" s="120">
        <f t="shared" si="19"/>
        <v>145.01949401005467</v>
      </c>
      <c r="Q95" s="118">
        <f t="shared" si="20"/>
        <v>8.0000000000002274</v>
      </c>
      <c r="R95" s="118">
        <f t="shared" si="21"/>
        <v>285.19999999999925</v>
      </c>
      <c r="S95" s="120">
        <f t="shared" si="22"/>
        <v>153.0194940100549</v>
      </c>
    </row>
    <row r="96" spans="1:19" x14ac:dyDescent="0.25">
      <c r="D96" s="106">
        <v>60</v>
      </c>
      <c r="F96" s="107">
        <v>0.61805555555555558</v>
      </c>
      <c r="H96" s="107">
        <v>0.62152777777777779</v>
      </c>
      <c r="I96" s="117" t="str">
        <f t="shared" si="12"/>
        <v/>
      </c>
      <c r="J96" s="118">
        <f t="shared" si="13"/>
        <v>21.000000000000085</v>
      </c>
      <c r="K96" s="119">
        <f t="shared" si="14"/>
        <v>4.9999999999999822</v>
      </c>
      <c r="L96" s="118">
        <f t="shared" si="15"/>
        <v>7</v>
      </c>
      <c r="M96" s="119">
        <f t="shared" ca="1" si="16"/>
        <v>0.5131944444444444</v>
      </c>
      <c r="N96" s="118" t="str">
        <f t="shared" si="17"/>
        <v/>
      </c>
      <c r="O96" s="118">
        <f t="shared" si="18"/>
        <v>630.0630000000026</v>
      </c>
      <c r="P96" s="120">
        <f t="shared" si="19"/>
        <v>136.79155639531285</v>
      </c>
      <c r="Q96" s="118">
        <f t="shared" si="20"/>
        <v>299.99999999999892</v>
      </c>
      <c r="R96" s="118">
        <f t="shared" si="21"/>
        <v>930.06300000000147</v>
      </c>
      <c r="S96" s="120">
        <f t="shared" si="22"/>
        <v>436.79155639531177</v>
      </c>
    </row>
    <row r="97" spans="1:19" x14ac:dyDescent="0.25">
      <c r="D97" s="106">
        <v>6.0000000000000001E-3</v>
      </c>
      <c r="F97" s="107">
        <v>0.63611111111111118</v>
      </c>
      <c r="H97" s="107">
        <v>0.63888888888888895</v>
      </c>
      <c r="I97" s="117" t="str">
        <f t="shared" si="12"/>
        <v/>
      </c>
      <c r="J97" s="118">
        <f t="shared" si="13"/>
        <v>13.99999999999995</v>
      </c>
      <c r="K97" s="119">
        <f t="shared" si="14"/>
        <v>3.9999999999999858</v>
      </c>
      <c r="L97" s="118">
        <f t="shared" si="15"/>
        <v>8</v>
      </c>
      <c r="M97" s="119">
        <f t="shared" ca="1" si="16"/>
        <v>0.5131944444444444</v>
      </c>
      <c r="N97" s="118" t="str">
        <f t="shared" si="17"/>
        <v/>
      </c>
      <c r="O97" s="118">
        <f t="shared" si="18"/>
        <v>126.04199999999955</v>
      </c>
      <c r="P97" s="120">
        <f t="shared" si="19"/>
        <v>31.465110722367974</v>
      </c>
      <c r="Q97" s="118">
        <f t="shared" si="20"/>
        <v>2.3999999999999914E-2</v>
      </c>
      <c r="R97" s="118">
        <f t="shared" si="21"/>
        <v>126.06599999999955</v>
      </c>
      <c r="S97" s="120">
        <f t="shared" si="22"/>
        <v>31.489110722367975</v>
      </c>
    </row>
    <row r="98" spans="1:19" x14ac:dyDescent="0.25">
      <c r="D98" s="106">
        <v>18</v>
      </c>
      <c r="F98" s="107">
        <v>0.64861111111111114</v>
      </c>
      <c r="H98" s="107">
        <v>0.65069444444444446</v>
      </c>
      <c r="I98" s="117" t="str">
        <f t="shared" si="12"/>
        <v/>
      </c>
      <c r="J98" s="118">
        <f t="shared" si="13"/>
        <v>22.999999999999918</v>
      </c>
      <c r="K98" s="119">
        <f t="shared" si="14"/>
        <v>2.9999999999999893</v>
      </c>
      <c r="L98" s="118">
        <f t="shared" si="15"/>
        <v>9</v>
      </c>
      <c r="M98" s="119">
        <f t="shared" ca="1" si="16"/>
        <v>0.5131944444444444</v>
      </c>
      <c r="N98" s="118" t="str">
        <f t="shared" si="17"/>
        <v/>
      </c>
      <c r="O98" s="118">
        <f t="shared" si="18"/>
        <v>207.11499999999927</v>
      </c>
      <c r="P98" s="120">
        <f t="shared" si="19"/>
        <v>55.202881932103082</v>
      </c>
      <c r="Q98" s="118">
        <f t="shared" si="20"/>
        <v>53.999999999999808</v>
      </c>
      <c r="R98" s="118">
        <f t="shared" si="21"/>
        <v>261.1149999999991</v>
      </c>
      <c r="S98" s="120">
        <f t="shared" si="22"/>
        <v>109.20288193210288</v>
      </c>
    </row>
    <row r="99" spans="1:19" x14ac:dyDescent="0.25">
      <c r="D99" s="106">
        <v>0.01</v>
      </c>
      <c r="F99" s="107">
        <v>0.66666666666666663</v>
      </c>
      <c r="H99" s="107">
        <v>0.6694444444444444</v>
      </c>
      <c r="I99" s="117" t="str">
        <f t="shared" si="12"/>
        <v/>
      </c>
      <c r="J99" s="118">
        <f t="shared" si="13"/>
        <v>10.000000000000124</v>
      </c>
      <c r="K99" s="119">
        <f t="shared" si="14"/>
        <v>3.9999999999999858</v>
      </c>
      <c r="L99" s="118">
        <f t="shared" si="15"/>
        <v>10</v>
      </c>
      <c r="M99" s="119">
        <f t="shared" ca="1" si="16"/>
        <v>0.5131944444444444</v>
      </c>
      <c r="N99" s="118" t="str">
        <f t="shared" si="17"/>
        <v/>
      </c>
      <c r="O99" s="118">
        <f t="shared" si="18"/>
        <v>2.0500000000000256</v>
      </c>
      <c r="P99" s="120">
        <f t="shared" si="19"/>
        <v>1.0572595624330434</v>
      </c>
      <c r="Q99" s="118">
        <f t="shared" si="20"/>
        <v>3.9999999999999862E-2</v>
      </c>
      <c r="R99" s="118">
        <f t="shared" si="21"/>
        <v>2.0900000000000256</v>
      </c>
      <c r="S99" s="120">
        <f t="shared" si="22"/>
        <v>1.0972595624330432</v>
      </c>
    </row>
    <row r="100" spans="1:19" x14ac:dyDescent="0.25">
      <c r="D100" s="106">
        <v>0.4</v>
      </c>
      <c r="F100" s="107">
        <v>0.67638888888888893</v>
      </c>
      <c r="H100" s="107">
        <v>0.67986111111111114</v>
      </c>
      <c r="I100" s="117">
        <f t="shared" si="12"/>
        <v>0.68333333333333335</v>
      </c>
      <c r="J100" s="118" t="str">
        <f t="shared" si="13"/>
        <v/>
      </c>
      <c r="K100" s="119">
        <f t="shared" si="14"/>
        <v>4.9999999999999822</v>
      </c>
      <c r="L100" s="118">
        <f t="shared" si="15"/>
        <v>11</v>
      </c>
      <c r="M100" s="119">
        <f t="shared" ca="1" si="16"/>
        <v>0.5131944444444444</v>
      </c>
      <c r="N100" s="118" t="e">
        <f t="shared" ca="1" si="17"/>
        <v>#VALUE!</v>
      </c>
      <c r="O100" s="118">
        <f t="shared" si="18"/>
        <v>1</v>
      </c>
      <c r="P100" s="120">
        <f t="shared" si="19"/>
        <v>0.15504787606958362</v>
      </c>
      <c r="Q100" s="118">
        <f t="shared" si="20"/>
        <v>1.9999999999999929</v>
      </c>
      <c r="R100" s="118">
        <f t="shared" si="21"/>
        <v>2.9999999999999929</v>
      </c>
      <c r="S100" s="120">
        <f t="shared" si="22"/>
        <v>2.1550478760695766</v>
      </c>
    </row>
    <row r="101" spans="1:19" x14ac:dyDescent="0.25">
      <c r="A101" s="108">
        <v>37007</v>
      </c>
      <c r="B101" s="106">
        <v>1312</v>
      </c>
      <c r="D101" s="106">
        <v>0.01</v>
      </c>
      <c r="F101" s="107">
        <v>0.57361111111111118</v>
      </c>
      <c r="H101" s="107">
        <v>0.5756944444444444</v>
      </c>
      <c r="I101" s="117" t="str">
        <f t="shared" si="12"/>
        <v/>
      </c>
      <c r="J101" s="118">
        <f t="shared" si="13"/>
        <v>9.9999999999999645</v>
      </c>
      <c r="K101" s="119">
        <f t="shared" si="14"/>
        <v>2.9999999999998295</v>
      </c>
      <c r="L101" s="118">
        <f t="shared" si="15"/>
        <v>1</v>
      </c>
      <c r="M101" s="119">
        <f t="shared" ca="1" si="16"/>
        <v>1312</v>
      </c>
      <c r="N101" s="118" t="str">
        <f t="shared" si="17"/>
        <v/>
      </c>
      <c r="O101" s="118">
        <f t="shared" si="18"/>
        <v>100.04999999999966</v>
      </c>
      <c r="P101" s="120">
        <f t="shared" si="19"/>
        <v>26.299854471623675</v>
      </c>
      <c r="Q101" s="118">
        <f t="shared" si="20"/>
        <v>2.9999999999998295E-2</v>
      </c>
      <c r="R101" s="118">
        <f t="shared" si="21"/>
        <v>100.07999999999966</v>
      </c>
      <c r="S101" s="120">
        <f t="shared" si="22"/>
        <v>26.329854471623673</v>
      </c>
    </row>
    <row r="102" spans="1:19" x14ac:dyDescent="0.25">
      <c r="D102" s="106">
        <v>20</v>
      </c>
      <c r="F102" s="107">
        <v>0.58263888888888882</v>
      </c>
      <c r="H102" s="107">
        <v>0.59166666666666667</v>
      </c>
      <c r="I102" s="117">
        <f t="shared" si="12"/>
        <v>0.59513888888888888</v>
      </c>
      <c r="J102" s="118" t="str">
        <f t="shared" si="13"/>
        <v/>
      </c>
      <c r="K102" s="119">
        <f t="shared" si="14"/>
        <v>13.000000000000114</v>
      </c>
      <c r="L102" s="118">
        <f t="shared" si="15"/>
        <v>2</v>
      </c>
      <c r="M102" s="119">
        <f t="shared" ca="1" si="16"/>
        <v>1312</v>
      </c>
      <c r="N102" s="118">
        <f t="shared" ca="1" si="17"/>
        <v>65.000000000000085</v>
      </c>
      <c r="O102" s="118">
        <f t="shared" si="18"/>
        <v>50</v>
      </c>
      <c r="P102" s="120">
        <f t="shared" si="19"/>
        <v>5.9484036251947776</v>
      </c>
      <c r="Q102" s="118">
        <f t="shared" si="20"/>
        <v>260.00000000000227</v>
      </c>
      <c r="R102" s="118">
        <f t="shared" si="21"/>
        <v>310.00000000000227</v>
      </c>
      <c r="S102" s="120">
        <f t="shared" si="22"/>
        <v>265.94840362519705</v>
      </c>
    </row>
    <row r="103" spans="1:19" x14ac:dyDescent="0.25">
      <c r="A103" s="108">
        <v>37008</v>
      </c>
      <c r="B103" s="106">
        <v>1315</v>
      </c>
      <c r="D103" s="106">
        <v>1.2E-2</v>
      </c>
      <c r="F103" s="107">
        <v>0.60069444444444442</v>
      </c>
      <c r="H103" s="107">
        <v>0.60347222222222219</v>
      </c>
      <c r="I103" s="117" t="str">
        <f t="shared" si="12"/>
        <v/>
      </c>
      <c r="J103" s="118">
        <f t="shared" si="13"/>
        <v>8.0000000000001315</v>
      </c>
      <c r="K103" s="119">
        <f t="shared" si="14"/>
        <v>3.9999999999999858</v>
      </c>
      <c r="L103" s="118">
        <f t="shared" si="15"/>
        <v>1</v>
      </c>
      <c r="M103" s="119">
        <f t="shared" ca="1" si="16"/>
        <v>1315</v>
      </c>
      <c r="N103" s="118" t="str">
        <f t="shared" si="17"/>
        <v/>
      </c>
      <c r="O103" s="118">
        <f t="shared" si="18"/>
        <v>0.52800000000000868</v>
      </c>
      <c r="P103" s="120">
        <f t="shared" si="19"/>
        <v>0.3752426542403105</v>
      </c>
      <c r="Q103" s="118">
        <f t="shared" si="20"/>
        <v>4.7999999999999828E-2</v>
      </c>
      <c r="R103" s="118">
        <f t="shared" si="21"/>
        <v>0.57600000000000851</v>
      </c>
      <c r="S103" s="120">
        <f t="shared" si="22"/>
        <v>0.42324265424031032</v>
      </c>
    </row>
    <row r="104" spans="1:19" x14ac:dyDescent="0.25">
      <c r="D104" s="106">
        <v>0.12</v>
      </c>
      <c r="F104" s="107">
        <v>0.60902777777777783</v>
      </c>
      <c r="H104" s="107">
        <v>0.6118055555555556</v>
      </c>
      <c r="I104" s="117" t="str">
        <f t="shared" si="12"/>
        <v/>
      </c>
      <c r="J104" s="118">
        <f t="shared" si="13"/>
        <v>7.9999999999999716</v>
      </c>
      <c r="K104" s="119">
        <f t="shared" si="14"/>
        <v>3.9999999999999858</v>
      </c>
      <c r="L104" s="118">
        <f t="shared" si="15"/>
        <v>2</v>
      </c>
      <c r="M104" s="119">
        <f t="shared" ca="1" si="16"/>
        <v>1315</v>
      </c>
      <c r="N104" s="118" t="str">
        <f t="shared" si="17"/>
        <v/>
      </c>
      <c r="O104" s="118">
        <f t="shared" si="18"/>
        <v>4.4799999999999844</v>
      </c>
      <c r="P104" s="120">
        <f t="shared" si="19"/>
        <v>3.3203534508554662</v>
      </c>
      <c r="Q104" s="118">
        <f t="shared" si="20"/>
        <v>0.47999999999999826</v>
      </c>
      <c r="R104" s="118">
        <f t="shared" si="21"/>
        <v>4.9599999999999831</v>
      </c>
      <c r="S104" s="120">
        <f t="shared" si="22"/>
        <v>3.8003534508554644</v>
      </c>
    </row>
    <row r="105" spans="1:19" x14ac:dyDescent="0.25">
      <c r="D105" s="106">
        <v>1</v>
      </c>
      <c r="F105" s="107">
        <v>0.61736111111111114</v>
      </c>
      <c r="H105" s="107">
        <v>0.62013888888888891</v>
      </c>
      <c r="I105" s="117">
        <f t="shared" si="12"/>
        <v>0.62361111111111112</v>
      </c>
      <c r="J105" s="118" t="str">
        <f t="shared" si="13"/>
        <v/>
      </c>
      <c r="K105" s="119">
        <f t="shared" si="14"/>
        <v>3.9999999999999858</v>
      </c>
      <c r="L105" s="118">
        <f t="shared" si="15"/>
        <v>3</v>
      </c>
      <c r="M105" s="119">
        <f t="shared" ca="1" si="16"/>
        <v>1315</v>
      </c>
      <c r="N105" s="118">
        <f t="shared" ca="1" si="17"/>
        <v>102.99999999999996</v>
      </c>
      <c r="O105" s="118">
        <f t="shared" si="18"/>
        <v>2.5</v>
      </c>
      <c r="P105" s="120">
        <f t="shared" si="19"/>
        <v>0.36191198291773735</v>
      </c>
      <c r="Q105" s="118">
        <f t="shared" si="20"/>
        <v>3.9999999999999858</v>
      </c>
      <c r="R105" s="118">
        <f t="shared" si="21"/>
        <v>6.4999999999999858</v>
      </c>
      <c r="S105" s="120">
        <f t="shared" si="22"/>
        <v>4.3619119829177233</v>
      </c>
    </row>
    <row r="106" spans="1:19" x14ac:dyDescent="0.25">
      <c r="A106" s="108">
        <v>37012</v>
      </c>
      <c r="B106" s="106">
        <v>832</v>
      </c>
      <c r="D106" s="106">
        <v>0.01</v>
      </c>
      <c r="F106" s="107">
        <v>0.4152777777777778</v>
      </c>
      <c r="H106" s="107">
        <v>0.41944444444444445</v>
      </c>
      <c r="I106" s="117" t="str">
        <f t="shared" si="12"/>
        <v/>
      </c>
      <c r="J106" s="118">
        <f t="shared" si="13"/>
        <v>10.999999999999961</v>
      </c>
      <c r="K106" s="119">
        <f t="shared" si="14"/>
        <v>5.9999999999999787</v>
      </c>
      <c r="L106" s="118">
        <f t="shared" si="15"/>
        <v>1</v>
      </c>
      <c r="M106" s="119">
        <f t="shared" ca="1" si="16"/>
        <v>832</v>
      </c>
      <c r="N106" s="118" t="str">
        <f t="shared" si="17"/>
        <v/>
      </c>
      <c r="O106" s="118">
        <f t="shared" si="18"/>
        <v>55.054999999999801</v>
      </c>
      <c r="P106" s="120">
        <f t="shared" si="19"/>
        <v>15.908436928516174</v>
      </c>
      <c r="Q106" s="118">
        <f t="shared" si="20"/>
        <v>5.999999999999979E-2</v>
      </c>
      <c r="R106" s="118">
        <f t="shared" si="21"/>
        <v>55.114999999999803</v>
      </c>
      <c r="S106" s="120">
        <f t="shared" si="22"/>
        <v>15.968436928516175</v>
      </c>
    </row>
    <row r="107" spans="1:19" x14ac:dyDescent="0.25">
      <c r="D107" s="106">
        <v>10</v>
      </c>
      <c r="F107" s="107">
        <v>0.42708333333333331</v>
      </c>
      <c r="H107" s="107">
        <v>0.52638888888888891</v>
      </c>
      <c r="I107" s="117" t="str">
        <f t="shared" si="12"/>
        <v/>
      </c>
      <c r="J107" s="118">
        <f t="shared" si="13"/>
        <v>11.999999999999957</v>
      </c>
      <c r="K107" s="119">
        <f t="shared" si="14"/>
        <v>143.00000000000006</v>
      </c>
      <c r="L107" s="118">
        <f t="shared" si="15"/>
        <v>2</v>
      </c>
      <c r="M107" s="119">
        <f t="shared" ca="1" si="16"/>
        <v>832</v>
      </c>
      <c r="N107" s="118" t="str">
        <f t="shared" si="17"/>
        <v/>
      </c>
      <c r="O107" s="118">
        <f t="shared" si="18"/>
        <v>60.059999999999782</v>
      </c>
      <c r="P107" s="120">
        <f t="shared" si="19"/>
        <v>17.354658467472191</v>
      </c>
      <c r="Q107" s="118">
        <f t="shared" si="20"/>
        <v>1430.0000000000005</v>
      </c>
      <c r="R107" s="118">
        <f t="shared" si="21"/>
        <v>1490.0600000000002</v>
      </c>
      <c r="S107" s="120">
        <f t="shared" si="22"/>
        <v>1447.3546584674727</v>
      </c>
    </row>
    <row r="108" spans="1:19" x14ac:dyDescent="0.25">
      <c r="D108" s="106">
        <v>0.01</v>
      </c>
      <c r="F108" s="107">
        <v>0.53472222222222221</v>
      </c>
      <c r="H108" s="107">
        <v>0.54027777777777775</v>
      </c>
      <c r="I108" s="117" t="str">
        <f t="shared" si="12"/>
        <v/>
      </c>
      <c r="J108" s="118">
        <f t="shared" si="13"/>
        <v>11.000000000000121</v>
      </c>
      <c r="K108" s="119">
        <f t="shared" si="14"/>
        <v>7.9999999999999716</v>
      </c>
      <c r="L108" s="118">
        <f t="shared" si="15"/>
        <v>3</v>
      </c>
      <c r="M108" s="119">
        <f t="shared" ca="1" si="16"/>
        <v>832</v>
      </c>
      <c r="N108" s="118" t="str">
        <f t="shared" si="17"/>
        <v/>
      </c>
      <c r="O108" s="118">
        <f t="shared" si="18"/>
        <v>7.7550000000000852</v>
      </c>
      <c r="P108" s="120">
        <f t="shared" si="19"/>
        <v>3.0941751515577112</v>
      </c>
      <c r="Q108" s="118">
        <f t="shared" si="20"/>
        <v>7.9999999999999724E-2</v>
      </c>
      <c r="R108" s="118">
        <f t="shared" si="21"/>
        <v>7.8350000000000852</v>
      </c>
      <c r="S108" s="120">
        <f t="shared" si="22"/>
        <v>3.1741751515577108</v>
      </c>
    </row>
    <row r="109" spans="1:19" x14ac:dyDescent="0.25">
      <c r="D109" s="106">
        <v>1.4</v>
      </c>
      <c r="F109" s="107">
        <v>0.54791666666666672</v>
      </c>
      <c r="H109" s="107">
        <v>0.54999999999999993</v>
      </c>
      <c r="I109" s="117" t="str">
        <f t="shared" si="12"/>
        <v/>
      </c>
      <c r="J109" s="118">
        <f t="shared" si="13"/>
        <v>12.000000000000117</v>
      </c>
      <c r="K109" s="119">
        <f t="shared" si="14"/>
        <v>2.9999999999998295</v>
      </c>
      <c r="L109" s="118">
        <f t="shared" si="15"/>
        <v>4</v>
      </c>
      <c r="M109" s="119">
        <f t="shared" ca="1" si="16"/>
        <v>832</v>
      </c>
      <c r="N109" s="118" t="str">
        <f t="shared" si="17"/>
        <v/>
      </c>
      <c r="O109" s="118">
        <f t="shared" si="18"/>
        <v>8.4600000000000826</v>
      </c>
      <c r="P109" s="120">
        <f t="shared" si="19"/>
        <v>3.3754638016993179</v>
      </c>
      <c r="Q109" s="118">
        <f t="shared" si="20"/>
        <v>4.1999999999997613</v>
      </c>
      <c r="R109" s="118">
        <f t="shared" si="21"/>
        <v>12.659999999999844</v>
      </c>
      <c r="S109" s="120">
        <f t="shared" si="22"/>
        <v>7.5754638016990796</v>
      </c>
    </row>
    <row r="110" spans="1:19" x14ac:dyDescent="0.25">
      <c r="D110" s="106">
        <v>0.01</v>
      </c>
      <c r="F110" s="107">
        <v>0.55833333333333335</v>
      </c>
      <c r="H110" s="107">
        <v>0.56041666666666667</v>
      </c>
      <c r="I110" s="117" t="str">
        <f t="shared" si="12"/>
        <v/>
      </c>
      <c r="J110" s="118">
        <f t="shared" si="13"/>
        <v>9.9999999999999645</v>
      </c>
      <c r="K110" s="119">
        <f t="shared" si="14"/>
        <v>2.9999999999999893</v>
      </c>
      <c r="L110" s="118">
        <f t="shared" si="15"/>
        <v>5</v>
      </c>
      <c r="M110" s="119">
        <f t="shared" ca="1" si="16"/>
        <v>832</v>
      </c>
      <c r="N110" s="118" t="str">
        <f t="shared" si="17"/>
        <v/>
      </c>
      <c r="O110" s="118">
        <f t="shared" si="18"/>
        <v>7.049999999999975</v>
      </c>
      <c r="P110" s="120">
        <f t="shared" si="19"/>
        <v>2.8128865014160604</v>
      </c>
      <c r="Q110" s="118">
        <f t="shared" si="20"/>
        <v>2.9999999999999895E-2</v>
      </c>
      <c r="R110" s="118">
        <f t="shared" si="21"/>
        <v>7.0799999999999752</v>
      </c>
      <c r="S110" s="120">
        <f t="shared" si="22"/>
        <v>2.8428865014160603</v>
      </c>
    </row>
    <row r="111" spans="1:19" x14ac:dyDescent="0.25">
      <c r="D111" s="106">
        <v>1.4</v>
      </c>
      <c r="F111" s="107">
        <v>0.56736111111111109</v>
      </c>
      <c r="H111" s="107">
        <v>0.56944444444444442</v>
      </c>
      <c r="I111" s="117" t="str">
        <f t="shared" si="12"/>
        <v/>
      </c>
      <c r="J111" s="118">
        <f t="shared" si="13"/>
        <v>12.999999999999954</v>
      </c>
      <c r="K111" s="119">
        <f t="shared" si="14"/>
        <v>2.9999999999999893</v>
      </c>
      <c r="L111" s="118">
        <f t="shared" si="15"/>
        <v>6</v>
      </c>
      <c r="M111" s="119">
        <f t="shared" ca="1" si="16"/>
        <v>832</v>
      </c>
      <c r="N111" s="118" t="str">
        <f t="shared" si="17"/>
        <v/>
      </c>
      <c r="O111" s="118">
        <f t="shared" si="18"/>
        <v>9.1649999999999672</v>
      </c>
      <c r="P111" s="120">
        <f t="shared" si="19"/>
        <v>3.656752451840878</v>
      </c>
      <c r="Q111" s="118">
        <f t="shared" si="20"/>
        <v>4.1999999999999851</v>
      </c>
      <c r="R111" s="118">
        <f t="shared" si="21"/>
        <v>13.364999999999952</v>
      </c>
      <c r="S111" s="120">
        <f t="shared" si="22"/>
        <v>7.8567524518408636</v>
      </c>
    </row>
    <row r="112" spans="1:19" x14ac:dyDescent="0.25">
      <c r="D112" s="106">
        <v>0.01</v>
      </c>
      <c r="F112" s="107">
        <v>0.57847222222222217</v>
      </c>
      <c r="H112" s="107">
        <v>0.58124999999999993</v>
      </c>
      <c r="I112" s="117" t="str">
        <f t="shared" si="12"/>
        <v/>
      </c>
      <c r="J112" s="118">
        <f t="shared" si="13"/>
        <v>12.000000000000117</v>
      </c>
      <c r="K112" s="119">
        <f t="shared" si="14"/>
        <v>3.9999999999999858</v>
      </c>
      <c r="L112" s="118">
        <f t="shared" si="15"/>
        <v>7</v>
      </c>
      <c r="M112" s="119">
        <f t="shared" ca="1" si="16"/>
        <v>832</v>
      </c>
      <c r="N112" s="118" t="str">
        <f t="shared" si="17"/>
        <v/>
      </c>
      <c r="O112" s="118">
        <f t="shared" si="18"/>
        <v>8.4600000000000826</v>
      </c>
      <c r="P112" s="120">
        <f t="shared" si="19"/>
        <v>3.3754638016993179</v>
      </c>
      <c r="Q112" s="118">
        <f t="shared" si="20"/>
        <v>3.9999999999999862E-2</v>
      </c>
      <c r="R112" s="118">
        <f t="shared" si="21"/>
        <v>8.5000000000000817</v>
      </c>
      <c r="S112" s="120">
        <f t="shared" si="22"/>
        <v>3.415463801699318</v>
      </c>
    </row>
    <row r="113" spans="1:19" x14ac:dyDescent="0.25">
      <c r="D113" s="106">
        <v>1.4</v>
      </c>
      <c r="F113" s="107">
        <v>0.58958333333333335</v>
      </c>
      <c r="H113" s="107">
        <v>0.59236111111111112</v>
      </c>
      <c r="I113" s="117" t="str">
        <f t="shared" si="12"/>
        <v/>
      </c>
      <c r="J113" s="118">
        <f t="shared" si="13"/>
        <v>11.999999999999957</v>
      </c>
      <c r="K113" s="119">
        <f t="shared" si="14"/>
        <v>3.9999999999999858</v>
      </c>
      <c r="L113" s="118">
        <f t="shared" si="15"/>
        <v>8</v>
      </c>
      <c r="M113" s="119">
        <f t="shared" ca="1" si="16"/>
        <v>832</v>
      </c>
      <c r="N113" s="118" t="str">
        <f t="shared" si="17"/>
        <v/>
      </c>
      <c r="O113" s="118">
        <f t="shared" si="18"/>
        <v>8.4599999999999689</v>
      </c>
      <c r="P113" s="120">
        <f t="shared" si="19"/>
        <v>3.3754638016992726</v>
      </c>
      <c r="Q113" s="118">
        <f t="shared" si="20"/>
        <v>5.5999999999999801</v>
      </c>
      <c r="R113" s="118">
        <f t="shared" si="21"/>
        <v>14.059999999999949</v>
      </c>
      <c r="S113" s="120">
        <f t="shared" si="22"/>
        <v>8.9754638016992523</v>
      </c>
    </row>
    <row r="114" spans="1:19" x14ac:dyDescent="0.25">
      <c r="D114" s="106">
        <v>0.01</v>
      </c>
      <c r="F114" s="107">
        <v>0.60069444444444442</v>
      </c>
      <c r="H114" s="107">
        <v>0.61111111111111105</v>
      </c>
      <c r="I114" s="117" t="str">
        <f t="shared" si="12"/>
        <v/>
      </c>
      <c r="J114" s="118">
        <f t="shared" si="13"/>
        <v>8.0000000000001315</v>
      </c>
      <c r="K114" s="119">
        <f t="shared" si="14"/>
        <v>14.999999999999947</v>
      </c>
      <c r="L114" s="118">
        <f t="shared" si="15"/>
        <v>9</v>
      </c>
      <c r="M114" s="119">
        <f t="shared" ca="1" si="16"/>
        <v>832</v>
      </c>
      <c r="N114" s="118" t="str">
        <f t="shared" si="17"/>
        <v/>
      </c>
      <c r="O114" s="118">
        <f t="shared" si="18"/>
        <v>4.0400000000000666</v>
      </c>
      <c r="P114" s="120">
        <f t="shared" si="19"/>
        <v>1.7198431189295473</v>
      </c>
      <c r="Q114" s="118">
        <f t="shared" si="20"/>
        <v>0.14999999999999947</v>
      </c>
      <c r="R114" s="118">
        <f t="shared" si="21"/>
        <v>4.1900000000000661</v>
      </c>
      <c r="S114" s="120">
        <f t="shared" si="22"/>
        <v>1.8698431189295468</v>
      </c>
    </row>
    <row r="115" spans="1:19" x14ac:dyDescent="0.25">
      <c r="D115" s="106">
        <v>1</v>
      </c>
      <c r="F115" s="107">
        <v>0.6166666666666667</v>
      </c>
      <c r="H115" s="107">
        <v>0.61875000000000002</v>
      </c>
      <c r="I115" s="117" t="str">
        <f t="shared" si="12"/>
        <v/>
      </c>
      <c r="J115" s="118">
        <f t="shared" si="13"/>
        <v>3.9999999999999858</v>
      </c>
      <c r="K115" s="119">
        <f t="shared" si="14"/>
        <v>2.9999999999999893</v>
      </c>
      <c r="L115" s="118">
        <f t="shared" si="15"/>
        <v>10</v>
      </c>
      <c r="M115" s="119">
        <f t="shared" ca="1" si="16"/>
        <v>832</v>
      </c>
      <c r="N115" s="118" t="str">
        <f t="shared" si="17"/>
        <v/>
      </c>
      <c r="O115" s="118">
        <f t="shared" si="18"/>
        <v>5.9999999999999787</v>
      </c>
      <c r="P115" s="120">
        <f t="shared" si="19"/>
        <v>5.7707843262936747</v>
      </c>
      <c r="Q115" s="118">
        <f t="shared" si="20"/>
        <v>2.9999999999999893</v>
      </c>
      <c r="R115" s="118">
        <f t="shared" si="21"/>
        <v>8.999999999999968</v>
      </c>
      <c r="S115" s="120">
        <f t="shared" si="22"/>
        <v>8.7707843262936649</v>
      </c>
    </row>
    <row r="116" spans="1:19" x14ac:dyDescent="0.25">
      <c r="D116" s="106">
        <v>2</v>
      </c>
      <c r="F116" s="107">
        <v>0.62152777777777779</v>
      </c>
      <c r="H116" s="107">
        <v>0.62361111111111112</v>
      </c>
      <c r="I116" s="117" t="str">
        <f t="shared" si="12"/>
        <v/>
      </c>
      <c r="J116" s="118">
        <f t="shared" si="13"/>
        <v>2.9999999999999893</v>
      </c>
      <c r="K116" s="119">
        <f t="shared" si="14"/>
        <v>2.9999999999999893</v>
      </c>
      <c r="L116" s="118">
        <f t="shared" si="15"/>
        <v>11</v>
      </c>
      <c r="M116" s="119">
        <f t="shared" ca="1" si="16"/>
        <v>832</v>
      </c>
      <c r="N116" s="118" t="str">
        <f t="shared" si="17"/>
        <v/>
      </c>
      <c r="O116" s="118">
        <f t="shared" si="18"/>
        <v>7.4999999999999734</v>
      </c>
      <c r="P116" s="120">
        <f t="shared" si="19"/>
        <v>7.3989134284556366</v>
      </c>
      <c r="Q116" s="118">
        <f t="shared" si="20"/>
        <v>5.9999999999999787</v>
      </c>
      <c r="R116" s="118">
        <f t="shared" si="21"/>
        <v>13.499999999999952</v>
      </c>
      <c r="S116" s="120">
        <f t="shared" si="22"/>
        <v>13.398913428455614</v>
      </c>
    </row>
    <row r="117" spans="1:19" x14ac:dyDescent="0.25">
      <c r="D117" s="106">
        <v>3</v>
      </c>
      <c r="F117" s="107">
        <v>0.62569444444444444</v>
      </c>
      <c r="H117" s="107">
        <v>0.62708333333333333</v>
      </c>
      <c r="I117" s="117" t="str">
        <f t="shared" si="12"/>
        <v/>
      </c>
      <c r="J117" s="118">
        <f t="shared" si="13"/>
        <v>3.9999999999999858</v>
      </c>
      <c r="K117" s="119">
        <f t="shared" si="14"/>
        <v>1.9999999999999929</v>
      </c>
      <c r="L117" s="118">
        <f t="shared" si="15"/>
        <v>12</v>
      </c>
      <c r="M117" s="119">
        <f t="shared" ca="1" si="16"/>
        <v>832</v>
      </c>
      <c r="N117" s="118" t="str">
        <f t="shared" si="17"/>
        <v/>
      </c>
      <c r="O117" s="118">
        <f t="shared" si="18"/>
        <v>15.999999999999943</v>
      </c>
      <c r="P117" s="120">
        <f t="shared" si="19"/>
        <v>15.660925599510707</v>
      </c>
      <c r="Q117" s="118">
        <f t="shared" si="20"/>
        <v>5.9999999999999787</v>
      </c>
      <c r="R117" s="118">
        <f t="shared" si="21"/>
        <v>21.999999999999922</v>
      </c>
      <c r="S117" s="120">
        <f t="shared" si="22"/>
        <v>21.660925599510684</v>
      </c>
    </row>
    <row r="118" spans="1:19" x14ac:dyDescent="0.25">
      <c r="D118" s="106">
        <v>5</v>
      </c>
      <c r="F118" s="107">
        <v>0.62986111111111109</v>
      </c>
      <c r="H118" s="107">
        <v>0.63194444444444442</v>
      </c>
      <c r="I118" s="117" t="str">
        <f t="shared" si="12"/>
        <v/>
      </c>
      <c r="J118" s="118">
        <f t="shared" si="13"/>
        <v>2.9999999999999893</v>
      </c>
      <c r="K118" s="119">
        <f t="shared" si="14"/>
        <v>2.9999999999999893</v>
      </c>
      <c r="L118" s="118">
        <f t="shared" si="15"/>
        <v>13</v>
      </c>
      <c r="M118" s="119">
        <f t="shared" ca="1" si="16"/>
        <v>832</v>
      </c>
      <c r="N118" s="118" t="str">
        <f t="shared" si="17"/>
        <v/>
      </c>
      <c r="O118" s="118">
        <f t="shared" si="18"/>
        <v>16.499999999999943</v>
      </c>
      <c r="P118" s="120">
        <f t="shared" si="19"/>
        <v>16.454447851560673</v>
      </c>
      <c r="Q118" s="118">
        <f t="shared" si="20"/>
        <v>14.999999999999947</v>
      </c>
      <c r="R118" s="118">
        <f t="shared" si="21"/>
        <v>31.49999999999989</v>
      </c>
      <c r="S118" s="120">
        <f t="shared" si="22"/>
        <v>31.454447851560619</v>
      </c>
    </row>
    <row r="119" spans="1:19" x14ac:dyDescent="0.25">
      <c r="D119" s="106">
        <v>6</v>
      </c>
      <c r="F119" s="107">
        <v>0.63402777777777775</v>
      </c>
      <c r="H119" s="107">
        <v>0.63611111111111118</v>
      </c>
      <c r="I119" s="117" t="str">
        <f t="shared" si="12"/>
        <v/>
      </c>
      <c r="J119" s="118">
        <f t="shared" si="13"/>
        <v>2.9999999999998295</v>
      </c>
      <c r="K119" s="119">
        <f t="shared" si="14"/>
        <v>3.0000000000001492</v>
      </c>
      <c r="L119" s="118">
        <f t="shared" si="15"/>
        <v>14</v>
      </c>
      <c r="M119" s="119">
        <f t="shared" ca="1" si="16"/>
        <v>832</v>
      </c>
      <c r="N119" s="118" t="str">
        <f t="shared" si="17"/>
        <v/>
      </c>
      <c r="O119" s="118">
        <f t="shared" si="18"/>
        <v>20.999999999998806</v>
      </c>
      <c r="P119" s="120">
        <f t="shared" si="19"/>
        <v>20.856360001439466</v>
      </c>
      <c r="Q119" s="118">
        <f t="shared" si="20"/>
        <v>18.000000000000895</v>
      </c>
      <c r="R119" s="118">
        <f t="shared" si="21"/>
        <v>38.999999999999702</v>
      </c>
      <c r="S119" s="120">
        <f t="shared" si="22"/>
        <v>38.856360001440365</v>
      </c>
    </row>
    <row r="120" spans="1:19" x14ac:dyDescent="0.25">
      <c r="D120" s="106">
        <v>8</v>
      </c>
      <c r="F120" s="107">
        <v>0.6381944444444444</v>
      </c>
      <c r="H120" s="107">
        <v>0.64027777777777783</v>
      </c>
      <c r="I120" s="117" t="str">
        <f t="shared" si="12"/>
        <v/>
      </c>
      <c r="J120" s="118">
        <f t="shared" si="13"/>
        <v>14.999999999999947</v>
      </c>
      <c r="K120" s="119">
        <f t="shared" si="14"/>
        <v>3.0000000000001492</v>
      </c>
      <c r="L120" s="118">
        <f t="shared" si="15"/>
        <v>15</v>
      </c>
      <c r="M120" s="119">
        <f t="shared" ca="1" si="16"/>
        <v>832</v>
      </c>
      <c r="N120" s="118" t="str">
        <f t="shared" si="17"/>
        <v/>
      </c>
      <c r="O120" s="118">
        <f t="shared" si="18"/>
        <v>60.74999999999978</v>
      </c>
      <c r="P120" s="120">
        <f t="shared" si="19"/>
        <v>27.04234294335896</v>
      </c>
      <c r="Q120" s="118">
        <f t="shared" si="20"/>
        <v>24.000000000001194</v>
      </c>
      <c r="R120" s="118">
        <f t="shared" si="21"/>
        <v>84.750000000000966</v>
      </c>
      <c r="S120" s="120">
        <f t="shared" si="22"/>
        <v>51.042342943360154</v>
      </c>
    </row>
    <row r="121" spans="1:19" x14ac:dyDescent="0.25">
      <c r="D121" s="106">
        <v>0.1</v>
      </c>
      <c r="F121" s="107">
        <v>0.65069444444444446</v>
      </c>
      <c r="H121" s="107">
        <v>0.65277777777777779</v>
      </c>
      <c r="I121" s="117" t="str">
        <f t="shared" si="12"/>
        <v/>
      </c>
      <c r="J121" s="118">
        <f t="shared" si="13"/>
        <v>4.9999999999999822</v>
      </c>
      <c r="K121" s="119">
        <f t="shared" si="14"/>
        <v>2.9999999999999893</v>
      </c>
      <c r="L121" s="118">
        <f t="shared" si="15"/>
        <v>16</v>
      </c>
      <c r="M121" s="119">
        <f t="shared" ca="1" si="16"/>
        <v>832</v>
      </c>
      <c r="N121" s="118" t="str">
        <f t="shared" si="17"/>
        <v/>
      </c>
      <c r="O121" s="118">
        <f t="shared" si="18"/>
        <v>1.2499999999999956</v>
      </c>
      <c r="P121" s="120">
        <f t="shared" si="19"/>
        <v>1.0820271345120616</v>
      </c>
      <c r="Q121" s="118">
        <f t="shared" si="20"/>
        <v>0.29999999999999893</v>
      </c>
      <c r="R121" s="118">
        <f t="shared" si="21"/>
        <v>1.5499999999999945</v>
      </c>
      <c r="S121" s="120">
        <f t="shared" si="22"/>
        <v>1.3820271345120605</v>
      </c>
    </row>
    <row r="122" spans="1:19" x14ac:dyDescent="0.25">
      <c r="D122" s="106">
        <v>0.4</v>
      </c>
      <c r="F122" s="107">
        <v>0.65625</v>
      </c>
      <c r="H122" s="107">
        <v>0.66041666666666665</v>
      </c>
      <c r="I122" s="117" t="str">
        <f t="shared" si="12"/>
        <v/>
      </c>
      <c r="J122" s="118">
        <f t="shared" si="13"/>
        <v>7.9999999999999716</v>
      </c>
      <c r="K122" s="119">
        <f t="shared" si="14"/>
        <v>5.9999999999999787</v>
      </c>
      <c r="L122" s="118">
        <f t="shared" si="15"/>
        <v>17</v>
      </c>
      <c r="M122" s="119">
        <f t="shared" ca="1" si="16"/>
        <v>832</v>
      </c>
      <c r="N122" s="118" t="str">
        <f t="shared" si="17"/>
        <v/>
      </c>
      <c r="O122" s="118">
        <f t="shared" si="18"/>
        <v>161.59999999999943</v>
      </c>
      <c r="P122" s="120">
        <f t="shared" si="19"/>
        <v>68.792282905112884</v>
      </c>
      <c r="Q122" s="118">
        <f t="shared" si="20"/>
        <v>2.3999999999999915</v>
      </c>
      <c r="R122" s="118">
        <f t="shared" si="21"/>
        <v>163.99999999999943</v>
      </c>
      <c r="S122" s="120">
        <f t="shared" si="22"/>
        <v>71.192282905112876</v>
      </c>
    </row>
    <row r="123" spans="1:19" x14ac:dyDescent="0.25">
      <c r="D123" s="106">
        <v>40</v>
      </c>
      <c r="F123" s="107">
        <v>0.66597222222222219</v>
      </c>
      <c r="H123" s="107">
        <v>0.67013888888888884</v>
      </c>
      <c r="I123" s="117">
        <f t="shared" si="12"/>
        <v>0.67361111111111105</v>
      </c>
      <c r="J123" s="118" t="str">
        <f t="shared" si="13"/>
        <v/>
      </c>
      <c r="K123" s="119">
        <f t="shared" si="14"/>
        <v>5.9999999999999787</v>
      </c>
      <c r="L123" s="118">
        <f t="shared" si="15"/>
        <v>18</v>
      </c>
      <c r="M123" s="119">
        <f t="shared" ca="1" si="16"/>
        <v>832</v>
      </c>
      <c r="N123" s="118">
        <f t="shared" ca="1" si="17"/>
        <v>457.99999999999989</v>
      </c>
      <c r="O123" s="118">
        <f t="shared" si="18"/>
        <v>100</v>
      </c>
      <c r="P123" s="120">
        <f t="shared" si="19"/>
        <v>11.425711806824168</v>
      </c>
      <c r="Q123" s="118">
        <f t="shared" si="20"/>
        <v>239.99999999999915</v>
      </c>
      <c r="R123" s="118">
        <f t="shared" si="21"/>
        <v>339.99999999999915</v>
      </c>
      <c r="S123" s="120">
        <f t="shared" si="22"/>
        <v>251.4257118068233</v>
      </c>
    </row>
    <row r="124" spans="1:19" x14ac:dyDescent="0.25">
      <c r="A124" s="108">
        <v>37014</v>
      </c>
      <c r="B124" s="106">
        <v>855</v>
      </c>
      <c r="D124" s="106">
        <v>0.01</v>
      </c>
      <c r="F124" s="107">
        <v>0.4548611111111111</v>
      </c>
      <c r="H124" s="107">
        <v>0.45694444444444443</v>
      </c>
      <c r="I124" s="117" t="str">
        <f t="shared" si="12"/>
        <v/>
      </c>
      <c r="J124" s="118">
        <f t="shared" si="13"/>
        <v>7.0000000000000551</v>
      </c>
      <c r="K124" s="119">
        <f t="shared" si="14"/>
        <v>2.9999999999999893</v>
      </c>
      <c r="L124" s="118">
        <f t="shared" si="15"/>
        <v>1</v>
      </c>
      <c r="M124" s="119">
        <f t="shared" ca="1" si="16"/>
        <v>855</v>
      </c>
      <c r="N124" s="118" t="str">
        <f t="shared" si="17"/>
        <v/>
      </c>
      <c r="O124" s="118">
        <f t="shared" si="18"/>
        <v>35.035000000000274</v>
      </c>
      <c r="P124" s="120">
        <f t="shared" si="19"/>
        <v>10.123550772692225</v>
      </c>
      <c r="Q124" s="118">
        <f t="shared" si="20"/>
        <v>2.9999999999999895E-2</v>
      </c>
      <c r="R124" s="118">
        <f t="shared" si="21"/>
        <v>35.065000000000275</v>
      </c>
      <c r="S124" s="120">
        <f t="shared" si="22"/>
        <v>10.153550772692224</v>
      </c>
    </row>
    <row r="125" spans="1:19" x14ac:dyDescent="0.25">
      <c r="D125" s="106">
        <v>10</v>
      </c>
      <c r="F125" s="107">
        <v>0.46180555555555558</v>
      </c>
      <c r="H125" s="107">
        <v>0.54027777777777775</v>
      </c>
      <c r="I125" s="117">
        <f t="shared" si="12"/>
        <v>0.54374999999999996</v>
      </c>
      <c r="J125" s="118" t="str">
        <f t="shared" si="13"/>
        <v/>
      </c>
      <c r="K125" s="119">
        <f t="shared" si="14"/>
        <v>112.99999999999991</v>
      </c>
      <c r="L125" s="118">
        <f t="shared" si="15"/>
        <v>2</v>
      </c>
      <c r="M125" s="119">
        <f t="shared" ca="1" si="16"/>
        <v>855</v>
      </c>
      <c r="N125" s="118">
        <f t="shared" ca="1" si="17"/>
        <v>248</v>
      </c>
      <c r="O125" s="118">
        <f t="shared" si="18"/>
        <v>25</v>
      </c>
      <c r="P125" s="120">
        <f t="shared" si="19"/>
        <v>3.1021051639523365</v>
      </c>
      <c r="Q125" s="118">
        <f t="shared" si="20"/>
        <v>1129.9999999999991</v>
      </c>
      <c r="R125" s="118">
        <f t="shared" si="21"/>
        <v>1154.9999999999991</v>
      </c>
      <c r="S125" s="120">
        <f t="shared" si="22"/>
        <v>1133.1021051639514</v>
      </c>
    </row>
    <row r="126" spans="1:19" x14ac:dyDescent="0.25">
      <c r="A126" s="108">
        <v>37015</v>
      </c>
      <c r="B126" s="106">
        <v>1308</v>
      </c>
      <c r="D126" s="106">
        <v>1.2E-2</v>
      </c>
      <c r="F126" s="107">
        <v>0.59375</v>
      </c>
      <c r="H126" s="107">
        <v>0.59722222222222221</v>
      </c>
      <c r="I126" s="117" t="str">
        <f t="shared" si="12"/>
        <v/>
      </c>
      <c r="J126" s="118">
        <f t="shared" si="13"/>
        <v>11.999999999999957</v>
      </c>
      <c r="K126" s="119">
        <f t="shared" si="14"/>
        <v>4.9999999999999822</v>
      </c>
      <c r="L126" s="118">
        <f t="shared" si="15"/>
        <v>1</v>
      </c>
      <c r="M126" s="119">
        <f t="shared" ca="1" si="16"/>
        <v>1308</v>
      </c>
      <c r="N126" s="118" t="str">
        <f t="shared" si="17"/>
        <v/>
      </c>
      <c r="O126" s="118">
        <f t="shared" si="18"/>
        <v>5.8319999999999794</v>
      </c>
      <c r="P126" s="120">
        <f t="shared" si="19"/>
        <v>2.5961078234920141</v>
      </c>
      <c r="Q126" s="118">
        <f t="shared" si="20"/>
        <v>5.999999999999979E-2</v>
      </c>
      <c r="R126" s="118">
        <f t="shared" si="21"/>
        <v>5.891999999999979</v>
      </c>
      <c r="S126" s="120">
        <f t="shared" si="22"/>
        <v>2.6561078234920137</v>
      </c>
    </row>
    <row r="127" spans="1:19" x14ac:dyDescent="0.25">
      <c r="D127" s="106">
        <v>0.96</v>
      </c>
      <c r="F127" s="107">
        <v>0.60555555555555551</v>
      </c>
      <c r="H127" s="107">
        <v>0.61111111111111105</v>
      </c>
      <c r="I127" s="117" t="str">
        <f t="shared" si="12"/>
        <v/>
      </c>
      <c r="J127" s="118">
        <f t="shared" si="13"/>
        <v>8.0000000000001315</v>
      </c>
      <c r="K127" s="119">
        <f t="shared" si="14"/>
        <v>7.9999999999999716</v>
      </c>
      <c r="L127" s="118">
        <f t="shared" si="15"/>
        <v>2</v>
      </c>
      <c r="M127" s="119">
        <f t="shared" ca="1" si="16"/>
        <v>1308</v>
      </c>
      <c r="N127" s="118" t="str">
        <f t="shared" si="17"/>
        <v/>
      </c>
      <c r="O127" s="118">
        <f t="shared" si="18"/>
        <v>71.840000000001183</v>
      </c>
      <c r="P127" s="120">
        <f t="shared" si="19"/>
        <v>44.648039695139978</v>
      </c>
      <c r="Q127" s="118">
        <f t="shared" si="20"/>
        <v>7.6799999999999722</v>
      </c>
      <c r="R127" s="118">
        <f t="shared" si="21"/>
        <v>79.520000000001161</v>
      </c>
      <c r="S127" s="120">
        <f t="shared" si="22"/>
        <v>52.32803969513995</v>
      </c>
    </row>
    <row r="128" spans="1:19" x14ac:dyDescent="0.25">
      <c r="D128" s="106">
        <v>17</v>
      </c>
      <c r="F128" s="107">
        <v>0.6166666666666667</v>
      </c>
      <c r="H128" s="107">
        <v>0.63055555555555554</v>
      </c>
      <c r="I128" s="117">
        <f t="shared" si="12"/>
        <v>0.63402777777777775</v>
      </c>
      <c r="J128" s="118" t="str">
        <f t="shared" si="13"/>
        <v/>
      </c>
      <c r="K128" s="119">
        <f t="shared" si="14"/>
        <v>19.999999999999929</v>
      </c>
      <c r="L128" s="118">
        <f t="shared" si="15"/>
        <v>3</v>
      </c>
      <c r="M128" s="119">
        <f t="shared" ca="1" si="16"/>
        <v>1308</v>
      </c>
      <c r="N128" s="118">
        <f t="shared" ca="1" si="17"/>
        <v>125.00000000000003</v>
      </c>
      <c r="O128" s="118">
        <f t="shared" si="18"/>
        <v>42.5</v>
      </c>
      <c r="P128" s="120">
        <f t="shared" si="19"/>
        <v>5.1054993406049594</v>
      </c>
      <c r="Q128" s="118">
        <f t="shared" si="20"/>
        <v>339.99999999999881</v>
      </c>
      <c r="R128" s="118">
        <f t="shared" si="21"/>
        <v>382.49999999999881</v>
      </c>
      <c r="S128" s="120">
        <f t="shared" si="22"/>
        <v>345.10549934060379</v>
      </c>
    </row>
    <row r="129" spans="1:19" x14ac:dyDescent="0.25">
      <c r="A129" s="108">
        <v>37019</v>
      </c>
      <c r="B129" s="106">
        <v>1233</v>
      </c>
      <c r="D129" s="106">
        <v>1.2E-2</v>
      </c>
      <c r="F129" s="107">
        <v>0.56666666666666665</v>
      </c>
      <c r="H129" s="107">
        <v>0.56874999999999998</v>
      </c>
      <c r="I129" s="117" t="str">
        <f t="shared" si="12"/>
        <v/>
      </c>
      <c r="J129" s="118">
        <f t="shared" si="13"/>
        <v>3.9999999999999858</v>
      </c>
      <c r="K129" s="119">
        <f t="shared" si="14"/>
        <v>2.9999999999999893</v>
      </c>
      <c r="L129" s="118">
        <f t="shared" si="15"/>
        <v>1</v>
      </c>
      <c r="M129" s="119">
        <f t="shared" ca="1" si="16"/>
        <v>1233</v>
      </c>
      <c r="N129" s="118" t="str">
        <f t="shared" si="17"/>
        <v/>
      </c>
      <c r="O129" s="118">
        <f t="shared" si="18"/>
        <v>3.9999999999999862E-2</v>
      </c>
      <c r="P129" s="120">
        <f t="shared" si="19"/>
        <v>3.9464910494175602E-2</v>
      </c>
      <c r="Q129" s="118">
        <f t="shared" si="20"/>
        <v>3.5999999999999872E-2</v>
      </c>
      <c r="R129" s="118">
        <f t="shared" si="21"/>
        <v>7.5999999999999734E-2</v>
      </c>
      <c r="S129" s="120">
        <f t="shared" si="22"/>
        <v>7.5464910494175474E-2</v>
      </c>
    </row>
    <row r="130" spans="1:19" x14ac:dyDescent="0.25">
      <c r="D130" s="106">
        <v>8.0000000000000002E-3</v>
      </c>
      <c r="F130" s="107">
        <v>0.57152777777777775</v>
      </c>
      <c r="H130" s="107">
        <v>0.57430555555555551</v>
      </c>
      <c r="I130" s="117">
        <f t="shared" si="12"/>
        <v>0.57777777777777772</v>
      </c>
      <c r="J130" s="118" t="str">
        <f t="shared" si="13"/>
        <v/>
      </c>
      <c r="K130" s="119">
        <f t="shared" si="14"/>
        <v>3.9999999999999858</v>
      </c>
      <c r="L130" s="118">
        <f t="shared" si="15"/>
        <v>2</v>
      </c>
      <c r="M130" s="119">
        <f t="shared" ca="1" si="16"/>
        <v>1233</v>
      </c>
      <c r="N130" s="118">
        <f t="shared" ca="1" si="17"/>
        <v>78.999999999999886</v>
      </c>
      <c r="O130" s="118">
        <f t="shared" si="18"/>
        <v>0.02</v>
      </c>
      <c r="P130" s="120">
        <f t="shared" si="19"/>
        <v>4.4502248902978277E-3</v>
      </c>
      <c r="Q130" s="118">
        <f t="shared" si="20"/>
        <v>3.199999999999989E-2</v>
      </c>
      <c r="R130" s="118">
        <f t="shared" si="21"/>
        <v>5.1999999999999894E-2</v>
      </c>
      <c r="S130" s="120">
        <f t="shared" si="22"/>
        <v>3.6450224890297714E-2</v>
      </c>
    </row>
    <row r="131" spans="1:19" x14ac:dyDescent="0.25">
      <c r="A131" s="108">
        <v>37019</v>
      </c>
      <c r="B131" s="107">
        <v>0.64583333333333337</v>
      </c>
      <c r="D131" s="106">
        <v>0.08</v>
      </c>
      <c r="F131" s="107">
        <v>0.64930555555555558</v>
      </c>
      <c r="H131" s="107">
        <v>0.65138888888888891</v>
      </c>
      <c r="I131" s="117" t="str">
        <f t="shared" ref="I131:I194" si="23">IF(OR(A132&lt;&gt;"",D132=""),H131+TIME(0,5,0),"")</f>
        <v/>
      </c>
      <c r="J131" s="118">
        <f t="shared" ref="J131:J194" si="24">IF(AND(OR(AND(A131&lt;&gt;"",A132=""),AND(A131="",A132="")),D132&lt;&gt;""),(F132-H131)*1440,"")</f>
        <v>11.999999999999957</v>
      </c>
      <c r="K131" s="119">
        <f t="shared" ref="K131:K194" si="25">(H131-F131)*1440</f>
        <v>2.9999999999999893</v>
      </c>
      <c r="L131" s="118">
        <f t="shared" ref="L131:L194" si="26">IF(A131&lt;&gt;"",1,L130+1)</f>
        <v>1</v>
      </c>
      <c r="M131" s="119">
        <f t="shared" ref="M131:M194" ca="1" si="27">OFFSET(B131,-L131+1,0)</f>
        <v>0.64583333333333337</v>
      </c>
      <c r="N131" s="118" t="str">
        <f t="shared" ref="N131:N194" si="28">IF(I131&lt;&gt;"",(I131-VALUE(CONCATENATE(LEFT(M131,LEN(M131)-2),":",RIGHT(M131,2))))*1440,"")</f>
        <v/>
      </c>
      <c r="O131" s="118">
        <f t="shared" ref="O131:O194" si="29">IF(J131&lt;&gt;"",(D131+D132)*J131/2,D131*5/2)</f>
        <v>0.48599999999999827</v>
      </c>
      <c r="P131" s="120">
        <f t="shared" ref="P131:P194" si="30">IF(J131&lt;&gt;"",(D132-D131)*J131/LN((D132+0.000001)/(D131+0.000001)),-5*(D131-0.000001)/(LN(1/D131)-13.8155))</f>
        <v>0.21638699467267988</v>
      </c>
      <c r="Q131" s="118">
        <f t="shared" ref="Q131:Q194" si="31">(D131*K131)</f>
        <v>0.23999999999999916</v>
      </c>
      <c r="R131" s="118">
        <f t="shared" ref="R131:R194" si="32">O131+Q131</f>
        <v>0.72599999999999743</v>
      </c>
      <c r="S131" s="120">
        <f t="shared" ref="S131:S194" si="33">P131+Q131</f>
        <v>0.45638699467267907</v>
      </c>
    </row>
    <row r="132" spans="1:19" x14ac:dyDescent="0.25">
      <c r="D132" s="106">
        <v>1E-3</v>
      </c>
      <c r="F132" s="107">
        <v>0.65972222222222221</v>
      </c>
      <c r="H132" s="107">
        <v>0.66111111111111109</v>
      </c>
      <c r="I132" s="117">
        <f t="shared" si="23"/>
        <v>0.6645833333333333</v>
      </c>
      <c r="J132" s="118" t="str">
        <f t="shared" si="24"/>
        <v/>
      </c>
      <c r="K132" s="119">
        <f t="shared" si="25"/>
        <v>1.9999999999999929</v>
      </c>
      <c r="L132" s="118">
        <f t="shared" si="26"/>
        <v>2</v>
      </c>
      <c r="M132" s="119">
        <f t="shared" ca="1" si="27"/>
        <v>0.64583333333333337</v>
      </c>
      <c r="N132" s="118" t="e">
        <f t="shared" ca="1" si="28"/>
        <v>#VALUE!</v>
      </c>
      <c r="O132" s="118">
        <f t="shared" si="29"/>
        <v>2.5000000000000001E-3</v>
      </c>
      <c r="P132" s="120">
        <f t="shared" si="30"/>
        <v>7.2310141757293866E-4</v>
      </c>
      <c r="Q132" s="118">
        <f t="shared" si="31"/>
        <v>1.9999999999999931E-3</v>
      </c>
      <c r="R132" s="118">
        <f t="shared" si="32"/>
        <v>4.4999999999999936E-3</v>
      </c>
      <c r="S132" s="120">
        <f t="shared" si="33"/>
        <v>2.7231014175729319E-3</v>
      </c>
    </row>
    <row r="133" spans="1:19" x14ac:dyDescent="0.25">
      <c r="A133" s="108">
        <v>37021</v>
      </c>
      <c r="B133" s="106">
        <v>814</v>
      </c>
      <c r="D133" s="106">
        <v>0.01</v>
      </c>
      <c r="F133" s="107">
        <v>0.37777777777777777</v>
      </c>
      <c r="H133" s="107">
        <v>0.3833333333333333</v>
      </c>
      <c r="I133" s="117" t="str">
        <f t="shared" si="23"/>
        <v/>
      </c>
      <c r="J133" s="118">
        <f t="shared" si="24"/>
        <v>4.0000000000000657</v>
      </c>
      <c r="K133" s="119">
        <f t="shared" si="25"/>
        <v>7.9999999999999716</v>
      </c>
      <c r="L133" s="118">
        <f t="shared" si="26"/>
        <v>1</v>
      </c>
      <c r="M133" s="119">
        <f t="shared" ca="1" si="27"/>
        <v>814</v>
      </c>
      <c r="N133" s="118" t="str">
        <f t="shared" si="28"/>
        <v/>
      </c>
      <c r="O133" s="118">
        <f t="shared" si="29"/>
        <v>0.22000000000000361</v>
      </c>
      <c r="P133" s="120">
        <f t="shared" si="30"/>
        <v>0.15635212440691443</v>
      </c>
      <c r="Q133" s="118">
        <f t="shared" si="31"/>
        <v>7.9999999999999724E-2</v>
      </c>
      <c r="R133" s="118">
        <f t="shared" si="32"/>
        <v>0.30000000000000332</v>
      </c>
      <c r="S133" s="120">
        <f t="shared" si="33"/>
        <v>0.23635212440691417</v>
      </c>
    </row>
    <row r="134" spans="1:19" x14ac:dyDescent="0.25">
      <c r="D134" s="106">
        <v>0.1</v>
      </c>
      <c r="F134" s="107">
        <v>0.38611111111111113</v>
      </c>
      <c r="H134" s="107">
        <v>0.40486111111111112</v>
      </c>
      <c r="I134" s="117" t="str">
        <f t="shared" si="23"/>
        <v/>
      </c>
      <c r="J134" s="118">
        <f t="shared" si="24"/>
        <v>13.000000000000034</v>
      </c>
      <c r="K134" s="119">
        <f t="shared" si="25"/>
        <v>26.999999999999986</v>
      </c>
      <c r="L134" s="118">
        <f t="shared" si="26"/>
        <v>2</v>
      </c>
      <c r="M134" s="119">
        <f t="shared" ca="1" si="27"/>
        <v>814</v>
      </c>
      <c r="N134" s="118" t="str">
        <f t="shared" si="28"/>
        <v/>
      </c>
      <c r="O134" s="118">
        <f t="shared" si="29"/>
        <v>650.65000000000168</v>
      </c>
      <c r="P134" s="120">
        <f t="shared" si="30"/>
        <v>188.00635310946274</v>
      </c>
      <c r="Q134" s="118">
        <f t="shared" si="31"/>
        <v>2.6999999999999988</v>
      </c>
      <c r="R134" s="118">
        <f t="shared" si="32"/>
        <v>653.35000000000173</v>
      </c>
      <c r="S134" s="120">
        <f t="shared" si="33"/>
        <v>190.70635310946273</v>
      </c>
    </row>
    <row r="135" spans="1:19" x14ac:dyDescent="0.25">
      <c r="D135" s="106">
        <v>100</v>
      </c>
      <c r="F135" s="107">
        <v>0.41388888888888892</v>
      </c>
      <c r="H135" s="107">
        <v>0.4291666666666667</v>
      </c>
      <c r="I135" s="117" t="str">
        <f t="shared" si="23"/>
        <v/>
      </c>
      <c r="J135" s="118">
        <f t="shared" si="24"/>
        <v>11.999999999999957</v>
      </c>
      <c r="K135" s="119">
        <f t="shared" si="25"/>
        <v>22</v>
      </c>
      <c r="L135" s="118">
        <f t="shared" si="26"/>
        <v>3</v>
      </c>
      <c r="M135" s="119">
        <f t="shared" ca="1" si="27"/>
        <v>814</v>
      </c>
      <c r="N135" s="118" t="str">
        <f t="shared" si="28"/>
        <v/>
      </c>
      <c r="O135" s="118">
        <f t="shared" si="29"/>
        <v>600.59999999999786</v>
      </c>
      <c r="P135" s="120">
        <f t="shared" si="30"/>
        <v>173.54432594719529</v>
      </c>
      <c r="Q135" s="118">
        <f t="shared" si="31"/>
        <v>2200</v>
      </c>
      <c r="R135" s="118">
        <f t="shared" si="32"/>
        <v>2800.5999999999976</v>
      </c>
      <c r="S135" s="120">
        <f t="shared" si="33"/>
        <v>2373.5443259471954</v>
      </c>
    </row>
    <row r="136" spans="1:19" x14ac:dyDescent="0.25">
      <c r="D136" s="106">
        <v>0.1</v>
      </c>
      <c r="F136" s="107">
        <v>0.4375</v>
      </c>
      <c r="H136" s="107">
        <v>0.45763888888888887</v>
      </c>
      <c r="I136" s="117">
        <f t="shared" si="23"/>
        <v>0.46111111111111108</v>
      </c>
      <c r="J136" s="118" t="str">
        <f t="shared" si="24"/>
        <v/>
      </c>
      <c r="K136" s="119">
        <f t="shared" si="25"/>
        <v>28.999999999999979</v>
      </c>
      <c r="L136" s="118">
        <f t="shared" si="26"/>
        <v>4</v>
      </c>
      <c r="M136" s="119">
        <f t="shared" ca="1" si="27"/>
        <v>814</v>
      </c>
      <c r="N136" s="118">
        <f t="shared" ca="1" si="28"/>
        <v>170.00000000000003</v>
      </c>
      <c r="O136" s="118">
        <f t="shared" si="29"/>
        <v>0.25</v>
      </c>
      <c r="P136" s="120">
        <f t="shared" si="30"/>
        <v>4.342905372259271E-2</v>
      </c>
      <c r="Q136" s="118">
        <f t="shared" si="31"/>
        <v>2.8999999999999981</v>
      </c>
      <c r="R136" s="118">
        <f t="shared" si="32"/>
        <v>3.1499999999999981</v>
      </c>
      <c r="S136" s="120">
        <f t="shared" si="33"/>
        <v>2.9434290537225909</v>
      </c>
    </row>
    <row r="137" spans="1:19" x14ac:dyDescent="0.25">
      <c r="A137" s="108">
        <v>37021</v>
      </c>
      <c r="B137" s="107">
        <v>0.61319444444444449</v>
      </c>
      <c r="D137" s="106">
        <v>0.12</v>
      </c>
      <c r="F137" s="107">
        <v>0.61736111111111114</v>
      </c>
      <c r="H137" s="107">
        <v>0.61875000000000002</v>
      </c>
      <c r="I137" s="117" t="str">
        <f t="shared" si="23"/>
        <v/>
      </c>
      <c r="J137" s="118">
        <f t="shared" si="24"/>
        <v>7.9999999999999716</v>
      </c>
      <c r="K137" s="119">
        <f t="shared" si="25"/>
        <v>1.9999999999999929</v>
      </c>
      <c r="L137" s="118">
        <f t="shared" si="26"/>
        <v>1</v>
      </c>
      <c r="M137" s="119">
        <f t="shared" ca="1" si="27"/>
        <v>0.61319444444444449</v>
      </c>
      <c r="N137" s="118" t="str">
        <f t="shared" si="28"/>
        <v/>
      </c>
      <c r="O137" s="118">
        <f t="shared" si="29"/>
        <v>0.52799999999999814</v>
      </c>
      <c r="P137" s="120">
        <f t="shared" si="30"/>
        <v>0.37524265424030301</v>
      </c>
      <c r="Q137" s="118">
        <f t="shared" si="31"/>
        <v>0.23999999999999913</v>
      </c>
      <c r="R137" s="118">
        <f t="shared" si="32"/>
        <v>0.76799999999999724</v>
      </c>
      <c r="S137" s="120">
        <f t="shared" si="33"/>
        <v>0.61524265424030211</v>
      </c>
    </row>
    <row r="138" spans="1:19" x14ac:dyDescent="0.25">
      <c r="D138" s="106">
        <v>1.2E-2</v>
      </c>
      <c r="F138" s="107">
        <v>0.62430555555555556</v>
      </c>
      <c r="H138" s="107">
        <v>0.62569444444444444</v>
      </c>
      <c r="I138" s="117">
        <f t="shared" si="23"/>
        <v>0.62916666666666665</v>
      </c>
      <c r="J138" s="118" t="str">
        <f t="shared" si="24"/>
        <v/>
      </c>
      <c r="K138" s="119">
        <f t="shared" si="25"/>
        <v>1.9999999999999929</v>
      </c>
      <c r="L138" s="118">
        <f t="shared" si="26"/>
        <v>2</v>
      </c>
      <c r="M138" s="119">
        <f t="shared" ca="1" si="27"/>
        <v>0.61319444444444449</v>
      </c>
      <c r="N138" s="118" t="e">
        <f t="shared" ca="1" si="28"/>
        <v>#VALUE!</v>
      </c>
      <c r="O138" s="118">
        <f t="shared" si="29"/>
        <v>0.03</v>
      </c>
      <c r="P138" s="120">
        <f t="shared" si="30"/>
        <v>6.3874403117394323E-3</v>
      </c>
      <c r="Q138" s="118">
        <f t="shared" si="31"/>
        <v>2.3999999999999914E-2</v>
      </c>
      <c r="R138" s="118">
        <f t="shared" si="32"/>
        <v>5.3999999999999909E-2</v>
      </c>
      <c r="S138" s="120">
        <f t="shared" si="33"/>
        <v>3.0387440311739344E-2</v>
      </c>
    </row>
    <row r="139" spans="1:19" x14ac:dyDescent="0.25">
      <c r="A139" s="108">
        <v>37026</v>
      </c>
      <c r="B139" s="106">
        <v>1142</v>
      </c>
      <c r="D139" s="106">
        <v>1.2E-2</v>
      </c>
      <c r="F139" s="107">
        <v>0.53333333333333333</v>
      </c>
      <c r="H139" s="107">
        <v>0.53611111111111109</v>
      </c>
      <c r="I139" s="117" t="str">
        <f t="shared" si="23"/>
        <v/>
      </c>
      <c r="J139" s="118">
        <f t="shared" si="24"/>
        <v>5.9999999999999787</v>
      </c>
      <c r="K139" s="119">
        <f t="shared" si="25"/>
        <v>3.9999999999999858</v>
      </c>
      <c r="L139" s="118">
        <f t="shared" si="26"/>
        <v>1</v>
      </c>
      <c r="M139" s="119">
        <f t="shared" ca="1" si="27"/>
        <v>1142</v>
      </c>
      <c r="N139" s="118" t="str">
        <f t="shared" si="28"/>
        <v/>
      </c>
      <c r="O139" s="118">
        <f t="shared" si="29"/>
        <v>0.39599999999999863</v>
      </c>
      <c r="P139" s="120">
        <f t="shared" si="30"/>
        <v>0.28143199068022728</v>
      </c>
      <c r="Q139" s="118">
        <f t="shared" si="31"/>
        <v>4.7999999999999828E-2</v>
      </c>
      <c r="R139" s="118">
        <f t="shared" si="32"/>
        <v>0.44399999999999845</v>
      </c>
      <c r="S139" s="120">
        <f t="shared" si="33"/>
        <v>0.3294319906802271</v>
      </c>
    </row>
    <row r="140" spans="1:19" x14ac:dyDescent="0.25">
      <c r="D140" s="106">
        <v>0.12</v>
      </c>
      <c r="F140" s="107">
        <v>0.54027777777777775</v>
      </c>
      <c r="H140" s="107">
        <v>0.54375000000000007</v>
      </c>
      <c r="I140" s="117">
        <f t="shared" si="23"/>
        <v>0.54722222222222228</v>
      </c>
      <c r="J140" s="118" t="str">
        <f t="shared" si="24"/>
        <v/>
      </c>
      <c r="K140" s="119">
        <f t="shared" si="25"/>
        <v>5.0000000000001421</v>
      </c>
      <c r="L140" s="118">
        <f t="shared" si="26"/>
        <v>2</v>
      </c>
      <c r="M140" s="119">
        <f t="shared" ca="1" si="27"/>
        <v>1142</v>
      </c>
      <c r="N140" s="118">
        <f t="shared" ca="1" si="28"/>
        <v>86.000000000000099</v>
      </c>
      <c r="O140" s="118">
        <f t="shared" si="29"/>
        <v>0.3</v>
      </c>
      <c r="P140" s="120">
        <f t="shared" si="30"/>
        <v>5.1302511228153068E-2</v>
      </c>
      <c r="Q140" s="118">
        <f t="shared" si="31"/>
        <v>0.60000000000001708</v>
      </c>
      <c r="R140" s="118">
        <f t="shared" si="32"/>
        <v>0.90000000000001701</v>
      </c>
      <c r="S140" s="120">
        <f t="shared" si="33"/>
        <v>0.65130251122817018</v>
      </c>
    </row>
    <row r="141" spans="1:19" x14ac:dyDescent="0.25">
      <c r="A141" s="108">
        <v>37026</v>
      </c>
      <c r="B141" s="107">
        <v>0.60138888888888886</v>
      </c>
      <c r="D141" s="106">
        <v>0.12</v>
      </c>
      <c r="F141" s="107">
        <v>0.60625000000000007</v>
      </c>
      <c r="H141" s="107">
        <v>0.60833333333333328</v>
      </c>
      <c r="I141" s="117">
        <f t="shared" si="23"/>
        <v>0.61180555555555549</v>
      </c>
      <c r="J141" s="118" t="str">
        <f t="shared" si="24"/>
        <v/>
      </c>
      <c r="K141" s="119">
        <f t="shared" si="25"/>
        <v>2.9999999999998295</v>
      </c>
      <c r="L141" s="118">
        <f t="shared" si="26"/>
        <v>1</v>
      </c>
      <c r="M141" s="119">
        <f t="shared" ca="1" si="27"/>
        <v>0.60138888888888886</v>
      </c>
      <c r="N141" s="118" t="e">
        <f t="shared" ca="1" si="28"/>
        <v>#VALUE!</v>
      </c>
      <c r="O141" s="118">
        <f t="shared" si="29"/>
        <v>0.3</v>
      </c>
      <c r="P141" s="120">
        <f t="shared" si="30"/>
        <v>5.1302511228153068E-2</v>
      </c>
      <c r="Q141" s="118">
        <f t="shared" si="31"/>
        <v>0.3599999999999795</v>
      </c>
      <c r="R141" s="118">
        <f t="shared" si="32"/>
        <v>0.65999999999997949</v>
      </c>
      <c r="S141" s="120">
        <f t="shared" si="33"/>
        <v>0.41130251122813255</v>
      </c>
    </row>
    <row r="142" spans="1:19" x14ac:dyDescent="0.25">
      <c r="A142" s="108">
        <v>37027</v>
      </c>
      <c r="B142" s="106">
        <v>1305</v>
      </c>
      <c r="D142" s="106">
        <v>1.2E-2</v>
      </c>
      <c r="F142" s="107">
        <v>0.59583333333333333</v>
      </c>
      <c r="H142" s="107">
        <v>0.59930555555555554</v>
      </c>
      <c r="I142" s="117" t="str">
        <f t="shared" si="23"/>
        <v/>
      </c>
      <c r="J142" s="118">
        <f t="shared" si="24"/>
        <v>8.0000000000001315</v>
      </c>
      <c r="K142" s="119">
        <f t="shared" si="25"/>
        <v>4.9999999999999822</v>
      </c>
      <c r="L142" s="118">
        <f t="shared" si="26"/>
        <v>1</v>
      </c>
      <c r="M142" s="119">
        <f t="shared" ca="1" si="27"/>
        <v>1305</v>
      </c>
      <c r="N142" s="118" t="str">
        <f t="shared" si="28"/>
        <v/>
      </c>
      <c r="O142" s="118">
        <f t="shared" si="29"/>
        <v>0.52800000000000868</v>
      </c>
      <c r="P142" s="120">
        <f t="shared" si="30"/>
        <v>0.3752426542403105</v>
      </c>
      <c r="Q142" s="118">
        <f t="shared" si="31"/>
        <v>5.999999999999979E-2</v>
      </c>
      <c r="R142" s="118">
        <f t="shared" si="32"/>
        <v>0.58800000000000852</v>
      </c>
      <c r="S142" s="120">
        <f t="shared" si="33"/>
        <v>0.43524265424031028</v>
      </c>
    </row>
    <row r="143" spans="1:19" x14ac:dyDescent="0.25">
      <c r="D143" s="106">
        <v>0.12</v>
      </c>
      <c r="F143" s="107">
        <v>0.60486111111111118</v>
      </c>
      <c r="H143" s="107">
        <v>0.6069444444444444</v>
      </c>
      <c r="I143" s="117">
        <f t="shared" si="23"/>
        <v>0.61041666666666661</v>
      </c>
      <c r="J143" s="118" t="str">
        <f t="shared" si="24"/>
        <v/>
      </c>
      <c r="K143" s="119">
        <f t="shared" si="25"/>
        <v>2.9999999999998295</v>
      </c>
      <c r="L143" s="118">
        <f t="shared" si="26"/>
        <v>2</v>
      </c>
      <c r="M143" s="119">
        <f t="shared" ca="1" si="27"/>
        <v>1305</v>
      </c>
      <c r="N143" s="118">
        <f t="shared" ca="1" si="28"/>
        <v>93.999999999999829</v>
      </c>
      <c r="O143" s="118">
        <f t="shared" si="29"/>
        <v>0.3</v>
      </c>
      <c r="P143" s="120">
        <f t="shared" si="30"/>
        <v>5.1302511228153068E-2</v>
      </c>
      <c r="Q143" s="118">
        <f t="shared" si="31"/>
        <v>0.3599999999999795</v>
      </c>
      <c r="R143" s="118">
        <f t="shared" si="32"/>
        <v>0.65999999999997949</v>
      </c>
      <c r="S143" s="120">
        <f t="shared" si="33"/>
        <v>0.41130251122813255</v>
      </c>
    </row>
    <row r="144" spans="1:19" x14ac:dyDescent="0.25">
      <c r="A144" s="108">
        <v>37030</v>
      </c>
      <c r="B144" s="106">
        <v>1104</v>
      </c>
      <c r="D144" s="106">
        <v>0.01</v>
      </c>
      <c r="F144" s="107">
        <v>0.4916666666666667</v>
      </c>
      <c r="H144" s="107">
        <v>0.49513888888888885</v>
      </c>
      <c r="I144" s="117" t="str">
        <f t="shared" si="23"/>
        <v/>
      </c>
      <c r="J144" s="118">
        <f t="shared" si="24"/>
        <v>13.000000000000034</v>
      </c>
      <c r="K144" s="119">
        <f t="shared" si="25"/>
        <v>4.9999999999999023</v>
      </c>
      <c r="L144" s="118">
        <f t="shared" si="26"/>
        <v>1</v>
      </c>
      <c r="M144" s="119">
        <f t="shared" ca="1" si="27"/>
        <v>1104</v>
      </c>
      <c r="N144" s="118" t="str">
        <f t="shared" si="28"/>
        <v/>
      </c>
      <c r="O144" s="118">
        <f t="shared" si="29"/>
        <v>650.06500000000176</v>
      </c>
      <c r="P144" s="120">
        <f t="shared" si="30"/>
        <v>141.13312415147627</v>
      </c>
      <c r="Q144" s="118">
        <f t="shared" si="31"/>
        <v>4.9999999999999024E-2</v>
      </c>
      <c r="R144" s="118">
        <f t="shared" si="32"/>
        <v>650.11500000000171</v>
      </c>
      <c r="S144" s="120">
        <f t="shared" si="33"/>
        <v>141.18312415147628</v>
      </c>
    </row>
    <row r="145" spans="1:19" x14ac:dyDescent="0.25">
      <c r="D145" s="106">
        <v>100</v>
      </c>
      <c r="F145" s="107">
        <v>0.50416666666666665</v>
      </c>
      <c r="H145" s="107">
        <v>0.5444444444444444</v>
      </c>
      <c r="I145" s="117">
        <f t="shared" si="23"/>
        <v>0.54791666666666661</v>
      </c>
      <c r="J145" s="118" t="str">
        <f t="shared" si="24"/>
        <v/>
      </c>
      <c r="K145" s="119">
        <f t="shared" si="25"/>
        <v>57.999999999999957</v>
      </c>
      <c r="L145" s="118">
        <f t="shared" si="26"/>
        <v>2</v>
      </c>
      <c r="M145" s="119">
        <f t="shared" ca="1" si="27"/>
        <v>1104</v>
      </c>
      <c r="N145" s="118">
        <f t="shared" ca="1" si="28"/>
        <v>124.99999999999996</v>
      </c>
      <c r="O145" s="118">
        <f t="shared" si="29"/>
        <v>250</v>
      </c>
      <c r="P145" s="120">
        <f t="shared" si="30"/>
        <v>27.143420404993254</v>
      </c>
      <c r="Q145" s="118">
        <f t="shared" si="31"/>
        <v>5799.9999999999955</v>
      </c>
      <c r="R145" s="118">
        <f t="shared" si="32"/>
        <v>6049.9999999999955</v>
      </c>
      <c r="S145" s="120">
        <f t="shared" si="33"/>
        <v>5827.1434204049883</v>
      </c>
    </row>
    <row r="146" spans="1:19" x14ac:dyDescent="0.25">
      <c r="A146" s="108">
        <v>37032</v>
      </c>
      <c r="B146" s="106">
        <v>1318</v>
      </c>
      <c r="D146" s="106">
        <v>0.01</v>
      </c>
      <c r="F146" s="107">
        <v>0.58194444444444449</v>
      </c>
      <c r="H146" s="107">
        <v>0.58402777777777781</v>
      </c>
      <c r="I146" s="117" t="str">
        <f t="shared" si="23"/>
        <v/>
      </c>
      <c r="J146" s="118">
        <f t="shared" si="24"/>
        <v>4.9999999999999822</v>
      </c>
      <c r="K146" s="119">
        <f t="shared" si="25"/>
        <v>2.9999999999999893</v>
      </c>
      <c r="L146" s="118">
        <f t="shared" si="26"/>
        <v>1</v>
      </c>
      <c r="M146" s="119">
        <f t="shared" ca="1" si="27"/>
        <v>1318</v>
      </c>
      <c r="N146" s="118" t="str">
        <f t="shared" si="28"/>
        <v/>
      </c>
      <c r="O146" s="118">
        <f t="shared" si="29"/>
        <v>0.27499999999999902</v>
      </c>
      <c r="P146" s="120">
        <f t="shared" si="30"/>
        <v>0.19544015550863911</v>
      </c>
      <c r="Q146" s="118">
        <f t="shared" si="31"/>
        <v>2.9999999999999895E-2</v>
      </c>
      <c r="R146" s="118">
        <f t="shared" si="32"/>
        <v>0.30499999999999894</v>
      </c>
      <c r="S146" s="120">
        <f t="shared" si="33"/>
        <v>0.225440155508639</v>
      </c>
    </row>
    <row r="147" spans="1:19" x14ac:dyDescent="0.25">
      <c r="D147" s="106">
        <v>0.1</v>
      </c>
      <c r="F147" s="107">
        <v>0.58750000000000002</v>
      </c>
      <c r="H147" s="107">
        <v>0.61736111111111114</v>
      </c>
      <c r="I147" s="117" t="str">
        <f t="shared" si="23"/>
        <v/>
      </c>
      <c r="J147" s="118">
        <f t="shared" si="24"/>
        <v>4.9999999999999822</v>
      </c>
      <c r="K147" s="119">
        <f t="shared" si="25"/>
        <v>43.000000000000007</v>
      </c>
      <c r="L147" s="118">
        <f t="shared" si="26"/>
        <v>2</v>
      </c>
      <c r="M147" s="119">
        <f t="shared" ca="1" si="27"/>
        <v>1318</v>
      </c>
      <c r="N147" s="118" t="str">
        <f t="shared" si="28"/>
        <v/>
      </c>
      <c r="O147" s="118">
        <f t="shared" si="29"/>
        <v>5.2499999999999813</v>
      </c>
      <c r="P147" s="120">
        <f t="shared" si="30"/>
        <v>3.1711879629540722</v>
      </c>
      <c r="Q147" s="118">
        <f t="shared" si="31"/>
        <v>4.3000000000000007</v>
      </c>
      <c r="R147" s="118">
        <f t="shared" si="32"/>
        <v>9.5499999999999829</v>
      </c>
      <c r="S147" s="120">
        <f t="shared" si="33"/>
        <v>7.4711879629540725</v>
      </c>
    </row>
    <row r="148" spans="1:19" x14ac:dyDescent="0.25">
      <c r="D148" s="106">
        <v>2</v>
      </c>
      <c r="F148" s="107">
        <v>0.62083333333333335</v>
      </c>
      <c r="H148" s="107">
        <v>0.63124999999999998</v>
      </c>
      <c r="I148" s="117" t="str">
        <f t="shared" si="23"/>
        <v/>
      </c>
      <c r="J148" s="118">
        <f t="shared" si="24"/>
        <v>9.0000000000001279</v>
      </c>
      <c r="K148" s="119">
        <f t="shared" si="25"/>
        <v>14.999999999999947</v>
      </c>
      <c r="L148" s="118">
        <f t="shared" si="26"/>
        <v>3</v>
      </c>
      <c r="M148" s="119">
        <f t="shared" ca="1" si="27"/>
        <v>1318</v>
      </c>
      <c r="N148" s="118" t="str">
        <f t="shared" si="28"/>
        <v/>
      </c>
      <c r="O148" s="118">
        <f t="shared" si="29"/>
        <v>459.00000000000654</v>
      </c>
      <c r="P148" s="120">
        <f t="shared" si="30"/>
        <v>225.45882507617802</v>
      </c>
      <c r="Q148" s="118">
        <f t="shared" si="31"/>
        <v>29.999999999999893</v>
      </c>
      <c r="R148" s="118">
        <f t="shared" si="32"/>
        <v>489.00000000000642</v>
      </c>
      <c r="S148" s="120">
        <f t="shared" si="33"/>
        <v>255.4588250761779</v>
      </c>
    </row>
    <row r="149" spans="1:19" x14ac:dyDescent="0.25">
      <c r="D149" s="106">
        <v>100</v>
      </c>
      <c r="F149" s="107">
        <v>0.63750000000000007</v>
      </c>
      <c r="H149" s="107">
        <v>0.65069444444444446</v>
      </c>
      <c r="I149" s="117">
        <f t="shared" si="23"/>
        <v>0.65416666666666667</v>
      </c>
      <c r="J149" s="118" t="str">
        <f t="shared" si="24"/>
        <v/>
      </c>
      <c r="K149" s="119">
        <f t="shared" si="25"/>
        <v>18.999999999999932</v>
      </c>
      <c r="L149" s="118">
        <f t="shared" si="26"/>
        <v>4</v>
      </c>
      <c r="M149" s="119">
        <f t="shared" ca="1" si="27"/>
        <v>1318</v>
      </c>
      <c r="N149" s="118">
        <f t="shared" ca="1" si="28"/>
        <v>143.99999999999997</v>
      </c>
      <c r="O149" s="118">
        <f t="shared" si="29"/>
        <v>250</v>
      </c>
      <c r="P149" s="120">
        <f t="shared" si="30"/>
        <v>27.143420404993254</v>
      </c>
      <c r="Q149" s="118">
        <f t="shared" si="31"/>
        <v>1899.9999999999932</v>
      </c>
      <c r="R149" s="118">
        <f t="shared" si="32"/>
        <v>2149.9999999999932</v>
      </c>
      <c r="S149" s="120">
        <f t="shared" si="33"/>
        <v>1927.1434204049865</v>
      </c>
    </row>
    <row r="150" spans="1:19" x14ac:dyDescent="0.25">
      <c r="A150" s="108">
        <v>37050</v>
      </c>
      <c r="B150" s="106">
        <v>820</v>
      </c>
      <c r="D150" s="106">
        <v>0.01</v>
      </c>
      <c r="F150" s="107">
        <v>0.43194444444444446</v>
      </c>
      <c r="H150" s="107">
        <v>0.43402777777777773</v>
      </c>
      <c r="I150" s="117" t="str">
        <f t="shared" si="23"/>
        <v/>
      </c>
      <c r="J150" s="118">
        <f t="shared" si="24"/>
        <v>13.000000000000034</v>
      </c>
      <c r="K150" s="119">
        <f t="shared" si="25"/>
        <v>2.9999999999999094</v>
      </c>
      <c r="L150" s="118">
        <f t="shared" si="26"/>
        <v>1</v>
      </c>
      <c r="M150" s="119">
        <f t="shared" ca="1" si="27"/>
        <v>820</v>
      </c>
      <c r="N150" s="118" t="str">
        <f t="shared" si="28"/>
        <v/>
      </c>
      <c r="O150" s="118">
        <f t="shared" si="29"/>
        <v>650.06500000000176</v>
      </c>
      <c r="P150" s="120">
        <f t="shared" si="30"/>
        <v>141.13312415147627</v>
      </c>
      <c r="Q150" s="118">
        <f t="shared" si="31"/>
        <v>2.9999999999999093E-2</v>
      </c>
      <c r="R150" s="118">
        <f t="shared" si="32"/>
        <v>650.09500000000173</v>
      </c>
      <c r="S150" s="120">
        <f t="shared" si="33"/>
        <v>141.16312415147627</v>
      </c>
    </row>
    <row r="151" spans="1:19" x14ac:dyDescent="0.25">
      <c r="D151" s="106">
        <v>100</v>
      </c>
      <c r="F151" s="107">
        <v>0.44305555555555554</v>
      </c>
      <c r="H151" s="107">
        <v>0.4458333333333333</v>
      </c>
      <c r="I151" s="117">
        <f t="shared" si="23"/>
        <v>0.44930555555555551</v>
      </c>
      <c r="J151" s="118" t="str">
        <f t="shared" si="24"/>
        <v/>
      </c>
      <c r="K151" s="119">
        <f t="shared" si="25"/>
        <v>3.9999999999999858</v>
      </c>
      <c r="L151" s="118">
        <f t="shared" si="26"/>
        <v>2</v>
      </c>
      <c r="M151" s="119">
        <f t="shared" ca="1" si="27"/>
        <v>820</v>
      </c>
      <c r="N151" s="118">
        <f t="shared" ca="1" si="28"/>
        <v>146.99999999999989</v>
      </c>
      <c r="O151" s="118">
        <f t="shared" si="29"/>
        <v>250</v>
      </c>
      <c r="P151" s="120">
        <f t="shared" si="30"/>
        <v>27.143420404993254</v>
      </c>
      <c r="Q151" s="118">
        <f t="shared" si="31"/>
        <v>399.99999999999858</v>
      </c>
      <c r="R151" s="118">
        <f t="shared" si="32"/>
        <v>649.99999999999864</v>
      </c>
      <c r="S151" s="120">
        <f t="shared" si="33"/>
        <v>427.14342040499184</v>
      </c>
    </row>
    <row r="152" spans="1:19" x14ac:dyDescent="0.25">
      <c r="A152" s="108">
        <v>37050</v>
      </c>
      <c r="B152" s="106">
        <v>849</v>
      </c>
      <c r="D152" s="106">
        <v>0.01</v>
      </c>
      <c r="F152" s="107">
        <v>0.40902777777777777</v>
      </c>
      <c r="H152" s="107">
        <v>0.41736111111111113</v>
      </c>
      <c r="I152" s="117" t="str">
        <f t="shared" si="23"/>
        <v/>
      </c>
      <c r="J152" s="118">
        <f t="shared" si="24"/>
        <v>4.9999999999999822</v>
      </c>
      <c r="K152" s="119">
        <f t="shared" si="25"/>
        <v>12.000000000000037</v>
      </c>
      <c r="L152" s="118">
        <f t="shared" si="26"/>
        <v>1</v>
      </c>
      <c r="M152" s="119">
        <f t="shared" ca="1" si="27"/>
        <v>849</v>
      </c>
      <c r="N152" s="118" t="str">
        <f t="shared" si="28"/>
        <v/>
      </c>
      <c r="O152" s="118">
        <f t="shared" si="29"/>
        <v>0.27499999999999902</v>
      </c>
      <c r="P152" s="120">
        <f t="shared" si="30"/>
        <v>0.19544015550863911</v>
      </c>
      <c r="Q152" s="118">
        <f t="shared" si="31"/>
        <v>0.12000000000000037</v>
      </c>
      <c r="R152" s="118">
        <f t="shared" si="32"/>
        <v>0.39499999999999941</v>
      </c>
      <c r="S152" s="120">
        <f t="shared" si="33"/>
        <v>0.31544015550863946</v>
      </c>
    </row>
    <row r="153" spans="1:19" x14ac:dyDescent="0.25">
      <c r="D153" s="106">
        <v>0.1</v>
      </c>
      <c r="F153" s="107">
        <v>0.42083333333333334</v>
      </c>
      <c r="H153" s="107">
        <v>0.43472222222222223</v>
      </c>
      <c r="I153" s="117" t="str">
        <f t="shared" si="23"/>
        <v/>
      </c>
      <c r="J153" s="118">
        <f t="shared" si="24"/>
        <v>0</v>
      </c>
      <c r="K153" s="119">
        <f t="shared" si="25"/>
        <v>20.000000000000007</v>
      </c>
      <c r="L153" s="118">
        <f t="shared" si="26"/>
        <v>2</v>
      </c>
      <c r="M153" s="119">
        <f t="shared" ca="1" si="27"/>
        <v>849</v>
      </c>
      <c r="N153" s="118" t="str">
        <f t="shared" si="28"/>
        <v/>
      </c>
      <c r="O153" s="118">
        <f t="shared" si="29"/>
        <v>0</v>
      </c>
      <c r="P153" s="120">
        <f t="shared" si="30"/>
        <v>0</v>
      </c>
      <c r="Q153" s="118">
        <f t="shared" si="31"/>
        <v>2.0000000000000009</v>
      </c>
      <c r="R153" s="118">
        <f t="shared" si="32"/>
        <v>2.0000000000000009</v>
      </c>
      <c r="S153" s="120">
        <f t="shared" si="33"/>
        <v>2.0000000000000009</v>
      </c>
    </row>
    <row r="154" spans="1:19" x14ac:dyDescent="0.25">
      <c r="D154" s="106">
        <v>2</v>
      </c>
      <c r="F154" s="107">
        <v>0.43472222222222223</v>
      </c>
      <c r="H154" s="107">
        <v>0.43958333333333338</v>
      </c>
      <c r="I154" s="117" t="str">
        <f t="shared" si="23"/>
        <v/>
      </c>
      <c r="J154" s="118">
        <f t="shared" si="24"/>
        <v>2.9999999999999094</v>
      </c>
      <c r="K154" s="119">
        <f t="shared" si="25"/>
        <v>7.0000000000000551</v>
      </c>
      <c r="L154" s="118">
        <f t="shared" si="26"/>
        <v>3</v>
      </c>
      <c r="M154" s="119">
        <f t="shared" ca="1" si="27"/>
        <v>849</v>
      </c>
      <c r="N154" s="118" t="str">
        <f t="shared" si="28"/>
        <v/>
      </c>
      <c r="O154" s="118">
        <f t="shared" si="29"/>
        <v>32.999999999999005</v>
      </c>
      <c r="P154" s="120">
        <f t="shared" si="30"/>
        <v>23.451906606038762</v>
      </c>
      <c r="Q154" s="118">
        <f t="shared" si="31"/>
        <v>14.00000000000011</v>
      </c>
      <c r="R154" s="118">
        <f t="shared" si="32"/>
        <v>46.999999999999119</v>
      </c>
      <c r="S154" s="120">
        <f t="shared" si="33"/>
        <v>37.451906606038875</v>
      </c>
    </row>
    <row r="155" spans="1:19" x14ac:dyDescent="0.25">
      <c r="D155" s="106">
        <v>20</v>
      </c>
      <c r="F155" s="107">
        <v>0.44166666666666665</v>
      </c>
      <c r="H155" s="107">
        <v>0.44861111111111113</v>
      </c>
      <c r="I155" s="117" t="str">
        <f t="shared" si="23"/>
        <v/>
      </c>
      <c r="J155" s="118">
        <f t="shared" si="24"/>
        <v>12.999999999999954</v>
      </c>
      <c r="K155" s="119">
        <f t="shared" si="25"/>
        <v>10.000000000000044</v>
      </c>
      <c r="L155" s="118">
        <f t="shared" si="26"/>
        <v>4</v>
      </c>
      <c r="M155" s="119">
        <f t="shared" ca="1" si="27"/>
        <v>849</v>
      </c>
      <c r="N155" s="118" t="str">
        <f t="shared" si="28"/>
        <v/>
      </c>
      <c r="O155" s="118">
        <f t="shared" si="29"/>
        <v>130.06499999999954</v>
      </c>
      <c r="P155" s="120">
        <f t="shared" si="30"/>
        <v>34.189810813110775</v>
      </c>
      <c r="Q155" s="118">
        <f t="shared" si="31"/>
        <v>200.00000000000088</v>
      </c>
      <c r="R155" s="118">
        <f t="shared" si="32"/>
        <v>330.0650000000004</v>
      </c>
      <c r="S155" s="120">
        <f t="shared" si="33"/>
        <v>234.18981081311165</v>
      </c>
    </row>
    <row r="156" spans="1:19" x14ac:dyDescent="0.25">
      <c r="D156" s="106">
        <v>0.01</v>
      </c>
      <c r="F156" s="107">
        <v>0.45763888888888887</v>
      </c>
      <c r="H156" s="107">
        <v>0.46736111111111112</v>
      </c>
      <c r="I156" s="117" t="str">
        <f t="shared" si="23"/>
        <v/>
      </c>
      <c r="J156" s="118">
        <f t="shared" si="24"/>
        <v>7.0000000000000551</v>
      </c>
      <c r="K156" s="119">
        <f t="shared" si="25"/>
        <v>14.00000000000003</v>
      </c>
      <c r="L156" s="118">
        <f t="shared" si="26"/>
        <v>5</v>
      </c>
      <c r="M156" s="119">
        <f t="shared" ca="1" si="27"/>
        <v>849</v>
      </c>
      <c r="N156" s="118" t="str">
        <f t="shared" si="28"/>
        <v/>
      </c>
      <c r="O156" s="118">
        <f t="shared" si="29"/>
        <v>8.4000000000000657E-2</v>
      </c>
      <c r="P156" s="120">
        <f t="shared" si="30"/>
        <v>8.3223441821004565E-2</v>
      </c>
      <c r="Q156" s="118">
        <f t="shared" si="31"/>
        <v>0.14000000000000032</v>
      </c>
      <c r="R156" s="118">
        <f t="shared" si="32"/>
        <v>0.22400000000000098</v>
      </c>
      <c r="S156" s="120">
        <f t="shared" si="33"/>
        <v>0.2232234418210049</v>
      </c>
    </row>
    <row r="157" spans="1:19" x14ac:dyDescent="0.25">
      <c r="D157" s="106">
        <v>1.4E-2</v>
      </c>
      <c r="F157" s="107">
        <v>0.47222222222222227</v>
      </c>
      <c r="H157" s="107">
        <v>0.4777777777777778</v>
      </c>
      <c r="I157" s="117" t="str">
        <f t="shared" si="23"/>
        <v/>
      </c>
      <c r="J157" s="118">
        <f t="shared" si="24"/>
        <v>3.9999999999999858</v>
      </c>
      <c r="K157" s="119">
        <f t="shared" si="25"/>
        <v>7.9999999999999716</v>
      </c>
      <c r="L157" s="118">
        <f t="shared" si="26"/>
        <v>6</v>
      </c>
      <c r="M157" s="119">
        <f t="shared" ca="1" si="27"/>
        <v>849</v>
      </c>
      <c r="N157" s="118" t="str">
        <f t="shared" si="28"/>
        <v/>
      </c>
      <c r="O157" s="118">
        <f t="shared" si="29"/>
        <v>6.3999999999999779E-2</v>
      </c>
      <c r="P157" s="120">
        <f t="shared" si="30"/>
        <v>6.3669287389905557E-2</v>
      </c>
      <c r="Q157" s="118">
        <f t="shared" si="31"/>
        <v>0.1119999999999996</v>
      </c>
      <c r="R157" s="118">
        <f t="shared" si="32"/>
        <v>0.17599999999999938</v>
      </c>
      <c r="S157" s="120">
        <f t="shared" si="33"/>
        <v>0.17566928738990517</v>
      </c>
    </row>
    <row r="158" spans="1:19" x14ac:dyDescent="0.25">
      <c r="D158" s="106">
        <v>1.7999999999999999E-2</v>
      </c>
      <c r="F158" s="107">
        <v>0.48055555555555557</v>
      </c>
      <c r="H158" s="107">
        <v>0.48333333333333334</v>
      </c>
      <c r="I158" s="117">
        <f t="shared" si="23"/>
        <v>0.48680555555555555</v>
      </c>
      <c r="J158" s="118" t="str">
        <f t="shared" si="24"/>
        <v/>
      </c>
      <c r="K158" s="119">
        <f t="shared" si="25"/>
        <v>3.9999999999999858</v>
      </c>
      <c r="L158" s="118">
        <f t="shared" si="26"/>
        <v>7</v>
      </c>
      <c r="M158" s="119">
        <f t="shared" ca="1" si="27"/>
        <v>849</v>
      </c>
      <c r="N158" s="118">
        <f t="shared" ca="1" si="28"/>
        <v>172.00000000000003</v>
      </c>
      <c r="O158" s="118">
        <f t="shared" si="29"/>
        <v>4.4999999999999998E-2</v>
      </c>
      <c r="P158" s="120">
        <f t="shared" si="30"/>
        <v>9.1849285721059895E-3</v>
      </c>
      <c r="Q158" s="118">
        <f t="shared" si="31"/>
        <v>7.1999999999999745E-2</v>
      </c>
      <c r="R158" s="118">
        <f t="shared" si="32"/>
        <v>0.11699999999999974</v>
      </c>
      <c r="S158" s="120">
        <f t="shared" si="33"/>
        <v>8.1184928572105741E-2</v>
      </c>
    </row>
    <row r="159" spans="1:19" x14ac:dyDescent="0.25">
      <c r="A159" s="108">
        <v>37057</v>
      </c>
      <c r="B159" s="115">
        <v>842</v>
      </c>
      <c r="C159" s="107"/>
      <c r="D159" s="106">
        <v>0.01</v>
      </c>
      <c r="F159" s="107">
        <v>0.39444444444444443</v>
      </c>
      <c r="H159" s="107">
        <v>0.39583333333333331</v>
      </c>
      <c r="I159" s="117" t="str">
        <f t="shared" si="23"/>
        <v/>
      </c>
      <c r="J159" s="118">
        <f t="shared" si="24"/>
        <v>11.000000000000041</v>
      </c>
      <c r="K159" s="119">
        <f t="shared" si="25"/>
        <v>1.9999999999999929</v>
      </c>
      <c r="L159" s="118">
        <f t="shared" si="26"/>
        <v>1</v>
      </c>
      <c r="M159" s="119">
        <f t="shared" ca="1" si="27"/>
        <v>842</v>
      </c>
      <c r="N159" s="118" t="str">
        <f t="shared" si="28"/>
        <v/>
      </c>
      <c r="O159" s="118">
        <f t="shared" si="29"/>
        <v>550.05500000000211</v>
      </c>
      <c r="P159" s="120">
        <f t="shared" si="30"/>
        <v>119.42033582048003</v>
      </c>
      <c r="Q159" s="118">
        <f t="shared" si="31"/>
        <v>1.9999999999999931E-2</v>
      </c>
      <c r="R159" s="118">
        <f t="shared" si="32"/>
        <v>550.07500000000209</v>
      </c>
      <c r="S159" s="120">
        <f t="shared" si="33"/>
        <v>119.44033582048003</v>
      </c>
    </row>
    <row r="160" spans="1:19" x14ac:dyDescent="0.25">
      <c r="D160" s="106">
        <v>100</v>
      </c>
      <c r="F160" s="107">
        <v>0.40347222222222223</v>
      </c>
      <c r="H160" s="107">
        <v>0.4069444444444445</v>
      </c>
      <c r="I160" s="117">
        <f t="shared" si="23"/>
        <v>0.41041666666666671</v>
      </c>
      <c r="J160" s="118" t="str">
        <f t="shared" si="24"/>
        <v/>
      </c>
      <c r="K160" s="119">
        <f t="shared" si="25"/>
        <v>5.0000000000000622</v>
      </c>
      <c r="L160" s="118">
        <f t="shared" si="26"/>
        <v>2</v>
      </c>
      <c r="M160" s="119">
        <f t="shared" ca="1" si="27"/>
        <v>842</v>
      </c>
      <c r="N160" s="118">
        <f t="shared" ca="1" si="28"/>
        <v>69.000000000000071</v>
      </c>
      <c r="O160" s="118">
        <f t="shared" si="29"/>
        <v>250</v>
      </c>
      <c r="P160" s="120">
        <f t="shared" si="30"/>
        <v>27.143420404993254</v>
      </c>
      <c r="Q160" s="118">
        <f t="shared" si="31"/>
        <v>500.0000000000062</v>
      </c>
      <c r="R160" s="118">
        <f t="shared" si="32"/>
        <v>750.00000000000614</v>
      </c>
      <c r="S160" s="120">
        <f t="shared" si="33"/>
        <v>527.14342040499946</v>
      </c>
    </row>
    <row r="161" spans="1:19" x14ac:dyDescent="0.25">
      <c r="A161" s="108">
        <v>37060</v>
      </c>
      <c r="B161" s="106">
        <v>842</v>
      </c>
      <c r="D161" s="106">
        <v>0.01</v>
      </c>
      <c r="F161" s="107">
        <v>0.4291666666666667</v>
      </c>
      <c r="H161" s="107">
        <v>0.43124999999999997</v>
      </c>
      <c r="I161" s="117" t="str">
        <f t="shared" si="23"/>
        <v/>
      </c>
      <c r="J161" s="118">
        <f t="shared" si="24"/>
        <v>14.00000000000011</v>
      </c>
      <c r="K161" s="119">
        <f t="shared" si="25"/>
        <v>2.9999999999999094</v>
      </c>
      <c r="L161" s="118">
        <f t="shared" si="26"/>
        <v>1</v>
      </c>
      <c r="M161" s="119">
        <f t="shared" ca="1" si="27"/>
        <v>842</v>
      </c>
      <c r="N161" s="118" t="str">
        <f t="shared" si="28"/>
        <v/>
      </c>
      <c r="O161" s="118">
        <f t="shared" si="29"/>
        <v>700.07000000000551</v>
      </c>
      <c r="P161" s="120">
        <f t="shared" si="30"/>
        <v>151.98951831697525</v>
      </c>
      <c r="Q161" s="118">
        <f t="shared" si="31"/>
        <v>2.9999999999999093E-2</v>
      </c>
      <c r="R161" s="118">
        <f t="shared" si="32"/>
        <v>700.10000000000548</v>
      </c>
      <c r="S161" s="120">
        <f t="shared" si="33"/>
        <v>152.01951831697525</v>
      </c>
    </row>
    <row r="162" spans="1:19" x14ac:dyDescent="0.25">
      <c r="D162" s="106">
        <v>100</v>
      </c>
      <c r="F162" s="107">
        <v>0.44097222222222227</v>
      </c>
      <c r="H162" s="107">
        <v>0.44375000000000003</v>
      </c>
      <c r="I162" s="117" t="str">
        <f t="shared" si="23"/>
        <v/>
      </c>
      <c r="J162" s="118">
        <f t="shared" si="24"/>
        <v>4.9999999999999023</v>
      </c>
      <c r="K162" s="119">
        <f t="shared" si="25"/>
        <v>3.9999999999999858</v>
      </c>
      <c r="L162" s="118">
        <f t="shared" si="26"/>
        <v>2</v>
      </c>
      <c r="M162" s="119">
        <f t="shared" ca="1" si="27"/>
        <v>842</v>
      </c>
      <c r="N162" s="118" t="str">
        <f t="shared" si="28"/>
        <v/>
      </c>
      <c r="O162" s="118">
        <f t="shared" si="29"/>
        <v>699.99999999998636</v>
      </c>
      <c r="P162" s="120">
        <f t="shared" si="30"/>
        <v>680.51901635286504</v>
      </c>
      <c r="Q162" s="118">
        <f t="shared" si="31"/>
        <v>399.99999999999858</v>
      </c>
      <c r="R162" s="118">
        <f t="shared" si="32"/>
        <v>1099.999999999985</v>
      </c>
      <c r="S162" s="120">
        <f t="shared" si="33"/>
        <v>1080.5190163528637</v>
      </c>
    </row>
    <row r="163" spans="1:19" x14ac:dyDescent="0.25">
      <c r="D163" s="106">
        <v>180</v>
      </c>
      <c r="F163" s="107">
        <v>0.44722222222222219</v>
      </c>
      <c r="H163" s="107">
        <v>0.48749999999999999</v>
      </c>
      <c r="I163" s="117">
        <f t="shared" si="23"/>
        <v>0.4909722222222222</v>
      </c>
      <c r="J163" s="118" t="str">
        <f t="shared" si="24"/>
        <v/>
      </c>
      <c r="K163" s="119">
        <f t="shared" si="25"/>
        <v>58.000000000000036</v>
      </c>
      <c r="L163" s="118">
        <f t="shared" si="26"/>
        <v>3</v>
      </c>
      <c r="M163" s="119">
        <f t="shared" ca="1" si="27"/>
        <v>842</v>
      </c>
      <c r="N163" s="118">
        <f t="shared" ca="1" si="28"/>
        <v>184.99999999999997</v>
      </c>
      <c r="O163" s="118">
        <f t="shared" si="29"/>
        <v>450</v>
      </c>
      <c r="P163" s="120">
        <f t="shared" si="30"/>
        <v>47.347346607878421</v>
      </c>
      <c r="Q163" s="118">
        <f t="shared" si="31"/>
        <v>10440.000000000007</v>
      </c>
      <c r="R163" s="118">
        <f t="shared" si="32"/>
        <v>10890.000000000007</v>
      </c>
      <c r="S163" s="120">
        <f t="shared" si="33"/>
        <v>10487.347346607885</v>
      </c>
    </row>
    <row r="164" spans="1:19" x14ac:dyDescent="0.25">
      <c r="A164" s="108">
        <v>37061</v>
      </c>
      <c r="B164" s="106">
        <v>824</v>
      </c>
      <c r="D164" s="106">
        <v>0.01</v>
      </c>
      <c r="F164" s="107">
        <v>0.3756944444444445</v>
      </c>
      <c r="H164" s="107">
        <v>0.37916666666666665</v>
      </c>
      <c r="I164" s="117" t="str">
        <f t="shared" si="23"/>
        <v/>
      </c>
      <c r="J164" s="118">
        <f t="shared" si="24"/>
        <v>3.9999999999999858</v>
      </c>
      <c r="K164" s="119">
        <f t="shared" si="25"/>
        <v>4.9999999999999023</v>
      </c>
      <c r="L164" s="118">
        <f t="shared" si="26"/>
        <v>1</v>
      </c>
      <c r="M164" s="119">
        <f t="shared" ca="1" si="27"/>
        <v>824</v>
      </c>
      <c r="N164" s="118" t="str">
        <f t="shared" si="28"/>
        <v/>
      </c>
      <c r="O164" s="118">
        <f t="shared" si="29"/>
        <v>0.21999999999999922</v>
      </c>
      <c r="P164" s="120">
        <f t="shared" si="30"/>
        <v>0.15635212440691129</v>
      </c>
      <c r="Q164" s="118">
        <f t="shared" si="31"/>
        <v>4.9999999999999024E-2</v>
      </c>
      <c r="R164" s="118">
        <f t="shared" si="32"/>
        <v>0.26999999999999824</v>
      </c>
      <c r="S164" s="120">
        <f t="shared" si="33"/>
        <v>0.20635212440691031</v>
      </c>
    </row>
    <row r="165" spans="1:19" x14ac:dyDescent="0.25">
      <c r="D165" s="106">
        <v>0.1</v>
      </c>
      <c r="F165" s="107">
        <v>0.38194444444444442</v>
      </c>
      <c r="H165" s="107">
        <v>0.42083333333333334</v>
      </c>
      <c r="I165" s="117" t="str">
        <f t="shared" si="23"/>
        <v/>
      </c>
      <c r="J165" s="118">
        <f t="shared" si="24"/>
        <v>10.000000000000044</v>
      </c>
      <c r="K165" s="119">
        <f t="shared" si="25"/>
        <v>56.000000000000043</v>
      </c>
      <c r="L165" s="118">
        <f t="shared" si="26"/>
        <v>2</v>
      </c>
      <c r="M165" s="119">
        <f t="shared" ca="1" si="27"/>
        <v>824</v>
      </c>
      <c r="N165" s="118" t="str">
        <f t="shared" si="28"/>
        <v/>
      </c>
      <c r="O165" s="118">
        <f t="shared" si="29"/>
        <v>2.5000000000000111</v>
      </c>
      <c r="P165" s="120">
        <f t="shared" si="30"/>
        <v>2.1640542690241404</v>
      </c>
      <c r="Q165" s="118">
        <f t="shared" si="31"/>
        <v>5.600000000000005</v>
      </c>
      <c r="R165" s="118">
        <f t="shared" si="32"/>
        <v>8.1000000000000156</v>
      </c>
      <c r="S165" s="120">
        <f t="shared" si="33"/>
        <v>7.764054269024145</v>
      </c>
    </row>
    <row r="166" spans="1:19" x14ac:dyDescent="0.25">
      <c r="D166" s="106">
        <v>0.4</v>
      </c>
      <c r="F166" s="107">
        <v>0.42777777777777781</v>
      </c>
      <c r="H166" s="107">
        <v>0.43263888888888885</v>
      </c>
      <c r="I166" s="117" t="str">
        <f t="shared" si="23"/>
        <v/>
      </c>
      <c r="J166" s="118">
        <f t="shared" si="24"/>
        <v>9.000000000000048</v>
      </c>
      <c r="K166" s="119">
        <f t="shared" si="25"/>
        <v>6.9999999999998952</v>
      </c>
      <c r="L166" s="118">
        <f t="shared" si="26"/>
        <v>3</v>
      </c>
      <c r="M166" s="119">
        <f t="shared" ca="1" si="27"/>
        <v>824</v>
      </c>
      <c r="N166" s="118" t="str">
        <f t="shared" si="28"/>
        <v/>
      </c>
      <c r="O166" s="118">
        <f t="shared" si="29"/>
        <v>9.000000000000048</v>
      </c>
      <c r="P166" s="120">
        <f t="shared" si="30"/>
        <v>7.790563757728699</v>
      </c>
      <c r="Q166" s="118">
        <f t="shared" si="31"/>
        <v>2.7999999999999581</v>
      </c>
      <c r="R166" s="118">
        <f t="shared" si="32"/>
        <v>11.800000000000006</v>
      </c>
      <c r="S166" s="120">
        <f t="shared" si="33"/>
        <v>10.590563757728656</v>
      </c>
    </row>
    <row r="167" spans="1:19" x14ac:dyDescent="0.25">
      <c r="D167" s="106">
        <v>1.6</v>
      </c>
      <c r="F167" s="107">
        <v>0.43888888888888888</v>
      </c>
      <c r="H167" s="107">
        <v>0.44375000000000003</v>
      </c>
      <c r="I167" s="117" t="str">
        <f t="shared" si="23"/>
        <v/>
      </c>
      <c r="J167" s="118">
        <f t="shared" si="24"/>
        <v>10.999999999999961</v>
      </c>
      <c r="K167" s="119">
        <f t="shared" si="25"/>
        <v>7.0000000000000551</v>
      </c>
      <c r="L167" s="118">
        <f t="shared" si="26"/>
        <v>4</v>
      </c>
      <c r="M167" s="119">
        <f t="shared" ca="1" si="27"/>
        <v>824</v>
      </c>
      <c r="N167" s="118" t="str">
        <f t="shared" si="28"/>
        <v/>
      </c>
      <c r="O167" s="118">
        <f t="shared" si="29"/>
        <v>30.799999999999887</v>
      </c>
      <c r="P167" s="120">
        <f t="shared" si="30"/>
        <v>28.811827825031887</v>
      </c>
      <c r="Q167" s="118">
        <f t="shared" si="31"/>
        <v>11.200000000000088</v>
      </c>
      <c r="R167" s="118">
        <f t="shared" si="32"/>
        <v>41.999999999999972</v>
      </c>
      <c r="S167" s="120">
        <f t="shared" si="33"/>
        <v>40.011827825031972</v>
      </c>
    </row>
    <row r="168" spans="1:19" x14ac:dyDescent="0.25">
      <c r="D168" s="106">
        <v>4</v>
      </c>
      <c r="F168" s="107">
        <v>0.4513888888888889</v>
      </c>
      <c r="H168" s="107">
        <v>0.45763888888888887</v>
      </c>
      <c r="I168" s="117" t="str">
        <f t="shared" si="23"/>
        <v/>
      </c>
      <c r="J168" s="118">
        <f t="shared" si="24"/>
        <v>6.9999999999999751</v>
      </c>
      <c r="K168" s="119">
        <f t="shared" si="25"/>
        <v>8.999999999999968</v>
      </c>
      <c r="L168" s="118">
        <f t="shared" si="26"/>
        <v>5</v>
      </c>
      <c r="M168" s="119">
        <f t="shared" ca="1" si="27"/>
        <v>824</v>
      </c>
      <c r="N168" s="118" t="str">
        <f t="shared" si="28"/>
        <v/>
      </c>
      <c r="O168" s="118">
        <f t="shared" si="29"/>
        <v>69.999999999999744</v>
      </c>
      <c r="P168" s="120">
        <f t="shared" si="30"/>
        <v>60.59319991272644</v>
      </c>
      <c r="Q168" s="118">
        <f t="shared" si="31"/>
        <v>35.999999999999872</v>
      </c>
      <c r="R168" s="118">
        <f t="shared" si="32"/>
        <v>105.99999999999962</v>
      </c>
      <c r="S168" s="120">
        <f t="shared" si="33"/>
        <v>96.593199912726305</v>
      </c>
    </row>
    <row r="169" spans="1:19" x14ac:dyDescent="0.25">
      <c r="D169" s="106">
        <v>16</v>
      </c>
      <c r="F169" s="107">
        <v>0.46249999999999997</v>
      </c>
      <c r="H169" s="107">
        <v>0.47222222222222227</v>
      </c>
      <c r="I169" s="117" t="str">
        <f t="shared" si="23"/>
        <v/>
      </c>
      <c r="J169" s="118">
        <f t="shared" si="24"/>
        <v>13.99999999999995</v>
      </c>
      <c r="K169" s="119">
        <f t="shared" si="25"/>
        <v>14.00000000000011</v>
      </c>
      <c r="L169" s="118">
        <f t="shared" si="26"/>
        <v>6</v>
      </c>
      <c r="M169" s="119">
        <f t="shared" ca="1" si="27"/>
        <v>824</v>
      </c>
      <c r="N169" s="118" t="str">
        <f t="shared" si="28"/>
        <v/>
      </c>
      <c r="O169" s="118">
        <f t="shared" si="29"/>
        <v>112.41999999999959</v>
      </c>
      <c r="P169" s="120">
        <f t="shared" si="30"/>
        <v>39.949997447694692</v>
      </c>
      <c r="Q169" s="118">
        <f t="shared" si="31"/>
        <v>224.00000000000176</v>
      </c>
      <c r="R169" s="118">
        <f t="shared" si="32"/>
        <v>336.42000000000132</v>
      </c>
      <c r="S169" s="120">
        <f t="shared" si="33"/>
        <v>263.94999744769643</v>
      </c>
    </row>
    <row r="170" spans="1:19" x14ac:dyDescent="0.25">
      <c r="D170" s="106">
        <v>0.06</v>
      </c>
      <c r="F170" s="107">
        <v>0.48194444444444445</v>
      </c>
      <c r="H170" s="107">
        <v>0.49513888888888885</v>
      </c>
      <c r="I170" s="117">
        <f t="shared" si="23"/>
        <v>0.49861111111111106</v>
      </c>
      <c r="J170" s="118" t="str">
        <f t="shared" si="24"/>
        <v/>
      </c>
      <c r="K170" s="119">
        <f t="shared" si="25"/>
        <v>18.999999999999932</v>
      </c>
      <c r="L170" s="118">
        <f t="shared" si="26"/>
        <v>7</v>
      </c>
      <c r="M170" s="119">
        <f t="shared" ca="1" si="27"/>
        <v>824</v>
      </c>
      <c r="N170" s="118">
        <f t="shared" ca="1" si="28"/>
        <v>213.99999999999989</v>
      </c>
      <c r="O170" s="118">
        <f t="shared" si="29"/>
        <v>0.15</v>
      </c>
      <c r="P170" s="120">
        <f t="shared" si="30"/>
        <v>2.726709375618297E-2</v>
      </c>
      <c r="Q170" s="118">
        <f t="shared" si="31"/>
        <v>1.1399999999999959</v>
      </c>
      <c r="R170" s="118">
        <f t="shared" si="32"/>
        <v>1.2899999999999958</v>
      </c>
      <c r="S170" s="120">
        <f t="shared" si="33"/>
        <v>1.1672670937561789</v>
      </c>
    </row>
    <row r="171" spans="1:19" x14ac:dyDescent="0.25">
      <c r="A171" s="108">
        <v>37062</v>
      </c>
      <c r="B171" s="106">
        <v>952</v>
      </c>
      <c r="D171" s="106">
        <v>0.01</v>
      </c>
      <c r="F171" s="107">
        <v>0.47569444444444442</v>
      </c>
      <c r="H171" s="107">
        <v>0.47638888888888892</v>
      </c>
      <c r="I171" s="117" t="str">
        <f t="shared" si="23"/>
        <v/>
      </c>
      <c r="J171" s="118">
        <f t="shared" si="24"/>
        <v>8.999999999999968</v>
      </c>
      <c r="K171" s="119">
        <f t="shared" si="25"/>
        <v>1.0000000000000764</v>
      </c>
      <c r="L171" s="118">
        <f t="shared" si="26"/>
        <v>1</v>
      </c>
      <c r="M171" s="119">
        <f t="shared" ca="1" si="27"/>
        <v>952</v>
      </c>
      <c r="N171" s="118" t="str">
        <f t="shared" si="28"/>
        <v/>
      </c>
      <c r="O171" s="118">
        <f t="shared" si="29"/>
        <v>0.49499999999999822</v>
      </c>
      <c r="P171" s="120">
        <f t="shared" si="30"/>
        <v>0.3517922799155504</v>
      </c>
      <c r="Q171" s="118">
        <f t="shared" si="31"/>
        <v>1.0000000000000763E-2</v>
      </c>
      <c r="R171" s="118">
        <f t="shared" si="32"/>
        <v>0.50499999999999901</v>
      </c>
      <c r="S171" s="120">
        <f t="shared" si="33"/>
        <v>0.36179227991555118</v>
      </c>
    </row>
    <row r="172" spans="1:19" x14ac:dyDescent="0.25">
      <c r="D172" s="106">
        <v>0.1</v>
      </c>
      <c r="F172" s="107">
        <v>0.4826388888888889</v>
      </c>
      <c r="H172" s="107">
        <v>0.50416666666666665</v>
      </c>
      <c r="I172" s="117" t="str">
        <f t="shared" si="23"/>
        <v/>
      </c>
      <c r="J172" s="118">
        <f t="shared" si="24"/>
        <v>4.9999999999999822</v>
      </c>
      <c r="K172" s="119">
        <f t="shared" si="25"/>
        <v>30.999999999999972</v>
      </c>
      <c r="L172" s="118">
        <f t="shared" si="26"/>
        <v>2</v>
      </c>
      <c r="M172" s="119">
        <f t="shared" ca="1" si="27"/>
        <v>952</v>
      </c>
      <c r="N172" s="118" t="str">
        <f t="shared" si="28"/>
        <v/>
      </c>
      <c r="O172" s="118">
        <f t="shared" si="29"/>
        <v>20.249999999999929</v>
      </c>
      <c r="P172" s="120">
        <f t="shared" si="30"/>
        <v>9.0141143144529856</v>
      </c>
      <c r="Q172" s="118">
        <f t="shared" si="31"/>
        <v>3.0999999999999974</v>
      </c>
      <c r="R172" s="118">
        <f t="shared" si="32"/>
        <v>23.349999999999927</v>
      </c>
      <c r="S172" s="120">
        <f t="shared" si="33"/>
        <v>12.114114314452983</v>
      </c>
    </row>
    <row r="173" spans="1:19" x14ac:dyDescent="0.25">
      <c r="D173" s="106">
        <v>8</v>
      </c>
      <c r="F173" s="107">
        <v>0.50763888888888886</v>
      </c>
      <c r="H173" s="107">
        <v>0.51666666666666672</v>
      </c>
      <c r="I173" s="117">
        <f t="shared" si="23"/>
        <v>0.52013888888888893</v>
      </c>
      <c r="J173" s="118" t="str">
        <f t="shared" si="24"/>
        <v/>
      </c>
      <c r="K173" s="119">
        <f t="shared" si="25"/>
        <v>13.000000000000114</v>
      </c>
      <c r="L173" s="118">
        <f t="shared" si="26"/>
        <v>3</v>
      </c>
      <c r="M173" s="119">
        <f t="shared" ca="1" si="27"/>
        <v>952</v>
      </c>
      <c r="N173" s="118">
        <f t="shared" ca="1" si="28"/>
        <v>157</v>
      </c>
      <c r="O173" s="118">
        <f t="shared" si="29"/>
        <v>20</v>
      </c>
      <c r="P173" s="120">
        <f t="shared" si="30"/>
        <v>2.5165235678981084</v>
      </c>
      <c r="Q173" s="118">
        <f t="shared" si="31"/>
        <v>104.00000000000091</v>
      </c>
      <c r="R173" s="118">
        <f t="shared" si="32"/>
        <v>124.00000000000091</v>
      </c>
      <c r="S173" s="120">
        <f t="shared" si="33"/>
        <v>106.51652356789901</v>
      </c>
    </row>
    <row r="174" spans="1:19" x14ac:dyDescent="0.25">
      <c r="A174" s="108">
        <v>37067</v>
      </c>
      <c r="B174" s="106">
        <v>1003</v>
      </c>
      <c r="D174" s="106">
        <v>0.01</v>
      </c>
      <c r="F174" s="107">
        <v>0.45694444444444443</v>
      </c>
      <c r="H174" s="107">
        <v>0.4597222222222222</v>
      </c>
      <c r="I174" s="117" t="str">
        <f t="shared" si="23"/>
        <v/>
      </c>
      <c r="J174" s="118">
        <f t="shared" si="24"/>
        <v>1.9999999999999929</v>
      </c>
      <c r="K174" s="119">
        <f t="shared" si="25"/>
        <v>3.9999999999999858</v>
      </c>
      <c r="L174" s="118">
        <f t="shared" si="26"/>
        <v>1</v>
      </c>
      <c r="M174" s="119">
        <f t="shared" ca="1" si="27"/>
        <v>1003</v>
      </c>
      <c r="N174" s="118" t="str">
        <f t="shared" si="28"/>
        <v/>
      </c>
      <c r="O174" s="118">
        <f t="shared" si="29"/>
        <v>100.00999999999965</v>
      </c>
      <c r="P174" s="120">
        <f t="shared" si="30"/>
        <v>21.712788330996215</v>
      </c>
      <c r="Q174" s="118">
        <f t="shared" si="31"/>
        <v>3.9999999999999862E-2</v>
      </c>
      <c r="R174" s="118">
        <f t="shared" si="32"/>
        <v>100.04999999999966</v>
      </c>
      <c r="S174" s="120">
        <f t="shared" si="33"/>
        <v>21.752788330996214</v>
      </c>
    </row>
    <row r="175" spans="1:19" x14ac:dyDescent="0.25">
      <c r="D175" s="106">
        <v>100</v>
      </c>
      <c r="F175" s="107">
        <v>0.46111111111111108</v>
      </c>
      <c r="H175" s="107">
        <v>0.47013888888888888</v>
      </c>
      <c r="I175" s="117" t="str">
        <f t="shared" si="23"/>
        <v/>
      </c>
      <c r="J175" s="118">
        <f t="shared" si="24"/>
        <v>3.0000000000000693</v>
      </c>
      <c r="K175" s="119">
        <f t="shared" si="25"/>
        <v>13.000000000000034</v>
      </c>
      <c r="L175" s="118">
        <f t="shared" si="26"/>
        <v>2</v>
      </c>
      <c r="M175" s="119">
        <f t="shared" ca="1" si="27"/>
        <v>1003</v>
      </c>
      <c r="N175" s="118" t="str">
        <f t="shared" si="28"/>
        <v/>
      </c>
      <c r="O175" s="118">
        <f t="shared" si="29"/>
        <v>420.00000000000972</v>
      </c>
      <c r="P175" s="120">
        <f t="shared" si="30"/>
        <v>408.31140981173644</v>
      </c>
      <c r="Q175" s="118">
        <f t="shared" si="31"/>
        <v>1300.0000000000034</v>
      </c>
      <c r="R175" s="118">
        <f t="shared" si="32"/>
        <v>1720.0000000000132</v>
      </c>
      <c r="S175" s="120">
        <f t="shared" si="33"/>
        <v>1708.3114098117398</v>
      </c>
    </row>
    <row r="176" spans="1:19" x14ac:dyDescent="0.25">
      <c r="D176" s="106">
        <v>180</v>
      </c>
      <c r="F176" s="107">
        <v>0.47222222222222227</v>
      </c>
      <c r="H176" s="107">
        <v>0.4993055555555555</v>
      </c>
      <c r="I176" s="117">
        <f t="shared" si="23"/>
        <v>0.50277777777777777</v>
      </c>
      <c r="J176" s="118" t="str">
        <f t="shared" si="24"/>
        <v/>
      </c>
      <c r="K176" s="119">
        <f t="shared" si="25"/>
        <v>38.999999999999858</v>
      </c>
      <c r="L176" s="118">
        <f t="shared" si="26"/>
        <v>3</v>
      </c>
      <c r="M176" s="119">
        <f t="shared" ca="1" si="27"/>
        <v>1003</v>
      </c>
      <c r="N176" s="118">
        <f t="shared" ca="1" si="28"/>
        <v>120.99999999999997</v>
      </c>
      <c r="O176" s="118">
        <f t="shared" si="29"/>
        <v>450</v>
      </c>
      <c r="P176" s="120">
        <f t="shared" si="30"/>
        <v>47.347346607878421</v>
      </c>
      <c r="Q176" s="118">
        <f t="shared" si="31"/>
        <v>7019.9999999999745</v>
      </c>
      <c r="R176" s="118">
        <f t="shared" si="32"/>
        <v>7469.9999999999745</v>
      </c>
      <c r="S176" s="120">
        <f t="shared" si="33"/>
        <v>7067.3473466078531</v>
      </c>
    </row>
    <row r="177" spans="1:19" x14ac:dyDescent="0.25">
      <c r="A177" s="108">
        <v>37069</v>
      </c>
      <c r="B177" s="106">
        <v>954</v>
      </c>
      <c r="D177" s="106">
        <v>0.01</v>
      </c>
      <c r="F177" s="107">
        <v>0.47569444444444442</v>
      </c>
      <c r="H177" s="107">
        <v>0.47986111111111113</v>
      </c>
      <c r="I177" s="117" t="str">
        <f t="shared" si="23"/>
        <v/>
      </c>
      <c r="J177" s="118">
        <f t="shared" si="24"/>
        <v>6.9999999999999751</v>
      </c>
      <c r="K177" s="119">
        <f t="shared" si="25"/>
        <v>6.0000000000000586</v>
      </c>
      <c r="L177" s="118">
        <f t="shared" si="26"/>
        <v>1</v>
      </c>
      <c r="M177" s="119">
        <f t="shared" ca="1" si="27"/>
        <v>954</v>
      </c>
      <c r="N177" s="118" t="str">
        <f t="shared" si="28"/>
        <v/>
      </c>
      <c r="O177" s="118">
        <f t="shared" si="29"/>
        <v>0.38499999999999862</v>
      </c>
      <c r="P177" s="120">
        <f t="shared" si="30"/>
        <v>0.27361621771209477</v>
      </c>
      <c r="Q177" s="118">
        <f t="shared" si="31"/>
        <v>6.0000000000000588E-2</v>
      </c>
      <c r="R177" s="118">
        <f t="shared" si="32"/>
        <v>0.44499999999999923</v>
      </c>
      <c r="S177" s="120">
        <f t="shared" si="33"/>
        <v>0.33361621771209538</v>
      </c>
    </row>
    <row r="178" spans="1:19" x14ac:dyDescent="0.25">
      <c r="D178" s="106">
        <v>0.1</v>
      </c>
      <c r="F178" s="107">
        <v>0.48472222222222222</v>
      </c>
      <c r="H178" s="107">
        <v>0.49236111111111108</v>
      </c>
      <c r="I178" s="117" t="str">
        <f t="shared" si="23"/>
        <v/>
      </c>
      <c r="J178" s="118">
        <f t="shared" si="24"/>
        <v>7.0000000000000551</v>
      </c>
      <c r="K178" s="119">
        <f t="shared" si="25"/>
        <v>10.999999999999961</v>
      </c>
      <c r="L178" s="118">
        <f t="shared" si="26"/>
        <v>2</v>
      </c>
      <c r="M178" s="119">
        <f t="shared" ca="1" si="27"/>
        <v>954</v>
      </c>
      <c r="N178" s="118" t="str">
        <f t="shared" si="28"/>
        <v/>
      </c>
      <c r="O178" s="118">
        <f t="shared" si="29"/>
        <v>14.350000000000112</v>
      </c>
      <c r="P178" s="120">
        <f t="shared" si="30"/>
        <v>7.4006408979923171</v>
      </c>
      <c r="Q178" s="118">
        <f t="shared" si="31"/>
        <v>1.0999999999999961</v>
      </c>
      <c r="R178" s="118">
        <f t="shared" si="32"/>
        <v>15.450000000000108</v>
      </c>
      <c r="S178" s="120">
        <f t="shared" si="33"/>
        <v>8.5006408979923123</v>
      </c>
    </row>
    <row r="179" spans="1:19" x14ac:dyDescent="0.25">
      <c r="D179" s="106">
        <v>4</v>
      </c>
      <c r="F179" s="107">
        <v>0.49722222222222223</v>
      </c>
      <c r="H179" s="105">
        <v>0.50416666666666665</v>
      </c>
      <c r="I179" s="117">
        <f t="shared" si="23"/>
        <v>0.50763888888888886</v>
      </c>
      <c r="J179" s="118" t="str">
        <f t="shared" si="24"/>
        <v/>
      </c>
      <c r="K179" s="119">
        <f t="shared" si="25"/>
        <v>9.9999999999999645</v>
      </c>
      <c r="L179" s="118">
        <f t="shared" si="26"/>
        <v>3</v>
      </c>
      <c r="M179" s="119">
        <f t="shared" ca="1" si="27"/>
        <v>954</v>
      </c>
      <c r="N179" s="118">
        <f t="shared" ca="1" si="28"/>
        <v>136.99999999999991</v>
      </c>
      <c r="O179" s="118">
        <f t="shared" si="29"/>
        <v>10</v>
      </c>
      <c r="P179" s="120">
        <f t="shared" si="30"/>
        <v>1.3156338340657985</v>
      </c>
      <c r="Q179" s="118">
        <f t="shared" si="31"/>
        <v>39.999999999999858</v>
      </c>
      <c r="R179" s="118">
        <f t="shared" si="32"/>
        <v>49.999999999999858</v>
      </c>
      <c r="S179" s="120">
        <f t="shared" si="33"/>
        <v>41.315633834065657</v>
      </c>
    </row>
    <row r="180" spans="1:19" x14ac:dyDescent="0.25">
      <c r="A180" s="108">
        <v>37078</v>
      </c>
      <c r="B180" s="106">
        <v>843</v>
      </c>
      <c r="D180" s="106">
        <v>0.01</v>
      </c>
      <c r="F180" s="107">
        <v>0.41666666666666669</v>
      </c>
      <c r="H180" s="105">
        <v>0.41875000000000001</v>
      </c>
      <c r="I180" s="117" t="str">
        <f t="shared" si="23"/>
        <v/>
      </c>
      <c r="J180" s="118">
        <f t="shared" si="24"/>
        <v>4.9999999999999822</v>
      </c>
      <c r="K180" s="119">
        <f t="shared" si="25"/>
        <v>2.9999999999999893</v>
      </c>
      <c r="L180" s="118">
        <f t="shared" si="26"/>
        <v>1</v>
      </c>
      <c r="M180" s="119">
        <f t="shared" ca="1" si="27"/>
        <v>843</v>
      </c>
      <c r="N180" s="118" t="str">
        <f t="shared" si="28"/>
        <v/>
      </c>
      <c r="O180" s="118">
        <f t="shared" si="29"/>
        <v>0.27499999999999902</v>
      </c>
      <c r="P180" s="120">
        <f t="shared" si="30"/>
        <v>0.19544015550863911</v>
      </c>
      <c r="Q180" s="118">
        <f t="shared" si="31"/>
        <v>2.9999999999999895E-2</v>
      </c>
      <c r="R180" s="118">
        <f t="shared" si="32"/>
        <v>0.30499999999999894</v>
      </c>
      <c r="S180" s="120">
        <f t="shared" si="33"/>
        <v>0.225440155508639</v>
      </c>
    </row>
    <row r="181" spans="1:19" x14ac:dyDescent="0.25">
      <c r="D181" s="106">
        <v>0.1</v>
      </c>
      <c r="F181" s="107">
        <v>0.42222222222222222</v>
      </c>
      <c r="H181" s="105">
        <v>0.43263888888888885</v>
      </c>
      <c r="I181" s="117" t="str">
        <f t="shared" si="23"/>
        <v/>
      </c>
      <c r="J181" s="118">
        <f t="shared" si="24"/>
        <v>14.00000000000011</v>
      </c>
      <c r="K181" s="119">
        <f t="shared" si="25"/>
        <v>14.999999999999947</v>
      </c>
      <c r="L181" s="118">
        <f t="shared" si="26"/>
        <v>2</v>
      </c>
      <c r="M181" s="119">
        <f t="shared" ca="1" si="27"/>
        <v>843</v>
      </c>
      <c r="N181" s="118" t="str">
        <f t="shared" si="28"/>
        <v/>
      </c>
      <c r="O181" s="118">
        <f t="shared" si="29"/>
        <v>700.7000000000055</v>
      </c>
      <c r="P181" s="120">
        <f t="shared" si="30"/>
        <v>202.46838027173015</v>
      </c>
      <c r="Q181" s="118">
        <f t="shared" si="31"/>
        <v>1.4999999999999947</v>
      </c>
      <c r="R181" s="118">
        <f t="shared" si="32"/>
        <v>702.2000000000055</v>
      </c>
      <c r="S181" s="120">
        <f t="shared" si="33"/>
        <v>203.96838027173015</v>
      </c>
    </row>
    <row r="182" spans="1:19" x14ac:dyDescent="0.25">
      <c r="D182" s="106">
        <v>100</v>
      </c>
      <c r="F182" s="107">
        <v>0.44236111111111115</v>
      </c>
      <c r="H182" s="105">
        <v>0.44722222222222219</v>
      </c>
      <c r="I182" s="117" t="str">
        <f t="shared" si="23"/>
        <v/>
      </c>
      <c r="J182" s="118">
        <f t="shared" si="24"/>
        <v>10.000000000000044</v>
      </c>
      <c r="K182" s="119">
        <f t="shared" si="25"/>
        <v>6.9999999999998952</v>
      </c>
      <c r="L182" s="118">
        <f t="shared" si="26"/>
        <v>3</v>
      </c>
      <c r="M182" s="119">
        <f t="shared" ca="1" si="27"/>
        <v>843</v>
      </c>
      <c r="N182" s="118" t="str">
        <f t="shared" si="28"/>
        <v/>
      </c>
      <c r="O182" s="118">
        <f t="shared" si="29"/>
        <v>500.50000000000222</v>
      </c>
      <c r="P182" s="120">
        <f t="shared" si="30"/>
        <v>144.62027162266392</v>
      </c>
      <c r="Q182" s="118">
        <f t="shared" si="31"/>
        <v>699.99999999998954</v>
      </c>
      <c r="R182" s="118">
        <f t="shared" si="32"/>
        <v>1200.4999999999918</v>
      </c>
      <c r="S182" s="120">
        <f t="shared" si="33"/>
        <v>844.62027162265349</v>
      </c>
    </row>
    <row r="183" spans="1:19" x14ac:dyDescent="0.25">
      <c r="D183" s="106">
        <v>0.1</v>
      </c>
      <c r="F183" s="107">
        <v>0.45416666666666666</v>
      </c>
      <c r="H183" s="105">
        <v>0.46458333333333335</v>
      </c>
      <c r="I183" s="117" t="str">
        <f t="shared" si="23"/>
        <v/>
      </c>
      <c r="J183" s="118">
        <f t="shared" si="24"/>
        <v>3.9999999999999858</v>
      </c>
      <c r="K183" s="119">
        <f t="shared" si="25"/>
        <v>15.000000000000027</v>
      </c>
      <c r="L183" s="118">
        <f t="shared" si="26"/>
        <v>4</v>
      </c>
      <c r="M183" s="119">
        <f t="shared" ca="1" si="27"/>
        <v>843</v>
      </c>
      <c r="N183" s="118" t="str">
        <f t="shared" si="28"/>
        <v/>
      </c>
      <c r="O183" s="118">
        <f t="shared" si="29"/>
        <v>2.1999999999999922</v>
      </c>
      <c r="P183" s="120">
        <f t="shared" si="30"/>
        <v>1.5634662458609596</v>
      </c>
      <c r="Q183" s="118">
        <f t="shared" si="31"/>
        <v>1.5000000000000027</v>
      </c>
      <c r="R183" s="118">
        <f t="shared" si="32"/>
        <v>3.6999999999999948</v>
      </c>
      <c r="S183" s="120">
        <f t="shared" si="33"/>
        <v>3.0634662458609623</v>
      </c>
    </row>
    <row r="184" spans="1:19" x14ac:dyDescent="0.25">
      <c r="D184" s="106">
        <v>1</v>
      </c>
      <c r="F184" s="107">
        <v>0.46736111111111112</v>
      </c>
      <c r="H184" s="105">
        <v>0.47638888888888892</v>
      </c>
      <c r="I184" s="117">
        <f t="shared" si="23"/>
        <v>0.47986111111111113</v>
      </c>
      <c r="J184" s="118" t="str">
        <f t="shared" si="24"/>
        <v/>
      </c>
      <c r="K184" s="119">
        <f t="shared" si="25"/>
        <v>13.000000000000034</v>
      </c>
      <c r="L184" s="118">
        <f t="shared" si="26"/>
        <v>5</v>
      </c>
      <c r="M184" s="119">
        <f t="shared" ca="1" si="27"/>
        <v>843</v>
      </c>
      <c r="N184" s="118">
        <f t="shared" ca="1" si="28"/>
        <v>168.00000000000006</v>
      </c>
      <c r="O184" s="118">
        <f t="shared" si="29"/>
        <v>2.5</v>
      </c>
      <c r="P184" s="120">
        <f t="shared" si="30"/>
        <v>0.36191198291773735</v>
      </c>
      <c r="Q184" s="118">
        <f t="shared" si="31"/>
        <v>13.000000000000034</v>
      </c>
      <c r="R184" s="118">
        <f t="shared" si="32"/>
        <v>15.500000000000034</v>
      </c>
      <c r="S184" s="120">
        <f t="shared" si="33"/>
        <v>13.361911982917771</v>
      </c>
    </row>
    <row r="185" spans="1:19" x14ac:dyDescent="0.25">
      <c r="A185" s="108">
        <v>37083</v>
      </c>
      <c r="B185" s="106">
        <v>958</v>
      </c>
      <c r="D185" s="106">
        <v>8.0000000000000002E-3</v>
      </c>
      <c r="F185" s="107">
        <v>0.48819444444444443</v>
      </c>
      <c r="H185" s="105">
        <v>0.49444444444444446</v>
      </c>
      <c r="I185" s="117" t="str">
        <f t="shared" si="23"/>
        <v/>
      </c>
      <c r="J185" s="118">
        <f t="shared" si="24"/>
        <v>5.9999999999999787</v>
      </c>
      <c r="K185" s="119">
        <f t="shared" si="25"/>
        <v>9.000000000000048</v>
      </c>
      <c r="L185" s="118">
        <f t="shared" si="26"/>
        <v>1</v>
      </c>
      <c r="M185" s="119">
        <f t="shared" ca="1" si="27"/>
        <v>958</v>
      </c>
      <c r="N185" s="118" t="str">
        <f t="shared" si="28"/>
        <v/>
      </c>
      <c r="O185" s="118">
        <f t="shared" si="29"/>
        <v>0.3239999999999989</v>
      </c>
      <c r="P185" s="120">
        <f t="shared" si="30"/>
        <v>0.21856074445414658</v>
      </c>
      <c r="Q185" s="118">
        <f t="shared" si="31"/>
        <v>7.2000000000000383E-2</v>
      </c>
      <c r="R185" s="118">
        <f t="shared" si="32"/>
        <v>0.3959999999999993</v>
      </c>
      <c r="S185" s="120">
        <f t="shared" si="33"/>
        <v>0.29056074445414698</v>
      </c>
    </row>
    <row r="186" spans="1:19" x14ac:dyDescent="0.25">
      <c r="D186" s="106">
        <v>0.1</v>
      </c>
      <c r="F186" s="107">
        <v>0.49861111111111112</v>
      </c>
      <c r="H186" s="105">
        <v>0.50694444444444442</v>
      </c>
      <c r="I186" s="117" t="str">
        <f t="shared" si="23"/>
        <v/>
      </c>
      <c r="J186" s="118">
        <f t="shared" si="24"/>
        <v>6.9999999999999751</v>
      </c>
      <c r="K186" s="119">
        <f t="shared" si="25"/>
        <v>11.999999999999957</v>
      </c>
      <c r="L186" s="118">
        <f t="shared" si="26"/>
        <v>2</v>
      </c>
      <c r="M186" s="119">
        <f t="shared" ca="1" si="27"/>
        <v>958</v>
      </c>
      <c r="N186" s="118" t="str">
        <f t="shared" si="28"/>
        <v/>
      </c>
      <c r="O186" s="118">
        <f t="shared" si="29"/>
        <v>3.8499999999999868</v>
      </c>
      <c r="P186" s="120">
        <f t="shared" si="30"/>
        <v>2.7360659302566797</v>
      </c>
      <c r="Q186" s="118">
        <f t="shared" si="31"/>
        <v>1.1999999999999957</v>
      </c>
      <c r="R186" s="118">
        <f t="shared" si="32"/>
        <v>5.0499999999999829</v>
      </c>
      <c r="S186" s="120">
        <f t="shared" si="33"/>
        <v>3.9360659302566754</v>
      </c>
    </row>
    <row r="187" spans="1:19" x14ac:dyDescent="0.25">
      <c r="D187" s="106">
        <v>1</v>
      </c>
      <c r="F187" s="107">
        <v>0.51180555555555551</v>
      </c>
      <c r="H187" s="105">
        <v>0.5180555555555556</v>
      </c>
      <c r="I187" s="117">
        <f t="shared" si="23"/>
        <v>0.52152777777777781</v>
      </c>
      <c r="J187" s="118" t="str">
        <f t="shared" si="24"/>
        <v/>
      </c>
      <c r="K187" s="119">
        <f t="shared" si="25"/>
        <v>9.0000000000001279</v>
      </c>
      <c r="L187" s="118">
        <f t="shared" si="26"/>
        <v>3</v>
      </c>
      <c r="M187" s="119">
        <f t="shared" ca="1" si="27"/>
        <v>958</v>
      </c>
      <c r="N187" s="118">
        <f t="shared" ca="1" si="28"/>
        <v>153.00000000000003</v>
      </c>
      <c r="O187" s="118">
        <f t="shared" si="29"/>
        <v>2.5</v>
      </c>
      <c r="P187" s="120">
        <f t="shared" si="30"/>
        <v>0.36191198291773735</v>
      </c>
      <c r="Q187" s="118">
        <f t="shared" si="31"/>
        <v>9.0000000000001279</v>
      </c>
      <c r="R187" s="118">
        <f t="shared" si="32"/>
        <v>11.500000000000128</v>
      </c>
      <c r="S187" s="120">
        <f t="shared" si="33"/>
        <v>9.3619119829178654</v>
      </c>
    </row>
    <row r="188" spans="1:19" x14ac:dyDescent="0.25">
      <c r="A188" s="108">
        <v>37084</v>
      </c>
      <c r="B188" s="106">
        <v>944</v>
      </c>
      <c r="D188" s="106">
        <v>0.01</v>
      </c>
      <c r="F188" s="107">
        <v>0.58611111111111114</v>
      </c>
      <c r="H188" s="105">
        <v>0.58958333333333335</v>
      </c>
      <c r="I188" s="117" t="str">
        <f t="shared" si="23"/>
        <v/>
      </c>
      <c r="J188" s="118">
        <f t="shared" si="24"/>
        <v>5.9999999999999787</v>
      </c>
      <c r="K188" s="119">
        <f t="shared" si="25"/>
        <v>4.9999999999999822</v>
      </c>
      <c r="L188" s="118">
        <f t="shared" si="26"/>
        <v>1</v>
      </c>
      <c r="M188" s="119">
        <f t="shared" ca="1" si="27"/>
        <v>944</v>
      </c>
      <c r="N188" s="118" t="str">
        <f t="shared" si="28"/>
        <v/>
      </c>
      <c r="O188" s="118">
        <f t="shared" si="29"/>
        <v>1.5299999999999947</v>
      </c>
      <c r="P188" s="120">
        <f t="shared" si="30"/>
        <v>0.75154814884346943</v>
      </c>
      <c r="Q188" s="118">
        <f t="shared" si="31"/>
        <v>4.9999999999999822E-2</v>
      </c>
      <c r="R188" s="118">
        <f t="shared" si="32"/>
        <v>1.5799999999999945</v>
      </c>
      <c r="S188" s="120">
        <f t="shared" si="33"/>
        <v>0.80154814884346925</v>
      </c>
    </row>
    <row r="189" spans="1:19" x14ac:dyDescent="0.25">
      <c r="D189" s="106">
        <v>0.5</v>
      </c>
      <c r="F189" s="107">
        <v>0.59375</v>
      </c>
      <c r="H189" s="105">
        <v>0.60763888888888895</v>
      </c>
      <c r="I189" s="117" t="str">
        <f t="shared" si="23"/>
        <v/>
      </c>
      <c r="J189" s="118">
        <f t="shared" si="24"/>
        <v>0.99999999999983658</v>
      </c>
      <c r="K189" s="119">
        <f t="shared" si="25"/>
        <v>20.000000000000089</v>
      </c>
      <c r="L189" s="118">
        <f t="shared" si="26"/>
        <v>2</v>
      </c>
      <c r="M189" s="119">
        <f t="shared" ca="1" si="27"/>
        <v>944</v>
      </c>
      <c r="N189" s="118" t="str">
        <f t="shared" si="28"/>
        <v/>
      </c>
      <c r="O189" s="118">
        <f t="shared" si="29"/>
        <v>0.74999999999987743</v>
      </c>
      <c r="P189" s="120">
        <f t="shared" si="30"/>
        <v>0.72134856112879486</v>
      </c>
      <c r="Q189" s="118">
        <f t="shared" si="31"/>
        <v>10.000000000000044</v>
      </c>
      <c r="R189" s="118">
        <f t="shared" si="32"/>
        <v>10.749999999999922</v>
      </c>
      <c r="S189" s="120">
        <f t="shared" si="33"/>
        <v>10.721348561128838</v>
      </c>
    </row>
    <row r="190" spans="1:19" x14ac:dyDescent="0.25">
      <c r="D190" s="106">
        <v>1</v>
      </c>
      <c r="F190" s="107">
        <v>0.60833333333333328</v>
      </c>
      <c r="H190" s="105">
        <v>0.61597222222222225</v>
      </c>
      <c r="I190" s="117" t="str">
        <f t="shared" si="23"/>
        <v/>
      </c>
      <c r="J190" s="118">
        <f t="shared" si="24"/>
        <v>4.9999999999999822</v>
      </c>
      <c r="K190" s="119">
        <f t="shared" si="25"/>
        <v>11.000000000000121</v>
      </c>
      <c r="L190" s="118">
        <f t="shared" si="26"/>
        <v>3</v>
      </c>
      <c r="M190" s="119">
        <f t="shared" ca="1" si="27"/>
        <v>944</v>
      </c>
      <c r="N190" s="118" t="str">
        <f t="shared" si="28"/>
        <v/>
      </c>
      <c r="O190" s="118">
        <f t="shared" si="29"/>
        <v>27.499999999999901</v>
      </c>
      <c r="P190" s="120">
        <f t="shared" si="30"/>
        <v>19.543259324418777</v>
      </c>
      <c r="Q190" s="118">
        <f t="shared" si="31"/>
        <v>11.000000000000121</v>
      </c>
      <c r="R190" s="118">
        <f t="shared" si="32"/>
        <v>38.500000000000021</v>
      </c>
      <c r="S190" s="120">
        <f t="shared" si="33"/>
        <v>30.543259324418898</v>
      </c>
    </row>
    <row r="191" spans="1:19" x14ac:dyDescent="0.25">
      <c r="D191" s="106">
        <v>10</v>
      </c>
      <c r="F191" s="107">
        <v>0.61944444444444446</v>
      </c>
      <c r="H191" s="105">
        <v>0.66597222222222219</v>
      </c>
      <c r="I191" s="117" t="str">
        <f t="shared" si="23"/>
        <v/>
      </c>
      <c r="J191" s="118">
        <f t="shared" si="24"/>
        <v>0</v>
      </c>
      <c r="K191" s="119">
        <f t="shared" si="25"/>
        <v>66.999999999999915</v>
      </c>
      <c r="L191" s="118">
        <f t="shared" si="26"/>
        <v>4</v>
      </c>
      <c r="M191" s="119">
        <f t="shared" ca="1" si="27"/>
        <v>944</v>
      </c>
      <c r="N191" s="118" t="str">
        <f t="shared" si="28"/>
        <v/>
      </c>
      <c r="O191" s="118">
        <f t="shared" si="29"/>
        <v>0</v>
      </c>
      <c r="P191" s="120">
        <f t="shared" si="30"/>
        <v>0</v>
      </c>
      <c r="Q191" s="118">
        <f t="shared" si="31"/>
        <v>669.99999999999909</v>
      </c>
      <c r="R191" s="118">
        <f t="shared" si="32"/>
        <v>669.99999999999909</v>
      </c>
      <c r="S191" s="120">
        <f t="shared" si="33"/>
        <v>669.99999999999909</v>
      </c>
    </row>
    <row r="192" spans="1:19" x14ac:dyDescent="0.25">
      <c r="D192" s="106">
        <v>0.5</v>
      </c>
      <c r="F192" s="107">
        <v>0.66597222222222219</v>
      </c>
      <c r="H192" s="105">
        <v>0.67083333333333339</v>
      </c>
      <c r="I192" s="117">
        <f t="shared" si="23"/>
        <v>0.6743055555555556</v>
      </c>
      <c r="J192" s="118" t="str">
        <f t="shared" si="24"/>
        <v/>
      </c>
      <c r="K192" s="119">
        <f t="shared" si="25"/>
        <v>7.000000000000135</v>
      </c>
      <c r="L192" s="118">
        <f t="shared" si="26"/>
        <v>5</v>
      </c>
      <c r="M192" s="119">
        <f t="shared" ca="1" si="27"/>
        <v>944</v>
      </c>
      <c r="N192" s="118">
        <f t="shared" ca="1" si="28"/>
        <v>387.00000000000017</v>
      </c>
      <c r="O192" s="118">
        <f t="shared" si="29"/>
        <v>1.25</v>
      </c>
      <c r="P192" s="120">
        <f t="shared" si="30"/>
        <v>0.19051423432971509</v>
      </c>
      <c r="Q192" s="118">
        <f t="shared" si="31"/>
        <v>3.5000000000000675</v>
      </c>
      <c r="R192" s="118">
        <f t="shared" si="32"/>
        <v>4.7500000000000675</v>
      </c>
      <c r="S192" s="120">
        <f t="shared" si="33"/>
        <v>3.6905142343297825</v>
      </c>
    </row>
    <row r="193" spans="1:19" x14ac:dyDescent="0.25">
      <c r="A193" s="108">
        <v>37085</v>
      </c>
      <c r="B193" s="106">
        <v>843</v>
      </c>
      <c r="D193" s="106">
        <v>0.01</v>
      </c>
      <c r="F193" s="107">
        <v>0.40277777777777773</v>
      </c>
      <c r="H193" s="105">
        <v>0.40486111111111112</v>
      </c>
      <c r="I193" s="117" t="str">
        <f t="shared" si="23"/>
        <v/>
      </c>
      <c r="J193" s="118">
        <f t="shared" si="24"/>
        <v>5.9999999999999787</v>
      </c>
      <c r="K193" s="119">
        <f t="shared" si="25"/>
        <v>3.0000000000000693</v>
      </c>
      <c r="L193" s="118">
        <f t="shared" si="26"/>
        <v>1</v>
      </c>
      <c r="M193" s="119">
        <f t="shared" ca="1" si="27"/>
        <v>843</v>
      </c>
      <c r="N193" s="118" t="str">
        <f t="shared" si="28"/>
        <v/>
      </c>
      <c r="O193" s="118">
        <f t="shared" si="29"/>
        <v>0.32999999999999885</v>
      </c>
      <c r="P193" s="120">
        <f t="shared" si="30"/>
        <v>0.23452818661036695</v>
      </c>
      <c r="Q193" s="118">
        <f t="shared" si="31"/>
        <v>3.0000000000000693E-2</v>
      </c>
      <c r="R193" s="118">
        <f t="shared" si="32"/>
        <v>0.35999999999999954</v>
      </c>
      <c r="S193" s="120">
        <f t="shared" si="33"/>
        <v>0.26452818661036764</v>
      </c>
    </row>
    <row r="194" spans="1:19" x14ac:dyDescent="0.25">
      <c r="D194" s="106">
        <v>0.1</v>
      </c>
      <c r="F194" s="107">
        <v>0.40902777777777777</v>
      </c>
      <c r="H194" s="105">
        <v>0.42152777777777778</v>
      </c>
      <c r="I194" s="117" t="str">
        <f t="shared" si="23"/>
        <v/>
      </c>
      <c r="J194" s="118">
        <f t="shared" si="24"/>
        <v>13.99999999999995</v>
      </c>
      <c r="K194" s="119">
        <f t="shared" si="25"/>
        <v>18.000000000000014</v>
      </c>
      <c r="L194" s="118">
        <f t="shared" si="26"/>
        <v>2</v>
      </c>
      <c r="M194" s="119">
        <f t="shared" ca="1" si="27"/>
        <v>843</v>
      </c>
      <c r="N194" s="118" t="str">
        <f t="shared" si="28"/>
        <v/>
      </c>
      <c r="O194" s="118">
        <f t="shared" si="29"/>
        <v>700.69999999999743</v>
      </c>
      <c r="P194" s="120">
        <f t="shared" si="30"/>
        <v>202.46838027172785</v>
      </c>
      <c r="Q194" s="118">
        <f t="shared" si="31"/>
        <v>1.8000000000000016</v>
      </c>
      <c r="R194" s="118">
        <f t="shared" si="32"/>
        <v>702.49999999999739</v>
      </c>
      <c r="S194" s="120">
        <f t="shared" si="33"/>
        <v>204.26838027172786</v>
      </c>
    </row>
    <row r="195" spans="1:19" x14ac:dyDescent="0.25">
      <c r="D195" s="106">
        <v>100</v>
      </c>
      <c r="F195" s="107">
        <v>0.43124999999999997</v>
      </c>
      <c r="H195" s="105">
        <v>0.4458333333333333</v>
      </c>
      <c r="I195" s="117" t="str">
        <f t="shared" ref="I195:I233" si="34">IF(OR(A196&lt;&gt;"",D196=""),H195+TIME(0,5,0),"")</f>
        <v/>
      </c>
      <c r="J195" s="118">
        <f t="shared" ref="J195:J233" si="35">IF(AND(OR(AND(A195&lt;&gt;"",A196=""),AND(A195="",A196="")),D196&lt;&gt;""),(F196-H195)*1440,"")</f>
        <v>11.000000000000041</v>
      </c>
      <c r="K195" s="119">
        <f t="shared" ref="K195:K233" si="36">(H195-F195)*1440</f>
        <v>21.000000000000007</v>
      </c>
      <c r="L195" s="118">
        <f t="shared" ref="L195:L233" si="37">IF(A195&lt;&gt;"",1,L194+1)</f>
        <v>3</v>
      </c>
      <c r="M195" s="119">
        <f t="shared" ref="M195:M233" ca="1" si="38">OFFSET(B195,-L195+1,0)</f>
        <v>843</v>
      </c>
      <c r="N195" s="118" t="str">
        <f t="shared" ref="N195:N233" si="39">IF(I195&lt;&gt;"",(I195-VALUE(CONCATENATE(LEFT(M195,LEN(M195)-2),":",RIGHT(M195,2))))*1440,"")</f>
        <v/>
      </c>
      <c r="O195" s="118">
        <f t="shared" ref="O195:O233" si="40">IF(J195&lt;&gt;"",(D195+D196)*J195/2,D195*5/2)</f>
        <v>550.550000000002</v>
      </c>
      <c r="P195" s="120">
        <f t="shared" ref="P195:P233" si="41">IF(J195&lt;&gt;"",(D196-D195)*J195/LN((D196+0.000001)/(D195+0.000001)),-5*(D195-0.000001)/(LN(1/D195)-13.8155))</f>
        <v>159.08229878493017</v>
      </c>
      <c r="Q195" s="118">
        <f t="shared" ref="Q195:Q233" si="42">(D195*K195)</f>
        <v>2100.0000000000009</v>
      </c>
      <c r="R195" s="118">
        <f t="shared" ref="R195:R233" si="43">O195+Q195</f>
        <v>2650.5500000000029</v>
      </c>
      <c r="S195" s="120">
        <f t="shared" ref="S195:S233" si="44">P195+Q195</f>
        <v>2259.082298784931</v>
      </c>
    </row>
    <row r="196" spans="1:19" x14ac:dyDescent="0.25">
      <c r="D196" s="106">
        <v>0.1</v>
      </c>
      <c r="F196" s="107">
        <v>0.45347222222222222</v>
      </c>
      <c r="H196" s="105">
        <v>0.48125000000000001</v>
      </c>
      <c r="I196" s="117">
        <f t="shared" si="34"/>
        <v>0.48472222222222222</v>
      </c>
      <c r="J196" s="118" t="str">
        <f t="shared" si="35"/>
        <v/>
      </c>
      <c r="K196" s="119">
        <f t="shared" si="36"/>
        <v>40.000000000000014</v>
      </c>
      <c r="L196" s="118">
        <f t="shared" si="37"/>
        <v>4</v>
      </c>
      <c r="M196" s="119">
        <f t="shared" ca="1" si="38"/>
        <v>843</v>
      </c>
      <c r="N196" s="118">
        <f t="shared" ca="1" si="39"/>
        <v>175.00000000000003</v>
      </c>
      <c r="O196" s="118">
        <f t="shared" si="40"/>
        <v>0.25</v>
      </c>
      <c r="P196" s="120">
        <f t="shared" si="41"/>
        <v>4.342905372259271E-2</v>
      </c>
      <c r="Q196" s="118">
        <f t="shared" si="42"/>
        <v>4.0000000000000018</v>
      </c>
      <c r="R196" s="118">
        <f t="shared" si="43"/>
        <v>4.2500000000000018</v>
      </c>
      <c r="S196" s="120">
        <f t="shared" si="44"/>
        <v>4.0434290537225941</v>
      </c>
    </row>
    <row r="197" spans="1:19" x14ac:dyDescent="0.25">
      <c r="A197" s="108">
        <v>37090</v>
      </c>
      <c r="B197" s="106">
        <v>830</v>
      </c>
      <c r="D197" s="106">
        <v>0.01</v>
      </c>
      <c r="F197" s="107">
        <v>0.39305555555555555</v>
      </c>
      <c r="H197" s="105">
        <v>0.3972222222222222</v>
      </c>
      <c r="I197" s="117" t="str">
        <f t="shared" si="34"/>
        <v/>
      </c>
      <c r="J197" s="118">
        <f t="shared" si="35"/>
        <v>5.9999999999999787</v>
      </c>
      <c r="K197" s="119">
        <f t="shared" si="36"/>
        <v>5.9999999999999787</v>
      </c>
      <c r="L197" s="118">
        <f t="shared" si="37"/>
        <v>1</v>
      </c>
      <c r="M197" s="119">
        <f t="shared" ca="1" si="38"/>
        <v>830</v>
      </c>
      <c r="N197" s="118" t="str">
        <f t="shared" si="39"/>
        <v/>
      </c>
      <c r="O197" s="118">
        <f t="shared" si="40"/>
        <v>0.32999999999999885</v>
      </c>
      <c r="P197" s="120">
        <f t="shared" si="41"/>
        <v>0.23452818661036695</v>
      </c>
      <c r="Q197" s="118">
        <f t="shared" si="42"/>
        <v>5.999999999999979E-2</v>
      </c>
      <c r="R197" s="118">
        <f t="shared" si="43"/>
        <v>0.38999999999999863</v>
      </c>
      <c r="S197" s="120">
        <f t="shared" si="44"/>
        <v>0.29452818661036673</v>
      </c>
    </row>
    <row r="198" spans="1:19" x14ac:dyDescent="0.25">
      <c r="D198" s="106">
        <v>0.1</v>
      </c>
      <c r="F198" s="107">
        <v>0.40138888888888885</v>
      </c>
      <c r="H198" s="105">
        <v>0.40972222222222227</v>
      </c>
      <c r="I198" s="117">
        <f t="shared" si="34"/>
        <v>0.41319444444444448</v>
      </c>
      <c r="J198" s="118" t="str">
        <f t="shared" si="35"/>
        <v/>
      </c>
      <c r="K198" s="119">
        <f t="shared" si="36"/>
        <v>12.000000000000117</v>
      </c>
      <c r="L198" s="118">
        <f t="shared" si="37"/>
        <v>2</v>
      </c>
      <c r="M198" s="119">
        <f t="shared" ca="1" si="38"/>
        <v>830</v>
      </c>
      <c r="N198" s="118">
        <f t="shared" ca="1" si="39"/>
        <v>85.000000000000014</v>
      </c>
      <c r="O198" s="118">
        <f t="shared" si="40"/>
        <v>0.25</v>
      </c>
      <c r="P198" s="120">
        <f t="shared" si="41"/>
        <v>4.342905372259271E-2</v>
      </c>
      <c r="Q198" s="118">
        <f t="shared" si="42"/>
        <v>1.2000000000000117</v>
      </c>
      <c r="R198" s="118">
        <f t="shared" si="43"/>
        <v>1.4500000000000117</v>
      </c>
      <c r="S198" s="120">
        <f t="shared" si="44"/>
        <v>1.2434290537226045</v>
      </c>
    </row>
    <row r="199" spans="1:19" ht="15.75" x14ac:dyDescent="0.25">
      <c r="A199" s="108">
        <v>37090</v>
      </c>
      <c r="B199" s="105">
        <v>0.41666666666666669</v>
      </c>
      <c r="D199" s="106">
        <v>0.1</v>
      </c>
      <c r="F199" s="125">
        <v>0.47847222222222202</v>
      </c>
      <c r="H199" s="127">
        <v>0.484027777777778</v>
      </c>
      <c r="I199" s="117" t="str">
        <f t="shared" si="34"/>
        <v/>
      </c>
      <c r="J199" s="118">
        <f t="shared" si="35"/>
        <v>15.999999999999863</v>
      </c>
      <c r="K199" s="119">
        <f t="shared" si="36"/>
        <v>8.0000000000006111</v>
      </c>
      <c r="L199" s="118">
        <f t="shared" si="37"/>
        <v>1</v>
      </c>
      <c r="M199" s="119">
        <f t="shared" ca="1" si="38"/>
        <v>0.41666666666666669</v>
      </c>
      <c r="N199" s="118" t="str">
        <f t="shared" si="39"/>
        <v/>
      </c>
      <c r="O199" s="118">
        <f t="shared" si="40"/>
        <v>800.79999999999313</v>
      </c>
      <c r="P199" s="120">
        <f t="shared" si="41"/>
        <v>231.39243459625925</v>
      </c>
      <c r="Q199" s="118">
        <f t="shared" si="42"/>
        <v>0.80000000000006111</v>
      </c>
      <c r="R199" s="118">
        <f t="shared" si="43"/>
        <v>801.5999999999932</v>
      </c>
      <c r="S199" s="120">
        <f t="shared" si="44"/>
        <v>232.19243459625932</v>
      </c>
    </row>
    <row r="200" spans="1:19" ht="15.75" x14ac:dyDescent="0.25">
      <c r="D200" s="106">
        <v>100</v>
      </c>
      <c r="F200" s="125">
        <v>0.49513888888888902</v>
      </c>
      <c r="H200" s="127">
        <v>0.5</v>
      </c>
      <c r="I200" s="117" t="str">
        <f t="shared" si="34"/>
        <v/>
      </c>
      <c r="J200" s="118">
        <f t="shared" si="35"/>
        <v>4.0000000000003055</v>
      </c>
      <c r="K200" s="119">
        <f t="shared" si="36"/>
        <v>6.9999999999998153</v>
      </c>
      <c r="L200" s="118">
        <f t="shared" si="37"/>
        <v>2</v>
      </c>
      <c r="M200" s="119">
        <f t="shared" ca="1" si="38"/>
        <v>0.41666666666666669</v>
      </c>
      <c r="N200" s="118" t="str">
        <f t="shared" si="39"/>
        <v/>
      </c>
      <c r="O200" s="118">
        <f t="shared" si="40"/>
        <v>560.00000000004275</v>
      </c>
      <c r="P200" s="120">
        <f t="shared" si="41"/>
        <v>544.41521308234428</v>
      </c>
      <c r="Q200" s="118">
        <f t="shared" si="42"/>
        <v>699.99999999998158</v>
      </c>
      <c r="R200" s="118">
        <f t="shared" si="43"/>
        <v>1260.0000000000243</v>
      </c>
      <c r="S200" s="120">
        <f t="shared" si="44"/>
        <v>1244.4152130823259</v>
      </c>
    </row>
    <row r="201" spans="1:19" ht="15.75" x14ac:dyDescent="0.25">
      <c r="D201" s="106">
        <v>180</v>
      </c>
      <c r="F201" s="125">
        <v>0.50277777777777799</v>
      </c>
      <c r="H201" s="127">
        <v>0.54444444444444395</v>
      </c>
      <c r="I201" s="117">
        <f t="shared" si="34"/>
        <v>0.54791666666666616</v>
      </c>
      <c r="J201" s="118" t="str">
        <f t="shared" si="35"/>
        <v/>
      </c>
      <c r="K201" s="119">
        <f t="shared" si="36"/>
        <v>59.999999999998991</v>
      </c>
      <c r="L201" s="118">
        <f t="shared" si="37"/>
        <v>3</v>
      </c>
      <c r="M201" s="119">
        <f t="shared" ca="1" si="38"/>
        <v>0.41666666666666669</v>
      </c>
      <c r="N201" s="118" t="e">
        <f t="shared" ca="1" si="39"/>
        <v>#VALUE!</v>
      </c>
      <c r="O201" s="118">
        <f t="shared" si="40"/>
        <v>450</v>
      </c>
      <c r="P201" s="120">
        <f t="shared" si="41"/>
        <v>47.347346607878421</v>
      </c>
      <c r="Q201" s="118">
        <f t="shared" si="42"/>
        <v>10799.999999999818</v>
      </c>
      <c r="R201" s="118">
        <f t="shared" si="43"/>
        <v>11249.999999999818</v>
      </c>
      <c r="S201" s="120">
        <f t="shared" si="44"/>
        <v>10847.347346607696</v>
      </c>
    </row>
    <row r="202" spans="1:19" ht="15.75" x14ac:dyDescent="0.25">
      <c r="A202" s="124">
        <v>37095</v>
      </c>
      <c r="B202" s="125">
        <v>0.34861111111111098</v>
      </c>
      <c r="D202" s="106">
        <v>0.01</v>
      </c>
      <c r="F202" s="127">
        <v>0.41319444444444398</v>
      </c>
      <c r="H202" s="127">
        <v>0.41597222222222202</v>
      </c>
      <c r="I202" s="117" t="str">
        <f t="shared" si="34"/>
        <v/>
      </c>
      <c r="J202" s="118">
        <f t="shared" si="35"/>
        <v>6.9999999999998153</v>
      </c>
      <c r="K202" s="119">
        <f t="shared" si="36"/>
        <v>4.0000000000003855</v>
      </c>
      <c r="L202" s="118">
        <f t="shared" si="37"/>
        <v>1</v>
      </c>
      <c r="M202" s="119">
        <f t="shared" ca="1" si="38"/>
        <v>0.34861111111111098</v>
      </c>
      <c r="N202" s="118" t="str">
        <f t="shared" si="39"/>
        <v/>
      </c>
      <c r="O202" s="118">
        <f t="shared" si="40"/>
        <v>3.5349999999999069</v>
      </c>
      <c r="P202" s="120">
        <f t="shared" si="41"/>
        <v>1.5048627290632894</v>
      </c>
      <c r="Q202" s="118">
        <f t="shared" si="42"/>
        <v>4.0000000000003859E-2</v>
      </c>
      <c r="R202" s="118">
        <f t="shared" si="43"/>
        <v>3.5749999999999109</v>
      </c>
      <c r="S202" s="120">
        <f t="shared" si="44"/>
        <v>1.5448627290632932</v>
      </c>
    </row>
    <row r="203" spans="1:19" ht="15.75" x14ac:dyDescent="0.25">
      <c r="A203" s="126"/>
      <c r="D203" s="106">
        <v>1</v>
      </c>
      <c r="F203" s="127">
        <v>0.420833333333333</v>
      </c>
      <c r="H203" s="127">
        <v>0.43888888888888899</v>
      </c>
      <c r="I203" s="117" t="str">
        <f t="shared" si="34"/>
        <v/>
      </c>
      <c r="J203" s="118">
        <f t="shared" si="35"/>
        <v>7.9999999999991722</v>
      </c>
      <c r="K203" s="119">
        <f t="shared" si="36"/>
        <v>26.000000000000625</v>
      </c>
      <c r="L203" s="118">
        <f t="shared" si="37"/>
        <v>2</v>
      </c>
      <c r="M203" s="119">
        <f t="shared" ca="1" si="38"/>
        <v>0.34861111111111098</v>
      </c>
      <c r="N203" s="118" t="str">
        <f t="shared" si="39"/>
        <v/>
      </c>
      <c r="O203" s="118">
        <f t="shared" si="40"/>
        <v>403.99999999995822</v>
      </c>
      <c r="P203" s="120">
        <f t="shared" si="41"/>
        <v>171.98065180532404</v>
      </c>
      <c r="Q203" s="118">
        <f t="shared" si="42"/>
        <v>26.000000000000625</v>
      </c>
      <c r="R203" s="118">
        <f t="shared" si="43"/>
        <v>429.99999999995885</v>
      </c>
      <c r="S203" s="120">
        <f t="shared" si="44"/>
        <v>197.98065180532467</v>
      </c>
    </row>
    <row r="204" spans="1:19" ht="15.75" x14ac:dyDescent="0.25">
      <c r="A204" s="126"/>
      <c r="D204" s="106">
        <v>100</v>
      </c>
      <c r="F204" s="127">
        <v>0.44444444444444398</v>
      </c>
      <c r="H204" s="127">
        <v>0.48611111111111099</v>
      </c>
      <c r="I204" s="117">
        <f t="shared" si="34"/>
        <v>0.4895833333333332</v>
      </c>
      <c r="J204" s="118" t="str">
        <f t="shared" si="35"/>
        <v/>
      </c>
      <c r="K204" s="119">
        <f t="shared" si="36"/>
        <v>60.000000000000504</v>
      </c>
      <c r="L204" s="118">
        <f t="shared" si="37"/>
        <v>3</v>
      </c>
      <c r="M204" s="119">
        <f t="shared" ca="1" si="38"/>
        <v>0.34861111111111098</v>
      </c>
      <c r="N204" s="118" t="e">
        <f t="shared" ca="1" si="39"/>
        <v>#VALUE!</v>
      </c>
      <c r="O204" s="118">
        <f t="shared" si="40"/>
        <v>250</v>
      </c>
      <c r="P204" s="120">
        <f t="shared" si="41"/>
        <v>27.143420404993254</v>
      </c>
      <c r="Q204" s="118">
        <f t="shared" si="42"/>
        <v>6000.00000000005</v>
      </c>
      <c r="R204" s="118">
        <f t="shared" si="43"/>
        <v>6250.00000000005</v>
      </c>
      <c r="S204" s="120">
        <f t="shared" si="44"/>
        <v>6027.1434204050429</v>
      </c>
    </row>
    <row r="205" spans="1:19" ht="15.75" x14ac:dyDescent="0.25">
      <c r="A205" s="124">
        <v>37095</v>
      </c>
      <c r="B205" s="127">
        <v>0.55555555555555602</v>
      </c>
      <c r="D205" s="106">
        <v>1</v>
      </c>
      <c r="F205" s="127">
        <v>0.57013888888888897</v>
      </c>
      <c r="H205" s="127">
        <v>0.57361111111111096</v>
      </c>
      <c r="I205" s="117" t="str">
        <f t="shared" si="34"/>
        <v/>
      </c>
      <c r="J205" s="118">
        <f t="shared" si="35"/>
        <v>8.0000000000007709</v>
      </c>
      <c r="K205" s="119">
        <f t="shared" si="36"/>
        <v>4.9999999999996625</v>
      </c>
      <c r="L205" s="118">
        <f t="shared" si="37"/>
        <v>1</v>
      </c>
      <c r="M205" s="119">
        <f t="shared" ca="1" si="38"/>
        <v>0.55555555555555602</v>
      </c>
      <c r="N205" s="118" t="str">
        <f t="shared" si="39"/>
        <v/>
      </c>
      <c r="O205" s="118">
        <f t="shared" si="40"/>
        <v>404.00000000003894</v>
      </c>
      <c r="P205" s="120">
        <f t="shared" si="41"/>
        <v>171.98065180535841</v>
      </c>
      <c r="Q205" s="118">
        <f t="shared" si="42"/>
        <v>4.9999999999996625</v>
      </c>
      <c r="R205" s="118">
        <f t="shared" si="43"/>
        <v>409.0000000000386</v>
      </c>
      <c r="S205" s="120">
        <f t="shared" si="44"/>
        <v>176.98065180535806</v>
      </c>
    </row>
    <row r="206" spans="1:19" ht="15.75" x14ac:dyDescent="0.25">
      <c r="A206" s="124"/>
      <c r="D206" s="106">
        <v>100</v>
      </c>
      <c r="F206" s="127">
        <v>0.57916666666666705</v>
      </c>
      <c r="H206" s="127">
        <v>0.59583333333333299</v>
      </c>
      <c r="I206" s="117" t="str">
        <f t="shared" si="34"/>
        <v/>
      </c>
      <c r="J206" s="118">
        <f t="shared" si="35"/>
        <v>8.0000000000006111</v>
      </c>
      <c r="K206" s="119">
        <f t="shared" si="36"/>
        <v>23.999999999998956</v>
      </c>
      <c r="L206" s="118">
        <f t="shared" si="37"/>
        <v>2</v>
      </c>
      <c r="M206" s="119">
        <f t="shared" ca="1" si="38"/>
        <v>0.55555555555555602</v>
      </c>
      <c r="N206" s="118" t="str">
        <f t="shared" si="39"/>
        <v/>
      </c>
      <c r="O206" s="118">
        <f t="shared" si="40"/>
        <v>404.00000000003087</v>
      </c>
      <c r="P206" s="120">
        <f t="shared" si="41"/>
        <v>171.98065180535497</v>
      </c>
      <c r="Q206" s="118">
        <f t="shared" si="42"/>
        <v>2399.9999999998954</v>
      </c>
      <c r="R206" s="118">
        <f t="shared" si="43"/>
        <v>2803.9999999999263</v>
      </c>
      <c r="S206" s="120">
        <f t="shared" si="44"/>
        <v>2571.9806518052505</v>
      </c>
    </row>
    <row r="207" spans="1:19" ht="15.75" x14ac:dyDescent="0.25">
      <c r="A207" s="126"/>
      <c r="D207" s="106">
        <v>1</v>
      </c>
      <c r="F207" s="127">
        <v>0.60138888888888897</v>
      </c>
      <c r="H207" s="127">
        <v>0.60347222222222197</v>
      </c>
      <c r="I207" s="117" t="str">
        <f t="shared" si="34"/>
        <v/>
      </c>
      <c r="J207" s="118">
        <f t="shared" si="35"/>
        <v>8.0000000000006111</v>
      </c>
      <c r="K207" s="119">
        <f t="shared" si="36"/>
        <v>2.9999999999995097</v>
      </c>
      <c r="L207" s="118">
        <f t="shared" si="37"/>
        <v>3</v>
      </c>
      <c r="M207" s="119">
        <f t="shared" ca="1" si="38"/>
        <v>0.55555555555555602</v>
      </c>
      <c r="N207" s="118" t="str">
        <f t="shared" si="39"/>
        <v/>
      </c>
      <c r="O207" s="118">
        <f t="shared" si="40"/>
        <v>404.00000000003087</v>
      </c>
      <c r="P207" s="120">
        <f t="shared" si="41"/>
        <v>171.98065180535497</v>
      </c>
      <c r="Q207" s="118">
        <f t="shared" si="42"/>
        <v>2.9999999999995097</v>
      </c>
      <c r="R207" s="118">
        <f t="shared" si="43"/>
        <v>407.00000000003035</v>
      </c>
      <c r="S207" s="120">
        <f t="shared" si="44"/>
        <v>174.98065180535448</v>
      </c>
    </row>
    <row r="208" spans="1:19" ht="15.75" x14ac:dyDescent="0.25">
      <c r="A208" s="124"/>
      <c r="D208" s="106">
        <v>100</v>
      </c>
      <c r="F208" s="127">
        <v>0.60902777777777795</v>
      </c>
      <c r="H208" s="127">
        <v>0.63958333333333295</v>
      </c>
      <c r="I208" s="117" t="str">
        <f t="shared" si="34"/>
        <v/>
      </c>
      <c r="J208" s="118">
        <f t="shared" si="35"/>
        <v>3.0000000000011084</v>
      </c>
      <c r="K208" s="119">
        <f t="shared" si="36"/>
        <v>43.999999999999204</v>
      </c>
      <c r="L208" s="118">
        <f t="shared" si="37"/>
        <v>4</v>
      </c>
      <c r="M208" s="119">
        <f t="shared" ca="1" si="38"/>
        <v>0.55555555555555602</v>
      </c>
      <c r="N208" s="118" t="str">
        <f t="shared" si="39"/>
        <v/>
      </c>
      <c r="O208" s="118">
        <f t="shared" si="40"/>
        <v>162.00000000005986</v>
      </c>
      <c r="P208" s="120">
        <f t="shared" si="41"/>
        <v>109.27540184838936</v>
      </c>
      <c r="Q208" s="118">
        <f t="shared" si="42"/>
        <v>4399.99999999992</v>
      </c>
      <c r="R208" s="118">
        <f t="shared" si="43"/>
        <v>4561.99999999998</v>
      </c>
      <c r="S208" s="120">
        <f t="shared" si="44"/>
        <v>4509.2754018483092</v>
      </c>
    </row>
    <row r="209" spans="1:19" ht="15.75" x14ac:dyDescent="0.25">
      <c r="A209" s="126"/>
      <c r="D209" s="106">
        <v>8</v>
      </c>
      <c r="F209" s="127">
        <v>0.64166666666666705</v>
      </c>
      <c r="H209" s="127">
        <v>0.655555555555556</v>
      </c>
      <c r="I209" s="117" t="str">
        <f t="shared" si="34"/>
        <v/>
      </c>
      <c r="J209" s="118">
        <f t="shared" si="35"/>
        <v>4.9999999999996625</v>
      </c>
      <c r="K209" s="119">
        <f t="shared" si="36"/>
        <v>20.000000000000089</v>
      </c>
      <c r="L209" s="118">
        <f t="shared" si="37"/>
        <v>5</v>
      </c>
      <c r="M209" s="119">
        <f t="shared" ca="1" si="38"/>
        <v>0.55555555555555602</v>
      </c>
      <c r="N209" s="118" t="str">
        <f t="shared" si="39"/>
        <v/>
      </c>
      <c r="O209" s="118">
        <f t="shared" si="40"/>
        <v>22.499999999998479</v>
      </c>
      <c r="P209" s="120">
        <f t="shared" si="41"/>
        <v>16.831449226138549</v>
      </c>
      <c r="Q209" s="118">
        <f t="shared" si="42"/>
        <v>160.00000000000071</v>
      </c>
      <c r="R209" s="118">
        <f t="shared" si="43"/>
        <v>182.4999999999992</v>
      </c>
      <c r="S209" s="120">
        <f t="shared" si="44"/>
        <v>176.83144922613926</v>
      </c>
    </row>
    <row r="210" spans="1:19" ht="15.75" x14ac:dyDescent="0.25">
      <c r="A210" s="126"/>
      <c r="D210" s="106">
        <v>1</v>
      </c>
      <c r="F210" s="127">
        <v>0.65902777777777799</v>
      </c>
      <c r="H210" s="127">
        <v>0.66458333333333297</v>
      </c>
      <c r="I210" s="117">
        <f t="shared" si="34"/>
        <v>0.66805555555555518</v>
      </c>
      <c r="J210" s="118" t="str">
        <f t="shared" si="35"/>
        <v/>
      </c>
      <c r="K210" s="119">
        <f t="shared" si="36"/>
        <v>7.9999999999991722</v>
      </c>
      <c r="L210" s="118">
        <f t="shared" si="37"/>
        <v>6</v>
      </c>
      <c r="M210" s="119">
        <f t="shared" ca="1" si="38"/>
        <v>0.55555555555555602</v>
      </c>
      <c r="N210" s="118" t="e">
        <f t="shared" ca="1" si="39"/>
        <v>#VALUE!</v>
      </c>
      <c r="O210" s="118">
        <f t="shared" si="40"/>
        <v>2.5</v>
      </c>
      <c r="P210" s="120">
        <f t="shared" si="41"/>
        <v>0.36191198291773735</v>
      </c>
      <c r="Q210" s="118">
        <f t="shared" si="42"/>
        <v>7.9999999999991722</v>
      </c>
      <c r="R210" s="118">
        <f t="shared" si="43"/>
        <v>10.499999999999172</v>
      </c>
      <c r="S210" s="120">
        <f t="shared" si="44"/>
        <v>8.3619119829169097</v>
      </c>
    </row>
    <row r="211" spans="1:19" ht="15.75" x14ac:dyDescent="0.25">
      <c r="A211" s="124">
        <v>37098</v>
      </c>
      <c r="B211" s="127">
        <v>0.37847222222222199</v>
      </c>
      <c r="D211" s="106">
        <v>0.01</v>
      </c>
      <c r="F211" s="127">
        <v>0.41458333333333303</v>
      </c>
      <c r="H211" s="127">
        <v>0.41736111111111102</v>
      </c>
      <c r="I211" s="117" t="str">
        <f t="shared" si="34"/>
        <v/>
      </c>
      <c r="J211" s="118">
        <f t="shared" si="35"/>
        <v>4.0000000000003055</v>
      </c>
      <c r="K211" s="119">
        <f t="shared" si="36"/>
        <v>4.0000000000003055</v>
      </c>
      <c r="L211" s="118">
        <f t="shared" si="37"/>
        <v>1</v>
      </c>
      <c r="M211" s="119">
        <f t="shared" ca="1" si="38"/>
        <v>0.37847222222222199</v>
      </c>
      <c r="N211" s="118" t="str">
        <f t="shared" si="39"/>
        <v/>
      </c>
      <c r="O211" s="118">
        <f t="shared" si="40"/>
        <v>0.22000000000001679</v>
      </c>
      <c r="P211" s="120">
        <f t="shared" si="41"/>
        <v>0.15635212440692378</v>
      </c>
      <c r="Q211" s="118">
        <f t="shared" si="42"/>
        <v>4.0000000000003054E-2</v>
      </c>
      <c r="R211" s="118">
        <f t="shared" si="43"/>
        <v>0.26000000000001983</v>
      </c>
      <c r="S211" s="120">
        <f t="shared" si="44"/>
        <v>0.19635212440692684</v>
      </c>
    </row>
    <row r="212" spans="1:19" ht="15.75" x14ac:dyDescent="0.25">
      <c r="A212" s="126"/>
      <c r="B212" s="127"/>
      <c r="D212" s="106">
        <v>0.1</v>
      </c>
      <c r="F212" s="127">
        <v>0.42013888888888901</v>
      </c>
      <c r="H212" s="127">
        <v>0.45069444444444401</v>
      </c>
      <c r="I212" s="117" t="str">
        <f t="shared" si="34"/>
        <v/>
      </c>
      <c r="J212" s="118">
        <f t="shared" si="35"/>
        <v>8.0000000000006111</v>
      </c>
      <c r="K212" s="119">
        <f t="shared" si="36"/>
        <v>43.999999999999204</v>
      </c>
      <c r="L212" s="118">
        <f t="shared" si="37"/>
        <v>2</v>
      </c>
      <c r="M212" s="119">
        <f t="shared" ca="1" si="38"/>
        <v>0.37847222222222199</v>
      </c>
      <c r="N212" s="118" t="str">
        <f t="shared" si="39"/>
        <v/>
      </c>
      <c r="O212" s="118">
        <f t="shared" si="40"/>
        <v>8.4000000000006416</v>
      </c>
      <c r="P212" s="120">
        <f t="shared" si="41"/>
        <v>5.0739007407269217</v>
      </c>
      <c r="Q212" s="118">
        <f t="shared" si="42"/>
        <v>4.3999999999999204</v>
      </c>
      <c r="R212" s="118">
        <f t="shared" si="43"/>
        <v>12.800000000000562</v>
      </c>
      <c r="S212" s="120">
        <f t="shared" si="44"/>
        <v>9.4739007407268421</v>
      </c>
    </row>
    <row r="213" spans="1:19" ht="15.75" x14ac:dyDescent="0.25">
      <c r="A213" s="124"/>
      <c r="B213" s="127"/>
      <c r="D213" s="106">
        <v>2</v>
      </c>
      <c r="F213" s="127">
        <v>0.45624999999999999</v>
      </c>
      <c r="H213" s="127">
        <v>0.46111111111111103</v>
      </c>
      <c r="I213" s="117">
        <f t="shared" si="34"/>
        <v>0.46458333333333324</v>
      </c>
      <c r="J213" s="118" t="str">
        <f t="shared" si="35"/>
        <v/>
      </c>
      <c r="K213" s="119">
        <f t="shared" si="36"/>
        <v>6.9999999999998952</v>
      </c>
      <c r="L213" s="118">
        <f t="shared" si="37"/>
        <v>3</v>
      </c>
      <c r="M213" s="119">
        <f t="shared" ca="1" si="38"/>
        <v>0.37847222222222199</v>
      </c>
      <c r="N213" s="118" t="e">
        <f t="shared" ca="1" si="39"/>
        <v>#VALUE!</v>
      </c>
      <c r="O213" s="118">
        <f t="shared" si="40"/>
        <v>5</v>
      </c>
      <c r="P213" s="120">
        <f t="shared" si="41"/>
        <v>0.68924379203313568</v>
      </c>
      <c r="Q213" s="118">
        <f t="shared" si="42"/>
        <v>13.99999999999979</v>
      </c>
      <c r="R213" s="118">
        <f t="shared" si="43"/>
        <v>18.99999999999979</v>
      </c>
      <c r="S213" s="120">
        <f t="shared" si="44"/>
        <v>14.689243792032926</v>
      </c>
    </row>
    <row r="214" spans="1:19" ht="15.75" x14ac:dyDescent="0.25">
      <c r="A214" s="124">
        <v>37098</v>
      </c>
      <c r="B214" s="127">
        <v>0.59027777777777801</v>
      </c>
      <c r="D214" s="106">
        <v>0.1</v>
      </c>
      <c r="F214" s="127">
        <v>0.60347222222222197</v>
      </c>
      <c r="H214" s="127">
        <v>0.63333333333333297</v>
      </c>
      <c r="I214" s="117">
        <f t="shared" si="34"/>
        <v>0.63680555555555518</v>
      </c>
      <c r="J214" s="118" t="str">
        <f t="shared" si="35"/>
        <v/>
      </c>
      <c r="K214" s="119">
        <f t="shared" si="36"/>
        <v>42.999999999999844</v>
      </c>
      <c r="L214" s="118">
        <f t="shared" si="37"/>
        <v>1</v>
      </c>
      <c r="M214" s="119">
        <f t="shared" ca="1" si="38"/>
        <v>0.59027777777777801</v>
      </c>
      <c r="N214" s="118" t="e">
        <f t="shared" ca="1" si="39"/>
        <v>#VALUE!</v>
      </c>
      <c r="O214" s="118">
        <f t="shared" si="40"/>
        <v>0.25</v>
      </c>
      <c r="P214" s="120">
        <f t="shared" si="41"/>
        <v>4.342905372259271E-2</v>
      </c>
      <c r="Q214" s="118">
        <f t="shared" si="42"/>
        <v>4.2999999999999847</v>
      </c>
      <c r="R214" s="118">
        <f t="shared" si="43"/>
        <v>4.5499999999999847</v>
      </c>
      <c r="S214" s="120">
        <f t="shared" si="44"/>
        <v>4.343429053722577</v>
      </c>
    </row>
    <row r="215" spans="1:19" ht="15.75" x14ac:dyDescent="0.25">
      <c r="A215" s="124">
        <v>37099</v>
      </c>
      <c r="B215" s="127">
        <v>0.47152777777777799</v>
      </c>
      <c r="D215" s="106">
        <v>0.01</v>
      </c>
      <c r="F215" s="127">
        <v>0.50486111111111098</v>
      </c>
      <c r="H215" s="127">
        <v>0.50833333333333297</v>
      </c>
      <c r="I215" s="117" t="str">
        <f t="shared" si="34"/>
        <v/>
      </c>
      <c r="J215" s="118">
        <f t="shared" si="35"/>
        <v>8.999999999999968</v>
      </c>
      <c r="K215" s="119">
        <f t="shared" si="36"/>
        <v>4.9999999999996625</v>
      </c>
      <c r="L215" s="118">
        <f t="shared" si="37"/>
        <v>1</v>
      </c>
      <c r="M215" s="119">
        <f t="shared" ca="1" si="38"/>
        <v>0.47152777777777799</v>
      </c>
      <c r="N215" s="118" t="str">
        <f t="shared" si="39"/>
        <v/>
      </c>
      <c r="O215" s="118">
        <f t="shared" si="40"/>
        <v>180.04499999999936</v>
      </c>
      <c r="P215" s="120">
        <f t="shared" si="41"/>
        <v>43.39428309981362</v>
      </c>
      <c r="Q215" s="118">
        <f t="shared" si="42"/>
        <v>4.9999999999996624E-2</v>
      </c>
      <c r="R215" s="118">
        <f t="shared" si="43"/>
        <v>180.09499999999935</v>
      </c>
      <c r="S215" s="120">
        <f t="shared" si="44"/>
        <v>43.444283099813617</v>
      </c>
    </row>
    <row r="216" spans="1:19" ht="15.75" x14ac:dyDescent="0.25">
      <c r="A216" s="126"/>
      <c r="B216" s="127"/>
      <c r="D216" s="106">
        <v>40</v>
      </c>
      <c r="F216" s="127">
        <v>0.51458333333333295</v>
      </c>
      <c r="H216" s="127">
        <v>0.55625000000000002</v>
      </c>
      <c r="I216" s="117">
        <f t="shared" si="34"/>
        <v>0.55972222222222223</v>
      </c>
      <c r="J216" s="118" t="str">
        <f t="shared" si="35"/>
        <v/>
      </c>
      <c r="K216" s="119">
        <f t="shared" si="36"/>
        <v>60.000000000000583</v>
      </c>
      <c r="L216" s="118">
        <f t="shared" si="37"/>
        <v>2</v>
      </c>
      <c r="M216" s="119">
        <f t="shared" ca="1" si="38"/>
        <v>0.47152777777777799</v>
      </c>
      <c r="N216" s="118" t="e">
        <f t="shared" ca="1" si="39"/>
        <v>#VALUE!</v>
      </c>
      <c r="O216" s="118">
        <f t="shared" si="40"/>
        <v>100</v>
      </c>
      <c r="P216" s="120">
        <f t="shared" si="41"/>
        <v>11.425711806824168</v>
      </c>
      <c r="Q216" s="118">
        <f t="shared" si="42"/>
        <v>2400.0000000000232</v>
      </c>
      <c r="R216" s="118">
        <f t="shared" si="43"/>
        <v>2500.0000000000232</v>
      </c>
      <c r="S216" s="120">
        <f t="shared" si="44"/>
        <v>2411.4257118068472</v>
      </c>
    </row>
    <row r="217" spans="1:19" ht="15.75" x14ac:dyDescent="0.25">
      <c r="A217" s="124">
        <v>37099</v>
      </c>
      <c r="B217" s="127">
        <v>0.63124999999999998</v>
      </c>
      <c r="D217" s="106">
        <v>0.1</v>
      </c>
      <c r="F217" s="127">
        <v>0.64305555555555605</v>
      </c>
      <c r="H217" s="127">
        <v>0.66041666666666698</v>
      </c>
      <c r="I217" s="117">
        <f t="shared" si="34"/>
        <v>0.66388888888888919</v>
      </c>
      <c r="J217" s="118" t="str">
        <f t="shared" si="35"/>
        <v/>
      </c>
      <c r="K217" s="119">
        <f t="shared" si="36"/>
        <v>24.999999999999751</v>
      </c>
      <c r="L217" s="118">
        <f t="shared" si="37"/>
        <v>1</v>
      </c>
      <c r="M217" s="119">
        <f t="shared" ca="1" si="38"/>
        <v>0.63124999999999998</v>
      </c>
      <c r="N217" s="118" t="e">
        <f t="shared" ca="1" si="39"/>
        <v>#VALUE!</v>
      </c>
      <c r="O217" s="118">
        <f t="shared" si="40"/>
        <v>0.25</v>
      </c>
      <c r="P217" s="120">
        <f t="shared" si="41"/>
        <v>4.342905372259271E-2</v>
      </c>
      <c r="Q217" s="118">
        <f t="shared" si="42"/>
        <v>2.4999999999999751</v>
      </c>
      <c r="R217" s="118">
        <f t="shared" si="43"/>
        <v>2.7499999999999751</v>
      </c>
      <c r="S217" s="120">
        <f t="shared" si="44"/>
        <v>2.5434290537225679</v>
      </c>
    </row>
    <row r="218" spans="1:19" ht="15.75" x14ac:dyDescent="0.25">
      <c r="A218" s="124">
        <v>37102</v>
      </c>
      <c r="B218" s="127">
        <v>0.39722222222222198</v>
      </c>
      <c r="D218" s="106">
        <v>0.01</v>
      </c>
      <c r="F218" s="127">
        <v>0.42569444444444399</v>
      </c>
      <c r="H218" s="127">
        <v>0.42777777777777798</v>
      </c>
      <c r="I218" s="117" t="str">
        <f t="shared" si="34"/>
        <v/>
      </c>
      <c r="J218" s="118">
        <f t="shared" si="35"/>
        <v>11.999999999999558</v>
      </c>
      <c r="K218" s="119">
        <f t="shared" si="36"/>
        <v>3.0000000000009486</v>
      </c>
      <c r="L218" s="118">
        <f t="shared" si="37"/>
        <v>1</v>
      </c>
      <c r="M218" s="119">
        <f t="shared" ca="1" si="38"/>
        <v>0.39722222222222198</v>
      </c>
      <c r="N218" s="118" t="str">
        <f t="shared" si="39"/>
        <v/>
      </c>
      <c r="O218" s="118">
        <f t="shared" si="40"/>
        <v>600.05999999997789</v>
      </c>
      <c r="P218" s="120">
        <f t="shared" si="41"/>
        <v>130.27672998597296</v>
      </c>
      <c r="Q218" s="118">
        <f t="shared" si="42"/>
        <v>3.0000000000009488E-2</v>
      </c>
      <c r="R218" s="118">
        <f t="shared" si="43"/>
        <v>600.08999999997786</v>
      </c>
      <c r="S218" s="120">
        <f t="shared" si="44"/>
        <v>130.30672998597296</v>
      </c>
    </row>
    <row r="219" spans="1:19" ht="15.75" x14ac:dyDescent="0.25">
      <c r="A219" s="126"/>
      <c r="B219" s="127"/>
      <c r="D219" s="106">
        <v>100</v>
      </c>
      <c r="F219" s="127">
        <v>0.43611111111111101</v>
      </c>
      <c r="H219" s="127">
        <v>0.484722222222222</v>
      </c>
      <c r="I219" s="117">
        <f t="shared" si="34"/>
        <v>0.48819444444444421</v>
      </c>
      <c r="J219" s="118" t="str">
        <f t="shared" si="35"/>
        <v/>
      </c>
      <c r="K219" s="119">
        <f t="shared" si="36"/>
        <v>69.999999999999829</v>
      </c>
      <c r="L219" s="118">
        <f t="shared" si="37"/>
        <v>2</v>
      </c>
      <c r="M219" s="119">
        <f t="shared" ca="1" si="38"/>
        <v>0.39722222222222198</v>
      </c>
      <c r="N219" s="118" t="e">
        <f t="shared" ca="1" si="39"/>
        <v>#VALUE!</v>
      </c>
      <c r="O219" s="118">
        <f t="shared" si="40"/>
        <v>250</v>
      </c>
      <c r="P219" s="120">
        <f t="shared" si="41"/>
        <v>27.143420404993254</v>
      </c>
      <c r="Q219" s="118">
        <f t="shared" si="42"/>
        <v>6999.9999999999827</v>
      </c>
      <c r="R219" s="118">
        <f t="shared" si="43"/>
        <v>7249.9999999999827</v>
      </c>
      <c r="S219" s="120">
        <f t="shared" si="44"/>
        <v>7027.1434204049756</v>
      </c>
    </row>
    <row r="220" spans="1:19" ht="15.75" x14ac:dyDescent="0.25">
      <c r="A220" s="124">
        <v>37102</v>
      </c>
      <c r="B220" s="127">
        <v>0.55833333333333302</v>
      </c>
      <c r="D220" s="106">
        <v>100</v>
      </c>
      <c r="F220" s="127">
        <v>0.57638888888888895</v>
      </c>
      <c r="H220" s="127">
        <v>0.62361111111111101</v>
      </c>
      <c r="I220" s="117" t="str">
        <f t="shared" si="34"/>
        <v/>
      </c>
      <c r="J220" s="118">
        <f t="shared" si="35"/>
        <v>11.000000000000121</v>
      </c>
      <c r="K220" s="119">
        <f t="shared" si="36"/>
        <v>67.999999999999758</v>
      </c>
      <c r="L220" s="118">
        <f t="shared" si="37"/>
        <v>1</v>
      </c>
      <c r="M220" s="119">
        <f t="shared" ca="1" si="38"/>
        <v>0.55833333333333302</v>
      </c>
      <c r="N220" s="118" t="str">
        <f t="shared" si="39"/>
        <v/>
      </c>
      <c r="O220" s="118">
        <f t="shared" si="40"/>
        <v>550.55000000000598</v>
      </c>
      <c r="P220" s="120">
        <f t="shared" si="41"/>
        <v>159.08229878493134</v>
      </c>
      <c r="Q220" s="118">
        <f t="shared" si="42"/>
        <v>6799.9999999999754</v>
      </c>
      <c r="R220" s="118">
        <f t="shared" si="43"/>
        <v>7350.5499999999811</v>
      </c>
      <c r="S220" s="120">
        <f t="shared" si="44"/>
        <v>6959.0822987849069</v>
      </c>
    </row>
    <row r="221" spans="1:19" ht="15.75" x14ac:dyDescent="0.25">
      <c r="A221" s="126"/>
      <c r="B221" s="127"/>
      <c r="D221" s="106">
        <v>0.1</v>
      </c>
      <c r="F221" s="127">
        <v>0.63124999999999998</v>
      </c>
      <c r="H221" s="127">
        <v>0.65902777777777799</v>
      </c>
      <c r="I221" s="117">
        <f t="shared" si="34"/>
        <v>0.6625000000000002</v>
      </c>
      <c r="J221" s="118" t="str">
        <f t="shared" si="35"/>
        <v/>
      </c>
      <c r="K221" s="119">
        <f t="shared" si="36"/>
        <v>40.000000000000341</v>
      </c>
      <c r="L221" s="118">
        <f t="shared" si="37"/>
        <v>2</v>
      </c>
      <c r="M221" s="119">
        <f t="shared" ca="1" si="38"/>
        <v>0.55833333333333302</v>
      </c>
      <c r="N221" s="118" t="e">
        <f t="shared" ca="1" si="39"/>
        <v>#VALUE!</v>
      </c>
      <c r="O221" s="118">
        <f t="shared" si="40"/>
        <v>0.25</v>
      </c>
      <c r="P221" s="120">
        <f t="shared" si="41"/>
        <v>4.342905372259271E-2</v>
      </c>
      <c r="Q221" s="118">
        <f t="shared" si="42"/>
        <v>4.0000000000000346</v>
      </c>
      <c r="R221" s="118">
        <f t="shared" si="43"/>
        <v>4.2500000000000346</v>
      </c>
      <c r="S221" s="120">
        <f t="shared" si="44"/>
        <v>4.043429053722627</v>
      </c>
    </row>
    <row r="222" spans="1:19" ht="15.75" x14ac:dyDescent="0.25">
      <c r="A222" s="124">
        <v>37136</v>
      </c>
      <c r="B222" s="127">
        <v>0.38680555555555601</v>
      </c>
      <c r="D222" s="106">
        <v>0.01</v>
      </c>
      <c r="F222" s="127">
        <v>0.420833333333333</v>
      </c>
      <c r="H222" s="127">
        <v>0.422222222222222</v>
      </c>
      <c r="I222" s="117" t="str">
        <f t="shared" si="34"/>
        <v/>
      </c>
      <c r="J222" s="118">
        <f t="shared" si="35"/>
        <v>4.0000000000003055</v>
      </c>
      <c r="K222" s="119">
        <f t="shared" si="36"/>
        <v>2.0000000000001528</v>
      </c>
      <c r="L222" s="118">
        <f t="shared" si="37"/>
        <v>1</v>
      </c>
      <c r="M222" s="119">
        <f t="shared" ca="1" si="38"/>
        <v>0.38680555555555601</v>
      </c>
      <c r="N222" s="118" t="str">
        <f t="shared" si="39"/>
        <v/>
      </c>
      <c r="O222" s="118">
        <f t="shared" si="40"/>
        <v>0.22000000000001679</v>
      </c>
      <c r="P222" s="120">
        <f t="shared" si="41"/>
        <v>0.15635212440692378</v>
      </c>
      <c r="Q222" s="118">
        <f t="shared" si="42"/>
        <v>2.0000000000001527E-2</v>
      </c>
      <c r="R222" s="118">
        <f t="shared" si="43"/>
        <v>0.24000000000001831</v>
      </c>
      <c r="S222" s="120">
        <f t="shared" si="44"/>
        <v>0.1763521244069253</v>
      </c>
    </row>
    <row r="223" spans="1:19" ht="15.75" x14ac:dyDescent="0.25">
      <c r="A223" s="126"/>
      <c r="D223" s="106">
        <v>0.1</v>
      </c>
      <c r="F223" s="127">
        <v>0.42499999999999999</v>
      </c>
      <c r="H223" s="127">
        <v>0.43263888888888902</v>
      </c>
      <c r="I223" s="117" t="str">
        <f t="shared" si="34"/>
        <v/>
      </c>
      <c r="J223" s="118">
        <f t="shared" si="35"/>
        <v>4.0000000000003055</v>
      </c>
      <c r="K223" s="119">
        <f t="shared" si="36"/>
        <v>11.000000000000201</v>
      </c>
      <c r="L223" s="118">
        <f t="shared" si="37"/>
        <v>2</v>
      </c>
      <c r="M223" s="119">
        <f t="shared" ca="1" si="38"/>
        <v>0.38680555555555601</v>
      </c>
      <c r="N223" s="118" t="str">
        <f t="shared" si="39"/>
        <v/>
      </c>
      <c r="O223" s="118">
        <f t="shared" si="40"/>
        <v>4.2000000000003208</v>
      </c>
      <c r="P223" s="120">
        <f t="shared" si="41"/>
        <v>2.5369503703634608</v>
      </c>
      <c r="Q223" s="118">
        <f t="shared" si="42"/>
        <v>1.1000000000000201</v>
      </c>
      <c r="R223" s="118">
        <f t="shared" si="43"/>
        <v>5.3000000000003409</v>
      </c>
      <c r="S223" s="120">
        <f t="shared" si="44"/>
        <v>3.6369503703634809</v>
      </c>
    </row>
    <row r="224" spans="1:19" ht="15.75" x14ac:dyDescent="0.25">
      <c r="A224" s="126"/>
      <c r="D224" s="106">
        <v>2</v>
      </c>
      <c r="F224" s="127">
        <v>0.43541666666666701</v>
      </c>
      <c r="H224" s="127">
        <v>0.44166666666666698</v>
      </c>
      <c r="I224" s="117" t="str">
        <f t="shared" si="34"/>
        <v/>
      </c>
      <c r="J224" s="118">
        <f t="shared" si="35"/>
        <v>5.9999999999990994</v>
      </c>
      <c r="K224" s="119">
        <f t="shared" si="36"/>
        <v>8.999999999999968</v>
      </c>
      <c r="L224" s="118">
        <f t="shared" si="37"/>
        <v>3</v>
      </c>
      <c r="M224" s="119">
        <f t="shared" ca="1" si="38"/>
        <v>0.38680555555555601</v>
      </c>
      <c r="N224" s="118" t="str">
        <f t="shared" si="39"/>
        <v/>
      </c>
      <c r="O224" s="118">
        <f t="shared" si="40"/>
        <v>185.99999999997209</v>
      </c>
      <c r="P224" s="120">
        <f t="shared" si="41"/>
        <v>102.31692266064478</v>
      </c>
      <c r="Q224" s="118">
        <f t="shared" si="42"/>
        <v>17.999999999999936</v>
      </c>
      <c r="R224" s="118">
        <f t="shared" si="43"/>
        <v>203.99999999997203</v>
      </c>
      <c r="S224" s="120">
        <f t="shared" si="44"/>
        <v>120.31692266064471</v>
      </c>
    </row>
    <row r="225" spans="1:19" ht="15.75" x14ac:dyDescent="0.25">
      <c r="A225" s="126"/>
      <c r="D225" s="106">
        <v>60</v>
      </c>
      <c r="F225" s="127">
        <v>0.44583333333333303</v>
      </c>
      <c r="H225" s="127">
        <v>0.44930555555555601</v>
      </c>
      <c r="I225" s="117" t="str">
        <f t="shared" si="34"/>
        <v/>
      </c>
      <c r="J225" s="118">
        <f t="shared" si="35"/>
        <v>20.999999999999524</v>
      </c>
      <c r="K225" s="119">
        <f t="shared" si="36"/>
        <v>5.0000000000011013</v>
      </c>
      <c r="L225" s="118">
        <f t="shared" si="37"/>
        <v>4</v>
      </c>
      <c r="M225" s="119">
        <f t="shared" ca="1" si="38"/>
        <v>0.38680555555555601</v>
      </c>
      <c r="N225" s="118" t="str">
        <f t="shared" si="39"/>
        <v/>
      </c>
      <c r="O225" s="118">
        <f t="shared" si="40"/>
        <v>797.99999999998192</v>
      </c>
      <c r="P225" s="120">
        <f t="shared" si="41"/>
        <v>699.07013390086661</v>
      </c>
      <c r="Q225" s="118">
        <f t="shared" si="42"/>
        <v>300.00000000006605</v>
      </c>
      <c r="R225" s="118">
        <f t="shared" si="43"/>
        <v>1098.000000000048</v>
      </c>
      <c r="S225" s="120">
        <f t="shared" si="44"/>
        <v>999.07013390093266</v>
      </c>
    </row>
    <row r="226" spans="1:19" ht="15.75" x14ac:dyDescent="0.25">
      <c r="A226" s="126"/>
      <c r="D226" s="106">
        <v>16</v>
      </c>
      <c r="F226" s="127">
        <v>0.46388888888888902</v>
      </c>
      <c r="H226" s="127">
        <v>0.46736111111111101</v>
      </c>
      <c r="I226" s="117" t="str">
        <f t="shared" si="34"/>
        <v/>
      </c>
      <c r="J226" s="118">
        <f t="shared" si="35"/>
        <v>33.999999999999801</v>
      </c>
      <c r="K226" s="119">
        <f t="shared" si="36"/>
        <v>4.9999999999996625</v>
      </c>
      <c r="L226" s="118">
        <f t="shared" si="37"/>
        <v>5</v>
      </c>
      <c r="M226" s="119">
        <f t="shared" ca="1" si="38"/>
        <v>0.38680555555555601</v>
      </c>
      <c r="N226" s="118" t="str">
        <f t="shared" si="39"/>
        <v/>
      </c>
      <c r="O226" s="118">
        <f t="shared" si="40"/>
        <v>273.6999999999984</v>
      </c>
      <c r="P226" s="120">
        <f t="shared" si="41"/>
        <v>106.51872787131772</v>
      </c>
      <c r="Q226" s="118">
        <f t="shared" si="42"/>
        <v>79.9999999999946</v>
      </c>
      <c r="R226" s="118">
        <f t="shared" si="43"/>
        <v>353.699999999993</v>
      </c>
      <c r="S226" s="120">
        <f t="shared" si="44"/>
        <v>186.51872787131231</v>
      </c>
    </row>
    <row r="227" spans="1:19" ht="15.75" x14ac:dyDescent="0.25">
      <c r="A227" s="126"/>
      <c r="D227" s="106">
        <v>0.1</v>
      </c>
      <c r="F227" s="127">
        <v>0.49097222222222198</v>
      </c>
      <c r="H227" s="127">
        <v>0.49305555555555602</v>
      </c>
      <c r="I227" s="117">
        <f t="shared" si="34"/>
        <v>0.49652777777777823</v>
      </c>
      <c r="J227" s="118" t="str">
        <f t="shared" si="35"/>
        <v/>
      </c>
      <c r="K227" s="119">
        <f t="shared" si="36"/>
        <v>3.0000000000010285</v>
      </c>
      <c r="L227" s="118">
        <f t="shared" si="37"/>
        <v>6</v>
      </c>
      <c r="M227" s="119">
        <f t="shared" ca="1" si="38"/>
        <v>0.38680555555555601</v>
      </c>
      <c r="N227" s="118" t="e">
        <f t="shared" ca="1" si="39"/>
        <v>#VALUE!</v>
      </c>
      <c r="O227" s="118">
        <f t="shared" si="40"/>
        <v>0.25</v>
      </c>
      <c r="P227" s="120">
        <f t="shared" si="41"/>
        <v>4.342905372259271E-2</v>
      </c>
      <c r="Q227" s="118">
        <f t="shared" si="42"/>
        <v>0.30000000000010285</v>
      </c>
      <c r="R227" s="118">
        <f t="shared" si="43"/>
        <v>0.55000000000010285</v>
      </c>
      <c r="S227" s="120">
        <f t="shared" si="44"/>
        <v>0.34342905372269555</v>
      </c>
    </row>
    <row r="228" spans="1:19" ht="15.75" x14ac:dyDescent="0.25">
      <c r="A228" s="124">
        <v>37136</v>
      </c>
      <c r="B228" s="127">
        <v>0.55555555555555602</v>
      </c>
      <c r="D228" s="106">
        <v>8</v>
      </c>
      <c r="F228" s="127">
        <v>0.57152777777777797</v>
      </c>
      <c r="H228" s="127">
        <v>0.58402777777777803</v>
      </c>
      <c r="I228" s="117" t="str">
        <f t="shared" si="34"/>
        <v/>
      </c>
      <c r="J228" s="118">
        <f t="shared" si="35"/>
        <v>2.9999999999995097</v>
      </c>
      <c r="K228" s="119">
        <f t="shared" si="36"/>
        <v>18.000000000000096</v>
      </c>
      <c r="L228" s="118">
        <f t="shared" si="37"/>
        <v>1</v>
      </c>
      <c r="M228" s="119">
        <f t="shared" ca="1" si="38"/>
        <v>0.55555555555555602</v>
      </c>
      <c r="N228" s="118" t="str">
        <f t="shared" si="39"/>
        <v/>
      </c>
      <c r="O228" s="118">
        <f t="shared" si="40"/>
        <v>14.999999999997549</v>
      </c>
      <c r="P228" s="120">
        <f t="shared" si="41"/>
        <v>12.984258880308559</v>
      </c>
      <c r="Q228" s="118">
        <f t="shared" si="42"/>
        <v>144.00000000000077</v>
      </c>
      <c r="R228" s="118">
        <f t="shared" si="43"/>
        <v>158.99999999999832</v>
      </c>
      <c r="S228" s="120">
        <f t="shared" si="44"/>
        <v>156.98425888030931</v>
      </c>
    </row>
    <row r="229" spans="1:19" ht="15.75" x14ac:dyDescent="0.25">
      <c r="A229" s="126"/>
      <c r="D229" s="106">
        <v>2</v>
      </c>
      <c r="F229" s="127">
        <v>0.58611111111111103</v>
      </c>
      <c r="H229" s="127">
        <v>0.60833333333333328</v>
      </c>
      <c r="I229" s="117" t="str">
        <f t="shared" si="34"/>
        <v/>
      </c>
      <c r="J229" s="118">
        <f t="shared" si="35"/>
        <v>5.9999999999999787</v>
      </c>
      <c r="K229" s="119">
        <f t="shared" si="36"/>
        <v>32.000000000000043</v>
      </c>
      <c r="L229" s="118">
        <f t="shared" si="37"/>
        <v>2</v>
      </c>
      <c r="M229" s="119">
        <f t="shared" ca="1" si="38"/>
        <v>0.55555555555555602</v>
      </c>
      <c r="N229" s="118" t="str">
        <f t="shared" si="39"/>
        <v/>
      </c>
      <c r="O229" s="118">
        <f t="shared" si="40"/>
        <v>185.99999999999935</v>
      </c>
      <c r="P229" s="120">
        <f t="shared" si="41"/>
        <v>102.31692266065977</v>
      </c>
      <c r="Q229" s="118">
        <f t="shared" si="42"/>
        <v>64.000000000000085</v>
      </c>
      <c r="R229" s="118">
        <f t="shared" si="43"/>
        <v>249.99999999999943</v>
      </c>
      <c r="S229" s="120">
        <f t="shared" si="44"/>
        <v>166.31692266065986</v>
      </c>
    </row>
    <row r="230" spans="1:19" ht="15.75" x14ac:dyDescent="0.25">
      <c r="A230" s="126"/>
      <c r="D230" s="106">
        <v>60</v>
      </c>
      <c r="F230" s="127">
        <v>0.61249999999999993</v>
      </c>
      <c r="H230" s="127">
        <v>0.61597222222222225</v>
      </c>
      <c r="I230" s="117">
        <f t="shared" si="34"/>
        <v>0.61944444444444446</v>
      </c>
      <c r="J230" s="118" t="str">
        <f t="shared" si="35"/>
        <v/>
      </c>
      <c r="K230" s="119">
        <f t="shared" si="36"/>
        <v>5.0000000000001421</v>
      </c>
      <c r="L230" s="118">
        <f t="shared" si="37"/>
        <v>3</v>
      </c>
      <c r="M230" s="119">
        <f t="shared" ca="1" si="38"/>
        <v>0.55555555555555602</v>
      </c>
      <c r="N230" s="118" t="e">
        <f t="shared" ca="1" si="39"/>
        <v>#VALUE!</v>
      </c>
      <c r="O230" s="118">
        <f t="shared" si="40"/>
        <v>150</v>
      </c>
      <c r="P230" s="120">
        <f t="shared" si="41"/>
        <v>16.750563856528444</v>
      </c>
      <c r="Q230" s="118">
        <f t="shared" si="42"/>
        <v>300.00000000000853</v>
      </c>
      <c r="R230" s="118">
        <f t="shared" si="43"/>
        <v>450.00000000000853</v>
      </c>
      <c r="S230" s="120">
        <f t="shared" si="44"/>
        <v>316.75056385653698</v>
      </c>
    </row>
    <row r="231" spans="1:19" ht="15.75" x14ac:dyDescent="0.25">
      <c r="A231" s="128">
        <v>37137</v>
      </c>
      <c r="B231" s="105">
        <v>0.375</v>
      </c>
      <c r="D231" s="106">
        <v>0.1</v>
      </c>
      <c r="F231" s="127">
        <v>0.42499999999999999</v>
      </c>
      <c r="H231" s="127">
        <v>0.43263888888888902</v>
      </c>
      <c r="I231" s="117" t="str">
        <f t="shared" si="34"/>
        <v/>
      </c>
      <c r="J231" s="118">
        <f t="shared" si="35"/>
        <v>4.0000000000003055</v>
      </c>
      <c r="K231" s="119">
        <f t="shared" si="36"/>
        <v>11.000000000000201</v>
      </c>
      <c r="L231" s="118">
        <f t="shared" si="37"/>
        <v>1</v>
      </c>
      <c r="M231" s="119">
        <f t="shared" ca="1" si="38"/>
        <v>0.375</v>
      </c>
      <c r="N231" s="118" t="str">
        <f t="shared" si="39"/>
        <v/>
      </c>
      <c r="O231" s="118">
        <f t="shared" si="40"/>
        <v>4.2000000000003208</v>
      </c>
      <c r="P231" s="120">
        <f t="shared" si="41"/>
        <v>2.5369503703634608</v>
      </c>
      <c r="Q231" s="118">
        <f t="shared" si="42"/>
        <v>1.1000000000000201</v>
      </c>
      <c r="R231" s="118">
        <f t="shared" si="43"/>
        <v>5.3000000000003409</v>
      </c>
      <c r="S231" s="120">
        <f t="shared" si="44"/>
        <v>3.6369503703634809</v>
      </c>
    </row>
    <row r="232" spans="1:19" ht="15.75" x14ac:dyDescent="0.25">
      <c r="A232" s="126"/>
      <c r="D232" s="106">
        <v>2</v>
      </c>
      <c r="F232" s="127">
        <v>0.43541666666666701</v>
      </c>
      <c r="H232" s="127">
        <v>0.44166666666666698</v>
      </c>
      <c r="I232" s="117" t="str">
        <f t="shared" si="34"/>
        <v/>
      </c>
      <c r="J232" s="118">
        <f t="shared" si="35"/>
        <v>5.9999999999990994</v>
      </c>
      <c r="K232" s="119">
        <f t="shared" si="36"/>
        <v>8.999999999999968</v>
      </c>
      <c r="L232" s="118">
        <f t="shared" si="37"/>
        <v>2</v>
      </c>
      <c r="M232" s="119">
        <f t="shared" ca="1" si="38"/>
        <v>0.375</v>
      </c>
      <c r="N232" s="118" t="str">
        <f t="shared" si="39"/>
        <v/>
      </c>
      <c r="O232" s="118">
        <f t="shared" si="40"/>
        <v>185.99999999997209</v>
      </c>
      <c r="P232" s="120">
        <f t="shared" si="41"/>
        <v>102.31692266064478</v>
      </c>
      <c r="Q232" s="118">
        <f t="shared" si="42"/>
        <v>17.999999999999936</v>
      </c>
      <c r="R232" s="118">
        <f t="shared" si="43"/>
        <v>203.99999999997203</v>
      </c>
      <c r="S232" s="120">
        <f t="shared" si="44"/>
        <v>120.31692266064471</v>
      </c>
    </row>
    <row r="233" spans="1:19" ht="15.75" x14ac:dyDescent="0.25">
      <c r="A233" s="126"/>
      <c r="D233" s="106">
        <v>60</v>
      </c>
      <c r="F233" s="127">
        <v>0.44583333333333303</v>
      </c>
      <c r="H233" s="127">
        <v>0.44930555555555601</v>
      </c>
      <c r="I233" s="117">
        <f t="shared" si="34"/>
        <v>0.45277777777777822</v>
      </c>
      <c r="J233" s="118" t="str">
        <f t="shared" si="35"/>
        <v/>
      </c>
      <c r="K233" s="119">
        <f t="shared" si="36"/>
        <v>5.0000000000011013</v>
      </c>
      <c r="L233" s="118">
        <f t="shared" si="37"/>
        <v>3</v>
      </c>
      <c r="M233" s="119">
        <f t="shared" ca="1" si="38"/>
        <v>0.375</v>
      </c>
      <c r="N233" s="118" t="e">
        <f t="shared" ca="1" si="39"/>
        <v>#VALUE!</v>
      </c>
      <c r="O233" s="118">
        <f t="shared" si="40"/>
        <v>150</v>
      </c>
      <c r="P233" s="120">
        <f t="shared" si="41"/>
        <v>16.750563856528444</v>
      </c>
      <c r="Q233" s="118">
        <f t="shared" si="42"/>
        <v>300.00000000006605</v>
      </c>
      <c r="R233" s="118">
        <f t="shared" si="43"/>
        <v>450.00000000006605</v>
      </c>
      <c r="S233" s="120">
        <f t="shared" si="44"/>
        <v>316.75056385659451</v>
      </c>
    </row>
  </sheetData>
  <conditionalFormatting sqref="I2:N233">
    <cfRule type="cellIs" dxfId="15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D4E7A-6DAF-4D2A-ABD0-B9DD326F728D}">
  <sheetPr codeName="Sheet8"/>
  <dimension ref="A1:S262"/>
  <sheetViews>
    <sheetView tabSelected="1" topLeftCell="F1" workbookViewId="0">
      <selection activeCell="K2" sqref="K2"/>
    </sheetView>
  </sheetViews>
  <sheetFormatPr defaultRowHeight="15" x14ac:dyDescent="0.25"/>
  <cols>
    <col min="1" max="1" width="10.7109375" bestFit="1" customWidth="1"/>
    <col min="2" max="2" width="14" customWidth="1"/>
    <col min="4" max="5" width="9.140625" style="71"/>
    <col min="6" max="6" width="11.5703125" style="67" bestFit="1" customWidth="1"/>
    <col min="7" max="7" width="11.5703125" style="71" bestFit="1" customWidth="1"/>
    <col min="8" max="8" width="11.5703125" style="67" bestFit="1" customWidth="1"/>
    <col min="10" max="10" width="12.140625" customWidth="1"/>
    <col min="11" max="11" width="11.5703125" bestFit="1" customWidth="1"/>
    <col min="13" max="13" width="11.5703125" bestFit="1" customWidth="1"/>
    <col min="15" max="15" width="12.28515625" customWidth="1"/>
    <col min="16" max="16" width="13.5703125" customWidth="1"/>
    <col min="18" max="18" width="11.7109375" customWidth="1"/>
    <col min="19" max="19" width="13" customWidth="1"/>
  </cols>
  <sheetData>
    <row r="1" spans="1:19" ht="45" x14ac:dyDescent="0.25">
      <c r="A1" s="13" t="s">
        <v>0</v>
      </c>
      <c r="B1" s="43" t="s">
        <v>1</v>
      </c>
      <c r="C1" s="78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3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36801</v>
      </c>
      <c r="B2" s="66">
        <v>0.37847222222222227</v>
      </c>
      <c r="C2" s="66">
        <v>0.46458333333333335</v>
      </c>
      <c r="D2" s="71">
        <v>0.01</v>
      </c>
      <c r="F2" s="67">
        <v>0.39652777777777781</v>
      </c>
      <c r="H2" s="67">
        <v>0.3979166666666667</v>
      </c>
      <c r="I2" s="44" t="str">
        <f>IF(OR(A3&lt;&gt;"",D3=""),H2+TIME(0,5,0),"")</f>
        <v/>
      </c>
      <c r="J2" s="45">
        <f>IF(AND(OR(AND(A2&lt;&gt;"",A3=""),AND(A2="",A3="")),D3&lt;&gt;""),(F3-H2)*1440,"")</f>
        <v>17.000000000000021</v>
      </c>
      <c r="K2" s="45">
        <f>(H2-F2)*1440</f>
        <v>1.9999999999999929</v>
      </c>
      <c r="L2" s="45">
        <f>IF(A2&lt;&gt;"",1,L1+1)</f>
        <v>1</v>
      </c>
      <c r="M2" s="51">
        <f ca="1">OFFSET(B2,-L2+1,0)</f>
        <v>0.37847222222222227</v>
      </c>
      <c r="N2" s="45" t="str">
        <f t="shared" ref="N2" si="0">IF(I2&lt;&gt;"",(I2-VALUE(CONCATENATE(LEFT(M2,LEN(M2)-2),":",RIGHT(M2,2))))*1440,"")</f>
        <v/>
      </c>
      <c r="O2" s="45">
        <f>IF(J2&lt;&gt;"",(D2+D3)*J2/2,D2*5/2)</f>
        <v>850.08500000000106</v>
      </c>
      <c r="P2" s="46">
        <f>IF(J2&lt;&gt;"",IF(ABS(D3-D2)&lt;0.000001,D2*J2,(D3-D2)*J2/LN((D3+0.000001)/(D2+0.000001))),-5*(D2-0.000001)/(LN(1/D2)-13.8155))</f>
        <v>184.5587008134687</v>
      </c>
      <c r="Q2" s="45">
        <f>(D2*K2)</f>
        <v>1.9999999999999931E-2</v>
      </c>
      <c r="R2" s="45">
        <f>O2+Q2</f>
        <v>850.10500000000104</v>
      </c>
      <c r="S2" s="46">
        <f>P2+Q2</f>
        <v>184.57870081346871</v>
      </c>
    </row>
    <row r="3" spans="1:19" x14ac:dyDescent="0.25">
      <c r="D3" s="71">
        <v>100</v>
      </c>
      <c r="F3" s="67">
        <v>0.40972222222222227</v>
      </c>
      <c r="H3" s="67">
        <v>0.46111111111111108</v>
      </c>
      <c r="I3" s="44">
        <f t="shared" ref="I3:I66" si="1">IF(OR(A4&lt;&gt;"",D4=""),H3+TIME(0,5,0),"")</f>
        <v>0.46458333333333329</v>
      </c>
      <c r="J3" s="45" t="str">
        <f t="shared" ref="J3:J66" si="2">IF(AND(OR(AND(A3&lt;&gt;"",A4=""),AND(A3="",A4="")),D4&lt;&gt;""),(F4-H3)*1440,"")</f>
        <v/>
      </c>
      <c r="K3" s="45">
        <f t="shared" ref="K3:K66" si="3">(H3-F3)*1440</f>
        <v>73.999999999999901</v>
      </c>
      <c r="L3" s="45">
        <f t="shared" ref="L3:L66" si="4">IF(A3&lt;&gt;"",1,L2+1)</f>
        <v>2</v>
      </c>
      <c r="M3" s="51">
        <f t="shared" ref="M3:M66" ca="1" si="5">OFFSET(B3,-L3+1,0)</f>
        <v>0.37847222222222227</v>
      </c>
      <c r="N3" s="45" t="e">
        <f t="shared" ref="N3:N66" ca="1" si="6">IF(I3&lt;&gt;"",(I3-VALUE(CONCATENATE(LEFT(M3,LEN(M3)-2),":",RIGHT(M3,2))))*1440,"")</f>
        <v>#VALUE!</v>
      </c>
      <c r="O3" s="45">
        <f t="shared" ref="O3:O66" si="7">IF(J3&lt;&gt;"",(D3+D4)*J3/2,D3*5/2)</f>
        <v>250</v>
      </c>
      <c r="P3" s="46">
        <f t="shared" ref="P2:P65" si="8">IF(J3&lt;&gt;"",IF(ABS(D4-D3)&lt;0.000001,D3*J3,(D4-D3)*J3/LN((D4+0.000001)/(D3+0.000001))),-5*(D3-0.000001)/(LN(1/D3)-13.8155))</f>
        <v>27.143420404993254</v>
      </c>
      <c r="Q3" s="45">
        <f t="shared" ref="Q3:Q66" si="9">(D3*K3)</f>
        <v>7399.99999999999</v>
      </c>
      <c r="R3" s="45">
        <f t="shared" ref="R3:R66" si="10">O3+Q3</f>
        <v>7649.99999999999</v>
      </c>
      <c r="S3" s="46">
        <f t="shared" ref="S3:S66" si="11">P3+Q3</f>
        <v>7427.1434204049829</v>
      </c>
    </row>
    <row r="4" spans="1:19" x14ac:dyDescent="0.25">
      <c r="A4" s="77">
        <v>36803</v>
      </c>
      <c r="B4" s="66">
        <v>0.33611111111111108</v>
      </c>
      <c r="C4" s="66">
        <v>0.53402777777777777</v>
      </c>
      <c r="D4" s="71">
        <v>0.01</v>
      </c>
      <c r="F4" s="67">
        <v>0.41736111111111113</v>
      </c>
      <c r="H4" s="67">
        <v>0.42083333333333334</v>
      </c>
      <c r="I4" s="44" t="str">
        <f t="shared" si="1"/>
        <v/>
      </c>
      <c r="J4" s="45">
        <f t="shared" si="2"/>
        <v>14.00000000000003</v>
      </c>
      <c r="K4" s="45">
        <f t="shared" si="3"/>
        <v>4.9999999999999822</v>
      </c>
      <c r="L4" s="45">
        <f t="shared" si="4"/>
        <v>1</v>
      </c>
      <c r="M4" s="51">
        <f t="shared" ca="1" si="5"/>
        <v>0.33611111111111108</v>
      </c>
      <c r="N4" s="45" t="str">
        <f t="shared" si="6"/>
        <v/>
      </c>
      <c r="O4" s="45">
        <f t="shared" si="7"/>
        <v>700.07000000000153</v>
      </c>
      <c r="P4" s="46">
        <f t="shared" si="8"/>
        <v>151.98951831697437</v>
      </c>
      <c r="Q4" s="45">
        <f t="shared" si="9"/>
        <v>4.9999999999999822E-2</v>
      </c>
      <c r="R4" s="45">
        <f t="shared" si="10"/>
        <v>700.12000000000148</v>
      </c>
      <c r="S4" s="46">
        <f t="shared" si="11"/>
        <v>152.03951831697438</v>
      </c>
    </row>
    <row r="5" spans="1:19" x14ac:dyDescent="0.25">
      <c r="D5" s="71">
        <v>100</v>
      </c>
      <c r="F5" s="67">
        <v>0.43055555555555558</v>
      </c>
      <c r="H5" s="67">
        <v>0.43124999999999997</v>
      </c>
      <c r="I5" s="44" t="str">
        <f t="shared" si="1"/>
        <v/>
      </c>
      <c r="J5" s="45">
        <f t="shared" si="2"/>
        <v>32.000000000000043</v>
      </c>
      <c r="K5" s="54">
        <f>(H5-F5)*1440</f>
        <v>0.99999999999991651</v>
      </c>
      <c r="L5" s="45">
        <f t="shared" si="4"/>
        <v>2</v>
      </c>
      <c r="M5" s="51">
        <f t="shared" ca="1" si="5"/>
        <v>0.33611111111111108</v>
      </c>
      <c r="N5" s="45" t="str">
        <f t="shared" si="6"/>
        <v/>
      </c>
      <c r="O5" s="45">
        <f>IF(J5&lt;&gt;"",(D5+D6)*J5/2,D5*5/2)</f>
        <v>3200.0000000000041</v>
      </c>
      <c r="P5" s="46">
        <f t="shared" si="8"/>
        <v>3200.0000000000041</v>
      </c>
      <c r="Q5" s="45">
        <f t="shared" si="9"/>
        <v>99.999999999991644</v>
      </c>
      <c r="R5" s="45">
        <f>O5+Q5</f>
        <v>3299.9999999999959</v>
      </c>
      <c r="S5" s="46">
        <f>P5+Q5</f>
        <v>3299.9999999999959</v>
      </c>
    </row>
    <row r="6" spans="1:19" x14ac:dyDescent="0.25">
      <c r="D6" s="71">
        <v>100</v>
      </c>
      <c r="F6" s="67">
        <v>0.45347222222222222</v>
      </c>
      <c r="H6" s="67">
        <v>0.45555555555555555</v>
      </c>
      <c r="I6" s="44" t="str">
        <f t="shared" si="1"/>
        <v/>
      </c>
      <c r="J6" s="45">
        <f t="shared" si="2"/>
        <v>2.9999999999999893</v>
      </c>
      <c r="K6" s="45">
        <f t="shared" si="3"/>
        <v>2.9999999999999893</v>
      </c>
      <c r="L6" s="45">
        <f t="shared" si="4"/>
        <v>3</v>
      </c>
      <c r="M6" s="51">
        <f t="shared" ca="1" si="5"/>
        <v>0.33611111111111108</v>
      </c>
      <c r="N6" s="45" t="str">
        <f t="shared" si="6"/>
        <v/>
      </c>
      <c r="O6" s="45">
        <f t="shared" si="7"/>
        <v>299.99999999999892</v>
      </c>
      <c r="P6" s="46">
        <f t="shared" si="8"/>
        <v>299.99999999999892</v>
      </c>
      <c r="Q6" s="45">
        <f t="shared" si="9"/>
        <v>299.99999999999892</v>
      </c>
      <c r="R6" s="45">
        <f t="shared" si="10"/>
        <v>599.99999999999784</v>
      </c>
      <c r="S6" s="46">
        <f t="shared" si="11"/>
        <v>599.99999999999784</v>
      </c>
    </row>
    <row r="7" spans="1:19" x14ac:dyDescent="0.25">
      <c r="D7" s="71">
        <v>100</v>
      </c>
      <c r="F7" s="67">
        <v>0.45763888888888887</v>
      </c>
      <c r="H7" s="67">
        <v>0.45763888888888887</v>
      </c>
      <c r="I7" s="44" t="str">
        <f t="shared" si="1"/>
        <v/>
      </c>
      <c r="J7" s="45">
        <f t="shared" si="2"/>
        <v>29.999999999999972</v>
      </c>
      <c r="K7" s="45">
        <f t="shared" si="3"/>
        <v>0</v>
      </c>
      <c r="L7" s="45">
        <f t="shared" si="4"/>
        <v>4</v>
      </c>
      <c r="M7" s="51">
        <f t="shared" ca="1" si="5"/>
        <v>0.33611111111111108</v>
      </c>
      <c r="N7" s="45" t="str">
        <f t="shared" si="6"/>
        <v/>
      </c>
      <c r="O7" s="45">
        <f t="shared" si="7"/>
        <v>4199.9999999999964</v>
      </c>
      <c r="P7" s="46">
        <f t="shared" si="8"/>
        <v>4083.1140981172662</v>
      </c>
      <c r="Q7" s="45">
        <f t="shared" si="9"/>
        <v>0</v>
      </c>
      <c r="R7" s="45">
        <f t="shared" si="10"/>
        <v>4199.9999999999964</v>
      </c>
      <c r="S7" s="46">
        <f t="shared" si="11"/>
        <v>4083.1140981172662</v>
      </c>
    </row>
    <row r="8" spans="1:19" x14ac:dyDescent="0.25">
      <c r="D8" s="71">
        <v>180</v>
      </c>
      <c r="F8" s="67">
        <v>0.47847222222222219</v>
      </c>
      <c r="H8" s="67">
        <v>0.53055555555555556</v>
      </c>
      <c r="I8" s="44">
        <f t="shared" si="1"/>
        <v>0.53402777777777777</v>
      </c>
      <c r="J8" s="45" t="str">
        <f t="shared" si="2"/>
        <v/>
      </c>
      <c r="K8" s="45">
        <f t="shared" si="3"/>
        <v>75.000000000000057</v>
      </c>
      <c r="L8" s="45">
        <f t="shared" si="4"/>
        <v>5</v>
      </c>
      <c r="M8" s="51">
        <f t="shared" ca="1" si="5"/>
        <v>0.33611111111111108</v>
      </c>
      <c r="N8" s="45" t="e">
        <f t="shared" ca="1" si="6"/>
        <v>#VALUE!</v>
      </c>
      <c r="O8" s="45">
        <f t="shared" si="7"/>
        <v>450</v>
      </c>
      <c r="P8" s="46">
        <f t="shared" si="8"/>
        <v>47.347346607878421</v>
      </c>
      <c r="Q8" s="45">
        <f t="shared" si="9"/>
        <v>13500.000000000011</v>
      </c>
      <c r="R8" s="45">
        <f t="shared" si="10"/>
        <v>13950.000000000011</v>
      </c>
      <c r="S8" s="46">
        <f t="shared" si="11"/>
        <v>13547.347346607889</v>
      </c>
    </row>
    <row r="9" spans="1:19" x14ac:dyDescent="0.25">
      <c r="A9" s="77">
        <v>36809</v>
      </c>
      <c r="B9" s="66">
        <v>4.9305555555555554E-2</v>
      </c>
      <c r="C9" s="66">
        <v>0.1076388888888889</v>
      </c>
      <c r="D9" s="71">
        <v>1.7999999999999999E-2</v>
      </c>
      <c r="F9" s="67">
        <v>0.60277777777777775</v>
      </c>
      <c r="H9" s="67">
        <v>0.60416666666666663</v>
      </c>
      <c r="I9" s="44">
        <f t="shared" si="1"/>
        <v>0.60763888888888884</v>
      </c>
      <c r="J9" s="45" t="str">
        <f t="shared" si="2"/>
        <v/>
      </c>
      <c r="K9" s="45">
        <f t="shared" si="3"/>
        <v>1.9999999999999929</v>
      </c>
      <c r="L9" s="45">
        <f t="shared" si="4"/>
        <v>1</v>
      </c>
      <c r="M9" s="51">
        <f t="shared" ca="1" si="5"/>
        <v>4.9305555555555554E-2</v>
      </c>
      <c r="N9" s="45" t="e">
        <f t="shared" ca="1" si="6"/>
        <v>#VALUE!</v>
      </c>
      <c r="O9" s="45">
        <f t="shared" si="7"/>
        <v>4.4999999999999998E-2</v>
      </c>
      <c r="P9" s="46">
        <f t="shared" si="8"/>
        <v>9.1849285721059895E-3</v>
      </c>
      <c r="Q9" s="45">
        <f t="shared" si="9"/>
        <v>3.5999999999999872E-2</v>
      </c>
      <c r="R9" s="45">
        <f t="shared" si="10"/>
        <v>8.0999999999999878E-2</v>
      </c>
      <c r="S9" s="46">
        <f t="shared" si="11"/>
        <v>4.5184928572105862E-2</v>
      </c>
    </row>
    <row r="10" spans="1:19" x14ac:dyDescent="0.25">
      <c r="A10" s="77">
        <v>36809</v>
      </c>
      <c r="B10" s="66">
        <v>0.12361111111111112</v>
      </c>
      <c r="C10" s="66">
        <v>0.18263888888888891</v>
      </c>
      <c r="D10" s="71">
        <v>1.4E-2</v>
      </c>
      <c r="F10" s="67">
        <v>0.6743055555555556</v>
      </c>
      <c r="H10" s="67">
        <v>0.6791666666666667</v>
      </c>
      <c r="I10" s="44">
        <f t="shared" si="1"/>
        <v>0.68263888888888891</v>
      </c>
      <c r="J10" s="45" t="str">
        <f t="shared" si="2"/>
        <v/>
      </c>
      <c r="K10" s="45">
        <f t="shared" si="3"/>
        <v>6.9999999999999751</v>
      </c>
      <c r="L10" s="45">
        <f t="shared" si="4"/>
        <v>1</v>
      </c>
      <c r="M10" s="51">
        <f t="shared" ca="1" si="5"/>
        <v>0.12361111111111112</v>
      </c>
      <c r="N10" s="45" t="e">
        <f t="shared" ca="1" si="6"/>
        <v>#VALUE!</v>
      </c>
      <c r="O10" s="45">
        <f t="shared" si="7"/>
        <v>3.5000000000000003E-2</v>
      </c>
      <c r="P10" s="46">
        <f t="shared" si="8"/>
        <v>7.3317745176624972E-3</v>
      </c>
      <c r="Q10" s="45">
        <f t="shared" si="9"/>
        <v>9.7999999999999657E-2</v>
      </c>
      <c r="R10" s="45">
        <f t="shared" si="10"/>
        <v>0.13299999999999967</v>
      </c>
      <c r="S10" s="46">
        <f t="shared" si="11"/>
        <v>0.10533177451766215</v>
      </c>
    </row>
    <row r="11" spans="1:19" x14ac:dyDescent="0.25">
      <c r="A11" s="77">
        <v>36810</v>
      </c>
      <c r="B11" s="66">
        <v>0.39305555555555555</v>
      </c>
      <c r="C11" s="66">
        <v>8.819444444444445E-2</v>
      </c>
      <c r="D11" s="71">
        <v>0.01</v>
      </c>
      <c r="F11" s="67">
        <v>0.56666666666666665</v>
      </c>
      <c r="H11" s="67">
        <v>0.56944444444444442</v>
      </c>
      <c r="I11" s="44" t="str">
        <f t="shared" si="1"/>
        <v/>
      </c>
      <c r="J11" s="45">
        <f t="shared" si="2"/>
        <v>14.00000000000011</v>
      </c>
      <c r="K11" s="45">
        <f t="shared" si="3"/>
        <v>3.9999999999999858</v>
      </c>
      <c r="L11" s="45">
        <f t="shared" si="4"/>
        <v>1</v>
      </c>
      <c r="M11" s="51">
        <f t="shared" ca="1" si="5"/>
        <v>0.39305555555555555</v>
      </c>
      <c r="N11" s="45" t="str">
        <f t="shared" si="6"/>
        <v/>
      </c>
      <c r="O11" s="45">
        <f t="shared" si="7"/>
        <v>0.77000000000000601</v>
      </c>
      <c r="P11" s="46">
        <f t="shared" si="8"/>
        <v>0.54723243542419575</v>
      </c>
      <c r="Q11" s="45">
        <f t="shared" si="9"/>
        <v>3.9999999999999862E-2</v>
      </c>
      <c r="R11" s="45">
        <f t="shared" si="10"/>
        <v>0.81000000000000583</v>
      </c>
      <c r="S11" s="46">
        <f t="shared" si="11"/>
        <v>0.58723243542419556</v>
      </c>
    </row>
    <row r="12" spans="1:19" x14ac:dyDescent="0.25">
      <c r="D12" s="71">
        <v>0.1</v>
      </c>
      <c r="F12" s="67">
        <v>0.57916666666666672</v>
      </c>
      <c r="H12" s="67">
        <v>0.58472222222222225</v>
      </c>
      <c r="I12" s="44">
        <f t="shared" si="1"/>
        <v>0.58819444444444446</v>
      </c>
      <c r="J12" s="45" t="str">
        <f t="shared" si="2"/>
        <v/>
      </c>
      <c r="K12" s="45">
        <f t="shared" si="3"/>
        <v>7.9999999999999716</v>
      </c>
      <c r="L12" s="45">
        <f t="shared" si="4"/>
        <v>2</v>
      </c>
      <c r="M12" s="51">
        <f t="shared" ca="1" si="5"/>
        <v>0.39305555555555555</v>
      </c>
      <c r="N12" s="45" t="e">
        <f t="shared" ca="1" si="6"/>
        <v>#VALUE!</v>
      </c>
      <c r="O12" s="45">
        <f t="shared" si="7"/>
        <v>0.25</v>
      </c>
      <c r="P12" s="46">
        <f t="shared" si="8"/>
        <v>4.342905372259271E-2</v>
      </c>
      <c r="Q12" s="45">
        <f t="shared" si="9"/>
        <v>0.79999999999999716</v>
      </c>
      <c r="R12" s="45">
        <f t="shared" si="10"/>
        <v>1.0499999999999972</v>
      </c>
      <c r="S12" s="46">
        <f t="shared" si="11"/>
        <v>0.84342905372258992</v>
      </c>
    </row>
    <row r="13" spans="1:19" x14ac:dyDescent="0.25">
      <c r="A13" s="77">
        <v>36811</v>
      </c>
      <c r="B13" s="66">
        <v>0.37638888888888888</v>
      </c>
      <c r="C13" s="66">
        <v>0.10069444444444443</v>
      </c>
      <c r="D13" s="71">
        <v>0.01</v>
      </c>
      <c r="F13" s="67">
        <v>0.56527777777777777</v>
      </c>
      <c r="H13" s="67">
        <v>0.5708333333333333</v>
      </c>
      <c r="I13" s="44" t="str">
        <f t="shared" si="1"/>
        <v/>
      </c>
      <c r="J13" s="45">
        <f t="shared" si="2"/>
        <v>4.0000000000001457</v>
      </c>
      <c r="K13" s="45">
        <f t="shared" si="3"/>
        <v>7.9999999999999716</v>
      </c>
      <c r="L13" s="45">
        <f t="shared" si="4"/>
        <v>1</v>
      </c>
      <c r="M13" s="51">
        <f t="shared" ca="1" si="5"/>
        <v>0.37638888888888888</v>
      </c>
      <c r="N13" s="45" t="str">
        <f t="shared" si="6"/>
        <v/>
      </c>
      <c r="O13" s="45">
        <f t="shared" si="7"/>
        <v>0.22000000000000802</v>
      </c>
      <c r="P13" s="46">
        <f t="shared" si="8"/>
        <v>0.15635212440691754</v>
      </c>
      <c r="Q13" s="45">
        <f t="shared" si="9"/>
        <v>7.9999999999999724E-2</v>
      </c>
      <c r="R13" s="45">
        <f t="shared" si="10"/>
        <v>0.30000000000000776</v>
      </c>
      <c r="S13" s="46">
        <f t="shared" si="11"/>
        <v>0.23635212440691727</v>
      </c>
    </row>
    <row r="14" spans="1:19" x14ac:dyDescent="0.25">
      <c r="D14" s="71">
        <v>0.1</v>
      </c>
      <c r="F14" s="67">
        <v>0.57361111111111118</v>
      </c>
      <c r="H14" s="67">
        <v>0.57986111111111105</v>
      </c>
      <c r="I14" s="44" t="str">
        <f t="shared" si="1"/>
        <v/>
      </c>
      <c r="J14" s="45">
        <f t="shared" si="2"/>
        <v>13.000000000000114</v>
      </c>
      <c r="K14" s="45">
        <f t="shared" si="3"/>
        <v>8.9999999999998082</v>
      </c>
      <c r="L14" s="45">
        <f t="shared" si="4"/>
        <v>2</v>
      </c>
      <c r="M14" s="51">
        <f t="shared" ca="1" si="5"/>
        <v>0.37638888888888888</v>
      </c>
      <c r="N14" s="45" t="str">
        <f t="shared" si="6"/>
        <v/>
      </c>
      <c r="O14" s="45">
        <f t="shared" si="7"/>
        <v>650.65000000000566</v>
      </c>
      <c r="P14" s="46">
        <f t="shared" si="8"/>
        <v>188.00635310946387</v>
      </c>
      <c r="Q14" s="45">
        <f t="shared" si="9"/>
        <v>0.89999999999998082</v>
      </c>
      <c r="R14" s="45">
        <f t="shared" si="10"/>
        <v>651.55000000000564</v>
      </c>
      <c r="S14" s="46">
        <f t="shared" si="11"/>
        <v>188.90635310946385</v>
      </c>
    </row>
    <row r="15" spans="1:19" x14ac:dyDescent="0.25">
      <c r="D15" s="71">
        <v>100</v>
      </c>
      <c r="F15" s="67">
        <v>0.58888888888888891</v>
      </c>
      <c r="H15" s="67">
        <v>0.59722222222222221</v>
      </c>
      <c r="I15" s="44">
        <f t="shared" si="1"/>
        <v>0.60069444444444442</v>
      </c>
      <c r="J15" s="45" t="str">
        <f t="shared" si="2"/>
        <v/>
      </c>
      <c r="K15" s="45">
        <f t="shared" si="3"/>
        <v>11.999999999999957</v>
      </c>
      <c r="L15" s="45">
        <f t="shared" si="4"/>
        <v>3</v>
      </c>
      <c r="M15" s="51">
        <f t="shared" ca="1" si="5"/>
        <v>0.37638888888888888</v>
      </c>
      <c r="N15" s="45" t="e">
        <f t="shared" ca="1" si="6"/>
        <v>#VALUE!</v>
      </c>
      <c r="O15" s="45">
        <f t="shared" si="7"/>
        <v>250</v>
      </c>
      <c r="P15" s="46">
        <f t="shared" si="8"/>
        <v>27.143420404993254</v>
      </c>
      <c r="Q15" s="45">
        <f t="shared" si="9"/>
        <v>1199.9999999999957</v>
      </c>
      <c r="R15" s="45">
        <f t="shared" si="10"/>
        <v>1449.9999999999957</v>
      </c>
      <c r="S15" s="46">
        <f t="shared" si="11"/>
        <v>1227.143420404989</v>
      </c>
    </row>
    <row r="16" spans="1:19" x14ac:dyDescent="0.25">
      <c r="A16" s="77">
        <v>36812</v>
      </c>
      <c r="B16" s="66">
        <v>0.44375000000000003</v>
      </c>
      <c r="C16" s="66">
        <v>0.13055555555555556</v>
      </c>
      <c r="D16" s="71">
        <v>0.01</v>
      </c>
      <c r="F16" s="67">
        <v>0.53541666666666665</v>
      </c>
      <c r="H16" s="67">
        <v>0.53749999999999998</v>
      </c>
      <c r="I16" s="44" t="str">
        <f t="shared" si="1"/>
        <v/>
      </c>
      <c r="J16" s="45">
        <f t="shared" si="2"/>
        <v>11.000000000000121</v>
      </c>
      <c r="K16" s="45">
        <f t="shared" si="3"/>
        <v>2.9999999999999893</v>
      </c>
      <c r="L16" s="45">
        <f t="shared" si="4"/>
        <v>1</v>
      </c>
      <c r="M16" s="51">
        <f t="shared" ca="1" si="5"/>
        <v>0.44375000000000003</v>
      </c>
      <c r="N16" s="45" t="str">
        <f t="shared" si="6"/>
        <v/>
      </c>
      <c r="O16" s="45">
        <f t="shared" si="7"/>
        <v>220.05500000000239</v>
      </c>
      <c r="P16" s="46">
        <f t="shared" si="8"/>
        <v>53.037457121995203</v>
      </c>
      <c r="Q16" s="45">
        <f t="shared" si="9"/>
        <v>2.9999999999999895E-2</v>
      </c>
      <c r="R16" s="45">
        <f t="shared" si="10"/>
        <v>220.0850000000024</v>
      </c>
      <c r="S16" s="46">
        <f t="shared" si="11"/>
        <v>53.067457121995204</v>
      </c>
    </row>
    <row r="17" spans="1:19" x14ac:dyDescent="0.25">
      <c r="D17" s="71">
        <v>40</v>
      </c>
      <c r="F17" s="67">
        <v>0.54513888888888895</v>
      </c>
      <c r="H17" s="67">
        <v>0.62708333333333333</v>
      </c>
      <c r="I17" s="44">
        <f t="shared" si="1"/>
        <v>0.63055555555555554</v>
      </c>
      <c r="J17" s="45" t="str">
        <f t="shared" si="2"/>
        <v/>
      </c>
      <c r="K17" s="45">
        <f t="shared" si="3"/>
        <v>117.9999999999999</v>
      </c>
      <c r="L17" s="45">
        <f t="shared" si="4"/>
        <v>2</v>
      </c>
      <c r="M17" s="51">
        <f t="shared" ca="1" si="5"/>
        <v>0.44375000000000003</v>
      </c>
      <c r="N17" s="45" t="e">
        <f t="shared" ca="1" si="6"/>
        <v>#VALUE!</v>
      </c>
      <c r="O17" s="45">
        <f t="shared" si="7"/>
        <v>100</v>
      </c>
      <c r="P17" s="46">
        <f t="shared" si="8"/>
        <v>11.425711806824168</v>
      </c>
      <c r="Q17" s="45">
        <f t="shared" si="9"/>
        <v>4719.9999999999964</v>
      </c>
      <c r="R17" s="45">
        <f t="shared" si="10"/>
        <v>4819.9999999999964</v>
      </c>
      <c r="S17" s="46">
        <f t="shared" si="11"/>
        <v>4731.4257118068208</v>
      </c>
    </row>
    <row r="18" spans="1:19" x14ac:dyDescent="0.25">
      <c r="A18" s="77">
        <v>36823</v>
      </c>
      <c r="B18" s="66">
        <v>0.52361111111111114</v>
      </c>
      <c r="C18" s="66">
        <v>0.1763888888888889</v>
      </c>
      <c r="D18" s="71">
        <v>0.01</v>
      </c>
      <c r="F18" s="67">
        <v>0.5708333333333333</v>
      </c>
      <c r="H18" s="67">
        <v>0.57638888888888895</v>
      </c>
      <c r="I18" s="44" t="str">
        <f t="shared" si="1"/>
        <v/>
      </c>
      <c r="J18" s="45">
        <f t="shared" si="2"/>
        <v>12.999999999999954</v>
      </c>
      <c r="K18" s="45">
        <f t="shared" si="3"/>
        <v>8.0000000000001315</v>
      </c>
      <c r="L18" s="45">
        <f t="shared" si="4"/>
        <v>1</v>
      </c>
      <c r="M18" s="51">
        <f t="shared" ca="1" si="5"/>
        <v>0.52361111111111114</v>
      </c>
      <c r="N18" s="45" t="str">
        <f t="shared" si="6"/>
        <v/>
      </c>
      <c r="O18" s="45">
        <f t="shared" si="7"/>
        <v>65.06499999999977</v>
      </c>
      <c r="P18" s="46">
        <f t="shared" si="8"/>
        <v>18.800880006428205</v>
      </c>
      <c r="Q18" s="45">
        <f t="shared" si="9"/>
        <v>8.000000000000132E-2</v>
      </c>
      <c r="R18" s="45">
        <f t="shared" si="10"/>
        <v>65.144999999999769</v>
      </c>
      <c r="S18" s="46">
        <f t="shared" si="11"/>
        <v>18.880880006428207</v>
      </c>
    </row>
    <row r="19" spans="1:19" x14ac:dyDescent="0.25">
      <c r="D19" s="71">
        <v>10</v>
      </c>
      <c r="F19" s="67">
        <v>0.5854166666666667</v>
      </c>
      <c r="H19" s="67">
        <v>0.58819444444444446</v>
      </c>
      <c r="I19" s="44" t="str">
        <f t="shared" si="1"/>
        <v/>
      </c>
      <c r="J19" s="45">
        <f t="shared" si="2"/>
        <v>5.9999999999999787</v>
      </c>
      <c r="K19" s="45">
        <f t="shared" si="3"/>
        <v>3.9999999999999858</v>
      </c>
      <c r="L19" s="45">
        <f t="shared" si="4"/>
        <v>2</v>
      </c>
      <c r="M19" s="51">
        <f t="shared" ca="1" si="5"/>
        <v>0.52361111111111114</v>
      </c>
      <c r="N19" s="45" t="str">
        <f t="shared" si="6"/>
        <v/>
      </c>
      <c r="O19" s="45">
        <f t="shared" si="7"/>
        <v>32.999999999999886</v>
      </c>
      <c r="P19" s="46">
        <f t="shared" si="8"/>
        <v>23.451911189302532</v>
      </c>
      <c r="Q19" s="45">
        <f t="shared" si="9"/>
        <v>39.999999999999858</v>
      </c>
      <c r="R19" s="45">
        <f t="shared" si="10"/>
        <v>72.999999999999744</v>
      </c>
      <c r="S19" s="46">
        <f t="shared" si="11"/>
        <v>63.451911189302393</v>
      </c>
    </row>
    <row r="20" spans="1:19" x14ac:dyDescent="0.25">
      <c r="D20" s="71">
        <v>1</v>
      </c>
      <c r="F20" s="67">
        <v>0.59236111111111112</v>
      </c>
      <c r="H20" s="67">
        <v>0.59583333333333333</v>
      </c>
      <c r="I20" s="44" t="str">
        <f t="shared" si="1"/>
        <v/>
      </c>
      <c r="J20" s="45">
        <f t="shared" si="2"/>
        <v>9.9999999999999645</v>
      </c>
      <c r="K20" s="45">
        <f t="shared" si="3"/>
        <v>4.9999999999999822</v>
      </c>
      <c r="L20" s="45">
        <f t="shared" si="4"/>
        <v>3</v>
      </c>
      <c r="M20" s="51">
        <f t="shared" ca="1" si="5"/>
        <v>0.52361111111111114</v>
      </c>
      <c r="N20" s="45" t="str">
        <f t="shared" si="6"/>
        <v/>
      </c>
      <c r="O20" s="45">
        <f t="shared" si="7"/>
        <v>5.0499999999999821</v>
      </c>
      <c r="P20" s="46">
        <f t="shared" si="8"/>
        <v>2.149803898661891</v>
      </c>
      <c r="Q20" s="45">
        <f t="shared" si="9"/>
        <v>4.9999999999999822</v>
      </c>
      <c r="R20" s="45">
        <f t="shared" si="10"/>
        <v>10.049999999999965</v>
      </c>
      <c r="S20" s="46">
        <f t="shared" si="11"/>
        <v>7.1498038986618733</v>
      </c>
    </row>
    <row r="21" spans="1:19" x14ac:dyDescent="0.25">
      <c r="D21" s="71">
        <v>0.01</v>
      </c>
      <c r="F21" s="67">
        <v>0.60277777777777775</v>
      </c>
      <c r="H21" s="67">
        <v>0.60833333333333328</v>
      </c>
      <c r="I21" s="44" t="str">
        <f t="shared" si="1"/>
        <v/>
      </c>
      <c r="J21" s="45">
        <f t="shared" si="2"/>
        <v>11.000000000000121</v>
      </c>
      <c r="K21" s="45">
        <f t="shared" si="3"/>
        <v>7.9999999999999716</v>
      </c>
      <c r="L21" s="45">
        <f t="shared" si="4"/>
        <v>4</v>
      </c>
      <c r="M21" s="51">
        <f t="shared" ca="1" si="5"/>
        <v>0.52361111111111114</v>
      </c>
      <c r="N21" s="45" t="str">
        <f t="shared" si="6"/>
        <v/>
      </c>
      <c r="O21" s="45">
        <f t="shared" si="7"/>
        <v>55.055000000000604</v>
      </c>
      <c r="P21" s="46">
        <f t="shared" si="8"/>
        <v>15.908436928516405</v>
      </c>
      <c r="Q21" s="45">
        <f t="shared" si="9"/>
        <v>7.9999999999999724E-2</v>
      </c>
      <c r="R21" s="45">
        <f t="shared" si="10"/>
        <v>55.135000000000602</v>
      </c>
      <c r="S21" s="46">
        <f t="shared" si="11"/>
        <v>15.988436928516405</v>
      </c>
    </row>
    <row r="22" spans="1:19" x14ac:dyDescent="0.25">
      <c r="D22" s="71">
        <v>10</v>
      </c>
      <c r="F22" s="67">
        <v>0.61597222222222225</v>
      </c>
      <c r="H22" s="67">
        <v>0.62083333333333335</v>
      </c>
      <c r="I22" s="44" t="str">
        <f t="shared" si="1"/>
        <v/>
      </c>
      <c r="J22" s="45">
        <f t="shared" si="2"/>
        <v>8.999999999999968</v>
      </c>
      <c r="K22" s="45">
        <f t="shared" si="3"/>
        <v>6.9999999999999751</v>
      </c>
      <c r="L22" s="45">
        <f t="shared" si="4"/>
        <v>5</v>
      </c>
      <c r="M22" s="51">
        <f t="shared" ca="1" si="5"/>
        <v>0.52361111111111114</v>
      </c>
      <c r="N22" s="45" t="str">
        <f t="shared" si="6"/>
        <v/>
      </c>
      <c r="O22" s="45">
        <f t="shared" si="7"/>
        <v>49.499999999999822</v>
      </c>
      <c r="P22" s="46">
        <f t="shared" si="8"/>
        <v>35.177866783953796</v>
      </c>
      <c r="Q22" s="45">
        <f t="shared" si="9"/>
        <v>69.999999999999744</v>
      </c>
      <c r="R22" s="45">
        <f t="shared" si="10"/>
        <v>119.49999999999957</v>
      </c>
      <c r="S22" s="46">
        <f t="shared" si="11"/>
        <v>105.17786678395353</v>
      </c>
    </row>
    <row r="23" spans="1:19" x14ac:dyDescent="0.25">
      <c r="D23" s="71">
        <v>1</v>
      </c>
      <c r="F23" s="67">
        <v>0.62708333333333333</v>
      </c>
      <c r="H23" s="67">
        <v>0.62916666666666665</v>
      </c>
      <c r="I23" s="44" t="str">
        <f t="shared" si="1"/>
        <v/>
      </c>
      <c r="J23" s="45">
        <f t="shared" si="2"/>
        <v>12.999999999999954</v>
      </c>
      <c r="K23" s="45">
        <f t="shared" si="3"/>
        <v>2.9999999999999893</v>
      </c>
      <c r="L23" s="45">
        <f t="shared" si="4"/>
        <v>6</v>
      </c>
      <c r="M23" s="51">
        <f t="shared" ca="1" si="5"/>
        <v>0.52361111111111114</v>
      </c>
      <c r="N23" s="45" t="str">
        <f t="shared" si="6"/>
        <v/>
      </c>
      <c r="O23" s="45">
        <f t="shared" si="7"/>
        <v>6.5649999999999764</v>
      </c>
      <c r="P23" s="46">
        <f t="shared" si="8"/>
        <v>2.7947450682604584</v>
      </c>
      <c r="Q23" s="45">
        <f t="shared" si="9"/>
        <v>2.9999999999999893</v>
      </c>
      <c r="R23" s="45">
        <f t="shared" si="10"/>
        <v>9.5649999999999658</v>
      </c>
      <c r="S23" s="46">
        <f t="shared" si="11"/>
        <v>5.7947450682604478</v>
      </c>
    </row>
    <row r="24" spans="1:19" x14ac:dyDescent="0.25">
      <c r="D24" s="71">
        <v>0.01</v>
      </c>
      <c r="F24" s="67">
        <v>0.6381944444444444</v>
      </c>
      <c r="H24" s="67">
        <v>0.64097222222222217</v>
      </c>
      <c r="I24" s="44" t="str">
        <f t="shared" si="1"/>
        <v/>
      </c>
      <c r="J24" s="45">
        <f t="shared" si="2"/>
        <v>13.000000000000114</v>
      </c>
      <c r="K24" s="45">
        <f t="shared" si="3"/>
        <v>3.9999999999999858</v>
      </c>
      <c r="L24" s="45">
        <f t="shared" si="4"/>
        <v>7</v>
      </c>
      <c r="M24" s="51">
        <f t="shared" ca="1" si="5"/>
        <v>0.52361111111111114</v>
      </c>
      <c r="N24" s="45" t="str">
        <f t="shared" si="6"/>
        <v/>
      </c>
      <c r="O24" s="45">
        <f t="shared" si="7"/>
        <v>65.065000000000566</v>
      </c>
      <c r="P24" s="46">
        <f t="shared" si="8"/>
        <v>18.800880006428436</v>
      </c>
      <c r="Q24" s="45">
        <f t="shared" si="9"/>
        <v>3.9999999999999862E-2</v>
      </c>
      <c r="R24" s="45">
        <f t="shared" si="10"/>
        <v>65.105000000000572</v>
      </c>
      <c r="S24" s="46">
        <f t="shared" si="11"/>
        <v>18.840880006428435</v>
      </c>
    </row>
    <row r="25" spans="1:19" x14ac:dyDescent="0.25">
      <c r="D25" s="71">
        <v>10</v>
      </c>
      <c r="F25" s="67">
        <v>0.65</v>
      </c>
      <c r="H25" s="67">
        <v>0.65347222222222223</v>
      </c>
      <c r="I25" s="44" t="str">
        <f t="shared" si="1"/>
        <v/>
      </c>
      <c r="J25" s="45">
        <f t="shared" si="2"/>
        <v>7.9999999999999716</v>
      </c>
      <c r="K25" s="45">
        <f t="shared" si="3"/>
        <v>4.9999999999999822</v>
      </c>
      <c r="L25" s="45">
        <f t="shared" si="4"/>
        <v>8</v>
      </c>
      <c r="M25" s="51">
        <f t="shared" ca="1" si="5"/>
        <v>0.52361111111111114</v>
      </c>
      <c r="N25" s="45" t="str">
        <f t="shared" si="6"/>
        <v/>
      </c>
      <c r="O25" s="45">
        <f t="shared" si="7"/>
        <v>43.999999999999844</v>
      </c>
      <c r="P25" s="46">
        <f t="shared" si="8"/>
        <v>31.269214919070041</v>
      </c>
      <c r="Q25" s="45">
        <f t="shared" si="9"/>
        <v>49.999999999999822</v>
      </c>
      <c r="R25" s="45">
        <f t="shared" si="10"/>
        <v>93.999999999999659</v>
      </c>
      <c r="S25" s="46">
        <f t="shared" si="11"/>
        <v>81.269214919069867</v>
      </c>
    </row>
    <row r="26" spans="1:19" x14ac:dyDescent="0.25">
      <c r="D26" s="71">
        <v>1</v>
      </c>
      <c r="F26" s="67">
        <v>0.65902777777777777</v>
      </c>
      <c r="H26" s="67">
        <v>0.66249999999999998</v>
      </c>
      <c r="I26" s="44" t="str">
        <f t="shared" si="1"/>
        <v/>
      </c>
      <c r="J26" s="45">
        <f t="shared" si="2"/>
        <v>10.999999999999961</v>
      </c>
      <c r="K26" s="45">
        <f t="shared" si="3"/>
        <v>4.9999999999999822</v>
      </c>
      <c r="L26" s="45">
        <f t="shared" si="4"/>
        <v>9</v>
      </c>
      <c r="M26" s="51">
        <f t="shared" ca="1" si="5"/>
        <v>0.52361111111111114</v>
      </c>
      <c r="N26" s="45" t="str">
        <f t="shared" si="6"/>
        <v/>
      </c>
      <c r="O26" s="45">
        <f t="shared" si="7"/>
        <v>5.5549999999999802</v>
      </c>
      <c r="P26" s="46">
        <f t="shared" si="8"/>
        <v>2.3647842885280803</v>
      </c>
      <c r="Q26" s="45">
        <f t="shared" si="9"/>
        <v>4.9999999999999822</v>
      </c>
      <c r="R26" s="45">
        <f t="shared" si="10"/>
        <v>10.554999999999962</v>
      </c>
      <c r="S26" s="46">
        <f t="shared" si="11"/>
        <v>7.3647842885280621</v>
      </c>
    </row>
    <row r="27" spans="1:19" x14ac:dyDescent="0.25">
      <c r="D27" s="71">
        <v>0.01</v>
      </c>
      <c r="F27" s="67">
        <v>0.67013888888888884</v>
      </c>
      <c r="H27" s="67">
        <v>0.67291666666666661</v>
      </c>
      <c r="I27" s="44">
        <f t="shared" si="1"/>
        <v>0.67638888888888882</v>
      </c>
      <c r="J27" s="45" t="str">
        <f t="shared" si="2"/>
        <v/>
      </c>
      <c r="K27" s="45">
        <f t="shared" si="3"/>
        <v>3.9999999999999858</v>
      </c>
      <c r="L27" s="45">
        <f t="shared" si="4"/>
        <v>10</v>
      </c>
      <c r="M27" s="51">
        <f t="shared" ca="1" si="5"/>
        <v>0.52361111111111114</v>
      </c>
      <c r="N27" s="45" t="e">
        <f t="shared" ca="1" si="6"/>
        <v>#VALUE!</v>
      </c>
      <c r="O27" s="45">
        <f t="shared" si="7"/>
        <v>2.5000000000000001E-2</v>
      </c>
      <c r="P27" s="46">
        <f t="shared" si="8"/>
        <v>5.4281443780592247E-3</v>
      </c>
      <c r="Q27" s="45">
        <f t="shared" si="9"/>
        <v>3.9999999999999862E-2</v>
      </c>
      <c r="R27" s="45">
        <f t="shared" si="10"/>
        <v>6.4999999999999863E-2</v>
      </c>
      <c r="S27" s="46">
        <f t="shared" si="11"/>
        <v>4.5428144378059088E-2</v>
      </c>
    </row>
    <row r="28" spans="1:19" x14ac:dyDescent="0.25">
      <c r="A28" s="77">
        <v>36824</v>
      </c>
      <c r="B28" s="66">
        <v>0.37083333333333335</v>
      </c>
      <c r="C28" s="66">
        <v>0.45763888888888887</v>
      </c>
      <c r="D28" s="71">
        <v>0.01</v>
      </c>
      <c r="F28" s="67">
        <v>0.43958333333333338</v>
      </c>
      <c r="H28" s="67">
        <v>0.44444444444444442</v>
      </c>
      <c r="I28" s="44" t="str">
        <f t="shared" si="1"/>
        <v/>
      </c>
      <c r="J28" s="45">
        <f t="shared" si="2"/>
        <v>9.000000000000048</v>
      </c>
      <c r="K28" s="45">
        <f t="shared" si="3"/>
        <v>6.9999999999998952</v>
      </c>
      <c r="L28" s="45">
        <f t="shared" si="4"/>
        <v>1</v>
      </c>
      <c r="M28" s="51">
        <f t="shared" ca="1" si="5"/>
        <v>0.37083333333333335</v>
      </c>
      <c r="N28" s="45" t="str">
        <f t="shared" si="6"/>
        <v/>
      </c>
      <c r="O28" s="45">
        <f t="shared" si="7"/>
        <v>2.2950000000000124</v>
      </c>
      <c r="P28" s="46">
        <f t="shared" si="8"/>
        <v>1.127322223265214</v>
      </c>
      <c r="Q28" s="45">
        <f t="shared" si="9"/>
        <v>6.9999999999998952E-2</v>
      </c>
      <c r="R28" s="45">
        <f t="shared" si="10"/>
        <v>2.3650000000000113</v>
      </c>
      <c r="S28" s="46">
        <f t="shared" si="11"/>
        <v>1.197322223265213</v>
      </c>
    </row>
    <row r="29" spans="1:19" x14ac:dyDescent="0.25">
      <c r="D29" s="71">
        <v>0.5</v>
      </c>
      <c r="F29" s="67">
        <v>0.45069444444444445</v>
      </c>
      <c r="H29" s="67">
        <v>0.45416666666666666</v>
      </c>
      <c r="I29" s="44">
        <f t="shared" si="1"/>
        <v>0.45763888888888887</v>
      </c>
      <c r="J29" s="45" t="str">
        <f t="shared" si="2"/>
        <v/>
      </c>
      <c r="K29" s="45">
        <f t="shared" si="3"/>
        <v>4.9999999999999822</v>
      </c>
      <c r="L29" s="45">
        <f t="shared" si="4"/>
        <v>2</v>
      </c>
      <c r="M29" s="51">
        <f t="shared" ca="1" si="5"/>
        <v>0.37083333333333335</v>
      </c>
      <c r="N29" s="45" t="e">
        <f t="shared" ca="1" si="6"/>
        <v>#VALUE!</v>
      </c>
      <c r="O29" s="45">
        <f t="shared" si="7"/>
        <v>1.25</v>
      </c>
      <c r="P29" s="46">
        <f t="shared" si="8"/>
        <v>0.19051423432971509</v>
      </c>
      <c r="Q29" s="45">
        <f t="shared" si="9"/>
        <v>2.4999999999999911</v>
      </c>
      <c r="R29" s="45">
        <f t="shared" si="10"/>
        <v>3.7499999999999911</v>
      </c>
      <c r="S29" s="46">
        <f t="shared" si="11"/>
        <v>2.6905142343297062</v>
      </c>
    </row>
    <row r="30" spans="1:19" x14ac:dyDescent="0.25">
      <c r="A30" s="77">
        <v>36825</v>
      </c>
      <c r="B30" s="66">
        <v>0.42777777777777781</v>
      </c>
      <c r="C30" s="66">
        <v>0.4694444444444445</v>
      </c>
      <c r="D30" s="71">
        <v>0.01</v>
      </c>
      <c r="F30" s="67">
        <v>0.45624999999999999</v>
      </c>
      <c r="H30" s="67">
        <v>0.45833333333333331</v>
      </c>
      <c r="I30" s="44" t="str">
        <f t="shared" si="1"/>
        <v/>
      </c>
      <c r="J30" s="45">
        <f t="shared" si="2"/>
        <v>5.9999999999999787</v>
      </c>
      <c r="K30" s="45">
        <f t="shared" si="3"/>
        <v>2.9999999999999893</v>
      </c>
      <c r="L30" s="45">
        <f t="shared" si="4"/>
        <v>1</v>
      </c>
      <c r="M30" s="51">
        <f t="shared" ca="1" si="5"/>
        <v>0.42777777777777781</v>
      </c>
      <c r="N30" s="45" t="str">
        <f t="shared" si="6"/>
        <v/>
      </c>
      <c r="O30" s="45">
        <f t="shared" si="7"/>
        <v>1.5299999999999947</v>
      </c>
      <c r="P30" s="46">
        <f t="shared" si="8"/>
        <v>0.75154814884346943</v>
      </c>
      <c r="Q30" s="45">
        <f t="shared" si="9"/>
        <v>2.9999999999999895E-2</v>
      </c>
      <c r="R30" s="45">
        <f t="shared" si="10"/>
        <v>1.5599999999999945</v>
      </c>
      <c r="S30" s="46">
        <f t="shared" si="11"/>
        <v>0.78154814884346935</v>
      </c>
    </row>
    <row r="31" spans="1:19" x14ac:dyDescent="0.25">
      <c r="D31" s="71">
        <v>0.5</v>
      </c>
      <c r="F31" s="67">
        <v>0.46249999999999997</v>
      </c>
      <c r="H31" s="67">
        <v>0.46597222222222223</v>
      </c>
      <c r="I31" s="44">
        <f t="shared" si="1"/>
        <v>0.46944444444444444</v>
      </c>
      <c r="J31" s="45" t="str">
        <f t="shared" si="2"/>
        <v/>
      </c>
      <c r="K31" s="45">
        <f t="shared" si="3"/>
        <v>5.0000000000000622</v>
      </c>
      <c r="L31" s="45">
        <f t="shared" si="4"/>
        <v>2</v>
      </c>
      <c r="M31" s="51">
        <f t="shared" ca="1" si="5"/>
        <v>0.42777777777777781</v>
      </c>
      <c r="N31" s="45" t="e">
        <f t="shared" ca="1" si="6"/>
        <v>#VALUE!</v>
      </c>
      <c r="O31" s="45">
        <f t="shared" si="7"/>
        <v>1.25</v>
      </c>
      <c r="P31" s="46">
        <f t="shared" si="8"/>
        <v>0.19051423432971509</v>
      </c>
      <c r="Q31" s="45">
        <f t="shared" si="9"/>
        <v>2.5000000000000311</v>
      </c>
      <c r="R31" s="45">
        <f t="shared" si="10"/>
        <v>3.7500000000000311</v>
      </c>
      <c r="S31" s="46">
        <f t="shared" si="11"/>
        <v>2.6905142343297461</v>
      </c>
    </row>
    <row r="32" spans="1:19" x14ac:dyDescent="0.25">
      <c r="A32" s="77">
        <v>36830</v>
      </c>
      <c r="B32" s="66">
        <v>0.40208333333333335</v>
      </c>
      <c r="C32" s="66">
        <v>0.48333333333333334</v>
      </c>
      <c r="D32" s="71">
        <v>0.01</v>
      </c>
      <c r="F32" s="67">
        <v>0.44097222222222227</v>
      </c>
      <c r="H32" s="67">
        <v>0.44305555555555554</v>
      </c>
      <c r="I32" s="44" t="str">
        <f t="shared" si="1"/>
        <v/>
      </c>
      <c r="J32" s="45">
        <f t="shared" si="2"/>
        <v>3.0000000000000693</v>
      </c>
      <c r="K32" s="45">
        <f t="shared" si="3"/>
        <v>2.9999999999999094</v>
      </c>
      <c r="L32" s="45">
        <f t="shared" si="4"/>
        <v>1</v>
      </c>
      <c r="M32" s="51">
        <f t="shared" ca="1" si="5"/>
        <v>0.40208333333333335</v>
      </c>
      <c r="N32" s="45" t="str">
        <f t="shared" si="6"/>
        <v/>
      </c>
      <c r="O32" s="45">
        <f t="shared" si="7"/>
        <v>0.16500000000000381</v>
      </c>
      <c r="P32" s="46">
        <f t="shared" si="8"/>
        <v>0.1172640933051866</v>
      </c>
      <c r="Q32" s="45">
        <f t="shared" si="9"/>
        <v>2.9999999999999093E-2</v>
      </c>
      <c r="R32" s="45">
        <f t="shared" si="10"/>
        <v>0.19500000000000289</v>
      </c>
      <c r="S32" s="46">
        <f t="shared" si="11"/>
        <v>0.14726409330518569</v>
      </c>
    </row>
    <row r="33" spans="1:19" x14ac:dyDescent="0.25">
      <c r="D33" s="71">
        <v>0.1</v>
      </c>
      <c r="F33" s="67">
        <v>0.44513888888888892</v>
      </c>
      <c r="H33" s="67">
        <v>0.46249999999999997</v>
      </c>
      <c r="I33" s="44" t="str">
        <f t="shared" si="1"/>
        <v/>
      </c>
      <c r="J33" s="45">
        <f t="shared" si="2"/>
        <v>13.000000000000034</v>
      </c>
      <c r="K33" s="45">
        <f t="shared" si="3"/>
        <v>24.999999999999911</v>
      </c>
      <c r="L33" s="45">
        <f t="shared" si="4"/>
        <v>2</v>
      </c>
      <c r="M33" s="51">
        <f t="shared" ca="1" si="5"/>
        <v>0.40208333333333335</v>
      </c>
      <c r="N33" s="45" t="str">
        <f t="shared" si="6"/>
        <v/>
      </c>
      <c r="O33" s="45">
        <f t="shared" si="7"/>
        <v>260.65000000000066</v>
      </c>
      <c r="P33" s="46">
        <f t="shared" si="8"/>
        <v>86.573300982765815</v>
      </c>
      <c r="Q33" s="45">
        <f t="shared" si="9"/>
        <v>2.4999999999999911</v>
      </c>
      <c r="R33" s="45">
        <f t="shared" si="10"/>
        <v>263.15000000000066</v>
      </c>
      <c r="S33" s="46">
        <f t="shared" si="11"/>
        <v>89.073300982765801</v>
      </c>
    </row>
    <row r="34" spans="1:19" x14ac:dyDescent="0.25">
      <c r="D34" s="71">
        <v>40</v>
      </c>
      <c r="F34" s="67">
        <v>0.47152777777777777</v>
      </c>
      <c r="H34" s="67">
        <v>0.47986111111111113</v>
      </c>
      <c r="I34" s="44">
        <f t="shared" si="1"/>
        <v>0.48333333333333334</v>
      </c>
      <c r="J34" s="45" t="str">
        <f t="shared" si="2"/>
        <v/>
      </c>
      <c r="K34" s="45">
        <f t="shared" si="3"/>
        <v>12.000000000000037</v>
      </c>
      <c r="L34" s="45">
        <f t="shared" si="4"/>
        <v>3</v>
      </c>
      <c r="M34" s="51">
        <f t="shared" ca="1" si="5"/>
        <v>0.40208333333333335</v>
      </c>
      <c r="N34" s="45" t="e">
        <f t="shared" ca="1" si="6"/>
        <v>#VALUE!</v>
      </c>
      <c r="O34" s="45">
        <f t="shared" si="7"/>
        <v>100</v>
      </c>
      <c r="P34" s="46">
        <f t="shared" si="8"/>
        <v>11.425711806824168</v>
      </c>
      <c r="Q34" s="45">
        <f t="shared" si="9"/>
        <v>480.00000000000148</v>
      </c>
      <c r="R34" s="45">
        <f t="shared" si="10"/>
        <v>580.00000000000148</v>
      </c>
      <c r="S34" s="46">
        <f t="shared" si="11"/>
        <v>491.42571180682563</v>
      </c>
    </row>
    <row r="35" spans="1:19" x14ac:dyDescent="0.25">
      <c r="A35" s="77">
        <v>36830</v>
      </c>
      <c r="B35" s="66">
        <v>0.52777777777777779</v>
      </c>
      <c r="C35" s="66">
        <v>0.1013888888888889</v>
      </c>
      <c r="D35" s="71">
        <v>0.01</v>
      </c>
      <c r="F35" s="67">
        <v>0.56597222222222221</v>
      </c>
      <c r="H35" s="67">
        <v>0.57013888888888886</v>
      </c>
      <c r="I35" s="44" t="str">
        <f t="shared" si="1"/>
        <v/>
      </c>
      <c r="J35" s="45">
        <f t="shared" si="2"/>
        <v>9.9999999999999645</v>
      </c>
      <c r="K35" s="45">
        <f t="shared" si="3"/>
        <v>5.9999999999999787</v>
      </c>
      <c r="L35" s="45">
        <f t="shared" si="4"/>
        <v>1</v>
      </c>
      <c r="M35" s="51">
        <f t="shared" ca="1" si="5"/>
        <v>0.52777777777777779</v>
      </c>
      <c r="N35" s="45" t="str">
        <f t="shared" si="6"/>
        <v/>
      </c>
      <c r="O35" s="45">
        <f t="shared" si="7"/>
        <v>10.049999999999963</v>
      </c>
      <c r="P35" s="46">
        <f t="shared" si="8"/>
        <v>3.7559799318307863</v>
      </c>
      <c r="Q35" s="45">
        <f t="shared" si="9"/>
        <v>5.999999999999979E-2</v>
      </c>
      <c r="R35" s="45">
        <f t="shared" si="10"/>
        <v>10.109999999999964</v>
      </c>
      <c r="S35" s="46">
        <f t="shared" si="11"/>
        <v>3.8159799318307859</v>
      </c>
    </row>
    <row r="36" spans="1:19" x14ac:dyDescent="0.25">
      <c r="D36" s="71">
        <v>2</v>
      </c>
      <c r="F36" s="67">
        <v>0.57708333333333328</v>
      </c>
      <c r="H36" s="67">
        <v>0.58124999999999993</v>
      </c>
      <c r="I36" s="44" t="str">
        <f t="shared" si="1"/>
        <v/>
      </c>
      <c r="J36" s="45">
        <f t="shared" si="2"/>
        <v>8.0000000000001315</v>
      </c>
      <c r="K36" s="45">
        <f t="shared" si="3"/>
        <v>5.9999999999999787</v>
      </c>
      <c r="L36" s="45">
        <f t="shared" si="4"/>
        <v>2</v>
      </c>
      <c r="M36" s="51">
        <f t="shared" ca="1" si="5"/>
        <v>0.52777777777777779</v>
      </c>
      <c r="N36" s="45" t="str">
        <f t="shared" si="6"/>
        <v/>
      </c>
      <c r="O36" s="45">
        <f t="shared" si="7"/>
        <v>8.8000000000001446</v>
      </c>
      <c r="P36" s="46">
        <f t="shared" si="8"/>
        <v>6.2538527614351702</v>
      </c>
      <c r="Q36" s="45">
        <f t="shared" si="9"/>
        <v>11.999999999999957</v>
      </c>
      <c r="R36" s="45">
        <f t="shared" si="10"/>
        <v>20.800000000000104</v>
      </c>
      <c r="S36" s="46">
        <f t="shared" si="11"/>
        <v>18.253852761435127</v>
      </c>
    </row>
    <row r="37" spans="1:19" x14ac:dyDescent="0.25">
      <c r="D37" s="71">
        <v>0.2</v>
      </c>
      <c r="F37" s="67">
        <v>0.58680555555555558</v>
      </c>
      <c r="H37" s="67">
        <v>0.58958333333333335</v>
      </c>
      <c r="I37" s="44">
        <f t="shared" si="1"/>
        <v>0.59305555555555556</v>
      </c>
      <c r="J37" s="45" t="str">
        <f t="shared" si="2"/>
        <v/>
      </c>
      <c r="K37" s="45">
        <f t="shared" si="3"/>
        <v>3.9999999999999858</v>
      </c>
      <c r="L37" s="45">
        <f t="shared" si="4"/>
        <v>3</v>
      </c>
      <c r="M37" s="51">
        <f t="shared" ca="1" si="5"/>
        <v>0.52777777777777779</v>
      </c>
      <c r="N37" s="45" t="e">
        <f t="shared" ca="1" si="6"/>
        <v>#VALUE!</v>
      </c>
      <c r="O37" s="45">
        <f t="shared" si="7"/>
        <v>0.5</v>
      </c>
      <c r="P37" s="46">
        <f t="shared" si="8"/>
        <v>8.192609482288947E-2</v>
      </c>
      <c r="Q37" s="45">
        <f t="shared" si="9"/>
        <v>0.79999999999999716</v>
      </c>
      <c r="R37" s="45">
        <f t="shared" si="10"/>
        <v>1.2999999999999972</v>
      </c>
      <c r="S37" s="46">
        <f t="shared" si="11"/>
        <v>0.88192609482288664</v>
      </c>
    </row>
    <row r="38" spans="1:19" x14ac:dyDescent="0.25">
      <c r="A38" s="77">
        <v>36830</v>
      </c>
      <c r="B38" s="66">
        <v>0.1076388888888889</v>
      </c>
      <c r="D38" s="71">
        <v>0.02</v>
      </c>
      <c r="F38" s="67">
        <v>0.59583333333333333</v>
      </c>
      <c r="H38" s="67">
        <v>0.59791666666666665</v>
      </c>
      <c r="I38" s="44" t="str">
        <f t="shared" si="1"/>
        <v/>
      </c>
      <c r="J38" s="45">
        <f t="shared" si="2"/>
        <v>87.000000000000014</v>
      </c>
      <c r="K38" s="45">
        <f t="shared" si="3"/>
        <v>2.9999999999999893</v>
      </c>
      <c r="L38" s="45">
        <f t="shared" si="4"/>
        <v>1</v>
      </c>
      <c r="M38" s="51">
        <f t="shared" ca="1" si="5"/>
        <v>0.1076388888888889</v>
      </c>
      <c r="N38" s="45" t="str">
        <f t="shared" si="6"/>
        <v/>
      </c>
      <c r="O38" s="45">
        <f t="shared" si="7"/>
        <v>31.320000000000004</v>
      </c>
      <c r="P38" s="46">
        <f t="shared" si="8"/>
        <v>16.639948376952436</v>
      </c>
      <c r="Q38" s="45">
        <f t="shared" si="9"/>
        <v>5.999999999999979E-2</v>
      </c>
      <c r="R38" s="45">
        <f t="shared" si="10"/>
        <v>31.380000000000003</v>
      </c>
      <c r="S38" s="46">
        <f t="shared" si="11"/>
        <v>16.699948376952435</v>
      </c>
    </row>
    <row r="39" spans="1:19" x14ac:dyDescent="0.25">
      <c r="D39" s="71">
        <v>0.7</v>
      </c>
      <c r="F39" s="67">
        <v>0.65833333333333333</v>
      </c>
      <c r="H39" s="67">
        <v>0.66180555555555554</v>
      </c>
      <c r="I39" s="44" t="str">
        <f t="shared" si="1"/>
        <v/>
      </c>
      <c r="J39" s="45">
        <f t="shared" si="2"/>
        <v>7.9999999999999716</v>
      </c>
      <c r="K39" s="45">
        <f t="shared" si="3"/>
        <v>4.9999999999999822</v>
      </c>
      <c r="L39" s="45">
        <f t="shared" si="4"/>
        <v>2</v>
      </c>
      <c r="M39" s="51">
        <f t="shared" ca="1" si="5"/>
        <v>0.1076388888888889</v>
      </c>
      <c r="N39" s="45" t="str">
        <f t="shared" si="6"/>
        <v/>
      </c>
      <c r="O39" s="45">
        <f t="shared" si="7"/>
        <v>2.9599999999999893</v>
      </c>
      <c r="P39" s="46">
        <f t="shared" si="8"/>
        <v>1.8447494436835252</v>
      </c>
      <c r="Q39" s="45">
        <f t="shared" si="9"/>
        <v>3.4999999999999876</v>
      </c>
      <c r="R39" s="45">
        <f t="shared" si="10"/>
        <v>6.4599999999999769</v>
      </c>
      <c r="S39" s="46">
        <f t="shared" si="11"/>
        <v>5.3447494436835132</v>
      </c>
    </row>
    <row r="40" spans="1:19" x14ac:dyDescent="0.25">
      <c r="D40" s="71">
        <v>0.04</v>
      </c>
      <c r="F40" s="67">
        <v>0.66736111111111107</v>
      </c>
      <c r="H40" s="67">
        <v>0.67013888888888884</v>
      </c>
      <c r="I40" s="44" t="str">
        <f t="shared" si="1"/>
        <v/>
      </c>
      <c r="J40" s="45">
        <f t="shared" si="2"/>
        <v>10.999999999999961</v>
      </c>
      <c r="K40" s="45">
        <f t="shared" si="3"/>
        <v>3.9999999999999858</v>
      </c>
      <c r="L40" s="45">
        <f t="shared" si="4"/>
        <v>3</v>
      </c>
      <c r="M40" s="51">
        <f t="shared" ca="1" si="5"/>
        <v>0.1076388888888889</v>
      </c>
      <c r="N40" s="45" t="str">
        <f t="shared" si="6"/>
        <v/>
      </c>
      <c r="O40" s="45">
        <f t="shared" si="7"/>
        <v>35.969999999999871</v>
      </c>
      <c r="P40" s="46">
        <f t="shared" si="8"/>
        <v>13.958916041499567</v>
      </c>
      <c r="Q40" s="45">
        <f t="shared" si="9"/>
        <v>0.15999999999999945</v>
      </c>
      <c r="R40" s="45">
        <f t="shared" si="10"/>
        <v>36.129999999999868</v>
      </c>
      <c r="S40" s="46">
        <f t="shared" si="11"/>
        <v>14.118916041499567</v>
      </c>
    </row>
    <row r="41" spans="1:19" x14ac:dyDescent="0.25">
      <c r="D41" s="71">
        <v>6.5</v>
      </c>
      <c r="F41" s="67">
        <v>0.6777777777777777</v>
      </c>
      <c r="H41" s="67">
        <v>0.67986111111111114</v>
      </c>
      <c r="I41" s="44">
        <f t="shared" si="1"/>
        <v>0.68333333333333335</v>
      </c>
      <c r="J41" s="45" t="str">
        <f t="shared" si="2"/>
        <v/>
      </c>
      <c r="K41" s="45">
        <f t="shared" si="3"/>
        <v>3.0000000000001492</v>
      </c>
      <c r="L41" s="45">
        <f t="shared" si="4"/>
        <v>4</v>
      </c>
      <c r="M41" s="51">
        <f t="shared" ca="1" si="5"/>
        <v>0.1076388888888889</v>
      </c>
      <c r="N41" s="45" t="e">
        <f t="shared" ca="1" si="6"/>
        <v>#VALUE!</v>
      </c>
      <c r="O41" s="45">
        <f t="shared" si="7"/>
        <v>16.25</v>
      </c>
      <c r="P41" s="46">
        <f t="shared" si="8"/>
        <v>2.0717389538051911</v>
      </c>
      <c r="Q41" s="45">
        <f t="shared" si="9"/>
        <v>19.50000000000097</v>
      </c>
      <c r="R41" s="45">
        <f t="shared" si="10"/>
        <v>35.750000000000966</v>
      </c>
      <c r="S41" s="46">
        <f t="shared" si="11"/>
        <v>21.571738953806161</v>
      </c>
    </row>
    <row r="42" spans="1:19" x14ac:dyDescent="0.25">
      <c r="A42" s="77">
        <v>36831</v>
      </c>
      <c r="B42" s="71">
        <v>843</v>
      </c>
      <c r="D42" s="71">
        <v>0.01</v>
      </c>
      <c r="F42" s="67">
        <v>0.40625</v>
      </c>
      <c r="H42" s="67">
        <v>0.40972222222222227</v>
      </c>
      <c r="I42" s="44" t="str">
        <f t="shared" si="1"/>
        <v/>
      </c>
      <c r="J42" s="45">
        <f t="shared" si="2"/>
        <v>15.999999999999943</v>
      </c>
      <c r="K42" s="45">
        <f t="shared" si="3"/>
        <v>5.0000000000000622</v>
      </c>
      <c r="L42" s="45">
        <f t="shared" si="4"/>
        <v>1</v>
      </c>
      <c r="M42" s="54">
        <f t="shared" ca="1" si="5"/>
        <v>843</v>
      </c>
      <c r="N42" s="45" t="str">
        <f t="shared" si="6"/>
        <v/>
      </c>
      <c r="O42" s="45">
        <f t="shared" si="7"/>
        <v>0.15999999999999945</v>
      </c>
      <c r="P42" s="46">
        <f t="shared" si="8"/>
        <v>0.15999999999999945</v>
      </c>
      <c r="Q42" s="45">
        <f t="shared" si="9"/>
        <v>5.000000000000062E-2</v>
      </c>
      <c r="R42" s="45">
        <f t="shared" si="10"/>
        <v>0.21000000000000008</v>
      </c>
      <c r="S42" s="46">
        <f t="shared" si="11"/>
        <v>0.21000000000000008</v>
      </c>
    </row>
    <row r="43" spans="1:19" x14ac:dyDescent="0.25">
      <c r="D43" s="71">
        <v>0.01</v>
      </c>
      <c r="F43" s="67">
        <v>0.42083333333333334</v>
      </c>
      <c r="H43" s="67">
        <v>0.42222222222222222</v>
      </c>
      <c r="I43" s="44" t="str">
        <f t="shared" si="1"/>
        <v/>
      </c>
      <c r="J43" s="45">
        <f t="shared" si="2"/>
        <v>4.9999999999999822</v>
      </c>
      <c r="K43" s="45">
        <f t="shared" si="3"/>
        <v>1.9999999999999929</v>
      </c>
      <c r="L43" s="45">
        <f t="shared" si="4"/>
        <v>2</v>
      </c>
      <c r="M43" s="54">
        <f t="shared" ca="1" si="5"/>
        <v>843</v>
      </c>
      <c r="N43" s="45" t="str">
        <f t="shared" si="6"/>
        <v/>
      </c>
      <c r="O43" s="45">
        <f t="shared" si="7"/>
        <v>450.02499999999839</v>
      </c>
      <c r="P43" s="46">
        <f t="shared" si="8"/>
        <v>91.850124075308415</v>
      </c>
      <c r="Q43" s="45">
        <f t="shared" si="9"/>
        <v>1.9999999999999931E-2</v>
      </c>
      <c r="R43" s="45">
        <f t="shared" si="10"/>
        <v>450.04499999999837</v>
      </c>
      <c r="S43" s="46">
        <f t="shared" si="11"/>
        <v>91.870124075308411</v>
      </c>
    </row>
    <row r="44" spans="1:19" x14ac:dyDescent="0.25">
      <c r="D44" s="71">
        <v>180</v>
      </c>
      <c r="F44" s="67">
        <v>0.42569444444444443</v>
      </c>
      <c r="H44" s="67">
        <v>0.6875</v>
      </c>
      <c r="I44" s="44">
        <f t="shared" si="1"/>
        <v>0.69097222222222221</v>
      </c>
      <c r="J44" s="45" t="str">
        <f t="shared" si="2"/>
        <v/>
      </c>
      <c r="K44" s="45">
        <f t="shared" si="3"/>
        <v>377</v>
      </c>
      <c r="L44" s="45">
        <f t="shared" si="4"/>
        <v>3</v>
      </c>
      <c r="M44" s="54">
        <f t="shared" ca="1" si="5"/>
        <v>843</v>
      </c>
      <c r="N44" s="45">
        <f t="shared" ca="1" si="6"/>
        <v>472</v>
      </c>
      <c r="O44" s="45">
        <f t="shared" si="7"/>
        <v>450</v>
      </c>
      <c r="P44" s="46">
        <f t="shared" si="8"/>
        <v>47.347346607878421</v>
      </c>
      <c r="Q44" s="45">
        <f t="shared" si="9"/>
        <v>67860</v>
      </c>
      <c r="R44" s="45">
        <f t="shared" si="10"/>
        <v>68310</v>
      </c>
      <c r="S44" s="46">
        <f t="shared" si="11"/>
        <v>67907.347346607872</v>
      </c>
    </row>
    <row r="45" spans="1:19" x14ac:dyDescent="0.25">
      <c r="A45" s="77">
        <v>36837</v>
      </c>
      <c r="B45">
        <v>1147</v>
      </c>
      <c r="D45" s="71">
        <v>0.01</v>
      </c>
      <c r="F45" s="67">
        <v>0.41944444444444445</v>
      </c>
      <c r="H45" s="67">
        <v>0.42152777777777778</v>
      </c>
      <c r="I45" s="44" t="str">
        <f t="shared" si="1"/>
        <v/>
      </c>
      <c r="J45" s="45">
        <f t="shared" si="2"/>
        <v>3.9999999999999858</v>
      </c>
      <c r="K45" s="45">
        <f t="shared" si="3"/>
        <v>2.9999999999999893</v>
      </c>
      <c r="L45" s="45">
        <f t="shared" si="4"/>
        <v>1</v>
      </c>
      <c r="M45" s="54">
        <f t="shared" ca="1" si="5"/>
        <v>1147</v>
      </c>
      <c r="N45" s="45" t="str">
        <f t="shared" si="6"/>
        <v/>
      </c>
      <c r="O45" s="45">
        <f t="shared" si="7"/>
        <v>0.21999999999999922</v>
      </c>
      <c r="P45" s="46">
        <f t="shared" si="8"/>
        <v>0.15635212440691129</v>
      </c>
      <c r="Q45" s="45">
        <f t="shared" si="9"/>
        <v>2.9999999999999895E-2</v>
      </c>
      <c r="R45" s="45">
        <f t="shared" si="10"/>
        <v>0.24999999999999911</v>
      </c>
      <c r="S45" s="46">
        <f t="shared" si="11"/>
        <v>0.18635212440691118</v>
      </c>
    </row>
    <row r="46" spans="1:19" x14ac:dyDescent="0.25">
      <c r="B46" s="66"/>
      <c r="C46" s="66"/>
      <c r="D46" s="71">
        <v>0.1</v>
      </c>
      <c r="F46" s="67">
        <v>0.42430555555555555</v>
      </c>
      <c r="H46" s="67">
        <v>0.4368055555555555</v>
      </c>
      <c r="I46" s="44" t="str">
        <f t="shared" si="1"/>
        <v/>
      </c>
      <c r="J46" s="45">
        <f t="shared" si="2"/>
        <v>8.0000000000001315</v>
      </c>
      <c r="K46" s="45">
        <f t="shared" si="3"/>
        <v>17.999999999999936</v>
      </c>
      <c r="L46" s="45">
        <f t="shared" si="4"/>
        <v>2</v>
      </c>
      <c r="M46" s="54">
        <f t="shared" ca="1" si="5"/>
        <v>1147</v>
      </c>
      <c r="N46" s="45" t="str">
        <f t="shared" si="6"/>
        <v/>
      </c>
      <c r="O46" s="45">
        <f t="shared" si="7"/>
        <v>8.4000000000001389</v>
      </c>
      <c r="P46" s="46">
        <f t="shared" si="8"/>
        <v>5.073900740726617</v>
      </c>
      <c r="Q46" s="45">
        <f t="shared" si="9"/>
        <v>1.7999999999999936</v>
      </c>
      <c r="R46" s="45">
        <f t="shared" si="10"/>
        <v>10.200000000000133</v>
      </c>
      <c r="S46" s="46">
        <f t="shared" si="11"/>
        <v>6.8739007407266106</v>
      </c>
    </row>
    <row r="47" spans="1:19" x14ac:dyDescent="0.25">
      <c r="B47" s="66"/>
      <c r="C47" s="66"/>
      <c r="D47" s="71">
        <v>2</v>
      </c>
      <c r="F47" s="67">
        <v>0.44236111111111115</v>
      </c>
      <c r="H47" s="67">
        <v>0.45902777777777781</v>
      </c>
      <c r="I47" s="44" t="str">
        <f t="shared" si="1"/>
        <v/>
      </c>
      <c r="J47" s="45">
        <f t="shared" si="2"/>
        <v>6.9999999999998952</v>
      </c>
      <c r="K47" s="45">
        <f t="shared" si="3"/>
        <v>23.999999999999993</v>
      </c>
      <c r="L47" s="45">
        <f t="shared" si="4"/>
        <v>3</v>
      </c>
      <c r="M47" s="54">
        <f t="shared" ca="1" si="5"/>
        <v>1147</v>
      </c>
      <c r="N47" s="45" t="str">
        <f t="shared" si="6"/>
        <v/>
      </c>
      <c r="O47" s="45">
        <f t="shared" si="7"/>
        <v>181.99999999999727</v>
      </c>
      <c r="P47" s="46">
        <f t="shared" si="8"/>
        <v>104.38428457183383</v>
      </c>
      <c r="Q47" s="45">
        <f t="shared" si="9"/>
        <v>47.999999999999986</v>
      </c>
      <c r="R47" s="45">
        <f t="shared" si="10"/>
        <v>229.99999999999727</v>
      </c>
      <c r="S47" s="46">
        <f t="shared" si="11"/>
        <v>152.3842845718338</v>
      </c>
    </row>
    <row r="48" spans="1:19" x14ac:dyDescent="0.25">
      <c r="B48" s="66"/>
      <c r="C48" s="66"/>
      <c r="D48" s="71">
        <v>50</v>
      </c>
      <c r="F48" s="67">
        <v>0.46388888888888885</v>
      </c>
      <c r="H48" s="67">
        <v>0.48749999999999999</v>
      </c>
      <c r="I48" s="44">
        <f t="shared" si="1"/>
        <v>0.4909722222222222</v>
      </c>
      <c r="J48" s="45" t="str">
        <f t="shared" si="2"/>
        <v/>
      </c>
      <c r="K48" s="45">
        <f t="shared" si="3"/>
        <v>34.000000000000043</v>
      </c>
      <c r="L48" s="45">
        <f t="shared" si="4"/>
        <v>4</v>
      </c>
      <c r="M48" s="54">
        <f t="shared" ca="1" si="5"/>
        <v>1147</v>
      </c>
      <c r="N48" s="45">
        <f t="shared" ca="1" si="6"/>
        <v>0</v>
      </c>
      <c r="O48" s="45">
        <f t="shared" si="7"/>
        <v>125</v>
      </c>
      <c r="P48" s="46">
        <f t="shared" si="8"/>
        <v>14.102364719732718</v>
      </c>
      <c r="Q48" s="45">
        <f t="shared" si="9"/>
        <v>1700.000000000002</v>
      </c>
      <c r="R48" s="45">
        <f t="shared" si="10"/>
        <v>1825.000000000002</v>
      </c>
      <c r="S48" s="46">
        <f t="shared" si="11"/>
        <v>1714.1023647197349</v>
      </c>
    </row>
    <row r="49" spans="1:19" x14ac:dyDescent="0.25">
      <c r="A49" s="77">
        <v>36837</v>
      </c>
      <c r="B49">
        <v>1233</v>
      </c>
      <c r="D49" s="71">
        <v>0.01</v>
      </c>
      <c r="E49" s="71">
        <v>1358</v>
      </c>
      <c r="F49" s="67">
        <f>VALUE(CONCATENATE(LEFT(E49,LEN(E49)-2),":",RIGHT(E49,2)))</f>
        <v>0.58194444444444449</v>
      </c>
      <c r="G49" s="71">
        <v>1403</v>
      </c>
      <c r="H49" s="67">
        <f>VALUE(CONCATENATE(LEFT(G49,LEN(G49)-2),":",RIGHT(G49,2)))</f>
        <v>0.5854166666666667</v>
      </c>
      <c r="I49" s="44" t="str">
        <f t="shared" si="1"/>
        <v/>
      </c>
      <c r="J49" s="45">
        <f t="shared" si="2"/>
        <v>9.9999999999999645</v>
      </c>
      <c r="K49" s="45">
        <f t="shared" si="3"/>
        <v>4.9999999999999822</v>
      </c>
      <c r="L49" s="45">
        <f t="shared" si="4"/>
        <v>1</v>
      </c>
      <c r="M49" s="54">
        <f t="shared" ca="1" si="5"/>
        <v>1233</v>
      </c>
      <c r="N49" s="45" t="str">
        <f t="shared" si="6"/>
        <v/>
      </c>
      <c r="O49" s="45">
        <f t="shared" si="7"/>
        <v>10.049999999999963</v>
      </c>
      <c r="P49" s="46">
        <f t="shared" si="8"/>
        <v>3.7559799318307863</v>
      </c>
      <c r="Q49" s="45">
        <f t="shared" si="9"/>
        <v>4.9999999999999822E-2</v>
      </c>
      <c r="R49" s="45">
        <f t="shared" si="10"/>
        <v>10.099999999999962</v>
      </c>
      <c r="S49" s="46">
        <f t="shared" si="11"/>
        <v>3.8059799318307861</v>
      </c>
    </row>
    <row r="50" spans="1:19" x14ac:dyDescent="0.25">
      <c r="B50" s="66"/>
      <c r="C50" s="66"/>
      <c r="D50" s="71">
        <v>2</v>
      </c>
      <c r="E50" s="71">
        <v>1413</v>
      </c>
      <c r="F50" s="67">
        <f t="shared" ref="F50:F131" si="12">VALUE(CONCATENATE(LEFT(E50,LEN(E50)-2),":",RIGHT(E50,2)))</f>
        <v>0.59236111111111112</v>
      </c>
      <c r="G50" s="71">
        <v>1415</v>
      </c>
      <c r="H50" s="67">
        <f t="shared" ref="H50:H161" si="13">VALUE(CONCATENATE(LEFT(G50,LEN(G50)-2),":",RIGHT(G50,2)))</f>
        <v>0.59375</v>
      </c>
      <c r="I50" s="44" t="str">
        <f t="shared" si="1"/>
        <v/>
      </c>
      <c r="J50" s="45">
        <f t="shared" si="2"/>
        <v>82.000000000000028</v>
      </c>
      <c r="K50" s="45">
        <f t="shared" si="3"/>
        <v>1.9999999999999929</v>
      </c>
      <c r="L50" s="45">
        <f t="shared" si="4"/>
        <v>2</v>
      </c>
      <c r="M50" s="54">
        <f t="shared" ca="1" si="5"/>
        <v>1233</v>
      </c>
      <c r="N50" s="45" t="str">
        <f t="shared" si="6"/>
        <v/>
      </c>
      <c r="O50" s="45">
        <f t="shared" si="7"/>
        <v>82.410000000000025</v>
      </c>
      <c r="P50" s="46">
        <f t="shared" si="8"/>
        <v>30.799035441012574</v>
      </c>
      <c r="Q50" s="45">
        <f t="shared" si="9"/>
        <v>3.9999999999999858</v>
      </c>
      <c r="R50" s="45">
        <f t="shared" si="10"/>
        <v>86.410000000000011</v>
      </c>
      <c r="S50" s="46">
        <f t="shared" si="11"/>
        <v>34.799035441012563</v>
      </c>
    </row>
    <row r="51" spans="1:19" x14ac:dyDescent="0.25">
      <c r="B51" s="66"/>
      <c r="C51" s="66"/>
      <c r="D51" s="71">
        <v>0.01</v>
      </c>
      <c r="E51" s="71">
        <v>1537</v>
      </c>
      <c r="F51" s="67">
        <f t="shared" si="12"/>
        <v>0.65069444444444446</v>
      </c>
      <c r="G51" s="71">
        <v>1544</v>
      </c>
      <c r="H51" s="67">
        <f t="shared" si="13"/>
        <v>0.65555555555555556</v>
      </c>
      <c r="I51" s="44" t="str">
        <f t="shared" si="1"/>
        <v/>
      </c>
      <c r="J51" s="45">
        <f t="shared" si="2"/>
        <v>8.999999999999968</v>
      </c>
      <c r="K51" s="45">
        <f t="shared" si="3"/>
        <v>6.9999999999999751</v>
      </c>
      <c r="L51" s="45">
        <f t="shared" si="4"/>
        <v>3</v>
      </c>
      <c r="M51" s="54">
        <f t="shared" ca="1" si="5"/>
        <v>1233</v>
      </c>
      <c r="N51" s="45" t="str">
        <f t="shared" si="6"/>
        <v/>
      </c>
      <c r="O51" s="45">
        <f t="shared" si="7"/>
        <v>9.0449999999999662</v>
      </c>
      <c r="P51" s="46">
        <f t="shared" si="8"/>
        <v>3.3803819386477079</v>
      </c>
      <c r="Q51" s="45">
        <f t="shared" si="9"/>
        <v>6.9999999999999757E-2</v>
      </c>
      <c r="R51" s="45">
        <f t="shared" si="10"/>
        <v>9.1149999999999665</v>
      </c>
      <c r="S51" s="46">
        <f t="shared" si="11"/>
        <v>3.4503819386477077</v>
      </c>
    </row>
    <row r="52" spans="1:19" x14ac:dyDescent="0.25">
      <c r="D52" s="71">
        <v>2</v>
      </c>
      <c r="E52" s="71">
        <v>1553</v>
      </c>
      <c r="F52" s="67">
        <f t="shared" si="12"/>
        <v>0.66180555555555554</v>
      </c>
      <c r="G52" s="71">
        <v>1559</v>
      </c>
      <c r="H52" s="67">
        <f t="shared" si="13"/>
        <v>0.66597222222222219</v>
      </c>
      <c r="I52" s="44">
        <f t="shared" si="1"/>
        <v>0.6694444444444444</v>
      </c>
      <c r="J52" s="45" t="str">
        <f t="shared" si="2"/>
        <v/>
      </c>
      <c r="K52" s="45">
        <f t="shared" si="3"/>
        <v>5.9999999999999787</v>
      </c>
      <c r="L52" s="45">
        <f t="shared" si="4"/>
        <v>4</v>
      </c>
      <c r="M52" s="54">
        <f t="shared" ca="1" si="5"/>
        <v>1233</v>
      </c>
      <c r="N52" s="45">
        <f t="shared" ca="1" si="6"/>
        <v>210.99999999999989</v>
      </c>
      <c r="O52" s="45">
        <f t="shared" si="7"/>
        <v>5</v>
      </c>
      <c r="P52" s="46">
        <f t="shared" si="8"/>
        <v>0.68924379203313568</v>
      </c>
      <c r="Q52" s="45">
        <f t="shared" si="9"/>
        <v>11.999999999999957</v>
      </c>
      <c r="R52" s="45">
        <f t="shared" si="10"/>
        <v>16.999999999999957</v>
      </c>
      <c r="S52" s="46">
        <f t="shared" si="11"/>
        <v>12.689243792033093</v>
      </c>
    </row>
    <row r="53" spans="1:19" x14ac:dyDescent="0.25">
      <c r="A53" s="77">
        <v>36838</v>
      </c>
      <c r="B53" s="71">
        <v>1130</v>
      </c>
      <c r="C53" s="66"/>
      <c r="D53" s="71">
        <v>0.01</v>
      </c>
      <c r="E53" s="71">
        <v>1333</v>
      </c>
      <c r="F53" s="67">
        <f t="shared" si="12"/>
        <v>0.56458333333333333</v>
      </c>
      <c r="G53" s="71">
        <v>1346</v>
      </c>
      <c r="H53" s="67">
        <f t="shared" si="13"/>
        <v>0.57361111111111118</v>
      </c>
      <c r="I53" s="44" t="str">
        <f t="shared" si="1"/>
        <v/>
      </c>
      <c r="J53" s="45">
        <f t="shared" si="2"/>
        <v>19.999999999999929</v>
      </c>
      <c r="K53" s="45">
        <f t="shared" si="3"/>
        <v>13.000000000000114</v>
      </c>
      <c r="L53" s="45">
        <f t="shared" si="4"/>
        <v>1</v>
      </c>
      <c r="M53" s="54">
        <f t="shared" ca="1" si="5"/>
        <v>1130</v>
      </c>
      <c r="N53" s="45" t="str">
        <f t="shared" si="6"/>
        <v/>
      </c>
      <c r="O53" s="45">
        <f t="shared" si="7"/>
        <v>0.19999999999999929</v>
      </c>
      <c r="P53" s="46">
        <f t="shared" si="8"/>
        <v>0.19999999999999929</v>
      </c>
      <c r="Q53" s="45">
        <f t="shared" si="9"/>
        <v>0.13000000000000114</v>
      </c>
      <c r="R53" s="45">
        <f t="shared" si="10"/>
        <v>0.3300000000000004</v>
      </c>
      <c r="S53" s="46">
        <f t="shared" si="11"/>
        <v>0.3300000000000004</v>
      </c>
    </row>
    <row r="54" spans="1:19" x14ac:dyDescent="0.25">
      <c r="B54" s="66"/>
      <c r="C54" s="66"/>
      <c r="D54" s="71">
        <v>0.01</v>
      </c>
      <c r="E54" s="71">
        <v>1406</v>
      </c>
      <c r="F54" s="67">
        <f t="shared" si="12"/>
        <v>0.58750000000000002</v>
      </c>
      <c r="G54" s="71">
        <v>1407</v>
      </c>
      <c r="H54" s="67">
        <f t="shared" si="13"/>
        <v>0.58819444444444446</v>
      </c>
      <c r="I54" s="44" t="str">
        <f t="shared" si="1"/>
        <v/>
      </c>
      <c r="J54" s="45">
        <f t="shared" si="2"/>
        <v>12.999999999999954</v>
      </c>
      <c r="K54" s="45">
        <f t="shared" si="3"/>
        <v>0.99999999999999645</v>
      </c>
      <c r="L54" s="45">
        <f t="shared" si="4"/>
        <v>2</v>
      </c>
      <c r="M54" s="54">
        <f t="shared" ca="1" si="5"/>
        <v>1130</v>
      </c>
      <c r="N54" s="45" t="str">
        <f t="shared" si="6"/>
        <v/>
      </c>
      <c r="O54" s="45">
        <f t="shared" si="7"/>
        <v>0.12999999999999953</v>
      </c>
      <c r="P54" s="46">
        <f t="shared" si="8"/>
        <v>0.12999999999999953</v>
      </c>
      <c r="Q54" s="45">
        <f t="shared" si="9"/>
        <v>9.9999999999999655E-3</v>
      </c>
      <c r="R54" s="45">
        <f t="shared" si="10"/>
        <v>0.13999999999999949</v>
      </c>
      <c r="S54" s="46">
        <f t="shared" si="11"/>
        <v>0.13999999999999949</v>
      </c>
    </row>
    <row r="55" spans="1:19" x14ac:dyDescent="0.25">
      <c r="B55" s="66"/>
      <c r="C55" s="66"/>
      <c r="D55" s="71">
        <v>0.01</v>
      </c>
      <c r="E55" s="71">
        <v>1420</v>
      </c>
      <c r="F55" s="67">
        <f t="shared" si="12"/>
        <v>0.59722222222222221</v>
      </c>
      <c r="G55" s="71">
        <v>1421</v>
      </c>
      <c r="H55" s="67">
        <f t="shared" si="13"/>
        <v>0.59791666666666665</v>
      </c>
      <c r="I55" s="44" t="str">
        <f t="shared" si="1"/>
        <v/>
      </c>
      <c r="J55" s="45">
        <f t="shared" si="2"/>
        <v>14.00000000000011</v>
      </c>
      <c r="K55" s="45">
        <f t="shared" si="3"/>
        <v>0.99999999999999645</v>
      </c>
      <c r="L55" s="45">
        <f t="shared" si="4"/>
        <v>3</v>
      </c>
      <c r="M55" s="54">
        <f t="shared" ca="1" si="5"/>
        <v>1130</v>
      </c>
      <c r="N55" s="45" t="str">
        <f t="shared" si="6"/>
        <v/>
      </c>
      <c r="O55" s="45">
        <f t="shared" si="7"/>
        <v>0.1400000000000011</v>
      </c>
      <c r="P55" s="46">
        <f t="shared" si="8"/>
        <v>0.1400000000000011</v>
      </c>
      <c r="Q55" s="45">
        <f t="shared" si="9"/>
        <v>9.9999999999999655E-3</v>
      </c>
      <c r="R55" s="45">
        <f t="shared" si="10"/>
        <v>0.15000000000000105</v>
      </c>
      <c r="S55" s="46">
        <f t="shared" si="11"/>
        <v>0.15000000000000105</v>
      </c>
    </row>
    <row r="56" spans="1:19" x14ac:dyDescent="0.25">
      <c r="B56" s="66"/>
      <c r="C56" s="66"/>
      <c r="D56" s="71">
        <v>0.01</v>
      </c>
      <c r="E56" s="71">
        <v>1435</v>
      </c>
      <c r="F56" s="67">
        <f t="shared" si="12"/>
        <v>0.60763888888888895</v>
      </c>
      <c r="G56" s="71">
        <v>1437</v>
      </c>
      <c r="H56" s="67">
        <f t="shared" si="13"/>
        <v>0.60902777777777783</v>
      </c>
      <c r="I56" s="44" t="str">
        <f t="shared" si="1"/>
        <v/>
      </c>
      <c r="J56" s="45">
        <f t="shared" si="2"/>
        <v>13.99999999999995</v>
      </c>
      <c r="K56" s="45">
        <f t="shared" si="3"/>
        <v>1.9999999999999929</v>
      </c>
      <c r="L56" s="45">
        <f t="shared" si="4"/>
        <v>4</v>
      </c>
      <c r="M56" s="54">
        <f t="shared" ca="1" si="5"/>
        <v>1130</v>
      </c>
      <c r="N56" s="45" t="str">
        <f t="shared" si="6"/>
        <v/>
      </c>
      <c r="O56" s="45">
        <f t="shared" si="7"/>
        <v>0.13999999999999951</v>
      </c>
      <c r="P56" s="46">
        <f t="shared" si="8"/>
        <v>0.13999999999999951</v>
      </c>
      <c r="Q56" s="45">
        <f t="shared" si="9"/>
        <v>1.9999999999999931E-2</v>
      </c>
      <c r="R56" s="45">
        <f t="shared" si="10"/>
        <v>0.15999999999999945</v>
      </c>
      <c r="S56" s="46">
        <f t="shared" si="11"/>
        <v>0.15999999999999945</v>
      </c>
    </row>
    <row r="57" spans="1:19" x14ac:dyDescent="0.25">
      <c r="D57" s="71">
        <v>0.01</v>
      </c>
      <c r="E57" s="71">
        <v>1451</v>
      </c>
      <c r="F57" s="67">
        <f t="shared" si="12"/>
        <v>0.61875000000000002</v>
      </c>
      <c r="G57" s="71">
        <v>1523</v>
      </c>
      <c r="H57" s="67">
        <f t="shared" si="13"/>
        <v>0.64097222222222217</v>
      </c>
      <c r="I57" s="44">
        <f t="shared" si="1"/>
        <v>0.64444444444444438</v>
      </c>
      <c r="J57" s="45" t="str">
        <f t="shared" si="2"/>
        <v/>
      </c>
      <c r="K57" s="45">
        <f t="shared" si="3"/>
        <v>31.999999999999886</v>
      </c>
      <c r="L57" s="45">
        <f t="shared" si="4"/>
        <v>5</v>
      </c>
      <c r="M57" s="54">
        <f t="shared" ca="1" si="5"/>
        <v>1130</v>
      </c>
      <c r="N57" s="45">
        <f t="shared" ca="1" si="6"/>
        <v>237.99999999999989</v>
      </c>
      <c r="O57" s="45">
        <f t="shared" si="7"/>
        <v>2.5000000000000001E-2</v>
      </c>
      <c r="P57" s="46">
        <f t="shared" si="8"/>
        <v>5.4281443780592247E-3</v>
      </c>
      <c r="Q57" s="45">
        <f t="shared" si="9"/>
        <v>0.3199999999999989</v>
      </c>
      <c r="R57" s="45">
        <f t="shared" si="10"/>
        <v>0.34499999999999892</v>
      </c>
      <c r="S57" s="46">
        <f t="shared" si="11"/>
        <v>0.32542814437805812</v>
      </c>
    </row>
    <row r="58" spans="1:19" x14ac:dyDescent="0.25">
      <c r="A58" s="77">
        <v>36839</v>
      </c>
      <c r="B58">
        <v>1144</v>
      </c>
      <c r="D58" s="71">
        <v>0.01</v>
      </c>
      <c r="E58" s="71">
        <v>1341</v>
      </c>
      <c r="F58" s="67">
        <f t="shared" si="12"/>
        <v>0.57013888888888886</v>
      </c>
      <c r="G58" s="71">
        <v>1411</v>
      </c>
      <c r="H58" s="67">
        <f t="shared" si="13"/>
        <v>0.59097222222222223</v>
      </c>
      <c r="I58" s="44" t="str">
        <f t="shared" si="1"/>
        <v/>
      </c>
      <c r="J58" s="45">
        <f t="shared" si="2"/>
        <v>53.999999999999972</v>
      </c>
      <c r="K58" s="45">
        <f t="shared" si="3"/>
        <v>30.000000000000053</v>
      </c>
      <c r="L58" s="45">
        <f t="shared" si="4"/>
        <v>1</v>
      </c>
      <c r="M58" s="54">
        <f t="shared" ca="1" si="5"/>
        <v>1144</v>
      </c>
      <c r="N58" s="45" t="str">
        <f t="shared" si="6"/>
        <v/>
      </c>
      <c r="O58" s="45">
        <f t="shared" si="7"/>
        <v>0.5399999999999997</v>
      </c>
      <c r="P58" s="46">
        <f t="shared" si="8"/>
        <v>0.5399999999999997</v>
      </c>
      <c r="Q58" s="45">
        <f t="shared" si="9"/>
        <v>0.30000000000000054</v>
      </c>
      <c r="R58" s="45">
        <f t="shared" si="10"/>
        <v>0.8400000000000003</v>
      </c>
      <c r="S58" s="46">
        <f t="shared" si="11"/>
        <v>0.8400000000000003</v>
      </c>
    </row>
    <row r="59" spans="1:19" x14ac:dyDescent="0.25">
      <c r="D59" s="71">
        <v>0.01</v>
      </c>
      <c r="E59" s="71">
        <v>1505</v>
      </c>
      <c r="F59" s="67">
        <f t="shared" si="12"/>
        <v>0.62847222222222221</v>
      </c>
      <c r="G59" s="71">
        <v>1508</v>
      </c>
      <c r="H59" s="67">
        <f t="shared" si="13"/>
        <v>0.63055555555555554</v>
      </c>
      <c r="I59" s="44" t="str">
        <f t="shared" si="1"/>
        <v/>
      </c>
      <c r="J59" s="45">
        <f t="shared" si="2"/>
        <v>14.999999999999947</v>
      </c>
      <c r="K59" s="45">
        <f t="shared" si="3"/>
        <v>2.9999999999999893</v>
      </c>
      <c r="L59" s="45">
        <f t="shared" si="4"/>
        <v>2</v>
      </c>
      <c r="M59" s="54">
        <f t="shared" ca="1" si="5"/>
        <v>1144</v>
      </c>
      <c r="N59" s="45" t="str">
        <f t="shared" si="6"/>
        <v/>
      </c>
      <c r="O59" s="45">
        <f t="shared" si="7"/>
        <v>0.14999999999999947</v>
      </c>
      <c r="P59" s="46">
        <f t="shared" si="8"/>
        <v>0.14999999999999947</v>
      </c>
      <c r="Q59" s="45">
        <f t="shared" si="9"/>
        <v>2.9999999999999895E-2</v>
      </c>
      <c r="R59" s="45">
        <f t="shared" si="10"/>
        <v>0.17999999999999935</v>
      </c>
      <c r="S59" s="46">
        <f t="shared" si="11"/>
        <v>0.17999999999999935</v>
      </c>
    </row>
    <row r="60" spans="1:19" x14ac:dyDescent="0.25">
      <c r="A60" s="66"/>
      <c r="D60" s="71">
        <v>0.01</v>
      </c>
      <c r="E60" s="71">
        <v>1523</v>
      </c>
      <c r="F60" s="67">
        <f t="shared" si="12"/>
        <v>0.64097222222222217</v>
      </c>
      <c r="G60" s="71">
        <v>1526</v>
      </c>
      <c r="H60" s="67">
        <f t="shared" si="13"/>
        <v>0.6430555555555556</v>
      </c>
      <c r="I60" s="44">
        <f t="shared" si="1"/>
        <v>0.64652777777777781</v>
      </c>
      <c r="J60" s="45" t="str">
        <f t="shared" si="2"/>
        <v/>
      </c>
      <c r="K60" s="45">
        <f t="shared" si="3"/>
        <v>3.0000000000001492</v>
      </c>
      <c r="L60" s="45">
        <f t="shared" si="4"/>
        <v>3</v>
      </c>
      <c r="M60" s="54">
        <f t="shared" ca="1" si="5"/>
        <v>1144</v>
      </c>
      <c r="N60" s="45">
        <f t="shared" ca="1" si="6"/>
        <v>227.00000000000009</v>
      </c>
      <c r="O60" s="45">
        <f t="shared" si="7"/>
        <v>2.5000000000000001E-2</v>
      </c>
      <c r="P60" s="46">
        <f t="shared" si="8"/>
        <v>5.4281443780592247E-3</v>
      </c>
      <c r="Q60" s="45">
        <f t="shared" si="9"/>
        <v>3.0000000000001494E-2</v>
      </c>
      <c r="R60" s="45">
        <f t="shared" si="10"/>
        <v>5.5000000000001492E-2</v>
      </c>
      <c r="S60" s="46">
        <f t="shared" si="11"/>
        <v>3.5428144378060716E-2</v>
      </c>
    </row>
    <row r="61" spans="1:19" x14ac:dyDescent="0.25">
      <c r="A61" s="77">
        <v>36844</v>
      </c>
      <c r="B61">
        <v>1236</v>
      </c>
      <c r="D61" s="71">
        <v>0.01</v>
      </c>
      <c r="E61" s="71">
        <v>1332</v>
      </c>
      <c r="F61" s="67">
        <f t="shared" si="12"/>
        <v>0.56388888888888888</v>
      </c>
      <c r="G61" s="71">
        <v>1340</v>
      </c>
      <c r="H61" s="67">
        <f t="shared" si="13"/>
        <v>0.56944444444444442</v>
      </c>
      <c r="I61" s="44" t="str">
        <f t="shared" si="1"/>
        <v/>
      </c>
      <c r="J61" s="45">
        <f t="shared" si="2"/>
        <v>14.00000000000011</v>
      </c>
      <c r="K61" s="45">
        <f t="shared" si="3"/>
        <v>7.9999999999999716</v>
      </c>
      <c r="L61" s="45">
        <f t="shared" si="4"/>
        <v>1</v>
      </c>
      <c r="M61" s="54">
        <f t="shared" ca="1" si="5"/>
        <v>1236</v>
      </c>
      <c r="N61" s="45" t="str">
        <f t="shared" si="6"/>
        <v/>
      </c>
      <c r="O61" s="45">
        <f t="shared" si="7"/>
        <v>350.07000000000272</v>
      </c>
      <c r="P61" s="46">
        <f t="shared" si="8"/>
        <v>82.171226992219658</v>
      </c>
      <c r="Q61" s="45">
        <f t="shared" si="9"/>
        <v>7.9999999999999724E-2</v>
      </c>
      <c r="R61" s="45">
        <f t="shared" si="10"/>
        <v>350.15000000000271</v>
      </c>
      <c r="S61" s="46">
        <f t="shared" si="11"/>
        <v>82.251226992219657</v>
      </c>
    </row>
    <row r="62" spans="1:19" x14ac:dyDescent="0.25">
      <c r="D62" s="71">
        <v>50</v>
      </c>
      <c r="E62" s="71">
        <v>1354</v>
      </c>
      <c r="F62" s="67">
        <f t="shared" si="12"/>
        <v>0.57916666666666672</v>
      </c>
      <c r="G62" s="71">
        <v>1359</v>
      </c>
      <c r="H62" s="67">
        <f t="shared" si="13"/>
        <v>0.58263888888888882</v>
      </c>
      <c r="I62" s="44" t="str">
        <f t="shared" si="1"/>
        <v/>
      </c>
      <c r="J62" s="45">
        <f t="shared" si="2"/>
        <v>11.000000000000121</v>
      </c>
      <c r="K62" s="45">
        <f t="shared" si="3"/>
        <v>4.9999999999998224</v>
      </c>
      <c r="L62" s="45">
        <f t="shared" si="4"/>
        <v>2</v>
      </c>
      <c r="M62" s="54">
        <f t="shared" ca="1" si="5"/>
        <v>1236</v>
      </c>
      <c r="N62" s="45" t="str">
        <f t="shared" si="6"/>
        <v/>
      </c>
      <c r="O62" s="45">
        <f t="shared" si="7"/>
        <v>280.50000000000307</v>
      </c>
      <c r="P62" s="46">
        <f t="shared" si="8"/>
        <v>137.78041035976707</v>
      </c>
      <c r="Q62" s="45">
        <f t="shared" si="9"/>
        <v>249.99999999999113</v>
      </c>
      <c r="R62" s="45">
        <f t="shared" si="10"/>
        <v>530.4999999999942</v>
      </c>
      <c r="S62" s="46">
        <f t="shared" si="11"/>
        <v>387.78041035975821</v>
      </c>
    </row>
    <row r="63" spans="1:19" x14ac:dyDescent="0.25">
      <c r="D63" s="71">
        <v>1</v>
      </c>
      <c r="E63" s="71">
        <v>1410</v>
      </c>
      <c r="F63" s="67">
        <f t="shared" si="12"/>
        <v>0.59027777777777779</v>
      </c>
      <c r="G63" s="71">
        <v>1413</v>
      </c>
      <c r="H63" s="67">
        <f t="shared" si="13"/>
        <v>0.59236111111111112</v>
      </c>
      <c r="I63" s="44">
        <f t="shared" si="1"/>
        <v>0.59583333333333333</v>
      </c>
      <c r="J63" s="45" t="str">
        <f t="shared" si="2"/>
        <v/>
      </c>
      <c r="K63" s="45">
        <f t="shared" si="3"/>
        <v>2.9999999999999893</v>
      </c>
      <c r="L63" s="45">
        <f t="shared" si="4"/>
        <v>3</v>
      </c>
      <c r="M63" s="54">
        <f t="shared" ca="1" si="5"/>
        <v>1236</v>
      </c>
      <c r="N63" s="45">
        <f t="shared" ca="1" si="6"/>
        <v>101.99999999999996</v>
      </c>
      <c r="O63" s="45">
        <f t="shared" si="7"/>
        <v>2.5</v>
      </c>
      <c r="P63" s="46">
        <f t="shared" si="8"/>
        <v>0.36191198291773735</v>
      </c>
      <c r="Q63" s="45">
        <f t="shared" si="9"/>
        <v>2.9999999999999893</v>
      </c>
      <c r="R63" s="45">
        <f t="shared" si="10"/>
        <v>5.4999999999999893</v>
      </c>
      <c r="S63" s="46">
        <f t="shared" si="11"/>
        <v>3.3619119829177269</v>
      </c>
    </row>
    <row r="64" spans="1:19" x14ac:dyDescent="0.25">
      <c r="A64" s="77">
        <v>36844</v>
      </c>
      <c r="B64">
        <v>1432</v>
      </c>
      <c r="D64" s="71">
        <v>0.01</v>
      </c>
      <c r="E64" s="71">
        <v>1528</v>
      </c>
      <c r="F64" s="67">
        <f t="shared" si="12"/>
        <v>0.64444444444444449</v>
      </c>
      <c r="G64" s="71">
        <v>1537</v>
      </c>
      <c r="H64" s="67">
        <f t="shared" si="13"/>
        <v>0.65069444444444446</v>
      </c>
      <c r="I64" s="44" t="str">
        <f t="shared" si="1"/>
        <v/>
      </c>
      <c r="J64" s="45">
        <f t="shared" si="2"/>
        <v>7.9999999999999716</v>
      </c>
      <c r="K64" s="45">
        <f t="shared" si="3"/>
        <v>8.999999999999968</v>
      </c>
      <c r="L64" s="45">
        <f t="shared" si="4"/>
        <v>1</v>
      </c>
      <c r="M64" s="54">
        <f t="shared" ca="1" si="5"/>
        <v>1432</v>
      </c>
      <c r="N64" s="45" t="str">
        <f t="shared" si="6"/>
        <v/>
      </c>
      <c r="O64" s="45">
        <f t="shared" si="7"/>
        <v>5.6399999999999793</v>
      </c>
      <c r="P64" s="46">
        <f t="shared" si="8"/>
        <v>2.2503092011328483</v>
      </c>
      <c r="Q64" s="45">
        <f t="shared" si="9"/>
        <v>8.9999999999999677E-2</v>
      </c>
      <c r="R64" s="45">
        <f t="shared" si="10"/>
        <v>5.7299999999999791</v>
      </c>
      <c r="S64" s="46">
        <f t="shared" si="11"/>
        <v>2.3403092011328481</v>
      </c>
    </row>
    <row r="65" spans="1:19" x14ac:dyDescent="0.25">
      <c r="D65" s="71">
        <v>1.4</v>
      </c>
      <c r="E65" s="71">
        <v>1545</v>
      </c>
      <c r="F65" s="67">
        <f t="shared" si="12"/>
        <v>0.65625</v>
      </c>
      <c r="G65" s="71">
        <v>1548</v>
      </c>
      <c r="H65" s="67">
        <f t="shared" si="13"/>
        <v>0.65833333333333333</v>
      </c>
      <c r="I65" s="44" t="str">
        <f t="shared" si="1"/>
        <v/>
      </c>
      <c r="J65" s="45">
        <f t="shared" si="2"/>
        <v>10.999999999999961</v>
      </c>
      <c r="K65" s="45">
        <f t="shared" si="3"/>
        <v>2.9999999999999893</v>
      </c>
      <c r="L65" s="45">
        <f t="shared" si="4"/>
        <v>2</v>
      </c>
      <c r="M65" s="54">
        <f t="shared" ca="1" si="5"/>
        <v>1432</v>
      </c>
      <c r="N65" s="45" t="str">
        <f t="shared" si="6"/>
        <v/>
      </c>
      <c r="O65" s="45">
        <f t="shared" si="7"/>
        <v>7.721999999999972</v>
      </c>
      <c r="P65" s="46">
        <f t="shared" si="8"/>
        <v>2.621513940000074</v>
      </c>
      <c r="Q65" s="45">
        <f t="shared" si="9"/>
        <v>4.1999999999999851</v>
      </c>
      <c r="R65" s="45">
        <f t="shared" si="10"/>
        <v>11.921999999999958</v>
      </c>
      <c r="S65" s="46">
        <f t="shared" si="11"/>
        <v>6.8215139400000595</v>
      </c>
    </row>
    <row r="66" spans="1:19" x14ac:dyDescent="0.25">
      <c r="B66" s="66"/>
      <c r="C66" s="66"/>
      <c r="D66" s="71">
        <v>4.0000000000000001E-3</v>
      </c>
      <c r="E66" s="71">
        <v>1559</v>
      </c>
      <c r="F66" s="67">
        <f t="shared" si="12"/>
        <v>0.66597222222222219</v>
      </c>
      <c r="G66" s="71">
        <v>1604</v>
      </c>
      <c r="H66" s="67">
        <f t="shared" si="13"/>
        <v>0.6694444444444444</v>
      </c>
      <c r="I66" s="44">
        <f t="shared" si="1"/>
        <v>0.67291666666666661</v>
      </c>
      <c r="J66" s="45" t="str">
        <f t="shared" si="2"/>
        <v/>
      </c>
      <c r="K66" s="45">
        <f t="shared" si="3"/>
        <v>4.9999999999999822</v>
      </c>
      <c r="L66" s="45">
        <f t="shared" si="4"/>
        <v>3</v>
      </c>
      <c r="M66" s="54">
        <f t="shared" ca="1" si="5"/>
        <v>1432</v>
      </c>
      <c r="N66" s="45">
        <f t="shared" ca="1" si="6"/>
        <v>96.999999999999972</v>
      </c>
      <c r="O66" s="45">
        <f t="shared" si="7"/>
        <v>0.01</v>
      </c>
      <c r="P66" s="46">
        <f t="shared" ref="P66" si="14">IF(J66&lt;&gt;"",IF(ABS(D67-D66)&lt;0.000001,D66*J66,(D67-D66)*J66/LN((D67+0.000001)/(D66+0.000001))),-5*(D66-0.000001)/(LN(1/D66)-13.8155))</f>
        <v>2.4107675165242134E-3</v>
      </c>
      <c r="Q66" s="45">
        <f t="shared" si="9"/>
        <v>1.9999999999999931E-2</v>
      </c>
      <c r="R66" s="45">
        <f t="shared" si="10"/>
        <v>2.999999999999993E-2</v>
      </c>
      <c r="S66" s="46">
        <f t="shared" si="11"/>
        <v>2.2410767516524144E-2</v>
      </c>
    </row>
    <row r="67" spans="1:19" x14ac:dyDescent="0.25">
      <c r="A67" s="77">
        <v>36845</v>
      </c>
      <c r="B67" s="71">
        <v>1019</v>
      </c>
      <c r="C67" s="66"/>
      <c r="D67" s="71">
        <v>0.01</v>
      </c>
      <c r="E67" s="71">
        <v>1134</v>
      </c>
      <c r="F67" s="67">
        <f t="shared" si="12"/>
        <v>0.48194444444444445</v>
      </c>
      <c r="G67" s="71">
        <v>1143</v>
      </c>
      <c r="H67" s="67">
        <f t="shared" si="13"/>
        <v>0.48819444444444443</v>
      </c>
      <c r="I67" s="44" t="str">
        <f t="shared" ref="I67:I130" si="15">IF(OR(A68&lt;&gt;"",D68=""),H67+TIME(0,5,0),"")</f>
        <v/>
      </c>
      <c r="J67" s="45">
        <f t="shared" ref="J67:J130" si="16">IF(AND(OR(AND(A67&lt;&gt;"",A68=""),AND(A67="",A68="")),D68&lt;&gt;""),(F68-H67)*1440,"")</f>
        <v>135.99999999999991</v>
      </c>
      <c r="K67" s="45">
        <f t="shared" ref="K67:K130" si="17">(H67-F67)*1440</f>
        <v>8.999999999999968</v>
      </c>
      <c r="L67" s="45">
        <f t="shared" ref="L67:L130" si="18">IF(A67&lt;&gt;"",1,L66+1)</f>
        <v>1</v>
      </c>
      <c r="M67" s="54">
        <f t="shared" ref="M67:M130" ca="1" si="19">OFFSET(B67,-L67+1,0)</f>
        <v>1019</v>
      </c>
      <c r="N67" s="45" t="str">
        <f t="shared" ref="N67:N130" si="20">IF(I67&lt;&gt;"",(I67-VALUE(CONCATENATE(LEFT(M67,LEN(M67)-2),":",RIGHT(M67,2))))*1440,"")</f>
        <v/>
      </c>
      <c r="O67" s="45">
        <f t="shared" ref="O67:O130" si="21">IF(J67&lt;&gt;"",(D67+D68)*J67/2,D67*5/2)</f>
        <v>1.3599999999999992</v>
      </c>
      <c r="P67" s="46">
        <f>IF(J67&lt;&gt;"",IF(ABS(D68-D67)&lt;0.000001,D67*J67,(D68-D67)*J67/LN((D68+0.000001)/(D67+0.000001))),-5*(D67-0.000001)/(LN(1/D67)-13.8155))</f>
        <v>1.3599999999999992</v>
      </c>
      <c r="Q67" s="45">
        <f t="shared" ref="Q67:Q130" si="22">(D67*K67)</f>
        <v>8.9999999999999677E-2</v>
      </c>
      <c r="R67" s="45">
        <f t="shared" ref="R67:R130" si="23">O67+Q67</f>
        <v>1.4499999999999988</v>
      </c>
      <c r="S67" s="46">
        <f t="shared" ref="S67:S130" si="24">P67+Q67</f>
        <v>1.4499999999999988</v>
      </c>
    </row>
    <row r="68" spans="1:19" x14ac:dyDescent="0.25">
      <c r="B68" s="66"/>
      <c r="C68" s="66"/>
      <c r="D68" s="71">
        <v>0.01</v>
      </c>
      <c r="E68" s="71">
        <v>1359</v>
      </c>
      <c r="F68" s="67">
        <f t="shared" si="12"/>
        <v>0.58263888888888882</v>
      </c>
      <c r="G68" s="71">
        <v>1403</v>
      </c>
      <c r="H68" s="67">
        <f t="shared" si="13"/>
        <v>0.5854166666666667</v>
      </c>
      <c r="I68" s="44" t="str">
        <f t="shared" si="15"/>
        <v/>
      </c>
      <c r="J68" s="45">
        <f t="shared" si="16"/>
        <v>11.999999999999957</v>
      </c>
      <c r="K68" s="45">
        <f t="shared" si="17"/>
        <v>4.0000000000001457</v>
      </c>
      <c r="L68" s="45">
        <f t="shared" si="18"/>
        <v>2</v>
      </c>
      <c r="M68" s="54">
        <f t="shared" ca="1" si="19"/>
        <v>1019</v>
      </c>
      <c r="N68" s="45" t="str">
        <f t="shared" si="20"/>
        <v/>
      </c>
      <c r="O68" s="45">
        <f t="shared" si="21"/>
        <v>0.11999999999999958</v>
      </c>
      <c r="P68" s="46">
        <f t="shared" ref="P68:P131" si="25">IF(J68&lt;&gt;"",IF(ABS(D69-D68)&lt;0.000001,D68*J68,(D69-D68)*J68/LN((D69+0.000001)/(D68+0.000001))),-5*(D68-0.000001)/(LN(1/D68)-13.8155))</f>
        <v>0.11999999999999958</v>
      </c>
      <c r="Q68" s="45">
        <f t="shared" si="22"/>
        <v>4.0000000000001458E-2</v>
      </c>
      <c r="R68" s="45">
        <f t="shared" si="23"/>
        <v>0.16000000000000103</v>
      </c>
      <c r="S68" s="46">
        <f t="shared" si="24"/>
        <v>0.16000000000000103</v>
      </c>
    </row>
    <row r="69" spans="1:19" x14ac:dyDescent="0.25">
      <c r="B69" s="66"/>
      <c r="C69" s="66"/>
      <c r="D69" s="71">
        <v>0.01</v>
      </c>
      <c r="E69" s="71">
        <v>1415</v>
      </c>
      <c r="F69" s="67">
        <f t="shared" si="12"/>
        <v>0.59375</v>
      </c>
      <c r="G69" s="71">
        <v>1419</v>
      </c>
      <c r="H69" s="67">
        <f t="shared" si="13"/>
        <v>0.59652777777777777</v>
      </c>
      <c r="I69" s="44" t="str">
        <f t="shared" si="15"/>
        <v/>
      </c>
      <c r="J69" s="45">
        <f t="shared" si="16"/>
        <v>14.00000000000011</v>
      </c>
      <c r="K69" s="45">
        <f t="shared" si="17"/>
        <v>3.9999999999999858</v>
      </c>
      <c r="L69" s="45">
        <f t="shared" si="18"/>
        <v>3</v>
      </c>
      <c r="M69" s="54">
        <f t="shared" ca="1" si="19"/>
        <v>1019</v>
      </c>
      <c r="N69" s="45" t="str">
        <f t="shared" si="20"/>
        <v/>
      </c>
      <c r="O69" s="45">
        <f t="shared" si="21"/>
        <v>0.1400000000000011</v>
      </c>
      <c r="P69" s="46">
        <f t="shared" si="25"/>
        <v>0.1400000000000011</v>
      </c>
      <c r="Q69" s="45">
        <f t="shared" si="22"/>
        <v>3.9999999999999862E-2</v>
      </c>
      <c r="R69" s="45">
        <f t="shared" si="23"/>
        <v>0.18000000000000096</v>
      </c>
      <c r="S69" s="46">
        <f t="shared" si="24"/>
        <v>0.18000000000000096</v>
      </c>
    </row>
    <row r="70" spans="1:19" x14ac:dyDescent="0.25">
      <c r="D70" s="71">
        <v>0.01</v>
      </c>
      <c r="E70" s="71">
        <v>1433</v>
      </c>
      <c r="F70" s="67">
        <f t="shared" si="12"/>
        <v>0.60625000000000007</v>
      </c>
      <c r="G70" s="71">
        <v>1436</v>
      </c>
      <c r="H70" s="67">
        <f t="shared" si="13"/>
        <v>0.60833333333333328</v>
      </c>
      <c r="I70" s="44" t="str">
        <f t="shared" si="15"/>
        <v/>
      </c>
      <c r="J70" s="45">
        <f t="shared" si="16"/>
        <v>18.000000000000096</v>
      </c>
      <c r="K70" s="45">
        <f t="shared" si="17"/>
        <v>2.9999999999998295</v>
      </c>
      <c r="L70" s="45">
        <f t="shared" si="18"/>
        <v>4</v>
      </c>
      <c r="M70" s="54">
        <f t="shared" ca="1" si="19"/>
        <v>1019</v>
      </c>
      <c r="N70" s="45" t="str">
        <f t="shared" si="20"/>
        <v/>
      </c>
      <c r="O70" s="45">
        <f t="shared" si="21"/>
        <v>0.18000000000000096</v>
      </c>
      <c r="P70" s="46">
        <f t="shared" si="25"/>
        <v>0.18000000000000096</v>
      </c>
      <c r="Q70" s="45">
        <f t="shared" si="22"/>
        <v>2.9999999999998295E-2</v>
      </c>
      <c r="R70" s="45">
        <f t="shared" si="23"/>
        <v>0.20999999999999927</v>
      </c>
      <c r="S70" s="46">
        <f t="shared" si="24"/>
        <v>0.20999999999999927</v>
      </c>
    </row>
    <row r="71" spans="1:19" x14ac:dyDescent="0.25">
      <c r="A71" s="77"/>
      <c r="B71" s="66"/>
      <c r="C71" s="66"/>
      <c r="D71" s="71">
        <v>0.01</v>
      </c>
      <c r="E71" s="71">
        <v>1454</v>
      </c>
      <c r="F71" s="67">
        <f t="shared" si="12"/>
        <v>0.62083333333333335</v>
      </c>
      <c r="G71" s="71">
        <v>1457</v>
      </c>
      <c r="H71" s="67">
        <f t="shared" si="13"/>
        <v>0.62291666666666667</v>
      </c>
      <c r="I71" s="44">
        <f t="shared" si="15"/>
        <v>0.62638888888888888</v>
      </c>
      <c r="J71" s="45" t="str">
        <f t="shared" si="16"/>
        <v/>
      </c>
      <c r="K71" s="45">
        <f t="shared" si="17"/>
        <v>2.9999999999999893</v>
      </c>
      <c r="L71" s="45">
        <f t="shared" si="18"/>
        <v>5</v>
      </c>
      <c r="M71" s="54">
        <f t="shared" ca="1" si="19"/>
        <v>1019</v>
      </c>
      <c r="N71" s="45">
        <f t="shared" ca="1" si="20"/>
        <v>283.00000000000006</v>
      </c>
      <c r="O71" s="45">
        <f t="shared" si="21"/>
        <v>2.5000000000000001E-2</v>
      </c>
      <c r="P71" s="46">
        <f t="shared" si="25"/>
        <v>5.4281443780592247E-3</v>
      </c>
      <c r="Q71" s="45">
        <f t="shared" si="22"/>
        <v>2.9999999999999895E-2</v>
      </c>
      <c r="R71" s="45">
        <f t="shared" si="23"/>
        <v>5.4999999999999896E-2</v>
      </c>
      <c r="S71" s="46">
        <f t="shared" si="24"/>
        <v>3.542814437805912E-2</v>
      </c>
    </row>
    <row r="72" spans="1:19" x14ac:dyDescent="0.25">
      <c r="A72" s="77">
        <v>36846</v>
      </c>
      <c r="B72" s="71">
        <v>1114</v>
      </c>
      <c r="C72" s="66"/>
      <c r="D72" s="71">
        <v>0.01</v>
      </c>
      <c r="E72" s="71">
        <v>1352</v>
      </c>
      <c r="F72" s="67">
        <f t="shared" si="12"/>
        <v>0.57777777777777783</v>
      </c>
      <c r="G72" s="71">
        <v>1423</v>
      </c>
      <c r="H72" s="67">
        <f t="shared" si="13"/>
        <v>0.59930555555555554</v>
      </c>
      <c r="I72" s="44">
        <f t="shared" si="15"/>
        <v>0.60277777777777775</v>
      </c>
      <c r="J72" s="45" t="str">
        <f t="shared" si="16"/>
        <v/>
      </c>
      <c r="K72" s="45">
        <f t="shared" si="17"/>
        <v>30.99999999999989</v>
      </c>
      <c r="L72" s="45">
        <f t="shared" si="18"/>
        <v>1</v>
      </c>
      <c r="M72" s="54">
        <f t="shared" ca="1" si="19"/>
        <v>1114</v>
      </c>
      <c r="N72" s="45">
        <f t="shared" ca="1" si="20"/>
        <v>194.00000000000003</v>
      </c>
      <c r="O72" s="45">
        <f t="shared" si="21"/>
        <v>2.5000000000000001E-2</v>
      </c>
      <c r="P72" s="46">
        <f t="shared" si="25"/>
        <v>5.4281443780592247E-3</v>
      </c>
      <c r="Q72" s="45">
        <f t="shared" si="22"/>
        <v>0.30999999999999889</v>
      </c>
      <c r="R72" s="45">
        <f t="shared" si="23"/>
        <v>0.33499999999999891</v>
      </c>
      <c r="S72" s="46">
        <f t="shared" si="24"/>
        <v>0.31542814437805811</v>
      </c>
    </row>
    <row r="73" spans="1:19" x14ac:dyDescent="0.25">
      <c r="A73" s="77">
        <v>36851</v>
      </c>
      <c r="B73" s="71">
        <v>1250</v>
      </c>
      <c r="C73" s="66"/>
      <c r="D73" s="71">
        <v>0.01</v>
      </c>
      <c r="E73" s="71">
        <v>1348</v>
      </c>
      <c r="F73" s="67">
        <f t="shared" si="12"/>
        <v>0.57500000000000007</v>
      </c>
      <c r="G73" s="71">
        <v>1351</v>
      </c>
      <c r="H73" s="67">
        <f t="shared" si="13"/>
        <v>0.57708333333333328</v>
      </c>
      <c r="I73" s="44" t="str">
        <f t="shared" si="15"/>
        <v/>
      </c>
      <c r="J73" s="45">
        <f t="shared" si="16"/>
        <v>7.000000000000135</v>
      </c>
      <c r="K73" s="45">
        <f t="shared" si="17"/>
        <v>2.9999999999998295</v>
      </c>
      <c r="L73" s="45">
        <f t="shared" si="18"/>
        <v>1</v>
      </c>
      <c r="M73" s="54">
        <f t="shared" ca="1" si="19"/>
        <v>1250</v>
      </c>
      <c r="N73" s="45" t="str">
        <f t="shared" si="20"/>
        <v/>
      </c>
      <c r="O73" s="45">
        <f t="shared" si="21"/>
        <v>0.38500000000000745</v>
      </c>
      <c r="P73" s="46">
        <f t="shared" si="25"/>
        <v>0.27361621771210098</v>
      </c>
      <c r="Q73" s="45">
        <f t="shared" si="22"/>
        <v>2.9999999999998295E-2</v>
      </c>
      <c r="R73" s="45">
        <f t="shared" si="23"/>
        <v>0.41500000000000575</v>
      </c>
      <c r="S73" s="46">
        <f t="shared" si="24"/>
        <v>0.30361621771209929</v>
      </c>
    </row>
    <row r="74" spans="1:19" x14ac:dyDescent="0.25">
      <c r="B74" s="71"/>
      <c r="C74" s="66"/>
      <c r="D74" s="71">
        <v>0.1</v>
      </c>
      <c r="E74" s="71">
        <v>1358</v>
      </c>
      <c r="F74" s="67">
        <f t="shared" si="12"/>
        <v>0.58194444444444449</v>
      </c>
      <c r="G74" s="71">
        <v>1404</v>
      </c>
      <c r="H74" s="67">
        <f t="shared" si="13"/>
        <v>0.58611111111111114</v>
      </c>
      <c r="I74" s="44" t="str">
        <f t="shared" si="15"/>
        <v/>
      </c>
      <c r="J74" s="45">
        <f t="shared" si="16"/>
        <v>6.9999999999999751</v>
      </c>
      <c r="K74" s="45">
        <f t="shared" si="17"/>
        <v>5.9999999999999787</v>
      </c>
      <c r="L74" s="45">
        <f t="shared" si="18"/>
        <v>2</v>
      </c>
      <c r="M74" s="54">
        <f t="shared" ca="1" si="19"/>
        <v>1250</v>
      </c>
      <c r="N74" s="45" t="str">
        <f t="shared" si="20"/>
        <v/>
      </c>
      <c r="O74" s="45">
        <f t="shared" si="21"/>
        <v>0.38499999999999862</v>
      </c>
      <c r="P74" s="46">
        <f t="shared" si="25"/>
        <v>0.27361621771209471</v>
      </c>
      <c r="Q74" s="45">
        <f t="shared" si="22"/>
        <v>0.59999999999999787</v>
      </c>
      <c r="R74" s="45">
        <f t="shared" si="23"/>
        <v>0.98499999999999654</v>
      </c>
      <c r="S74" s="46">
        <f t="shared" si="24"/>
        <v>0.87361621771209252</v>
      </c>
    </row>
    <row r="75" spans="1:19" x14ac:dyDescent="0.25">
      <c r="B75" s="71"/>
      <c r="C75" s="66"/>
      <c r="D75" s="71">
        <v>0.01</v>
      </c>
      <c r="E75" s="71">
        <v>1411</v>
      </c>
      <c r="F75" s="67">
        <f t="shared" si="12"/>
        <v>0.59097222222222223</v>
      </c>
      <c r="G75" s="71">
        <v>1414</v>
      </c>
      <c r="H75" s="67">
        <f t="shared" si="13"/>
        <v>0.59305555555555556</v>
      </c>
      <c r="I75" s="44">
        <f t="shared" si="15"/>
        <v>0.59652777777777777</v>
      </c>
      <c r="J75" s="45" t="str">
        <f t="shared" si="16"/>
        <v/>
      </c>
      <c r="K75" s="45">
        <f t="shared" si="17"/>
        <v>2.9999999999999893</v>
      </c>
      <c r="L75" s="45">
        <f t="shared" si="18"/>
        <v>3</v>
      </c>
      <c r="M75" s="54">
        <f t="shared" ca="1" si="19"/>
        <v>1250</v>
      </c>
      <c r="N75" s="45">
        <f t="shared" ca="1" si="20"/>
        <v>89</v>
      </c>
      <c r="O75" s="45">
        <f t="shared" si="21"/>
        <v>2.5000000000000001E-2</v>
      </c>
      <c r="P75" s="46">
        <f t="shared" si="25"/>
        <v>5.4281443780592247E-3</v>
      </c>
      <c r="Q75" s="45">
        <f t="shared" si="22"/>
        <v>2.9999999999999895E-2</v>
      </c>
      <c r="R75" s="45">
        <f t="shared" si="23"/>
        <v>5.4999999999999896E-2</v>
      </c>
      <c r="S75" s="46">
        <f t="shared" si="24"/>
        <v>3.542814437805912E-2</v>
      </c>
    </row>
    <row r="76" spans="1:19" x14ac:dyDescent="0.25">
      <c r="A76" s="77">
        <v>36851</v>
      </c>
      <c r="B76" s="71">
        <v>1449</v>
      </c>
      <c r="C76" s="66"/>
      <c r="D76" s="71">
        <v>0.01</v>
      </c>
      <c r="E76" s="71">
        <v>1543</v>
      </c>
      <c r="F76" s="67">
        <f t="shared" si="12"/>
        <v>0.65486111111111112</v>
      </c>
      <c r="G76" s="71">
        <v>1548</v>
      </c>
      <c r="H76" s="67">
        <f t="shared" si="13"/>
        <v>0.65833333333333333</v>
      </c>
      <c r="I76" s="44" t="str">
        <f t="shared" si="15"/>
        <v/>
      </c>
      <c r="J76" s="45">
        <f t="shared" si="16"/>
        <v>8.999999999999968</v>
      </c>
      <c r="K76" s="45">
        <f t="shared" si="17"/>
        <v>4.9999999999999822</v>
      </c>
      <c r="L76" s="45">
        <f t="shared" si="18"/>
        <v>1</v>
      </c>
      <c r="M76" s="54">
        <f t="shared" ca="1" si="19"/>
        <v>1449</v>
      </c>
      <c r="N76" s="45" t="str">
        <f t="shared" si="20"/>
        <v/>
      </c>
      <c r="O76" s="45">
        <f t="shared" si="21"/>
        <v>3.1949999999999883</v>
      </c>
      <c r="P76" s="46">
        <f t="shared" si="25"/>
        <v>1.4617279115290085</v>
      </c>
      <c r="Q76" s="45">
        <f t="shared" si="22"/>
        <v>4.9999999999999822E-2</v>
      </c>
      <c r="R76" s="45">
        <f t="shared" si="23"/>
        <v>3.2449999999999881</v>
      </c>
      <c r="S76" s="46">
        <f t="shared" si="24"/>
        <v>1.5117279115290083</v>
      </c>
    </row>
    <row r="77" spans="1:19" x14ac:dyDescent="0.25">
      <c r="B77" s="71"/>
      <c r="C77" s="66"/>
      <c r="D77" s="71">
        <v>0.7</v>
      </c>
      <c r="E77" s="71">
        <v>1557</v>
      </c>
      <c r="F77" s="67">
        <f t="shared" si="12"/>
        <v>0.6645833333333333</v>
      </c>
      <c r="G77" s="71">
        <v>1600</v>
      </c>
      <c r="H77" s="67">
        <f t="shared" si="13"/>
        <v>0.66666666666666663</v>
      </c>
      <c r="I77" s="44" t="str">
        <f t="shared" si="15"/>
        <v/>
      </c>
      <c r="J77" s="45">
        <f t="shared" si="16"/>
        <v>6.0000000000001386</v>
      </c>
      <c r="K77" s="45">
        <f t="shared" si="17"/>
        <v>2.9999999999999893</v>
      </c>
      <c r="L77" s="45">
        <f t="shared" si="18"/>
        <v>2</v>
      </c>
      <c r="M77" s="54">
        <f t="shared" ca="1" si="19"/>
        <v>1449</v>
      </c>
      <c r="N77" s="45" t="str">
        <f t="shared" si="20"/>
        <v/>
      </c>
      <c r="O77" s="45">
        <f t="shared" si="21"/>
        <v>2.5200000000000582</v>
      </c>
      <c r="P77" s="46">
        <f t="shared" si="25"/>
        <v>2.0876927924112314</v>
      </c>
      <c r="Q77" s="45">
        <f t="shared" si="22"/>
        <v>2.0999999999999925</v>
      </c>
      <c r="R77" s="45">
        <f t="shared" si="23"/>
        <v>4.6200000000000507</v>
      </c>
      <c r="S77" s="46">
        <f t="shared" si="24"/>
        <v>4.1876927924112239</v>
      </c>
    </row>
    <row r="78" spans="1:19" x14ac:dyDescent="0.25">
      <c r="B78" s="71"/>
      <c r="C78" s="66"/>
      <c r="D78" s="71">
        <v>0.14000000000000001</v>
      </c>
      <c r="E78" s="71">
        <v>1606</v>
      </c>
      <c r="F78" s="67">
        <f t="shared" si="12"/>
        <v>0.67083333333333339</v>
      </c>
      <c r="G78" s="71">
        <v>1609</v>
      </c>
      <c r="H78" s="67">
        <f t="shared" si="13"/>
        <v>0.67291666666666661</v>
      </c>
      <c r="I78" s="44">
        <f t="shared" si="15"/>
        <v>0.67638888888888882</v>
      </c>
      <c r="J78" s="45" t="str">
        <f t="shared" si="16"/>
        <v/>
      </c>
      <c r="K78" s="45">
        <f t="shared" si="17"/>
        <v>2.9999999999998295</v>
      </c>
      <c r="L78" s="45">
        <f t="shared" si="18"/>
        <v>3</v>
      </c>
      <c r="M78" s="54">
        <f t="shared" ca="1" si="19"/>
        <v>1449</v>
      </c>
      <c r="N78" s="45">
        <f t="shared" ca="1" si="20"/>
        <v>84.999999999999858</v>
      </c>
      <c r="O78" s="45">
        <f t="shared" si="21"/>
        <v>0.35000000000000003</v>
      </c>
      <c r="P78" s="46">
        <f t="shared" si="25"/>
        <v>5.907436321518713E-2</v>
      </c>
      <c r="Q78" s="45">
        <f t="shared" si="22"/>
        <v>0.41999999999997617</v>
      </c>
      <c r="R78" s="45">
        <f t="shared" si="23"/>
        <v>0.76999999999997626</v>
      </c>
      <c r="S78" s="46">
        <f t="shared" si="24"/>
        <v>0.47907436321516328</v>
      </c>
    </row>
    <row r="79" spans="1:19" x14ac:dyDescent="0.25">
      <c r="A79" s="77">
        <v>36858</v>
      </c>
      <c r="B79" s="71">
        <v>804</v>
      </c>
      <c r="C79" s="66"/>
      <c r="D79" s="71">
        <v>0.01</v>
      </c>
      <c r="E79" s="71">
        <v>927</v>
      </c>
      <c r="F79" s="67">
        <f t="shared" si="12"/>
        <v>0.39374999999999999</v>
      </c>
      <c r="G79" s="71">
        <v>931</v>
      </c>
      <c r="H79" s="67">
        <f t="shared" si="13"/>
        <v>0.39652777777777781</v>
      </c>
      <c r="I79" s="44" t="str">
        <f t="shared" si="15"/>
        <v/>
      </c>
      <c r="J79" s="45">
        <f t="shared" si="16"/>
        <v>4.9999999999999023</v>
      </c>
      <c r="K79" s="45">
        <f t="shared" si="17"/>
        <v>4.0000000000000657</v>
      </c>
      <c r="L79" s="45">
        <f t="shared" si="18"/>
        <v>1</v>
      </c>
      <c r="M79" s="54">
        <f t="shared" ca="1" si="19"/>
        <v>804</v>
      </c>
      <c r="N79" s="45" t="str">
        <f t="shared" si="20"/>
        <v/>
      </c>
      <c r="O79" s="45">
        <f t="shared" si="21"/>
        <v>0.27499999999999464</v>
      </c>
      <c r="P79" s="46">
        <f t="shared" si="25"/>
        <v>0.19544015550863597</v>
      </c>
      <c r="Q79" s="45">
        <f t="shared" si="22"/>
        <v>4.000000000000066E-2</v>
      </c>
      <c r="R79" s="45">
        <f t="shared" si="23"/>
        <v>0.31499999999999528</v>
      </c>
      <c r="S79" s="46">
        <f t="shared" si="24"/>
        <v>0.23544015550863662</v>
      </c>
    </row>
    <row r="80" spans="1:19" x14ac:dyDescent="0.25">
      <c r="B80" s="71"/>
      <c r="C80" s="66"/>
      <c r="D80" s="71">
        <v>0.1</v>
      </c>
      <c r="E80" s="71">
        <v>936</v>
      </c>
      <c r="F80" s="67">
        <f t="shared" si="12"/>
        <v>0.39999999999999997</v>
      </c>
      <c r="G80" s="71">
        <v>1015</v>
      </c>
      <c r="H80" s="67">
        <f t="shared" si="13"/>
        <v>0.42708333333333331</v>
      </c>
      <c r="I80" s="44" t="str">
        <f t="shared" si="15"/>
        <v/>
      </c>
      <c r="J80" s="45">
        <f t="shared" si="16"/>
        <v>9.9999999999999645</v>
      </c>
      <c r="K80" s="45">
        <f t="shared" si="17"/>
        <v>39.000000000000021</v>
      </c>
      <c r="L80" s="45">
        <f t="shared" si="18"/>
        <v>2</v>
      </c>
      <c r="M80" s="54">
        <f t="shared" ca="1" si="19"/>
        <v>804</v>
      </c>
      <c r="N80" s="45" t="str">
        <f t="shared" si="20"/>
        <v/>
      </c>
      <c r="O80" s="45">
        <f t="shared" si="21"/>
        <v>250.49999999999912</v>
      </c>
      <c r="P80" s="46">
        <f t="shared" si="25"/>
        <v>80.294813998796982</v>
      </c>
      <c r="Q80" s="45">
        <f t="shared" si="22"/>
        <v>3.9000000000000021</v>
      </c>
      <c r="R80" s="45">
        <f t="shared" si="23"/>
        <v>254.39999999999912</v>
      </c>
      <c r="S80" s="46">
        <f t="shared" si="24"/>
        <v>84.194813998796988</v>
      </c>
    </row>
    <row r="81" spans="1:19" x14ac:dyDescent="0.25">
      <c r="B81" s="71"/>
      <c r="C81" s="66"/>
      <c r="D81" s="71">
        <v>50</v>
      </c>
      <c r="E81" s="71">
        <v>1025</v>
      </c>
      <c r="F81" s="67">
        <f t="shared" si="12"/>
        <v>0.43402777777777773</v>
      </c>
      <c r="G81" s="71">
        <v>1039</v>
      </c>
      <c r="H81" s="67">
        <f t="shared" si="13"/>
        <v>0.44375000000000003</v>
      </c>
      <c r="I81" s="44">
        <f t="shared" si="15"/>
        <v>0.44722222222222224</v>
      </c>
      <c r="J81" s="45" t="str">
        <f t="shared" si="16"/>
        <v/>
      </c>
      <c r="K81" s="45">
        <f t="shared" si="17"/>
        <v>14.00000000000011</v>
      </c>
      <c r="L81" s="45">
        <f t="shared" si="18"/>
        <v>3</v>
      </c>
      <c r="M81" s="54">
        <f t="shared" ca="1" si="19"/>
        <v>804</v>
      </c>
      <c r="N81" s="45">
        <f t="shared" ca="1" si="20"/>
        <v>160.00000000000006</v>
      </c>
      <c r="O81" s="45">
        <f t="shared" si="21"/>
        <v>125</v>
      </c>
      <c r="P81" s="46">
        <f t="shared" si="25"/>
        <v>14.102364719732718</v>
      </c>
      <c r="Q81" s="45">
        <f t="shared" si="22"/>
        <v>700.00000000000546</v>
      </c>
      <c r="R81" s="45">
        <f t="shared" si="23"/>
        <v>825.00000000000546</v>
      </c>
      <c r="S81" s="46">
        <f t="shared" si="24"/>
        <v>714.10236471973815</v>
      </c>
    </row>
    <row r="82" spans="1:19" x14ac:dyDescent="0.25">
      <c r="A82" s="77">
        <v>36858</v>
      </c>
      <c r="B82" s="71">
        <v>1236</v>
      </c>
      <c r="C82" s="66"/>
      <c r="D82" s="71">
        <v>0.01</v>
      </c>
      <c r="E82" s="71">
        <v>1329</v>
      </c>
      <c r="F82" s="67">
        <f t="shared" si="12"/>
        <v>0.56180555555555556</v>
      </c>
      <c r="G82" s="71">
        <v>1333</v>
      </c>
      <c r="H82" s="67">
        <f t="shared" si="13"/>
        <v>0.56458333333333333</v>
      </c>
      <c r="I82" s="44" t="str">
        <f t="shared" si="15"/>
        <v/>
      </c>
      <c r="J82" s="45">
        <f t="shared" si="16"/>
        <v>6.9999999999999751</v>
      </c>
      <c r="K82" s="45">
        <f t="shared" si="17"/>
        <v>3.9999999999999858</v>
      </c>
      <c r="L82" s="45">
        <f t="shared" si="18"/>
        <v>1</v>
      </c>
      <c r="M82" s="54">
        <f t="shared" ca="1" si="19"/>
        <v>1236</v>
      </c>
      <c r="N82" s="45" t="str">
        <f t="shared" si="20"/>
        <v/>
      </c>
      <c r="O82" s="45">
        <f t="shared" si="21"/>
        <v>0.73499999999999743</v>
      </c>
      <c r="P82" s="46">
        <f t="shared" si="25"/>
        <v>0.4439789855491752</v>
      </c>
      <c r="Q82" s="45">
        <f t="shared" si="22"/>
        <v>3.9999999999999862E-2</v>
      </c>
      <c r="R82" s="45">
        <f t="shared" si="23"/>
        <v>0.77499999999999725</v>
      </c>
      <c r="S82" s="46">
        <f t="shared" si="24"/>
        <v>0.48397898554917507</v>
      </c>
    </row>
    <row r="83" spans="1:19" x14ac:dyDescent="0.25">
      <c r="B83" s="71"/>
      <c r="C83" s="66"/>
      <c r="D83" s="71">
        <v>0.2</v>
      </c>
      <c r="E83" s="71">
        <v>1340</v>
      </c>
      <c r="F83" s="67">
        <f t="shared" si="12"/>
        <v>0.56944444444444442</v>
      </c>
      <c r="G83" s="71">
        <v>1344</v>
      </c>
      <c r="H83" s="67">
        <f t="shared" si="13"/>
        <v>0.57222222222222219</v>
      </c>
      <c r="I83" s="44" t="str">
        <f t="shared" si="15"/>
        <v/>
      </c>
      <c r="J83" s="45">
        <f t="shared" si="16"/>
        <v>8.0000000000001315</v>
      </c>
      <c r="K83" s="45">
        <f t="shared" si="17"/>
        <v>3.9999999999999858</v>
      </c>
      <c r="L83" s="45">
        <f t="shared" si="18"/>
        <v>2</v>
      </c>
      <c r="M83" s="54">
        <f t="shared" ca="1" si="19"/>
        <v>1236</v>
      </c>
      <c r="N83" s="45" t="str">
        <f t="shared" si="20"/>
        <v/>
      </c>
      <c r="O83" s="45">
        <f t="shared" si="21"/>
        <v>0.88000000000001444</v>
      </c>
      <c r="P83" s="46">
        <f t="shared" si="25"/>
        <v>0.62539627588141455</v>
      </c>
      <c r="Q83" s="45">
        <f t="shared" si="22"/>
        <v>0.79999999999999716</v>
      </c>
      <c r="R83" s="45">
        <f t="shared" si="23"/>
        <v>1.6800000000000117</v>
      </c>
      <c r="S83" s="46">
        <f t="shared" si="24"/>
        <v>1.4253962758814116</v>
      </c>
    </row>
    <row r="84" spans="1:19" x14ac:dyDescent="0.25">
      <c r="B84" s="71"/>
      <c r="C84" s="66"/>
      <c r="D84" s="71">
        <v>0.02</v>
      </c>
      <c r="E84" s="71">
        <v>1352</v>
      </c>
      <c r="F84" s="67">
        <f t="shared" si="12"/>
        <v>0.57777777777777783</v>
      </c>
      <c r="G84" s="71">
        <v>1359</v>
      </c>
      <c r="H84" s="67">
        <f t="shared" si="13"/>
        <v>0.58263888888888882</v>
      </c>
      <c r="I84" s="44">
        <f t="shared" si="15"/>
        <v>0.58611111111111103</v>
      </c>
      <c r="J84" s="45" t="str">
        <f t="shared" si="16"/>
        <v/>
      </c>
      <c r="K84" s="45">
        <f t="shared" si="17"/>
        <v>6.9999999999998153</v>
      </c>
      <c r="L84" s="45">
        <f t="shared" si="18"/>
        <v>3</v>
      </c>
      <c r="M84" s="54">
        <f t="shared" ca="1" si="19"/>
        <v>1236</v>
      </c>
      <c r="N84" s="45">
        <f t="shared" ca="1" si="20"/>
        <v>87.999999999999844</v>
      </c>
      <c r="O84" s="45">
        <f t="shared" si="21"/>
        <v>0.05</v>
      </c>
      <c r="P84" s="46">
        <f t="shared" si="25"/>
        <v>1.0096958881694557E-2</v>
      </c>
      <c r="Q84" s="45">
        <f t="shared" si="22"/>
        <v>0.13999999999999632</v>
      </c>
      <c r="R84" s="45">
        <f t="shared" si="23"/>
        <v>0.18999999999999634</v>
      </c>
      <c r="S84" s="46">
        <f t="shared" si="24"/>
        <v>0.15009695888169089</v>
      </c>
    </row>
    <row r="85" spans="1:19" x14ac:dyDescent="0.25">
      <c r="A85" s="77">
        <v>36858</v>
      </c>
      <c r="B85" s="71">
        <v>1433</v>
      </c>
      <c r="C85" s="66"/>
      <c r="D85" s="71">
        <v>1.4E-2</v>
      </c>
      <c r="E85" s="71">
        <v>1529</v>
      </c>
      <c r="F85" s="67">
        <f t="shared" si="12"/>
        <v>0.64513888888888882</v>
      </c>
      <c r="G85" s="71">
        <v>1532</v>
      </c>
      <c r="H85" s="67">
        <f t="shared" si="13"/>
        <v>0.64722222222222225</v>
      </c>
      <c r="I85" s="44" t="str">
        <f t="shared" si="15"/>
        <v/>
      </c>
      <c r="J85" s="45">
        <f t="shared" si="16"/>
        <v>7.9999999999999716</v>
      </c>
      <c r="K85" s="45">
        <f t="shared" si="17"/>
        <v>3.0000000000001492</v>
      </c>
      <c r="L85" s="45">
        <f t="shared" si="18"/>
        <v>1</v>
      </c>
      <c r="M85" s="54">
        <f t="shared" ca="1" si="19"/>
        <v>1433</v>
      </c>
      <c r="N85" s="45" t="str">
        <f t="shared" si="20"/>
        <v/>
      </c>
      <c r="O85" s="45">
        <f t="shared" si="21"/>
        <v>1.2559999999999956</v>
      </c>
      <c r="P85" s="46">
        <f t="shared" si="25"/>
        <v>0.7465761946338787</v>
      </c>
      <c r="Q85" s="45">
        <f t="shared" si="22"/>
        <v>4.2000000000002091E-2</v>
      </c>
      <c r="R85" s="45">
        <f t="shared" si="23"/>
        <v>1.2979999999999976</v>
      </c>
      <c r="S85" s="46">
        <f t="shared" si="24"/>
        <v>0.78857619463388073</v>
      </c>
    </row>
    <row r="86" spans="1:19" x14ac:dyDescent="0.25">
      <c r="B86" s="71"/>
      <c r="C86" s="66"/>
      <c r="D86" s="71">
        <v>0.3</v>
      </c>
      <c r="E86" s="71">
        <v>1540</v>
      </c>
      <c r="F86" s="67">
        <f t="shared" si="12"/>
        <v>0.65277777777777779</v>
      </c>
      <c r="G86" s="71">
        <v>1544</v>
      </c>
      <c r="H86" s="67">
        <f t="shared" si="13"/>
        <v>0.65555555555555556</v>
      </c>
      <c r="I86" s="44" t="str">
        <f t="shared" si="15"/>
        <v/>
      </c>
      <c r="J86" s="45">
        <f t="shared" si="16"/>
        <v>4.9999999999999822</v>
      </c>
      <c r="K86" s="45">
        <f t="shared" si="17"/>
        <v>3.9999999999999858</v>
      </c>
      <c r="L86" s="45">
        <f t="shared" si="18"/>
        <v>2</v>
      </c>
      <c r="M86" s="54">
        <f t="shared" ca="1" si="19"/>
        <v>1433</v>
      </c>
      <c r="N86" s="45" t="str">
        <f t="shared" si="20"/>
        <v/>
      </c>
      <c r="O86" s="45">
        <f t="shared" si="21"/>
        <v>0.94999999999999662</v>
      </c>
      <c r="P86" s="46">
        <f t="shared" si="25"/>
        <v>0.83223209269005327</v>
      </c>
      <c r="Q86" s="45">
        <f t="shared" si="22"/>
        <v>1.1999999999999957</v>
      </c>
      <c r="R86" s="45">
        <f t="shared" si="23"/>
        <v>2.1499999999999924</v>
      </c>
      <c r="S86" s="46">
        <f t="shared" si="24"/>
        <v>2.032232092690049</v>
      </c>
    </row>
    <row r="87" spans="1:19" x14ac:dyDescent="0.25">
      <c r="B87" s="71"/>
      <c r="C87" s="66"/>
      <c r="D87" s="71">
        <v>0.08</v>
      </c>
      <c r="E87" s="71">
        <v>1549</v>
      </c>
      <c r="F87" s="67">
        <f t="shared" si="12"/>
        <v>0.65902777777777777</v>
      </c>
      <c r="G87" s="71">
        <v>1554</v>
      </c>
      <c r="H87" s="67">
        <f t="shared" si="13"/>
        <v>0.66249999999999998</v>
      </c>
      <c r="I87" s="44" t="str">
        <f t="shared" si="15"/>
        <v/>
      </c>
      <c r="J87" s="45">
        <f t="shared" si="16"/>
        <v>4.9999999999999822</v>
      </c>
      <c r="K87" s="45">
        <f t="shared" si="17"/>
        <v>4.9999999999999822</v>
      </c>
      <c r="L87" s="45">
        <f t="shared" si="18"/>
        <v>3</v>
      </c>
      <c r="M87" s="54">
        <f ca="1">OFFSET(B87,-L87+1,0)</f>
        <v>1433</v>
      </c>
      <c r="N87" s="45" t="str">
        <f t="shared" si="20"/>
        <v/>
      </c>
      <c r="O87" s="45">
        <f t="shared" si="21"/>
        <v>1.8249999999999935</v>
      </c>
      <c r="P87" s="46">
        <f t="shared" si="25"/>
        <v>1.3604242219033607</v>
      </c>
      <c r="Q87" s="45">
        <f t="shared" si="22"/>
        <v>0.39999999999999858</v>
      </c>
      <c r="R87" s="45">
        <f t="shared" si="23"/>
        <v>2.2249999999999921</v>
      </c>
      <c r="S87" s="46">
        <f t="shared" si="24"/>
        <v>1.7604242219033592</v>
      </c>
    </row>
    <row r="88" spans="1:19" x14ac:dyDescent="0.25">
      <c r="B88" s="71"/>
      <c r="C88" s="66"/>
      <c r="D88" s="71">
        <v>0.65</v>
      </c>
      <c r="E88" s="71">
        <v>1559</v>
      </c>
      <c r="F88" s="67">
        <f t="shared" si="12"/>
        <v>0.66597222222222219</v>
      </c>
      <c r="G88" s="71">
        <v>1602</v>
      </c>
      <c r="H88" s="67">
        <f t="shared" si="13"/>
        <v>0.66805555555555562</v>
      </c>
      <c r="I88" s="44" t="str">
        <f t="shared" si="15"/>
        <v/>
      </c>
      <c r="J88" s="45">
        <f t="shared" si="16"/>
        <v>7.9999999999999716</v>
      </c>
      <c r="K88" s="45">
        <f t="shared" si="17"/>
        <v>3.0000000000001492</v>
      </c>
      <c r="L88" s="45">
        <f t="shared" si="18"/>
        <v>4</v>
      </c>
      <c r="M88" s="54">
        <f t="shared" ca="1" si="19"/>
        <v>1433</v>
      </c>
      <c r="N88" s="45" t="str">
        <f t="shared" si="20"/>
        <v/>
      </c>
      <c r="O88" s="45">
        <f t="shared" si="21"/>
        <v>2.8399999999999896</v>
      </c>
      <c r="P88" s="46">
        <f t="shared" si="25"/>
        <v>1.9810185911791625</v>
      </c>
      <c r="Q88" s="45">
        <f t="shared" si="22"/>
        <v>1.950000000000097</v>
      </c>
      <c r="R88" s="45">
        <f t="shared" si="23"/>
        <v>4.7900000000000862</v>
      </c>
      <c r="S88" s="46">
        <f t="shared" si="24"/>
        <v>3.9310185911792592</v>
      </c>
    </row>
    <row r="89" spans="1:19" x14ac:dyDescent="0.25">
      <c r="B89" s="71"/>
      <c r="C89" s="66"/>
      <c r="D89" s="71">
        <v>0.06</v>
      </c>
      <c r="E89" s="71">
        <v>1610</v>
      </c>
      <c r="F89" s="67">
        <f t="shared" si="12"/>
        <v>0.67361111111111116</v>
      </c>
      <c r="G89" s="71">
        <v>1612</v>
      </c>
      <c r="H89" s="67">
        <f t="shared" si="13"/>
        <v>0.67499999999999993</v>
      </c>
      <c r="I89" s="44">
        <f t="shared" si="15"/>
        <v>0.67847222222222214</v>
      </c>
      <c r="J89" s="45" t="str">
        <f t="shared" si="16"/>
        <v/>
      </c>
      <c r="K89" s="45">
        <f t="shared" si="17"/>
        <v>1.999999999999833</v>
      </c>
      <c r="L89" s="45">
        <f t="shared" si="18"/>
        <v>5</v>
      </c>
      <c r="M89" s="54">
        <f t="shared" ca="1" si="19"/>
        <v>1433</v>
      </c>
      <c r="N89" s="45">
        <f t="shared" ca="1" si="20"/>
        <v>103.99999999999979</v>
      </c>
      <c r="O89" s="45">
        <f t="shared" si="21"/>
        <v>0.15</v>
      </c>
      <c r="P89" s="46">
        <f t="shared" si="25"/>
        <v>2.726709375618297E-2</v>
      </c>
      <c r="Q89" s="45">
        <f t="shared" si="22"/>
        <v>0.11999999999998998</v>
      </c>
      <c r="R89" s="45">
        <f t="shared" si="23"/>
        <v>0.26999999999998997</v>
      </c>
      <c r="S89" s="46">
        <f t="shared" si="24"/>
        <v>0.14726709375617295</v>
      </c>
    </row>
    <row r="90" spans="1:19" x14ac:dyDescent="0.25">
      <c r="A90" s="77">
        <v>36859</v>
      </c>
      <c r="B90" s="71">
        <v>1139</v>
      </c>
      <c r="C90" s="66"/>
      <c r="D90" s="71">
        <v>0.01</v>
      </c>
      <c r="E90" s="71">
        <v>1327</v>
      </c>
      <c r="F90" s="67">
        <f t="shared" si="12"/>
        <v>0.56041666666666667</v>
      </c>
      <c r="G90" s="71">
        <v>1333</v>
      </c>
      <c r="H90" s="67">
        <f t="shared" si="13"/>
        <v>0.56458333333333333</v>
      </c>
      <c r="I90" s="44" t="str">
        <f t="shared" si="15"/>
        <v/>
      </c>
      <c r="J90" s="45">
        <f t="shared" si="16"/>
        <v>3.9999999999999858</v>
      </c>
      <c r="K90" s="45">
        <f t="shared" si="17"/>
        <v>5.9999999999999787</v>
      </c>
      <c r="L90" s="45">
        <f t="shared" si="18"/>
        <v>1</v>
      </c>
      <c r="M90" s="54">
        <f t="shared" ca="1" si="19"/>
        <v>1139</v>
      </c>
      <c r="N90" s="45" t="str">
        <f t="shared" si="20"/>
        <v/>
      </c>
      <c r="O90" s="45">
        <f t="shared" si="21"/>
        <v>0.21999999999999922</v>
      </c>
      <c r="P90" s="46">
        <f t="shared" si="25"/>
        <v>0.15635212440691129</v>
      </c>
      <c r="Q90" s="45">
        <f t="shared" si="22"/>
        <v>5.999999999999979E-2</v>
      </c>
      <c r="R90" s="45">
        <f t="shared" si="23"/>
        <v>0.27999999999999903</v>
      </c>
      <c r="S90" s="46">
        <f t="shared" si="24"/>
        <v>0.21635212440691109</v>
      </c>
    </row>
    <row r="91" spans="1:19" x14ac:dyDescent="0.25">
      <c r="B91" s="71"/>
      <c r="C91" s="66"/>
      <c r="D91" s="71">
        <v>0.1</v>
      </c>
      <c r="E91" s="71">
        <v>1337</v>
      </c>
      <c r="F91" s="67">
        <f t="shared" si="12"/>
        <v>0.56736111111111109</v>
      </c>
      <c r="G91" s="71">
        <v>1352</v>
      </c>
      <c r="H91" s="67">
        <f t="shared" si="13"/>
        <v>0.57777777777777783</v>
      </c>
      <c r="I91" s="44">
        <f t="shared" si="15"/>
        <v>0.58125000000000004</v>
      </c>
      <c r="J91" s="45" t="str">
        <f t="shared" si="16"/>
        <v/>
      </c>
      <c r="K91" s="45">
        <f t="shared" si="17"/>
        <v>15.000000000000107</v>
      </c>
      <c r="L91" s="45">
        <f t="shared" si="18"/>
        <v>2</v>
      </c>
      <c r="M91" s="54">
        <f t="shared" ca="1" si="19"/>
        <v>1139</v>
      </c>
      <c r="N91" s="45">
        <f t="shared" ca="1" si="20"/>
        <v>138.00000000000006</v>
      </c>
      <c r="O91" s="45">
        <f t="shared" si="21"/>
        <v>0.25</v>
      </c>
      <c r="P91" s="46">
        <f t="shared" si="25"/>
        <v>4.342905372259271E-2</v>
      </c>
      <c r="Q91" s="45">
        <f t="shared" si="22"/>
        <v>1.5000000000000107</v>
      </c>
      <c r="R91" s="45">
        <f t="shared" si="23"/>
        <v>1.7500000000000107</v>
      </c>
      <c r="S91" s="46">
        <f t="shared" si="24"/>
        <v>1.5434290537226034</v>
      </c>
    </row>
    <row r="92" spans="1:19" x14ac:dyDescent="0.25">
      <c r="A92" s="77">
        <v>36861</v>
      </c>
      <c r="B92" s="71">
        <v>1313</v>
      </c>
      <c r="C92" s="66"/>
      <c r="D92" s="71">
        <v>1.7999999999999999E-2</v>
      </c>
      <c r="E92" s="71">
        <v>1400</v>
      </c>
      <c r="F92" s="67">
        <f t="shared" si="12"/>
        <v>0.58333333333333337</v>
      </c>
      <c r="G92" s="71">
        <v>1405</v>
      </c>
      <c r="H92" s="67">
        <f t="shared" si="13"/>
        <v>0.58680555555555558</v>
      </c>
      <c r="I92" s="44">
        <f t="shared" si="15"/>
        <v>0.59027777777777779</v>
      </c>
      <c r="J92" s="45" t="str">
        <f t="shared" si="16"/>
        <v/>
      </c>
      <c r="K92" s="45">
        <f t="shared" si="17"/>
        <v>4.9999999999999822</v>
      </c>
      <c r="L92" s="45">
        <f t="shared" si="18"/>
        <v>1</v>
      </c>
      <c r="M92" s="54">
        <f t="shared" ca="1" si="19"/>
        <v>1313</v>
      </c>
      <c r="N92" s="45">
        <f t="shared" ca="1" si="20"/>
        <v>56.999999999999957</v>
      </c>
      <c r="O92" s="45">
        <f t="shared" si="21"/>
        <v>4.4999999999999998E-2</v>
      </c>
      <c r="P92" s="46">
        <f t="shared" si="25"/>
        <v>9.1849285721059895E-3</v>
      </c>
      <c r="Q92" s="45">
        <f t="shared" si="22"/>
        <v>8.9999999999999677E-2</v>
      </c>
      <c r="R92" s="45">
        <f t="shared" si="23"/>
        <v>0.13499999999999968</v>
      </c>
      <c r="S92" s="46">
        <f t="shared" si="24"/>
        <v>9.9184928572105674E-2</v>
      </c>
    </row>
    <row r="93" spans="1:19" x14ac:dyDescent="0.25">
      <c r="A93" s="77">
        <v>36866</v>
      </c>
      <c r="B93" s="71">
        <v>1447</v>
      </c>
      <c r="C93" s="66"/>
      <c r="D93" s="71">
        <v>0.01</v>
      </c>
      <c r="E93" s="71">
        <v>1541</v>
      </c>
      <c r="F93" s="67">
        <f t="shared" si="12"/>
        <v>0.65347222222222223</v>
      </c>
      <c r="G93" s="71">
        <v>1543</v>
      </c>
      <c r="H93" s="67">
        <f t="shared" si="13"/>
        <v>0.65486111111111112</v>
      </c>
      <c r="I93" s="44" t="str">
        <f t="shared" si="15"/>
        <v/>
      </c>
      <c r="J93" s="45">
        <f t="shared" si="16"/>
        <v>3.9999999999999858</v>
      </c>
      <c r="K93" s="45">
        <f t="shared" si="17"/>
        <v>1.9999999999999929</v>
      </c>
      <c r="L93" s="45">
        <f t="shared" si="18"/>
        <v>1</v>
      </c>
      <c r="M93" s="54">
        <f t="shared" ca="1" si="19"/>
        <v>1447</v>
      </c>
      <c r="N93" s="45" t="str">
        <f t="shared" si="20"/>
        <v/>
      </c>
      <c r="O93" s="45">
        <f t="shared" si="21"/>
        <v>0.21999999999999922</v>
      </c>
      <c r="P93" s="46">
        <f t="shared" si="25"/>
        <v>0.15635212440691129</v>
      </c>
      <c r="Q93" s="45">
        <f t="shared" si="22"/>
        <v>1.9999999999999931E-2</v>
      </c>
      <c r="R93" s="45">
        <f t="shared" si="23"/>
        <v>0.23999999999999916</v>
      </c>
      <c r="S93" s="46">
        <f t="shared" si="24"/>
        <v>0.17635212440691123</v>
      </c>
    </row>
    <row r="94" spans="1:19" x14ac:dyDescent="0.25">
      <c r="A94" s="77"/>
      <c r="B94" s="71"/>
      <c r="C94" s="66"/>
      <c r="D94" s="71">
        <v>0.1</v>
      </c>
      <c r="E94" s="71">
        <v>1547</v>
      </c>
      <c r="F94" s="67">
        <f t="shared" si="12"/>
        <v>0.65763888888888888</v>
      </c>
      <c r="G94" s="71">
        <v>1549</v>
      </c>
      <c r="H94" s="67">
        <f t="shared" si="13"/>
        <v>0.65902777777777777</v>
      </c>
      <c r="I94" s="44" t="str">
        <f t="shared" si="15"/>
        <v/>
      </c>
      <c r="J94" s="45">
        <f t="shared" si="16"/>
        <v>6.9999999999999751</v>
      </c>
      <c r="K94" s="45">
        <f t="shared" si="17"/>
        <v>1.9999999999999929</v>
      </c>
      <c r="L94" s="45">
        <f t="shared" si="18"/>
        <v>2</v>
      </c>
      <c r="M94" s="54">
        <f t="shared" ca="1" si="19"/>
        <v>1447</v>
      </c>
      <c r="N94" s="45" t="str">
        <f t="shared" si="20"/>
        <v/>
      </c>
      <c r="O94" s="45">
        <f t="shared" si="21"/>
        <v>0.38499999999999862</v>
      </c>
      <c r="P94" s="46">
        <f t="shared" si="25"/>
        <v>0.27361621771209471</v>
      </c>
      <c r="Q94" s="45">
        <f t="shared" si="22"/>
        <v>0.19999999999999929</v>
      </c>
      <c r="R94" s="45">
        <f t="shared" si="23"/>
        <v>0.58499999999999797</v>
      </c>
      <c r="S94" s="46">
        <f t="shared" si="24"/>
        <v>0.473616217712094</v>
      </c>
    </row>
    <row r="95" spans="1:19" x14ac:dyDescent="0.25">
      <c r="B95" s="71"/>
      <c r="C95" s="66"/>
      <c r="D95" s="71">
        <v>0.01</v>
      </c>
      <c r="E95" s="71">
        <v>1556</v>
      </c>
      <c r="F95" s="67">
        <f>VALUE(CONCATENATE(LEFT(E95,LEN(E95)-2),":",RIGHT(E95,2)))</f>
        <v>0.66388888888888886</v>
      </c>
      <c r="G95" s="71">
        <v>1558</v>
      </c>
      <c r="H95" s="67">
        <f t="shared" si="13"/>
        <v>0.66527777777777775</v>
      </c>
      <c r="I95" s="44">
        <f t="shared" si="15"/>
        <v>0.66874999999999996</v>
      </c>
      <c r="J95" s="45" t="str">
        <f t="shared" si="16"/>
        <v/>
      </c>
      <c r="K95" s="45">
        <f t="shared" si="17"/>
        <v>1.9999999999999929</v>
      </c>
      <c r="L95" s="45">
        <f t="shared" si="18"/>
        <v>3</v>
      </c>
      <c r="M95" s="54">
        <f t="shared" ca="1" si="19"/>
        <v>1447</v>
      </c>
      <c r="N95" s="45">
        <f t="shared" ca="1" si="20"/>
        <v>75.999999999999886</v>
      </c>
      <c r="O95" s="45">
        <f t="shared" si="21"/>
        <v>2.5000000000000001E-2</v>
      </c>
      <c r="P95" s="46">
        <f t="shared" si="25"/>
        <v>5.4281443780592247E-3</v>
      </c>
      <c r="Q95" s="45">
        <f t="shared" si="22"/>
        <v>1.9999999999999931E-2</v>
      </c>
      <c r="R95" s="45">
        <f t="shared" si="23"/>
        <v>4.4999999999999929E-2</v>
      </c>
      <c r="S95" s="46">
        <f t="shared" si="24"/>
        <v>2.5428144378059157E-2</v>
      </c>
    </row>
    <row r="96" spans="1:19" x14ac:dyDescent="0.25">
      <c r="A96" s="77">
        <v>36871</v>
      </c>
      <c r="B96" s="71">
        <v>1330</v>
      </c>
      <c r="C96" s="66"/>
      <c r="D96" s="71">
        <v>0.01</v>
      </c>
      <c r="E96" s="71">
        <v>1440</v>
      </c>
      <c r="F96" s="67">
        <f t="shared" si="12"/>
        <v>0.61111111111111105</v>
      </c>
      <c r="G96" s="71">
        <v>1446</v>
      </c>
      <c r="H96" s="67">
        <f t="shared" si="13"/>
        <v>0.61527777777777781</v>
      </c>
      <c r="I96" s="44" t="str">
        <f t="shared" si="15"/>
        <v/>
      </c>
      <c r="J96" s="45">
        <f t="shared" si="16"/>
        <v>6.9999999999999751</v>
      </c>
      <c r="K96" s="45">
        <f t="shared" si="17"/>
        <v>6.0000000000001386</v>
      </c>
      <c r="L96" s="45">
        <f t="shared" si="18"/>
        <v>1</v>
      </c>
      <c r="M96" s="54">
        <f t="shared" ca="1" si="19"/>
        <v>1330</v>
      </c>
      <c r="N96" s="45" t="str">
        <f t="shared" si="20"/>
        <v/>
      </c>
      <c r="O96" s="45">
        <f t="shared" si="21"/>
        <v>0.38499999999999862</v>
      </c>
      <c r="P96" s="46">
        <f t="shared" si="25"/>
        <v>0.27361621771209477</v>
      </c>
      <c r="Q96" s="45">
        <f t="shared" si="22"/>
        <v>6.0000000000001386E-2</v>
      </c>
      <c r="R96" s="45">
        <f t="shared" si="23"/>
        <v>0.44500000000000001</v>
      </c>
      <c r="S96" s="46">
        <f t="shared" si="24"/>
        <v>0.33361621771209615</v>
      </c>
    </row>
    <row r="97" spans="1:19" x14ac:dyDescent="0.25">
      <c r="A97" s="77"/>
      <c r="B97" s="71"/>
      <c r="C97" s="66"/>
      <c r="D97" s="71">
        <v>0.1</v>
      </c>
      <c r="E97" s="71">
        <v>1453</v>
      </c>
      <c r="F97" s="67">
        <f t="shared" si="12"/>
        <v>0.62013888888888891</v>
      </c>
      <c r="G97" s="71">
        <v>1457</v>
      </c>
      <c r="H97" s="67">
        <f t="shared" si="13"/>
        <v>0.62291666666666667</v>
      </c>
      <c r="I97" s="44" t="str">
        <f t="shared" si="15"/>
        <v/>
      </c>
      <c r="J97" s="45">
        <f t="shared" si="16"/>
        <v>6.9999999999999751</v>
      </c>
      <c r="K97" s="45">
        <f t="shared" si="17"/>
        <v>3.9999999999999858</v>
      </c>
      <c r="L97" s="45">
        <f t="shared" si="18"/>
        <v>2</v>
      </c>
      <c r="M97" s="54">
        <f t="shared" ca="1" si="19"/>
        <v>1330</v>
      </c>
      <c r="N97" s="45" t="str">
        <f t="shared" si="20"/>
        <v/>
      </c>
      <c r="O97" s="45">
        <f t="shared" si="21"/>
        <v>0.76999999999999724</v>
      </c>
      <c r="P97" s="46">
        <f t="shared" si="25"/>
        <v>0.76788111209657972</v>
      </c>
      <c r="Q97" s="45">
        <f t="shared" si="22"/>
        <v>0.39999999999999858</v>
      </c>
      <c r="R97" s="45">
        <f t="shared" si="23"/>
        <v>1.1699999999999959</v>
      </c>
      <c r="S97" s="46">
        <f t="shared" si="24"/>
        <v>1.1678811120965782</v>
      </c>
    </row>
    <row r="98" spans="1:19" x14ac:dyDescent="0.25">
      <c r="B98" s="71"/>
      <c r="C98" s="66"/>
      <c r="D98" s="71">
        <v>0.12</v>
      </c>
      <c r="E98" s="71">
        <v>1504</v>
      </c>
      <c r="F98" s="67">
        <f t="shared" si="12"/>
        <v>0.62777777777777777</v>
      </c>
      <c r="G98" s="71">
        <v>1509</v>
      </c>
      <c r="H98" s="67">
        <f t="shared" si="13"/>
        <v>0.63124999999999998</v>
      </c>
      <c r="I98" s="44">
        <f t="shared" si="15"/>
        <v>0.63472222222222219</v>
      </c>
      <c r="J98" s="45" t="str">
        <f t="shared" si="16"/>
        <v/>
      </c>
      <c r="K98" s="45">
        <f t="shared" si="17"/>
        <v>4.9999999999999822</v>
      </c>
      <c r="L98" s="45">
        <f t="shared" si="18"/>
        <v>3</v>
      </c>
      <c r="M98" s="54">
        <f t="shared" ca="1" si="19"/>
        <v>1330</v>
      </c>
      <c r="N98" s="45">
        <f t="shared" ca="1" si="20"/>
        <v>103.99999999999994</v>
      </c>
      <c r="O98" s="45">
        <f t="shared" si="21"/>
        <v>0.3</v>
      </c>
      <c r="P98" s="46">
        <f t="shared" si="25"/>
        <v>5.1302511228153068E-2</v>
      </c>
      <c r="Q98" s="45">
        <f t="shared" si="22"/>
        <v>0.59999999999999787</v>
      </c>
      <c r="R98" s="45">
        <f t="shared" si="23"/>
        <v>0.89999999999999791</v>
      </c>
      <c r="S98" s="46">
        <f t="shared" si="24"/>
        <v>0.65130251122815097</v>
      </c>
    </row>
    <row r="99" spans="1:19" x14ac:dyDescent="0.25">
      <c r="A99" s="77">
        <v>36872</v>
      </c>
      <c r="B99" s="71">
        <v>1308</v>
      </c>
      <c r="C99" s="66"/>
      <c r="D99" s="71">
        <v>1.4E-2</v>
      </c>
      <c r="E99" s="71">
        <v>1355</v>
      </c>
      <c r="F99" s="67">
        <f t="shared" si="12"/>
        <v>0.57986111111111105</v>
      </c>
      <c r="G99" s="71">
        <v>1358</v>
      </c>
      <c r="H99" s="67">
        <f t="shared" si="13"/>
        <v>0.58194444444444449</v>
      </c>
      <c r="I99" s="44" t="str">
        <f t="shared" si="15"/>
        <v/>
      </c>
      <c r="J99" s="45">
        <f t="shared" si="16"/>
        <v>6.9999999999999751</v>
      </c>
      <c r="K99" s="45">
        <f t="shared" si="17"/>
        <v>3.0000000000001492</v>
      </c>
      <c r="L99" s="45">
        <f t="shared" si="18"/>
        <v>1</v>
      </c>
      <c r="M99" s="54">
        <f t="shared" ca="1" si="19"/>
        <v>1308</v>
      </c>
      <c r="N99" s="45" t="str">
        <f t="shared" si="20"/>
        <v/>
      </c>
      <c r="O99" s="45">
        <f t="shared" si="21"/>
        <v>5.6489999999999805</v>
      </c>
      <c r="P99" s="46">
        <f t="shared" si="25"/>
        <v>2.3428708673609413</v>
      </c>
      <c r="Q99" s="45">
        <f t="shared" si="22"/>
        <v>4.2000000000002091E-2</v>
      </c>
      <c r="R99" s="45">
        <f t="shared" si="23"/>
        <v>5.690999999999983</v>
      </c>
      <c r="S99" s="46">
        <f t="shared" si="24"/>
        <v>2.3848708673609433</v>
      </c>
    </row>
    <row r="100" spans="1:19" x14ac:dyDescent="0.25">
      <c r="B100" s="71"/>
      <c r="C100" s="66"/>
      <c r="D100" s="71">
        <v>1.6</v>
      </c>
      <c r="E100" s="71">
        <v>1405</v>
      </c>
      <c r="F100" s="67">
        <f t="shared" si="12"/>
        <v>0.58680555555555558</v>
      </c>
      <c r="G100" s="71">
        <v>1408</v>
      </c>
      <c r="H100" s="67">
        <f t="shared" si="13"/>
        <v>0.58888888888888891</v>
      </c>
      <c r="I100" s="44" t="str">
        <f t="shared" si="15"/>
        <v/>
      </c>
      <c r="J100" s="45">
        <f t="shared" si="16"/>
        <v>9.9999999999999645</v>
      </c>
      <c r="K100" s="45">
        <f t="shared" si="17"/>
        <v>2.9999999999999893</v>
      </c>
      <c r="L100" s="45">
        <f t="shared" si="18"/>
        <v>2</v>
      </c>
      <c r="M100" s="54">
        <f t="shared" ca="1" si="19"/>
        <v>1308</v>
      </c>
      <c r="N100" s="45" t="str">
        <f t="shared" si="20"/>
        <v/>
      </c>
      <c r="O100" s="45">
        <f t="shared" si="21"/>
        <v>8.0799999999999716</v>
      </c>
      <c r="P100" s="46">
        <f t="shared" si="25"/>
        <v>3.4396585104171238</v>
      </c>
      <c r="Q100" s="45">
        <f t="shared" si="22"/>
        <v>4.7999999999999829</v>
      </c>
      <c r="R100" s="45">
        <f t="shared" si="23"/>
        <v>12.879999999999955</v>
      </c>
      <c r="S100" s="46">
        <f t="shared" si="24"/>
        <v>8.2396585104171063</v>
      </c>
    </row>
    <row r="101" spans="1:19" x14ac:dyDescent="0.25">
      <c r="B101" s="71"/>
      <c r="C101" s="66"/>
      <c r="D101" s="71">
        <v>1.6E-2</v>
      </c>
      <c r="E101" s="71">
        <v>1418</v>
      </c>
      <c r="F101" s="67">
        <f t="shared" si="12"/>
        <v>0.59583333333333333</v>
      </c>
      <c r="G101" s="71">
        <v>1420</v>
      </c>
      <c r="H101" s="67">
        <f t="shared" si="13"/>
        <v>0.59722222222222221</v>
      </c>
      <c r="I101" s="44">
        <f t="shared" si="15"/>
        <v>0.60069444444444442</v>
      </c>
      <c r="J101" s="45" t="str">
        <f t="shared" si="16"/>
        <v/>
      </c>
      <c r="K101" s="45">
        <f t="shared" si="17"/>
        <v>1.9999999999999929</v>
      </c>
      <c r="L101" s="45">
        <f t="shared" si="18"/>
        <v>3</v>
      </c>
      <c r="M101" s="54">
        <f t="shared" ca="1" si="19"/>
        <v>1308</v>
      </c>
      <c r="N101" s="45">
        <f t="shared" ca="1" si="20"/>
        <v>77.000000000000043</v>
      </c>
      <c r="O101" s="45">
        <f t="shared" si="21"/>
        <v>0.04</v>
      </c>
      <c r="P101" s="46">
        <f t="shared" si="25"/>
        <v>8.2636616258003528E-3</v>
      </c>
      <c r="Q101" s="45">
        <f t="shared" si="22"/>
        <v>3.199999999999989E-2</v>
      </c>
      <c r="R101" s="45">
        <f t="shared" si="23"/>
        <v>7.1999999999999897E-2</v>
      </c>
      <c r="S101" s="46">
        <f t="shared" si="24"/>
        <v>4.0263661625800244E-2</v>
      </c>
    </row>
    <row r="102" spans="1:19" x14ac:dyDescent="0.25">
      <c r="A102" s="77">
        <v>36872</v>
      </c>
      <c r="B102" s="71">
        <v>1447</v>
      </c>
      <c r="D102" s="71">
        <v>0.01</v>
      </c>
      <c r="E102" s="71">
        <v>1543</v>
      </c>
      <c r="F102" s="67">
        <f t="shared" si="12"/>
        <v>0.65486111111111112</v>
      </c>
      <c r="G102" s="71">
        <v>1552</v>
      </c>
      <c r="H102" s="67">
        <f t="shared" si="13"/>
        <v>0.66111111111111109</v>
      </c>
      <c r="I102" s="44" t="str">
        <f t="shared" si="15"/>
        <v/>
      </c>
      <c r="J102" s="45">
        <f t="shared" si="16"/>
        <v>8.999999999999968</v>
      </c>
      <c r="K102" s="45">
        <f t="shared" si="17"/>
        <v>8.999999999999968</v>
      </c>
      <c r="L102" s="45">
        <f t="shared" si="18"/>
        <v>1</v>
      </c>
      <c r="M102" s="54">
        <f t="shared" ca="1" si="19"/>
        <v>1447</v>
      </c>
      <c r="N102" s="45" t="str">
        <f t="shared" si="20"/>
        <v/>
      </c>
      <c r="O102" s="45">
        <f t="shared" si="21"/>
        <v>3.1949999999999883</v>
      </c>
      <c r="P102" s="46">
        <f t="shared" si="25"/>
        <v>1.4617279115290085</v>
      </c>
      <c r="Q102" s="45">
        <f t="shared" si="22"/>
        <v>8.9999999999999677E-2</v>
      </c>
      <c r="R102" s="45">
        <f t="shared" si="23"/>
        <v>3.2849999999999882</v>
      </c>
      <c r="S102" s="46">
        <f t="shared" si="24"/>
        <v>1.5517279115290081</v>
      </c>
    </row>
    <row r="103" spans="1:19" x14ac:dyDescent="0.25">
      <c r="A103" s="77"/>
      <c r="B103" s="71"/>
      <c r="D103" s="71">
        <v>0.7</v>
      </c>
      <c r="E103" s="71">
        <v>1601</v>
      </c>
      <c r="F103" s="67">
        <f t="shared" si="12"/>
        <v>0.66736111111111107</v>
      </c>
      <c r="G103" s="71">
        <v>1604</v>
      </c>
      <c r="H103" s="67">
        <f t="shared" si="13"/>
        <v>0.6694444444444444</v>
      </c>
      <c r="I103" s="44" t="str">
        <f t="shared" si="15"/>
        <v/>
      </c>
      <c r="J103" s="45">
        <f t="shared" si="16"/>
        <v>10.000000000000124</v>
      </c>
      <c r="K103" s="45">
        <f t="shared" si="17"/>
        <v>2.9999999999999893</v>
      </c>
      <c r="L103" s="45">
        <f t="shared" si="18"/>
        <v>2</v>
      </c>
      <c r="M103" s="54">
        <f t="shared" ca="1" si="19"/>
        <v>1447</v>
      </c>
      <c r="N103" s="45" t="str">
        <f t="shared" si="20"/>
        <v/>
      </c>
      <c r="O103" s="45">
        <f t="shared" si="21"/>
        <v>3.5700000000000442</v>
      </c>
      <c r="P103" s="46">
        <f t="shared" si="25"/>
        <v>1.7535997968303358</v>
      </c>
      <c r="Q103" s="45">
        <f t="shared" si="22"/>
        <v>2.0999999999999925</v>
      </c>
      <c r="R103" s="45">
        <f t="shared" si="23"/>
        <v>5.6700000000000372</v>
      </c>
      <c r="S103" s="46">
        <f t="shared" si="24"/>
        <v>3.8535997968303284</v>
      </c>
    </row>
    <row r="104" spans="1:19" x14ac:dyDescent="0.25">
      <c r="B104" s="71"/>
      <c r="D104" s="71">
        <v>1.4E-2</v>
      </c>
      <c r="E104" s="71">
        <v>1614</v>
      </c>
      <c r="F104" s="67">
        <f t="shared" si="12"/>
        <v>0.67638888888888893</v>
      </c>
      <c r="G104" s="71">
        <v>1617</v>
      </c>
      <c r="H104" s="67">
        <f t="shared" si="13"/>
        <v>0.67847222222222225</v>
      </c>
      <c r="I104" s="44">
        <f t="shared" si="15"/>
        <v>0.68194444444444446</v>
      </c>
      <c r="J104" s="45" t="str">
        <f t="shared" si="16"/>
        <v/>
      </c>
      <c r="K104" s="45">
        <f t="shared" si="17"/>
        <v>2.9999999999999893</v>
      </c>
      <c r="L104" s="45">
        <f t="shared" si="18"/>
        <v>3</v>
      </c>
      <c r="M104" s="54">
        <f t="shared" ca="1" si="19"/>
        <v>1447</v>
      </c>
      <c r="N104" s="45">
        <f t="shared" ca="1" si="20"/>
        <v>94.999999999999986</v>
      </c>
      <c r="O104" s="45">
        <f t="shared" si="21"/>
        <v>3.5000000000000003E-2</v>
      </c>
      <c r="P104" s="46">
        <f t="shared" si="25"/>
        <v>7.3317745176624972E-3</v>
      </c>
      <c r="Q104" s="45">
        <f t="shared" si="22"/>
        <v>4.199999999999985E-2</v>
      </c>
      <c r="R104" s="45">
        <f t="shared" si="23"/>
        <v>7.6999999999999846E-2</v>
      </c>
      <c r="S104" s="46">
        <f t="shared" si="24"/>
        <v>4.9331774517662345E-2</v>
      </c>
    </row>
    <row r="105" spans="1:19" x14ac:dyDescent="0.25">
      <c r="A105" s="77">
        <v>36888</v>
      </c>
      <c r="B105" s="71">
        <v>927</v>
      </c>
      <c r="D105" s="71">
        <v>0.01</v>
      </c>
      <c r="E105" s="71">
        <v>1044</v>
      </c>
      <c r="F105" s="67">
        <f t="shared" si="12"/>
        <v>0.44722222222222219</v>
      </c>
      <c r="G105" s="71">
        <v>1059</v>
      </c>
      <c r="H105" s="67">
        <f t="shared" si="13"/>
        <v>0.45763888888888887</v>
      </c>
      <c r="I105" s="44" t="str">
        <f t="shared" si="15"/>
        <v/>
      </c>
      <c r="J105" s="45">
        <f t="shared" si="16"/>
        <v>8.999999999999968</v>
      </c>
      <c r="K105" s="45">
        <f t="shared" si="17"/>
        <v>15.000000000000027</v>
      </c>
      <c r="L105" s="45">
        <f t="shared" si="18"/>
        <v>1</v>
      </c>
      <c r="M105" s="54">
        <f t="shared" ca="1" si="19"/>
        <v>927</v>
      </c>
      <c r="N105" s="45" t="str">
        <f t="shared" si="20"/>
        <v/>
      </c>
      <c r="O105" s="45">
        <f t="shared" si="21"/>
        <v>4.5449999999999839</v>
      </c>
      <c r="P105" s="46">
        <f t="shared" si="25"/>
        <v>1.934823508795702</v>
      </c>
      <c r="Q105" s="45">
        <f t="shared" si="22"/>
        <v>0.15000000000000027</v>
      </c>
      <c r="R105" s="45">
        <f t="shared" si="23"/>
        <v>4.6949999999999843</v>
      </c>
      <c r="S105" s="46">
        <f t="shared" si="24"/>
        <v>2.0848235087957021</v>
      </c>
    </row>
    <row r="106" spans="1:19" x14ac:dyDescent="0.25">
      <c r="B106" s="71"/>
      <c r="D106" s="71">
        <v>1</v>
      </c>
      <c r="E106" s="71">
        <v>1108</v>
      </c>
      <c r="F106" s="67">
        <f t="shared" si="12"/>
        <v>0.46388888888888885</v>
      </c>
      <c r="G106" s="71">
        <v>1135</v>
      </c>
      <c r="H106" s="67">
        <f t="shared" si="13"/>
        <v>0.4826388888888889</v>
      </c>
      <c r="I106" s="44">
        <f t="shared" si="15"/>
        <v>0.4861111111111111</v>
      </c>
      <c r="J106" s="45" t="str">
        <f t="shared" si="16"/>
        <v/>
      </c>
      <c r="K106" s="45">
        <f t="shared" si="17"/>
        <v>27.000000000000064</v>
      </c>
      <c r="L106" s="45">
        <f t="shared" si="18"/>
        <v>2</v>
      </c>
      <c r="M106" s="54">
        <f t="shared" ca="1" si="19"/>
        <v>927</v>
      </c>
      <c r="N106" s="45">
        <f t="shared" ca="1" si="20"/>
        <v>133</v>
      </c>
      <c r="O106" s="45">
        <f t="shared" si="21"/>
        <v>2.5</v>
      </c>
      <c r="P106" s="46">
        <f t="shared" si="25"/>
        <v>0.36191198291773735</v>
      </c>
      <c r="Q106" s="45">
        <f t="shared" si="22"/>
        <v>27.000000000000064</v>
      </c>
      <c r="R106" s="45">
        <f t="shared" si="23"/>
        <v>29.500000000000064</v>
      </c>
      <c r="S106" s="46">
        <f t="shared" si="24"/>
        <v>27.3619119829178</v>
      </c>
    </row>
    <row r="107" spans="1:19" x14ac:dyDescent="0.25">
      <c r="A107" s="77">
        <v>36889</v>
      </c>
      <c r="B107" s="71">
        <v>848</v>
      </c>
      <c r="C107" s="66"/>
      <c r="D107" s="71">
        <v>0.01</v>
      </c>
      <c r="E107" s="71">
        <v>945</v>
      </c>
      <c r="F107" s="67">
        <f t="shared" si="12"/>
        <v>0.40625</v>
      </c>
      <c r="G107" s="71">
        <v>953</v>
      </c>
      <c r="H107" s="67">
        <f t="shared" si="13"/>
        <v>0.41180555555555554</v>
      </c>
      <c r="I107" s="44" t="str">
        <f t="shared" si="15"/>
        <v/>
      </c>
      <c r="J107" s="45">
        <f t="shared" si="16"/>
        <v>16.000000000000021</v>
      </c>
      <c r="K107" s="45">
        <f t="shared" si="17"/>
        <v>7.9999999999999716</v>
      </c>
      <c r="L107" s="45">
        <f t="shared" si="18"/>
        <v>1</v>
      </c>
      <c r="M107" s="54">
        <f t="shared" ca="1" si="19"/>
        <v>848</v>
      </c>
      <c r="N107" s="45" t="str">
        <f t="shared" si="20"/>
        <v/>
      </c>
      <c r="O107" s="45">
        <f t="shared" si="21"/>
        <v>400.0800000000005</v>
      </c>
      <c r="P107" s="46">
        <f t="shared" si="25"/>
        <v>93.90997370539327</v>
      </c>
      <c r="Q107" s="45">
        <f t="shared" si="22"/>
        <v>7.9999999999999724E-2</v>
      </c>
      <c r="R107" s="45">
        <f t="shared" si="23"/>
        <v>400.16000000000048</v>
      </c>
      <c r="S107" s="46">
        <f t="shared" si="24"/>
        <v>93.989973705393268</v>
      </c>
    </row>
    <row r="108" spans="1:19" x14ac:dyDescent="0.25">
      <c r="B108" s="71"/>
      <c r="C108" s="66"/>
      <c r="D108" s="71">
        <v>50</v>
      </c>
      <c r="E108" s="71">
        <v>1009</v>
      </c>
      <c r="F108" s="67">
        <f t="shared" si="12"/>
        <v>0.42291666666666666</v>
      </c>
      <c r="G108" s="71">
        <v>1017</v>
      </c>
      <c r="H108" s="67">
        <f t="shared" si="13"/>
        <v>0.4284722222222222</v>
      </c>
      <c r="I108" s="44" t="str">
        <f t="shared" si="15"/>
        <v/>
      </c>
      <c r="J108" s="45">
        <f t="shared" si="16"/>
        <v>11.999999999999957</v>
      </c>
      <c r="K108" s="45">
        <f t="shared" si="17"/>
        <v>7.9999999999999716</v>
      </c>
      <c r="L108" s="45">
        <f t="shared" si="18"/>
        <v>2</v>
      </c>
      <c r="M108" s="54">
        <f t="shared" ca="1" si="19"/>
        <v>848</v>
      </c>
      <c r="N108" s="45" t="str">
        <f t="shared" si="20"/>
        <v/>
      </c>
      <c r="O108" s="45">
        <f t="shared" si="21"/>
        <v>1199.9999999999957</v>
      </c>
      <c r="P108" s="46">
        <f t="shared" si="25"/>
        <v>1092.2870852087683</v>
      </c>
      <c r="Q108" s="45">
        <f t="shared" si="22"/>
        <v>399.99999999999858</v>
      </c>
      <c r="R108" s="45">
        <f t="shared" si="23"/>
        <v>1599.9999999999943</v>
      </c>
      <c r="S108" s="46">
        <f t="shared" si="24"/>
        <v>1492.2870852087669</v>
      </c>
    </row>
    <row r="109" spans="1:19" x14ac:dyDescent="0.25">
      <c r="B109" s="71"/>
      <c r="C109" s="66"/>
      <c r="D109" s="71">
        <v>150</v>
      </c>
      <c r="E109" s="71">
        <v>1029</v>
      </c>
      <c r="F109" s="67">
        <f t="shared" si="12"/>
        <v>0.4368055555555555</v>
      </c>
      <c r="G109" s="71">
        <v>1106</v>
      </c>
      <c r="H109" s="67">
        <f t="shared" si="13"/>
        <v>0.46249999999999997</v>
      </c>
      <c r="I109" s="44">
        <f t="shared" si="15"/>
        <v>0.46597222222222218</v>
      </c>
      <c r="J109" s="45" t="str">
        <f t="shared" si="16"/>
        <v/>
      </c>
      <c r="K109" s="45">
        <f t="shared" si="17"/>
        <v>37.000000000000028</v>
      </c>
      <c r="L109" s="45">
        <f t="shared" si="18"/>
        <v>3</v>
      </c>
      <c r="M109" s="54">
        <f t="shared" ca="1" si="19"/>
        <v>848</v>
      </c>
      <c r="N109" s="45">
        <f t="shared" ca="1" si="20"/>
        <v>142.99999999999989</v>
      </c>
      <c r="O109" s="45">
        <f t="shared" si="21"/>
        <v>375</v>
      </c>
      <c r="P109" s="46">
        <f t="shared" si="25"/>
        <v>39.838234628813851</v>
      </c>
      <c r="Q109" s="45">
        <f t="shared" si="22"/>
        <v>5550.0000000000045</v>
      </c>
      <c r="R109" s="45">
        <f t="shared" si="23"/>
        <v>5925.0000000000045</v>
      </c>
      <c r="S109" s="46">
        <f t="shared" si="24"/>
        <v>5589.8382346288181</v>
      </c>
    </row>
    <row r="110" spans="1:19" x14ac:dyDescent="0.25">
      <c r="A110" s="77">
        <v>36896</v>
      </c>
      <c r="B110" s="71">
        <v>1404</v>
      </c>
      <c r="C110" s="66"/>
      <c r="D110" s="71">
        <v>1.2E-2</v>
      </c>
      <c r="E110" s="71">
        <v>1501</v>
      </c>
      <c r="F110" s="67">
        <f t="shared" si="12"/>
        <v>0.62569444444444444</v>
      </c>
      <c r="G110" s="71">
        <v>1507</v>
      </c>
      <c r="H110" s="67">
        <f t="shared" si="13"/>
        <v>0.62986111111111109</v>
      </c>
      <c r="I110" s="44" t="str">
        <f t="shared" si="15"/>
        <v/>
      </c>
      <c r="J110" s="45">
        <f t="shared" si="16"/>
        <v>15.000000000000107</v>
      </c>
      <c r="K110" s="45">
        <f t="shared" si="17"/>
        <v>5.9999999999999787</v>
      </c>
      <c r="L110" s="45">
        <f t="shared" si="18"/>
        <v>1</v>
      </c>
      <c r="M110" s="54">
        <f t="shared" ca="1" si="19"/>
        <v>1404</v>
      </c>
      <c r="N110" s="45" t="str">
        <f t="shared" si="20"/>
        <v/>
      </c>
      <c r="O110" s="45">
        <f t="shared" si="21"/>
        <v>300.09000000000214</v>
      </c>
      <c r="P110" s="46">
        <f t="shared" si="25"/>
        <v>73.945545741077041</v>
      </c>
      <c r="Q110" s="45">
        <f t="shared" si="22"/>
        <v>7.1999999999999745E-2</v>
      </c>
      <c r="R110" s="45">
        <f t="shared" si="23"/>
        <v>300.16200000000214</v>
      </c>
      <c r="S110" s="46">
        <f t="shared" si="24"/>
        <v>74.017545741077043</v>
      </c>
    </row>
    <row r="111" spans="1:19" x14ac:dyDescent="0.25">
      <c r="B111" s="71"/>
      <c r="C111" s="66"/>
      <c r="D111" s="71">
        <v>40</v>
      </c>
      <c r="E111" s="71">
        <v>1522</v>
      </c>
      <c r="F111" s="67">
        <f t="shared" si="12"/>
        <v>0.64027777777777783</v>
      </c>
      <c r="G111" s="71">
        <v>1526</v>
      </c>
      <c r="H111" s="67">
        <f t="shared" si="13"/>
        <v>0.6430555555555556</v>
      </c>
      <c r="I111" s="44" t="str">
        <f t="shared" si="15"/>
        <v/>
      </c>
      <c r="J111" s="45">
        <f t="shared" si="16"/>
        <v>5.9999999999999787</v>
      </c>
      <c r="K111" s="45">
        <f t="shared" si="17"/>
        <v>3.9999999999999858</v>
      </c>
      <c r="L111" s="45">
        <f t="shared" si="18"/>
        <v>2</v>
      </c>
      <c r="M111" s="54">
        <f t="shared" ca="1" si="19"/>
        <v>1404</v>
      </c>
      <c r="N111" s="45" t="str">
        <f t="shared" si="20"/>
        <v/>
      </c>
      <c r="O111" s="45">
        <f t="shared" si="21"/>
        <v>479.99999999999829</v>
      </c>
      <c r="P111" s="46">
        <f t="shared" si="25"/>
        <v>436.91483540916397</v>
      </c>
      <c r="Q111" s="45">
        <f t="shared" si="22"/>
        <v>159.99999999999943</v>
      </c>
      <c r="R111" s="45">
        <f t="shared" si="23"/>
        <v>639.99999999999773</v>
      </c>
      <c r="S111" s="46">
        <f t="shared" si="24"/>
        <v>596.9148354091634</v>
      </c>
    </row>
    <row r="112" spans="1:19" x14ac:dyDescent="0.25">
      <c r="B112" s="71"/>
      <c r="D112" s="71">
        <v>120</v>
      </c>
      <c r="E112" s="71">
        <v>1532</v>
      </c>
      <c r="F112" s="67">
        <f t="shared" si="12"/>
        <v>0.64722222222222225</v>
      </c>
      <c r="G112" s="71">
        <v>1535</v>
      </c>
      <c r="H112" s="67">
        <f t="shared" si="13"/>
        <v>0.64930555555555558</v>
      </c>
      <c r="I112" s="44">
        <f t="shared" si="15"/>
        <v>0.65277777777777779</v>
      </c>
      <c r="J112" s="45" t="str">
        <f t="shared" si="16"/>
        <v/>
      </c>
      <c r="K112" s="45">
        <f t="shared" si="17"/>
        <v>2.9999999999999893</v>
      </c>
      <c r="L112" s="45">
        <f t="shared" si="18"/>
        <v>3</v>
      </c>
      <c r="M112" s="54">
        <f t="shared" ca="1" si="19"/>
        <v>1404</v>
      </c>
      <c r="N112" s="45">
        <f t="shared" ca="1" si="20"/>
        <v>95.999999999999972</v>
      </c>
      <c r="O112" s="45">
        <f t="shared" si="21"/>
        <v>300</v>
      </c>
      <c r="P112" s="46">
        <f t="shared" si="25"/>
        <v>32.252876488686276</v>
      </c>
      <c r="Q112" s="45">
        <f t="shared" si="22"/>
        <v>359.99999999999875</v>
      </c>
      <c r="R112" s="45">
        <f t="shared" si="23"/>
        <v>659.99999999999875</v>
      </c>
      <c r="S112" s="46">
        <f t="shared" si="24"/>
        <v>392.25287648868505</v>
      </c>
    </row>
    <row r="113" spans="1:19" x14ac:dyDescent="0.25">
      <c r="A113" s="77">
        <v>36899</v>
      </c>
      <c r="B113" s="71">
        <v>1515</v>
      </c>
      <c r="C113" s="66"/>
      <c r="D113" s="71">
        <v>1.2E-2</v>
      </c>
      <c r="E113" s="71">
        <v>1615</v>
      </c>
      <c r="F113" s="67">
        <f t="shared" si="12"/>
        <v>0.67708333333333337</v>
      </c>
      <c r="G113" s="71">
        <v>1621</v>
      </c>
      <c r="H113" s="67">
        <f t="shared" si="13"/>
        <v>0.68125000000000002</v>
      </c>
      <c r="I113" s="44" t="str">
        <f t="shared" si="15"/>
        <v/>
      </c>
      <c r="J113" s="45">
        <f t="shared" si="16"/>
        <v>13.99999999999995</v>
      </c>
      <c r="K113" s="45">
        <f t="shared" si="17"/>
        <v>5.9999999999999787</v>
      </c>
      <c r="L113" s="45">
        <f t="shared" si="18"/>
        <v>1</v>
      </c>
      <c r="M113" s="54">
        <f t="shared" ca="1" si="19"/>
        <v>1515</v>
      </c>
      <c r="N113" s="45" t="str">
        <f t="shared" si="20"/>
        <v/>
      </c>
      <c r="O113" s="45">
        <f t="shared" si="21"/>
        <v>140.08399999999949</v>
      </c>
      <c r="P113" s="46">
        <f t="shared" si="25"/>
        <v>37.720845139410535</v>
      </c>
      <c r="Q113" s="45">
        <f t="shared" si="22"/>
        <v>7.1999999999999745E-2</v>
      </c>
      <c r="R113" s="45">
        <f t="shared" si="23"/>
        <v>140.15599999999949</v>
      </c>
      <c r="S113" s="46">
        <f t="shared" si="24"/>
        <v>37.792845139410538</v>
      </c>
    </row>
    <row r="114" spans="1:19" x14ac:dyDescent="0.25">
      <c r="B114" s="71"/>
      <c r="D114" s="71">
        <v>20</v>
      </c>
      <c r="E114" s="71">
        <v>1635</v>
      </c>
      <c r="F114" s="67">
        <f t="shared" si="12"/>
        <v>0.69097222222222221</v>
      </c>
      <c r="G114" s="71">
        <v>1714</v>
      </c>
      <c r="H114" s="67">
        <f t="shared" si="13"/>
        <v>0.71805555555555556</v>
      </c>
      <c r="I114" s="44">
        <f t="shared" si="15"/>
        <v>0.72152777777777777</v>
      </c>
      <c r="J114" s="45" t="str">
        <f t="shared" si="16"/>
        <v/>
      </c>
      <c r="K114" s="45">
        <f t="shared" si="17"/>
        <v>39.000000000000021</v>
      </c>
      <c r="L114" s="45">
        <f t="shared" si="18"/>
        <v>2</v>
      </c>
      <c r="M114" s="54">
        <f t="shared" ca="1" si="19"/>
        <v>1515</v>
      </c>
      <c r="N114" s="45">
        <f t="shared" ca="1" si="20"/>
        <v>124.00000000000004</v>
      </c>
      <c r="O114" s="45">
        <f t="shared" si="21"/>
        <v>50</v>
      </c>
      <c r="P114" s="46">
        <f t="shared" si="25"/>
        <v>5.9484036251947776</v>
      </c>
      <c r="Q114" s="45">
        <f t="shared" si="22"/>
        <v>780.00000000000045</v>
      </c>
      <c r="R114" s="45">
        <f t="shared" si="23"/>
        <v>830.00000000000045</v>
      </c>
      <c r="S114" s="46">
        <f t="shared" si="24"/>
        <v>785.94840362519528</v>
      </c>
    </row>
    <row r="115" spans="1:19" x14ac:dyDescent="0.25">
      <c r="A115" s="77">
        <v>36901</v>
      </c>
      <c r="B115" s="71">
        <v>1317</v>
      </c>
      <c r="D115" s="71">
        <v>0.01</v>
      </c>
      <c r="E115" s="71">
        <v>1409</v>
      </c>
      <c r="F115" s="67">
        <f t="shared" si="12"/>
        <v>0.58958333333333335</v>
      </c>
      <c r="G115" s="71">
        <v>1414</v>
      </c>
      <c r="H115" s="67">
        <f t="shared" si="13"/>
        <v>0.59305555555555556</v>
      </c>
      <c r="I115" s="44" t="str">
        <f t="shared" si="15"/>
        <v/>
      </c>
      <c r="J115" s="45">
        <f t="shared" si="16"/>
        <v>15.999999999999943</v>
      </c>
      <c r="K115" s="45">
        <f t="shared" si="17"/>
        <v>4.9999999999999822</v>
      </c>
      <c r="L115" s="45">
        <f t="shared" si="18"/>
        <v>1</v>
      </c>
      <c r="M115" s="54">
        <f t="shared" ca="1" si="19"/>
        <v>1317</v>
      </c>
      <c r="N115" s="45" t="str">
        <f t="shared" si="20"/>
        <v/>
      </c>
      <c r="O115" s="45">
        <f t="shared" si="21"/>
        <v>400.07999999999856</v>
      </c>
      <c r="P115" s="46">
        <f t="shared" si="25"/>
        <v>93.909973705392815</v>
      </c>
      <c r="Q115" s="45">
        <f t="shared" si="22"/>
        <v>4.9999999999999822E-2</v>
      </c>
      <c r="R115" s="45">
        <f t="shared" si="23"/>
        <v>400.12999999999857</v>
      </c>
      <c r="S115" s="46">
        <f t="shared" si="24"/>
        <v>93.959973705392812</v>
      </c>
    </row>
    <row r="116" spans="1:19" x14ac:dyDescent="0.25">
      <c r="B116" s="71"/>
      <c r="D116" s="71">
        <v>50</v>
      </c>
      <c r="E116" s="71">
        <v>1430</v>
      </c>
      <c r="F116" s="67">
        <f t="shared" si="12"/>
        <v>0.60416666666666663</v>
      </c>
      <c r="G116" s="71">
        <v>1433</v>
      </c>
      <c r="H116" s="67">
        <f t="shared" si="13"/>
        <v>0.60625000000000007</v>
      </c>
      <c r="I116" s="44" t="str">
        <f t="shared" si="15"/>
        <v/>
      </c>
      <c r="J116" s="45">
        <f t="shared" si="16"/>
        <v>2.9999999999998295</v>
      </c>
      <c r="K116" s="45">
        <f t="shared" si="17"/>
        <v>3.0000000000001492</v>
      </c>
      <c r="L116" s="45">
        <f t="shared" si="18"/>
        <v>2</v>
      </c>
      <c r="M116" s="54">
        <f t="shared" ca="1" si="19"/>
        <v>1317</v>
      </c>
      <c r="N116" s="45" t="str">
        <f t="shared" si="20"/>
        <v/>
      </c>
      <c r="O116" s="45">
        <f t="shared" si="21"/>
        <v>89.999999999994884</v>
      </c>
      <c r="P116" s="46">
        <f t="shared" si="25"/>
        <v>74.560195853297301</v>
      </c>
      <c r="Q116" s="45">
        <f t="shared" si="22"/>
        <v>150.00000000000745</v>
      </c>
      <c r="R116" s="45">
        <f t="shared" si="23"/>
        <v>240.00000000000233</v>
      </c>
      <c r="S116" s="46">
        <f t="shared" si="24"/>
        <v>224.56019585330475</v>
      </c>
    </row>
    <row r="117" spans="1:19" x14ac:dyDescent="0.25">
      <c r="B117" s="71"/>
      <c r="D117" s="71">
        <v>10</v>
      </c>
      <c r="E117" s="71">
        <v>1436</v>
      </c>
      <c r="F117" s="67">
        <f t="shared" si="12"/>
        <v>0.60833333333333328</v>
      </c>
      <c r="G117" s="71">
        <v>1438</v>
      </c>
      <c r="H117" s="67">
        <f t="shared" si="13"/>
        <v>0.60972222222222217</v>
      </c>
      <c r="I117" s="44" t="str">
        <f t="shared" si="15"/>
        <v/>
      </c>
      <c r="J117" s="45">
        <f t="shared" si="16"/>
        <v>1.9999999999999929</v>
      </c>
      <c r="K117" s="45">
        <f t="shared" si="17"/>
        <v>1.9999999999999929</v>
      </c>
      <c r="L117" s="45">
        <f t="shared" si="18"/>
        <v>3</v>
      </c>
      <c r="M117" s="54">
        <f t="shared" ca="1" si="19"/>
        <v>1317</v>
      </c>
      <c r="N117" s="45" t="str">
        <f t="shared" si="20"/>
        <v/>
      </c>
      <c r="O117" s="45">
        <f t="shared" si="21"/>
        <v>159.99999999999943</v>
      </c>
      <c r="P117" s="46">
        <f t="shared" si="25"/>
        <v>103.3954280228169</v>
      </c>
      <c r="Q117" s="45">
        <f t="shared" si="22"/>
        <v>19.999999999999929</v>
      </c>
      <c r="R117" s="45">
        <f t="shared" si="23"/>
        <v>179.99999999999937</v>
      </c>
      <c r="S117" s="46">
        <f t="shared" si="24"/>
        <v>123.39542802281683</v>
      </c>
    </row>
    <row r="118" spans="1:19" x14ac:dyDescent="0.25">
      <c r="B118" s="71"/>
      <c r="D118" s="71">
        <v>150</v>
      </c>
      <c r="E118" s="71">
        <v>1440</v>
      </c>
      <c r="F118" s="67">
        <f t="shared" si="12"/>
        <v>0.61111111111111105</v>
      </c>
      <c r="G118" s="71">
        <v>1449</v>
      </c>
      <c r="H118" s="67">
        <f t="shared" si="13"/>
        <v>0.61736111111111114</v>
      </c>
      <c r="I118" s="44">
        <f t="shared" si="15"/>
        <v>0.62083333333333335</v>
      </c>
      <c r="J118" s="45" t="str">
        <f t="shared" si="16"/>
        <v/>
      </c>
      <c r="K118" s="45">
        <f t="shared" si="17"/>
        <v>9.0000000000001279</v>
      </c>
      <c r="L118" s="45">
        <f t="shared" si="18"/>
        <v>4</v>
      </c>
      <c r="M118" s="54">
        <f t="shared" ca="1" si="19"/>
        <v>1317</v>
      </c>
      <c r="N118" s="45">
        <f t="shared" ca="1" si="20"/>
        <v>96.999999999999972</v>
      </c>
      <c r="O118" s="45">
        <f t="shared" si="21"/>
        <v>375</v>
      </c>
      <c r="P118" s="46">
        <f t="shared" si="25"/>
        <v>39.838234628813851</v>
      </c>
      <c r="Q118" s="45">
        <f t="shared" si="22"/>
        <v>1350.0000000000191</v>
      </c>
      <c r="R118" s="45">
        <f t="shared" si="23"/>
        <v>1725.0000000000191</v>
      </c>
      <c r="S118" s="46">
        <f t="shared" si="24"/>
        <v>1389.8382346288329</v>
      </c>
    </row>
    <row r="119" spans="1:19" x14ac:dyDescent="0.25">
      <c r="A119" s="77">
        <v>36903</v>
      </c>
      <c r="B119" s="71">
        <v>1333</v>
      </c>
      <c r="D119" s="71">
        <v>0.01</v>
      </c>
      <c r="E119" s="71">
        <v>1531</v>
      </c>
      <c r="F119" s="67">
        <f t="shared" si="12"/>
        <v>0.64652777777777781</v>
      </c>
      <c r="G119" s="71">
        <v>1536</v>
      </c>
      <c r="H119" s="67">
        <f t="shared" si="13"/>
        <v>0.65</v>
      </c>
      <c r="I119" s="44" t="str">
        <f t="shared" si="15"/>
        <v/>
      </c>
      <c r="J119" s="45">
        <f t="shared" si="16"/>
        <v>14.999999999999947</v>
      </c>
      <c r="K119" s="45">
        <f t="shared" si="17"/>
        <v>4.9999999999999822</v>
      </c>
      <c r="L119" s="45">
        <f t="shared" si="18"/>
        <v>1</v>
      </c>
      <c r="M119" s="54">
        <f t="shared" ca="1" si="19"/>
        <v>1333</v>
      </c>
      <c r="N119" s="45" t="str">
        <f t="shared" si="20"/>
        <v/>
      </c>
      <c r="O119" s="45">
        <f t="shared" si="21"/>
        <v>750.07499999999732</v>
      </c>
      <c r="P119" s="46">
        <f t="shared" si="25"/>
        <v>162.84591248247162</v>
      </c>
      <c r="Q119" s="45">
        <f t="shared" si="22"/>
        <v>4.9999999999999822E-2</v>
      </c>
      <c r="R119" s="45">
        <f t="shared" si="23"/>
        <v>750.12499999999727</v>
      </c>
      <c r="S119" s="46">
        <f t="shared" si="24"/>
        <v>162.89591248247163</v>
      </c>
    </row>
    <row r="120" spans="1:19" x14ac:dyDescent="0.25">
      <c r="B120" s="71"/>
      <c r="D120" s="71">
        <v>100</v>
      </c>
      <c r="E120" s="71">
        <v>1551</v>
      </c>
      <c r="F120" s="67">
        <f t="shared" si="12"/>
        <v>0.66041666666666665</v>
      </c>
      <c r="G120" s="71">
        <v>1554</v>
      </c>
      <c r="H120" s="67">
        <f t="shared" si="13"/>
        <v>0.66249999999999998</v>
      </c>
      <c r="I120" s="44">
        <f t="shared" si="15"/>
        <v>0.66597222222222219</v>
      </c>
      <c r="J120" s="45" t="str">
        <f t="shared" si="16"/>
        <v/>
      </c>
      <c r="K120" s="45">
        <f t="shared" si="17"/>
        <v>2.9999999999999893</v>
      </c>
      <c r="L120" s="45">
        <f t="shared" si="18"/>
        <v>2</v>
      </c>
      <c r="M120" s="54">
        <f t="shared" ca="1" si="19"/>
        <v>1333</v>
      </c>
      <c r="N120" s="45">
        <f t="shared" ca="1" si="20"/>
        <v>145.99999999999997</v>
      </c>
      <c r="O120" s="45">
        <f t="shared" si="21"/>
        <v>250</v>
      </c>
      <c r="P120" s="46">
        <f t="shared" si="25"/>
        <v>27.143420404993254</v>
      </c>
      <c r="Q120" s="45">
        <f t="shared" si="22"/>
        <v>299.99999999999892</v>
      </c>
      <c r="R120" s="45">
        <f t="shared" si="23"/>
        <v>549.99999999999886</v>
      </c>
      <c r="S120" s="46">
        <f t="shared" si="24"/>
        <v>327.14342040499218</v>
      </c>
    </row>
    <row r="121" spans="1:19" x14ac:dyDescent="0.25">
      <c r="A121" s="77">
        <v>36909</v>
      </c>
      <c r="B121" s="71">
        <v>1358</v>
      </c>
      <c r="D121" s="71">
        <v>0.01</v>
      </c>
      <c r="E121" s="71">
        <v>1503</v>
      </c>
      <c r="F121" s="67">
        <f t="shared" si="12"/>
        <v>0.62708333333333333</v>
      </c>
      <c r="G121" s="71">
        <v>1506</v>
      </c>
      <c r="H121" s="67">
        <f t="shared" si="13"/>
        <v>0.62916666666666665</v>
      </c>
      <c r="I121" s="44">
        <f t="shared" si="15"/>
        <v>0.63263888888888886</v>
      </c>
      <c r="J121" s="45" t="str">
        <f t="shared" si="16"/>
        <v/>
      </c>
      <c r="K121" s="45">
        <f t="shared" si="17"/>
        <v>2.9999999999999893</v>
      </c>
      <c r="L121" s="45">
        <f t="shared" si="18"/>
        <v>1</v>
      </c>
      <c r="M121" s="54">
        <f t="shared" ca="1" si="19"/>
        <v>1358</v>
      </c>
      <c r="N121" s="45">
        <f t="shared" ca="1" si="20"/>
        <v>72.999999999999901</v>
      </c>
      <c r="O121" s="45">
        <f t="shared" si="21"/>
        <v>2.5000000000000001E-2</v>
      </c>
      <c r="P121" s="46">
        <f t="shared" si="25"/>
        <v>5.4281443780592247E-3</v>
      </c>
      <c r="Q121" s="45">
        <f t="shared" si="22"/>
        <v>2.9999999999999895E-2</v>
      </c>
      <c r="R121" s="45">
        <f t="shared" si="23"/>
        <v>5.4999999999999896E-2</v>
      </c>
      <c r="S121" s="46">
        <f t="shared" si="24"/>
        <v>3.542814437805912E-2</v>
      </c>
    </row>
    <row r="122" spans="1:19" x14ac:dyDescent="0.25">
      <c r="A122" s="77">
        <v>36910</v>
      </c>
      <c r="B122" s="71">
        <v>1410</v>
      </c>
      <c r="D122" s="71">
        <v>0.01</v>
      </c>
      <c r="E122" s="71">
        <v>1511</v>
      </c>
      <c r="F122" s="67">
        <f t="shared" si="12"/>
        <v>0.63263888888888886</v>
      </c>
      <c r="G122" s="71">
        <v>1521</v>
      </c>
      <c r="H122" s="67">
        <f t="shared" si="13"/>
        <v>0.63958333333333328</v>
      </c>
      <c r="I122" s="44" t="str">
        <f t="shared" si="15"/>
        <v/>
      </c>
      <c r="J122" s="45">
        <f t="shared" si="16"/>
        <v>16.000000000000103</v>
      </c>
      <c r="K122" s="45">
        <f t="shared" si="17"/>
        <v>9.9999999999999645</v>
      </c>
      <c r="L122" s="45">
        <f t="shared" si="18"/>
        <v>1</v>
      </c>
      <c r="M122" s="54">
        <f t="shared" ca="1" si="19"/>
        <v>1410</v>
      </c>
      <c r="N122" s="45" t="str">
        <f t="shared" si="20"/>
        <v/>
      </c>
      <c r="O122" s="45">
        <f t="shared" si="21"/>
        <v>800.08000000000516</v>
      </c>
      <c r="P122" s="46">
        <f t="shared" si="25"/>
        <v>173.70230664797145</v>
      </c>
      <c r="Q122" s="45">
        <f t="shared" si="22"/>
        <v>9.9999999999999645E-2</v>
      </c>
      <c r="R122" s="45">
        <f t="shared" si="23"/>
        <v>800.18000000000518</v>
      </c>
      <c r="S122" s="46">
        <f t="shared" si="24"/>
        <v>173.80230664797145</v>
      </c>
    </row>
    <row r="123" spans="1:19" x14ac:dyDescent="0.25">
      <c r="B123" s="71"/>
      <c r="D123" s="71">
        <v>100</v>
      </c>
      <c r="E123" s="71">
        <v>1537</v>
      </c>
      <c r="F123" s="67">
        <f t="shared" si="12"/>
        <v>0.65069444444444446</v>
      </c>
      <c r="G123" s="71">
        <v>1540</v>
      </c>
      <c r="H123" s="67">
        <f t="shared" si="13"/>
        <v>0.65277777777777779</v>
      </c>
      <c r="I123" s="44" t="str">
        <f t="shared" si="15"/>
        <v/>
      </c>
      <c r="J123" s="45">
        <f t="shared" si="16"/>
        <v>10.999999999999961</v>
      </c>
      <c r="K123" s="45">
        <f t="shared" si="17"/>
        <v>2.9999999999999893</v>
      </c>
      <c r="L123" s="45">
        <f t="shared" si="18"/>
        <v>2</v>
      </c>
      <c r="M123" s="54">
        <f t="shared" ca="1" si="19"/>
        <v>1410</v>
      </c>
      <c r="N123" s="45" t="str">
        <f t="shared" si="20"/>
        <v/>
      </c>
      <c r="O123" s="45">
        <f t="shared" si="21"/>
        <v>1649.9999999999941</v>
      </c>
      <c r="P123" s="46">
        <f t="shared" si="25"/>
        <v>1586.9645564253835</v>
      </c>
      <c r="Q123" s="45">
        <f t="shared" si="22"/>
        <v>299.99999999999892</v>
      </c>
      <c r="R123" s="45">
        <f t="shared" si="23"/>
        <v>1949.999999999993</v>
      </c>
      <c r="S123" s="46">
        <f t="shared" si="24"/>
        <v>1886.9645564253824</v>
      </c>
    </row>
    <row r="124" spans="1:19" x14ac:dyDescent="0.25">
      <c r="B124" s="71"/>
      <c r="D124" s="71">
        <v>200</v>
      </c>
      <c r="E124" s="71">
        <v>1551</v>
      </c>
      <c r="F124" s="67">
        <f t="shared" si="12"/>
        <v>0.66041666666666665</v>
      </c>
      <c r="G124" s="71">
        <v>1554</v>
      </c>
      <c r="H124" s="67">
        <f t="shared" si="13"/>
        <v>0.66249999999999998</v>
      </c>
      <c r="I124" s="44">
        <f t="shared" si="15"/>
        <v>0.66597222222222219</v>
      </c>
      <c r="J124" s="45" t="str">
        <f t="shared" si="16"/>
        <v/>
      </c>
      <c r="K124" s="45">
        <f t="shared" si="17"/>
        <v>2.9999999999999893</v>
      </c>
      <c r="L124" s="45">
        <f t="shared" si="18"/>
        <v>3</v>
      </c>
      <c r="M124" s="54">
        <f t="shared" ca="1" si="19"/>
        <v>1410</v>
      </c>
      <c r="N124" s="45">
        <f t="shared" ca="1" si="20"/>
        <v>108.99999999999993</v>
      </c>
      <c r="O124" s="45">
        <f t="shared" si="21"/>
        <v>500</v>
      </c>
      <c r="P124" s="46">
        <f t="shared" si="25"/>
        <v>52.318172546220183</v>
      </c>
      <c r="Q124" s="45">
        <f t="shared" si="22"/>
        <v>599.99999999999784</v>
      </c>
      <c r="R124" s="45">
        <f t="shared" si="23"/>
        <v>1099.9999999999977</v>
      </c>
      <c r="S124" s="46">
        <f t="shared" si="24"/>
        <v>652.31817254621797</v>
      </c>
    </row>
    <row r="125" spans="1:19" x14ac:dyDescent="0.25">
      <c r="A125" s="77">
        <v>36913</v>
      </c>
      <c r="B125" s="71">
        <v>1337</v>
      </c>
      <c r="D125" s="71">
        <v>0.01</v>
      </c>
      <c r="E125" s="71">
        <v>1430</v>
      </c>
      <c r="F125" s="67">
        <f t="shared" si="12"/>
        <v>0.60416666666666663</v>
      </c>
      <c r="G125" s="71">
        <v>1517</v>
      </c>
      <c r="H125" s="67">
        <f t="shared" si="13"/>
        <v>0.63680555555555551</v>
      </c>
      <c r="I125" s="44">
        <f t="shared" si="15"/>
        <v>0.64027777777777772</v>
      </c>
      <c r="J125" s="45" t="str">
        <f t="shared" si="16"/>
        <v/>
      </c>
      <c r="K125" s="45">
        <f t="shared" si="17"/>
        <v>46.999999999999993</v>
      </c>
      <c r="L125" s="45">
        <f t="shared" si="18"/>
        <v>1</v>
      </c>
      <c r="M125" s="54">
        <f t="shared" ca="1" si="19"/>
        <v>1337</v>
      </c>
      <c r="N125" s="45">
        <f t="shared" ca="1" si="20"/>
        <v>104.99999999999994</v>
      </c>
      <c r="O125" s="45">
        <f t="shared" si="21"/>
        <v>2.5000000000000001E-2</v>
      </c>
      <c r="P125" s="46">
        <f t="shared" si="25"/>
        <v>5.4281443780592247E-3</v>
      </c>
      <c r="Q125" s="45">
        <f t="shared" si="22"/>
        <v>0.46999999999999992</v>
      </c>
      <c r="R125" s="45">
        <f t="shared" si="23"/>
        <v>0.49499999999999994</v>
      </c>
      <c r="S125" s="46">
        <f t="shared" si="24"/>
        <v>0.47542814437805914</v>
      </c>
    </row>
    <row r="126" spans="1:19" x14ac:dyDescent="0.25">
      <c r="A126" s="77">
        <v>36914</v>
      </c>
      <c r="B126" s="71">
        <v>1242</v>
      </c>
      <c r="D126" s="71">
        <v>0.01</v>
      </c>
      <c r="E126" s="71">
        <v>1420</v>
      </c>
      <c r="F126" s="67">
        <f t="shared" si="12"/>
        <v>0.59722222222222221</v>
      </c>
      <c r="G126" s="71">
        <v>1426</v>
      </c>
      <c r="H126" s="67">
        <f t="shared" si="13"/>
        <v>0.60138888888888886</v>
      </c>
      <c r="I126" s="44">
        <f t="shared" si="15"/>
        <v>0.60486111111111107</v>
      </c>
      <c r="J126" s="45" t="str">
        <f t="shared" si="16"/>
        <v/>
      </c>
      <c r="K126" s="45">
        <f t="shared" si="17"/>
        <v>5.9999999999999787</v>
      </c>
      <c r="L126" s="45">
        <f t="shared" si="18"/>
        <v>1</v>
      </c>
      <c r="M126" s="54">
        <f t="shared" ca="1" si="19"/>
        <v>1242</v>
      </c>
      <c r="N126" s="45">
        <f t="shared" ca="1" si="20"/>
        <v>108.99999999999993</v>
      </c>
      <c r="O126" s="45">
        <f t="shared" si="21"/>
        <v>2.5000000000000001E-2</v>
      </c>
      <c r="P126" s="46">
        <f t="shared" si="25"/>
        <v>5.4281443780592247E-3</v>
      </c>
      <c r="Q126" s="45">
        <f t="shared" si="22"/>
        <v>5.999999999999979E-2</v>
      </c>
      <c r="R126" s="45">
        <f t="shared" si="23"/>
        <v>8.4999999999999798E-2</v>
      </c>
      <c r="S126" s="46">
        <f t="shared" si="24"/>
        <v>6.5428144378059008E-2</v>
      </c>
    </row>
    <row r="127" spans="1:19" x14ac:dyDescent="0.25">
      <c r="A127" s="77">
        <v>36914</v>
      </c>
      <c r="B127" s="71">
        <v>1438</v>
      </c>
      <c r="D127" s="71">
        <v>0.01</v>
      </c>
      <c r="E127" s="71">
        <v>1552</v>
      </c>
      <c r="F127" s="67">
        <f t="shared" si="12"/>
        <v>0.66111111111111109</v>
      </c>
      <c r="G127" s="71">
        <v>1602</v>
      </c>
      <c r="H127" s="67">
        <f t="shared" si="13"/>
        <v>0.66805555555555562</v>
      </c>
      <c r="I127" s="44">
        <f t="shared" si="15"/>
        <v>0.67152777777777783</v>
      </c>
      <c r="J127" s="45" t="str">
        <f t="shared" si="16"/>
        <v/>
      </c>
      <c r="K127" s="45">
        <f t="shared" si="17"/>
        <v>10.000000000000124</v>
      </c>
      <c r="L127" s="45">
        <f t="shared" si="18"/>
        <v>1</v>
      </c>
      <c r="M127" s="54">
        <f t="shared" ca="1" si="19"/>
        <v>1438</v>
      </c>
      <c r="N127" s="45">
        <f t="shared" ca="1" si="20"/>
        <v>89.000000000000171</v>
      </c>
      <c r="O127" s="45">
        <f t="shared" si="21"/>
        <v>2.5000000000000001E-2</v>
      </c>
      <c r="P127" s="46">
        <f t="shared" si="25"/>
        <v>5.4281443780592247E-3</v>
      </c>
      <c r="Q127" s="45">
        <f t="shared" si="22"/>
        <v>0.10000000000000124</v>
      </c>
      <c r="R127" s="45">
        <f t="shared" si="23"/>
        <v>0.12500000000000125</v>
      </c>
      <c r="S127" s="46">
        <f t="shared" si="24"/>
        <v>0.10542814437806046</v>
      </c>
    </row>
    <row r="128" spans="1:19" x14ac:dyDescent="0.25">
      <c r="A128" s="77">
        <v>36915</v>
      </c>
      <c r="B128" s="71">
        <v>1111</v>
      </c>
      <c r="D128" s="71">
        <v>0.01</v>
      </c>
      <c r="E128" s="71">
        <v>1328</v>
      </c>
      <c r="F128" s="67">
        <f t="shared" si="12"/>
        <v>0.56111111111111112</v>
      </c>
      <c r="G128" s="71">
        <v>1358</v>
      </c>
      <c r="H128" s="67">
        <f t="shared" si="13"/>
        <v>0.58194444444444449</v>
      </c>
      <c r="I128" s="44" t="str">
        <f t="shared" si="15"/>
        <v/>
      </c>
      <c r="J128" s="45">
        <f t="shared" si="16"/>
        <v>8.999999999999968</v>
      </c>
      <c r="K128" s="45">
        <f t="shared" si="17"/>
        <v>30.000000000000053</v>
      </c>
      <c r="L128" s="45">
        <f t="shared" si="18"/>
        <v>1</v>
      </c>
      <c r="M128" s="54">
        <f t="shared" ca="1" si="19"/>
        <v>1111</v>
      </c>
      <c r="N128" s="45" t="str">
        <f t="shared" si="20"/>
        <v/>
      </c>
      <c r="O128" s="45">
        <f t="shared" si="21"/>
        <v>45.044999999999838</v>
      </c>
      <c r="P128" s="46">
        <f t="shared" si="25"/>
        <v>13.015993850604142</v>
      </c>
      <c r="Q128" s="45">
        <f t="shared" si="22"/>
        <v>0.30000000000000054</v>
      </c>
      <c r="R128" s="45">
        <f t="shared" si="23"/>
        <v>45.344999999999835</v>
      </c>
      <c r="S128" s="46">
        <f t="shared" si="24"/>
        <v>13.315993850604142</v>
      </c>
    </row>
    <row r="129" spans="1:19" x14ac:dyDescent="0.25">
      <c r="B129" s="71"/>
      <c r="D129" s="71">
        <v>10</v>
      </c>
      <c r="E129" s="71">
        <v>1407</v>
      </c>
      <c r="F129" s="67">
        <f t="shared" si="12"/>
        <v>0.58819444444444446</v>
      </c>
      <c r="G129" s="71">
        <v>1426</v>
      </c>
      <c r="H129" s="67">
        <f t="shared" si="13"/>
        <v>0.60138888888888886</v>
      </c>
      <c r="I129" s="44">
        <f t="shared" si="15"/>
        <v>0.60486111111111107</v>
      </c>
      <c r="J129" s="45" t="str">
        <f t="shared" si="16"/>
        <v/>
      </c>
      <c r="K129" s="45">
        <f t="shared" si="17"/>
        <v>18.999999999999932</v>
      </c>
      <c r="L129" s="45">
        <f t="shared" si="18"/>
        <v>2</v>
      </c>
      <c r="M129" s="54">
        <f t="shared" ca="1" si="19"/>
        <v>1111</v>
      </c>
      <c r="N129" s="45">
        <f t="shared" ca="1" si="20"/>
        <v>199.99999999999994</v>
      </c>
      <c r="O129" s="45">
        <f t="shared" si="21"/>
        <v>25</v>
      </c>
      <c r="P129" s="46">
        <f t="shared" si="25"/>
        <v>3.1021051639523365</v>
      </c>
      <c r="Q129" s="45">
        <f t="shared" si="22"/>
        <v>189.99999999999932</v>
      </c>
      <c r="R129" s="45">
        <f t="shared" si="23"/>
        <v>214.99999999999932</v>
      </c>
      <c r="S129" s="46">
        <f t="shared" si="24"/>
        <v>193.10210516395165</v>
      </c>
    </row>
    <row r="130" spans="1:19" x14ac:dyDescent="0.25">
      <c r="A130" s="77">
        <v>36917</v>
      </c>
      <c r="B130" s="71">
        <v>1056</v>
      </c>
      <c r="D130" s="71">
        <v>0.01</v>
      </c>
      <c r="E130" s="71">
        <v>1310</v>
      </c>
      <c r="F130" s="67">
        <f t="shared" si="12"/>
        <v>0.54861111111111105</v>
      </c>
      <c r="G130" s="71">
        <v>1312</v>
      </c>
      <c r="H130" s="67">
        <f t="shared" si="13"/>
        <v>0.54999999999999993</v>
      </c>
      <c r="I130" s="44" t="str">
        <f t="shared" si="15"/>
        <v/>
      </c>
      <c r="J130" s="45">
        <f t="shared" si="16"/>
        <v>10.000000000000124</v>
      </c>
      <c r="K130" s="45">
        <f t="shared" si="17"/>
        <v>1.9999999999999929</v>
      </c>
      <c r="L130" s="45">
        <f t="shared" si="18"/>
        <v>1</v>
      </c>
      <c r="M130" s="54">
        <f t="shared" ca="1" si="19"/>
        <v>1056</v>
      </c>
      <c r="N130" s="45" t="str">
        <f t="shared" si="20"/>
        <v/>
      </c>
      <c r="O130" s="45">
        <f t="shared" si="21"/>
        <v>300.05000000000371</v>
      </c>
      <c r="P130" s="46">
        <f t="shared" si="25"/>
        <v>68.958661688057674</v>
      </c>
      <c r="Q130" s="45">
        <f t="shared" si="22"/>
        <v>1.9999999999999931E-2</v>
      </c>
      <c r="R130" s="45">
        <f t="shared" si="23"/>
        <v>300.07000000000369</v>
      </c>
      <c r="S130" s="46">
        <f t="shared" si="24"/>
        <v>68.97866168805767</v>
      </c>
    </row>
    <row r="131" spans="1:19" x14ac:dyDescent="0.25">
      <c r="B131" s="71"/>
      <c r="D131" s="71">
        <v>60</v>
      </c>
      <c r="E131" s="71">
        <v>1322</v>
      </c>
      <c r="F131" s="67">
        <f t="shared" si="12"/>
        <v>0.55694444444444446</v>
      </c>
      <c r="G131" s="71">
        <v>1333</v>
      </c>
      <c r="H131" s="67">
        <f t="shared" si="13"/>
        <v>0.56458333333333333</v>
      </c>
      <c r="I131" s="44" t="str">
        <f t="shared" ref="I131:I162" si="26">IF(OR(A132&lt;&gt;"",D132=""),H131+TIME(0,5,0),"")</f>
        <v/>
      </c>
      <c r="J131" s="45">
        <f t="shared" ref="J131:J161" si="27">IF(AND(OR(AND(A131&lt;&gt;"",A132=""),AND(A131="",A132="")),D132&lt;&gt;""),(F132-H131)*1440,"")</f>
        <v>23.000000000000078</v>
      </c>
      <c r="K131" s="45">
        <f t="shared" ref="K131:K162" si="28">(H131-F131)*1440</f>
        <v>10.999999999999961</v>
      </c>
      <c r="L131" s="45">
        <f t="shared" ref="L131:L162" si="29">IF(A131&lt;&gt;"",1,L130+1)</f>
        <v>2</v>
      </c>
      <c r="M131" s="54">
        <f t="shared" ref="M131:M162" ca="1" si="30">OFFSET(B131,-L131+1,0)</f>
        <v>1056</v>
      </c>
      <c r="N131" s="45" t="str">
        <f t="shared" ref="N131:N162" si="31">IF(I131&lt;&gt;"",(I131-VALUE(CONCATENATE(LEFT(M131,LEN(M131)-2),":",RIGHT(M131,2))))*1440,"")</f>
        <v/>
      </c>
      <c r="O131" s="45">
        <f t="shared" ref="O131:O162" si="32">IF(J131&lt;&gt;"",(D131+D132)*J131/2,D131*5/2)</f>
        <v>1840.0000000000064</v>
      </c>
      <c r="P131" s="46">
        <f t="shared" si="25"/>
        <v>1801.0059973580373</v>
      </c>
      <c r="Q131" s="45">
        <f t="shared" ref="Q131:Q162" si="33">(D131*K131)</f>
        <v>659.99999999999761</v>
      </c>
      <c r="R131" s="45">
        <f t="shared" ref="R131:R162" si="34">O131+Q131</f>
        <v>2500.0000000000041</v>
      </c>
      <c r="S131" s="46">
        <f t="shared" ref="S131:S162" si="35">P131+Q131</f>
        <v>2461.0059973580351</v>
      </c>
    </row>
    <row r="132" spans="1:19" x14ac:dyDescent="0.25">
      <c r="B132" s="71"/>
      <c r="D132" s="71">
        <v>100</v>
      </c>
      <c r="E132" s="71">
        <v>1356</v>
      </c>
      <c r="F132" s="67">
        <f t="shared" ref="F132:F162" si="36">VALUE(CONCATENATE(LEFT(E132,LEN(E132)-2),":",RIGHT(E132,2)))</f>
        <v>0.5805555555555556</v>
      </c>
      <c r="G132" s="71">
        <v>1359</v>
      </c>
      <c r="H132" s="67">
        <f t="shared" si="13"/>
        <v>0.58263888888888882</v>
      </c>
      <c r="I132" s="44">
        <f t="shared" si="26"/>
        <v>0.58611111111111103</v>
      </c>
      <c r="J132" s="45" t="str">
        <f t="shared" si="27"/>
        <v/>
      </c>
      <c r="K132" s="45">
        <f t="shared" si="28"/>
        <v>2.9999999999998295</v>
      </c>
      <c r="L132" s="45">
        <f t="shared" si="29"/>
        <v>3</v>
      </c>
      <c r="M132" s="54">
        <f t="shared" ca="1" si="30"/>
        <v>1056</v>
      </c>
      <c r="N132" s="45">
        <f t="shared" ca="1" si="31"/>
        <v>187.99999999999989</v>
      </c>
      <c r="O132" s="45">
        <f t="shared" si="32"/>
        <v>250</v>
      </c>
      <c r="P132" s="46">
        <f t="shared" ref="P132:P195" si="37">IF(J132&lt;&gt;"",IF(ABS(D133-D132)&lt;0.000001,D132*J132,(D133-D132)*J132/LN((D133+0.000001)/(D132+0.000001))),-5*(D132-0.000001)/(LN(1/D132)-13.8155))</f>
        <v>27.143420404993254</v>
      </c>
      <c r="Q132" s="45">
        <f t="shared" si="33"/>
        <v>299.99999999998295</v>
      </c>
      <c r="R132" s="45">
        <f t="shared" si="34"/>
        <v>549.99999999998295</v>
      </c>
      <c r="S132" s="46">
        <f t="shared" si="35"/>
        <v>327.14342040497621</v>
      </c>
    </row>
    <row r="133" spans="1:19" x14ac:dyDescent="0.25">
      <c r="A133" s="77">
        <v>36917</v>
      </c>
      <c r="B133" s="71">
        <v>1410</v>
      </c>
      <c r="D133" s="71">
        <v>0.01</v>
      </c>
      <c r="E133" s="71">
        <v>1527</v>
      </c>
      <c r="F133" s="67">
        <f t="shared" si="36"/>
        <v>0.64374999999999993</v>
      </c>
      <c r="G133" s="71">
        <v>1531</v>
      </c>
      <c r="H133" s="67">
        <f t="shared" si="13"/>
        <v>0.64652777777777781</v>
      </c>
      <c r="I133" s="44">
        <f t="shared" si="26"/>
        <v>0.65</v>
      </c>
      <c r="J133" s="45" t="str">
        <f t="shared" si="27"/>
        <v/>
      </c>
      <c r="K133" s="45">
        <f t="shared" si="28"/>
        <v>4.0000000000001457</v>
      </c>
      <c r="L133" s="45">
        <f t="shared" si="29"/>
        <v>1</v>
      </c>
      <c r="M133" s="54">
        <f t="shared" ca="1" si="30"/>
        <v>1410</v>
      </c>
      <c r="N133" s="45">
        <f t="shared" ca="1" si="31"/>
        <v>86.000000000000014</v>
      </c>
      <c r="O133" s="45">
        <f t="shared" si="32"/>
        <v>2.5000000000000001E-2</v>
      </c>
      <c r="P133" s="46">
        <f t="shared" si="37"/>
        <v>5.4281443780592247E-3</v>
      </c>
      <c r="Q133" s="45">
        <f t="shared" si="33"/>
        <v>4.0000000000001458E-2</v>
      </c>
      <c r="R133" s="45">
        <f t="shared" si="34"/>
        <v>6.5000000000001459E-2</v>
      </c>
      <c r="S133" s="46">
        <f t="shared" si="35"/>
        <v>4.5428144378060684E-2</v>
      </c>
    </row>
    <row r="134" spans="1:19" x14ac:dyDescent="0.25">
      <c r="A134" s="77">
        <v>36920</v>
      </c>
      <c r="B134" s="71">
        <v>1418</v>
      </c>
      <c r="D134" s="71">
        <v>0.01</v>
      </c>
      <c r="E134" s="71">
        <v>1523</v>
      </c>
      <c r="F134" s="67">
        <f t="shared" si="36"/>
        <v>0.64097222222222217</v>
      </c>
      <c r="G134" s="71">
        <v>1526</v>
      </c>
      <c r="H134" s="67">
        <f t="shared" si="13"/>
        <v>0.6430555555555556</v>
      </c>
      <c r="I134" s="44" t="str">
        <f t="shared" si="26"/>
        <v/>
      </c>
      <c r="J134" s="45">
        <f t="shared" si="27"/>
        <v>11.999999999999957</v>
      </c>
      <c r="K134" s="45">
        <f t="shared" si="28"/>
        <v>3.0000000000001492</v>
      </c>
      <c r="L134" s="45">
        <f t="shared" si="29"/>
        <v>1</v>
      </c>
      <c r="M134" s="54">
        <f t="shared" ca="1" si="30"/>
        <v>1418</v>
      </c>
      <c r="N134" s="45" t="str">
        <f t="shared" si="31"/>
        <v/>
      </c>
      <c r="O134" s="45">
        <f t="shared" si="32"/>
        <v>120.05999999999958</v>
      </c>
      <c r="P134" s="46">
        <f t="shared" si="37"/>
        <v>31.559825365948413</v>
      </c>
      <c r="Q134" s="45">
        <f t="shared" si="33"/>
        <v>3.0000000000001494E-2</v>
      </c>
      <c r="R134" s="45">
        <f t="shared" si="34"/>
        <v>120.08999999999958</v>
      </c>
      <c r="S134" s="46">
        <f t="shared" si="35"/>
        <v>31.589825365948414</v>
      </c>
    </row>
    <row r="135" spans="1:19" x14ac:dyDescent="0.25">
      <c r="B135" s="71"/>
      <c r="D135" s="71">
        <v>20</v>
      </c>
      <c r="E135" s="71">
        <v>1538</v>
      </c>
      <c r="F135" s="67">
        <f t="shared" si="36"/>
        <v>0.65138888888888891</v>
      </c>
      <c r="G135" s="71">
        <v>1553</v>
      </c>
      <c r="H135" s="67">
        <f t="shared" si="13"/>
        <v>0.66180555555555554</v>
      </c>
      <c r="I135" s="44">
        <f t="shared" si="26"/>
        <v>0.66527777777777775</v>
      </c>
      <c r="J135" s="45" t="str">
        <f t="shared" si="27"/>
        <v/>
      </c>
      <c r="K135" s="45">
        <f t="shared" si="28"/>
        <v>14.999999999999947</v>
      </c>
      <c r="L135" s="45">
        <f t="shared" si="29"/>
        <v>2</v>
      </c>
      <c r="M135" s="54">
        <f t="shared" ca="1" si="30"/>
        <v>1418</v>
      </c>
      <c r="N135" s="45">
        <f t="shared" ca="1" si="31"/>
        <v>99.999999999999972</v>
      </c>
      <c r="O135" s="45">
        <f t="shared" si="32"/>
        <v>50</v>
      </c>
      <c r="P135" s="46">
        <f t="shared" si="37"/>
        <v>5.9484036251947776</v>
      </c>
      <c r="Q135" s="45">
        <f t="shared" si="33"/>
        <v>299.99999999999892</v>
      </c>
      <c r="R135" s="45">
        <f t="shared" si="34"/>
        <v>349.99999999999892</v>
      </c>
      <c r="S135" s="46">
        <f t="shared" si="35"/>
        <v>305.94840362519369</v>
      </c>
    </row>
    <row r="136" spans="1:19" x14ac:dyDescent="0.25">
      <c r="A136" s="77">
        <v>36921</v>
      </c>
      <c r="B136" s="71">
        <v>1235</v>
      </c>
      <c r="D136" s="71">
        <v>0.01</v>
      </c>
      <c r="E136" s="71">
        <v>1427</v>
      </c>
      <c r="F136" s="67">
        <f t="shared" si="36"/>
        <v>0.6020833333333333</v>
      </c>
      <c r="G136" s="71">
        <v>1430</v>
      </c>
      <c r="H136" s="67">
        <f t="shared" si="13"/>
        <v>0.60416666666666663</v>
      </c>
      <c r="I136" s="44">
        <f t="shared" si="26"/>
        <v>0.60763888888888884</v>
      </c>
      <c r="J136" s="45" t="str">
        <f t="shared" si="27"/>
        <v/>
      </c>
      <c r="K136" s="45">
        <f t="shared" si="28"/>
        <v>2.9999999999999893</v>
      </c>
      <c r="L136" s="45">
        <f t="shared" si="29"/>
        <v>1</v>
      </c>
      <c r="M136" s="54">
        <f t="shared" ca="1" si="30"/>
        <v>1235</v>
      </c>
      <c r="N136" s="45">
        <f t="shared" ca="1" si="31"/>
        <v>119.99999999999989</v>
      </c>
      <c r="O136" s="45">
        <f t="shared" si="32"/>
        <v>2.5000000000000001E-2</v>
      </c>
      <c r="P136" s="46">
        <f t="shared" si="37"/>
        <v>5.4281443780592247E-3</v>
      </c>
      <c r="Q136" s="45">
        <f t="shared" si="33"/>
        <v>2.9999999999999895E-2</v>
      </c>
      <c r="R136" s="45">
        <f t="shared" si="34"/>
        <v>5.4999999999999896E-2</v>
      </c>
      <c r="S136" s="46">
        <f t="shared" si="35"/>
        <v>3.542814437805912E-2</v>
      </c>
    </row>
    <row r="137" spans="1:19" x14ac:dyDescent="0.25">
      <c r="A137" s="77">
        <v>36921</v>
      </c>
      <c r="B137" s="71">
        <v>1441</v>
      </c>
      <c r="D137" s="71">
        <v>0.01</v>
      </c>
      <c r="E137" s="71">
        <v>1612</v>
      </c>
      <c r="F137" s="67">
        <f t="shared" si="36"/>
        <v>0.67499999999999993</v>
      </c>
      <c r="G137" s="71">
        <v>1618</v>
      </c>
      <c r="H137" s="67">
        <f t="shared" si="13"/>
        <v>0.6791666666666667</v>
      </c>
      <c r="I137" s="44">
        <f t="shared" si="26"/>
        <v>0.68263888888888891</v>
      </c>
      <c r="J137" s="45" t="str">
        <f t="shared" si="27"/>
        <v/>
      </c>
      <c r="K137" s="45">
        <f t="shared" si="28"/>
        <v>6.0000000000001386</v>
      </c>
      <c r="L137" s="45">
        <f t="shared" si="29"/>
        <v>1</v>
      </c>
      <c r="M137" s="54">
        <f t="shared" ca="1" si="30"/>
        <v>1441</v>
      </c>
      <c r="N137" s="45">
        <f t="shared" ca="1" si="31"/>
        <v>101.99999999999996</v>
      </c>
      <c r="O137" s="45">
        <f t="shared" si="32"/>
        <v>2.5000000000000001E-2</v>
      </c>
      <c r="P137" s="46">
        <f t="shared" si="37"/>
        <v>5.4281443780592247E-3</v>
      </c>
      <c r="Q137" s="45">
        <f t="shared" si="33"/>
        <v>6.0000000000001386E-2</v>
      </c>
      <c r="R137" s="45">
        <f t="shared" si="34"/>
        <v>8.500000000000138E-2</v>
      </c>
      <c r="S137" s="46">
        <f t="shared" si="35"/>
        <v>6.5428144378060604E-2</v>
      </c>
    </row>
    <row r="138" spans="1:19" x14ac:dyDescent="0.25">
      <c r="A138" s="77">
        <v>36922</v>
      </c>
      <c r="B138" s="71">
        <v>1317</v>
      </c>
      <c r="D138" s="71">
        <v>0.01</v>
      </c>
      <c r="E138" s="71">
        <v>1432</v>
      </c>
      <c r="F138" s="67">
        <f t="shared" si="36"/>
        <v>0.60555555555555551</v>
      </c>
      <c r="G138" s="71">
        <v>1438</v>
      </c>
      <c r="H138" s="67">
        <f t="shared" si="13"/>
        <v>0.60972222222222217</v>
      </c>
      <c r="I138" s="44" t="str">
        <f t="shared" si="26"/>
        <v/>
      </c>
      <c r="J138" s="45">
        <f t="shared" si="27"/>
        <v>12.000000000000117</v>
      </c>
      <c r="K138" s="45">
        <f t="shared" si="28"/>
        <v>5.9999999999999787</v>
      </c>
      <c r="L138" s="45">
        <f t="shared" si="29"/>
        <v>1</v>
      </c>
      <c r="M138" s="54">
        <f t="shared" ca="1" si="30"/>
        <v>1317</v>
      </c>
      <c r="N138" s="45" t="str">
        <f t="shared" si="31"/>
        <v/>
      </c>
      <c r="O138" s="45">
        <f t="shared" si="32"/>
        <v>30.060000000000294</v>
      </c>
      <c r="P138" s="46">
        <f t="shared" si="37"/>
        <v>9.6355169349487237</v>
      </c>
      <c r="Q138" s="45">
        <f t="shared" si="33"/>
        <v>5.999999999999979E-2</v>
      </c>
      <c r="R138" s="45">
        <f t="shared" si="34"/>
        <v>30.120000000000292</v>
      </c>
      <c r="S138" s="46">
        <f t="shared" si="35"/>
        <v>9.6955169349487242</v>
      </c>
    </row>
    <row r="139" spans="1:19" x14ac:dyDescent="0.25">
      <c r="B139" s="71"/>
      <c r="D139" s="71">
        <v>5</v>
      </c>
      <c r="E139" s="71">
        <v>1450</v>
      </c>
      <c r="F139" s="67">
        <f t="shared" si="36"/>
        <v>0.61805555555555558</v>
      </c>
      <c r="G139" s="71">
        <v>1458</v>
      </c>
      <c r="H139" s="67">
        <f t="shared" si="13"/>
        <v>0.62361111111111112</v>
      </c>
      <c r="I139" s="44">
        <f t="shared" si="26"/>
        <v>0.62708333333333333</v>
      </c>
      <c r="J139" s="45" t="str">
        <f t="shared" si="27"/>
        <v/>
      </c>
      <c r="K139" s="45">
        <f t="shared" si="28"/>
        <v>7.9999999999999716</v>
      </c>
      <c r="L139" s="45">
        <f t="shared" si="29"/>
        <v>2</v>
      </c>
      <c r="M139" s="54">
        <f t="shared" ca="1" si="30"/>
        <v>1317</v>
      </c>
      <c r="N139" s="45">
        <f t="shared" ca="1" si="31"/>
        <v>105.99999999999994</v>
      </c>
      <c r="O139" s="45">
        <f t="shared" si="32"/>
        <v>12.5</v>
      </c>
      <c r="P139" s="46">
        <f t="shared" si="37"/>
        <v>1.6207517425303481</v>
      </c>
      <c r="Q139" s="45">
        <f t="shared" si="33"/>
        <v>39.999999999999858</v>
      </c>
      <c r="R139" s="45">
        <f t="shared" si="34"/>
        <v>52.499999999999858</v>
      </c>
      <c r="S139" s="46">
        <f t="shared" si="35"/>
        <v>41.620751742530203</v>
      </c>
    </row>
    <row r="140" spans="1:19" x14ac:dyDescent="0.25">
      <c r="A140" s="77">
        <v>36924</v>
      </c>
      <c r="B140" s="71">
        <v>1305</v>
      </c>
      <c r="D140" s="71">
        <v>0.01</v>
      </c>
      <c r="E140" s="71">
        <v>1502</v>
      </c>
      <c r="F140" s="67">
        <f t="shared" si="36"/>
        <v>0.62638888888888888</v>
      </c>
      <c r="G140" s="71">
        <v>1511</v>
      </c>
      <c r="H140" s="67">
        <f t="shared" si="13"/>
        <v>0.63263888888888886</v>
      </c>
      <c r="I140" s="44">
        <f t="shared" si="26"/>
        <v>0.63611111111111107</v>
      </c>
      <c r="J140" s="45" t="str">
        <f t="shared" si="27"/>
        <v/>
      </c>
      <c r="K140" s="45">
        <f t="shared" si="28"/>
        <v>8.999999999999968</v>
      </c>
      <c r="L140" s="45">
        <f t="shared" si="29"/>
        <v>1</v>
      </c>
      <c r="M140" s="54">
        <f t="shared" ca="1" si="30"/>
        <v>1305</v>
      </c>
      <c r="N140" s="45">
        <f t="shared" ca="1" si="31"/>
        <v>130.99999999999986</v>
      </c>
      <c r="O140" s="45">
        <f t="shared" si="32"/>
        <v>2.5000000000000001E-2</v>
      </c>
      <c r="P140" s="46">
        <f t="shared" si="37"/>
        <v>5.4281443780592247E-3</v>
      </c>
      <c r="Q140" s="45">
        <f t="shared" si="33"/>
        <v>8.9999999999999677E-2</v>
      </c>
      <c r="R140" s="45">
        <f t="shared" si="34"/>
        <v>0.11499999999999969</v>
      </c>
      <c r="S140" s="46">
        <f t="shared" si="35"/>
        <v>9.5428144378058896E-2</v>
      </c>
    </row>
    <row r="141" spans="1:19" x14ac:dyDescent="0.25">
      <c r="A141" s="77">
        <v>36928</v>
      </c>
      <c r="B141" s="71">
        <v>1230</v>
      </c>
      <c r="D141" s="71">
        <v>0.01</v>
      </c>
      <c r="E141" s="71">
        <v>1401</v>
      </c>
      <c r="F141" s="67">
        <f t="shared" si="36"/>
        <v>0.58402777777777781</v>
      </c>
      <c r="G141" s="71">
        <v>1410</v>
      </c>
      <c r="H141" s="67">
        <f t="shared" si="13"/>
        <v>0.59027777777777779</v>
      </c>
      <c r="I141" s="44" t="str">
        <f t="shared" si="26"/>
        <v/>
      </c>
      <c r="J141" s="45">
        <f t="shared" si="27"/>
        <v>7.9999999999999716</v>
      </c>
      <c r="K141" s="45">
        <f t="shared" si="28"/>
        <v>8.999999999999968</v>
      </c>
      <c r="L141" s="45">
        <f t="shared" si="29"/>
        <v>1</v>
      </c>
      <c r="M141" s="54">
        <f t="shared" ca="1" si="30"/>
        <v>1230</v>
      </c>
      <c r="N141" s="45" t="str">
        <f t="shared" si="31"/>
        <v/>
      </c>
      <c r="O141" s="45">
        <f t="shared" si="32"/>
        <v>0.43999999999999845</v>
      </c>
      <c r="P141" s="46">
        <f t="shared" si="37"/>
        <v>0.31270424881382258</v>
      </c>
      <c r="Q141" s="45">
        <f t="shared" si="33"/>
        <v>8.9999999999999677E-2</v>
      </c>
      <c r="R141" s="45">
        <f t="shared" si="34"/>
        <v>0.52999999999999814</v>
      </c>
      <c r="S141" s="46">
        <f t="shared" si="35"/>
        <v>0.40270424881382227</v>
      </c>
    </row>
    <row r="142" spans="1:19" x14ac:dyDescent="0.25">
      <c r="B142" s="71"/>
      <c r="D142" s="71">
        <v>0.1</v>
      </c>
      <c r="E142" s="71">
        <v>1418</v>
      </c>
      <c r="F142" s="67">
        <f t="shared" si="36"/>
        <v>0.59583333333333333</v>
      </c>
      <c r="G142" s="71">
        <v>1423</v>
      </c>
      <c r="H142" s="67">
        <f t="shared" si="13"/>
        <v>0.59930555555555554</v>
      </c>
      <c r="I142" s="44">
        <f t="shared" si="26"/>
        <v>0.60277777777777775</v>
      </c>
      <c r="J142" s="45" t="str">
        <f t="shared" si="27"/>
        <v/>
      </c>
      <c r="K142" s="45">
        <f t="shared" si="28"/>
        <v>4.9999999999999822</v>
      </c>
      <c r="L142" s="45">
        <f t="shared" si="29"/>
        <v>2</v>
      </c>
      <c r="M142" s="54">
        <f t="shared" ca="1" si="30"/>
        <v>1230</v>
      </c>
      <c r="N142" s="45">
        <f t="shared" ca="1" si="31"/>
        <v>117.9999999999999</v>
      </c>
      <c r="O142" s="45">
        <f t="shared" si="32"/>
        <v>0.25</v>
      </c>
      <c r="P142" s="46">
        <f t="shared" si="37"/>
        <v>4.342905372259271E-2</v>
      </c>
      <c r="Q142" s="45">
        <f t="shared" si="33"/>
        <v>0.49999999999999822</v>
      </c>
      <c r="R142" s="45">
        <f t="shared" si="34"/>
        <v>0.74999999999999822</v>
      </c>
      <c r="S142" s="46">
        <f t="shared" si="35"/>
        <v>0.54342905372259098</v>
      </c>
    </row>
    <row r="143" spans="1:19" x14ac:dyDescent="0.25">
      <c r="A143" s="77">
        <v>36928</v>
      </c>
      <c r="B143" s="71">
        <v>1437</v>
      </c>
      <c r="D143" s="71">
        <v>0.01</v>
      </c>
      <c r="E143" s="71">
        <v>1533</v>
      </c>
      <c r="F143" s="67">
        <f t="shared" si="36"/>
        <v>0.6479166666666667</v>
      </c>
      <c r="G143" s="71">
        <v>1602</v>
      </c>
      <c r="H143" s="67">
        <f t="shared" si="13"/>
        <v>0.66805555555555562</v>
      </c>
      <c r="I143" s="44" t="str">
        <f t="shared" si="26"/>
        <v/>
      </c>
      <c r="J143" s="45">
        <f t="shared" si="27"/>
        <v>8.999999999999968</v>
      </c>
      <c r="K143" s="45">
        <f t="shared" si="28"/>
        <v>29.000000000000057</v>
      </c>
      <c r="L143" s="45">
        <f t="shared" si="29"/>
        <v>1</v>
      </c>
      <c r="M143" s="54">
        <f t="shared" ca="1" si="30"/>
        <v>1437</v>
      </c>
      <c r="N143" s="45" t="str">
        <f t="shared" si="31"/>
        <v/>
      </c>
      <c r="O143" s="45">
        <f t="shared" si="32"/>
        <v>1.3949999999999951</v>
      </c>
      <c r="P143" s="46">
        <f t="shared" si="37"/>
        <v>0.76739862029371819</v>
      </c>
      <c r="Q143" s="45">
        <f t="shared" si="33"/>
        <v>0.29000000000000059</v>
      </c>
      <c r="R143" s="45">
        <f t="shared" si="34"/>
        <v>1.6849999999999956</v>
      </c>
      <c r="S143" s="46">
        <f t="shared" si="35"/>
        <v>1.0573986202937187</v>
      </c>
    </row>
    <row r="144" spans="1:19" x14ac:dyDescent="0.25">
      <c r="B144" s="71"/>
      <c r="D144" s="71">
        <v>0.3</v>
      </c>
      <c r="E144" s="71">
        <v>1611</v>
      </c>
      <c r="F144" s="67">
        <f t="shared" si="36"/>
        <v>0.6743055555555556</v>
      </c>
      <c r="G144" s="71">
        <v>1612</v>
      </c>
      <c r="H144" s="67">
        <f t="shared" si="13"/>
        <v>0.67499999999999993</v>
      </c>
      <c r="I144" s="44">
        <f t="shared" si="26"/>
        <v>0.67847222222222214</v>
      </c>
      <c r="J144" s="45" t="str">
        <f t="shared" si="27"/>
        <v/>
      </c>
      <c r="K144" s="45">
        <f t="shared" si="28"/>
        <v>0.99999999999983658</v>
      </c>
      <c r="L144" s="45">
        <f t="shared" si="29"/>
        <v>2</v>
      </c>
      <c r="M144" s="54">
        <f t="shared" ca="1" si="30"/>
        <v>1437</v>
      </c>
      <c r="N144" s="45">
        <f t="shared" ca="1" si="31"/>
        <v>99.999999999999801</v>
      </c>
      <c r="O144" s="45">
        <f t="shared" si="32"/>
        <v>0.75</v>
      </c>
      <c r="P144" s="46">
        <f t="shared" si="37"/>
        <v>0.11893841060855184</v>
      </c>
      <c r="Q144" s="45">
        <f t="shared" si="33"/>
        <v>0.29999999999995097</v>
      </c>
      <c r="R144" s="45">
        <f t="shared" si="34"/>
        <v>1.049999999999951</v>
      </c>
      <c r="S144" s="46">
        <f t="shared" si="35"/>
        <v>0.41893841060850279</v>
      </c>
    </row>
    <row r="145" spans="1:19" x14ac:dyDescent="0.25">
      <c r="A145" s="77">
        <v>36930</v>
      </c>
      <c r="B145" s="71">
        <v>1308</v>
      </c>
      <c r="D145" s="71">
        <v>0.01</v>
      </c>
      <c r="E145" s="71">
        <v>1342</v>
      </c>
      <c r="F145" s="67">
        <f t="shared" si="36"/>
        <v>0.5708333333333333</v>
      </c>
      <c r="G145" s="71">
        <v>1344</v>
      </c>
      <c r="H145" s="67">
        <f t="shared" si="13"/>
        <v>0.57222222222222219</v>
      </c>
      <c r="I145" s="44" t="str">
        <f t="shared" si="26"/>
        <v/>
      </c>
      <c r="J145" s="45">
        <f t="shared" si="27"/>
        <v>6.9999999999999751</v>
      </c>
      <c r="K145" s="45">
        <f t="shared" si="28"/>
        <v>1.9999999999999929</v>
      </c>
      <c r="L145" s="45">
        <f t="shared" si="29"/>
        <v>1</v>
      </c>
      <c r="M145" s="54">
        <f t="shared" ca="1" si="30"/>
        <v>1308</v>
      </c>
      <c r="N145" s="45" t="str">
        <f t="shared" si="31"/>
        <v/>
      </c>
      <c r="O145" s="45">
        <f t="shared" si="32"/>
        <v>3.5349999999999873</v>
      </c>
      <c r="P145" s="46">
        <f t="shared" si="37"/>
        <v>1.5048627290633239</v>
      </c>
      <c r="Q145" s="45">
        <f t="shared" si="33"/>
        <v>1.9999999999999931E-2</v>
      </c>
      <c r="R145" s="45">
        <f t="shared" si="34"/>
        <v>3.5549999999999873</v>
      </c>
      <c r="S145" s="46">
        <f t="shared" si="35"/>
        <v>1.5248627290633239</v>
      </c>
    </row>
    <row r="146" spans="1:19" x14ac:dyDescent="0.25">
      <c r="B146" s="71"/>
      <c r="D146" s="71">
        <v>1</v>
      </c>
      <c r="E146" s="71">
        <v>1351</v>
      </c>
      <c r="F146" s="67">
        <f t="shared" si="36"/>
        <v>0.57708333333333328</v>
      </c>
      <c r="G146" s="71">
        <v>1425</v>
      </c>
      <c r="H146" s="67">
        <f t="shared" si="13"/>
        <v>0.60069444444444442</v>
      </c>
      <c r="I146" s="44" t="str">
        <f t="shared" si="26"/>
        <v/>
      </c>
      <c r="J146" s="45">
        <f t="shared" si="27"/>
        <v>3.9999999999999858</v>
      </c>
      <c r="K146" s="45">
        <f t="shared" si="28"/>
        <v>34.000000000000043</v>
      </c>
      <c r="L146" s="45">
        <f t="shared" si="29"/>
        <v>2</v>
      </c>
      <c r="M146" s="54">
        <f t="shared" ca="1" si="30"/>
        <v>1308</v>
      </c>
      <c r="N146" s="45" t="str">
        <f t="shared" si="31"/>
        <v/>
      </c>
      <c r="O146" s="45">
        <f t="shared" si="32"/>
        <v>21.999999999999922</v>
      </c>
      <c r="P146" s="46">
        <f t="shared" si="37"/>
        <v>15.634607459535021</v>
      </c>
      <c r="Q146" s="45">
        <f t="shared" si="33"/>
        <v>34.000000000000043</v>
      </c>
      <c r="R146" s="45">
        <f t="shared" si="34"/>
        <v>55.999999999999964</v>
      </c>
      <c r="S146" s="46">
        <f t="shared" si="35"/>
        <v>49.634607459535061</v>
      </c>
    </row>
    <row r="147" spans="1:19" x14ac:dyDescent="0.25">
      <c r="B147" s="71"/>
      <c r="D147" s="71">
        <v>10</v>
      </c>
      <c r="E147" s="71">
        <v>1429</v>
      </c>
      <c r="F147" s="67">
        <f t="shared" si="36"/>
        <v>0.60347222222222219</v>
      </c>
      <c r="G147" s="71">
        <v>1500</v>
      </c>
      <c r="H147" s="67">
        <f t="shared" si="13"/>
        <v>0.625</v>
      </c>
      <c r="I147" s="44">
        <f t="shared" si="26"/>
        <v>0.62847222222222221</v>
      </c>
      <c r="J147" s="45" t="str">
        <f t="shared" si="27"/>
        <v/>
      </c>
      <c r="K147" s="45">
        <f t="shared" si="28"/>
        <v>31.00000000000005</v>
      </c>
      <c r="L147" s="45">
        <f t="shared" si="29"/>
        <v>3</v>
      </c>
      <c r="M147" s="54">
        <f t="shared" ca="1" si="30"/>
        <v>1308</v>
      </c>
      <c r="N147" s="45">
        <f t="shared" ca="1" si="31"/>
        <v>117.00000000000006</v>
      </c>
      <c r="O147" s="45">
        <f t="shared" si="32"/>
        <v>25</v>
      </c>
      <c r="P147" s="46">
        <f t="shared" si="37"/>
        <v>3.1021051639523365</v>
      </c>
      <c r="Q147" s="45">
        <f t="shared" si="33"/>
        <v>310.00000000000051</v>
      </c>
      <c r="R147" s="45">
        <f t="shared" si="34"/>
        <v>335.00000000000051</v>
      </c>
      <c r="S147" s="46">
        <f t="shared" si="35"/>
        <v>313.10210516395284</v>
      </c>
    </row>
    <row r="148" spans="1:19" x14ac:dyDescent="0.25">
      <c r="A148" s="77">
        <v>36931</v>
      </c>
      <c r="B148" s="71">
        <v>1303</v>
      </c>
      <c r="D148" s="71">
        <v>0.01</v>
      </c>
      <c r="E148" s="71">
        <v>1449</v>
      </c>
      <c r="F148" s="67">
        <f t="shared" si="36"/>
        <v>0.61736111111111114</v>
      </c>
      <c r="G148" s="71">
        <v>1458</v>
      </c>
      <c r="H148" s="67">
        <f t="shared" si="13"/>
        <v>0.62361111111111112</v>
      </c>
      <c r="I148" s="44" t="str">
        <f t="shared" si="26"/>
        <v/>
      </c>
      <c r="J148" s="45">
        <f t="shared" si="27"/>
        <v>10.999999999999961</v>
      </c>
      <c r="K148" s="45">
        <f t="shared" si="28"/>
        <v>8.999999999999968</v>
      </c>
      <c r="L148" s="45">
        <f t="shared" si="29"/>
        <v>1</v>
      </c>
      <c r="M148" s="54">
        <f t="shared" ca="1" si="30"/>
        <v>1303</v>
      </c>
      <c r="N148" s="45" t="str">
        <f t="shared" si="31"/>
        <v/>
      </c>
      <c r="O148" s="45">
        <f t="shared" si="32"/>
        <v>1.7049999999999939</v>
      </c>
      <c r="P148" s="46">
        <f t="shared" si="37"/>
        <v>0.93793164702565557</v>
      </c>
      <c r="Q148" s="45">
        <f t="shared" si="33"/>
        <v>8.9999999999999677E-2</v>
      </c>
      <c r="R148" s="45">
        <f t="shared" si="34"/>
        <v>1.7949999999999935</v>
      </c>
      <c r="S148" s="46">
        <f t="shared" si="35"/>
        <v>1.0279316470256552</v>
      </c>
    </row>
    <row r="149" spans="1:19" x14ac:dyDescent="0.25">
      <c r="B149" s="71"/>
      <c r="D149" s="71">
        <v>0.3</v>
      </c>
      <c r="E149" s="71">
        <v>1509</v>
      </c>
      <c r="F149" s="67">
        <f t="shared" si="36"/>
        <v>0.63124999999999998</v>
      </c>
      <c r="G149" s="71">
        <v>1514</v>
      </c>
      <c r="H149" s="67">
        <f t="shared" si="13"/>
        <v>0.63472222222222219</v>
      </c>
      <c r="I149" s="44">
        <f t="shared" si="26"/>
        <v>0.6381944444444444</v>
      </c>
      <c r="J149" s="45" t="str">
        <f t="shared" si="27"/>
        <v/>
      </c>
      <c r="K149" s="45">
        <f t="shared" si="28"/>
        <v>4.9999999999999822</v>
      </c>
      <c r="L149" s="45">
        <f t="shared" si="29"/>
        <v>2</v>
      </c>
      <c r="M149" s="54">
        <f t="shared" ca="1" si="30"/>
        <v>1303</v>
      </c>
      <c r="N149" s="45">
        <f t="shared" ca="1" si="31"/>
        <v>135.99999999999983</v>
      </c>
      <c r="O149" s="45">
        <f t="shared" si="32"/>
        <v>0.75</v>
      </c>
      <c r="P149" s="46">
        <f t="shared" si="37"/>
        <v>0.11893841060855184</v>
      </c>
      <c r="Q149" s="45">
        <f t="shared" si="33"/>
        <v>1.4999999999999947</v>
      </c>
      <c r="R149" s="45">
        <f t="shared" si="34"/>
        <v>2.2499999999999947</v>
      </c>
      <c r="S149" s="46">
        <f t="shared" si="35"/>
        <v>1.6189384106085465</v>
      </c>
    </row>
    <row r="150" spans="1:19" x14ac:dyDescent="0.25">
      <c r="A150" s="77">
        <v>36935</v>
      </c>
      <c r="B150" s="71">
        <v>850</v>
      </c>
      <c r="D150" s="71">
        <v>0.01</v>
      </c>
      <c r="E150" s="71">
        <v>1012</v>
      </c>
      <c r="F150" s="67">
        <f t="shared" si="36"/>
        <v>0.42499999999999999</v>
      </c>
      <c r="G150" s="71">
        <v>1017</v>
      </c>
      <c r="H150" s="67">
        <f t="shared" si="13"/>
        <v>0.4284722222222222</v>
      </c>
      <c r="I150" s="44" t="str">
        <f t="shared" si="26"/>
        <v/>
      </c>
      <c r="J150" s="45">
        <f t="shared" si="27"/>
        <v>3.9999999999999858</v>
      </c>
      <c r="K150" s="45">
        <f t="shared" si="28"/>
        <v>4.9999999999999822</v>
      </c>
      <c r="L150" s="45">
        <f t="shared" si="29"/>
        <v>1</v>
      </c>
      <c r="M150" s="54">
        <f t="shared" ca="1" si="30"/>
        <v>850</v>
      </c>
      <c r="N150" s="45" t="str">
        <f t="shared" si="31"/>
        <v/>
      </c>
      <c r="O150" s="45">
        <f t="shared" si="32"/>
        <v>0.21999999999999922</v>
      </c>
      <c r="P150" s="46">
        <f t="shared" si="37"/>
        <v>0.15635212440691129</v>
      </c>
      <c r="Q150" s="45">
        <f t="shared" si="33"/>
        <v>4.9999999999999822E-2</v>
      </c>
      <c r="R150" s="45">
        <f t="shared" si="34"/>
        <v>0.26999999999999902</v>
      </c>
      <c r="S150" s="46">
        <f t="shared" si="35"/>
        <v>0.20635212440691111</v>
      </c>
    </row>
    <row r="151" spans="1:19" x14ac:dyDescent="0.25">
      <c r="B151" s="71"/>
      <c r="D151" s="71">
        <v>0.1</v>
      </c>
      <c r="E151" s="71">
        <v>1021</v>
      </c>
      <c r="F151" s="67">
        <f t="shared" si="36"/>
        <v>0.43124999999999997</v>
      </c>
      <c r="G151" s="71">
        <v>1044</v>
      </c>
      <c r="H151" s="67">
        <f t="shared" si="13"/>
        <v>0.44722222222222219</v>
      </c>
      <c r="I151" s="44" t="str">
        <f t="shared" si="26"/>
        <v/>
      </c>
      <c r="J151" s="45">
        <f t="shared" si="27"/>
        <v>10.000000000000044</v>
      </c>
      <c r="K151" s="45">
        <f t="shared" si="28"/>
        <v>23</v>
      </c>
      <c r="L151" s="45">
        <f t="shared" si="29"/>
        <v>2</v>
      </c>
      <c r="M151" s="54">
        <f t="shared" ca="1" si="30"/>
        <v>850</v>
      </c>
      <c r="N151" s="45" t="str">
        <f t="shared" si="31"/>
        <v/>
      </c>
      <c r="O151" s="45">
        <f t="shared" si="32"/>
        <v>500.50000000000222</v>
      </c>
      <c r="P151" s="46">
        <f t="shared" si="37"/>
        <v>144.62027162266392</v>
      </c>
      <c r="Q151" s="45">
        <f t="shared" si="33"/>
        <v>2.3000000000000003</v>
      </c>
      <c r="R151" s="45">
        <f t="shared" si="34"/>
        <v>502.80000000000223</v>
      </c>
      <c r="S151" s="46">
        <f t="shared" si="35"/>
        <v>146.92027162266393</v>
      </c>
    </row>
    <row r="152" spans="1:19" x14ac:dyDescent="0.25">
      <c r="B152" s="71"/>
      <c r="D152" s="71">
        <v>100</v>
      </c>
      <c r="E152" s="71">
        <v>1054</v>
      </c>
      <c r="F152" s="67">
        <f t="shared" si="36"/>
        <v>0.45416666666666666</v>
      </c>
      <c r="G152" s="71">
        <v>1058</v>
      </c>
      <c r="H152" s="67">
        <f t="shared" si="13"/>
        <v>0.45694444444444443</v>
      </c>
      <c r="I152" s="44" t="str">
        <f t="shared" si="26"/>
        <v/>
      </c>
      <c r="J152" s="45">
        <f t="shared" si="27"/>
        <v>11.999999999999957</v>
      </c>
      <c r="K152" s="45">
        <f t="shared" si="28"/>
        <v>3.9999999999999858</v>
      </c>
      <c r="L152" s="45">
        <f t="shared" si="29"/>
        <v>3</v>
      </c>
      <c r="M152" s="54">
        <f t="shared" ca="1" si="30"/>
        <v>850</v>
      </c>
      <c r="N152" s="45" t="str">
        <f t="shared" si="31"/>
        <v/>
      </c>
      <c r="O152" s="45">
        <f t="shared" si="32"/>
        <v>600.59999999999786</v>
      </c>
      <c r="P152" s="46">
        <f t="shared" si="37"/>
        <v>173.54432594719529</v>
      </c>
      <c r="Q152" s="45">
        <f t="shared" si="33"/>
        <v>399.99999999999858</v>
      </c>
      <c r="R152" s="45">
        <f t="shared" si="34"/>
        <v>1000.5999999999965</v>
      </c>
      <c r="S152" s="46">
        <f t="shared" si="35"/>
        <v>573.5443259471939</v>
      </c>
    </row>
    <row r="153" spans="1:19" x14ac:dyDescent="0.25">
      <c r="B153" s="71"/>
      <c r="D153" s="71">
        <v>0.1</v>
      </c>
      <c r="E153" s="71">
        <v>1110</v>
      </c>
      <c r="F153" s="67">
        <f t="shared" si="36"/>
        <v>0.46527777777777773</v>
      </c>
      <c r="G153" s="71">
        <v>1130</v>
      </c>
      <c r="H153" s="67">
        <f t="shared" si="13"/>
        <v>0.47916666666666669</v>
      </c>
      <c r="I153" s="44" t="str">
        <f t="shared" si="26"/>
        <v/>
      </c>
      <c r="J153" s="45">
        <f t="shared" si="27"/>
        <v>5.9999999999999787</v>
      </c>
      <c r="K153" s="45">
        <f t="shared" si="28"/>
        <v>20.000000000000089</v>
      </c>
      <c r="L153" s="45">
        <f t="shared" si="29"/>
        <v>4</v>
      </c>
      <c r="M153" s="54">
        <f t="shared" ca="1" si="30"/>
        <v>850</v>
      </c>
      <c r="N153" s="45" t="str">
        <f t="shared" si="31"/>
        <v/>
      </c>
      <c r="O153" s="45">
        <f t="shared" si="32"/>
        <v>6.2999999999999776</v>
      </c>
      <c r="P153" s="46">
        <f t="shared" si="37"/>
        <v>3.8054255555448866</v>
      </c>
      <c r="Q153" s="45">
        <f t="shared" si="33"/>
        <v>2.0000000000000089</v>
      </c>
      <c r="R153" s="45">
        <f t="shared" si="34"/>
        <v>8.2999999999999865</v>
      </c>
      <c r="S153" s="46">
        <f t="shared" si="35"/>
        <v>5.805425555544895</v>
      </c>
    </row>
    <row r="154" spans="1:19" x14ac:dyDescent="0.25">
      <c r="B154" s="71"/>
      <c r="D154" s="71">
        <v>2</v>
      </c>
      <c r="E154" s="71">
        <v>1136</v>
      </c>
      <c r="F154" s="67">
        <f t="shared" si="36"/>
        <v>0.48333333333333334</v>
      </c>
      <c r="G154" s="71">
        <v>1158</v>
      </c>
      <c r="H154" s="67">
        <f t="shared" si="13"/>
        <v>0.49861111111111112</v>
      </c>
      <c r="I154" s="44">
        <f t="shared" si="26"/>
        <v>0.50208333333333333</v>
      </c>
      <c r="J154" s="45" t="str">
        <f t="shared" si="27"/>
        <v/>
      </c>
      <c r="K154" s="45">
        <f t="shared" si="28"/>
        <v>22</v>
      </c>
      <c r="L154" s="45">
        <f t="shared" si="29"/>
        <v>5</v>
      </c>
      <c r="M154" s="54">
        <f t="shared" ca="1" si="30"/>
        <v>850</v>
      </c>
      <c r="N154" s="45">
        <f t="shared" ca="1" si="31"/>
        <v>192.99999999999994</v>
      </c>
      <c r="O154" s="45">
        <f t="shared" si="32"/>
        <v>5</v>
      </c>
      <c r="P154" s="46">
        <f t="shared" si="37"/>
        <v>0.68924379203313568</v>
      </c>
      <c r="Q154" s="45">
        <f t="shared" si="33"/>
        <v>44</v>
      </c>
      <c r="R154" s="45">
        <f t="shared" si="34"/>
        <v>49</v>
      </c>
      <c r="S154" s="46">
        <f t="shared" si="35"/>
        <v>44.689243792033139</v>
      </c>
    </row>
    <row r="155" spans="1:19" x14ac:dyDescent="0.25">
      <c r="A155" s="77">
        <v>36935</v>
      </c>
      <c r="B155" s="71">
        <v>1234</v>
      </c>
      <c r="D155" s="71">
        <v>0.01</v>
      </c>
      <c r="E155" s="71">
        <v>1356</v>
      </c>
      <c r="F155" s="67">
        <f t="shared" si="36"/>
        <v>0.5805555555555556</v>
      </c>
      <c r="G155" s="71">
        <v>1404</v>
      </c>
      <c r="H155" s="67">
        <f t="shared" si="13"/>
        <v>0.58611111111111114</v>
      </c>
      <c r="I155" s="44" t="str">
        <f t="shared" si="26"/>
        <v/>
      </c>
      <c r="J155" s="45">
        <f t="shared" si="27"/>
        <v>8.999999999999968</v>
      </c>
      <c r="K155" s="45">
        <f t="shared" si="28"/>
        <v>7.9999999999999716</v>
      </c>
      <c r="L155" s="45">
        <f t="shared" si="29"/>
        <v>1</v>
      </c>
      <c r="M155" s="54">
        <f t="shared" ca="1" si="30"/>
        <v>1234</v>
      </c>
      <c r="N155" s="45" t="str">
        <f t="shared" si="31"/>
        <v/>
      </c>
      <c r="O155" s="45">
        <f t="shared" si="32"/>
        <v>0.49499999999999822</v>
      </c>
      <c r="P155" s="46">
        <f t="shared" si="37"/>
        <v>0.3517922799155504</v>
      </c>
      <c r="Q155" s="45">
        <f t="shared" si="33"/>
        <v>7.9999999999999724E-2</v>
      </c>
      <c r="R155" s="45">
        <f t="shared" si="34"/>
        <v>0.57499999999999796</v>
      </c>
      <c r="S155" s="46">
        <f t="shared" si="35"/>
        <v>0.43179227991555014</v>
      </c>
    </row>
    <row r="156" spans="1:19" x14ac:dyDescent="0.25">
      <c r="B156" s="71"/>
      <c r="D156" s="71">
        <v>0.1</v>
      </c>
      <c r="E156" s="71">
        <v>1413</v>
      </c>
      <c r="F156" s="67">
        <f t="shared" si="36"/>
        <v>0.59236111111111112</v>
      </c>
      <c r="G156" s="71">
        <v>1419</v>
      </c>
      <c r="H156" s="67">
        <f t="shared" si="13"/>
        <v>0.59652777777777777</v>
      </c>
      <c r="I156" s="44">
        <f t="shared" si="26"/>
        <v>0.6</v>
      </c>
      <c r="J156" s="45" t="str">
        <f t="shared" si="27"/>
        <v/>
      </c>
      <c r="K156" s="45">
        <f t="shared" si="28"/>
        <v>5.9999999999999787</v>
      </c>
      <c r="L156" s="45">
        <f t="shared" si="29"/>
        <v>2</v>
      </c>
      <c r="M156" s="54">
        <f t="shared" ca="1" si="30"/>
        <v>1234</v>
      </c>
      <c r="N156" s="45">
        <f t="shared" ca="1" si="31"/>
        <v>109.99999999999993</v>
      </c>
      <c r="O156" s="45">
        <f t="shared" si="32"/>
        <v>0.25</v>
      </c>
      <c r="P156" s="46">
        <f t="shared" si="37"/>
        <v>4.342905372259271E-2</v>
      </c>
      <c r="Q156" s="45">
        <f t="shared" si="33"/>
        <v>0.59999999999999787</v>
      </c>
      <c r="R156" s="45">
        <f t="shared" si="34"/>
        <v>0.84999999999999787</v>
      </c>
      <c r="S156" s="46">
        <f t="shared" si="35"/>
        <v>0.64342905372259063</v>
      </c>
    </row>
    <row r="157" spans="1:19" x14ac:dyDescent="0.25">
      <c r="A157" s="77">
        <v>36935</v>
      </c>
      <c r="B157" s="71">
        <v>1437</v>
      </c>
      <c r="D157" s="71">
        <v>0.01</v>
      </c>
      <c r="E157" s="71">
        <v>1553</v>
      </c>
      <c r="F157" s="67">
        <f t="shared" si="36"/>
        <v>0.66180555555555554</v>
      </c>
      <c r="G157" s="71">
        <v>1559</v>
      </c>
      <c r="H157" s="67">
        <f t="shared" si="13"/>
        <v>0.66597222222222219</v>
      </c>
      <c r="I157" s="44" t="str">
        <f t="shared" si="26"/>
        <v/>
      </c>
      <c r="J157" s="45">
        <f t="shared" si="27"/>
        <v>8.999999999999968</v>
      </c>
      <c r="K157" s="45">
        <f t="shared" si="28"/>
        <v>5.9999999999999787</v>
      </c>
      <c r="L157" s="45">
        <f t="shared" si="29"/>
        <v>1</v>
      </c>
      <c r="M157" s="54">
        <f t="shared" ca="1" si="30"/>
        <v>1437</v>
      </c>
      <c r="N157" s="45" t="str">
        <f t="shared" si="31"/>
        <v/>
      </c>
      <c r="O157" s="45">
        <f t="shared" si="32"/>
        <v>0.76499999999999735</v>
      </c>
      <c r="P157" s="46">
        <f t="shared" si="37"/>
        <v>0.48692603993594608</v>
      </c>
      <c r="Q157" s="45">
        <f t="shared" si="33"/>
        <v>5.999999999999979E-2</v>
      </c>
      <c r="R157" s="45">
        <f t="shared" si="34"/>
        <v>0.82499999999999718</v>
      </c>
      <c r="S157" s="46">
        <f t="shared" si="35"/>
        <v>0.54692603993594591</v>
      </c>
    </row>
    <row r="158" spans="1:19" x14ac:dyDescent="0.25">
      <c r="B158" s="71"/>
      <c r="D158" s="71">
        <v>0.16</v>
      </c>
      <c r="E158" s="71">
        <v>1608</v>
      </c>
      <c r="F158" s="67">
        <f t="shared" si="36"/>
        <v>0.67222222222222217</v>
      </c>
      <c r="G158" s="71">
        <v>1614</v>
      </c>
      <c r="H158" s="67">
        <f t="shared" si="13"/>
        <v>0.67638888888888893</v>
      </c>
      <c r="I158" s="44">
        <f t="shared" si="26"/>
        <v>0.67986111111111114</v>
      </c>
      <c r="J158" s="45" t="str">
        <f t="shared" si="27"/>
        <v/>
      </c>
      <c r="K158" s="45">
        <f t="shared" si="28"/>
        <v>6.0000000000001386</v>
      </c>
      <c r="L158" s="45">
        <f t="shared" si="29"/>
        <v>2</v>
      </c>
      <c r="M158" s="54">
        <f t="shared" ca="1" si="30"/>
        <v>1437</v>
      </c>
      <c r="N158" s="45">
        <f t="shared" ca="1" si="31"/>
        <v>101.99999999999996</v>
      </c>
      <c r="O158" s="45">
        <f t="shared" si="32"/>
        <v>0.4</v>
      </c>
      <c r="P158" s="46">
        <f t="shared" si="37"/>
        <v>6.6761281701097339E-2</v>
      </c>
      <c r="Q158" s="45">
        <f t="shared" si="33"/>
        <v>0.96000000000002217</v>
      </c>
      <c r="R158" s="45">
        <f t="shared" si="34"/>
        <v>1.3600000000000221</v>
      </c>
      <c r="S158" s="46">
        <f t="shared" si="35"/>
        <v>1.0267612817011196</v>
      </c>
    </row>
    <row r="159" spans="1:19" x14ac:dyDescent="0.25">
      <c r="A159" s="77">
        <v>36936</v>
      </c>
      <c r="B159" s="71">
        <v>808</v>
      </c>
      <c r="D159" s="71">
        <v>0.01</v>
      </c>
      <c r="E159" s="71">
        <v>856</v>
      </c>
      <c r="F159" s="67">
        <f t="shared" si="36"/>
        <v>0.37222222222222223</v>
      </c>
      <c r="G159" s="71">
        <v>858</v>
      </c>
      <c r="H159" s="67">
        <f t="shared" si="13"/>
        <v>0.37361111111111112</v>
      </c>
      <c r="I159" s="44" t="str">
        <f t="shared" si="26"/>
        <v/>
      </c>
      <c r="J159" s="45">
        <f t="shared" si="27"/>
        <v>82.999999999999943</v>
      </c>
      <c r="K159" s="45">
        <f t="shared" si="28"/>
        <v>1.9999999999999929</v>
      </c>
      <c r="L159" s="45">
        <f t="shared" si="29"/>
        <v>1</v>
      </c>
      <c r="M159" s="54">
        <f t="shared" ca="1" si="30"/>
        <v>808</v>
      </c>
      <c r="N159" s="45" t="str">
        <f t="shared" si="31"/>
        <v/>
      </c>
      <c r="O159" s="45">
        <f t="shared" si="32"/>
        <v>4.5649999999999968</v>
      </c>
      <c r="P159" s="46">
        <f t="shared" si="37"/>
        <v>3.2443065814434187</v>
      </c>
      <c r="Q159" s="45">
        <f t="shared" si="33"/>
        <v>1.9999999999999931E-2</v>
      </c>
      <c r="R159" s="45">
        <f t="shared" si="34"/>
        <v>4.5849999999999964</v>
      </c>
      <c r="S159" s="46">
        <f t="shared" si="35"/>
        <v>3.2643065814434187</v>
      </c>
    </row>
    <row r="160" spans="1:19" x14ac:dyDescent="0.25">
      <c r="B160" s="71"/>
      <c r="D160" s="71">
        <v>0.1</v>
      </c>
      <c r="E160" s="71">
        <v>1021</v>
      </c>
      <c r="F160" s="67">
        <f t="shared" si="36"/>
        <v>0.43124999999999997</v>
      </c>
      <c r="G160" s="71">
        <v>1031</v>
      </c>
      <c r="H160" s="67">
        <f t="shared" si="13"/>
        <v>0.4381944444444445</v>
      </c>
      <c r="I160" s="44">
        <f t="shared" si="26"/>
        <v>0.44166666666666671</v>
      </c>
      <c r="J160" s="45" t="str">
        <f t="shared" si="27"/>
        <v/>
      </c>
      <c r="K160" s="45">
        <f t="shared" si="28"/>
        <v>10.000000000000124</v>
      </c>
      <c r="L160" s="45">
        <f t="shared" si="29"/>
        <v>2</v>
      </c>
      <c r="M160" s="54">
        <f t="shared" ca="1" si="30"/>
        <v>808</v>
      </c>
      <c r="N160" s="45">
        <f t="shared" ca="1" si="31"/>
        <v>148.00000000000011</v>
      </c>
      <c r="O160" s="45">
        <f t="shared" si="32"/>
        <v>0.25</v>
      </c>
      <c r="P160" s="46">
        <f t="shared" si="37"/>
        <v>4.342905372259271E-2</v>
      </c>
      <c r="Q160" s="45">
        <f t="shared" si="33"/>
        <v>1.0000000000000124</v>
      </c>
      <c r="R160" s="45">
        <f t="shared" si="34"/>
        <v>1.2500000000000124</v>
      </c>
      <c r="S160" s="46">
        <f t="shared" si="35"/>
        <v>1.0434290537226052</v>
      </c>
    </row>
    <row r="161" spans="1:19" x14ac:dyDescent="0.25">
      <c r="A161" s="77">
        <v>36937</v>
      </c>
      <c r="B161" s="71">
        <v>1134</v>
      </c>
      <c r="D161" s="71">
        <v>0.01</v>
      </c>
      <c r="E161" s="71">
        <v>1215</v>
      </c>
      <c r="F161" s="67">
        <f t="shared" si="36"/>
        <v>0.51041666666666663</v>
      </c>
      <c r="G161" s="71">
        <v>1217</v>
      </c>
      <c r="H161" s="67">
        <f t="shared" si="13"/>
        <v>0.51180555555555551</v>
      </c>
      <c r="I161" s="44" t="str">
        <f t="shared" si="26"/>
        <v/>
      </c>
      <c r="J161" s="45">
        <f t="shared" si="27"/>
        <v>9.0000000000001279</v>
      </c>
      <c r="K161" s="45">
        <f t="shared" si="28"/>
        <v>1.9999999999999929</v>
      </c>
      <c r="L161" s="45">
        <f t="shared" si="29"/>
        <v>1</v>
      </c>
      <c r="M161" s="54">
        <f t="shared" ca="1" si="30"/>
        <v>1134</v>
      </c>
      <c r="N161" s="45" t="str">
        <f t="shared" si="31"/>
        <v/>
      </c>
      <c r="O161" s="45">
        <f t="shared" si="32"/>
        <v>180.04500000000255</v>
      </c>
      <c r="P161" s="46">
        <f t="shared" si="37"/>
        <v>43.394283099814395</v>
      </c>
      <c r="Q161" s="45">
        <f t="shared" si="33"/>
        <v>1.9999999999999931E-2</v>
      </c>
      <c r="R161" s="45">
        <f t="shared" si="34"/>
        <v>180.06500000000256</v>
      </c>
      <c r="S161" s="46">
        <f t="shared" si="35"/>
        <v>43.414283099814398</v>
      </c>
    </row>
    <row r="162" spans="1:19" x14ac:dyDescent="0.25">
      <c r="B162" s="71"/>
      <c r="D162" s="71">
        <v>40</v>
      </c>
      <c r="E162" s="71">
        <v>1226</v>
      </c>
      <c r="F162" s="67">
        <f t="shared" si="36"/>
        <v>0.5180555555555556</v>
      </c>
      <c r="G162" s="71">
        <v>1336</v>
      </c>
      <c r="H162" s="67">
        <f t="shared" ref="H162" si="38">VALUE(CONCATENATE(LEFT(G162,LEN(G162)-2),":",RIGHT(G162,2)))</f>
        <v>0.56666666666666665</v>
      </c>
      <c r="I162" s="44">
        <f t="shared" si="26"/>
        <v>0.57013888888888886</v>
      </c>
      <c r="J162" s="45" t="str">
        <f>IF(AND(OR(AND(A162&lt;&gt;"",A163=""),AND(A162="",A163="")),D163&lt;&gt;""),(H163-H162)*1440,"")</f>
        <v/>
      </c>
      <c r="K162" s="45">
        <f t="shared" si="28"/>
        <v>69.999999999999915</v>
      </c>
      <c r="L162" s="45">
        <f t="shared" si="29"/>
        <v>2</v>
      </c>
      <c r="M162" s="54">
        <f t="shared" ca="1" si="30"/>
        <v>1134</v>
      </c>
      <c r="N162" s="45">
        <f t="shared" ca="1" si="31"/>
        <v>126.99999999999994</v>
      </c>
      <c r="O162" s="45">
        <f t="shared" si="32"/>
        <v>100</v>
      </c>
      <c r="P162" s="46">
        <f t="shared" si="37"/>
        <v>11.425711806824168</v>
      </c>
      <c r="Q162" s="45">
        <f t="shared" si="33"/>
        <v>2799.9999999999964</v>
      </c>
      <c r="R162" s="45">
        <f t="shared" si="34"/>
        <v>2899.9999999999964</v>
      </c>
      <c r="S162" s="46">
        <f t="shared" si="35"/>
        <v>2811.4257118068203</v>
      </c>
    </row>
    <row r="163" spans="1:19" x14ac:dyDescent="0.25">
      <c r="A163" s="77">
        <v>36938</v>
      </c>
      <c r="B163">
        <v>1011</v>
      </c>
      <c r="D163" s="71">
        <v>0.01</v>
      </c>
      <c r="F163" s="67">
        <v>0.45833333333333331</v>
      </c>
      <c r="H163" s="67">
        <v>0.4597222222222222</v>
      </c>
      <c r="I163" s="44" t="str">
        <f t="shared" ref="I163:I202" si="39">IF(OR(A164&lt;&gt;"",D164=""),H163+TIME(0,5,0),"")</f>
        <v/>
      </c>
      <c r="J163" s="45">
        <f t="shared" ref="J163:J202" si="40">IF(AND(OR(AND(A163&lt;&gt;"",A164=""),AND(A163="",A164="")),D164&lt;&gt;""),(H164-H163)*1440,"")</f>
        <v>69.999999999999986</v>
      </c>
      <c r="K163" s="45">
        <f t="shared" ref="K163:K202" si="41">(H163-F163)*1440</f>
        <v>1.9999999999999929</v>
      </c>
      <c r="L163" s="45">
        <f t="shared" ref="L163:L202" si="42">IF(A163&lt;&gt;"",1,L162+1)</f>
        <v>1</v>
      </c>
      <c r="M163" s="54">
        <f t="shared" ref="M163:M202" ca="1" si="43">OFFSET(B163,-L163+1,0)</f>
        <v>1011</v>
      </c>
      <c r="N163" s="45" t="str">
        <f t="shared" ref="N163:N202" si="44">IF(I163&lt;&gt;"",(I163-VALUE(CONCATENATE(LEFT(M163,LEN(M163)-2),":",RIGHT(M163,2))))*1440,"")</f>
        <v/>
      </c>
      <c r="O163" s="45">
        <f t="shared" ref="O163:O202" si="45">IF(J163&lt;&gt;"",(D163+D164)*J163/2,D163*5/2)</f>
        <v>1400.3499999999997</v>
      </c>
      <c r="P163" s="46">
        <f t="shared" si="37"/>
        <v>337.51109077632935</v>
      </c>
      <c r="Q163" s="45">
        <f t="shared" ref="Q163:Q202" si="46">(D163*K163)</f>
        <v>1.9999999999999931E-2</v>
      </c>
      <c r="R163" s="45">
        <f t="shared" ref="R163:R202" si="47">O163+Q163</f>
        <v>1400.3699999999997</v>
      </c>
      <c r="S163" s="46">
        <f t="shared" ref="S163:S202" si="48">P163+Q163</f>
        <v>337.53109077632934</v>
      </c>
    </row>
    <row r="164" spans="1:19" x14ac:dyDescent="0.25">
      <c r="D164" s="71">
        <v>40</v>
      </c>
      <c r="F164" s="67">
        <v>0.46666666666666662</v>
      </c>
      <c r="H164" s="67">
        <v>0.5083333333333333</v>
      </c>
      <c r="I164" s="44">
        <f t="shared" si="39"/>
        <v>0.51180555555555551</v>
      </c>
      <c r="J164" s="45" t="str">
        <f t="shared" si="40"/>
        <v/>
      </c>
      <c r="K164" s="45">
        <f t="shared" si="41"/>
        <v>60.000000000000028</v>
      </c>
      <c r="L164" s="45">
        <f t="shared" si="42"/>
        <v>2</v>
      </c>
      <c r="M164" s="54">
        <f t="shared" ca="1" si="43"/>
        <v>1011</v>
      </c>
      <c r="N164" s="45">
        <f t="shared" ca="1" si="44"/>
        <v>125.99999999999996</v>
      </c>
      <c r="O164" s="45">
        <f t="shared" si="45"/>
        <v>100</v>
      </c>
      <c r="P164" s="46">
        <f t="shared" si="37"/>
        <v>11.425711806824168</v>
      </c>
      <c r="Q164" s="45">
        <f t="shared" si="46"/>
        <v>2400.0000000000009</v>
      </c>
      <c r="R164" s="45">
        <f t="shared" si="47"/>
        <v>2500.0000000000009</v>
      </c>
      <c r="S164" s="46">
        <f t="shared" si="48"/>
        <v>2411.4257118068249</v>
      </c>
    </row>
    <row r="165" spans="1:19" x14ac:dyDescent="0.25">
      <c r="A165" s="77">
        <v>36938</v>
      </c>
      <c r="B165">
        <v>1305</v>
      </c>
      <c r="D165" s="71">
        <v>0.01</v>
      </c>
      <c r="F165" s="67">
        <v>0.60486111111111118</v>
      </c>
      <c r="H165" s="67">
        <v>0.60902777777777783</v>
      </c>
      <c r="I165" s="44" t="str">
        <f t="shared" si="39"/>
        <v/>
      </c>
      <c r="J165" s="45">
        <f t="shared" si="40"/>
        <v>12.999999999999954</v>
      </c>
      <c r="K165" s="45">
        <f t="shared" si="41"/>
        <v>5.9999999999999787</v>
      </c>
      <c r="L165" s="45">
        <f t="shared" si="42"/>
        <v>1</v>
      </c>
      <c r="M165" s="54">
        <f t="shared" ca="1" si="43"/>
        <v>1305</v>
      </c>
      <c r="N165" s="45" t="str">
        <f t="shared" si="44"/>
        <v/>
      </c>
      <c r="O165" s="45">
        <f t="shared" si="45"/>
        <v>2.6649999999999907</v>
      </c>
      <c r="P165" s="46">
        <f t="shared" si="37"/>
        <v>1.3744374311629344</v>
      </c>
      <c r="Q165" s="45">
        <f t="shared" si="46"/>
        <v>5.999999999999979E-2</v>
      </c>
      <c r="R165" s="45">
        <f t="shared" si="47"/>
        <v>2.7249999999999903</v>
      </c>
      <c r="S165" s="46">
        <f t="shared" si="48"/>
        <v>1.4344374311629342</v>
      </c>
    </row>
    <row r="166" spans="1:19" x14ac:dyDescent="0.25">
      <c r="D166" s="71">
        <v>0.4</v>
      </c>
      <c r="F166" s="67">
        <v>0.61458333333333337</v>
      </c>
      <c r="H166" s="67">
        <v>0.61805555555555558</v>
      </c>
      <c r="I166" s="44">
        <f t="shared" si="39"/>
        <v>0.62152777777777779</v>
      </c>
      <c r="J166" s="45" t="str">
        <f t="shared" si="40"/>
        <v/>
      </c>
      <c r="K166" s="45">
        <f t="shared" si="41"/>
        <v>4.9999999999999822</v>
      </c>
      <c r="L166" s="45">
        <f t="shared" si="42"/>
        <v>2</v>
      </c>
      <c r="M166" s="54">
        <f t="shared" ca="1" si="43"/>
        <v>1305</v>
      </c>
      <c r="N166" s="45">
        <f t="shared" ca="1" si="44"/>
        <v>109.99999999999993</v>
      </c>
      <c r="O166" s="45">
        <f t="shared" si="45"/>
        <v>1</v>
      </c>
      <c r="P166" s="46">
        <f t="shared" si="37"/>
        <v>0.15504787606958362</v>
      </c>
      <c r="Q166" s="45">
        <f t="shared" si="46"/>
        <v>1.9999999999999929</v>
      </c>
      <c r="R166" s="45">
        <f t="shared" si="47"/>
        <v>2.9999999999999929</v>
      </c>
      <c r="S166" s="46">
        <f t="shared" si="48"/>
        <v>2.1550478760695766</v>
      </c>
    </row>
    <row r="167" spans="1:19" x14ac:dyDescent="0.25">
      <c r="A167" s="77">
        <v>36942</v>
      </c>
      <c r="B167">
        <v>1234</v>
      </c>
      <c r="D167" s="71">
        <v>1.4E-2</v>
      </c>
      <c r="F167" s="67">
        <v>0.57152777777777775</v>
      </c>
      <c r="H167" s="67">
        <v>0.57638888888888895</v>
      </c>
      <c r="I167" s="44" t="str">
        <f t="shared" si="39"/>
        <v/>
      </c>
      <c r="J167" s="45">
        <f t="shared" si="40"/>
        <v>20.999999999999925</v>
      </c>
      <c r="K167" s="45">
        <f t="shared" si="41"/>
        <v>7.000000000000135</v>
      </c>
      <c r="L167" s="45">
        <f t="shared" si="42"/>
        <v>1</v>
      </c>
      <c r="M167" s="54">
        <f t="shared" ca="1" si="43"/>
        <v>1234</v>
      </c>
      <c r="N167" s="45" t="str">
        <f t="shared" si="44"/>
        <v/>
      </c>
      <c r="O167" s="45">
        <f t="shared" si="45"/>
        <v>3.5069999999999877</v>
      </c>
      <c r="P167" s="46">
        <f t="shared" si="37"/>
        <v>2.0535630569955079</v>
      </c>
      <c r="Q167" s="45">
        <f t="shared" si="46"/>
        <v>9.8000000000001891E-2</v>
      </c>
      <c r="R167" s="45">
        <f t="shared" si="47"/>
        <v>3.6049999999999898</v>
      </c>
      <c r="S167" s="46">
        <f t="shared" si="48"/>
        <v>2.15156305699551</v>
      </c>
    </row>
    <row r="168" spans="1:19" x14ac:dyDescent="0.25">
      <c r="D168" s="71">
        <v>0.32</v>
      </c>
      <c r="F168" s="67">
        <v>0.5854166666666667</v>
      </c>
      <c r="H168" s="67">
        <v>0.59097222222222223</v>
      </c>
      <c r="I168" s="44" t="str">
        <f t="shared" si="39"/>
        <v/>
      </c>
      <c r="J168" s="45">
        <f t="shared" si="40"/>
        <v>13.99999999999995</v>
      </c>
      <c r="K168" s="45">
        <f t="shared" si="41"/>
        <v>7.9999999999999716</v>
      </c>
      <c r="L168" s="45">
        <f t="shared" si="42"/>
        <v>2</v>
      </c>
      <c r="M168" s="54">
        <f t="shared" ca="1" si="43"/>
        <v>1234</v>
      </c>
      <c r="N168" s="45" t="str">
        <f t="shared" si="44"/>
        <v/>
      </c>
      <c r="O168" s="45">
        <f t="shared" si="45"/>
        <v>2.281999999999992</v>
      </c>
      <c r="P168" s="46">
        <f t="shared" si="37"/>
        <v>1.1055231396221026</v>
      </c>
      <c r="Q168" s="45">
        <f t="shared" si="46"/>
        <v>2.5599999999999912</v>
      </c>
      <c r="R168" s="45">
        <f t="shared" si="47"/>
        <v>4.8419999999999828</v>
      </c>
      <c r="S168" s="46">
        <f t="shared" si="48"/>
        <v>3.6655231396220938</v>
      </c>
    </row>
    <row r="169" spans="1:19" x14ac:dyDescent="0.25">
      <c r="D169" s="71">
        <v>6.0000000000000001E-3</v>
      </c>
      <c r="F169" s="67">
        <v>0.59930555555555554</v>
      </c>
      <c r="H169" s="67">
        <v>0.60069444444444442</v>
      </c>
      <c r="I169" s="44">
        <f t="shared" si="39"/>
        <v>0.60416666666666663</v>
      </c>
      <c r="J169" s="45" t="str">
        <f t="shared" si="40"/>
        <v/>
      </c>
      <c r="K169" s="45">
        <f t="shared" si="41"/>
        <v>1.9999999999999929</v>
      </c>
      <c r="L169" s="45">
        <f t="shared" si="42"/>
        <v>3</v>
      </c>
      <c r="M169" s="54">
        <f t="shared" ca="1" si="43"/>
        <v>1234</v>
      </c>
      <c r="N169" s="45">
        <f t="shared" ca="1" si="44"/>
        <v>115.99999999999991</v>
      </c>
      <c r="O169" s="45">
        <f t="shared" si="45"/>
        <v>1.4999999999999999E-2</v>
      </c>
      <c r="P169" s="46">
        <f t="shared" si="37"/>
        <v>3.4478976438256192E-3</v>
      </c>
      <c r="Q169" s="45">
        <f t="shared" si="46"/>
        <v>1.1999999999999957E-2</v>
      </c>
      <c r="R169" s="45">
        <f t="shared" si="47"/>
        <v>2.6999999999999955E-2</v>
      </c>
      <c r="S169" s="46">
        <f t="shared" si="48"/>
        <v>1.5447897643825577E-2</v>
      </c>
    </row>
    <row r="170" spans="1:19" x14ac:dyDescent="0.25">
      <c r="A170" s="77">
        <v>36942</v>
      </c>
      <c r="B170">
        <v>1440</v>
      </c>
      <c r="D170" s="71">
        <v>1.4E-2</v>
      </c>
      <c r="F170" s="67">
        <v>0.65069444444444446</v>
      </c>
      <c r="H170" s="67">
        <v>0.65486111111111112</v>
      </c>
      <c r="I170" s="44" t="str">
        <f t="shared" si="39"/>
        <v/>
      </c>
      <c r="J170" s="45">
        <f t="shared" si="40"/>
        <v>13.99999999999995</v>
      </c>
      <c r="K170" s="45">
        <f t="shared" si="41"/>
        <v>5.9999999999999787</v>
      </c>
      <c r="L170" s="45">
        <f t="shared" si="42"/>
        <v>1</v>
      </c>
      <c r="M170" s="54">
        <f t="shared" ca="1" si="43"/>
        <v>1440</v>
      </c>
      <c r="N170" s="45" t="str">
        <f t="shared" si="44"/>
        <v/>
      </c>
      <c r="O170" s="45">
        <f t="shared" si="45"/>
        <v>2.3379999999999916</v>
      </c>
      <c r="P170" s="46">
        <f t="shared" si="37"/>
        <v>1.3690420379970052</v>
      </c>
      <c r="Q170" s="45">
        <f t="shared" si="46"/>
        <v>8.39999999999997E-2</v>
      </c>
      <c r="R170" s="45">
        <f t="shared" si="47"/>
        <v>2.4219999999999913</v>
      </c>
      <c r="S170" s="46">
        <f t="shared" si="48"/>
        <v>1.4530420379970048</v>
      </c>
    </row>
    <row r="171" spans="1:19" x14ac:dyDescent="0.25">
      <c r="D171" s="71">
        <v>0.32</v>
      </c>
      <c r="F171" s="67">
        <v>0.66111111111111109</v>
      </c>
      <c r="H171" s="67">
        <v>0.6645833333333333</v>
      </c>
      <c r="I171" s="44" t="str">
        <f t="shared" si="39"/>
        <v/>
      </c>
      <c r="J171" s="45">
        <f t="shared" si="40"/>
        <v>14.999999999999947</v>
      </c>
      <c r="K171" s="45">
        <f t="shared" si="41"/>
        <v>4.9999999999999822</v>
      </c>
      <c r="L171" s="45">
        <f t="shared" si="42"/>
        <v>2</v>
      </c>
      <c r="M171" s="54">
        <f t="shared" ca="1" si="43"/>
        <v>1440</v>
      </c>
      <c r="N171" s="45" t="str">
        <f t="shared" si="44"/>
        <v/>
      </c>
      <c r="O171" s="45">
        <f t="shared" si="45"/>
        <v>2.4449999999999914</v>
      </c>
      <c r="P171" s="46">
        <f t="shared" si="37"/>
        <v>1.1844890781665385</v>
      </c>
      <c r="Q171" s="45">
        <f t="shared" si="46"/>
        <v>1.5999999999999943</v>
      </c>
      <c r="R171" s="45">
        <f t="shared" si="47"/>
        <v>4.0449999999999857</v>
      </c>
      <c r="S171" s="46">
        <f t="shared" si="48"/>
        <v>2.7844890781665326</v>
      </c>
    </row>
    <row r="172" spans="1:19" x14ac:dyDescent="0.25">
      <c r="D172" s="71">
        <v>6.0000000000000001E-3</v>
      </c>
      <c r="F172" s="67">
        <v>0.67291666666666661</v>
      </c>
      <c r="H172" s="67">
        <v>0.67499999999999993</v>
      </c>
      <c r="I172" s="44">
        <f t="shared" si="39"/>
        <v>0.67847222222222214</v>
      </c>
      <c r="J172" s="45" t="str">
        <f t="shared" si="40"/>
        <v/>
      </c>
      <c r="K172" s="45">
        <f t="shared" si="41"/>
        <v>2.9999999999999893</v>
      </c>
      <c r="L172" s="45">
        <f t="shared" si="42"/>
        <v>3</v>
      </c>
      <c r="M172" s="54">
        <f t="shared" ca="1" si="43"/>
        <v>1440</v>
      </c>
      <c r="N172" s="45">
        <f t="shared" ca="1" si="44"/>
        <v>96.999999999999972</v>
      </c>
      <c r="O172" s="45">
        <f t="shared" si="45"/>
        <v>1.4999999999999999E-2</v>
      </c>
      <c r="P172" s="46">
        <f t="shared" si="37"/>
        <v>3.4478976438256192E-3</v>
      </c>
      <c r="Q172" s="45">
        <f t="shared" si="46"/>
        <v>1.7999999999999936E-2</v>
      </c>
      <c r="R172" s="45">
        <f t="shared" si="47"/>
        <v>3.2999999999999932E-2</v>
      </c>
      <c r="S172" s="46">
        <f t="shared" si="48"/>
        <v>2.1447897643825556E-2</v>
      </c>
    </row>
    <row r="173" spans="1:19" x14ac:dyDescent="0.25">
      <c r="A173" s="77">
        <v>36943</v>
      </c>
      <c r="B173">
        <v>901</v>
      </c>
      <c r="D173" s="71">
        <v>0.01</v>
      </c>
      <c r="F173" s="67">
        <v>0.40763888888888888</v>
      </c>
      <c r="H173" s="67">
        <v>0.40972222222222227</v>
      </c>
      <c r="I173" s="44" t="str">
        <f t="shared" si="39"/>
        <v/>
      </c>
      <c r="J173" s="45">
        <f t="shared" si="40"/>
        <v>65.999999999999929</v>
      </c>
      <c r="K173" s="45">
        <f t="shared" si="41"/>
        <v>3.0000000000000693</v>
      </c>
      <c r="L173" s="45">
        <f t="shared" si="42"/>
        <v>1</v>
      </c>
      <c r="M173" s="54">
        <f t="shared" ca="1" si="43"/>
        <v>901</v>
      </c>
      <c r="N173" s="45" t="str">
        <f t="shared" si="44"/>
        <v/>
      </c>
      <c r="O173" s="45">
        <f t="shared" si="45"/>
        <v>3300.3299999999967</v>
      </c>
      <c r="P173" s="46">
        <f t="shared" si="37"/>
        <v>716.52201492287691</v>
      </c>
      <c r="Q173" s="45">
        <f t="shared" si="46"/>
        <v>3.0000000000000693E-2</v>
      </c>
      <c r="R173" s="45">
        <f t="shared" si="47"/>
        <v>3300.3599999999969</v>
      </c>
      <c r="S173" s="46">
        <f t="shared" si="48"/>
        <v>716.55201492287688</v>
      </c>
    </row>
    <row r="174" spans="1:19" x14ac:dyDescent="0.25">
      <c r="D174" s="71">
        <v>100</v>
      </c>
      <c r="F174" s="67">
        <v>0.41875000000000001</v>
      </c>
      <c r="H174" s="67">
        <v>0.45555555555555555</v>
      </c>
      <c r="I174" s="44">
        <f t="shared" si="39"/>
        <v>0.45902777777777776</v>
      </c>
      <c r="J174" s="45" t="str">
        <f t="shared" si="40"/>
        <v/>
      </c>
      <c r="K174" s="45">
        <f t="shared" si="41"/>
        <v>52.999999999999972</v>
      </c>
      <c r="L174" s="45">
        <f t="shared" si="42"/>
        <v>2</v>
      </c>
      <c r="M174" s="54">
        <f t="shared" ca="1" si="43"/>
        <v>901</v>
      </c>
      <c r="N174" s="45">
        <f t="shared" ca="1" si="44"/>
        <v>119.99999999999989</v>
      </c>
      <c r="O174" s="45">
        <f t="shared" si="45"/>
        <v>250</v>
      </c>
      <c r="P174" s="46">
        <f t="shared" si="37"/>
        <v>27.143420404993254</v>
      </c>
      <c r="Q174" s="45">
        <f t="shared" si="46"/>
        <v>5299.9999999999973</v>
      </c>
      <c r="R174" s="45">
        <f t="shared" si="47"/>
        <v>5549.9999999999973</v>
      </c>
      <c r="S174" s="46">
        <f t="shared" si="48"/>
        <v>5327.1434204049901</v>
      </c>
    </row>
    <row r="175" spans="1:19" x14ac:dyDescent="0.25">
      <c r="A175" s="77">
        <v>36943</v>
      </c>
      <c r="B175">
        <v>1437</v>
      </c>
      <c r="D175" s="71">
        <v>0.01</v>
      </c>
      <c r="F175" s="67">
        <v>0.65902777777777777</v>
      </c>
      <c r="H175" s="67">
        <v>0.66527777777777775</v>
      </c>
      <c r="I175" s="44" t="str">
        <f t="shared" si="39"/>
        <v/>
      </c>
      <c r="J175" s="45">
        <f t="shared" si="40"/>
        <v>14.999999999999947</v>
      </c>
      <c r="K175" s="45">
        <f t="shared" si="41"/>
        <v>8.999999999999968</v>
      </c>
      <c r="L175" s="45">
        <f t="shared" si="42"/>
        <v>1</v>
      </c>
      <c r="M175" s="54">
        <f t="shared" ca="1" si="43"/>
        <v>1437</v>
      </c>
      <c r="N175" s="45" t="str">
        <f t="shared" si="44"/>
        <v/>
      </c>
      <c r="O175" s="45">
        <f t="shared" si="45"/>
        <v>0.82499999999999707</v>
      </c>
      <c r="P175" s="46">
        <f t="shared" si="37"/>
        <v>0.58632046652591741</v>
      </c>
      <c r="Q175" s="45">
        <f t="shared" si="46"/>
        <v>8.9999999999999677E-2</v>
      </c>
      <c r="R175" s="45">
        <f t="shared" si="47"/>
        <v>0.9149999999999967</v>
      </c>
      <c r="S175" s="46">
        <f t="shared" si="48"/>
        <v>0.67632046652591704</v>
      </c>
    </row>
    <row r="176" spans="1:19" x14ac:dyDescent="0.25">
      <c r="D176" s="71">
        <v>0.1</v>
      </c>
      <c r="F176" s="67">
        <v>0.67222222222222217</v>
      </c>
      <c r="H176" s="67">
        <v>0.67569444444444438</v>
      </c>
      <c r="I176" s="44" t="str">
        <f t="shared" si="39"/>
        <v/>
      </c>
      <c r="J176" s="45">
        <f t="shared" si="40"/>
        <v>14.00000000000011</v>
      </c>
      <c r="K176" s="45">
        <f t="shared" si="41"/>
        <v>4.9999999999999822</v>
      </c>
      <c r="L176" s="45">
        <f t="shared" si="42"/>
        <v>2</v>
      </c>
      <c r="M176" s="54">
        <f t="shared" ca="1" si="43"/>
        <v>1437</v>
      </c>
      <c r="N176" s="45" t="str">
        <f t="shared" si="44"/>
        <v/>
      </c>
      <c r="O176" s="45">
        <f t="shared" si="45"/>
        <v>3.5000000000000275</v>
      </c>
      <c r="P176" s="46">
        <f t="shared" si="37"/>
        <v>3.0296759766338068</v>
      </c>
      <c r="Q176" s="45">
        <f t="shared" si="46"/>
        <v>0.49999999999999822</v>
      </c>
      <c r="R176" s="45">
        <f t="shared" si="47"/>
        <v>4.0000000000000258</v>
      </c>
      <c r="S176" s="46">
        <f t="shared" si="48"/>
        <v>3.5296759766338051</v>
      </c>
    </row>
    <row r="177" spans="1:19" x14ac:dyDescent="0.25">
      <c r="D177" s="71">
        <v>0.4</v>
      </c>
      <c r="F177" s="67">
        <v>0.68263888888888891</v>
      </c>
      <c r="H177" s="67">
        <v>0.68541666666666667</v>
      </c>
      <c r="I177" s="44" t="str">
        <f t="shared" si="39"/>
        <v/>
      </c>
      <c r="J177" s="45">
        <f t="shared" si="40"/>
        <v>9.9999999999999645</v>
      </c>
      <c r="K177" s="45">
        <f t="shared" si="41"/>
        <v>3.9999999999999858</v>
      </c>
      <c r="L177" s="45">
        <f t="shared" si="42"/>
        <v>3</v>
      </c>
      <c r="M177" s="54">
        <f t="shared" ca="1" si="43"/>
        <v>1437</v>
      </c>
      <c r="N177" s="45" t="str">
        <f t="shared" si="44"/>
        <v/>
      </c>
      <c r="O177" s="45">
        <f t="shared" si="45"/>
        <v>2.3999999999999915</v>
      </c>
      <c r="P177" s="46">
        <f t="shared" si="37"/>
        <v>1.9882841444020847</v>
      </c>
      <c r="Q177" s="45">
        <f t="shared" si="46"/>
        <v>1.5999999999999943</v>
      </c>
      <c r="R177" s="45">
        <f t="shared" si="47"/>
        <v>3.9999999999999858</v>
      </c>
      <c r="S177" s="46">
        <f t="shared" si="48"/>
        <v>3.588284144402079</v>
      </c>
    </row>
    <row r="178" spans="1:19" x14ac:dyDescent="0.25">
      <c r="D178" s="71">
        <v>0.08</v>
      </c>
      <c r="F178" s="67">
        <v>0.68958333333333333</v>
      </c>
      <c r="H178" s="67">
        <v>0.69236111111111109</v>
      </c>
      <c r="I178" s="44" t="str">
        <f t="shared" si="39"/>
        <v/>
      </c>
      <c r="J178" s="45">
        <f t="shared" si="40"/>
        <v>8.999999999999968</v>
      </c>
      <c r="K178" s="45">
        <f t="shared" si="41"/>
        <v>3.9999999999999858</v>
      </c>
      <c r="L178" s="45">
        <f t="shared" si="42"/>
        <v>4</v>
      </c>
      <c r="M178" s="54">
        <f t="shared" ca="1" si="43"/>
        <v>1437</v>
      </c>
      <c r="N178" s="45" t="str">
        <f t="shared" si="44"/>
        <v/>
      </c>
      <c r="O178" s="45">
        <f t="shared" si="45"/>
        <v>2.6099999999999905</v>
      </c>
      <c r="P178" s="46">
        <f t="shared" si="37"/>
        <v>2.0626759206701699</v>
      </c>
      <c r="Q178" s="45">
        <f t="shared" si="46"/>
        <v>0.3199999999999989</v>
      </c>
      <c r="R178" s="45">
        <f t="shared" si="47"/>
        <v>2.9299999999999895</v>
      </c>
      <c r="S178" s="46">
        <f t="shared" si="48"/>
        <v>2.3826759206701689</v>
      </c>
    </row>
    <row r="179" spans="1:19" x14ac:dyDescent="0.25">
      <c r="D179" s="71">
        <v>0.5</v>
      </c>
      <c r="F179" s="67">
        <v>0.6972222222222223</v>
      </c>
      <c r="H179" s="67">
        <v>0.69861111111111107</v>
      </c>
      <c r="I179" s="44">
        <f t="shared" si="39"/>
        <v>0.70208333333333328</v>
      </c>
      <c r="J179" s="45" t="str">
        <f t="shared" si="40"/>
        <v/>
      </c>
      <c r="K179" s="45">
        <f t="shared" si="41"/>
        <v>1.999999999999833</v>
      </c>
      <c r="L179" s="45">
        <f t="shared" si="42"/>
        <v>5</v>
      </c>
      <c r="M179" s="54">
        <f t="shared" ca="1" si="43"/>
        <v>1437</v>
      </c>
      <c r="N179" s="45">
        <f t="shared" ca="1" si="44"/>
        <v>133.99999999999983</v>
      </c>
      <c r="O179" s="45">
        <f t="shared" si="45"/>
        <v>1.25</v>
      </c>
      <c r="P179" s="46">
        <f t="shared" si="37"/>
        <v>0.19051423432971509</v>
      </c>
      <c r="Q179" s="45">
        <f t="shared" si="46"/>
        <v>0.99999999999991651</v>
      </c>
      <c r="R179" s="45">
        <f t="shared" si="47"/>
        <v>2.2499999999999165</v>
      </c>
      <c r="S179" s="46">
        <f t="shared" si="48"/>
        <v>1.1905142343296315</v>
      </c>
    </row>
    <row r="180" spans="1:19" x14ac:dyDescent="0.25">
      <c r="A180" s="77">
        <v>36944</v>
      </c>
      <c r="B180">
        <v>841</v>
      </c>
      <c r="D180" s="71">
        <v>0.01</v>
      </c>
      <c r="F180" s="67">
        <v>0.39583333333333331</v>
      </c>
      <c r="H180" s="67">
        <v>0.3972222222222222</v>
      </c>
      <c r="I180" s="44" t="str">
        <f t="shared" si="39"/>
        <v/>
      </c>
      <c r="J180" s="45">
        <f t="shared" si="40"/>
        <v>37.000000000000028</v>
      </c>
      <c r="K180" s="45">
        <f t="shared" si="41"/>
        <v>1.9999999999999929</v>
      </c>
      <c r="L180" s="45">
        <f t="shared" si="42"/>
        <v>1</v>
      </c>
      <c r="M180" s="54">
        <f t="shared" ca="1" si="43"/>
        <v>841</v>
      </c>
      <c r="N180" s="45" t="str">
        <f t="shared" si="44"/>
        <v/>
      </c>
      <c r="O180" s="45">
        <f t="shared" si="45"/>
        <v>2.0350000000000015</v>
      </c>
      <c r="P180" s="46">
        <f t="shared" si="37"/>
        <v>1.4462571507639357</v>
      </c>
      <c r="Q180" s="45">
        <f t="shared" si="46"/>
        <v>1.9999999999999931E-2</v>
      </c>
      <c r="R180" s="45">
        <f t="shared" si="47"/>
        <v>2.0550000000000015</v>
      </c>
      <c r="S180" s="46">
        <f t="shared" si="48"/>
        <v>1.4662571507639357</v>
      </c>
    </row>
    <row r="181" spans="1:19" x14ac:dyDescent="0.25">
      <c r="D181" s="71">
        <v>0.1</v>
      </c>
      <c r="F181" s="67">
        <v>0.39999999999999997</v>
      </c>
      <c r="H181" s="67">
        <v>0.42291666666666666</v>
      </c>
      <c r="I181" s="44" t="str">
        <f t="shared" si="39"/>
        <v/>
      </c>
      <c r="J181" s="45">
        <f t="shared" si="40"/>
        <v>15.999999999999943</v>
      </c>
      <c r="K181" s="45">
        <f t="shared" si="41"/>
        <v>33.000000000000043</v>
      </c>
      <c r="L181" s="45">
        <f t="shared" si="42"/>
        <v>2</v>
      </c>
      <c r="M181" s="54">
        <f t="shared" ca="1" si="43"/>
        <v>841</v>
      </c>
      <c r="N181" s="45" t="str">
        <f t="shared" si="44"/>
        <v/>
      </c>
      <c r="O181" s="45">
        <f t="shared" si="45"/>
        <v>400.79999999999859</v>
      </c>
      <c r="P181" s="46">
        <f t="shared" si="37"/>
        <v>128.47170239807517</v>
      </c>
      <c r="Q181" s="45">
        <f t="shared" si="46"/>
        <v>3.3000000000000043</v>
      </c>
      <c r="R181" s="45">
        <f t="shared" si="47"/>
        <v>404.0999999999986</v>
      </c>
      <c r="S181" s="46">
        <f t="shared" si="48"/>
        <v>131.77170239807518</v>
      </c>
    </row>
    <row r="182" spans="1:19" x14ac:dyDescent="0.25">
      <c r="D182" s="71">
        <v>50</v>
      </c>
      <c r="F182" s="67">
        <v>0.42986111111111108</v>
      </c>
      <c r="H182" s="67">
        <v>0.43402777777777773</v>
      </c>
      <c r="I182" s="44">
        <f t="shared" si="39"/>
        <v>0.43749999999999994</v>
      </c>
      <c r="J182" s="45" t="str">
        <f t="shared" si="40"/>
        <v/>
      </c>
      <c r="K182" s="45">
        <f t="shared" si="41"/>
        <v>5.9999999999999787</v>
      </c>
      <c r="L182" s="45">
        <f t="shared" si="42"/>
        <v>3</v>
      </c>
      <c r="M182" s="54">
        <f t="shared" ca="1" si="43"/>
        <v>841</v>
      </c>
      <c r="N182" s="45">
        <f t="shared" ca="1" si="44"/>
        <v>108.99999999999993</v>
      </c>
      <c r="O182" s="45">
        <f t="shared" si="45"/>
        <v>125</v>
      </c>
      <c r="P182" s="46">
        <f t="shared" si="37"/>
        <v>14.102364719732718</v>
      </c>
      <c r="Q182" s="45">
        <f t="shared" si="46"/>
        <v>299.99999999999892</v>
      </c>
      <c r="R182" s="45">
        <f t="shared" si="47"/>
        <v>424.99999999999892</v>
      </c>
      <c r="S182" s="46">
        <f t="shared" si="48"/>
        <v>314.10236471973161</v>
      </c>
    </row>
    <row r="183" spans="1:19" x14ac:dyDescent="0.25">
      <c r="A183" s="77">
        <v>36945</v>
      </c>
      <c r="B183">
        <v>1303</v>
      </c>
      <c r="D183" s="71">
        <v>0.01</v>
      </c>
      <c r="F183" s="67">
        <v>0.60416666666666663</v>
      </c>
      <c r="H183" s="67">
        <v>0.60902777777777783</v>
      </c>
      <c r="I183" s="44" t="str">
        <f t="shared" si="39"/>
        <v/>
      </c>
      <c r="J183" s="45">
        <f t="shared" si="40"/>
        <v>18.999999999999932</v>
      </c>
      <c r="K183" s="45">
        <f t="shared" si="41"/>
        <v>7.000000000000135</v>
      </c>
      <c r="L183" s="45">
        <f t="shared" si="42"/>
        <v>1</v>
      </c>
      <c r="M183" s="54">
        <f t="shared" ca="1" si="43"/>
        <v>1303</v>
      </c>
      <c r="N183" s="45" t="str">
        <f t="shared" si="44"/>
        <v/>
      </c>
      <c r="O183" s="45">
        <f t="shared" si="45"/>
        <v>0.20899999999999924</v>
      </c>
      <c r="P183" s="46">
        <f t="shared" si="37"/>
        <v>0.20844202069974044</v>
      </c>
      <c r="Q183" s="45">
        <f t="shared" si="46"/>
        <v>7.0000000000001353E-2</v>
      </c>
      <c r="R183" s="45">
        <f t="shared" si="47"/>
        <v>0.27900000000000058</v>
      </c>
      <c r="S183" s="46">
        <f t="shared" si="48"/>
        <v>0.27844202069974178</v>
      </c>
    </row>
    <row r="184" spans="1:19" x14ac:dyDescent="0.25">
      <c r="D184" s="71">
        <v>1.2E-2</v>
      </c>
      <c r="F184" s="67">
        <v>0.61527777777777781</v>
      </c>
      <c r="H184" s="67">
        <v>0.62222222222222223</v>
      </c>
      <c r="I184" s="44">
        <f t="shared" si="39"/>
        <v>0.62569444444444444</v>
      </c>
      <c r="J184" s="45" t="str">
        <f t="shared" si="40"/>
        <v/>
      </c>
      <c r="K184" s="45">
        <f t="shared" si="41"/>
        <v>9.9999999999999645</v>
      </c>
      <c r="L184" s="45">
        <f t="shared" si="42"/>
        <v>2</v>
      </c>
      <c r="M184" s="54">
        <f t="shared" ca="1" si="43"/>
        <v>1303</v>
      </c>
      <c r="N184" s="45">
        <f t="shared" ca="1" si="44"/>
        <v>117.9999999999999</v>
      </c>
      <c r="O184" s="45">
        <f t="shared" si="45"/>
        <v>0.03</v>
      </c>
      <c r="P184" s="46">
        <f t="shared" si="37"/>
        <v>6.3874403117394323E-3</v>
      </c>
      <c r="Q184" s="45">
        <f t="shared" si="46"/>
        <v>0.11999999999999958</v>
      </c>
      <c r="R184" s="45">
        <f t="shared" si="47"/>
        <v>0.14999999999999958</v>
      </c>
      <c r="S184" s="46">
        <f t="shared" si="48"/>
        <v>0.12638744031173901</v>
      </c>
    </row>
    <row r="185" spans="1:19" x14ac:dyDescent="0.25">
      <c r="A185" s="77">
        <v>36948</v>
      </c>
      <c r="B185">
        <v>902</v>
      </c>
      <c r="D185" s="71">
        <v>0.01</v>
      </c>
      <c r="F185" s="67">
        <v>0.4145833333333333</v>
      </c>
      <c r="H185" s="67">
        <v>0.41666666666666669</v>
      </c>
      <c r="I185" s="44" t="str">
        <f t="shared" si="39"/>
        <v/>
      </c>
      <c r="J185" s="45">
        <f t="shared" si="40"/>
        <v>18.999999999999932</v>
      </c>
      <c r="K185" s="45">
        <f t="shared" si="41"/>
        <v>3.0000000000000693</v>
      </c>
      <c r="L185" s="45">
        <f t="shared" si="42"/>
        <v>1</v>
      </c>
      <c r="M185" s="54">
        <f t="shared" ca="1" si="43"/>
        <v>902</v>
      </c>
      <c r="N185" s="45" t="str">
        <f t="shared" si="44"/>
        <v/>
      </c>
      <c r="O185" s="45">
        <f t="shared" si="45"/>
        <v>950.09499999999662</v>
      </c>
      <c r="P185" s="46">
        <f t="shared" si="37"/>
        <v>206.27148914446403</v>
      </c>
      <c r="Q185" s="45">
        <f t="shared" si="46"/>
        <v>3.0000000000000693E-2</v>
      </c>
      <c r="R185" s="45">
        <f t="shared" si="47"/>
        <v>950.12499999999659</v>
      </c>
      <c r="S185" s="46">
        <f t="shared" si="48"/>
        <v>206.30148914446403</v>
      </c>
    </row>
    <row r="186" spans="1:19" x14ac:dyDescent="0.25">
      <c r="D186" s="71">
        <v>100</v>
      </c>
      <c r="F186" s="67">
        <v>0.42708333333333331</v>
      </c>
      <c r="H186" s="67">
        <v>0.42986111111111108</v>
      </c>
      <c r="I186" s="44" t="str">
        <f t="shared" si="39"/>
        <v/>
      </c>
      <c r="J186" s="45">
        <f t="shared" si="40"/>
        <v>123.00000000000013</v>
      </c>
      <c r="K186" s="45">
        <f t="shared" si="41"/>
        <v>3.9999999999999858</v>
      </c>
      <c r="L186" s="45">
        <f t="shared" si="42"/>
        <v>2</v>
      </c>
      <c r="M186" s="54">
        <f t="shared" ca="1" si="43"/>
        <v>902</v>
      </c>
      <c r="N186" s="45" t="str">
        <f t="shared" si="44"/>
        <v/>
      </c>
      <c r="O186" s="45">
        <f t="shared" si="45"/>
        <v>17220.000000000018</v>
      </c>
      <c r="P186" s="46">
        <f t="shared" si="37"/>
        <v>16740.767802280825</v>
      </c>
      <c r="Q186" s="45">
        <f t="shared" si="46"/>
        <v>399.99999999999858</v>
      </c>
      <c r="R186" s="45">
        <f t="shared" si="47"/>
        <v>17620.000000000018</v>
      </c>
      <c r="S186" s="46">
        <f t="shared" si="48"/>
        <v>17140.767802280825</v>
      </c>
    </row>
    <row r="187" spans="1:19" x14ac:dyDescent="0.25">
      <c r="D187" s="71">
        <v>180</v>
      </c>
      <c r="F187" s="67">
        <v>0.43194444444444446</v>
      </c>
      <c r="H187" s="67">
        <v>0.51527777777777783</v>
      </c>
      <c r="I187" s="44">
        <f t="shared" si="39"/>
        <v>0.51875000000000004</v>
      </c>
      <c r="J187" s="45" t="str">
        <f t="shared" si="40"/>
        <v/>
      </c>
      <c r="K187" s="45">
        <f t="shared" si="41"/>
        <v>120.00000000000006</v>
      </c>
      <c r="L187" s="45">
        <f t="shared" si="42"/>
        <v>3</v>
      </c>
      <c r="M187" s="54">
        <f t="shared" ca="1" si="43"/>
        <v>902</v>
      </c>
      <c r="N187" s="45">
        <f t="shared" ca="1" si="44"/>
        <v>205.00000000000006</v>
      </c>
      <c r="O187" s="45">
        <f t="shared" si="45"/>
        <v>450</v>
      </c>
      <c r="P187" s="46">
        <f t="shared" si="37"/>
        <v>47.347346607878421</v>
      </c>
      <c r="Q187" s="45">
        <f t="shared" si="46"/>
        <v>21600.000000000011</v>
      </c>
      <c r="R187" s="45">
        <f t="shared" si="47"/>
        <v>22050.000000000011</v>
      </c>
      <c r="S187" s="46">
        <f t="shared" si="48"/>
        <v>21647.34734660789</v>
      </c>
    </row>
    <row r="188" spans="1:19" x14ac:dyDescent="0.25">
      <c r="A188" s="77">
        <v>36949</v>
      </c>
      <c r="B188">
        <v>1234</v>
      </c>
      <c r="D188" s="71">
        <v>1.4E-2</v>
      </c>
      <c r="F188" s="67">
        <v>0.57638888888888895</v>
      </c>
      <c r="H188" s="67">
        <v>0.58194444444444449</v>
      </c>
      <c r="I188" s="44" t="str">
        <f t="shared" si="39"/>
        <v/>
      </c>
      <c r="J188" s="45">
        <f t="shared" si="40"/>
        <v>12.999999999999954</v>
      </c>
      <c r="K188" s="45">
        <f t="shared" si="41"/>
        <v>7.9999999999999716</v>
      </c>
      <c r="L188" s="45">
        <f t="shared" si="42"/>
        <v>1</v>
      </c>
      <c r="M188" s="54">
        <f t="shared" ca="1" si="43"/>
        <v>1234</v>
      </c>
      <c r="N188" s="45" t="str">
        <f t="shared" si="44"/>
        <v/>
      </c>
      <c r="O188" s="45">
        <f t="shared" si="45"/>
        <v>0.12999999999999953</v>
      </c>
      <c r="P188" s="46">
        <f t="shared" si="37"/>
        <v>0.12275693661926762</v>
      </c>
      <c r="Q188" s="45">
        <f t="shared" si="46"/>
        <v>0.1119999999999996</v>
      </c>
      <c r="R188" s="45">
        <f t="shared" si="47"/>
        <v>0.24199999999999913</v>
      </c>
      <c r="S188" s="46">
        <f t="shared" si="48"/>
        <v>0.23475693661926722</v>
      </c>
    </row>
    <row r="189" spans="1:19" x14ac:dyDescent="0.25">
      <c r="D189" s="71">
        <v>6.0000000000000001E-3</v>
      </c>
      <c r="F189" s="67">
        <v>0.58819444444444446</v>
      </c>
      <c r="H189" s="67">
        <v>0.59097222222222223</v>
      </c>
      <c r="I189" s="44">
        <f t="shared" si="39"/>
        <v>0.59444444444444444</v>
      </c>
      <c r="J189" s="45" t="str">
        <f t="shared" si="40"/>
        <v/>
      </c>
      <c r="K189" s="45">
        <f t="shared" si="41"/>
        <v>3.9999999999999858</v>
      </c>
      <c r="L189" s="45">
        <f t="shared" si="42"/>
        <v>2</v>
      </c>
      <c r="M189" s="54">
        <f t="shared" ca="1" si="43"/>
        <v>1234</v>
      </c>
      <c r="N189" s="45">
        <f t="shared" ca="1" si="44"/>
        <v>101.99999999999996</v>
      </c>
      <c r="O189" s="45">
        <f t="shared" si="45"/>
        <v>1.4999999999999999E-2</v>
      </c>
      <c r="P189" s="46">
        <f t="shared" si="37"/>
        <v>3.4478976438256192E-3</v>
      </c>
      <c r="Q189" s="45">
        <f t="shared" si="46"/>
        <v>2.3999999999999914E-2</v>
      </c>
      <c r="R189" s="45">
        <f t="shared" si="47"/>
        <v>3.899999999999991E-2</v>
      </c>
      <c r="S189" s="46">
        <f t="shared" si="48"/>
        <v>2.7447897643825533E-2</v>
      </c>
    </row>
    <row r="190" spans="1:19" x14ac:dyDescent="0.25">
      <c r="A190" s="77">
        <v>36949</v>
      </c>
      <c r="B190">
        <v>1436</v>
      </c>
      <c r="D190" s="71">
        <v>1.4E-2</v>
      </c>
      <c r="F190" s="67">
        <v>0.65208333333333335</v>
      </c>
      <c r="H190" s="67">
        <v>0.65555555555555556</v>
      </c>
      <c r="I190" s="44" t="str">
        <f t="shared" si="39"/>
        <v/>
      </c>
      <c r="J190" s="45">
        <f t="shared" si="40"/>
        <v>11.999999999999957</v>
      </c>
      <c r="K190" s="45">
        <f t="shared" si="41"/>
        <v>4.9999999999999822</v>
      </c>
      <c r="L190" s="45">
        <f t="shared" si="42"/>
        <v>1</v>
      </c>
      <c r="M190" s="54">
        <f t="shared" ca="1" si="43"/>
        <v>1436</v>
      </c>
      <c r="N190" s="45" t="str">
        <f t="shared" si="44"/>
        <v/>
      </c>
      <c r="O190" s="45">
        <f t="shared" si="45"/>
        <v>1.1639999999999959</v>
      </c>
      <c r="P190" s="46">
        <f t="shared" si="37"/>
        <v>0.78000381872180446</v>
      </c>
      <c r="Q190" s="45">
        <f t="shared" si="46"/>
        <v>6.9999999999999757E-2</v>
      </c>
      <c r="R190" s="45">
        <f t="shared" si="47"/>
        <v>1.2339999999999958</v>
      </c>
      <c r="S190" s="46">
        <f t="shared" si="48"/>
        <v>0.85000381872180419</v>
      </c>
    </row>
    <row r="191" spans="1:19" x14ac:dyDescent="0.25">
      <c r="D191" s="71">
        <v>0.18</v>
      </c>
      <c r="F191" s="67">
        <v>0.66111111111111109</v>
      </c>
      <c r="H191" s="67">
        <v>0.66388888888888886</v>
      </c>
      <c r="I191" s="44">
        <f t="shared" si="39"/>
        <v>0.66736111111111107</v>
      </c>
      <c r="J191" s="45" t="str">
        <f t="shared" si="40"/>
        <v/>
      </c>
      <c r="K191" s="45">
        <f t="shared" si="41"/>
        <v>3.9999999999999858</v>
      </c>
      <c r="L191" s="45">
        <f t="shared" si="42"/>
        <v>2</v>
      </c>
      <c r="M191" s="54">
        <f t="shared" ca="1" si="43"/>
        <v>1436</v>
      </c>
      <c r="N191" s="45">
        <f t="shared" ca="1" si="44"/>
        <v>85.000000000000014</v>
      </c>
      <c r="O191" s="45">
        <f t="shared" si="45"/>
        <v>0.44999999999999996</v>
      </c>
      <c r="P191" s="46">
        <f t="shared" si="37"/>
        <v>7.4375439692633147E-2</v>
      </c>
      <c r="Q191" s="45">
        <f t="shared" si="46"/>
        <v>0.71999999999999742</v>
      </c>
      <c r="R191" s="45">
        <f t="shared" si="47"/>
        <v>1.1699999999999973</v>
      </c>
      <c r="S191" s="46">
        <f t="shared" si="48"/>
        <v>0.79437543969263058</v>
      </c>
    </row>
    <row r="192" spans="1:19" x14ac:dyDescent="0.25">
      <c r="A192" s="77">
        <v>36950</v>
      </c>
      <c r="B192">
        <v>1313</v>
      </c>
      <c r="D192" s="71">
        <v>0.01</v>
      </c>
      <c r="F192" s="67">
        <v>0.59652777777777777</v>
      </c>
      <c r="H192" s="67">
        <v>0.59930555555555554</v>
      </c>
      <c r="I192" s="44" t="str">
        <f t="shared" si="39"/>
        <v/>
      </c>
      <c r="J192" s="45">
        <f t="shared" si="40"/>
        <v>112.00000000000009</v>
      </c>
      <c r="K192" s="45">
        <f t="shared" si="41"/>
        <v>3.9999999999999858</v>
      </c>
      <c r="L192" s="45">
        <f t="shared" si="42"/>
        <v>1</v>
      </c>
      <c r="M192" s="54">
        <f t="shared" ca="1" si="43"/>
        <v>1313</v>
      </c>
      <c r="N192" s="45" t="str">
        <f t="shared" si="44"/>
        <v/>
      </c>
      <c r="O192" s="45">
        <f t="shared" si="45"/>
        <v>6.1600000000000046</v>
      </c>
      <c r="P192" s="46">
        <f t="shared" si="37"/>
        <v>4.3778594833935349</v>
      </c>
      <c r="Q192" s="45">
        <f t="shared" si="46"/>
        <v>3.9999999999999862E-2</v>
      </c>
      <c r="R192" s="45">
        <f t="shared" si="47"/>
        <v>6.2000000000000046</v>
      </c>
      <c r="S192" s="46">
        <f t="shared" si="48"/>
        <v>4.417859483393535</v>
      </c>
    </row>
    <row r="193" spans="1:19" x14ac:dyDescent="0.25">
      <c r="D193" s="71">
        <v>0.1</v>
      </c>
      <c r="F193" s="67">
        <v>0.60277777777777775</v>
      </c>
      <c r="H193" s="67">
        <v>0.67708333333333337</v>
      </c>
      <c r="I193" s="44">
        <f t="shared" si="39"/>
        <v>0.68055555555555558</v>
      </c>
      <c r="J193" s="45" t="str">
        <f t="shared" si="40"/>
        <v/>
      </c>
      <c r="K193" s="45">
        <f t="shared" si="41"/>
        <v>107.0000000000001</v>
      </c>
      <c r="L193" s="45">
        <f t="shared" si="42"/>
        <v>2</v>
      </c>
      <c r="M193" s="54">
        <f t="shared" ca="1" si="43"/>
        <v>1313</v>
      </c>
      <c r="N193" s="45">
        <f t="shared" ca="1" si="44"/>
        <v>186.99999999999997</v>
      </c>
      <c r="O193" s="45">
        <f t="shared" si="45"/>
        <v>0.25</v>
      </c>
      <c r="P193" s="46">
        <f t="shared" si="37"/>
        <v>4.342905372259271E-2</v>
      </c>
      <c r="Q193" s="45">
        <f t="shared" si="46"/>
        <v>10.70000000000001</v>
      </c>
      <c r="R193" s="45">
        <f t="shared" si="47"/>
        <v>10.95000000000001</v>
      </c>
      <c r="S193" s="46">
        <f t="shared" si="48"/>
        <v>10.743429053722602</v>
      </c>
    </row>
    <row r="194" spans="1:19" x14ac:dyDescent="0.25">
      <c r="A194" s="77">
        <v>36951</v>
      </c>
      <c r="B194">
        <v>1344</v>
      </c>
      <c r="D194" s="71">
        <v>0.01</v>
      </c>
      <c r="F194" s="67">
        <v>0.6</v>
      </c>
      <c r="H194" s="67">
        <v>0.6020833333333333</v>
      </c>
      <c r="I194" s="44" t="str">
        <f t="shared" si="39"/>
        <v/>
      </c>
      <c r="J194" s="45">
        <f t="shared" si="40"/>
        <v>72.000000000000057</v>
      </c>
      <c r="K194" s="45">
        <f t="shared" si="41"/>
        <v>2.9999999999999893</v>
      </c>
      <c r="L194" s="45">
        <f t="shared" si="42"/>
        <v>1</v>
      </c>
      <c r="M194" s="54">
        <f t="shared" ca="1" si="43"/>
        <v>1344</v>
      </c>
      <c r="N194" s="45" t="str">
        <f t="shared" si="44"/>
        <v/>
      </c>
      <c r="O194" s="45">
        <f t="shared" si="45"/>
        <v>3.9600000000000031</v>
      </c>
      <c r="P194" s="46">
        <f t="shared" si="37"/>
        <v>2.8143382393244156</v>
      </c>
      <c r="Q194" s="45">
        <f t="shared" si="46"/>
        <v>2.9999999999999895E-2</v>
      </c>
      <c r="R194" s="45">
        <f t="shared" si="47"/>
        <v>3.9900000000000029</v>
      </c>
      <c r="S194" s="46">
        <f t="shared" si="48"/>
        <v>2.8443382393244154</v>
      </c>
    </row>
    <row r="195" spans="1:19" x14ac:dyDescent="0.25">
      <c r="D195" s="71">
        <v>0.1</v>
      </c>
      <c r="F195" s="67">
        <v>0.60486111111111118</v>
      </c>
      <c r="H195" s="67">
        <v>0.65208333333333335</v>
      </c>
      <c r="I195" s="44">
        <f t="shared" si="39"/>
        <v>0.65555555555555556</v>
      </c>
      <c r="J195" s="45" t="str">
        <f t="shared" si="40"/>
        <v/>
      </c>
      <c r="K195" s="45">
        <f t="shared" si="41"/>
        <v>67.999999999999915</v>
      </c>
      <c r="L195" s="45">
        <f t="shared" si="42"/>
        <v>2</v>
      </c>
      <c r="M195" s="54">
        <f t="shared" ca="1" si="43"/>
        <v>1344</v>
      </c>
      <c r="N195" s="45">
        <f t="shared" ca="1" si="44"/>
        <v>120.00000000000006</v>
      </c>
      <c r="O195" s="45">
        <f t="shared" si="45"/>
        <v>0.25</v>
      </c>
      <c r="P195" s="46">
        <f t="shared" si="37"/>
        <v>4.342905372259271E-2</v>
      </c>
      <c r="Q195" s="45">
        <f t="shared" si="46"/>
        <v>6.7999999999999918</v>
      </c>
      <c r="R195" s="45">
        <f t="shared" si="47"/>
        <v>7.0499999999999918</v>
      </c>
      <c r="S195" s="46">
        <f t="shared" si="48"/>
        <v>6.8434290537225841</v>
      </c>
    </row>
    <row r="196" spans="1:19" x14ac:dyDescent="0.25">
      <c r="A196" s="77">
        <v>36952</v>
      </c>
      <c r="B196">
        <v>917</v>
      </c>
      <c r="D196" s="71">
        <v>0.01</v>
      </c>
      <c r="F196" s="67">
        <v>0.41666666666666669</v>
      </c>
      <c r="H196" s="67">
        <v>0.41805555555555557</v>
      </c>
      <c r="I196" s="44" t="str">
        <f t="shared" si="39"/>
        <v/>
      </c>
      <c r="J196" s="45">
        <f t="shared" si="40"/>
        <v>46.999999999999993</v>
      </c>
      <c r="K196" s="45">
        <f t="shared" si="41"/>
        <v>1.9999999999999929</v>
      </c>
      <c r="L196" s="45">
        <f t="shared" si="42"/>
        <v>1</v>
      </c>
      <c r="M196" s="54">
        <f t="shared" ca="1" si="43"/>
        <v>917</v>
      </c>
      <c r="N196" s="45" t="str">
        <f t="shared" si="44"/>
        <v/>
      </c>
      <c r="O196" s="45">
        <f t="shared" si="45"/>
        <v>2.5849999999999995</v>
      </c>
      <c r="P196" s="46">
        <f t="shared" ref="P196:P259" si="49">IF(J196&lt;&gt;"",IF(ABS(D197-D196)&lt;0.000001,D196*J196,(D197-D196)*J196/LN((D197+0.000001)/(D196+0.000001))),-5*(D196-0.000001)/(LN(1/D196)-13.8155))</f>
        <v>1.8371374617812137</v>
      </c>
      <c r="Q196" s="45">
        <f t="shared" si="46"/>
        <v>1.9999999999999931E-2</v>
      </c>
      <c r="R196" s="45">
        <f t="shared" si="47"/>
        <v>2.6049999999999995</v>
      </c>
      <c r="S196" s="46">
        <f t="shared" si="48"/>
        <v>1.8571374617812137</v>
      </c>
    </row>
    <row r="197" spans="1:19" x14ac:dyDescent="0.25">
      <c r="D197" s="71">
        <v>0.1</v>
      </c>
      <c r="F197" s="67">
        <v>0.42222222222222222</v>
      </c>
      <c r="H197" s="67">
        <v>0.45069444444444445</v>
      </c>
      <c r="I197" s="44" t="str">
        <f t="shared" si="39"/>
        <v/>
      </c>
      <c r="J197" s="45">
        <f t="shared" si="40"/>
        <v>25.999999999999986</v>
      </c>
      <c r="K197" s="45">
        <f t="shared" si="41"/>
        <v>41.000000000000014</v>
      </c>
      <c r="L197" s="45">
        <f t="shared" si="42"/>
        <v>2</v>
      </c>
      <c r="M197" s="54">
        <f t="shared" ca="1" si="43"/>
        <v>917</v>
      </c>
      <c r="N197" s="45" t="str">
        <f t="shared" si="44"/>
        <v/>
      </c>
      <c r="O197" s="45">
        <f t="shared" si="45"/>
        <v>27.299999999999986</v>
      </c>
      <c r="P197" s="46">
        <f t="shared" si="49"/>
        <v>16.490177407361223</v>
      </c>
      <c r="Q197" s="45">
        <f t="shared" si="46"/>
        <v>4.1000000000000014</v>
      </c>
      <c r="R197" s="45">
        <f t="shared" si="47"/>
        <v>31.399999999999988</v>
      </c>
      <c r="S197" s="46">
        <f t="shared" si="48"/>
        <v>20.590177407361224</v>
      </c>
    </row>
    <row r="198" spans="1:19" x14ac:dyDescent="0.25">
      <c r="D198" s="71">
        <v>2</v>
      </c>
      <c r="F198" s="67">
        <v>0.4548611111111111</v>
      </c>
      <c r="H198" s="67">
        <v>0.46875</v>
      </c>
      <c r="I198" s="44" t="str">
        <f t="shared" si="39"/>
        <v/>
      </c>
      <c r="J198" s="45">
        <f t="shared" si="40"/>
        <v>13.99999999999995</v>
      </c>
      <c r="K198" s="45">
        <f t="shared" si="41"/>
        <v>20.000000000000007</v>
      </c>
      <c r="L198" s="45">
        <f t="shared" si="42"/>
        <v>3</v>
      </c>
      <c r="M198" s="54">
        <f t="shared" ca="1" si="43"/>
        <v>917</v>
      </c>
      <c r="N198" s="45" t="str">
        <f t="shared" si="44"/>
        <v/>
      </c>
      <c r="O198" s="45">
        <f t="shared" si="45"/>
        <v>713.9999999999975</v>
      </c>
      <c r="P198" s="46">
        <f t="shared" si="49"/>
        <v>350.71372789627071</v>
      </c>
      <c r="Q198" s="45">
        <f t="shared" si="46"/>
        <v>40.000000000000014</v>
      </c>
      <c r="R198" s="45">
        <f t="shared" si="47"/>
        <v>753.9999999999975</v>
      </c>
      <c r="S198" s="46">
        <f t="shared" si="48"/>
        <v>390.71372789627071</v>
      </c>
    </row>
    <row r="199" spans="1:19" x14ac:dyDescent="0.25">
      <c r="D199" s="71">
        <v>100</v>
      </c>
      <c r="F199" s="67">
        <v>0.47361111111111115</v>
      </c>
      <c r="H199" s="67">
        <v>0.47847222222222219</v>
      </c>
      <c r="I199" s="44">
        <f t="shared" si="39"/>
        <v>0.4819444444444444</v>
      </c>
      <c r="J199" s="45" t="str">
        <f t="shared" si="40"/>
        <v/>
      </c>
      <c r="K199" s="45">
        <f t="shared" si="41"/>
        <v>6.9999999999998952</v>
      </c>
      <c r="L199" s="45">
        <f t="shared" si="42"/>
        <v>4</v>
      </c>
      <c r="M199" s="54">
        <f t="shared" ca="1" si="43"/>
        <v>917</v>
      </c>
      <c r="N199" s="45">
        <f t="shared" ca="1" si="44"/>
        <v>136.99999999999991</v>
      </c>
      <c r="O199" s="45">
        <f t="shared" si="45"/>
        <v>250</v>
      </c>
      <c r="P199" s="46">
        <f t="shared" si="49"/>
        <v>27.143420404993254</v>
      </c>
      <c r="Q199" s="45">
        <f t="shared" si="46"/>
        <v>699.99999999998954</v>
      </c>
      <c r="R199" s="45">
        <f t="shared" si="47"/>
        <v>949.99999999998954</v>
      </c>
      <c r="S199" s="46">
        <f t="shared" si="48"/>
        <v>727.14342040498275</v>
      </c>
    </row>
    <row r="200" spans="1:19" x14ac:dyDescent="0.25">
      <c r="A200" s="77">
        <v>36952</v>
      </c>
      <c r="B200">
        <v>1304</v>
      </c>
      <c r="D200" s="71">
        <v>0.01</v>
      </c>
      <c r="F200" s="67">
        <v>0.59236111111111112</v>
      </c>
      <c r="H200" s="67">
        <v>0.59791666666666665</v>
      </c>
      <c r="I200" s="44" t="str">
        <f t="shared" si="39"/>
        <v/>
      </c>
      <c r="J200" s="45">
        <f t="shared" si="40"/>
        <v>42.000000000000014</v>
      </c>
      <c r="K200" s="45">
        <f t="shared" si="41"/>
        <v>7.9999999999999716</v>
      </c>
      <c r="L200" s="45">
        <f t="shared" si="42"/>
        <v>1</v>
      </c>
      <c r="M200" s="54">
        <f t="shared" ca="1" si="43"/>
        <v>1304</v>
      </c>
      <c r="N200" s="45" t="str">
        <f t="shared" si="44"/>
        <v/>
      </c>
      <c r="O200" s="45">
        <f t="shared" si="45"/>
        <v>1.2600000000000005</v>
      </c>
      <c r="P200" s="46">
        <f t="shared" si="49"/>
        <v>1.0438945756004687</v>
      </c>
      <c r="Q200" s="45">
        <f t="shared" si="46"/>
        <v>7.9999999999999724E-2</v>
      </c>
      <c r="R200" s="45">
        <f t="shared" si="47"/>
        <v>1.34</v>
      </c>
      <c r="S200" s="46">
        <f t="shared" si="48"/>
        <v>1.1238945756004683</v>
      </c>
    </row>
    <row r="201" spans="1:19" x14ac:dyDescent="0.25">
      <c r="D201" s="71">
        <v>0.05</v>
      </c>
      <c r="F201" s="67">
        <v>0.60902777777777783</v>
      </c>
      <c r="H201" s="67">
        <v>0.62708333333333333</v>
      </c>
      <c r="I201" s="44" t="str">
        <f t="shared" si="39"/>
        <v/>
      </c>
      <c r="J201" s="45">
        <f t="shared" si="40"/>
        <v>49.999999999999986</v>
      </c>
      <c r="K201" s="45">
        <f t="shared" si="41"/>
        <v>25.999999999999908</v>
      </c>
      <c r="L201" s="45">
        <f t="shared" si="42"/>
        <v>2</v>
      </c>
      <c r="M201" s="54">
        <f t="shared" ca="1" si="43"/>
        <v>1304</v>
      </c>
      <c r="N201" s="45" t="str">
        <f t="shared" si="44"/>
        <v/>
      </c>
      <c r="O201" s="45">
        <f t="shared" si="45"/>
        <v>2501.2499999999991</v>
      </c>
      <c r="P201" s="46">
        <f t="shared" si="49"/>
        <v>657.48944545508527</v>
      </c>
      <c r="Q201" s="45">
        <f t="shared" si="46"/>
        <v>1.2999999999999954</v>
      </c>
      <c r="R201" s="45">
        <f t="shared" si="47"/>
        <v>2502.5499999999993</v>
      </c>
      <c r="S201" s="46">
        <f t="shared" si="48"/>
        <v>658.78944545508523</v>
      </c>
    </row>
    <row r="202" spans="1:19" x14ac:dyDescent="0.25">
      <c r="D202" s="71">
        <v>100</v>
      </c>
      <c r="F202" s="67">
        <v>0.6333333333333333</v>
      </c>
      <c r="H202" s="67">
        <v>0.66180555555555554</v>
      </c>
      <c r="I202" s="44">
        <f t="shared" si="39"/>
        <v>0.66527777777777775</v>
      </c>
      <c r="J202" s="45" t="str">
        <f t="shared" si="40"/>
        <v/>
      </c>
      <c r="K202" s="45">
        <f t="shared" si="41"/>
        <v>41.000000000000014</v>
      </c>
      <c r="L202" s="45">
        <f t="shared" si="42"/>
        <v>3</v>
      </c>
      <c r="M202" s="54">
        <f t="shared" ca="1" si="43"/>
        <v>1304</v>
      </c>
      <c r="N202" s="45">
        <f t="shared" ca="1" si="44"/>
        <v>174.00000000000003</v>
      </c>
      <c r="O202" s="45">
        <f t="shared" si="45"/>
        <v>250</v>
      </c>
      <c r="P202" s="46">
        <f t="shared" si="49"/>
        <v>27.143420404993254</v>
      </c>
      <c r="Q202" s="45">
        <f t="shared" si="46"/>
        <v>4100.0000000000018</v>
      </c>
      <c r="R202" s="45">
        <f t="shared" si="47"/>
        <v>4350.0000000000018</v>
      </c>
      <c r="S202" s="46">
        <f t="shared" si="48"/>
        <v>4127.1434204049947</v>
      </c>
    </row>
    <row r="203" spans="1:19" x14ac:dyDescent="0.25">
      <c r="A203" s="77">
        <v>36955</v>
      </c>
      <c r="B203">
        <v>1458</v>
      </c>
      <c r="D203" s="71">
        <v>0.01</v>
      </c>
      <c r="F203" s="67">
        <v>0.68958333333333333</v>
      </c>
      <c r="H203" s="67">
        <v>0.69166666666666676</v>
      </c>
      <c r="I203" s="44" t="str">
        <f t="shared" ref="I203:I262" si="50">IF(OR(A204&lt;&gt;"",D204=""),H203+TIME(0,5,0),"")</f>
        <v/>
      </c>
      <c r="J203" s="45">
        <f t="shared" ref="J203:J262" si="51">IF(AND(OR(AND(A203&lt;&gt;"",A204=""),AND(A203="",A204="")),D204&lt;&gt;""),(H204-H203)*1440,"")</f>
        <v>14.999999999999947</v>
      </c>
      <c r="K203" s="45">
        <f t="shared" ref="K203:K262" si="52">(H203-F203)*1440</f>
        <v>3.0000000000001492</v>
      </c>
      <c r="L203" s="45">
        <f t="shared" ref="L203:L262" si="53">IF(A203&lt;&gt;"",1,L202+1)</f>
        <v>1</v>
      </c>
      <c r="M203" s="54">
        <f t="shared" ref="M203:M262" ca="1" si="54">OFFSET(B203,-L203+1,0)</f>
        <v>1458</v>
      </c>
      <c r="N203" s="45" t="str">
        <f t="shared" ref="N203:N262" si="55">IF(I203&lt;&gt;"",(I203-VALUE(CONCATENATE(LEFT(M203,LEN(M203)-2),":",RIGHT(M203,2))))*1440,"")</f>
        <v/>
      </c>
      <c r="O203" s="45">
        <f t="shared" ref="O203:O262" si="56">IF(J203&lt;&gt;"",(D203+D204)*J203/2,D203*5/2)</f>
        <v>3.8249999999999864</v>
      </c>
      <c r="P203" s="46">
        <f t="shared" si="49"/>
        <v>1.8788703721086737</v>
      </c>
      <c r="Q203" s="45">
        <f t="shared" ref="Q203:Q262" si="57">(D203*K203)</f>
        <v>3.0000000000001494E-2</v>
      </c>
      <c r="R203" s="45">
        <f t="shared" ref="R203:R262" si="58">O203+Q203</f>
        <v>3.854999999999988</v>
      </c>
      <c r="S203" s="46">
        <f t="shared" ref="S203:S262" si="59">P203+Q203</f>
        <v>1.9088703721086753</v>
      </c>
    </row>
    <row r="204" spans="1:19" x14ac:dyDescent="0.25">
      <c r="D204" s="71">
        <v>0.5</v>
      </c>
      <c r="F204" s="67">
        <v>0.69513888888888886</v>
      </c>
      <c r="H204" s="67">
        <v>0.70208333333333339</v>
      </c>
      <c r="I204" s="44" t="str">
        <f t="shared" si="50"/>
        <v/>
      </c>
      <c r="J204" s="45">
        <f t="shared" si="51"/>
        <v>136.99999999999983</v>
      </c>
      <c r="K204" s="45">
        <f t="shared" si="52"/>
        <v>10.000000000000124</v>
      </c>
      <c r="L204" s="45">
        <f t="shared" si="53"/>
        <v>2</v>
      </c>
      <c r="M204" s="54">
        <f t="shared" ca="1" si="54"/>
        <v>1458</v>
      </c>
      <c r="N204" s="45" t="str">
        <f t="shared" si="55"/>
        <v/>
      </c>
      <c r="O204" s="45">
        <f t="shared" si="56"/>
        <v>34.93499999999996</v>
      </c>
      <c r="P204" s="46">
        <f t="shared" si="49"/>
        <v>17.16034939859259</v>
      </c>
      <c r="Q204" s="45">
        <f t="shared" si="57"/>
        <v>5.0000000000000622</v>
      </c>
      <c r="R204" s="45">
        <f t="shared" si="58"/>
        <v>39.935000000000024</v>
      </c>
      <c r="S204" s="46">
        <f t="shared" si="59"/>
        <v>22.160349398592651</v>
      </c>
    </row>
    <row r="205" spans="1:19" x14ac:dyDescent="0.25">
      <c r="D205" s="71">
        <v>0.01</v>
      </c>
      <c r="F205" s="67">
        <v>0.79166666666666663</v>
      </c>
      <c r="H205" s="67">
        <v>0.79722222222222217</v>
      </c>
      <c r="I205" s="44" t="str">
        <f t="shared" si="50"/>
        <v/>
      </c>
      <c r="J205" s="45">
        <f t="shared" si="51"/>
        <v>15.999999999999943</v>
      </c>
      <c r="K205" s="45">
        <f t="shared" si="52"/>
        <v>7.9999999999999716</v>
      </c>
      <c r="L205" s="45">
        <f t="shared" si="53"/>
        <v>3</v>
      </c>
      <c r="M205" s="54">
        <f t="shared" ca="1" si="54"/>
        <v>1458</v>
      </c>
      <c r="N205" s="45" t="str">
        <f t="shared" si="55"/>
        <v/>
      </c>
      <c r="O205" s="45">
        <f t="shared" si="56"/>
        <v>4.8799999999999821</v>
      </c>
      <c r="P205" s="46">
        <f t="shared" si="49"/>
        <v>2.3056747104918758</v>
      </c>
      <c r="Q205" s="45">
        <f t="shared" si="57"/>
        <v>7.9999999999999724E-2</v>
      </c>
      <c r="R205" s="45">
        <f t="shared" si="58"/>
        <v>4.9599999999999822</v>
      </c>
      <c r="S205" s="46">
        <f t="shared" si="59"/>
        <v>2.3856747104918754</v>
      </c>
    </row>
    <row r="206" spans="1:19" x14ac:dyDescent="0.25">
      <c r="D206" s="71">
        <v>0.6</v>
      </c>
      <c r="F206" s="67">
        <v>0.80138888888888893</v>
      </c>
      <c r="H206" s="67">
        <v>0.80833333333333324</v>
      </c>
      <c r="I206" s="44" t="str">
        <f t="shared" si="50"/>
        <v/>
      </c>
      <c r="J206" s="45">
        <f t="shared" si="51"/>
        <v>71.000000000000071</v>
      </c>
      <c r="K206" s="45">
        <f t="shared" si="52"/>
        <v>9.9999999999998046</v>
      </c>
      <c r="L206" s="45">
        <f t="shared" si="53"/>
        <v>4</v>
      </c>
      <c r="M206" s="54">
        <f t="shared" ca="1" si="54"/>
        <v>1458</v>
      </c>
      <c r="N206" s="45" t="str">
        <f t="shared" si="55"/>
        <v/>
      </c>
      <c r="O206" s="45">
        <f t="shared" si="56"/>
        <v>21.655000000000022</v>
      </c>
      <c r="P206" s="46">
        <f t="shared" si="49"/>
        <v>10.231431527807747</v>
      </c>
      <c r="Q206" s="45">
        <f t="shared" si="57"/>
        <v>5.9999999999998828</v>
      </c>
      <c r="R206" s="45">
        <f t="shared" si="58"/>
        <v>27.654999999999905</v>
      </c>
      <c r="S206" s="46">
        <f t="shared" si="59"/>
        <v>16.231431527807629</v>
      </c>
    </row>
    <row r="207" spans="1:19" x14ac:dyDescent="0.25">
      <c r="D207" s="71">
        <v>0.01</v>
      </c>
      <c r="F207" s="67">
        <v>0.85</v>
      </c>
      <c r="H207" s="67">
        <v>0.85763888888888884</v>
      </c>
      <c r="I207" s="44" t="str">
        <f t="shared" si="50"/>
        <v/>
      </c>
      <c r="J207" s="45">
        <f t="shared" si="51"/>
        <v>18.000000000000096</v>
      </c>
      <c r="K207" s="45">
        <f t="shared" si="52"/>
        <v>10.999999999999961</v>
      </c>
      <c r="L207" s="45">
        <f t="shared" si="53"/>
        <v>5</v>
      </c>
      <c r="M207" s="54">
        <f t="shared" ca="1" si="54"/>
        <v>1458</v>
      </c>
      <c r="N207" s="45" t="str">
        <f t="shared" si="55"/>
        <v/>
      </c>
      <c r="O207" s="45">
        <f t="shared" si="56"/>
        <v>1.3500000000000074</v>
      </c>
      <c r="P207" s="46">
        <f t="shared" si="49"/>
        <v>0.88671144306731198</v>
      </c>
      <c r="Q207" s="45">
        <f t="shared" si="57"/>
        <v>0.10999999999999961</v>
      </c>
      <c r="R207" s="45">
        <f t="shared" si="58"/>
        <v>1.4600000000000071</v>
      </c>
      <c r="S207" s="46">
        <f t="shared" si="59"/>
        <v>0.99671144306731163</v>
      </c>
    </row>
    <row r="208" spans="1:19" x14ac:dyDescent="0.25">
      <c r="D208" s="71">
        <v>0.14000000000000001</v>
      </c>
      <c r="F208" s="67">
        <v>0.8666666666666667</v>
      </c>
      <c r="H208" s="67">
        <v>0.87013888888888891</v>
      </c>
      <c r="I208" s="44" t="str">
        <f t="shared" si="50"/>
        <v/>
      </c>
      <c r="J208" s="45">
        <f t="shared" si="51"/>
        <v>24.000000000000075</v>
      </c>
      <c r="K208" s="54">
        <f>(H208-F208)*1440</f>
        <v>4.9999999999999822</v>
      </c>
      <c r="L208" s="45">
        <f t="shared" si="53"/>
        <v>6</v>
      </c>
      <c r="M208" s="54">
        <f t="shared" ca="1" si="54"/>
        <v>1458</v>
      </c>
      <c r="N208" s="45" t="str">
        <f t="shared" si="55"/>
        <v/>
      </c>
      <c r="O208" s="45">
        <f t="shared" si="56"/>
        <v>16.080000000000048</v>
      </c>
      <c r="P208" s="46">
        <f t="shared" si="49"/>
        <v>11.841215424693447</v>
      </c>
      <c r="Q208" s="45">
        <f t="shared" si="57"/>
        <v>0.69999999999999762</v>
      </c>
      <c r="R208" s="45">
        <f t="shared" si="58"/>
        <v>16.780000000000047</v>
      </c>
      <c r="S208" s="46">
        <f t="shared" si="59"/>
        <v>12.541215424693444</v>
      </c>
    </row>
    <row r="209" spans="1:19" x14ac:dyDescent="0.25">
      <c r="D209" s="71">
        <v>1.2</v>
      </c>
      <c r="F209" s="67">
        <v>0.87847222222222221</v>
      </c>
      <c r="H209" s="67">
        <v>0.88680555555555562</v>
      </c>
      <c r="I209" s="44">
        <f t="shared" si="50"/>
        <v>0.89027777777777783</v>
      </c>
      <c r="J209" s="45" t="str">
        <f t="shared" si="51"/>
        <v/>
      </c>
      <c r="K209" s="45">
        <f t="shared" si="52"/>
        <v>12.000000000000117</v>
      </c>
      <c r="L209" s="45">
        <f t="shared" si="53"/>
        <v>7</v>
      </c>
      <c r="M209" s="54">
        <f t="shared" ca="1" si="54"/>
        <v>1458</v>
      </c>
      <c r="N209" s="45">
        <f t="shared" ca="1" si="55"/>
        <v>384.00000000000006</v>
      </c>
      <c r="O209" s="45">
        <f t="shared" si="56"/>
        <v>3</v>
      </c>
      <c r="P209" s="46">
        <f t="shared" si="49"/>
        <v>0.42863776878823368</v>
      </c>
      <c r="Q209" s="45">
        <f t="shared" si="57"/>
        <v>14.400000000000141</v>
      </c>
      <c r="R209" s="45">
        <f t="shared" si="58"/>
        <v>17.400000000000141</v>
      </c>
      <c r="S209" s="46">
        <f t="shared" si="59"/>
        <v>14.828637768788374</v>
      </c>
    </row>
    <row r="210" spans="1:19" x14ac:dyDescent="0.25">
      <c r="A210" s="77">
        <v>36956</v>
      </c>
      <c r="B210">
        <v>1231</v>
      </c>
      <c r="D210" s="71">
        <v>1.4E-2</v>
      </c>
      <c r="F210" s="67">
        <v>0.58333333333333337</v>
      </c>
      <c r="H210" s="67">
        <v>0.59166666666666667</v>
      </c>
      <c r="I210" s="44" t="str">
        <f t="shared" si="50"/>
        <v/>
      </c>
      <c r="J210" s="45">
        <f t="shared" si="51"/>
        <v>11.999999999999957</v>
      </c>
      <c r="K210" s="45">
        <f t="shared" si="52"/>
        <v>11.999999999999957</v>
      </c>
      <c r="L210" s="45">
        <f t="shared" si="53"/>
        <v>1</v>
      </c>
      <c r="M210" s="54">
        <f t="shared" ca="1" si="54"/>
        <v>1231</v>
      </c>
      <c r="N210" s="45" t="str">
        <f t="shared" si="55"/>
        <v/>
      </c>
      <c r="O210" s="45">
        <f t="shared" si="56"/>
        <v>0.92399999999999682</v>
      </c>
      <c r="P210" s="46">
        <f t="shared" si="49"/>
        <v>0.65667158948628468</v>
      </c>
      <c r="Q210" s="45">
        <f t="shared" si="57"/>
        <v>0.1679999999999994</v>
      </c>
      <c r="R210" s="45">
        <f t="shared" si="58"/>
        <v>1.0919999999999963</v>
      </c>
      <c r="S210" s="46">
        <f t="shared" si="59"/>
        <v>0.82467158948628405</v>
      </c>
    </row>
    <row r="211" spans="1:19" x14ac:dyDescent="0.25">
      <c r="D211" s="71">
        <v>0.14000000000000001</v>
      </c>
      <c r="F211" s="67">
        <v>0.59791666666666665</v>
      </c>
      <c r="H211" s="67">
        <v>0.6</v>
      </c>
      <c r="I211" s="44">
        <f t="shared" si="50"/>
        <v>0.60347222222222219</v>
      </c>
      <c r="J211" s="45" t="str">
        <f t="shared" si="51"/>
        <v/>
      </c>
      <c r="K211" s="45">
        <f t="shared" si="52"/>
        <v>2.9999999999999893</v>
      </c>
      <c r="L211" s="45">
        <f t="shared" si="53"/>
        <v>2</v>
      </c>
      <c r="M211" s="54">
        <f t="shared" ca="1" si="54"/>
        <v>1231</v>
      </c>
      <c r="N211" s="45">
        <f t="shared" ca="1" si="55"/>
        <v>117.9999999999999</v>
      </c>
      <c r="O211" s="45">
        <f t="shared" si="56"/>
        <v>0.35000000000000003</v>
      </c>
      <c r="P211" s="46">
        <f t="shared" si="49"/>
        <v>5.907436321518713E-2</v>
      </c>
      <c r="Q211" s="45">
        <f t="shared" si="57"/>
        <v>0.41999999999999854</v>
      </c>
      <c r="R211" s="45">
        <f t="shared" si="58"/>
        <v>0.76999999999999857</v>
      </c>
      <c r="S211" s="46">
        <f t="shared" si="59"/>
        <v>0.47907436321518565</v>
      </c>
    </row>
    <row r="212" spans="1:19" x14ac:dyDescent="0.25">
      <c r="A212" s="77">
        <v>36956</v>
      </c>
      <c r="B212">
        <v>1433</v>
      </c>
      <c r="D212" s="71">
        <v>1.4E-2</v>
      </c>
      <c r="F212" s="67">
        <v>0.65069444444444446</v>
      </c>
      <c r="H212" s="67">
        <v>0.65416666666666667</v>
      </c>
      <c r="I212" s="44" t="str">
        <f t="shared" si="50"/>
        <v/>
      </c>
      <c r="J212" s="45">
        <f t="shared" si="51"/>
        <v>14.999999999999947</v>
      </c>
      <c r="K212" s="45">
        <f t="shared" si="52"/>
        <v>4.9999999999999822</v>
      </c>
      <c r="L212" s="45">
        <f t="shared" si="53"/>
        <v>1</v>
      </c>
      <c r="M212" s="54">
        <f t="shared" ca="1" si="54"/>
        <v>1433</v>
      </c>
      <c r="N212" s="45" t="str">
        <f t="shared" si="55"/>
        <v/>
      </c>
      <c r="O212" s="45">
        <f t="shared" si="56"/>
        <v>10.604999999999961</v>
      </c>
      <c r="P212" s="46">
        <f t="shared" si="49"/>
        <v>4.5145604598198625</v>
      </c>
      <c r="Q212" s="45">
        <f t="shared" si="57"/>
        <v>6.9999999999999757E-2</v>
      </c>
      <c r="R212" s="45">
        <f t="shared" si="58"/>
        <v>10.674999999999962</v>
      </c>
      <c r="S212" s="46">
        <f t="shared" si="59"/>
        <v>4.5845604598198619</v>
      </c>
    </row>
    <row r="213" spans="1:19" x14ac:dyDescent="0.25">
      <c r="D213" s="71">
        <v>1.4</v>
      </c>
      <c r="F213" s="67">
        <v>0.66111111111111109</v>
      </c>
      <c r="H213" s="67">
        <v>0.6645833333333333</v>
      </c>
      <c r="I213" s="44" t="str">
        <f t="shared" si="50"/>
        <v/>
      </c>
      <c r="J213" s="45">
        <f t="shared" si="51"/>
        <v>10.999999999999961</v>
      </c>
      <c r="K213" s="45">
        <f t="shared" si="52"/>
        <v>4.9999999999999822</v>
      </c>
      <c r="L213" s="45">
        <f t="shared" si="53"/>
        <v>2</v>
      </c>
      <c r="M213" s="54">
        <f t="shared" ca="1" si="54"/>
        <v>1433</v>
      </c>
      <c r="N213" s="45" t="str">
        <f t="shared" si="55"/>
        <v/>
      </c>
      <c r="O213" s="45">
        <f t="shared" si="56"/>
        <v>8.6899999999999675</v>
      </c>
      <c r="P213" s="46">
        <f t="shared" si="49"/>
        <v>6.542301756567837</v>
      </c>
      <c r="Q213" s="45">
        <f t="shared" si="57"/>
        <v>6.9999999999999751</v>
      </c>
      <c r="R213" s="45">
        <f t="shared" si="58"/>
        <v>15.689999999999943</v>
      </c>
      <c r="S213" s="46">
        <f t="shared" si="59"/>
        <v>13.542301756567813</v>
      </c>
    </row>
    <row r="214" spans="1:19" x14ac:dyDescent="0.25">
      <c r="D214" s="71">
        <v>0.18</v>
      </c>
      <c r="F214" s="67">
        <v>0.67013888888888884</v>
      </c>
      <c r="H214" s="67">
        <v>0.67222222222222217</v>
      </c>
      <c r="I214" s="44">
        <f t="shared" si="50"/>
        <v>0.67569444444444438</v>
      </c>
      <c r="J214" s="45" t="str">
        <f t="shared" si="51"/>
        <v/>
      </c>
      <c r="K214" s="45">
        <f t="shared" si="52"/>
        <v>2.9999999999999893</v>
      </c>
      <c r="L214" s="45">
        <f t="shared" si="53"/>
        <v>3</v>
      </c>
      <c r="M214" s="54">
        <f t="shared" ca="1" si="54"/>
        <v>1433</v>
      </c>
      <c r="N214" s="45">
        <f t="shared" ca="1" si="55"/>
        <v>99.999999999999801</v>
      </c>
      <c r="O214" s="45">
        <f t="shared" si="56"/>
        <v>0.44999999999999996</v>
      </c>
      <c r="P214" s="46">
        <f t="shared" si="49"/>
        <v>7.4375439692633147E-2</v>
      </c>
      <c r="Q214" s="45">
        <f t="shared" si="57"/>
        <v>0.53999999999999804</v>
      </c>
      <c r="R214" s="45">
        <f t="shared" si="58"/>
        <v>0.98999999999999799</v>
      </c>
      <c r="S214" s="46">
        <f t="shared" si="59"/>
        <v>0.6143754396926312</v>
      </c>
    </row>
    <row r="215" spans="1:19" x14ac:dyDescent="0.25">
      <c r="A215" s="77">
        <v>36957</v>
      </c>
      <c r="B215">
        <v>837</v>
      </c>
      <c r="D215" s="71">
        <v>5.0000000000000001E-3</v>
      </c>
      <c r="F215" s="67">
        <v>0.39444444444444443</v>
      </c>
      <c r="H215" s="67">
        <v>0.39583333333333331</v>
      </c>
      <c r="I215" s="44" t="str">
        <f t="shared" si="50"/>
        <v/>
      </c>
      <c r="J215" s="45">
        <f t="shared" si="51"/>
        <v>16.000000000000103</v>
      </c>
      <c r="K215" s="45">
        <f t="shared" si="52"/>
        <v>1.9999999999999929</v>
      </c>
      <c r="L215" s="45">
        <f t="shared" si="53"/>
        <v>1</v>
      </c>
      <c r="M215" s="54">
        <f t="shared" ca="1" si="54"/>
        <v>837</v>
      </c>
      <c r="N215" s="45" t="str">
        <f t="shared" si="55"/>
        <v/>
      </c>
      <c r="O215" s="45">
        <f t="shared" si="56"/>
        <v>4.0400000000000258</v>
      </c>
      <c r="P215" s="46">
        <f t="shared" si="49"/>
        <v>1.7198800873780036</v>
      </c>
      <c r="Q215" s="45">
        <f t="shared" si="57"/>
        <v>9.9999999999999655E-3</v>
      </c>
      <c r="R215" s="45">
        <f t="shared" si="58"/>
        <v>4.0500000000000256</v>
      </c>
      <c r="S215" s="46">
        <f t="shared" si="59"/>
        <v>1.7298800873780036</v>
      </c>
    </row>
    <row r="216" spans="1:19" x14ac:dyDescent="0.25">
      <c r="D216" s="71">
        <v>0.5</v>
      </c>
      <c r="F216" s="67">
        <v>0.39999999999999997</v>
      </c>
      <c r="H216" s="67">
        <v>0.4069444444444445</v>
      </c>
      <c r="I216" s="44" t="str">
        <f t="shared" si="50"/>
        <v/>
      </c>
      <c r="J216" s="45">
        <f t="shared" si="51"/>
        <v>250.99999999999983</v>
      </c>
      <c r="K216" s="45">
        <f t="shared" si="52"/>
        <v>10.000000000000124</v>
      </c>
      <c r="L216" s="45">
        <f t="shared" si="53"/>
        <v>2</v>
      </c>
      <c r="M216" s="54">
        <f t="shared" ca="1" si="54"/>
        <v>837</v>
      </c>
      <c r="N216" s="45" t="str">
        <f t="shared" si="55"/>
        <v/>
      </c>
      <c r="O216" s="45">
        <f t="shared" si="56"/>
        <v>313.74999999999977</v>
      </c>
      <c r="P216" s="46">
        <f t="shared" si="49"/>
        <v>271.58763531058082</v>
      </c>
      <c r="Q216" s="45">
        <f t="shared" si="57"/>
        <v>5.0000000000000622</v>
      </c>
      <c r="R216" s="45">
        <f t="shared" si="58"/>
        <v>318.74999999999983</v>
      </c>
      <c r="S216" s="46">
        <f t="shared" si="59"/>
        <v>276.58763531058088</v>
      </c>
    </row>
    <row r="217" spans="1:19" x14ac:dyDescent="0.25">
      <c r="D217" s="71">
        <v>2</v>
      </c>
      <c r="F217" s="67">
        <v>0.5625</v>
      </c>
      <c r="H217" s="67">
        <v>0.58124999999999993</v>
      </c>
      <c r="I217" s="44">
        <f t="shared" si="50"/>
        <v>0.58472222222222214</v>
      </c>
      <c r="J217" s="45" t="str">
        <f t="shared" si="51"/>
        <v/>
      </c>
      <c r="K217" s="45">
        <f t="shared" si="52"/>
        <v>26.999999999999904</v>
      </c>
      <c r="L217" s="45">
        <f t="shared" si="53"/>
        <v>3</v>
      </c>
      <c r="M217" s="54">
        <f t="shared" ca="1" si="54"/>
        <v>837</v>
      </c>
      <c r="N217" s="45">
        <f t="shared" ca="1" si="55"/>
        <v>324.99999999999989</v>
      </c>
      <c r="O217" s="45">
        <f t="shared" si="56"/>
        <v>5</v>
      </c>
      <c r="P217" s="46">
        <f t="shared" si="49"/>
        <v>0.68924379203313568</v>
      </c>
      <c r="Q217" s="45">
        <f t="shared" si="57"/>
        <v>53.999999999999808</v>
      </c>
      <c r="R217" s="45">
        <f t="shared" si="58"/>
        <v>58.999999999999808</v>
      </c>
      <c r="S217" s="46">
        <f t="shared" si="59"/>
        <v>54.689243792032947</v>
      </c>
    </row>
    <row r="218" spans="1:19" x14ac:dyDescent="0.25">
      <c r="A218" s="77">
        <v>36958</v>
      </c>
      <c r="B218">
        <v>923</v>
      </c>
      <c r="D218" s="71">
        <v>0.01</v>
      </c>
      <c r="F218" s="67">
        <v>0.41666666666666669</v>
      </c>
      <c r="H218" s="67">
        <v>0.4236111111111111</v>
      </c>
      <c r="I218" s="44" t="str">
        <f t="shared" si="50"/>
        <v/>
      </c>
      <c r="J218" s="45">
        <f t="shared" si="51"/>
        <v>18.999999999999932</v>
      </c>
      <c r="K218" s="45">
        <f t="shared" si="52"/>
        <v>9.9999999999999645</v>
      </c>
      <c r="L218" s="45">
        <f t="shared" si="53"/>
        <v>1</v>
      </c>
      <c r="M218" s="54">
        <f t="shared" ca="1" si="54"/>
        <v>923</v>
      </c>
      <c r="N218" s="45" t="str">
        <f t="shared" si="55"/>
        <v/>
      </c>
      <c r="O218" s="45">
        <f t="shared" si="56"/>
        <v>1.0449999999999964</v>
      </c>
      <c r="P218" s="46">
        <f t="shared" si="49"/>
        <v>0.74267259093282867</v>
      </c>
      <c r="Q218" s="45">
        <f t="shared" si="57"/>
        <v>9.9999999999999645E-2</v>
      </c>
      <c r="R218" s="45">
        <f t="shared" si="58"/>
        <v>1.144999999999996</v>
      </c>
      <c r="S218" s="46">
        <f t="shared" si="59"/>
        <v>0.84267259093282831</v>
      </c>
    </row>
    <row r="219" spans="1:19" x14ac:dyDescent="0.25">
      <c r="D219" s="71">
        <v>0.1</v>
      </c>
      <c r="F219" s="67">
        <v>0.42777777777777781</v>
      </c>
      <c r="H219" s="67">
        <v>0.4368055555555555</v>
      </c>
      <c r="I219" s="44" t="str">
        <f t="shared" si="50"/>
        <v/>
      </c>
      <c r="J219" s="45">
        <f t="shared" si="51"/>
        <v>38.000000000000107</v>
      </c>
      <c r="K219" s="45">
        <f t="shared" si="52"/>
        <v>12.999999999999874</v>
      </c>
      <c r="L219" s="45">
        <f t="shared" si="53"/>
        <v>2</v>
      </c>
      <c r="M219" s="54">
        <f t="shared" ca="1" si="54"/>
        <v>923</v>
      </c>
      <c r="N219" s="45" t="str">
        <f t="shared" si="55"/>
        <v/>
      </c>
      <c r="O219" s="45">
        <f t="shared" si="56"/>
        <v>951.90000000000271</v>
      </c>
      <c r="P219" s="46">
        <f t="shared" si="49"/>
        <v>305.12029319543046</v>
      </c>
      <c r="Q219" s="45">
        <f t="shared" si="57"/>
        <v>1.2999999999999874</v>
      </c>
      <c r="R219" s="45">
        <f t="shared" si="58"/>
        <v>953.20000000000266</v>
      </c>
      <c r="S219" s="46">
        <f t="shared" si="59"/>
        <v>306.42029319543047</v>
      </c>
    </row>
    <row r="220" spans="1:19" x14ac:dyDescent="0.25">
      <c r="D220" s="71">
        <v>50</v>
      </c>
      <c r="F220" s="67">
        <v>0.44375000000000003</v>
      </c>
      <c r="H220" s="67">
        <v>0.46319444444444446</v>
      </c>
      <c r="I220" s="44" t="str">
        <f t="shared" si="50"/>
        <v/>
      </c>
      <c r="J220" s="45">
        <f t="shared" si="51"/>
        <v>33.999999999999957</v>
      </c>
      <c r="K220" s="45">
        <f t="shared" si="52"/>
        <v>27.999999999999979</v>
      </c>
      <c r="L220" s="45">
        <f t="shared" si="53"/>
        <v>3</v>
      </c>
      <c r="M220" s="54">
        <f t="shared" ca="1" si="54"/>
        <v>923</v>
      </c>
      <c r="N220" s="45" t="str">
        <f t="shared" si="55"/>
        <v/>
      </c>
      <c r="O220" s="45">
        <f t="shared" si="56"/>
        <v>851.69999999999891</v>
      </c>
      <c r="P220" s="46">
        <f t="shared" si="49"/>
        <v>273.00236759591036</v>
      </c>
      <c r="Q220" s="45">
        <f t="shared" si="57"/>
        <v>1399.9999999999989</v>
      </c>
      <c r="R220" s="45">
        <f t="shared" si="58"/>
        <v>2251.699999999998</v>
      </c>
      <c r="S220" s="46">
        <f t="shared" si="59"/>
        <v>1673.0023675959092</v>
      </c>
    </row>
    <row r="221" spans="1:19" x14ac:dyDescent="0.25">
      <c r="D221" s="71">
        <v>0.1</v>
      </c>
      <c r="F221" s="67">
        <v>0.47152777777777777</v>
      </c>
      <c r="H221" s="67">
        <v>0.48680555555555555</v>
      </c>
      <c r="I221" s="44" t="str">
        <f t="shared" si="50"/>
        <v/>
      </c>
      <c r="J221" s="45">
        <f t="shared" si="51"/>
        <v>113</v>
      </c>
      <c r="K221" s="45">
        <f t="shared" si="52"/>
        <v>22</v>
      </c>
      <c r="L221" s="45">
        <f t="shared" si="53"/>
        <v>4</v>
      </c>
      <c r="M221" s="54">
        <f t="shared" ca="1" si="54"/>
        <v>923</v>
      </c>
      <c r="N221" s="45" t="str">
        <f t="shared" si="55"/>
        <v/>
      </c>
      <c r="O221" s="45">
        <f t="shared" si="56"/>
        <v>6.2149999999999999</v>
      </c>
      <c r="P221" s="46">
        <f t="shared" si="49"/>
        <v>4.4169475144952592</v>
      </c>
      <c r="Q221" s="45">
        <f t="shared" si="57"/>
        <v>2.2000000000000002</v>
      </c>
      <c r="R221" s="45">
        <f t="shared" si="58"/>
        <v>8.4149999999999991</v>
      </c>
      <c r="S221" s="46">
        <f t="shared" si="59"/>
        <v>6.6169475144952594</v>
      </c>
    </row>
    <row r="222" spans="1:19" x14ac:dyDescent="0.25">
      <c r="D222" s="71">
        <v>0.01</v>
      </c>
      <c r="F222" s="67">
        <v>0.56319444444444444</v>
      </c>
      <c r="H222" s="67">
        <v>0.56527777777777777</v>
      </c>
      <c r="I222" s="44" t="str">
        <f t="shared" si="50"/>
        <v/>
      </c>
      <c r="J222" s="45">
        <f t="shared" si="51"/>
        <v>32.000000000000043</v>
      </c>
      <c r="K222" s="45">
        <f t="shared" si="52"/>
        <v>2.9999999999999893</v>
      </c>
      <c r="L222" s="45">
        <f t="shared" si="53"/>
        <v>5</v>
      </c>
      <c r="M222" s="54">
        <f t="shared" ca="1" si="54"/>
        <v>923</v>
      </c>
      <c r="N222" s="45" t="str">
        <f t="shared" si="55"/>
        <v/>
      </c>
      <c r="O222" s="45">
        <f t="shared" si="56"/>
        <v>1.7600000000000025</v>
      </c>
      <c r="P222" s="46">
        <f t="shared" si="49"/>
        <v>1.2508169952552965</v>
      </c>
      <c r="Q222" s="45">
        <f t="shared" si="57"/>
        <v>2.9999999999999895E-2</v>
      </c>
      <c r="R222" s="45">
        <f t="shared" si="58"/>
        <v>1.7900000000000023</v>
      </c>
      <c r="S222" s="46">
        <f t="shared" si="59"/>
        <v>1.2808169952552964</v>
      </c>
    </row>
    <row r="223" spans="1:19" x14ac:dyDescent="0.25">
      <c r="D223" s="71">
        <v>0.1</v>
      </c>
      <c r="F223" s="67">
        <v>0.56805555555555554</v>
      </c>
      <c r="H223" s="67">
        <v>0.58750000000000002</v>
      </c>
      <c r="I223" s="44" t="str">
        <f t="shared" si="50"/>
        <v/>
      </c>
      <c r="J223" s="45">
        <f t="shared" si="51"/>
        <v>23.999999999999915</v>
      </c>
      <c r="K223" s="45">
        <f t="shared" si="52"/>
        <v>28.00000000000006</v>
      </c>
      <c r="L223" s="45">
        <f t="shared" si="53"/>
        <v>6</v>
      </c>
      <c r="M223" s="54">
        <f t="shared" ca="1" si="54"/>
        <v>923</v>
      </c>
      <c r="N223" s="45" t="str">
        <f t="shared" si="55"/>
        <v/>
      </c>
      <c r="O223" s="45">
        <f t="shared" si="56"/>
        <v>13.199999999999955</v>
      </c>
      <c r="P223" s="46">
        <f t="shared" si="49"/>
        <v>9.3807974751657586</v>
      </c>
      <c r="Q223" s="45">
        <f t="shared" si="57"/>
        <v>2.800000000000006</v>
      </c>
      <c r="R223" s="45">
        <f t="shared" si="58"/>
        <v>15.999999999999961</v>
      </c>
      <c r="S223" s="46">
        <f t="shared" si="59"/>
        <v>12.180797475165765</v>
      </c>
    </row>
    <row r="224" spans="1:19" x14ac:dyDescent="0.25">
      <c r="D224" s="71">
        <v>1</v>
      </c>
      <c r="F224" s="67">
        <v>0.59027777777777779</v>
      </c>
      <c r="H224" s="67">
        <v>0.60416666666666663</v>
      </c>
      <c r="I224" s="44">
        <f t="shared" si="50"/>
        <v>0.60763888888888884</v>
      </c>
      <c r="J224" s="45" t="str">
        <f t="shared" si="51"/>
        <v/>
      </c>
      <c r="K224" s="45">
        <f t="shared" si="52"/>
        <v>19.999999999999929</v>
      </c>
      <c r="L224" s="45">
        <f t="shared" si="53"/>
        <v>7</v>
      </c>
      <c r="M224" s="54">
        <f t="shared" ca="1" si="54"/>
        <v>923</v>
      </c>
      <c r="N224" s="45">
        <f t="shared" ca="1" si="55"/>
        <v>311.99999999999994</v>
      </c>
      <c r="O224" s="45">
        <f t="shared" si="56"/>
        <v>2.5</v>
      </c>
      <c r="P224" s="46">
        <f t="shared" si="49"/>
        <v>0.36191198291773735</v>
      </c>
      <c r="Q224" s="45">
        <f t="shared" si="57"/>
        <v>19.999999999999929</v>
      </c>
      <c r="R224" s="45">
        <f t="shared" si="58"/>
        <v>22.499999999999929</v>
      </c>
      <c r="S224" s="46">
        <f t="shared" si="59"/>
        <v>20.361911982917665</v>
      </c>
    </row>
    <row r="225" spans="1:19" x14ac:dyDescent="0.25">
      <c r="A225" s="77">
        <v>36959</v>
      </c>
      <c r="B225">
        <v>1306</v>
      </c>
      <c r="D225" s="71">
        <v>0.01</v>
      </c>
      <c r="F225" s="67">
        <v>0.62013888888888891</v>
      </c>
      <c r="H225" s="67">
        <v>0.625</v>
      </c>
      <c r="I225" s="44" t="str">
        <f t="shared" si="50"/>
        <v/>
      </c>
      <c r="J225" s="45">
        <f t="shared" si="51"/>
        <v>13.99999999999995</v>
      </c>
      <c r="K225" s="45">
        <f t="shared" si="52"/>
        <v>6.9999999999999751</v>
      </c>
      <c r="L225" s="45">
        <f t="shared" si="53"/>
        <v>1</v>
      </c>
      <c r="M225" s="54">
        <f t="shared" ca="1" si="54"/>
        <v>1306</v>
      </c>
      <c r="N225" s="45" t="str">
        <f t="shared" si="55"/>
        <v/>
      </c>
      <c r="O225" s="45">
        <f t="shared" si="56"/>
        <v>7.0699999999999745</v>
      </c>
      <c r="P225" s="46">
        <f t="shared" si="49"/>
        <v>3.0097254581266477</v>
      </c>
      <c r="Q225" s="45">
        <f t="shared" si="57"/>
        <v>6.9999999999999757E-2</v>
      </c>
      <c r="R225" s="45">
        <f t="shared" si="58"/>
        <v>7.1399999999999739</v>
      </c>
      <c r="S225" s="46">
        <f t="shared" si="59"/>
        <v>3.0797254581266476</v>
      </c>
    </row>
    <row r="226" spans="1:19" x14ac:dyDescent="0.25">
      <c r="D226" s="71">
        <v>1</v>
      </c>
      <c r="F226" s="67">
        <v>0.63055555555555554</v>
      </c>
      <c r="H226" s="67">
        <v>0.63472222222222219</v>
      </c>
      <c r="I226" s="44" t="str">
        <f t="shared" si="50"/>
        <v/>
      </c>
      <c r="J226" s="45">
        <f t="shared" si="51"/>
        <v>77.000000000000043</v>
      </c>
      <c r="K226" s="45">
        <f t="shared" si="52"/>
        <v>5.9999999999999787</v>
      </c>
      <c r="L226" s="45">
        <f t="shared" si="53"/>
        <v>2</v>
      </c>
      <c r="M226" s="54">
        <f t="shared" ca="1" si="54"/>
        <v>1306</v>
      </c>
      <c r="N226" s="45" t="str">
        <f t="shared" si="55"/>
        <v/>
      </c>
      <c r="O226" s="45">
        <f t="shared" si="56"/>
        <v>3888.5000000000023</v>
      </c>
      <c r="P226" s="46">
        <f t="shared" si="49"/>
        <v>1655.3137736264162</v>
      </c>
      <c r="Q226" s="45">
        <f t="shared" si="57"/>
        <v>5.9999999999999787</v>
      </c>
      <c r="R226" s="45">
        <f t="shared" si="58"/>
        <v>3894.5000000000023</v>
      </c>
      <c r="S226" s="46">
        <f t="shared" si="59"/>
        <v>1661.3137736264162</v>
      </c>
    </row>
    <row r="227" spans="1:19" x14ac:dyDescent="0.25">
      <c r="D227" s="71">
        <v>100</v>
      </c>
      <c r="F227" s="67">
        <v>0.64513888888888882</v>
      </c>
      <c r="H227" s="67">
        <v>0.68819444444444444</v>
      </c>
      <c r="I227" s="44">
        <f t="shared" si="50"/>
        <v>0.69166666666666665</v>
      </c>
      <c r="J227" s="45" t="str">
        <f t="shared" si="51"/>
        <v/>
      </c>
      <c r="K227" s="45">
        <f t="shared" si="52"/>
        <v>62.000000000000099</v>
      </c>
      <c r="L227" s="45">
        <f t="shared" si="53"/>
        <v>3</v>
      </c>
      <c r="M227" s="54">
        <f t="shared" ca="1" si="54"/>
        <v>1306</v>
      </c>
      <c r="N227" s="45">
        <f t="shared" ca="1" si="55"/>
        <v>210.00000000000006</v>
      </c>
      <c r="O227" s="45">
        <f t="shared" si="56"/>
        <v>250</v>
      </c>
      <c r="P227" s="46">
        <f t="shared" si="49"/>
        <v>27.143420404993254</v>
      </c>
      <c r="Q227" s="45">
        <f t="shared" si="57"/>
        <v>6200.00000000001</v>
      </c>
      <c r="R227" s="45">
        <f t="shared" si="58"/>
        <v>6450.00000000001</v>
      </c>
      <c r="S227" s="46">
        <f t="shared" si="59"/>
        <v>6227.1434204050029</v>
      </c>
    </row>
    <row r="228" spans="1:19" x14ac:dyDescent="0.25">
      <c r="A228" s="77">
        <v>36962</v>
      </c>
      <c r="B228">
        <v>745</v>
      </c>
      <c r="D228" s="71">
        <v>0.01</v>
      </c>
      <c r="F228" s="67">
        <v>0.4284722222222222</v>
      </c>
      <c r="H228" s="67">
        <v>0.42986111111111108</v>
      </c>
      <c r="I228" s="44" t="str">
        <f t="shared" si="50"/>
        <v/>
      </c>
      <c r="J228" s="45">
        <f t="shared" si="51"/>
        <v>35.000000000000036</v>
      </c>
      <c r="K228" s="45">
        <f t="shared" si="52"/>
        <v>1.9999999999999929</v>
      </c>
      <c r="L228" s="45">
        <f t="shared" si="53"/>
        <v>1</v>
      </c>
      <c r="M228" s="54">
        <f t="shared" ca="1" si="54"/>
        <v>745</v>
      </c>
      <c r="N228" s="45" t="str">
        <f t="shared" si="55"/>
        <v/>
      </c>
      <c r="O228" s="45">
        <f t="shared" si="56"/>
        <v>175.17500000000018</v>
      </c>
      <c r="P228" s="46">
        <f t="shared" si="49"/>
        <v>50.617753863460784</v>
      </c>
      <c r="Q228" s="45">
        <f t="shared" si="57"/>
        <v>1.9999999999999931E-2</v>
      </c>
      <c r="R228" s="45">
        <f t="shared" si="58"/>
        <v>175.19500000000019</v>
      </c>
      <c r="S228" s="46">
        <f t="shared" si="59"/>
        <v>50.637753863460787</v>
      </c>
    </row>
    <row r="229" spans="1:19" x14ac:dyDescent="0.25">
      <c r="D229" s="71">
        <v>10</v>
      </c>
      <c r="F229" s="67">
        <v>0.43541666666666662</v>
      </c>
      <c r="H229" s="67">
        <v>0.45416666666666666</v>
      </c>
      <c r="I229" s="44">
        <f t="shared" si="50"/>
        <v>0.45763888888888887</v>
      </c>
      <c r="J229" s="45" t="str">
        <f t="shared" si="51"/>
        <v/>
      </c>
      <c r="K229" s="45">
        <f t="shared" si="52"/>
        <v>27.000000000000064</v>
      </c>
      <c r="L229" s="45">
        <f t="shared" si="53"/>
        <v>2</v>
      </c>
      <c r="M229" s="54">
        <f t="shared" ca="1" si="54"/>
        <v>745</v>
      </c>
      <c r="N229" s="45">
        <f t="shared" ca="1" si="55"/>
        <v>193.99999999999994</v>
      </c>
      <c r="O229" s="45">
        <f t="shared" si="56"/>
        <v>25</v>
      </c>
      <c r="P229" s="46">
        <f t="shared" si="49"/>
        <v>3.1021051639523365</v>
      </c>
      <c r="Q229" s="45">
        <f t="shared" si="57"/>
        <v>270.00000000000063</v>
      </c>
      <c r="R229" s="45">
        <f t="shared" si="58"/>
        <v>295.00000000000063</v>
      </c>
      <c r="S229" s="46">
        <f t="shared" si="59"/>
        <v>273.10210516395296</v>
      </c>
    </row>
    <row r="230" spans="1:19" x14ac:dyDescent="0.25">
      <c r="A230" s="77">
        <v>36963</v>
      </c>
      <c r="B230">
        <v>912</v>
      </c>
      <c r="D230" s="71">
        <v>0.01</v>
      </c>
      <c r="F230" s="67">
        <v>0.43263888888888885</v>
      </c>
      <c r="H230" s="67">
        <v>0.43472222222222223</v>
      </c>
      <c r="I230" s="44" t="str">
        <f t="shared" si="50"/>
        <v/>
      </c>
      <c r="J230" s="45">
        <f t="shared" si="51"/>
        <v>39.000000000000021</v>
      </c>
      <c r="K230" s="45">
        <f t="shared" si="52"/>
        <v>3.0000000000000693</v>
      </c>
      <c r="L230" s="45">
        <f t="shared" si="53"/>
        <v>1</v>
      </c>
      <c r="M230" s="54">
        <f t="shared" ca="1" si="54"/>
        <v>912</v>
      </c>
      <c r="N230" s="45" t="str">
        <f t="shared" si="55"/>
        <v/>
      </c>
      <c r="O230" s="45">
        <f t="shared" si="56"/>
        <v>2.1450000000000014</v>
      </c>
      <c r="P230" s="46">
        <f t="shared" si="49"/>
        <v>1.5244332129673914</v>
      </c>
      <c r="Q230" s="45">
        <f t="shared" si="57"/>
        <v>3.0000000000000693E-2</v>
      </c>
      <c r="R230" s="45">
        <f t="shared" si="58"/>
        <v>2.175000000000002</v>
      </c>
      <c r="S230" s="46">
        <f t="shared" si="59"/>
        <v>1.5544332129673921</v>
      </c>
    </row>
    <row r="231" spans="1:19" x14ac:dyDescent="0.25">
      <c r="D231" s="71">
        <v>0.1</v>
      </c>
      <c r="F231" s="67">
        <v>0.4381944444444445</v>
      </c>
      <c r="H231" s="67">
        <v>0.46180555555555558</v>
      </c>
      <c r="I231" s="44" t="str">
        <f t="shared" si="50"/>
        <v/>
      </c>
      <c r="J231" s="45">
        <f t="shared" si="51"/>
        <v>21.000000000000007</v>
      </c>
      <c r="K231" s="45">
        <f t="shared" si="52"/>
        <v>33.999999999999957</v>
      </c>
      <c r="L231" s="45">
        <f t="shared" si="53"/>
        <v>2</v>
      </c>
      <c r="M231" s="54">
        <f t="shared" ca="1" si="54"/>
        <v>912</v>
      </c>
      <c r="N231" s="45" t="str">
        <f t="shared" si="55"/>
        <v/>
      </c>
      <c r="O231" s="45">
        <f t="shared" si="56"/>
        <v>22.050000000000008</v>
      </c>
      <c r="P231" s="46">
        <f t="shared" si="49"/>
        <v>13.318989444407155</v>
      </c>
      <c r="Q231" s="45">
        <f t="shared" si="57"/>
        <v>3.3999999999999959</v>
      </c>
      <c r="R231" s="45">
        <f t="shared" si="58"/>
        <v>25.450000000000003</v>
      </c>
      <c r="S231" s="46">
        <f t="shared" si="59"/>
        <v>16.71898944440715</v>
      </c>
    </row>
    <row r="232" spans="1:19" x14ac:dyDescent="0.25">
      <c r="D232" s="71">
        <v>2</v>
      </c>
      <c r="F232" s="67">
        <v>0.46597222222222223</v>
      </c>
      <c r="H232" s="67">
        <v>0.47638888888888892</v>
      </c>
      <c r="I232" s="44" t="str">
        <f t="shared" si="50"/>
        <v/>
      </c>
      <c r="J232" s="45">
        <f t="shared" si="51"/>
        <v>13.99999999999995</v>
      </c>
      <c r="K232" s="45">
        <f t="shared" si="52"/>
        <v>15.000000000000027</v>
      </c>
      <c r="L232" s="45">
        <f t="shared" si="53"/>
        <v>3</v>
      </c>
      <c r="M232" s="54">
        <f t="shared" ca="1" si="54"/>
        <v>912</v>
      </c>
      <c r="N232" s="45" t="str">
        <f t="shared" si="55"/>
        <v/>
      </c>
      <c r="O232" s="45">
        <f t="shared" si="56"/>
        <v>69.999999999999744</v>
      </c>
      <c r="P232" s="46">
        <f t="shared" si="49"/>
        <v>60.593208108116293</v>
      </c>
      <c r="Q232" s="45">
        <f t="shared" si="57"/>
        <v>30.000000000000053</v>
      </c>
      <c r="R232" s="45">
        <f t="shared" si="58"/>
        <v>99.999999999999801</v>
      </c>
      <c r="S232" s="46">
        <f t="shared" si="59"/>
        <v>90.593208108116343</v>
      </c>
    </row>
    <row r="233" spans="1:19" x14ac:dyDescent="0.25">
      <c r="D233" s="71">
        <v>8</v>
      </c>
      <c r="F233" s="67">
        <v>0.48125000000000001</v>
      </c>
      <c r="H233" s="67">
        <v>0.4861111111111111</v>
      </c>
      <c r="I233" s="44">
        <f t="shared" si="50"/>
        <v>0.48958333333333331</v>
      </c>
      <c r="J233" s="45" t="str">
        <f t="shared" si="51"/>
        <v/>
      </c>
      <c r="K233" s="45">
        <f t="shared" si="52"/>
        <v>6.9999999999999751</v>
      </c>
      <c r="L233" s="45">
        <f t="shared" si="53"/>
        <v>4</v>
      </c>
      <c r="M233" s="54">
        <f t="shared" ca="1" si="54"/>
        <v>912</v>
      </c>
      <c r="N233" s="45">
        <f t="shared" ca="1" si="55"/>
        <v>153.00000000000003</v>
      </c>
      <c r="O233" s="45">
        <f t="shared" si="56"/>
        <v>20</v>
      </c>
      <c r="P233" s="46">
        <f t="shared" si="49"/>
        <v>2.5165235678981084</v>
      </c>
      <c r="Q233" s="45">
        <f t="shared" si="57"/>
        <v>55.999999999999801</v>
      </c>
      <c r="R233" s="45">
        <f t="shared" si="58"/>
        <v>75.999999999999801</v>
      </c>
      <c r="S233" s="46">
        <f t="shared" si="59"/>
        <v>58.516523567897906</v>
      </c>
    </row>
    <row r="234" spans="1:19" x14ac:dyDescent="0.25">
      <c r="A234" s="77">
        <v>36965</v>
      </c>
      <c r="B234">
        <v>915</v>
      </c>
      <c r="D234" s="71">
        <v>8.0000000000000002E-3</v>
      </c>
      <c r="F234" s="67">
        <v>0.42777777777777781</v>
      </c>
      <c r="H234" s="67">
        <v>0.4291666666666667</v>
      </c>
      <c r="I234" s="44" t="str">
        <f t="shared" si="50"/>
        <v/>
      </c>
      <c r="J234" s="45">
        <f t="shared" si="51"/>
        <v>31.999999999999964</v>
      </c>
      <c r="K234" s="45">
        <f t="shared" si="52"/>
        <v>1.9999999999999929</v>
      </c>
      <c r="L234" s="45">
        <f t="shared" si="53"/>
        <v>1</v>
      </c>
      <c r="M234" s="54">
        <f t="shared" ca="1" si="54"/>
        <v>915</v>
      </c>
      <c r="N234" s="45" t="str">
        <f t="shared" si="55"/>
        <v/>
      </c>
      <c r="O234" s="45">
        <f t="shared" si="56"/>
        <v>640.12799999999936</v>
      </c>
      <c r="P234" s="46">
        <f t="shared" si="49"/>
        <v>150.25639883446905</v>
      </c>
      <c r="Q234" s="45">
        <f t="shared" si="57"/>
        <v>1.5999999999999945E-2</v>
      </c>
      <c r="R234" s="45">
        <f t="shared" si="58"/>
        <v>640.14399999999932</v>
      </c>
      <c r="S234" s="46">
        <f t="shared" si="59"/>
        <v>150.27239883446904</v>
      </c>
    </row>
    <row r="235" spans="1:19" x14ac:dyDescent="0.25">
      <c r="D235" s="71">
        <v>40</v>
      </c>
      <c r="F235" s="67">
        <v>0.4375</v>
      </c>
      <c r="H235" s="67">
        <v>0.4513888888888889</v>
      </c>
      <c r="I235" s="44">
        <f t="shared" si="50"/>
        <v>0.4548611111111111</v>
      </c>
      <c r="J235" s="45" t="str">
        <f t="shared" si="51"/>
        <v/>
      </c>
      <c r="K235" s="45">
        <f t="shared" si="52"/>
        <v>20.000000000000007</v>
      </c>
      <c r="L235" s="45">
        <f t="shared" si="53"/>
        <v>2</v>
      </c>
      <c r="M235" s="54">
        <f t="shared" ca="1" si="54"/>
        <v>915</v>
      </c>
      <c r="N235" s="45">
        <f t="shared" ca="1" si="55"/>
        <v>99.999999999999972</v>
      </c>
      <c r="O235" s="45">
        <f t="shared" si="56"/>
        <v>100</v>
      </c>
      <c r="P235" s="46">
        <f t="shared" si="49"/>
        <v>11.425711806824168</v>
      </c>
      <c r="Q235" s="45">
        <f t="shared" si="57"/>
        <v>800.00000000000023</v>
      </c>
      <c r="R235" s="45">
        <f t="shared" si="58"/>
        <v>900.00000000000023</v>
      </c>
      <c r="S235" s="46">
        <f t="shared" si="59"/>
        <v>811.42571180682444</v>
      </c>
    </row>
    <row r="236" spans="1:19" x14ac:dyDescent="0.25">
      <c r="A236" s="77">
        <v>36966</v>
      </c>
      <c r="B236">
        <v>937</v>
      </c>
      <c r="D236" s="71">
        <v>0.01</v>
      </c>
      <c r="F236" s="67">
        <v>0.42291666666666666</v>
      </c>
      <c r="H236" s="67">
        <v>0.42430555555555555</v>
      </c>
      <c r="I236" s="44" t="str">
        <f t="shared" si="50"/>
        <v/>
      </c>
      <c r="J236" s="45">
        <f t="shared" si="51"/>
        <v>13.000000000000034</v>
      </c>
      <c r="K236" s="45">
        <f t="shared" si="52"/>
        <v>1.9999999999999929</v>
      </c>
      <c r="L236" s="45">
        <f t="shared" si="53"/>
        <v>1</v>
      </c>
      <c r="M236" s="54">
        <f t="shared" ca="1" si="54"/>
        <v>937</v>
      </c>
      <c r="N236" s="45" t="str">
        <f t="shared" si="55"/>
        <v/>
      </c>
      <c r="O236" s="45">
        <f t="shared" si="56"/>
        <v>650.06500000000176</v>
      </c>
      <c r="P236" s="46">
        <f t="shared" si="49"/>
        <v>141.13312415147627</v>
      </c>
      <c r="Q236" s="45">
        <f t="shared" si="57"/>
        <v>1.9999999999999931E-2</v>
      </c>
      <c r="R236" s="45">
        <f t="shared" si="58"/>
        <v>650.08500000000174</v>
      </c>
      <c r="S236" s="46">
        <f t="shared" si="59"/>
        <v>141.15312415147628</v>
      </c>
    </row>
    <row r="237" spans="1:19" x14ac:dyDescent="0.25">
      <c r="D237" s="71">
        <v>100</v>
      </c>
      <c r="F237" s="67">
        <v>0.43194444444444446</v>
      </c>
      <c r="H237" s="67">
        <v>0.43333333333333335</v>
      </c>
      <c r="I237" s="44" t="str">
        <f t="shared" si="50"/>
        <v/>
      </c>
      <c r="J237" s="45">
        <f t="shared" si="51"/>
        <v>70.999999999999986</v>
      </c>
      <c r="K237" s="45">
        <f t="shared" si="52"/>
        <v>1.9999999999999929</v>
      </c>
      <c r="L237" s="45">
        <f t="shared" si="53"/>
        <v>2</v>
      </c>
      <c r="M237" s="54">
        <f t="shared" ca="1" si="54"/>
        <v>937</v>
      </c>
      <c r="N237" s="45" t="str">
        <f t="shared" si="55"/>
        <v/>
      </c>
      <c r="O237" s="45">
        <f t="shared" si="56"/>
        <v>10649.999999999998</v>
      </c>
      <c r="P237" s="46">
        <f t="shared" si="49"/>
        <v>10243.134864200238</v>
      </c>
      <c r="Q237" s="45">
        <f t="shared" si="57"/>
        <v>199.99999999999929</v>
      </c>
      <c r="R237" s="45">
        <f t="shared" si="58"/>
        <v>10849.999999999998</v>
      </c>
      <c r="S237" s="46">
        <f t="shared" si="59"/>
        <v>10443.134864200238</v>
      </c>
    </row>
    <row r="238" spans="1:19" x14ac:dyDescent="0.25">
      <c r="D238" s="71">
        <v>200</v>
      </c>
      <c r="F238" s="67">
        <v>0.43611111111111112</v>
      </c>
      <c r="H238" s="67">
        <v>0.4826388888888889</v>
      </c>
      <c r="I238" s="44">
        <f t="shared" si="50"/>
        <v>0.4861111111111111</v>
      </c>
      <c r="J238" s="45" t="str">
        <f t="shared" si="51"/>
        <v/>
      </c>
      <c r="K238" s="45">
        <f t="shared" si="52"/>
        <v>67</v>
      </c>
      <c r="L238" s="45">
        <f t="shared" si="53"/>
        <v>3</v>
      </c>
      <c r="M238" s="54">
        <f t="shared" ca="1" si="54"/>
        <v>937</v>
      </c>
      <c r="N238" s="45">
        <f t="shared" ca="1" si="55"/>
        <v>122.99999999999996</v>
      </c>
      <c r="O238" s="45">
        <f t="shared" si="56"/>
        <v>500</v>
      </c>
      <c r="P238" s="46">
        <f t="shared" si="49"/>
        <v>52.318172546220183</v>
      </c>
      <c r="Q238" s="45">
        <f t="shared" si="57"/>
        <v>13400</v>
      </c>
      <c r="R238" s="45">
        <f t="shared" si="58"/>
        <v>13900</v>
      </c>
      <c r="S238" s="46">
        <f t="shared" si="59"/>
        <v>13452.31817254622</v>
      </c>
    </row>
    <row r="239" spans="1:19" x14ac:dyDescent="0.25">
      <c r="A239" s="77">
        <v>36969</v>
      </c>
      <c r="B239">
        <v>850</v>
      </c>
      <c r="D239" s="71">
        <v>0.02</v>
      </c>
      <c r="F239" s="67">
        <v>0.41875000000000001</v>
      </c>
      <c r="H239" s="67">
        <v>0.4201388888888889</v>
      </c>
      <c r="I239" s="44" t="str">
        <f t="shared" si="50"/>
        <v/>
      </c>
      <c r="J239" s="45">
        <f t="shared" si="51"/>
        <v>15.000000000000027</v>
      </c>
      <c r="K239" s="45">
        <f t="shared" si="52"/>
        <v>1.9999999999999929</v>
      </c>
      <c r="L239" s="45">
        <f t="shared" si="53"/>
        <v>1</v>
      </c>
      <c r="M239" s="54">
        <f t="shared" ca="1" si="54"/>
        <v>850</v>
      </c>
      <c r="N239" s="45" t="str">
        <f t="shared" si="55"/>
        <v/>
      </c>
      <c r="O239" s="45">
        <f t="shared" si="56"/>
        <v>750.15000000000134</v>
      </c>
      <c r="P239" s="46">
        <f t="shared" si="49"/>
        <v>176.08016729489046</v>
      </c>
      <c r="Q239" s="45">
        <f t="shared" si="57"/>
        <v>3.9999999999999862E-2</v>
      </c>
      <c r="R239" s="45">
        <f t="shared" si="58"/>
        <v>750.19000000000131</v>
      </c>
      <c r="S239" s="46">
        <f t="shared" si="59"/>
        <v>176.12016729489045</v>
      </c>
    </row>
    <row r="240" spans="1:19" x14ac:dyDescent="0.25">
      <c r="D240" s="71">
        <v>100</v>
      </c>
      <c r="F240" s="67">
        <v>0.4284722222222222</v>
      </c>
      <c r="H240" s="67">
        <v>0.43055555555555558</v>
      </c>
      <c r="I240" s="44" t="str">
        <f t="shared" si="50"/>
        <v/>
      </c>
      <c r="J240" s="45">
        <f t="shared" si="51"/>
        <v>128.99999999999986</v>
      </c>
      <c r="K240" s="45">
        <f t="shared" si="52"/>
        <v>3.0000000000000693</v>
      </c>
      <c r="L240" s="45">
        <f t="shared" si="53"/>
        <v>2</v>
      </c>
      <c r="M240" s="54">
        <f t="shared" ca="1" si="54"/>
        <v>850</v>
      </c>
      <c r="N240" s="45" t="str">
        <f t="shared" si="55"/>
        <v/>
      </c>
      <c r="O240" s="45">
        <f t="shared" si="56"/>
        <v>18704.999999999978</v>
      </c>
      <c r="P240" s="46">
        <f t="shared" si="49"/>
        <v>18088.229012549371</v>
      </c>
      <c r="Q240" s="45">
        <f t="shared" si="57"/>
        <v>300.00000000000693</v>
      </c>
      <c r="R240" s="45">
        <f t="shared" si="58"/>
        <v>19004.999999999985</v>
      </c>
      <c r="S240" s="46">
        <f t="shared" si="59"/>
        <v>18388.229012549378</v>
      </c>
    </row>
    <row r="241" spans="1:19" x14ac:dyDescent="0.25">
      <c r="D241" s="71">
        <v>190</v>
      </c>
      <c r="F241" s="67">
        <v>0.43333333333333335</v>
      </c>
      <c r="H241" s="67">
        <v>0.52013888888888882</v>
      </c>
      <c r="I241" s="44">
        <f t="shared" si="50"/>
        <v>0.52361111111111103</v>
      </c>
      <c r="J241" s="45" t="str">
        <f t="shared" si="51"/>
        <v/>
      </c>
      <c r="K241" s="45">
        <f t="shared" si="52"/>
        <v>124.99999999999987</v>
      </c>
      <c r="L241" s="45">
        <f t="shared" si="53"/>
        <v>3</v>
      </c>
      <c r="M241" s="54">
        <f t="shared" ca="1" si="54"/>
        <v>850</v>
      </c>
      <c r="N241" s="45">
        <f t="shared" ca="1" si="55"/>
        <v>223.99999999999983</v>
      </c>
      <c r="O241" s="45">
        <f t="shared" si="56"/>
        <v>475</v>
      </c>
      <c r="P241" s="46">
        <f t="shared" si="49"/>
        <v>49.836002378478838</v>
      </c>
      <c r="Q241" s="45">
        <f t="shared" si="57"/>
        <v>23749.999999999975</v>
      </c>
      <c r="R241" s="45">
        <f t="shared" si="58"/>
        <v>24224.999999999975</v>
      </c>
      <c r="S241" s="46">
        <f t="shared" si="59"/>
        <v>23799.836002378452</v>
      </c>
    </row>
    <row r="242" spans="1:19" x14ac:dyDescent="0.25">
      <c r="A242" s="77">
        <v>36970</v>
      </c>
      <c r="B242">
        <v>846</v>
      </c>
      <c r="D242" s="71">
        <v>0.01</v>
      </c>
      <c r="F242" s="67">
        <v>0.39999999999999997</v>
      </c>
      <c r="H242" s="67">
        <v>0.40208333333333335</v>
      </c>
      <c r="I242" s="44" t="str">
        <f t="shared" si="50"/>
        <v/>
      </c>
      <c r="J242" s="45">
        <f t="shared" si="51"/>
        <v>30.999999999999972</v>
      </c>
      <c r="K242" s="45">
        <f t="shared" si="52"/>
        <v>3.0000000000000693</v>
      </c>
      <c r="L242" s="45">
        <f t="shared" si="53"/>
        <v>1</v>
      </c>
      <c r="M242" s="54">
        <f t="shared" ca="1" si="54"/>
        <v>846</v>
      </c>
      <c r="N242" s="45" t="str">
        <f t="shared" si="55"/>
        <v/>
      </c>
      <c r="O242" s="45">
        <f t="shared" si="56"/>
        <v>1.7049999999999985</v>
      </c>
      <c r="P242" s="46">
        <f t="shared" si="49"/>
        <v>1.2117289641535658</v>
      </c>
      <c r="Q242" s="45">
        <f t="shared" si="57"/>
        <v>3.0000000000000693E-2</v>
      </c>
      <c r="R242" s="45">
        <f t="shared" si="58"/>
        <v>1.7349999999999992</v>
      </c>
      <c r="S242" s="46">
        <f t="shared" si="59"/>
        <v>1.2417289641535665</v>
      </c>
    </row>
    <row r="243" spans="1:19" x14ac:dyDescent="0.25">
      <c r="D243" s="71">
        <v>0.1</v>
      </c>
      <c r="F243" s="67">
        <v>0.40625</v>
      </c>
      <c r="H243" s="67">
        <v>0.4236111111111111</v>
      </c>
      <c r="I243" s="44" t="str">
        <f t="shared" si="50"/>
        <v/>
      </c>
      <c r="J243" s="45">
        <f t="shared" si="51"/>
        <v>18.999999999999932</v>
      </c>
      <c r="K243" s="45">
        <f t="shared" si="52"/>
        <v>24.999999999999993</v>
      </c>
      <c r="L243" s="45">
        <f t="shared" si="53"/>
        <v>2</v>
      </c>
      <c r="M243" s="54">
        <f t="shared" ca="1" si="54"/>
        <v>846</v>
      </c>
      <c r="N243" s="45" t="str">
        <f t="shared" si="55"/>
        <v/>
      </c>
      <c r="O243" s="45">
        <f t="shared" si="56"/>
        <v>475.94999999999834</v>
      </c>
      <c r="P243" s="46">
        <f t="shared" si="49"/>
        <v>152.56014659771427</v>
      </c>
      <c r="Q243" s="45">
        <f t="shared" si="57"/>
        <v>2.4999999999999996</v>
      </c>
      <c r="R243" s="45">
        <f t="shared" si="58"/>
        <v>478.44999999999834</v>
      </c>
      <c r="S243" s="46">
        <f t="shared" si="59"/>
        <v>155.06014659771427</v>
      </c>
    </row>
    <row r="244" spans="1:19" x14ac:dyDescent="0.25">
      <c r="D244" s="71">
        <v>50</v>
      </c>
      <c r="F244" s="67">
        <v>0.43194444444444446</v>
      </c>
      <c r="H244" s="67">
        <v>0.4368055555555555</v>
      </c>
      <c r="I244" s="44" t="str">
        <f t="shared" si="50"/>
        <v/>
      </c>
      <c r="J244" s="45">
        <f t="shared" si="51"/>
        <v>46.000000000000078</v>
      </c>
      <c r="K244" s="45">
        <f t="shared" si="52"/>
        <v>6.9999999999998952</v>
      </c>
      <c r="L244" s="45">
        <f t="shared" si="53"/>
        <v>3</v>
      </c>
      <c r="M244" s="54">
        <f t="shared" ca="1" si="54"/>
        <v>846</v>
      </c>
      <c r="N244" s="45" t="str">
        <f t="shared" si="55"/>
        <v/>
      </c>
      <c r="O244" s="45">
        <f t="shared" si="56"/>
        <v>1152.300000000002</v>
      </c>
      <c r="P244" s="46">
        <f t="shared" si="49"/>
        <v>369.356144394468</v>
      </c>
      <c r="Q244" s="45">
        <f t="shared" si="57"/>
        <v>349.99999999999477</v>
      </c>
      <c r="R244" s="45">
        <f t="shared" si="58"/>
        <v>1502.2999999999968</v>
      </c>
      <c r="S244" s="46">
        <f t="shared" si="59"/>
        <v>719.35614439446272</v>
      </c>
    </row>
    <row r="245" spans="1:19" x14ac:dyDescent="0.25">
      <c r="D245" s="71">
        <v>0.1</v>
      </c>
      <c r="F245" s="67">
        <v>0.44444444444444442</v>
      </c>
      <c r="H245" s="67">
        <v>0.46875</v>
      </c>
      <c r="I245" s="44" t="str">
        <f t="shared" si="50"/>
        <v/>
      </c>
      <c r="J245" s="45">
        <f t="shared" si="51"/>
        <v>15.000000000000027</v>
      </c>
      <c r="K245" s="45">
        <f t="shared" si="52"/>
        <v>35.000000000000036</v>
      </c>
      <c r="L245" s="45">
        <f t="shared" si="53"/>
        <v>4</v>
      </c>
      <c r="M245" s="54">
        <f t="shared" ca="1" si="54"/>
        <v>846</v>
      </c>
      <c r="N245" s="45" t="str">
        <f t="shared" si="55"/>
        <v/>
      </c>
      <c r="O245" s="45">
        <f t="shared" si="56"/>
        <v>375.75000000000068</v>
      </c>
      <c r="P245" s="46">
        <f t="shared" si="49"/>
        <v>120.44222099819612</v>
      </c>
      <c r="Q245" s="45">
        <f t="shared" si="57"/>
        <v>3.5000000000000036</v>
      </c>
      <c r="R245" s="45">
        <f t="shared" si="58"/>
        <v>379.25000000000068</v>
      </c>
      <c r="S245" s="46">
        <f t="shared" si="59"/>
        <v>123.94222099819612</v>
      </c>
    </row>
    <row r="246" spans="1:19" x14ac:dyDescent="0.25">
      <c r="D246" s="71">
        <v>50</v>
      </c>
      <c r="F246" s="67">
        <v>0.4770833333333333</v>
      </c>
      <c r="H246" s="67">
        <v>0.47916666666666669</v>
      </c>
      <c r="I246" s="44">
        <f t="shared" si="50"/>
        <v>0.4826388888888889</v>
      </c>
      <c r="J246" s="45" t="str">
        <f t="shared" si="51"/>
        <v/>
      </c>
      <c r="K246" s="45">
        <f t="shared" si="52"/>
        <v>3.0000000000000693</v>
      </c>
      <c r="L246" s="45">
        <f t="shared" si="53"/>
        <v>5</v>
      </c>
      <c r="M246" s="54">
        <f t="shared" ca="1" si="54"/>
        <v>846</v>
      </c>
      <c r="N246" s="45">
        <f t="shared" ca="1" si="55"/>
        <v>168.99999999999997</v>
      </c>
      <c r="O246" s="45">
        <f t="shared" si="56"/>
        <v>125</v>
      </c>
      <c r="P246" s="46">
        <f t="shared" si="49"/>
        <v>14.102364719732718</v>
      </c>
      <c r="Q246" s="45">
        <f t="shared" si="57"/>
        <v>150.00000000000347</v>
      </c>
      <c r="R246" s="45">
        <f t="shared" si="58"/>
        <v>275.00000000000347</v>
      </c>
      <c r="S246" s="46">
        <f t="shared" si="59"/>
        <v>164.10236471973619</v>
      </c>
    </row>
    <row r="247" spans="1:19" x14ac:dyDescent="0.25">
      <c r="A247" s="77">
        <v>36970</v>
      </c>
      <c r="B247">
        <v>1231</v>
      </c>
      <c r="D247" s="71">
        <v>0.01</v>
      </c>
      <c r="F247" s="67">
        <v>0.58750000000000002</v>
      </c>
      <c r="H247" s="67">
        <v>0.59375</v>
      </c>
      <c r="I247" s="44" t="str">
        <f t="shared" si="50"/>
        <v/>
      </c>
      <c r="J247" s="45">
        <f t="shared" si="51"/>
        <v>9.9999999999999645</v>
      </c>
      <c r="K247" s="45">
        <f t="shared" si="52"/>
        <v>8.999999999999968</v>
      </c>
      <c r="L247" s="45">
        <f t="shared" si="53"/>
        <v>1</v>
      </c>
      <c r="M247" s="54">
        <f t="shared" ca="1" si="54"/>
        <v>1231</v>
      </c>
      <c r="N247" s="45" t="str">
        <f t="shared" si="55"/>
        <v/>
      </c>
      <c r="O247" s="45">
        <f t="shared" si="56"/>
        <v>0.54999999999999805</v>
      </c>
      <c r="P247" s="46">
        <f t="shared" si="49"/>
        <v>0.39088031101727821</v>
      </c>
      <c r="Q247" s="45">
        <f t="shared" si="57"/>
        <v>8.9999999999999677E-2</v>
      </c>
      <c r="R247" s="45">
        <f t="shared" si="58"/>
        <v>0.63999999999999768</v>
      </c>
      <c r="S247" s="46">
        <f t="shared" si="59"/>
        <v>0.48088031101727791</v>
      </c>
    </row>
    <row r="248" spans="1:19" x14ac:dyDescent="0.25">
      <c r="D248" s="71">
        <v>0.1</v>
      </c>
      <c r="F248" s="67">
        <v>0.59791666666666665</v>
      </c>
      <c r="H248" s="67">
        <v>0.60069444444444442</v>
      </c>
      <c r="I248" s="44">
        <f t="shared" si="50"/>
        <v>0.60416666666666663</v>
      </c>
      <c r="J248" s="45" t="str">
        <f t="shared" si="51"/>
        <v/>
      </c>
      <c r="K248" s="45">
        <f t="shared" si="52"/>
        <v>3.9999999999999858</v>
      </c>
      <c r="L248" s="45">
        <f t="shared" si="53"/>
        <v>2</v>
      </c>
      <c r="M248" s="54">
        <f t="shared" ca="1" si="54"/>
        <v>1231</v>
      </c>
      <c r="N248" s="45">
        <f t="shared" ca="1" si="55"/>
        <v>118.9999999999999</v>
      </c>
      <c r="O248" s="45">
        <f t="shared" si="56"/>
        <v>0.25</v>
      </c>
      <c r="P248" s="46">
        <f t="shared" si="49"/>
        <v>4.342905372259271E-2</v>
      </c>
      <c r="Q248" s="45">
        <f t="shared" si="57"/>
        <v>0.39999999999999858</v>
      </c>
      <c r="R248" s="45">
        <f t="shared" si="58"/>
        <v>0.64999999999999858</v>
      </c>
      <c r="S248" s="46">
        <f t="shared" si="59"/>
        <v>0.44342905372259128</v>
      </c>
    </row>
    <row r="249" spans="1:19" x14ac:dyDescent="0.25">
      <c r="A249" s="77">
        <v>36970</v>
      </c>
      <c r="B249">
        <v>1437</v>
      </c>
      <c r="D249" s="71">
        <v>0.01</v>
      </c>
      <c r="F249" s="67">
        <v>0.6479166666666667</v>
      </c>
      <c r="H249" s="67">
        <v>0.65069444444444446</v>
      </c>
      <c r="I249" s="44" t="str">
        <f t="shared" si="50"/>
        <v/>
      </c>
      <c r="J249" s="45">
        <f t="shared" si="51"/>
        <v>10.999999999999961</v>
      </c>
      <c r="K249" s="45">
        <f t="shared" si="52"/>
        <v>3.9999999999999858</v>
      </c>
      <c r="L249" s="45">
        <f t="shared" si="53"/>
        <v>1</v>
      </c>
      <c r="M249" s="54">
        <f t="shared" ca="1" si="54"/>
        <v>1437</v>
      </c>
      <c r="N249" s="45" t="str">
        <f t="shared" si="55"/>
        <v/>
      </c>
      <c r="O249" s="45">
        <f t="shared" si="56"/>
        <v>8.3049999999999713</v>
      </c>
      <c r="P249" s="46">
        <f t="shared" si="49"/>
        <v>3.2711071454221479</v>
      </c>
      <c r="Q249" s="45">
        <f t="shared" si="57"/>
        <v>3.9999999999999862E-2</v>
      </c>
      <c r="R249" s="45">
        <f t="shared" si="58"/>
        <v>8.3449999999999704</v>
      </c>
      <c r="S249" s="46">
        <f t="shared" si="59"/>
        <v>3.3111071454221479</v>
      </c>
    </row>
    <row r="250" spans="1:19" x14ac:dyDescent="0.25">
      <c r="D250" s="71">
        <v>1.5</v>
      </c>
      <c r="F250" s="67">
        <v>0.65625</v>
      </c>
      <c r="H250" s="67">
        <v>0.65833333333333333</v>
      </c>
      <c r="I250" s="44" t="str">
        <f t="shared" si="50"/>
        <v/>
      </c>
      <c r="J250" s="45">
        <f t="shared" si="51"/>
        <v>9.9999999999999645</v>
      </c>
      <c r="K250" s="45">
        <f t="shared" si="52"/>
        <v>2.9999999999999893</v>
      </c>
      <c r="L250" s="45">
        <f t="shared" si="53"/>
        <v>2</v>
      </c>
      <c r="M250" s="54">
        <f t="shared" ca="1" si="54"/>
        <v>1437</v>
      </c>
      <c r="N250" s="45" t="str">
        <f t="shared" si="55"/>
        <v/>
      </c>
      <c r="O250" s="45">
        <f t="shared" si="56"/>
        <v>8.3999999999999702</v>
      </c>
      <c r="P250" s="46">
        <f t="shared" si="49"/>
        <v>6.2256555428484122</v>
      </c>
      <c r="Q250" s="45">
        <f t="shared" si="57"/>
        <v>4.499999999999984</v>
      </c>
      <c r="R250" s="45">
        <f t="shared" si="58"/>
        <v>12.899999999999954</v>
      </c>
      <c r="S250" s="46">
        <f t="shared" si="59"/>
        <v>10.725655542848397</v>
      </c>
    </row>
    <row r="251" spans="1:19" x14ac:dyDescent="0.25">
      <c r="D251" s="71">
        <v>0.18</v>
      </c>
      <c r="F251" s="67">
        <v>0.66319444444444442</v>
      </c>
      <c r="H251" s="67">
        <v>0.66527777777777775</v>
      </c>
      <c r="I251" s="44" t="str">
        <f t="shared" si="50"/>
        <v/>
      </c>
      <c r="J251" s="45">
        <f t="shared" si="51"/>
        <v>9.9999999999999645</v>
      </c>
      <c r="K251" s="45">
        <f t="shared" si="52"/>
        <v>2.9999999999999893</v>
      </c>
      <c r="L251" s="45">
        <f t="shared" si="53"/>
        <v>3</v>
      </c>
      <c r="M251" s="54">
        <f t="shared" ca="1" si="54"/>
        <v>1437</v>
      </c>
      <c r="N251" s="45" t="str">
        <f t="shared" si="55"/>
        <v/>
      </c>
      <c r="O251" s="45">
        <f t="shared" si="56"/>
        <v>10.899999999999961</v>
      </c>
      <c r="P251" s="46">
        <f t="shared" si="49"/>
        <v>7.5583261291402186</v>
      </c>
      <c r="Q251" s="45">
        <f t="shared" si="57"/>
        <v>0.53999999999999804</v>
      </c>
      <c r="R251" s="45">
        <f t="shared" si="58"/>
        <v>11.439999999999959</v>
      </c>
      <c r="S251" s="46">
        <f t="shared" si="59"/>
        <v>8.0983261291402169</v>
      </c>
    </row>
    <row r="252" spans="1:19" x14ac:dyDescent="0.25">
      <c r="D252" s="71">
        <v>2</v>
      </c>
      <c r="F252" s="67">
        <v>0.67013888888888884</v>
      </c>
      <c r="H252" s="67">
        <v>0.67222222222222217</v>
      </c>
      <c r="I252" s="44" t="str">
        <f t="shared" si="50"/>
        <v/>
      </c>
      <c r="J252" s="45">
        <f t="shared" si="51"/>
        <v>11.000000000000121</v>
      </c>
      <c r="K252" s="45">
        <f t="shared" si="52"/>
        <v>2.9999999999999893</v>
      </c>
      <c r="L252" s="45">
        <f t="shared" si="53"/>
        <v>4</v>
      </c>
      <c r="M252" s="54">
        <f t="shared" ca="1" si="54"/>
        <v>1437</v>
      </c>
      <c r="N252" s="45" t="str">
        <f t="shared" si="55"/>
        <v/>
      </c>
      <c r="O252" s="45">
        <f t="shared" si="56"/>
        <v>12.100000000000135</v>
      </c>
      <c r="P252" s="46">
        <f t="shared" si="49"/>
        <v>8.5990475469733134</v>
      </c>
      <c r="Q252" s="45">
        <f t="shared" si="57"/>
        <v>5.9999999999999787</v>
      </c>
      <c r="R252" s="45">
        <f t="shared" si="58"/>
        <v>18.100000000000115</v>
      </c>
      <c r="S252" s="46">
        <f t="shared" si="59"/>
        <v>14.599047546973292</v>
      </c>
    </row>
    <row r="253" spans="1:19" x14ac:dyDescent="0.25">
      <c r="D253" s="71">
        <v>0.2</v>
      </c>
      <c r="F253" s="67">
        <v>0.67847222222222225</v>
      </c>
      <c r="H253" s="67">
        <v>0.67986111111111114</v>
      </c>
      <c r="I253" s="44">
        <f t="shared" si="50"/>
        <v>0.68333333333333335</v>
      </c>
      <c r="J253" s="45" t="str">
        <f t="shared" si="51"/>
        <v/>
      </c>
      <c r="K253" s="45">
        <f t="shared" si="52"/>
        <v>1.9999999999999929</v>
      </c>
      <c r="L253" s="45">
        <f t="shared" si="53"/>
        <v>5</v>
      </c>
      <c r="M253" s="54">
        <f t="shared" ca="1" si="54"/>
        <v>1437</v>
      </c>
      <c r="N253" s="45">
        <f t="shared" ca="1" si="55"/>
        <v>106.99999999999994</v>
      </c>
      <c r="O253" s="45">
        <f t="shared" si="56"/>
        <v>0.5</v>
      </c>
      <c r="P253" s="46">
        <f t="shared" si="49"/>
        <v>8.192609482288947E-2</v>
      </c>
      <c r="Q253" s="45">
        <f t="shared" si="57"/>
        <v>0.39999999999999858</v>
      </c>
      <c r="R253" s="45">
        <f t="shared" si="58"/>
        <v>0.89999999999999858</v>
      </c>
      <c r="S253" s="46">
        <f t="shared" si="59"/>
        <v>0.48192609482288806</v>
      </c>
    </row>
    <row r="254" spans="1:19" x14ac:dyDescent="0.25">
      <c r="A254" s="77">
        <v>36971</v>
      </c>
      <c r="B254">
        <v>1300</v>
      </c>
      <c r="D254" s="71">
        <v>0.02</v>
      </c>
      <c r="F254" s="67">
        <v>0.56736111111111109</v>
      </c>
      <c r="H254" s="67">
        <v>0.57361111111111118</v>
      </c>
      <c r="I254" s="44" t="str">
        <f t="shared" si="50"/>
        <v/>
      </c>
      <c r="J254" s="45">
        <f t="shared" si="51"/>
        <v>74.999999999999886</v>
      </c>
      <c r="K254" s="45">
        <f t="shared" si="52"/>
        <v>9.0000000000001279</v>
      </c>
      <c r="L254" s="45">
        <f t="shared" si="53"/>
        <v>1</v>
      </c>
      <c r="M254" s="54">
        <f t="shared" ca="1" si="54"/>
        <v>1300</v>
      </c>
      <c r="N254" s="45" t="str">
        <f t="shared" si="55"/>
        <v/>
      </c>
      <c r="O254" s="45">
        <f t="shared" si="56"/>
        <v>75.749999999999886</v>
      </c>
      <c r="P254" s="46">
        <f t="shared" si="49"/>
        <v>32.246711885648239</v>
      </c>
      <c r="Q254" s="45">
        <f t="shared" si="57"/>
        <v>0.18000000000000257</v>
      </c>
      <c r="R254" s="45">
        <f t="shared" si="58"/>
        <v>75.929999999999893</v>
      </c>
      <c r="S254" s="46">
        <f t="shared" si="59"/>
        <v>32.426711885648238</v>
      </c>
    </row>
    <row r="255" spans="1:19" x14ac:dyDescent="0.25">
      <c r="D255" s="71">
        <v>2</v>
      </c>
      <c r="F255" s="67">
        <v>0.57777777777777783</v>
      </c>
      <c r="H255" s="67">
        <v>0.62569444444444444</v>
      </c>
      <c r="I255" s="44">
        <f t="shared" si="50"/>
        <v>0.62916666666666665</v>
      </c>
      <c r="J255" s="45" t="str">
        <f t="shared" si="51"/>
        <v/>
      </c>
      <c r="K255" s="45">
        <f t="shared" si="52"/>
        <v>68.999999999999915</v>
      </c>
      <c r="L255" s="45">
        <f t="shared" si="53"/>
        <v>2</v>
      </c>
      <c r="M255" s="54">
        <f t="shared" ca="1" si="54"/>
        <v>1300</v>
      </c>
      <c r="N255" s="45">
        <f t="shared" ca="1" si="55"/>
        <v>126.00000000000003</v>
      </c>
      <c r="O255" s="45">
        <f t="shared" si="56"/>
        <v>5</v>
      </c>
      <c r="P255" s="46">
        <f t="shared" si="49"/>
        <v>0.68924379203313568</v>
      </c>
      <c r="Q255" s="45">
        <f t="shared" si="57"/>
        <v>137.99999999999983</v>
      </c>
      <c r="R255" s="45">
        <f t="shared" si="58"/>
        <v>142.99999999999983</v>
      </c>
      <c r="S255" s="46">
        <f t="shared" si="59"/>
        <v>138.68924379203295</v>
      </c>
    </row>
    <row r="256" spans="1:19" x14ac:dyDescent="0.25">
      <c r="A256" s="77">
        <v>36972</v>
      </c>
      <c r="B256">
        <v>1006</v>
      </c>
      <c r="D256" s="71">
        <v>4.0000000000000001E-3</v>
      </c>
      <c r="F256" s="67">
        <v>0.50694444444444442</v>
      </c>
      <c r="H256" s="67">
        <v>0.5083333333333333</v>
      </c>
      <c r="I256" s="44" t="str">
        <f t="shared" si="50"/>
        <v/>
      </c>
      <c r="J256" s="45">
        <f t="shared" si="51"/>
        <v>68.000000000000085</v>
      </c>
      <c r="K256" s="45">
        <f t="shared" si="52"/>
        <v>1.9999999999999929</v>
      </c>
      <c r="L256" s="45">
        <f t="shared" si="53"/>
        <v>1</v>
      </c>
      <c r="M256" s="54">
        <f t="shared" ca="1" si="54"/>
        <v>1006</v>
      </c>
      <c r="N256" s="45" t="str">
        <f t="shared" si="55"/>
        <v/>
      </c>
      <c r="O256" s="45">
        <f t="shared" si="56"/>
        <v>1360.1360000000016</v>
      </c>
      <c r="P256" s="46">
        <f t="shared" si="49"/>
        <v>295.2987292791812</v>
      </c>
      <c r="Q256" s="45">
        <f t="shared" si="57"/>
        <v>7.9999999999999724E-3</v>
      </c>
      <c r="R256" s="45">
        <f t="shared" si="58"/>
        <v>1360.1440000000016</v>
      </c>
      <c r="S256" s="46">
        <f t="shared" si="59"/>
        <v>295.30672927918118</v>
      </c>
    </row>
    <row r="257" spans="1:19" x14ac:dyDescent="0.25">
      <c r="D257" s="71">
        <v>40</v>
      </c>
      <c r="F257" s="67">
        <v>0.51388888888888895</v>
      </c>
      <c r="H257" s="67">
        <v>0.55555555555555558</v>
      </c>
      <c r="I257" s="44">
        <f t="shared" ref="I257" si="60">IF(OR(A258&lt;&gt;"",D258=""),H257+TIME(0,5,0),"")</f>
        <v>0.55902777777777779</v>
      </c>
      <c r="J257" s="45" t="str">
        <f t="shared" ref="J257" si="61">IF(AND(OR(AND(A257&lt;&gt;"",A258=""),AND(A257="",A258="")),D258&lt;&gt;""),(H258-H257)*1440,"")</f>
        <v/>
      </c>
      <c r="K257" s="45">
        <f t="shared" ref="K257" si="62">(H257-F257)*1440</f>
        <v>59.999999999999943</v>
      </c>
      <c r="L257" s="45">
        <f t="shared" ref="L257" si="63">IF(A257&lt;&gt;"",1,L256+1)</f>
        <v>2</v>
      </c>
      <c r="M257" s="54">
        <f t="shared" ref="M257" ca="1" si="64">OFFSET(B257,-L257+1,0)</f>
        <v>1006</v>
      </c>
      <c r="N257" s="45">
        <f t="shared" ref="N257" ca="1" si="65">IF(I257&lt;&gt;"",(I257-VALUE(CONCATENATE(LEFT(M257,LEN(M257)-2),":",RIGHT(M257,2))))*1440,"")</f>
        <v>199</v>
      </c>
      <c r="O257" s="45">
        <f t="shared" ref="O257" si="66">IF(J257&lt;&gt;"",(D257+D258)*J257/2,D257*5/2)</f>
        <v>100</v>
      </c>
      <c r="P257" s="46">
        <f t="shared" si="49"/>
        <v>11.425711806824168</v>
      </c>
      <c r="Q257" s="45">
        <f t="shared" ref="Q257" si="67">(D257*K257)</f>
        <v>2399.9999999999977</v>
      </c>
      <c r="R257" s="45">
        <f t="shared" ref="R257" si="68">O257+Q257</f>
        <v>2499.9999999999977</v>
      </c>
      <c r="S257" s="46">
        <f t="shared" ref="S257" si="69">P257+Q257</f>
        <v>2411.4257118068217</v>
      </c>
    </row>
    <row r="258" spans="1:19" x14ac:dyDescent="0.25">
      <c r="A258" s="77">
        <v>36972</v>
      </c>
      <c r="B258" s="67">
        <v>0.64166666666666672</v>
      </c>
      <c r="D258" s="71">
        <v>150</v>
      </c>
      <c r="F258" s="67">
        <v>0.65486111111111112</v>
      </c>
      <c r="H258" s="67">
        <v>0.7006944444444444</v>
      </c>
      <c r="I258" s="44">
        <f t="shared" si="50"/>
        <v>0.70416666666666661</v>
      </c>
      <c r="J258" s="45" t="str">
        <f t="shared" si="51"/>
        <v/>
      </c>
      <c r="K258" s="45">
        <f t="shared" si="52"/>
        <v>65.999999999999929</v>
      </c>
      <c r="L258" s="45">
        <f>IF(A258&lt;&gt;"",1,L257+1)</f>
        <v>1</v>
      </c>
      <c r="M258" s="54">
        <f t="shared" ca="1" si="54"/>
        <v>0.64166666666666672</v>
      </c>
      <c r="N258" s="45" t="e">
        <f ca="1">IF(I258&lt;&gt;"",(I258-VALUE(CONCATENATE(LEFT(M258,LEN(M258)-2),":",RIGHT(M258,2))))*1440,"")</f>
        <v>#VALUE!</v>
      </c>
      <c r="O258" s="45">
        <f t="shared" si="56"/>
        <v>375</v>
      </c>
      <c r="P258" s="46">
        <f t="shared" si="49"/>
        <v>39.838234628813851</v>
      </c>
      <c r="Q258" s="45">
        <f t="shared" si="57"/>
        <v>9899.9999999999891</v>
      </c>
      <c r="R258" s="45">
        <f t="shared" si="58"/>
        <v>10274.999999999989</v>
      </c>
      <c r="S258" s="46">
        <f t="shared" si="59"/>
        <v>9939.8382346288035</v>
      </c>
    </row>
    <row r="259" spans="1:19" x14ac:dyDescent="0.25">
      <c r="A259" s="77">
        <v>36976</v>
      </c>
      <c r="B259">
        <v>900</v>
      </c>
      <c r="D259" s="71">
        <v>0.01</v>
      </c>
      <c r="F259" s="67">
        <v>0.47430555555555554</v>
      </c>
      <c r="H259" s="67">
        <v>0.47986111111111113</v>
      </c>
      <c r="I259" s="44" t="str">
        <f t="shared" si="50"/>
        <v/>
      </c>
      <c r="J259" s="45">
        <f t="shared" si="51"/>
        <v>69</v>
      </c>
      <c r="K259" s="45">
        <f t="shared" si="52"/>
        <v>8.0000000000000515</v>
      </c>
      <c r="L259" s="45">
        <f t="shared" si="53"/>
        <v>1</v>
      </c>
      <c r="M259" s="54">
        <f t="shared" ca="1" si="54"/>
        <v>900</v>
      </c>
      <c r="N259" s="45" t="str">
        <f t="shared" si="55"/>
        <v/>
      </c>
      <c r="O259" s="45">
        <f t="shared" si="56"/>
        <v>1380.345</v>
      </c>
      <c r="P259" s="46">
        <f t="shared" si="49"/>
        <v>332.68950376523895</v>
      </c>
      <c r="Q259" s="45">
        <f t="shared" si="57"/>
        <v>8.0000000000000515E-2</v>
      </c>
      <c r="R259" s="45">
        <f t="shared" si="58"/>
        <v>1380.425</v>
      </c>
      <c r="S259" s="46">
        <f t="shared" si="59"/>
        <v>332.76950376523894</v>
      </c>
    </row>
    <row r="260" spans="1:19" x14ac:dyDescent="0.25">
      <c r="D260" s="71">
        <v>40</v>
      </c>
      <c r="F260" s="67">
        <v>0.4861111111111111</v>
      </c>
      <c r="H260" s="67">
        <v>0.52777777777777779</v>
      </c>
      <c r="I260" s="44">
        <f t="shared" si="50"/>
        <v>0.53125</v>
      </c>
      <c r="J260" s="45" t="str">
        <f t="shared" si="51"/>
        <v/>
      </c>
      <c r="K260" s="45">
        <f t="shared" si="52"/>
        <v>60.000000000000028</v>
      </c>
      <c r="L260" s="45">
        <f t="shared" si="53"/>
        <v>2</v>
      </c>
      <c r="M260" s="54">
        <f t="shared" ca="1" si="54"/>
        <v>900</v>
      </c>
      <c r="N260" s="45">
        <f t="shared" ca="1" si="55"/>
        <v>225</v>
      </c>
      <c r="O260" s="45">
        <f t="shared" si="56"/>
        <v>100</v>
      </c>
      <c r="P260" s="46">
        <f t="shared" ref="P260:P262" si="70">IF(J260&lt;&gt;"",IF(ABS(D261-D260)&lt;0.000001,D260*J260,(D261-D260)*J260/LN((D261+0.000001)/(D260+0.000001))),-5*(D260-0.000001)/(LN(1/D260)-13.8155))</f>
        <v>11.425711806824168</v>
      </c>
      <c r="Q260" s="45">
        <f t="shared" si="57"/>
        <v>2400.0000000000009</v>
      </c>
      <c r="R260" s="45">
        <f t="shared" si="58"/>
        <v>2500.0000000000009</v>
      </c>
      <c r="S260" s="46">
        <f t="shared" si="59"/>
        <v>2411.4257118068249</v>
      </c>
    </row>
    <row r="261" spans="1:19" x14ac:dyDescent="0.25">
      <c r="A261" s="77">
        <v>36979</v>
      </c>
      <c r="B261">
        <v>833</v>
      </c>
      <c r="D261" s="71">
        <v>4.0000000000000001E-3</v>
      </c>
      <c r="F261" s="67">
        <v>0.39999999999999997</v>
      </c>
      <c r="H261" s="67">
        <v>0.40208333333333335</v>
      </c>
      <c r="I261" s="44" t="str">
        <f t="shared" si="50"/>
        <v/>
      </c>
      <c r="J261" s="45">
        <f t="shared" si="51"/>
        <v>73.999999999999972</v>
      </c>
      <c r="K261" s="45">
        <f t="shared" si="52"/>
        <v>3.0000000000000693</v>
      </c>
      <c r="L261" s="45">
        <f t="shared" si="53"/>
        <v>1</v>
      </c>
      <c r="M261" s="54">
        <f t="shared" ca="1" si="54"/>
        <v>833</v>
      </c>
      <c r="N261" s="45" t="str">
        <f t="shared" si="55"/>
        <v/>
      </c>
      <c r="O261" s="45">
        <f t="shared" si="56"/>
        <v>1480.1479999999995</v>
      </c>
      <c r="P261" s="46">
        <f t="shared" si="70"/>
        <v>321.35449950969667</v>
      </c>
      <c r="Q261" s="45">
        <f t="shared" si="57"/>
        <v>1.2000000000000278E-2</v>
      </c>
      <c r="R261" s="45">
        <f t="shared" si="58"/>
        <v>1480.1599999999994</v>
      </c>
      <c r="S261" s="46">
        <f t="shared" si="59"/>
        <v>321.36649950969667</v>
      </c>
    </row>
    <row r="262" spans="1:19" x14ac:dyDescent="0.25">
      <c r="D262" s="71">
        <v>40</v>
      </c>
      <c r="F262" s="67">
        <v>0.41180555555555554</v>
      </c>
      <c r="H262" s="67">
        <v>0.45347222222222222</v>
      </c>
      <c r="I262" s="44">
        <f t="shared" si="50"/>
        <v>0.45694444444444443</v>
      </c>
      <c r="J262" s="45" t="str">
        <f t="shared" si="51"/>
        <v/>
      </c>
      <c r="K262" s="45">
        <f t="shared" si="52"/>
        <v>60.000000000000028</v>
      </c>
      <c r="L262" s="45">
        <f t="shared" si="53"/>
        <v>2</v>
      </c>
      <c r="M262" s="54">
        <f t="shared" ca="1" si="54"/>
        <v>833</v>
      </c>
      <c r="N262" s="45">
        <f t="shared" ca="1" si="55"/>
        <v>144.99999999999997</v>
      </c>
      <c r="O262" s="45">
        <f t="shared" si="56"/>
        <v>100</v>
      </c>
      <c r="P262" s="46">
        <f t="shared" si="70"/>
        <v>11.425711806824168</v>
      </c>
      <c r="Q262" s="45">
        <f t="shared" si="57"/>
        <v>2400.0000000000009</v>
      </c>
      <c r="R262" s="45">
        <f t="shared" si="58"/>
        <v>2500.0000000000009</v>
      </c>
      <c r="S262" s="46">
        <f t="shared" si="59"/>
        <v>2411.4257118068249</v>
      </c>
    </row>
  </sheetData>
  <conditionalFormatting sqref="I2:N262">
    <cfRule type="cellIs" dxfId="14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3D344-4510-4C56-92A8-26C7B0E20BAA}">
  <sheetPr codeName="Sheet9"/>
  <dimension ref="A1:S213"/>
  <sheetViews>
    <sheetView workbookViewId="0">
      <selection activeCell="A12" sqref="A12"/>
    </sheetView>
  </sheetViews>
  <sheetFormatPr defaultRowHeight="15" x14ac:dyDescent="0.25"/>
  <cols>
    <col min="1" max="1" width="9.7109375" bestFit="1" customWidth="1"/>
    <col min="2" max="2" width="9.140625" style="71"/>
    <col min="6" max="6" width="11.5703125" style="67" bestFit="1" customWidth="1"/>
    <col min="8" max="8" width="11.5703125" style="67" bestFit="1" customWidth="1"/>
    <col min="10" max="10" width="11" customWidth="1"/>
    <col min="13" max="13" width="11.5703125" style="71" bestFit="1" customWidth="1"/>
    <col min="15" max="15" width="14.140625" customWidth="1"/>
    <col min="16" max="16" width="13" customWidth="1"/>
    <col min="18" max="18" width="15.42578125" customWidth="1"/>
    <col min="19" max="19" width="14" customWidth="1"/>
  </cols>
  <sheetData>
    <row r="1" spans="1:19" ht="45" x14ac:dyDescent="0.25">
      <c r="A1" s="13" t="s">
        <v>0</v>
      </c>
      <c r="B1" s="47" t="s">
        <v>1</v>
      </c>
      <c r="C1" s="79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36619</v>
      </c>
      <c r="B2" s="71">
        <v>1434</v>
      </c>
      <c r="C2" s="66">
        <v>0.46458333333333335</v>
      </c>
      <c r="D2" s="71">
        <v>0.01</v>
      </c>
      <c r="E2" s="71"/>
      <c r="F2" s="67">
        <v>0.64513888888888882</v>
      </c>
      <c r="G2">
        <v>1533</v>
      </c>
      <c r="H2" s="67">
        <v>0.6479166666666667</v>
      </c>
      <c r="I2" s="44" t="str">
        <f>IF(OR(A3&lt;&gt;"",D3=""),H2+TIME(0,5,0),"")</f>
        <v/>
      </c>
      <c r="J2" s="45">
        <f>IF(AND(OR(AND(A2&lt;&gt;"",A3=""),AND(A2="",A3="")),D3&lt;&gt;""),(F3-H2)*1440,"")</f>
        <v>4.9999999999999822</v>
      </c>
      <c r="K2" s="45">
        <f>(H2-F2)*1440</f>
        <v>4.0000000000001457</v>
      </c>
      <c r="L2" s="45">
        <f>IF(A2&lt;&gt;"",1,L1+1)</f>
        <v>1</v>
      </c>
      <c r="M2" s="54">
        <f ca="1">OFFSET(B2,-L2+1,0)</f>
        <v>1434</v>
      </c>
      <c r="N2" s="45" t="str">
        <f t="shared" ref="N2" si="0">IF(I2&lt;&gt;"",(I2-VALUE(CONCATENATE(LEFT(M2,LEN(M2)-2),":",RIGHT(M2,2))))*1440,"")</f>
        <v/>
      </c>
      <c r="O2" s="45">
        <f>IF(J2&lt;&gt;"",(D2+D3)*J2/2,D2*5/2)</f>
        <v>5.999999999999979E-2</v>
      </c>
      <c r="P2" s="46">
        <f>IF(J2&lt;&gt;"",(D3-D2)*J2/LN((D3+0.000001)/(D2+0.000001)),-5*(D2-0.000001)/(LN(1/D2)-13.8155))</f>
        <v>5.9445315586431159E-2</v>
      </c>
      <c r="Q2" s="45">
        <f>(D2*K2)</f>
        <v>4.0000000000001458E-2</v>
      </c>
      <c r="R2" s="45">
        <f>O2+Q2</f>
        <v>0.10000000000000125</v>
      </c>
      <c r="S2" s="46">
        <f>P2+Q2</f>
        <v>9.9445315586432617E-2</v>
      </c>
    </row>
    <row r="3" spans="1:19" x14ac:dyDescent="0.25">
      <c r="D3">
        <v>1.4E-2</v>
      </c>
      <c r="E3">
        <v>1538</v>
      </c>
      <c r="F3" s="67">
        <f>VALUE(CONCATENATE(LEFT(E3,LEN(E3)-2),":",RIGHT(E3,2)))</f>
        <v>0.65138888888888891</v>
      </c>
      <c r="G3">
        <v>1542</v>
      </c>
      <c r="H3" s="67">
        <f>VALUE(CONCATENATE(LEFT(G3,LEN(G3)-2),":",RIGHT(G3,2)))</f>
        <v>0.65416666666666667</v>
      </c>
      <c r="I3" s="44" t="str">
        <f t="shared" ref="I3:I38" si="1">IF(OR(A4&lt;&gt;"",D4=""),H3+TIME(0,5,0),"")</f>
        <v/>
      </c>
      <c r="J3" s="45">
        <f t="shared" ref="J3:J38" si="2">IF(AND(OR(AND(A3&lt;&gt;"",A4=""),AND(A3="",A4="")),D4&lt;&gt;""),(F4-H3)*1440,"")</f>
        <v>4.9999999999999822</v>
      </c>
      <c r="K3" s="45">
        <f t="shared" ref="K3:K38" si="3">(H3-F3)*1440</f>
        <v>3.9999999999999858</v>
      </c>
      <c r="L3" s="45">
        <f t="shared" ref="L3:L38" si="4">IF(A3&lt;&gt;"",1,L2+1)</f>
        <v>2</v>
      </c>
      <c r="M3" s="54">
        <f t="shared" ref="M3:M38" ca="1" si="5">OFFSET(B3,-L3+1,0)</f>
        <v>1434</v>
      </c>
      <c r="N3" s="45" t="str">
        <f t="shared" ref="N3:N38" si="6">IF(I3&lt;&gt;"",(I3-VALUE(CONCATENATE(LEFT(M3,LEN(M3)-2),":",RIGHT(M3,2))))*1440,"")</f>
        <v/>
      </c>
      <c r="O3" s="45">
        <f t="shared" ref="O3:O38" si="7">IF(J3&lt;&gt;"",(D3+D4)*J3/2,D3*5/2)</f>
        <v>7.9999999999999724E-2</v>
      </c>
      <c r="P3" s="46">
        <f t="shared" ref="P3:P38" si="8">IF(J3&lt;&gt;"",(D4-D3)*J3/LN((D4+0.000001)/(D3+0.000001)),-5*(D3-0.000001)/(LN(1/D3)-13.8155))</f>
        <v>7.9586609237381936E-2</v>
      </c>
      <c r="Q3" s="45">
        <f t="shared" ref="Q3:Q38" si="9">(D3*K3)</f>
        <v>5.59999999999998E-2</v>
      </c>
      <c r="R3" s="45">
        <f t="shared" ref="R3:R38" si="10">O3+Q3</f>
        <v>0.13599999999999951</v>
      </c>
      <c r="S3" s="46">
        <f t="shared" ref="S3:S38" si="11">P3+Q3</f>
        <v>0.13558660923738175</v>
      </c>
    </row>
    <row r="4" spans="1:19" x14ac:dyDescent="0.25">
      <c r="D4">
        <v>1.7999999999999999E-2</v>
      </c>
      <c r="E4">
        <v>1547</v>
      </c>
      <c r="F4" s="67">
        <f t="shared" ref="F4:F71" si="12">VALUE(CONCATENATE(LEFT(E4,LEN(E4)-2),":",RIGHT(E4,2)))</f>
        <v>0.65763888888888888</v>
      </c>
      <c r="G4">
        <v>1549</v>
      </c>
      <c r="H4" s="67">
        <f t="shared" ref="H4:H213" si="13">VALUE(CONCATENATE(LEFT(G4,LEN(G4)-2),":",RIGHT(G4,2)))</f>
        <v>0.65902777777777777</v>
      </c>
      <c r="I4" s="44" t="str">
        <f t="shared" si="1"/>
        <v/>
      </c>
      <c r="J4" s="45">
        <f t="shared" si="2"/>
        <v>3.9999999999999858</v>
      </c>
      <c r="K4" s="45">
        <f t="shared" si="3"/>
        <v>1.9999999999999929</v>
      </c>
      <c r="L4" s="45">
        <f t="shared" si="4"/>
        <v>3</v>
      </c>
      <c r="M4" s="54">
        <f t="shared" ca="1" si="5"/>
        <v>1434</v>
      </c>
      <c r="N4" s="45" t="str">
        <f t="shared" si="6"/>
        <v/>
      </c>
      <c r="O4" s="45">
        <f t="shared" si="7"/>
        <v>5.5999999999999793E-2</v>
      </c>
      <c r="P4" s="46">
        <f t="shared" si="8"/>
        <v>5.4445637386555952E-2</v>
      </c>
      <c r="Q4" s="45">
        <f t="shared" si="9"/>
        <v>3.5999999999999872E-2</v>
      </c>
      <c r="R4" s="45">
        <f t="shared" si="10"/>
        <v>9.1999999999999665E-2</v>
      </c>
      <c r="S4" s="46">
        <f t="shared" si="11"/>
        <v>9.0445637386555824E-2</v>
      </c>
    </row>
    <row r="5" spans="1:19" x14ac:dyDescent="0.25">
      <c r="D5">
        <v>0.01</v>
      </c>
      <c r="E5">
        <v>1553</v>
      </c>
      <c r="F5" s="67">
        <f t="shared" si="12"/>
        <v>0.66180555555555554</v>
      </c>
      <c r="G5">
        <v>1556</v>
      </c>
      <c r="H5" s="67">
        <f t="shared" si="13"/>
        <v>0.66388888888888886</v>
      </c>
      <c r="I5" s="44" t="str">
        <f t="shared" si="1"/>
        <v/>
      </c>
      <c r="J5" s="45">
        <f t="shared" si="2"/>
        <v>59.000000000000114</v>
      </c>
      <c r="K5" s="45">
        <f t="shared" si="3"/>
        <v>2.9999999999999893</v>
      </c>
      <c r="L5" s="45">
        <f t="shared" si="4"/>
        <v>4</v>
      </c>
      <c r="M5" s="54">
        <f t="shared" ca="1" si="5"/>
        <v>1434</v>
      </c>
      <c r="N5" s="45" t="str">
        <f t="shared" si="6"/>
        <v/>
      </c>
      <c r="O5" s="45">
        <f t="shared" si="7"/>
        <v>0.59000000000000119</v>
      </c>
      <c r="P5" s="46" t="e">
        <f>IF(J5&lt;&gt;"",(D6-(D5+0.0000001))*J5/LN((D6+0.000001)/(D5+0.000001)),-5*(D5-0.000001)/(LN(1/D5)-13.8155))</f>
        <v>#DIV/0!</v>
      </c>
      <c r="Q5" s="45">
        <f t="shared" si="9"/>
        <v>2.9999999999999895E-2</v>
      </c>
      <c r="R5" s="45">
        <f t="shared" si="10"/>
        <v>0.62000000000000111</v>
      </c>
      <c r="S5" s="46" t="e">
        <f t="shared" si="11"/>
        <v>#DIV/0!</v>
      </c>
    </row>
    <row r="6" spans="1:19" x14ac:dyDescent="0.25">
      <c r="D6">
        <v>0.01</v>
      </c>
      <c r="E6">
        <v>1655</v>
      </c>
      <c r="F6" s="67">
        <f t="shared" si="12"/>
        <v>0.70486111111111116</v>
      </c>
      <c r="G6">
        <v>1719</v>
      </c>
      <c r="H6" s="67">
        <f t="shared" si="13"/>
        <v>0.72152777777777777</v>
      </c>
      <c r="I6" s="44" t="str">
        <f t="shared" si="1"/>
        <v/>
      </c>
      <c r="J6" s="45">
        <f t="shared" si="2"/>
        <v>0</v>
      </c>
      <c r="K6" s="45">
        <f t="shared" si="3"/>
        <v>23.999999999999915</v>
      </c>
      <c r="L6" s="45">
        <f t="shared" si="4"/>
        <v>5</v>
      </c>
      <c r="M6" s="54">
        <f t="shared" ca="1" si="5"/>
        <v>1434</v>
      </c>
      <c r="N6" s="45" t="str">
        <f t="shared" si="6"/>
        <v/>
      </c>
      <c r="O6" s="45">
        <f t="shared" si="7"/>
        <v>0</v>
      </c>
      <c r="P6" s="46">
        <f t="shared" si="8"/>
        <v>0</v>
      </c>
      <c r="Q6" s="45">
        <f t="shared" si="9"/>
        <v>0.23999999999999916</v>
      </c>
      <c r="R6" s="45">
        <f t="shared" si="10"/>
        <v>0.23999999999999916</v>
      </c>
      <c r="S6" s="46">
        <f t="shared" si="11"/>
        <v>0.23999999999999916</v>
      </c>
    </row>
    <row r="7" spans="1:19" x14ac:dyDescent="0.25">
      <c r="D7">
        <v>0.5</v>
      </c>
      <c r="E7">
        <v>1719</v>
      </c>
      <c r="F7" s="67">
        <f t="shared" si="12"/>
        <v>0.72152777777777777</v>
      </c>
      <c r="G7">
        <v>1915</v>
      </c>
      <c r="H7" s="67">
        <f t="shared" si="13"/>
        <v>0.80208333333333337</v>
      </c>
      <c r="I7" s="44" t="str">
        <f t="shared" si="1"/>
        <v/>
      </c>
      <c r="J7" s="45">
        <f t="shared" si="2"/>
        <v>4.9999999999998224</v>
      </c>
      <c r="K7" s="45">
        <f t="shared" si="3"/>
        <v>116.00000000000007</v>
      </c>
      <c r="L7" s="45">
        <f t="shared" si="4"/>
        <v>6</v>
      </c>
      <c r="M7" s="54">
        <f t="shared" ca="1" si="5"/>
        <v>1434</v>
      </c>
      <c r="N7" s="45" t="str">
        <f t="shared" si="6"/>
        <v/>
      </c>
      <c r="O7" s="45">
        <f t="shared" si="7"/>
        <v>1.2749999999999546</v>
      </c>
      <c r="P7" s="46">
        <f t="shared" si="8"/>
        <v>0.62629012403620454</v>
      </c>
      <c r="Q7" s="45">
        <f t="shared" si="9"/>
        <v>58.000000000000036</v>
      </c>
      <c r="R7" s="45">
        <f t="shared" si="10"/>
        <v>59.274999999999991</v>
      </c>
      <c r="S7" s="46">
        <f t="shared" si="11"/>
        <v>58.626290124036238</v>
      </c>
    </row>
    <row r="8" spans="1:19" x14ac:dyDescent="0.25">
      <c r="D8">
        <v>0.01</v>
      </c>
      <c r="E8">
        <v>1920</v>
      </c>
      <c r="F8" s="67">
        <f t="shared" si="12"/>
        <v>0.80555555555555547</v>
      </c>
      <c r="G8">
        <v>2015</v>
      </c>
      <c r="H8" s="67">
        <f t="shared" si="13"/>
        <v>0.84375</v>
      </c>
      <c r="I8" s="44" t="str">
        <f t="shared" si="1"/>
        <v/>
      </c>
      <c r="J8" s="45">
        <f t="shared" si="2"/>
        <v>0</v>
      </c>
      <c r="K8" s="45">
        <f t="shared" si="3"/>
        <v>55.000000000000128</v>
      </c>
      <c r="L8" s="45">
        <f t="shared" si="4"/>
        <v>7</v>
      </c>
      <c r="M8" s="54">
        <f t="shared" ca="1" si="5"/>
        <v>1434</v>
      </c>
      <c r="N8" s="45" t="str">
        <f t="shared" si="6"/>
        <v/>
      </c>
      <c r="O8" s="45">
        <f t="shared" si="7"/>
        <v>0</v>
      </c>
      <c r="P8" s="46">
        <f t="shared" si="8"/>
        <v>0</v>
      </c>
      <c r="Q8" s="45">
        <f t="shared" si="9"/>
        <v>0.55000000000000127</v>
      </c>
      <c r="R8" s="45">
        <f t="shared" si="10"/>
        <v>0.55000000000000127</v>
      </c>
      <c r="S8" s="46">
        <f t="shared" si="11"/>
        <v>0.55000000000000127</v>
      </c>
    </row>
    <row r="9" spans="1:19" x14ac:dyDescent="0.25">
      <c r="D9">
        <v>1</v>
      </c>
      <c r="E9">
        <v>2015</v>
      </c>
      <c r="F9" s="67">
        <f t="shared" si="12"/>
        <v>0.84375</v>
      </c>
      <c r="G9">
        <v>2119</v>
      </c>
      <c r="H9" s="67">
        <f t="shared" si="13"/>
        <v>0.8881944444444444</v>
      </c>
      <c r="I9" s="44" t="str">
        <f t="shared" si="1"/>
        <v/>
      </c>
      <c r="J9" s="45">
        <f t="shared" si="2"/>
        <v>28.00000000000022</v>
      </c>
      <c r="K9" s="45">
        <f t="shared" si="3"/>
        <v>63.999999999999929</v>
      </c>
      <c r="L9" s="45">
        <f t="shared" si="4"/>
        <v>8</v>
      </c>
      <c r="M9" s="54">
        <f t="shared" ca="1" si="5"/>
        <v>1434</v>
      </c>
      <c r="N9" s="45" t="str">
        <f t="shared" si="6"/>
        <v/>
      </c>
      <c r="O9" s="45">
        <f t="shared" si="7"/>
        <v>1414.0000000000111</v>
      </c>
      <c r="P9" s="46">
        <f t="shared" si="8"/>
        <v>601.93228131870114</v>
      </c>
      <c r="Q9" s="45">
        <f t="shared" si="9"/>
        <v>63.999999999999929</v>
      </c>
      <c r="R9" s="45">
        <f t="shared" si="10"/>
        <v>1478.0000000000111</v>
      </c>
      <c r="S9" s="46">
        <f t="shared" si="11"/>
        <v>665.93228131870103</v>
      </c>
    </row>
    <row r="10" spans="1:19" x14ac:dyDescent="0.25">
      <c r="D10">
        <v>100</v>
      </c>
      <c r="E10">
        <v>2147</v>
      </c>
      <c r="F10" s="67">
        <f t="shared" si="12"/>
        <v>0.90763888888888899</v>
      </c>
      <c r="G10">
        <v>2149</v>
      </c>
      <c r="H10" s="67">
        <f t="shared" si="13"/>
        <v>0.90902777777777777</v>
      </c>
      <c r="I10" s="44" t="str">
        <f t="shared" si="1"/>
        <v/>
      </c>
      <c r="J10" s="45">
        <f t="shared" si="2"/>
        <v>3.9999999999999858</v>
      </c>
      <c r="K10" s="45">
        <f t="shared" si="3"/>
        <v>1.999999999999833</v>
      </c>
      <c r="L10" s="45">
        <f t="shared" si="4"/>
        <v>9</v>
      </c>
      <c r="M10" s="54">
        <f t="shared" ca="1" si="5"/>
        <v>1434</v>
      </c>
      <c r="N10" s="45" t="str">
        <f t="shared" si="6"/>
        <v/>
      </c>
      <c r="O10" s="45">
        <f t="shared" si="7"/>
        <v>559.99999999999795</v>
      </c>
      <c r="P10" s="46">
        <f t="shared" si="8"/>
        <v>544.41521308230074</v>
      </c>
      <c r="Q10" s="45">
        <f t="shared" si="9"/>
        <v>199.99999999998329</v>
      </c>
      <c r="R10" s="45">
        <f t="shared" si="10"/>
        <v>759.99999999998124</v>
      </c>
      <c r="S10" s="46">
        <f t="shared" si="11"/>
        <v>744.41521308228403</v>
      </c>
    </row>
    <row r="11" spans="1:19" x14ac:dyDescent="0.25">
      <c r="D11">
        <v>180</v>
      </c>
      <c r="E11">
        <v>2153</v>
      </c>
      <c r="F11" s="67">
        <f t="shared" si="12"/>
        <v>0.91180555555555554</v>
      </c>
      <c r="G11">
        <v>2154</v>
      </c>
      <c r="H11" s="67">
        <f t="shared" si="13"/>
        <v>0.91249999999999998</v>
      </c>
      <c r="I11" s="44">
        <f t="shared" si="1"/>
        <v>0.91597222222222219</v>
      </c>
      <c r="J11" s="45" t="str">
        <f t="shared" si="2"/>
        <v/>
      </c>
      <c r="K11" s="45">
        <f t="shared" si="3"/>
        <v>0.99999999999999645</v>
      </c>
      <c r="L11" s="45">
        <f t="shared" si="4"/>
        <v>10</v>
      </c>
      <c r="M11" s="54">
        <f t="shared" ca="1" si="5"/>
        <v>1434</v>
      </c>
      <c r="N11" s="45">
        <f t="shared" ca="1" si="6"/>
        <v>445</v>
      </c>
      <c r="O11" s="45">
        <f t="shared" si="7"/>
        <v>450</v>
      </c>
      <c r="P11" s="46">
        <f t="shared" si="8"/>
        <v>47.347346607878421</v>
      </c>
      <c r="Q11" s="45">
        <f t="shared" si="9"/>
        <v>179.99999999999937</v>
      </c>
      <c r="R11" s="45">
        <f t="shared" si="10"/>
        <v>629.99999999999932</v>
      </c>
      <c r="S11" s="46">
        <f t="shared" si="11"/>
        <v>227.3473466078778</v>
      </c>
    </row>
    <row r="12" spans="1:19" x14ac:dyDescent="0.25">
      <c r="A12" s="77">
        <v>36620</v>
      </c>
      <c r="B12" s="71">
        <v>846</v>
      </c>
      <c r="D12">
        <v>0.01</v>
      </c>
      <c r="E12">
        <v>930</v>
      </c>
      <c r="F12" s="67">
        <f t="shared" si="12"/>
        <v>0.39583333333333331</v>
      </c>
      <c r="G12">
        <v>932</v>
      </c>
      <c r="H12" s="67">
        <f t="shared" si="13"/>
        <v>0.3972222222222222</v>
      </c>
      <c r="I12" s="44" t="str">
        <f t="shared" si="1"/>
        <v/>
      </c>
      <c r="J12" s="45">
        <f t="shared" si="2"/>
        <v>3.9999999999999858</v>
      </c>
      <c r="K12" s="45">
        <f t="shared" si="3"/>
        <v>1.9999999999999929</v>
      </c>
      <c r="L12" s="45">
        <f t="shared" si="4"/>
        <v>1</v>
      </c>
      <c r="M12" s="54">
        <f t="shared" ca="1" si="5"/>
        <v>846</v>
      </c>
      <c r="N12" s="45" t="str">
        <f t="shared" si="6"/>
        <v/>
      </c>
      <c r="O12" s="45">
        <f t="shared" si="7"/>
        <v>0.21999999999999922</v>
      </c>
      <c r="P12" s="46">
        <f t="shared" si="8"/>
        <v>0.15635212440691129</v>
      </c>
      <c r="Q12" s="45">
        <f t="shared" si="9"/>
        <v>1.9999999999999931E-2</v>
      </c>
      <c r="R12" s="45">
        <f t="shared" si="10"/>
        <v>0.23999999999999916</v>
      </c>
      <c r="S12" s="46">
        <f t="shared" si="11"/>
        <v>0.17635212440691123</v>
      </c>
    </row>
    <row r="13" spans="1:19" x14ac:dyDescent="0.25">
      <c r="D13">
        <v>0.1</v>
      </c>
      <c r="E13">
        <v>936</v>
      </c>
      <c r="F13" s="67">
        <f t="shared" si="12"/>
        <v>0.39999999999999997</v>
      </c>
      <c r="G13">
        <v>1010</v>
      </c>
      <c r="H13" s="67">
        <f t="shared" si="13"/>
        <v>0.4236111111111111</v>
      </c>
      <c r="I13" s="44" t="str">
        <f t="shared" si="1"/>
        <v/>
      </c>
      <c r="J13" s="45">
        <f t="shared" si="2"/>
        <v>6.0000000000000586</v>
      </c>
      <c r="K13" s="45">
        <f t="shared" si="3"/>
        <v>34.000000000000043</v>
      </c>
      <c r="L13" s="45">
        <f t="shared" si="4"/>
        <v>2</v>
      </c>
      <c r="M13" s="54">
        <f t="shared" ca="1" si="5"/>
        <v>846</v>
      </c>
      <c r="N13" s="45" t="str">
        <f t="shared" si="6"/>
        <v/>
      </c>
      <c r="O13" s="45">
        <f t="shared" si="7"/>
        <v>6.300000000000062</v>
      </c>
      <c r="P13" s="46">
        <f t="shared" si="8"/>
        <v>3.8054255555449372</v>
      </c>
      <c r="Q13" s="45">
        <f t="shared" si="9"/>
        <v>3.4000000000000044</v>
      </c>
      <c r="R13" s="45">
        <f t="shared" si="10"/>
        <v>9.7000000000000668</v>
      </c>
      <c r="S13" s="46">
        <f t="shared" si="11"/>
        <v>7.2054255555449416</v>
      </c>
    </row>
    <row r="14" spans="1:19" x14ac:dyDescent="0.25">
      <c r="D14">
        <v>2</v>
      </c>
      <c r="E14">
        <v>1016</v>
      </c>
      <c r="F14" s="67">
        <f t="shared" si="12"/>
        <v>0.42777777777777781</v>
      </c>
      <c r="G14">
        <v>1030</v>
      </c>
      <c r="H14" s="67">
        <f t="shared" si="13"/>
        <v>0.4375</v>
      </c>
      <c r="I14" s="44" t="str">
        <f t="shared" si="1"/>
        <v/>
      </c>
      <c r="J14" s="45">
        <f t="shared" si="2"/>
        <v>7.0000000000000551</v>
      </c>
      <c r="K14" s="45">
        <f t="shared" si="3"/>
        <v>13.99999999999995</v>
      </c>
      <c r="L14" s="45">
        <f t="shared" si="4"/>
        <v>3</v>
      </c>
      <c r="M14" s="54">
        <f t="shared" ca="1" si="5"/>
        <v>846</v>
      </c>
      <c r="N14" s="45" t="str">
        <f t="shared" si="6"/>
        <v/>
      </c>
      <c r="O14" s="45">
        <f t="shared" si="7"/>
        <v>7.3500000000000583</v>
      </c>
      <c r="P14" s="46">
        <f t="shared" si="8"/>
        <v>4.439663148135752</v>
      </c>
      <c r="Q14" s="45">
        <f t="shared" si="9"/>
        <v>27.999999999999901</v>
      </c>
      <c r="R14" s="45">
        <f t="shared" si="10"/>
        <v>35.349999999999959</v>
      </c>
      <c r="S14" s="46">
        <f t="shared" si="11"/>
        <v>32.439663148135651</v>
      </c>
    </row>
    <row r="15" spans="1:19" x14ac:dyDescent="0.25">
      <c r="D15">
        <v>0.1</v>
      </c>
      <c r="E15">
        <v>1037</v>
      </c>
      <c r="F15" s="67">
        <f t="shared" si="12"/>
        <v>0.44236111111111115</v>
      </c>
      <c r="G15">
        <v>1122</v>
      </c>
      <c r="H15" s="67">
        <f t="shared" si="13"/>
        <v>0.47361111111111115</v>
      </c>
      <c r="I15" s="44" t="str">
        <f t="shared" si="1"/>
        <v/>
      </c>
      <c r="J15" s="45">
        <f t="shared" si="2"/>
        <v>6.9999999999998952</v>
      </c>
      <c r="K15" s="45">
        <f t="shared" si="3"/>
        <v>45</v>
      </c>
      <c r="L15" s="45">
        <f t="shared" si="4"/>
        <v>4</v>
      </c>
      <c r="M15" s="54">
        <f t="shared" ca="1" si="5"/>
        <v>846</v>
      </c>
      <c r="N15" s="45" t="str">
        <f t="shared" si="6"/>
        <v/>
      </c>
      <c r="O15" s="45">
        <f t="shared" si="7"/>
        <v>2.0999999999999686</v>
      </c>
      <c r="P15" s="46">
        <f t="shared" si="8"/>
        <v>1.7397464644370459</v>
      </c>
      <c r="Q15" s="45">
        <f t="shared" si="9"/>
        <v>4.5</v>
      </c>
      <c r="R15" s="45">
        <f t="shared" si="10"/>
        <v>6.5999999999999686</v>
      </c>
      <c r="S15" s="46">
        <f t="shared" si="11"/>
        <v>6.2397464644370455</v>
      </c>
    </row>
    <row r="16" spans="1:19" x14ac:dyDescent="0.25">
      <c r="D16">
        <v>0.5</v>
      </c>
      <c r="E16">
        <v>1129</v>
      </c>
      <c r="F16" s="67">
        <f t="shared" si="12"/>
        <v>0.47847222222222219</v>
      </c>
      <c r="G16">
        <v>1133</v>
      </c>
      <c r="H16" s="67">
        <f t="shared" si="13"/>
        <v>0.48125000000000001</v>
      </c>
      <c r="I16" s="44" t="str">
        <f t="shared" si="1"/>
        <v/>
      </c>
      <c r="J16" s="45">
        <f t="shared" si="2"/>
        <v>3.9999999999999858</v>
      </c>
      <c r="K16" s="45">
        <f t="shared" si="3"/>
        <v>4.0000000000000657</v>
      </c>
      <c r="L16" s="45">
        <f t="shared" si="4"/>
        <v>5</v>
      </c>
      <c r="M16" s="54">
        <f t="shared" ca="1" si="5"/>
        <v>846</v>
      </c>
      <c r="N16" s="45" t="str">
        <f t="shared" si="6"/>
        <v/>
      </c>
      <c r="O16" s="45">
        <f t="shared" si="7"/>
        <v>2.9999999999999893</v>
      </c>
      <c r="P16" s="46">
        <f t="shared" si="8"/>
        <v>2.8853942445156404</v>
      </c>
      <c r="Q16" s="45">
        <f t="shared" si="9"/>
        <v>2.0000000000000329</v>
      </c>
      <c r="R16" s="45">
        <f t="shared" si="10"/>
        <v>5.0000000000000222</v>
      </c>
      <c r="S16" s="46">
        <f t="shared" si="11"/>
        <v>4.8853942445156733</v>
      </c>
    </row>
    <row r="17" spans="1:19" x14ac:dyDescent="0.25">
      <c r="D17">
        <v>1</v>
      </c>
      <c r="E17">
        <v>1137</v>
      </c>
      <c r="F17" s="67">
        <f t="shared" si="12"/>
        <v>0.48402777777777778</v>
      </c>
      <c r="G17">
        <v>1142</v>
      </c>
      <c r="H17" s="67">
        <f t="shared" si="13"/>
        <v>0.48749999999999999</v>
      </c>
      <c r="I17" s="44" t="str">
        <f t="shared" si="1"/>
        <v/>
      </c>
      <c r="J17" s="45">
        <f t="shared" si="2"/>
        <v>6.9999999999999751</v>
      </c>
      <c r="K17" s="45">
        <f t="shared" si="3"/>
        <v>4.9999999999999822</v>
      </c>
      <c r="L17" s="45">
        <f t="shared" si="4"/>
        <v>6</v>
      </c>
      <c r="M17" s="54">
        <f t="shared" ca="1" si="5"/>
        <v>846</v>
      </c>
      <c r="N17" s="45" t="str">
        <f t="shared" si="6"/>
        <v/>
      </c>
      <c r="O17" s="45">
        <f t="shared" si="7"/>
        <v>38.499999999999865</v>
      </c>
      <c r="P17" s="46">
        <f t="shared" si="8"/>
        <v>27.360563054186283</v>
      </c>
      <c r="Q17" s="45">
        <f t="shared" si="9"/>
        <v>4.9999999999999822</v>
      </c>
      <c r="R17" s="45">
        <f t="shared" si="10"/>
        <v>43.499999999999844</v>
      </c>
      <c r="S17" s="46">
        <f t="shared" si="11"/>
        <v>32.360563054186265</v>
      </c>
    </row>
    <row r="18" spans="1:19" x14ac:dyDescent="0.25">
      <c r="D18">
        <v>10</v>
      </c>
      <c r="E18">
        <v>1149</v>
      </c>
      <c r="F18" s="67">
        <f t="shared" si="12"/>
        <v>0.49236111111111108</v>
      </c>
      <c r="G18">
        <v>1152</v>
      </c>
      <c r="H18" s="67">
        <f t="shared" si="13"/>
        <v>0.49444444444444446</v>
      </c>
      <c r="I18" s="44" t="str">
        <f t="shared" si="1"/>
        <v/>
      </c>
      <c r="J18" s="45">
        <f t="shared" si="2"/>
        <v>6.9999999999998952</v>
      </c>
      <c r="K18" s="45">
        <f t="shared" si="3"/>
        <v>3.0000000000000693</v>
      </c>
      <c r="L18" s="45">
        <f t="shared" si="4"/>
        <v>7</v>
      </c>
      <c r="M18" s="54">
        <f t="shared" ca="1" si="5"/>
        <v>846</v>
      </c>
      <c r="N18" s="45" t="str">
        <f t="shared" si="6"/>
        <v/>
      </c>
      <c r="O18" s="45">
        <f t="shared" si="7"/>
        <v>209.99999999999685</v>
      </c>
      <c r="P18" s="46">
        <f t="shared" si="8"/>
        <v>173.97379032436766</v>
      </c>
      <c r="Q18" s="45">
        <f t="shared" si="9"/>
        <v>30.000000000000693</v>
      </c>
      <c r="R18" s="45">
        <f t="shared" si="10"/>
        <v>239.99999999999753</v>
      </c>
      <c r="S18" s="46">
        <f t="shared" si="11"/>
        <v>203.97379032436834</v>
      </c>
    </row>
    <row r="19" spans="1:19" x14ac:dyDescent="0.25">
      <c r="D19">
        <v>50</v>
      </c>
      <c r="E19">
        <v>1159</v>
      </c>
      <c r="F19" s="67">
        <f t="shared" si="12"/>
        <v>0.4993055555555555</v>
      </c>
      <c r="G19">
        <v>1208</v>
      </c>
      <c r="H19" s="67">
        <f t="shared" si="13"/>
        <v>0.50555555555555554</v>
      </c>
      <c r="I19" s="44" t="str">
        <f t="shared" si="1"/>
        <v/>
      </c>
      <c r="J19" s="45">
        <f t="shared" si="2"/>
        <v>5.9999999999999787</v>
      </c>
      <c r="K19" s="45">
        <f t="shared" si="3"/>
        <v>9.000000000000048</v>
      </c>
      <c r="L19" s="45">
        <f t="shared" si="4"/>
        <v>8</v>
      </c>
      <c r="M19" s="54">
        <f t="shared" ca="1" si="5"/>
        <v>846</v>
      </c>
      <c r="N19" s="45" t="str">
        <f t="shared" si="6"/>
        <v/>
      </c>
      <c r="O19" s="45">
        <f t="shared" si="7"/>
        <v>449.99999999999841</v>
      </c>
      <c r="P19" s="46">
        <f t="shared" si="8"/>
        <v>432.80851851079439</v>
      </c>
      <c r="Q19" s="45">
        <f t="shared" si="9"/>
        <v>450.00000000000239</v>
      </c>
      <c r="R19" s="45">
        <f t="shared" si="10"/>
        <v>900.0000000000008</v>
      </c>
      <c r="S19" s="46">
        <f t="shared" si="11"/>
        <v>882.80851851079683</v>
      </c>
    </row>
    <row r="20" spans="1:19" x14ac:dyDescent="0.25">
      <c r="D20">
        <v>100</v>
      </c>
      <c r="E20">
        <v>1214</v>
      </c>
      <c r="F20" s="67">
        <f t="shared" si="12"/>
        <v>0.50972222222222219</v>
      </c>
      <c r="G20">
        <v>1217</v>
      </c>
      <c r="H20" s="67">
        <f t="shared" si="13"/>
        <v>0.51180555555555551</v>
      </c>
      <c r="I20" s="44">
        <f t="shared" si="1"/>
        <v>0.51527777777777772</v>
      </c>
      <c r="J20" s="45" t="str">
        <f t="shared" si="2"/>
        <v/>
      </c>
      <c r="K20" s="45">
        <f t="shared" si="3"/>
        <v>2.9999999999999893</v>
      </c>
      <c r="L20" s="45">
        <f t="shared" si="4"/>
        <v>9</v>
      </c>
      <c r="M20" s="54">
        <f t="shared" ca="1" si="5"/>
        <v>846</v>
      </c>
      <c r="N20" s="45">
        <f t="shared" ca="1" si="6"/>
        <v>215.99999999999989</v>
      </c>
      <c r="O20" s="45">
        <f t="shared" si="7"/>
        <v>250</v>
      </c>
      <c r="P20" s="46">
        <f t="shared" si="8"/>
        <v>27.143420404993254</v>
      </c>
      <c r="Q20" s="45">
        <f t="shared" si="9"/>
        <v>299.99999999999892</v>
      </c>
      <c r="R20" s="45">
        <f t="shared" si="10"/>
        <v>549.99999999999886</v>
      </c>
      <c r="S20" s="46">
        <f t="shared" si="11"/>
        <v>327.14342040499218</v>
      </c>
    </row>
    <row r="21" spans="1:19" x14ac:dyDescent="0.25">
      <c r="A21" s="77">
        <v>36620</v>
      </c>
      <c r="B21" s="71">
        <v>1344</v>
      </c>
      <c r="D21">
        <v>0.01</v>
      </c>
      <c r="E21">
        <v>1459</v>
      </c>
      <c r="F21" s="67">
        <f t="shared" si="12"/>
        <v>0.62430555555555556</v>
      </c>
      <c r="G21">
        <v>1505</v>
      </c>
      <c r="H21" s="67">
        <f t="shared" si="13"/>
        <v>0.62847222222222221</v>
      </c>
      <c r="I21" s="44" t="str">
        <f t="shared" si="1"/>
        <v/>
      </c>
      <c r="J21" s="45">
        <f t="shared" si="2"/>
        <v>2.9999999999999893</v>
      </c>
      <c r="K21" s="45">
        <f t="shared" si="3"/>
        <v>5.9999999999999787</v>
      </c>
      <c r="L21" s="45">
        <f t="shared" si="4"/>
        <v>1</v>
      </c>
      <c r="M21" s="54">
        <f t="shared" ca="1" si="5"/>
        <v>1344</v>
      </c>
      <c r="N21" s="45" t="str">
        <f t="shared" si="6"/>
        <v/>
      </c>
      <c r="O21" s="45">
        <f t="shared" si="7"/>
        <v>3.5999999999999872E-2</v>
      </c>
      <c r="P21" s="46">
        <f t="shared" si="8"/>
        <v>3.566718935185869E-2</v>
      </c>
      <c r="Q21" s="45">
        <f t="shared" si="9"/>
        <v>5.999999999999979E-2</v>
      </c>
      <c r="R21" s="45">
        <f t="shared" si="10"/>
        <v>9.5999999999999669E-2</v>
      </c>
      <c r="S21" s="46">
        <f t="shared" si="11"/>
        <v>9.5667189351858473E-2</v>
      </c>
    </row>
    <row r="22" spans="1:19" x14ac:dyDescent="0.25">
      <c r="D22">
        <v>1.4E-2</v>
      </c>
      <c r="E22">
        <v>1508</v>
      </c>
      <c r="F22" s="67">
        <f t="shared" si="12"/>
        <v>0.63055555555555554</v>
      </c>
      <c r="G22">
        <v>1513</v>
      </c>
      <c r="H22" s="67">
        <f t="shared" si="13"/>
        <v>0.63402777777777775</v>
      </c>
      <c r="I22" s="44" t="str">
        <f t="shared" si="1"/>
        <v/>
      </c>
      <c r="J22" s="45">
        <f t="shared" si="2"/>
        <v>3.0000000000001492</v>
      </c>
      <c r="K22" s="45">
        <f t="shared" si="3"/>
        <v>4.9999999999999822</v>
      </c>
      <c r="L22" s="45">
        <f t="shared" si="4"/>
        <v>2</v>
      </c>
      <c r="M22" s="54">
        <f t="shared" ca="1" si="5"/>
        <v>1344</v>
      </c>
      <c r="N22" s="45" t="str">
        <f t="shared" si="6"/>
        <v/>
      </c>
      <c r="O22" s="45">
        <f t="shared" si="7"/>
        <v>4.8000000000002388E-2</v>
      </c>
      <c r="P22" s="46">
        <f t="shared" si="8"/>
        <v>4.7751965542431704E-2</v>
      </c>
      <c r="Q22" s="45">
        <f t="shared" si="9"/>
        <v>6.9999999999999757E-2</v>
      </c>
      <c r="R22" s="45">
        <f t="shared" si="10"/>
        <v>0.11800000000000214</v>
      </c>
      <c r="S22" s="46">
        <f t="shared" si="11"/>
        <v>0.11775196554243146</v>
      </c>
    </row>
    <row r="23" spans="1:19" x14ac:dyDescent="0.25">
      <c r="D23">
        <v>1.7999999999999999E-2</v>
      </c>
      <c r="E23">
        <v>1516</v>
      </c>
      <c r="F23" s="67">
        <f t="shared" si="12"/>
        <v>0.63611111111111118</v>
      </c>
      <c r="G23">
        <v>1520</v>
      </c>
      <c r="H23" s="67">
        <f t="shared" si="13"/>
        <v>0.63888888888888895</v>
      </c>
      <c r="I23" s="44" t="str">
        <f t="shared" si="1"/>
        <v/>
      </c>
      <c r="J23" s="45">
        <f t="shared" si="2"/>
        <v>4.9999999999998224</v>
      </c>
      <c r="K23" s="45">
        <f t="shared" si="3"/>
        <v>3.9999999999999858</v>
      </c>
      <c r="L23" s="45">
        <f t="shared" si="4"/>
        <v>3</v>
      </c>
      <c r="M23" s="54">
        <f t="shared" ca="1" si="5"/>
        <v>1344</v>
      </c>
      <c r="N23" s="45" t="str">
        <f t="shared" si="6"/>
        <v/>
      </c>
      <c r="O23" s="45">
        <f t="shared" si="7"/>
        <v>0.29499999999998955</v>
      </c>
      <c r="P23" s="46">
        <f t="shared" si="8"/>
        <v>0.23910150915013201</v>
      </c>
      <c r="Q23" s="45">
        <f t="shared" si="9"/>
        <v>7.1999999999999745E-2</v>
      </c>
      <c r="R23" s="45">
        <f t="shared" si="10"/>
        <v>0.36699999999998928</v>
      </c>
      <c r="S23" s="46">
        <f t="shared" si="11"/>
        <v>0.31110150915013174</v>
      </c>
    </row>
    <row r="24" spans="1:19" x14ac:dyDescent="0.25">
      <c r="D24">
        <v>0.1</v>
      </c>
      <c r="E24">
        <v>1525</v>
      </c>
      <c r="F24" s="67">
        <f t="shared" si="12"/>
        <v>0.64236111111111105</v>
      </c>
      <c r="G24">
        <v>1528</v>
      </c>
      <c r="H24" s="67">
        <f t="shared" si="13"/>
        <v>0.64444444444444449</v>
      </c>
      <c r="I24" s="44">
        <f t="shared" si="1"/>
        <v>0.6479166666666667</v>
      </c>
      <c r="J24" s="45" t="str">
        <f t="shared" si="2"/>
        <v/>
      </c>
      <c r="K24" s="45">
        <f t="shared" si="3"/>
        <v>3.0000000000001492</v>
      </c>
      <c r="L24" s="45">
        <f t="shared" si="4"/>
        <v>4</v>
      </c>
      <c r="M24" s="54">
        <f t="shared" ca="1" si="5"/>
        <v>1344</v>
      </c>
      <c r="N24" s="45">
        <f t="shared" ca="1" si="6"/>
        <v>109.00000000000009</v>
      </c>
      <c r="O24" s="45">
        <f t="shared" si="7"/>
        <v>0.25</v>
      </c>
      <c r="P24" s="46">
        <f t="shared" si="8"/>
        <v>4.342905372259271E-2</v>
      </c>
      <c r="Q24" s="45">
        <f t="shared" si="9"/>
        <v>0.30000000000001492</v>
      </c>
      <c r="R24" s="45">
        <f t="shared" si="10"/>
        <v>0.55000000000001492</v>
      </c>
      <c r="S24" s="46">
        <f t="shared" si="11"/>
        <v>0.34342905372260762</v>
      </c>
    </row>
    <row r="25" spans="1:19" x14ac:dyDescent="0.25">
      <c r="A25" s="77">
        <v>36622</v>
      </c>
      <c r="B25" s="71">
        <v>1339</v>
      </c>
      <c r="D25">
        <v>0.01</v>
      </c>
      <c r="E25">
        <v>1440</v>
      </c>
      <c r="F25" s="67">
        <f t="shared" si="12"/>
        <v>0.61111111111111105</v>
      </c>
      <c r="G25">
        <v>1445</v>
      </c>
      <c r="H25" s="67">
        <f t="shared" si="13"/>
        <v>0.61458333333333337</v>
      </c>
      <c r="I25" s="44" t="str">
        <f t="shared" si="1"/>
        <v/>
      </c>
      <c r="J25" s="45">
        <f t="shared" si="2"/>
        <v>4.9999999999999822</v>
      </c>
      <c r="K25" s="45">
        <f t="shared" si="3"/>
        <v>5.0000000000001421</v>
      </c>
      <c r="L25" s="45">
        <f t="shared" si="4"/>
        <v>1</v>
      </c>
      <c r="M25" s="54">
        <f t="shared" ca="1" si="5"/>
        <v>1339</v>
      </c>
      <c r="N25" s="45" t="str">
        <f t="shared" si="6"/>
        <v/>
      </c>
      <c r="O25" s="45">
        <f t="shared" si="7"/>
        <v>6.499999999999978E-2</v>
      </c>
      <c r="P25" s="46">
        <f t="shared" si="8"/>
        <v>6.383438707310371E-2</v>
      </c>
      <c r="Q25" s="45">
        <f t="shared" si="9"/>
        <v>5.0000000000001425E-2</v>
      </c>
      <c r="R25" s="45">
        <f t="shared" si="10"/>
        <v>0.11500000000000121</v>
      </c>
      <c r="S25" s="46">
        <f t="shared" si="11"/>
        <v>0.11383438707310514</v>
      </c>
    </row>
    <row r="26" spans="1:19" x14ac:dyDescent="0.25">
      <c r="D26">
        <v>1.6E-2</v>
      </c>
      <c r="E26">
        <v>1450</v>
      </c>
      <c r="F26" s="67">
        <f t="shared" si="12"/>
        <v>0.61805555555555558</v>
      </c>
      <c r="G26">
        <v>1453</v>
      </c>
      <c r="H26" s="67">
        <f t="shared" si="13"/>
        <v>0.62013888888888891</v>
      </c>
      <c r="I26" s="44">
        <f t="shared" si="1"/>
        <v>0.62361111111111112</v>
      </c>
      <c r="J26" s="45" t="str">
        <f t="shared" si="2"/>
        <v/>
      </c>
      <c r="K26" s="45">
        <f t="shared" si="3"/>
        <v>2.9999999999999893</v>
      </c>
      <c r="L26" s="45">
        <f t="shared" si="4"/>
        <v>2</v>
      </c>
      <c r="M26" s="54">
        <f t="shared" ca="1" si="5"/>
        <v>1339</v>
      </c>
      <c r="N26" s="45">
        <f t="shared" ca="1" si="6"/>
        <v>79.000000000000043</v>
      </c>
      <c r="O26" s="45">
        <f t="shared" si="7"/>
        <v>0.04</v>
      </c>
      <c r="P26" s="46">
        <f t="shared" si="8"/>
        <v>8.2636616258003528E-3</v>
      </c>
      <c r="Q26" s="45">
        <f t="shared" si="9"/>
        <v>4.7999999999999828E-2</v>
      </c>
      <c r="R26" s="45">
        <f t="shared" si="10"/>
        <v>8.7999999999999828E-2</v>
      </c>
      <c r="S26" s="46">
        <f t="shared" si="11"/>
        <v>5.6263661625800182E-2</v>
      </c>
    </row>
    <row r="27" spans="1:19" x14ac:dyDescent="0.25">
      <c r="A27" s="77">
        <v>36623</v>
      </c>
      <c r="B27" s="71">
        <v>759</v>
      </c>
      <c r="D27">
        <v>0.01</v>
      </c>
      <c r="E27">
        <v>906</v>
      </c>
      <c r="F27" s="67">
        <f t="shared" si="12"/>
        <v>0.37916666666666665</v>
      </c>
      <c r="G27">
        <v>909</v>
      </c>
      <c r="H27" s="67">
        <f t="shared" si="13"/>
        <v>0.38125000000000003</v>
      </c>
      <c r="I27" s="44" t="str">
        <f t="shared" si="1"/>
        <v/>
      </c>
      <c r="J27" s="45">
        <f t="shared" si="2"/>
        <v>3.9999999999999858</v>
      </c>
      <c r="K27" s="45">
        <f t="shared" si="3"/>
        <v>3.0000000000000693</v>
      </c>
      <c r="L27" s="45">
        <f t="shared" si="4"/>
        <v>1</v>
      </c>
      <c r="M27" s="54">
        <f t="shared" ca="1" si="5"/>
        <v>759</v>
      </c>
      <c r="N27" s="45" t="str">
        <f t="shared" si="6"/>
        <v/>
      </c>
      <c r="O27" s="45">
        <f t="shared" si="7"/>
        <v>0.21999999999999922</v>
      </c>
      <c r="P27" s="46">
        <f t="shared" si="8"/>
        <v>0.15635212440691129</v>
      </c>
      <c r="Q27" s="45">
        <f t="shared" si="9"/>
        <v>3.0000000000000693E-2</v>
      </c>
      <c r="R27" s="45">
        <f t="shared" si="10"/>
        <v>0.24999999999999992</v>
      </c>
      <c r="S27" s="46">
        <f t="shared" si="11"/>
        <v>0.18635212440691198</v>
      </c>
    </row>
    <row r="28" spans="1:19" x14ac:dyDescent="0.25">
      <c r="D28">
        <v>0.1</v>
      </c>
      <c r="E28">
        <v>913</v>
      </c>
      <c r="F28" s="67">
        <f t="shared" si="12"/>
        <v>0.3840277777777778</v>
      </c>
      <c r="G28">
        <v>921</v>
      </c>
      <c r="H28" s="67">
        <f t="shared" si="13"/>
        <v>0.38958333333333334</v>
      </c>
      <c r="I28" s="44" t="str">
        <f t="shared" si="1"/>
        <v/>
      </c>
      <c r="J28" s="45">
        <f t="shared" si="2"/>
        <v>10.999999999999961</v>
      </c>
      <c r="K28" s="45">
        <f t="shared" si="3"/>
        <v>7.9999999999999716</v>
      </c>
      <c r="L28" s="45">
        <f t="shared" si="4"/>
        <v>2</v>
      </c>
      <c r="M28" s="54">
        <f t="shared" ca="1" si="5"/>
        <v>759</v>
      </c>
      <c r="N28" s="45" t="str">
        <f t="shared" si="6"/>
        <v/>
      </c>
      <c r="O28" s="45">
        <f t="shared" si="7"/>
        <v>275.54999999999905</v>
      </c>
      <c r="P28" s="46">
        <f t="shared" si="8"/>
        <v>88.324295398676682</v>
      </c>
      <c r="Q28" s="45">
        <f t="shared" si="9"/>
        <v>0.79999999999999716</v>
      </c>
      <c r="R28" s="45">
        <f t="shared" si="10"/>
        <v>276.34999999999906</v>
      </c>
      <c r="S28" s="46">
        <f t="shared" si="11"/>
        <v>89.124295398676679</v>
      </c>
    </row>
    <row r="29" spans="1:19" x14ac:dyDescent="0.25">
      <c r="D29">
        <v>50</v>
      </c>
      <c r="E29">
        <v>932</v>
      </c>
      <c r="F29" s="67">
        <f t="shared" si="12"/>
        <v>0.3972222222222222</v>
      </c>
      <c r="G29">
        <v>1004</v>
      </c>
      <c r="H29" s="67">
        <f t="shared" si="13"/>
        <v>0.41944444444444445</v>
      </c>
      <c r="I29" s="44" t="str">
        <f t="shared" si="1"/>
        <v/>
      </c>
      <c r="J29" s="45">
        <f t="shared" si="2"/>
        <v>9.9999999999999645</v>
      </c>
      <c r="K29" s="45">
        <f t="shared" si="3"/>
        <v>32.000000000000043</v>
      </c>
      <c r="L29" s="45">
        <f t="shared" si="4"/>
        <v>3</v>
      </c>
      <c r="M29" s="54">
        <f t="shared" ca="1" si="5"/>
        <v>759</v>
      </c>
      <c r="N29" s="45" t="str">
        <f t="shared" si="6"/>
        <v/>
      </c>
      <c r="O29" s="45">
        <f t="shared" si="7"/>
        <v>250.49999999999912</v>
      </c>
      <c r="P29" s="46">
        <f t="shared" si="8"/>
        <v>80.294813998796982</v>
      </c>
      <c r="Q29" s="45">
        <f t="shared" si="9"/>
        <v>1600.000000000002</v>
      </c>
      <c r="R29" s="45">
        <f t="shared" si="10"/>
        <v>1850.5000000000011</v>
      </c>
      <c r="S29" s="46">
        <f t="shared" si="11"/>
        <v>1680.2948139987991</v>
      </c>
    </row>
    <row r="30" spans="1:19" x14ac:dyDescent="0.25">
      <c r="D30">
        <v>0.1</v>
      </c>
      <c r="E30">
        <v>1014</v>
      </c>
      <c r="F30" s="67">
        <f t="shared" si="12"/>
        <v>0.42638888888888887</v>
      </c>
      <c r="G30">
        <v>1027</v>
      </c>
      <c r="H30" s="67">
        <f t="shared" si="13"/>
        <v>0.43541666666666662</v>
      </c>
      <c r="I30" s="44">
        <f t="shared" si="1"/>
        <v>0.43888888888888883</v>
      </c>
      <c r="J30" s="45" t="str">
        <f t="shared" si="2"/>
        <v/>
      </c>
      <c r="K30" s="45">
        <f t="shared" si="3"/>
        <v>12.999999999999954</v>
      </c>
      <c r="L30" s="45">
        <f t="shared" si="4"/>
        <v>4</v>
      </c>
      <c r="M30" s="54">
        <f t="shared" ca="1" si="5"/>
        <v>759</v>
      </c>
      <c r="N30" s="45">
        <f t="shared" ca="1" si="6"/>
        <v>152.99999999999994</v>
      </c>
      <c r="O30" s="45">
        <f t="shared" si="7"/>
        <v>0.25</v>
      </c>
      <c r="P30" s="46">
        <f t="shared" si="8"/>
        <v>4.342905372259271E-2</v>
      </c>
      <c r="Q30" s="45">
        <f t="shared" si="9"/>
        <v>1.2999999999999954</v>
      </c>
      <c r="R30" s="45">
        <f t="shared" si="10"/>
        <v>1.5499999999999954</v>
      </c>
      <c r="S30" s="46">
        <f t="shared" si="11"/>
        <v>1.3434290537225881</v>
      </c>
    </row>
    <row r="31" spans="1:19" x14ac:dyDescent="0.25">
      <c r="A31" s="77">
        <v>36626</v>
      </c>
      <c r="B31" s="71">
        <v>1432</v>
      </c>
      <c r="D31">
        <v>0.01</v>
      </c>
      <c r="E31">
        <v>1521</v>
      </c>
      <c r="F31" s="67">
        <f t="shared" si="12"/>
        <v>0.63958333333333328</v>
      </c>
      <c r="G31">
        <v>1523</v>
      </c>
      <c r="H31" s="67">
        <f t="shared" si="13"/>
        <v>0.64097222222222217</v>
      </c>
      <c r="I31" s="44" t="str">
        <f t="shared" si="1"/>
        <v/>
      </c>
      <c r="J31" s="45">
        <f t="shared" si="2"/>
        <v>3.9999999999999858</v>
      </c>
      <c r="K31" s="45">
        <f t="shared" si="3"/>
        <v>1.9999999999999929</v>
      </c>
      <c r="L31" s="45">
        <f t="shared" si="4"/>
        <v>1</v>
      </c>
      <c r="M31" s="54">
        <f t="shared" ca="1" si="5"/>
        <v>1432</v>
      </c>
      <c r="N31" s="45" t="str">
        <f t="shared" si="6"/>
        <v/>
      </c>
      <c r="O31" s="45">
        <f t="shared" si="7"/>
        <v>4.5999999999999833E-2</v>
      </c>
      <c r="P31" s="46">
        <f t="shared" si="8"/>
        <v>4.5741959236187874E-2</v>
      </c>
      <c r="Q31" s="45">
        <f t="shared" si="9"/>
        <v>1.9999999999999931E-2</v>
      </c>
      <c r="R31" s="45">
        <f t="shared" si="10"/>
        <v>6.5999999999999767E-2</v>
      </c>
      <c r="S31" s="46">
        <f t="shared" si="11"/>
        <v>6.5741959236187808E-2</v>
      </c>
    </row>
    <row r="32" spans="1:19" x14ac:dyDescent="0.25">
      <c r="D32">
        <v>1.2999999999999999E-2</v>
      </c>
      <c r="E32">
        <v>1527</v>
      </c>
      <c r="F32" s="67">
        <f t="shared" si="12"/>
        <v>0.64374999999999993</v>
      </c>
      <c r="G32">
        <v>1530</v>
      </c>
      <c r="H32" s="67">
        <f t="shared" si="13"/>
        <v>0.64583333333333337</v>
      </c>
      <c r="I32" s="44" t="str">
        <f t="shared" si="1"/>
        <v/>
      </c>
      <c r="J32" s="45">
        <f t="shared" si="2"/>
        <v>4.9999999999999822</v>
      </c>
      <c r="K32" s="45">
        <f t="shared" si="3"/>
        <v>3.0000000000001492</v>
      </c>
      <c r="L32" s="45">
        <f t="shared" si="4"/>
        <v>2</v>
      </c>
      <c r="M32" s="54">
        <f t="shared" ca="1" si="5"/>
        <v>1432</v>
      </c>
      <c r="N32" s="45" t="str">
        <f t="shared" si="6"/>
        <v/>
      </c>
      <c r="O32" s="45">
        <f t="shared" si="7"/>
        <v>7.7499999999999722E-2</v>
      </c>
      <c r="P32" s="46">
        <f t="shared" si="8"/>
        <v>7.6828274536948932E-2</v>
      </c>
      <c r="Q32" s="45">
        <f t="shared" si="9"/>
        <v>3.9000000000001936E-2</v>
      </c>
      <c r="R32" s="45">
        <f t="shared" si="10"/>
        <v>0.11650000000000166</v>
      </c>
      <c r="S32" s="46">
        <f t="shared" si="11"/>
        <v>0.11582827453695087</v>
      </c>
    </row>
    <row r="33" spans="1:19" x14ac:dyDescent="0.25">
      <c r="D33">
        <v>1.7999999999999999E-2</v>
      </c>
      <c r="E33">
        <v>1535</v>
      </c>
      <c r="F33" s="67">
        <f t="shared" si="12"/>
        <v>0.64930555555555558</v>
      </c>
      <c r="G33">
        <v>1539</v>
      </c>
      <c r="H33" s="67">
        <f t="shared" si="13"/>
        <v>0.65208333333333335</v>
      </c>
      <c r="I33" s="44">
        <f t="shared" si="1"/>
        <v>0.65555555555555556</v>
      </c>
      <c r="J33" s="45" t="str">
        <f t="shared" si="2"/>
        <v/>
      </c>
      <c r="K33" s="45">
        <f t="shared" si="3"/>
        <v>3.9999999999999858</v>
      </c>
      <c r="L33" s="45">
        <f t="shared" si="4"/>
        <v>3</v>
      </c>
      <c r="M33" s="54">
        <f t="shared" ca="1" si="5"/>
        <v>1432</v>
      </c>
      <c r="N33" s="45">
        <f t="shared" ca="1" si="6"/>
        <v>72.000000000000057</v>
      </c>
      <c r="O33" s="45">
        <f t="shared" si="7"/>
        <v>4.4999999999999998E-2</v>
      </c>
      <c r="P33" s="46">
        <f t="shared" si="8"/>
        <v>9.1849285721059895E-3</v>
      </c>
      <c r="Q33" s="45">
        <f t="shared" si="9"/>
        <v>7.1999999999999745E-2</v>
      </c>
      <c r="R33" s="45">
        <f t="shared" si="10"/>
        <v>0.11699999999999974</v>
      </c>
      <c r="S33" s="46">
        <f t="shared" si="11"/>
        <v>8.1184928572105741E-2</v>
      </c>
    </row>
    <row r="34" spans="1:19" x14ac:dyDescent="0.25">
      <c r="A34" s="77">
        <v>36627</v>
      </c>
      <c r="B34" s="71">
        <v>915</v>
      </c>
      <c r="D34">
        <v>0.01</v>
      </c>
      <c r="E34">
        <v>1014</v>
      </c>
      <c r="F34" s="67">
        <f t="shared" si="12"/>
        <v>0.42638888888888887</v>
      </c>
      <c r="G34">
        <v>1049</v>
      </c>
      <c r="H34" s="67">
        <f t="shared" si="13"/>
        <v>0.45069444444444445</v>
      </c>
      <c r="I34" s="44" t="str">
        <f t="shared" si="1"/>
        <v/>
      </c>
      <c r="J34" s="45">
        <f t="shared" si="2"/>
        <v>3.9999999999999858</v>
      </c>
      <c r="K34" s="45">
        <f t="shared" si="3"/>
        <v>35.000000000000036</v>
      </c>
      <c r="L34" s="45">
        <f t="shared" si="4"/>
        <v>1</v>
      </c>
      <c r="M34" s="54">
        <f t="shared" ca="1" si="5"/>
        <v>915</v>
      </c>
      <c r="N34" s="45" t="str">
        <f t="shared" si="6"/>
        <v/>
      </c>
      <c r="O34" s="45">
        <f t="shared" si="7"/>
        <v>0.21999999999999922</v>
      </c>
      <c r="P34" s="46">
        <f t="shared" si="8"/>
        <v>0.15635212440691129</v>
      </c>
      <c r="Q34" s="45">
        <f t="shared" si="9"/>
        <v>0.35000000000000037</v>
      </c>
      <c r="R34" s="45">
        <f t="shared" si="10"/>
        <v>0.56999999999999962</v>
      </c>
      <c r="S34" s="46">
        <f t="shared" si="11"/>
        <v>0.50635212440691169</v>
      </c>
    </row>
    <row r="35" spans="1:19" x14ac:dyDescent="0.25">
      <c r="D35">
        <v>0.1</v>
      </c>
      <c r="E35">
        <v>1053</v>
      </c>
      <c r="F35" s="67">
        <f t="shared" si="12"/>
        <v>0.45347222222222222</v>
      </c>
      <c r="G35">
        <v>1125</v>
      </c>
      <c r="H35" s="67">
        <f t="shared" si="13"/>
        <v>0.47569444444444442</v>
      </c>
      <c r="I35" s="44" t="str">
        <f t="shared" si="1"/>
        <v/>
      </c>
      <c r="J35" s="45">
        <f t="shared" si="2"/>
        <v>9.000000000000048</v>
      </c>
      <c r="K35" s="45">
        <f t="shared" si="3"/>
        <v>31.999999999999964</v>
      </c>
      <c r="L35" s="45">
        <f t="shared" si="4"/>
        <v>2</v>
      </c>
      <c r="M35" s="54">
        <f t="shared" ca="1" si="5"/>
        <v>915</v>
      </c>
      <c r="N35" s="45" t="str">
        <f t="shared" si="6"/>
        <v/>
      </c>
      <c r="O35" s="45">
        <f t="shared" si="7"/>
        <v>225.45000000000121</v>
      </c>
      <c r="P35" s="46">
        <f t="shared" si="8"/>
        <v>72.265332598917922</v>
      </c>
      <c r="Q35" s="45">
        <f t="shared" si="9"/>
        <v>3.1999999999999966</v>
      </c>
      <c r="R35" s="45">
        <f t="shared" si="10"/>
        <v>228.6500000000012</v>
      </c>
      <c r="S35" s="46">
        <f t="shared" si="11"/>
        <v>75.465332598917925</v>
      </c>
    </row>
    <row r="36" spans="1:19" x14ac:dyDescent="0.25">
      <c r="D36">
        <v>50</v>
      </c>
      <c r="E36">
        <v>1134</v>
      </c>
      <c r="F36" s="67">
        <f t="shared" si="12"/>
        <v>0.48194444444444445</v>
      </c>
      <c r="G36">
        <v>1159</v>
      </c>
      <c r="H36" s="67">
        <f t="shared" si="13"/>
        <v>0.4993055555555555</v>
      </c>
      <c r="I36" s="44">
        <f t="shared" si="1"/>
        <v>0.50277777777777777</v>
      </c>
      <c r="J36" s="45" t="str">
        <f t="shared" si="2"/>
        <v/>
      </c>
      <c r="K36" s="45">
        <f t="shared" si="3"/>
        <v>24.999999999999911</v>
      </c>
      <c r="L36" s="45">
        <f t="shared" si="4"/>
        <v>3</v>
      </c>
      <c r="M36" s="54">
        <f t="shared" ca="1" si="5"/>
        <v>915</v>
      </c>
      <c r="N36" s="45">
        <f t="shared" ca="1" si="6"/>
        <v>168.99999999999997</v>
      </c>
      <c r="O36" s="45">
        <f t="shared" si="7"/>
        <v>125</v>
      </c>
      <c r="P36" s="46">
        <f t="shared" si="8"/>
        <v>14.102364719732718</v>
      </c>
      <c r="Q36" s="45">
        <f t="shared" si="9"/>
        <v>1249.9999999999955</v>
      </c>
      <c r="R36" s="45">
        <f t="shared" si="10"/>
        <v>1374.9999999999955</v>
      </c>
      <c r="S36" s="46">
        <f t="shared" si="11"/>
        <v>1264.1023647197283</v>
      </c>
    </row>
    <row r="37" spans="1:19" x14ac:dyDescent="0.25">
      <c r="A37" s="77">
        <v>36627</v>
      </c>
      <c r="B37" s="71">
        <v>1339</v>
      </c>
      <c r="D37">
        <v>0.01</v>
      </c>
      <c r="E37">
        <v>1420</v>
      </c>
      <c r="F37" s="67">
        <f t="shared" si="12"/>
        <v>0.59722222222222221</v>
      </c>
      <c r="G37">
        <v>1423</v>
      </c>
      <c r="H37" s="67">
        <f t="shared" si="13"/>
        <v>0.59930555555555554</v>
      </c>
      <c r="I37" s="44" t="str">
        <f t="shared" si="1"/>
        <v/>
      </c>
      <c r="J37" s="45">
        <f t="shared" si="2"/>
        <v>1.9999999999999929</v>
      </c>
      <c r="K37" s="45">
        <f t="shared" si="3"/>
        <v>2.9999999999999893</v>
      </c>
      <c r="L37" s="45">
        <f t="shared" si="4"/>
        <v>1</v>
      </c>
      <c r="M37" s="54">
        <f t="shared" ca="1" si="5"/>
        <v>1339</v>
      </c>
      <c r="N37" s="45" t="str">
        <f t="shared" si="6"/>
        <v/>
      </c>
      <c r="O37" s="45">
        <f t="shared" si="7"/>
        <v>2.3999999999999914E-2</v>
      </c>
      <c r="P37" s="46">
        <f t="shared" si="8"/>
        <v>2.3778126234572466E-2</v>
      </c>
      <c r="Q37" s="45">
        <f t="shared" si="9"/>
        <v>2.9999999999999895E-2</v>
      </c>
      <c r="R37" s="45">
        <f t="shared" si="10"/>
        <v>5.3999999999999812E-2</v>
      </c>
      <c r="S37" s="46">
        <f t="shared" si="11"/>
        <v>5.3778126234572357E-2</v>
      </c>
    </row>
    <row r="38" spans="1:19" x14ac:dyDescent="0.25">
      <c r="D38">
        <v>1.4E-2</v>
      </c>
      <c r="E38">
        <v>1425</v>
      </c>
      <c r="F38" s="67">
        <f t="shared" si="12"/>
        <v>0.60069444444444442</v>
      </c>
      <c r="G38">
        <v>1428</v>
      </c>
      <c r="H38" s="67">
        <f t="shared" si="13"/>
        <v>0.60277777777777775</v>
      </c>
      <c r="I38" s="44" t="str">
        <f t="shared" si="1"/>
        <v/>
      </c>
      <c r="J38" s="45">
        <f t="shared" si="2"/>
        <v>5.9999999999999787</v>
      </c>
      <c r="K38" s="45">
        <f t="shared" si="3"/>
        <v>2.9999999999999893</v>
      </c>
      <c r="L38" s="45">
        <f t="shared" si="4"/>
        <v>2</v>
      </c>
      <c r="M38" s="54">
        <f t="shared" ca="1" si="5"/>
        <v>1339</v>
      </c>
      <c r="N38" s="45" t="str">
        <f t="shared" si="6"/>
        <v/>
      </c>
      <c r="O38" s="45">
        <f t="shared" si="7"/>
        <v>0.64199999999999779</v>
      </c>
      <c r="P38" s="46">
        <f t="shared" si="8"/>
        <v>0.41967609858328181</v>
      </c>
      <c r="Q38" s="45">
        <f t="shared" si="9"/>
        <v>4.199999999999985E-2</v>
      </c>
      <c r="R38" s="45">
        <f t="shared" si="10"/>
        <v>0.68399999999999761</v>
      </c>
      <c r="S38" s="46">
        <f t="shared" si="11"/>
        <v>0.46167609858328168</v>
      </c>
    </row>
    <row r="39" spans="1:19" x14ac:dyDescent="0.25">
      <c r="D39">
        <v>0.2</v>
      </c>
      <c r="E39">
        <v>1434</v>
      </c>
      <c r="F39" s="67">
        <f t="shared" si="12"/>
        <v>0.6069444444444444</v>
      </c>
      <c r="G39">
        <v>1438</v>
      </c>
      <c r="H39" s="67">
        <f t="shared" si="13"/>
        <v>0.60972222222222217</v>
      </c>
      <c r="I39" s="44">
        <f t="shared" ref="I39:I102" si="14">IF(OR(A40&lt;&gt;"",D40=""),H39+TIME(0,5,0),"")</f>
        <v>0.61319444444444438</v>
      </c>
      <c r="J39" s="45" t="str">
        <f t="shared" ref="J39:J102" si="15">IF(AND(OR(AND(A39&lt;&gt;"",A40=""),AND(A39="",A40="")),D40&lt;&gt;""),(F40-H39)*1440,"")</f>
        <v/>
      </c>
      <c r="K39" s="45">
        <f t="shared" ref="K39:K102" si="16">(H39-F39)*1440</f>
        <v>3.9999999999999858</v>
      </c>
      <c r="L39" s="45">
        <f t="shared" ref="L39:L102" si="17">IF(A39&lt;&gt;"",1,L38+1)</f>
        <v>3</v>
      </c>
      <c r="M39" s="54">
        <f t="shared" ref="M39:M102" ca="1" si="18">OFFSET(B39,-L39+1,0)</f>
        <v>1339</v>
      </c>
      <c r="N39" s="45">
        <f t="shared" ref="N39:N102" ca="1" si="19">IF(I39&lt;&gt;"",(I39-VALUE(CONCATENATE(LEFT(M39,LEN(M39)-2),":",RIGHT(M39,2))))*1440,"")</f>
        <v>63.999999999999929</v>
      </c>
      <c r="O39" s="45">
        <f t="shared" ref="O39:O102" si="20">IF(J39&lt;&gt;"",(D39+D40)*J39/2,D39*5/2)</f>
        <v>0.5</v>
      </c>
      <c r="P39" s="46">
        <f t="shared" ref="P39:P102" si="21">IF(J39&lt;&gt;"",(D40-D39)*J39/LN((D40+0.000001)/(D39+0.000001)),-5*(D39-0.000001)/(LN(1/D39)-13.8155))</f>
        <v>8.192609482288947E-2</v>
      </c>
      <c r="Q39" s="45">
        <f t="shared" ref="Q39:Q102" si="22">(D39*K39)</f>
        <v>0.79999999999999716</v>
      </c>
      <c r="R39" s="45">
        <f t="shared" ref="R39:R102" si="23">O39+Q39</f>
        <v>1.2999999999999972</v>
      </c>
      <c r="S39" s="46">
        <f t="shared" ref="S39:S102" si="24">P39+Q39</f>
        <v>0.88192609482288664</v>
      </c>
    </row>
    <row r="40" spans="1:19" x14ac:dyDescent="0.25">
      <c r="A40" s="77">
        <v>36628</v>
      </c>
      <c r="B40" s="71">
        <v>1310</v>
      </c>
      <c r="D40">
        <v>0.01</v>
      </c>
      <c r="E40">
        <v>1455</v>
      </c>
      <c r="F40" s="67">
        <f t="shared" si="12"/>
        <v>0.62152777777777779</v>
      </c>
      <c r="G40">
        <v>1457</v>
      </c>
      <c r="H40" s="67">
        <f t="shared" si="13"/>
        <v>0.62291666666666667</v>
      </c>
      <c r="I40" s="44" t="str">
        <f t="shared" si="14"/>
        <v/>
      </c>
      <c r="J40" s="45">
        <f t="shared" si="15"/>
        <v>25.000000000000071</v>
      </c>
      <c r="K40" s="45">
        <f t="shared" si="16"/>
        <v>1.9999999999999929</v>
      </c>
      <c r="L40" s="45">
        <f t="shared" si="17"/>
        <v>1</v>
      </c>
      <c r="M40" s="54">
        <f t="shared" ca="1" si="18"/>
        <v>1310</v>
      </c>
      <c r="N40" s="45" t="str">
        <f t="shared" si="19"/>
        <v/>
      </c>
      <c r="O40" s="45">
        <f t="shared" si="20"/>
        <v>0.25000000000000072</v>
      </c>
      <c r="P40" s="46" t="e">
        <f>IF(J40&lt;&gt;"",(D41-D40)*J40/LN((D41+0.000001)/(D40+0.000001)),-5*(D40-0.000001)/(LN(1/D40)-13.8155))</f>
        <v>#DIV/0!</v>
      </c>
      <c r="Q40" s="45">
        <f t="shared" si="22"/>
        <v>1.9999999999999931E-2</v>
      </c>
      <c r="R40" s="45">
        <f t="shared" si="23"/>
        <v>0.27000000000000063</v>
      </c>
      <c r="S40" s="46" t="e">
        <f t="shared" si="24"/>
        <v>#DIV/0!</v>
      </c>
    </row>
    <row r="41" spans="1:19" x14ac:dyDescent="0.25">
      <c r="D41">
        <v>0.01</v>
      </c>
      <c r="E41">
        <v>1522</v>
      </c>
      <c r="F41" s="67">
        <f t="shared" si="12"/>
        <v>0.64027777777777783</v>
      </c>
      <c r="G41">
        <v>1523</v>
      </c>
      <c r="H41" s="67">
        <f t="shared" si="13"/>
        <v>0.64097222222222217</v>
      </c>
      <c r="I41" s="44" t="str">
        <f t="shared" si="14"/>
        <v/>
      </c>
      <c r="J41" s="45">
        <f t="shared" si="15"/>
        <v>23.000000000000078</v>
      </c>
      <c r="K41" s="45">
        <f t="shared" si="16"/>
        <v>0.99999999999983658</v>
      </c>
      <c r="L41" s="45">
        <f t="shared" si="17"/>
        <v>2</v>
      </c>
      <c r="M41" s="54">
        <f t="shared" ca="1" si="18"/>
        <v>1310</v>
      </c>
      <c r="N41" s="45" t="str">
        <f t="shared" si="19"/>
        <v/>
      </c>
      <c r="O41" s="45">
        <f t="shared" si="20"/>
        <v>0.23000000000000079</v>
      </c>
      <c r="P41" s="46" t="e">
        <f t="shared" si="21"/>
        <v>#DIV/0!</v>
      </c>
      <c r="Q41" s="45">
        <f t="shared" si="22"/>
        <v>9.9999999999983661E-3</v>
      </c>
      <c r="R41" s="45">
        <f t="shared" si="23"/>
        <v>0.23999999999999916</v>
      </c>
      <c r="S41" s="46" t="e">
        <f t="shared" si="24"/>
        <v>#DIV/0!</v>
      </c>
    </row>
    <row r="42" spans="1:19" x14ac:dyDescent="0.25">
      <c r="D42">
        <v>0.01</v>
      </c>
      <c r="E42">
        <v>1546</v>
      </c>
      <c r="F42" s="67">
        <f t="shared" si="12"/>
        <v>0.65694444444444444</v>
      </c>
      <c r="G42">
        <v>1548</v>
      </c>
      <c r="H42" s="67">
        <f t="shared" si="13"/>
        <v>0.65833333333333333</v>
      </c>
      <c r="I42" s="44">
        <f t="shared" si="14"/>
        <v>0.66180555555555554</v>
      </c>
      <c r="J42" s="45" t="str">
        <f t="shared" si="15"/>
        <v/>
      </c>
      <c r="K42" s="45">
        <f t="shared" si="16"/>
        <v>1.9999999999999929</v>
      </c>
      <c r="L42" s="45">
        <f t="shared" si="17"/>
        <v>3</v>
      </c>
      <c r="M42" s="54">
        <f t="shared" ca="1" si="18"/>
        <v>1310</v>
      </c>
      <c r="N42" s="45">
        <f t="shared" ca="1" si="19"/>
        <v>163.00000000000006</v>
      </c>
      <c r="O42" s="45">
        <f t="shared" si="20"/>
        <v>2.5000000000000001E-2</v>
      </c>
      <c r="P42" s="46">
        <f t="shared" si="21"/>
        <v>5.4281443780592247E-3</v>
      </c>
      <c r="Q42" s="45">
        <f t="shared" si="22"/>
        <v>1.9999999999999931E-2</v>
      </c>
      <c r="R42" s="45">
        <f t="shared" si="23"/>
        <v>4.4999999999999929E-2</v>
      </c>
      <c r="S42" s="46">
        <f t="shared" si="24"/>
        <v>2.5428144378059157E-2</v>
      </c>
    </row>
    <row r="43" spans="1:19" x14ac:dyDescent="0.25">
      <c r="A43" s="77">
        <v>36629</v>
      </c>
      <c r="B43" s="71">
        <v>1402</v>
      </c>
      <c r="D43">
        <v>0.01</v>
      </c>
      <c r="E43">
        <v>1423</v>
      </c>
      <c r="F43" s="67">
        <f t="shared" si="12"/>
        <v>0.59930555555555554</v>
      </c>
      <c r="G43">
        <v>1427</v>
      </c>
      <c r="H43" s="67">
        <f t="shared" si="13"/>
        <v>0.6020833333333333</v>
      </c>
      <c r="I43" s="44" t="str">
        <f t="shared" si="14"/>
        <v/>
      </c>
      <c r="J43" s="45">
        <f t="shared" si="15"/>
        <v>1.9999999999999929</v>
      </c>
      <c r="K43" s="45">
        <f t="shared" si="16"/>
        <v>3.9999999999999858</v>
      </c>
      <c r="L43" s="45">
        <f t="shared" si="17"/>
        <v>1</v>
      </c>
      <c r="M43" s="54">
        <f t="shared" ca="1" si="18"/>
        <v>1402</v>
      </c>
      <c r="N43" s="45" t="str">
        <f t="shared" si="19"/>
        <v/>
      </c>
      <c r="O43" s="45">
        <f t="shared" si="20"/>
        <v>2.3999999999999914E-2</v>
      </c>
      <c r="P43" s="46">
        <f t="shared" si="21"/>
        <v>2.3778126234572466E-2</v>
      </c>
      <c r="Q43" s="45">
        <f t="shared" si="22"/>
        <v>3.9999999999999862E-2</v>
      </c>
      <c r="R43" s="45">
        <f t="shared" si="23"/>
        <v>6.3999999999999779E-2</v>
      </c>
      <c r="S43" s="46">
        <f t="shared" si="24"/>
        <v>6.3778126234572324E-2</v>
      </c>
    </row>
    <row r="44" spans="1:19" x14ac:dyDescent="0.25">
      <c r="D44">
        <v>1.4E-2</v>
      </c>
      <c r="E44">
        <v>1429</v>
      </c>
      <c r="F44" s="67">
        <f t="shared" si="12"/>
        <v>0.60347222222222219</v>
      </c>
      <c r="G44">
        <v>1434</v>
      </c>
      <c r="H44" s="67">
        <f t="shared" si="13"/>
        <v>0.6069444444444444</v>
      </c>
      <c r="I44" s="44" t="str">
        <f t="shared" si="14"/>
        <v/>
      </c>
      <c r="J44" s="45">
        <f t="shared" si="15"/>
        <v>3.0000000000001492</v>
      </c>
      <c r="K44" s="45">
        <f t="shared" si="16"/>
        <v>4.9999999999999822</v>
      </c>
      <c r="L44" s="45">
        <f t="shared" si="17"/>
        <v>2</v>
      </c>
      <c r="M44" s="54">
        <f t="shared" ca="1" si="18"/>
        <v>1402</v>
      </c>
      <c r="N44" s="45" t="str">
        <f t="shared" si="19"/>
        <v/>
      </c>
      <c r="O44" s="45">
        <f t="shared" si="20"/>
        <v>5.1000000000002543E-2</v>
      </c>
      <c r="P44" s="46">
        <f t="shared" si="21"/>
        <v>5.0469150474532723E-2</v>
      </c>
      <c r="Q44" s="45">
        <f t="shared" si="22"/>
        <v>6.9999999999999757E-2</v>
      </c>
      <c r="R44" s="45">
        <f t="shared" si="23"/>
        <v>0.1210000000000023</v>
      </c>
      <c r="S44" s="46">
        <f t="shared" si="24"/>
        <v>0.12046915047453248</v>
      </c>
    </row>
    <row r="45" spans="1:19" x14ac:dyDescent="0.25">
      <c r="D45">
        <v>0.02</v>
      </c>
      <c r="E45">
        <v>1437</v>
      </c>
      <c r="F45" s="67">
        <f t="shared" si="12"/>
        <v>0.60902777777777783</v>
      </c>
      <c r="G45">
        <v>1440</v>
      </c>
      <c r="H45" s="67">
        <f t="shared" si="13"/>
        <v>0.61111111111111105</v>
      </c>
      <c r="I45" s="44">
        <f t="shared" si="14"/>
        <v>0.61458333333333326</v>
      </c>
      <c r="J45" s="45" t="str">
        <f t="shared" si="15"/>
        <v/>
      </c>
      <c r="K45" s="45">
        <f t="shared" si="16"/>
        <v>2.9999999999998295</v>
      </c>
      <c r="L45" s="45">
        <f t="shared" si="17"/>
        <v>3</v>
      </c>
      <c r="M45" s="54">
        <f t="shared" ca="1" si="18"/>
        <v>1402</v>
      </c>
      <c r="N45" s="45">
        <f t="shared" ca="1" si="19"/>
        <v>42.999999999999844</v>
      </c>
      <c r="O45" s="45">
        <f t="shared" si="20"/>
        <v>0.05</v>
      </c>
      <c r="P45" s="46">
        <f t="shared" si="21"/>
        <v>1.0096958881694557E-2</v>
      </c>
      <c r="Q45" s="45">
        <f t="shared" si="22"/>
        <v>5.9999999999996591E-2</v>
      </c>
      <c r="R45" s="45">
        <f t="shared" si="23"/>
        <v>0.1099999999999966</v>
      </c>
      <c r="S45" s="46">
        <f t="shared" si="24"/>
        <v>7.0096958881691152E-2</v>
      </c>
    </row>
    <row r="46" spans="1:19" x14ac:dyDescent="0.25">
      <c r="A46" s="77">
        <v>36633</v>
      </c>
      <c r="B46" s="71">
        <v>823</v>
      </c>
      <c r="D46">
        <v>0.01</v>
      </c>
      <c r="E46">
        <v>909</v>
      </c>
      <c r="F46" s="67">
        <f t="shared" si="12"/>
        <v>0.38125000000000003</v>
      </c>
      <c r="G46">
        <v>911</v>
      </c>
      <c r="H46" s="67">
        <f t="shared" si="13"/>
        <v>0.38263888888888892</v>
      </c>
      <c r="I46" s="44" t="str">
        <f t="shared" si="14"/>
        <v/>
      </c>
      <c r="J46" s="45">
        <f t="shared" si="15"/>
        <v>13.99999999999995</v>
      </c>
      <c r="K46" s="45">
        <f t="shared" si="16"/>
        <v>1.9999999999999929</v>
      </c>
      <c r="L46" s="45">
        <f t="shared" si="17"/>
        <v>1</v>
      </c>
      <c r="M46" s="54">
        <f t="shared" ca="1" si="18"/>
        <v>823</v>
      </c>
      <c r="N46" s="45" t="str">
        <f t="shared" si="19"/>
        <v/>
      </c>
      <c r="O46" s="45">
        <f t="shared" si="20"/>
        <v>350.06999999999874</v>
      </c>
      <c r="P46" s="46">
        <f t="shared" si="21"/>
        <v>82.17122699221872</v>
      </c>
      <c r="Q46" s="45">
        <f t="shared" si="22"/>
        <v>1.9999999999999931E-2</v>
      </c>
      <c r="R46" s="45">
        <f t="shared" si="23"/>
        <v>350.08999999999872</v>
      </c>
      <c r="S46" s="46">
        <f t="shared" si="24"/>
        <v>82.191226992218716</v>
      </c>
    </row>
    <row r="47" spans="1:19" x14ac:dyDescent="0.25">
      <c r="D47">
        <v>50</v>
      </c>
      <c r="E47">
        <v>925</v>
      </c>
      <c r="F47" s="67">
        <f t="shared" si="12"/>
        <v>0.3923611111111111</v>
      </c>
      <c r="G47">
        <v>1000</v>
      </c>
      <c r="H47" s="67">
        <f t="shared" si="13"/>
        <v>0.41666666666666669</v>
      </c>
      <c r="I47" s="44">
        <f t="shared" si="14"/>
        <v>0.4201388888888889</v>
      </c>
      <c r="J47" s="45" t="str">
        <f t="shared" si="15"/>
        <v/>
      </c>
      <c r="K47" s="45">
        <f t="shared" si="16"/>
        <v>35.000000000000036</v>
      </c>
      <c r="L47" s="45">
        <f t="shared" si="17"/>
        <v>2</v>
      </c>
      <c r="M47" s="54">
        <f t="shared" ca="1" si="18"/>
        <v>823</v>
      </c>
      <c r="N47" s="45">
        <f t="shared" ca="1" si="19"/>
        <v>102.00000000000004</v>
      </c>
      <c r="O47" s="45">
        <f t="shared" si="20"/>
        <v>125</v>
      </c>
      <c r="P47" s="46">
        <f t="shared" si="21"/>
        <v>14.102364719732718</v>
      </c>
      <c r="Q47" s="45">
        <f t="shared" si="22"/>
        <v>1750.0000000000018</v>
      </c>
      <c r="R47" s="45">
        <f t="shared" si="23"/>
        <v>1875.0000000000018</v>
      </c>
      <c r="S47" s="46">
        <f t="shared" si="24"/>
        <v>1764.1023647197346</v>
      </c>
    </row>
    <row r="48" spans="1:19" x14ac:dyDescent="0.25">
      <c r="A48" s="77">
        <v>36633</v>
      </c>
      <c r="B48" s="71">
        <v>1443</v>
      </c>
      <c r="D48">
        <v>1.2E-2</v>
      </c>
      <c r="E48">
        <v>1529</v>
      </c>
      <c r="F48" s="67">
        <f t="shared" si="12"/>
        <v>0.64513888888888882</v>
      </c>
      <c r="G48">
        <v>1533</v>
      </c>
      <c r="H48" s="67">
        <f t="shared" si="13"/>
        <v>0.6479166666666667</v>
      </c>
      <c r="I48" s="44" t="str">
        <f t="shared" si="14"/>
        <v/>
      </c>
      <c r="J48" s="45">
        <f t="shared" si="15"/>
        <v>9.9999999999999645</v>
      </c>
      <c r="K48" s="45">
        <f t="shared" si="16"/>
        <v>4.0000000000001457</v>
      </c>
      <c r="L48" s="45">
        <f t="shared" si="17"/>
        <v>1</v>
      </c>
      <c r="M48" s="54">
        <f t="shared" ca="1" si="18"/>
        <v>1443</v>
      </c>
      <c r="N48" s="45" t="str">
        <f t="shared" si="19"/>
        <v/>
      </c>
      <c r="O48" s="45">
        <f t="shared" si="20"/>
        <v>1.5599999999999945</v>
      </c>
      <c r="P48" s="46">
        <f t="shared" si="21"/>
        <v>0.89474454224393318</v>
      </c>
      <c r="Q48" s="45">
        <f t="shared" si="22"/>
        <v>4.800000000000175E-2</v>
      </c>
      <c r="R48" s="45">
        <f t="shared" si="23"/>
        <v>1.6079999999999963</v>
      </c>
      <c r="S48" s="46">
        <f t="shared" si="24"/>
        <v>0.94274454224393489</v>
      </c>
    </row>
    <row r="49" spans="1:19" x14ac:dyDescent="0.25">
      <c r="D49">
        <v>0.3</v>
      </c>
      <c r="E49">
        <v>1543</v>
      </c>
      <c r="F49" s="67">
        <f t="shared" si="12"/>
        <v>0.65486111111111112</v>
      </c>
      <c r="G49">
        <v>1548</v>
      </c>
      <c r="H49" s="67">
        <f t="shared" si="13"/>
        <v>0.65833333333333333</v>
      </c>
      <c r="I49" s="44" t="str">
        <f t="shared" si="14"/>
        <v/>
      </c>
      <c r="J49" s="45">
        <f t="shared" si="15"/>
        <v>6.9999999999999751</v>
      </c>
      <c r="K49" s="45">
        <f t="shared" si="16"/>
        <v>4.9999999999999822</v>
      </c>
      <c r="L49" s="45">
        <f t="shared" si="17"/>
        <v>2</v>
      </c>
      <c r="M49" s="54">
        <f t="shared" ca="1" si="18"/>
        <v>1443</v>
      </c>
      <c r="N49" s="45" t="str">
        <f t="shared" si="19"/>
        <v/>
      </c>
      <c r="O49" s="45">
        <f t="shared" si="20"/>
        <v>1.3124999999999953</v>
      </c>
      <c r="P49" s="46">
        <f t="shared" si="21"/>
        <v>1.1361305400812398</v>
      </c>
      <c r="Q49" s="45">
        <f t="shared" si="22"/>
        <v>1.4999999999999947</v>
      </c>
      <c r="R49" s="45">
        <f t="shared" si="23"/>
        <v>2.8124999999999902</v>
      </c>
      <c r="S49" s="46">
        <f t="shared" si="24"/>
        <v>2.6361305400812345</v>
      </c>
    </row>
    <row r="50" spans="1:19" x14ac:dyDescent="0.25">
      <c r="D50">
        <v>7.4999999999999997E-2</v>
      </c>
      <c r="E50">
        <v>1555</v>
      </c>
      <c r="F50" s="67">
        <f t="shared" si="12"/>
        <v>0.66319444444444442</v>
      </c>
      <c r="G50">
        <v>1559</v>
      </c>
      <c r="H50" s="67">
        <f t="shared" si="13"/>
        <v>0.66597222222222219</v>
      </c>
      <c r="I50" s="44" t="str">
        <f t="shared" si="14"/>
        <v/>
      </c>
      <c r="J50" s="45">
        <f t="shared" si="15"/>
        <v>12.999999999999954</v>
      </c>
      <c r="K50" s="45">
        <f t="shared" si="16"/>
        <v>3.9999999999999858</v>
      </c>
      <c r="L50" s="45">
        <f t="shared" si="17"/>
        <v>3</v>
      </c>
      <c r="M50" s="54">
        <f t="shared" ca="1" si="18"/>
        <v>1443</v>
      </c>
      <c r="N50" s="45" t="str">
        <f t="shared" si="19"/>
        <v/>
      </c>
      <c r="O50" s="45">
        <f t="shared" si="20"/>
        <v>5.0374999999999819</v>
      </c>
      <c r="P50" s="46">
        <f t="shared" si="21"/>
        <v>3.6376574143168603</v>
      </c>
      <c r="Q50" s="45">
        <f t="shared" si="22"/>
        <v>0.29999999999999893</v>
      </c>
      <c r="R50" s="45">
        <f t="shared" si="23"/>
        <v>5.3374999999999808</v>
      </c>
      <c r="S50" s="46">
        <f t="shared" si="24"/>
        <v>3.9376574143168592</v>
      </c>
    </row>
    <row r="51" spans="1:19" x14ac:dyDescent="0.25">
      <c r="D51">
        <v>0.7</v>
      </c>
      <c r="E51">
        <v>1612</v>
      </c>
      <c r="F51" s="67">
        <f t="shared" si="12"/>
        <v>0.67499999999999993</v>
      </c>
      <c r="G51">
        <v>1616</v>
      </c>
      <c r="H51" s="67">
        <f t="shared" si="13"/>
        <v>0.6777777777777777</v>
      </c>
      <c r="I51" s="44">
        <f t="shared" si="14"/>
        <v>0.68124999999999991</v>
      </c>
      <c r="J51" s="45" t="str">
        <f t="shared" si="15"/>
        <v/>
      </c>
      <c r="K51" s="45">
        <f t="shared" si="16"/>
        <v>3.9999999999999858</v>
      </c>
      <c r="L51" s="45">
        <f t="shared" si="17"/>
        <v>4</v>
      </c>
      <c r="M51" s="54">
        <f t="shared" ca="1" si="18"/>
        <v>1443</v>
      </c>
      <c r="N51" s="45">
        <f t="shared" ca="1" si="19"/>
        <v>97.999999999999815</v>
      </c>
      <c r="O51" s="45">
        <f t="shared" si="20"/>
        <v>1.75</v>
      </c>
      <c r="P51" s="46">
        <f t="shared" si="21"/>
        <v>0.26005204655095465</v>
      </c>
      <c r="Q51" s="45">
        <f t="shared" si="22"/>
        <v>2.7999999999999901</v>
      </c>
      <c r="R51" s="45">
        <f t="shared" si="23"/>
        <v>4.5499999999999901</v>
      </c>
      <c r="S51" s="46">
        <f t="shared" si="24"/>
        <v>3.0600520465509446</v>
      </c>
    </row>
    <row r="52" spans="1:19" x14ac:dyDescent="0.25">
      <c r="A52" s="77">
        <v>36634</v>
      </c>
      <c r="B52" s="71">
        <v>1043</v>
      </c>
      <c r="D52">
        <v>1.2E-2</v>
      </c>
      <c r="E52">
        <v>1119</v>
      </c>
      <c r="F52" s="67">
        <f t="shared" si="12"/>
        <v>0.47152777777777777</v>
      </c>
      <c r="G52">
        <v>1121</v>
      </c>
      <c r="H52" s="67">
        <f t="shared" si="13"/>
        <v>0.47291666666666665</v>
      </c>
      <c r="I52" s="44" t="str">
        <f t="shared" si="14"/>
        <v/>
      </c>
      <c r="J52" s="45">
        <f t="shared" si="15"/>
        <v>9.000000000000048</v>
      </c>
      <c r="K52" s="45">
        <f t="shared" si="16"/>
        <v>1.9999999999999929</v>
      </c>
      <c r="L52" s="45">
        <f t="shared" si="17"/>
        <v>1</v>
      </c>
      <c r="M52" s="54">
        <f t="shared" ca="1" si="18"/>
        <v>1043</v>
      </c>
      <c r="N52" s="45" t="str">
        <f t="shared" si="19"/>
        <v/>
      </c>
      <c r="O52" s="45">
        <f t="shared" si="20"/>
        <v>90.054000000000485</v>
      </c>
      <c r="P52" s="46">
        <f t="shared" si="21"/>
        <v>24.249114732478418</v>
      </c>
      <c r="Q52" s="45">
        <f t="shared" si="22"/>
        <v>2.3999999999999914E-2</v>
      </c>
      <c r="R52" s="45">
        <f t="shared" si="23"/>
        <v>90.078000000000486</v>
      </c>
      <c r="S52" s="46">
        <f t="shared" si="24"/>
        <v>24.273114732478419</v>
      </c>
    </row>
    <row r="53" spans="1:19" x14ac:dyDescent="0.25">
      <c r="D53">
        <v>20</v>
      </c>
      <c r="E53">
        <v>1130</v>
      </c>
      <c r="F53" s="67">
        <f t="shared" si="12"/>
        <v>0.47916666666666669</v>
      </c>
      <c r="G53">
        <v>1143</v>
      </c>
      <c r="H53" s="67">
        <f t="shared" si="13"/>
        <v>0.48819444444444443</v>
      </c>
      <c r="I53" s="44">
        <f t="shared" si="14"/>
        <v>0.49166666666666664</v>
      </c>
      <c r="J53" s="45" t="str">
        <f t="shared" si="15"/>
        <v/>
      </c>
      <c r="K53" s="45">
        <f t="shared" si="16"/>
        <v>12.999999999999954</v>
      </c>
      <c r="L53" s="45">
        <f t="shared" si="17"/>
        <v>2</v>
      </c>
      <c r="M53" s="54">
        <f t="shared" ca="1" si="18"/>
        <v>1043</v>
      </c>
      <c r="N53" s="45">
        <f t="shared" ca="1" si="19"/>
        <v>64.999999999999929</v>
      </c>
      <c r="O53" s="45">
        <f t="shared" si="20"/>
        <v>50</v>
      </c>
      <c r="P53" s="46">
        <f t="shared" si="21"/>
        <v>5.9484036251947776</v>
      </c>
      <c r="Q53" s="45">
        <f t="shared" si="22"/>
        <v>259.99999999999909</v>
      </c>
      <c r="R53" s="45">
        <f t="shared" si="23"/>
        <v>309.99999999999909</v>
      </c>
      <c r="S53" s="46">
        <f t="shared" si="24"/>
        <v>265.94840362519386</v>
      </c>
    </row>
    <row r="54" spans="1:19" x14ac:dyDescent="0.25">
      <c r="A54" s="77">
        <v>36634</v>
      </c>
      <c r="B54" s="71">
        <v>1332</v>
      </c>
      <c r="D54">
        <v>1.6E-2</v>
      </c>
      <c r="E54">
        <v>1403</v>
      </c>
      <c r="F54" s="67">
        <f t="shared" si="12"/>
        <v>0.5854166666666667</v>
      </c>
      <c r="G54">
        <v>1413</v>
      </c>
      <c r="H54" s="67">
        <f t="shared" si="13"/>
        <v>0.59236111111111112</v>
      </c>
      <c r="I54" s="44" t="str">
        <f t="shared" si="14"/>
        <v/>
      </c>
      <c r="J54" s="45">
        <f t="shared" si="15"/>
        <v>8.999999999999968</v>
      </c>
      <c r="K54" s="45">
        <f t="shared" si="16"/>
        <v>9.9999999999999645</v>
      </c>
      <c r="L54" s="45">
        <f t="shared" si="17"/>
        <v>1</v>
      </c>
      <c r="M54" s="54">
        <f t="shared" ca="1" si="18"/>
        <v>1332</v>
      </c>
      <c r="N54" s="45" t="str">
        <f t="shared" si="19"/>
        <v/>
      </c>
      <c r="O54" s="45">
        <f t="shared" si="20"/>
        <v>0.79199999999999715</v>
      </c>
      <c r="P54" s="46">
        <f t="shared" si="21"/>
        <v>0.56285939820257502</v>
      </c>
      <c r="Q54" s="45">
        <f t="shared" si="22"/>
        <v>0.15999999999999945</v>
      </c>
      <c r="R54" s="45">
        <f t="shared" si="23"/>
        <v>0.95199999999999663</v>
      </c>
      <c r="S54" s="46">
        <f t="shared" si="24"/>
        <v>0.7228593982025745</v>
      </c>
    </row>
    <row r="55" spans="1:19" x14ac:dyDescent="0.25">
      <c r="D55">
        <v>0.16</v>
      </c>
      <c r="E55">
        <v>1422</v>
      </c>
      <c r="F55" s="67">
        <f t="shared" si="12"/>
        <v>0.59861111111111109</v>
      </c>
      <c r="G55">
        <v>1425</v>
      </c>
      <c r="H55" s="67">
        <f t="shared" si="13"/>
        <v>0.60069444444444442</v>
      </c>
      <c r="I55" s="44" t="str">
        <f t="shared" si="14"/>
        <v/>
      </c>
      <c r="J55" s="45">
        <f t="shared" si="15"/>
        <v>4.9999999999999822</v>
      </c>
      <c r="K55" s="45">
        <f t="shared" si="16"/>
        <v>2.9999999999999893</v>
      </c>
      <c r="L55" s="45">
        <f t="shared" si="17"/>
        <v>2</v>
      </c>
      <c r="M55" s="54">
        <f t="shared" ca="1" si="18"/>
        <v>1332</v>
      </c>
      <c r="N55" s="45" t="str">
        <f t="shared" si="19"/>
        <v/>
      </c>
      <c r="O55" s="45">
        <f t="shared" si="20"/>
        <v>4.3999999999999844</v>
      </c>
      <c r="P55" s="46">
        <f t="shared" si="21"/>
        <v>3.1269279084695341</v>
      </c>
      <c r="Q55" s="45">
        <f t="shared" si="22"/>
        <v>0.47999999999999832</v>
      </c>
      <c r="R55" s="45">
        <f t="shared" si="23"/>
        <v>4.879999999999983</v>
      </c>
      <c r="S55" s="46">
        <f t="shared" si="24"/>
        <v>3.6069279084695323</v>
      </c>
    </row>
    <row r="56" spans="1:19" x14ac:dyDescent="0.25">
      <c r="D56">
        <v>1.6</v>
      </c>
      <c r="E56">
        <v>1430</v>
      </c>
      <c r="F56" s="67">
        <f t="shared" si="12"/>
        <v>0.60416666666666663</v>
      </c>
      <c r="G56">
        <v>1434</v>
      </c>
      <c r="H56" s="67">
        <f t="shared" si="13"/>
        <v>0.6069444444444444</v>
      </c>
      <c r="I56" s="44" t="str">
        <f t="shared" si="14"/>
        <v/>
      </c>
      <c r="J56" s="45">
        <f t="shared" si="15"/>
        <v>9.9999999999999645</v>
      </c>
      <c r="K56" s="45">
        <f t="shared" si="16"/>
        <v>3.9999999999999858</v>
      </c>
      <c r="L56" s="45">
        <f t="shared" si="17"/>
        <v>3</v>
      </c>
      <c r="M56" s="54">
        <f t="shared" ca="1" si="18"/>
        <v>1332</v>
      </c>
      <c r="N56" s="45" t="str">
        <f t="shared" si="19"/>
        <v/>
      </c>
      <c r="O56" s="45">
        <f t="shared" si="20"/>
        <v>8.5999999999999712</v>
      </c>
      <c r="P56" s="46">
        <f t="shared" si="21"/>
        <v>5.7137133344553286</v>
      </c>
      <c r="Q56" s="45">
        <f t="shared" si="22"/>
        <v>6.3999999999999773</v>
      </c>
      <c r="R56" s="45">
        <f t="shared" si="23"/>
        <v>14.999999999999948</v>
      </c>
      <c r="S56" s="46">
        <f t="shared" si="24"/>
        <v>12.113713334455305</v>
      </c>
    </row>
    <row r="57" spans="1:19" x14ac:dyDescent="0.25">
      <c r="D57">
        <v>0.12</v>
      </c>
      <c r="E57">
        <v>1444</v>
      </c>
      <c r="F57" s="67">
        <f t="shared" si="12"/>
        <v>0.61388888888888882</v>
      </c>
      <c r="G57">
        <v>1448</v>
      </c>
      <c r="H57" s="67">
        <f t="shared" si="13"/>
        <v>0.6166666666666667</v>
      </c>
      <c r="I57" s="44" t="str">
        <f t="shared" si="14"/>
        <v/>
      </c>
      <c r="J57" s="45">
        <f t="shared" si="15"/>
        <v>0</v>
      </c>
      <c r="K57" s="45">
        <f t="shared" si="16"/>
        <v>4.0000000000001457</v>
      </c>
      <c r="L57" s="45">
        <f t="shared" si="17"/>
        <v>4</v>
      </c>
      <c r="M57" s="54">
        <f t="shared" ca="1" si="18"/>
        <v>1332</v>
      </c>
      <c r="N57" s="45" t="str">
        <f t="shared" si="19"/>
        <v/>
      </c>
      <c r="O57" s="45">
        <f t="shared" si="20"/>
        <v>0</v>
      </c>
      <c r="P57" s="46">
        <f t="shared" si="21"/>
        <v>0</v>
      </c>
      <c r="Q57" s="45">
        <f t="shared" si="22"/>
        <v>0.48000000000001747</v>
      </c>
      <c r="R57" s="45">
        <f t="shared" si="23"/>
        <v>0.48000000000001747</v>
      </c>
      <c r="S57" s="46">
        <f t="shared" si="24"/>
        <v>0.48000000000001747</v>
      </c>
    </row>
    <row r="58" spans="1:19" x14ac:dyDescent="0.25">
      <c r="D58">
        <v>1.1999999999999999E-3</v>
      </c>
      <c r="E58">
        <v>1448</v>
      </c>
      <c r="F58" s="67">
        <f t="shared" si="12"/>
        <v>0.6166666666666667</v>
      </c>
      <c r="G58">
        <v>1504</v>
      </c>
      <c r="H58" s="67">
        <f t="shared" si="13"/>
        <v>0.62777777777777777</v>
      </c>
      <c r="I58" s="44">
        <f t="shared" si="14"/>
        <v>0.63124999999999998</v>
      </c>
      <c r="J58" s="45" t="str">
        <f t="shared" si="15"/>
        <v/>
      </c>
      <c r="K58" s="45">
        <f t="shared" si="16"/>
        <v>15.999999999999943</v>
      </c>
      <c r="L58" s="45">
        <f t="shared" si="17"/>
        <v>5</v>
      </c>
      <c r="M58" s="54">
        <f t="shared" ca="1" si="18"/>
        <v>1332</v>
      </c>
      <c r="N58" s="45">
        <f t="shared" ca="1" si="19"/>
        <v>96.999999999999972</v>
      </c>
      <c r="O58" s="45">
        <f t="shared" si="20"/>
        <v>2.9999999999999996E-3</v>
      </c>
      <c r="P58" s="46">
        <f t="shared" si="21"/>
        <v>8.4554921845529153E-4</v>
      </c>
      <c r="Q58" s="45">
        <f t="shared" si="22"/>
        <v>1.9199999999999929E-2</v>
      </c>
      <c r="R58" s="45">
        <f t="shared" si="23"/>
        <v>2.2199999999999928E-2</v>
      </c>
      <c r="S58" s="46">
        <f t="shared" si="24"/>
        <v>2.0045549218455222E-2</v>
      </c>
    </row>
    <row r="59" spans="1:19" x14ac:dyDescent="0.25">
      <c r="A59" s="77">
        <v>36635</v>
      </c>
      <c r="B59" s="71">
        <v>1040</v>
      </c>
      <c r="D59">
        <v>0.01</v>
      </c>
      <c r="E59">
        <v>1130</v>
      </c>
      <c r="F59" s="67">
        <f t="shared" si="12"/>
        <v>0.47916666666666669</v>
      </c>
      <c r="G59">
        <v>1134</v>
      </c>
      <c r="H59" s="67">
        <f t="shared" si="13"/>
        <v>0.48194444444444445</v>
      </c>
      <c r="I59" s="44" t="str">
        <f t="shared" si="14"/>
        <v/>
      </c>
      <c r="J59" s="45">
        <f t="shared" si="15"/>
        <v>9.9999999999999645</v>
      </c>
      <c r="K59" s="45">
        <f t="shared" si="16"/>
        <v>3.9999999999999858</v>
      </c>
      <c r="L59" s="45">
        <f t="shared" si="17"/>
        <v>1</v>
      </c>
      <c r="M59" s="54">
        <f t="shared" ca="1" si="18"/>
        <v>1040</v>
      </c>
      <c r="N59" s="45" t="str">
        <f t="shared" si="19"/>
        <v/>
      </c>
      <c r="O59" s="45">
        <f t="shared" si="20"/>
        <v>100.04999999999966</v>
      </c>
      <c r="P59" s="46">
        <f t="shared" si="21"/>
        <v>26.299854471623675</v>
      </c>
      <c r="Q59" s="45">
        <f t="shared" si="22"/>
        <v>3.9999999999999862E-2</v>
      </c>
      <c r="R59" s="45">
        <f t="shared" si="23"/>
        <v>100.08999999999966</v>
      </c>
      <c r="S59" s="46">
        <f t="shared" si="24"/>
        <v>26.339854471623674</v>
      </c>
    </row>
    <row r="60" spans="1:19" x14ac:dyDescent="0.25">
      <c r="D60">
        <v>20</v>
      </c>
      <c r="E60">
        <v>1144</v>
      </c>
      <c r="F60" s="67">
        <f t="shared" si="12"/>
        <v>0.48888888888888887</v>
      </c>
      <c r="G60">
        <v>1153</v>
      </c>
      <c r="H60" s="67">
        <f t="shared" si="13"/>
        <v>0.49513888888888885</v>
      </c>
      <c r="I60" s="44" t="str">
        <f t="shared" si="14"/>
        <v/>
      </c>
      <c r="J60" s="45">
        <f t="shared" si="15"/>
        <v>187.00000000000006</v>
      </c>
      <c r="K60" s="45">
        <f t="shared" si="16"/>
        <v>8.999999999999968</v>
      </c>
      <c r="L60" s="45">
        <f t="shared" si="17"/>
        <v>2</v>
      </c>
      <c r="M60" s="54">
        <f t="shared" ca="1" si="18"/>
        <v>1040</v>
      </c>
      <c r="N60" s="45" t="str">
        <f t="shared" si="19"/>
        <v/>
      </c>
      <c r="O60" s="45">
        <f t="shared" si="20"/>
        <v>1888.7000000000005</v>
      </c>
      <c r="P60" s="46">
        <f t="shared" si="21"/>
        <v>804.01023855890298</v>
      </c>
      <c r="Q60" s="45">
        <f t="shared" si="22"/>
        <v>179.99999999999937</v>
      </c>
      <c r="R60" s="45">
        <f t="shared" si="23"/>
        <v>2068.6999999999998</v>
      </c>
      <c r="S60" s="46">
        <f t="shared" si="24"/>
        <v>984.0102385589023</v>
      </c>
    </row>
    <row r="61" spans="1:19" x14ac:dyDescent="0.25">
      <c r="D61">
        <v>0.2</v>
      </c>
      <c r="E61">
        <v>1500</v>
      </c>
      <c r="F61" s="67">
        <f t="shared" si="12"/>
        <v>0.625</v>
      </c>
      <c r="G61">
        <v>1515</v>
      </c>
      <c r="H61" s="67">
        <f t="shared" si="13"/>
        <v>0.63541666666666663</v>
      </c>
      <c r="I61" s="44" t="str">
        <f t="shared" si="14"/>
        <v/>
      </c>
      <c r="J61" s="45">
        <f t="shared" si="15"/>
        <v>32.000000000000043</v>
      </c>
      <c r="K61" s="45">
        <f t="shared" si="16"/>
        <v>14.999999999999947</v>
      </c>
      <c r="L61" s="45">
        <f t="shared" si="17"/>
        <v>3</v>
      </c>
      <c r="M61" s="54">
        <f t="shared" ca="1" si="18"/>
        <v>1040</v>
      </c>
      <c r="N61" s="45" t="str">
        <f t="shared" si="19"/>
        <v/>
      </c>
      <c r="O61" s="45">
        <f t="shared" si="20"/>
        <v>4.8000000000000069</v>
      </c>
      <c r="P61" s="46">
        <f t="shared" si="21"/>
        <v>4.616657432738843</v>
      </c>
      <c r="Q61" s="45">
        <f t="shared" si="22"/>
        <v>2.9999999999999893</v>
      </c>
      <c r="R61" s="45">
        <f t="shared" si="23"/>
        <v>7.7999999999999963</v>
      </c>
      <c r="S61" s="46">
        <f t="shared" si="24"/>
        <v>7.6166574327388323</v>
      </c>
    </row>
    <row r="62" spans="1:19" x14ac:dyDescent="0.25">
      <c r="D62">
        <v>0.1</v>
      </c>
      <c r="E62">
        <v>1547</v>
      </c>
      <c r="F62" s="67">
        <f t="shared" si="12"/>
        <v>0.65763888888888888</v>
      </c>
      <c r="G62">
        <v>1606</v>
      </c>
      <c r="H62" s="67">
        <f t="shared" si="13"/>
        <v>0.67083333333333339</v>
      </c>
      <c r="I62" s="44">
        <f t="shared" si="14"/>
        <v>0.6743055555555556</v>
      </c>
      <c r="J62" s="45" t="str">
        <f t="shared" si="15"/>
        <v/>
      </c>
      <c r="K62" s="45">
        <f t="shared" si="16"/>
        <v>19.000000000000092</v>
      </c>
      <c r="L62" s="45">
        <f t="shared" si="17"/>
        <v>4</v>
      </c>
      <c r="M62" s="54">
        <f t="shared" ca="1" si="18"/>
        <v>1040</v>
      </c>
      <c r="N62" s="45">
        <f t="shared" ca="1" si="19"/>
        <v>331.00000000000011</v>
      </c>
      <c r="O62" s="45">
        <f t="shared" si="20"/>
        <v>0.25</v>
      </c>
      <c r="P62" s="46">
        <f t="shared" si="21"/>
        <v>4.342905372259271E-2</v>
      </c>
      <c r="Q62" s="45">
        <f t="shared" si="22"/>
        <v>1.9000000000000092</v>
      </c>
      <c r="R62" s="45">
        <f t="shared" si="23"/>
        <v>2.1500000000000092</v>
      </c>
      <c r="S62" s="46">
        <f t="shared" si="24"/>
        <v>1.943429053722602</v>
      </c>
    </row>
    <row r="63" spans="1:19" x14ac:dyDescent="0.25">
      <c r="A63" s="77">
        <v>36636</v>
      </c>
      <c r="B63" s="71">
        <v>1021</v>
      </c>
      <c r="D63">
        <v>0.01</v>
      </c>
      <c r="E63">
        <v>1054</v>
      </c>
      <c r="F63" s="67">
        <f t="shared" si="12"/>
        <v>0.45416666666666666</v>
      </c>
      <c r="G63">
        <v>1056</v>
      </c>
      <c r="H63" s="67">
        <f t="shared" si="13"/>
        <v>0.45555555555555555</v>
      </c>
      <c r="I63" s="44" t="str">
        <f t="shared" si="14"/>
        <v/>
      </c>
      <c r="J63" s="45">
        <f t="shared" si="15"/>
        <v>3.9999999999999858</v>
      </c>
      <c r="K63" s="45">
        <f t="shared" si="16"/>
        <v>1.9999999999999929</v>
      </c>
      <c r="L63" s="45">
        <f t="shared" si="17"/>
        <v>1</v>
      </c>
      <c r="M63" s="54">
        <f t="shared" ca="1" si="18"/>
        <v>1021</v>
      </c>
      <c r="N63" s="45" t="str">
        <f t="shared" si="19"/>
        <v/>
      </c>
      <c r="O63" s="45">
        <f t="shared" si="20"/>
        <v>0.21999999999999922</v>
      </c>
      <c r="P63" s="46">
        <f t="shared" si="21"/>
        <v>0.15635212440691129</v>
      </c>
      <c r="Q63" s="45">
        <f t="shared" si="22"/>
        <v>1.9999999999999931E-2</v>
      </c>
      <c r="R63" s="45">
        <f t="shared" si="23"/>
        <v>0.23999999999999916</v>
      </c>
      <c r="S63" s="46">
        <f t="shared" si="24"/>
        <v>0.17635212440691123</v>
      </c>
    </row>
    <row r="64" spans="1:19" x14ac:dyDescent="0.25">
      <c r="D64">
        <v>0.1</v>
      </c>
      <c r="E64">
        <v>1100</v>
      </c>
      <c r="F64" s="67">
        <f t="shared" si="12"/>
        <v>0.45833333333333331</v>
      </c>
      <c r="G64">
        <v>1120</v>
      </c>
      <c r="H64" s="67">
        <f t="shared" si="13"/>
        <v>0.47222222222222227</v>
      </c>
      <c r="I64" s="44" t="str">
        <f t="shared" si="14"/>
        <v/>
      </c>
      <c r="J64" s="45">
        <f t="shared" si="15"/>
        <v>8.9999999999998881</v>
      </c>
      <c r="K64" s="45">
        <f t="shared" si="16"/>
        <v>20.000000000000089</v>
      </c>
      <c r="L64" s="45">
        <f t="shared" si="17"/>
        <v>2</v>
      </c>
      <c r="M64" s="54">
        <f t="shared" ca="1" si="18"/>
        <v>1021</v>
      </c>
      <c r="N64" s="45" t="str">
        <f t="shared" si="19"/>
        <v/>
      </c>
      <c r="O64" s="45">
        <f t="shared" si="20"/>
        <v>225.4499999999972</v>
      </c>
      <c r="P64" s="46">
        <f t="shared" si="21"/>
        <v>72.265332598916629</v>
      </c>
      <c r="Q64" s="45">
        <f t="shared" si="22"/>
        <v>2.0000000000000089</v>
      </c>
      <c r="R64" s="45">
        <f t="shared" si="23"/>
        <v>227.4499999999972</v>
      </c>
      <c r="S64" s="46">
        <f t="shared" si="24"/>
        <v>74.265332598916643</v>
      </c>
    </row>
    <row r="65" spans="1:19" x14ac:dyDescent="0.25">
      <c r="D65">
        <v>50</v>
      </c>
      <c r="E65">
        <v>1129</v>
      </c>
      <c r="F65" s="67">
        <f t="shared" si="12"/>
        <v>0.47847222222222219</v>
      </c>
      <c r="G65">
        <v>1152</v>
      </c>
      <c r="H65" s="67">
        <f t="shared" si="13"/>
        <v>0.49444444444444446</v>
      </c>
      <c r="I65" s="44" t="str">
        <f t="shared" si="14"/>
        <v/>
      </c>
      <c r="J65" s="45">
        <f t="shared" si="15"/>
        <v>2.9999999999999094</v>
      </c>
      <c r="K65" s="45">
        <f t="shared" si="16"/>
        <v>23.000000000000078</v>
      </c>
      <c r="L65" s="45">
        <f t="shared" si="17"/>
        <v>3</v>
      </c>
      <c r="M65" s="54">
        <f t="shared" ca="1" si="18"/>
        <v>1021</v>
      </c>
      <c r="N65" s="45" t="str">
        <f t="shared" si="19"/>
        <v/>
      </c>
      <c r="O65" s="45">
        <f t="shared" si="20"/>
        <v>104.99999999999683</v>
      </c>
      <c r="P65" s="46">
        <f t="shared" si="21"/>
        <v>98.222103330213585</v>
      </c>
      <c r="Q65" s="45">
        <f t="shared" si="22"/>
        <v>1150.0000000000039</v>
      </c>
      <c r="R65" s="45">
        <f t="shared" si="23"/>
        <v>1255.0000000000007</v>
      </c>
      <c r="S65" s="46">
        <f t="shared" si="24"/>
        <v>1248.2221033302174</v>
      </c>
    </row>
    <row r="66" spans="1:19" x14ac:dyDescent="0.25">
      <c r="D66">
        <v>20</v>
      </c>
      <c r="E66">
        <v>1155</v>
      </c>
      <c r="F66" s="67">
        <f t="shared" si="12"/>
        <v>0.49652777777777773</v>
      </c>
      <c r="G66">
        <v>1203</v>
      </c>
      <c r="H66" s="67">
        <f t="shared" si="13"/>
        <v>0.50208333333333333</v>
      </c>
      <c r="I66" s="44" t="str">
        <f t="shared" si="14"/>
        <v/>
      </c>
      <c r="J66" s="45">
        <f t="shared" si="15"/>
        <v>9.9999999999999645</v>
      </c>
      <c r="K66" s="45">
        <f t="shared" si="16"/>
        <v>8.0000000000000515</v>
      </c>
      <c r="L66" s="45">
        <f t="shared" si="17"/>
        <v>4</v>
      </c>
      <c r="M66" s="54">
        <f t="shared" ca="1" si="18"/>
        <v>1021</v>
      </c>
      <c r="N66" s="45" t="str">
        <f t="shared" si="19"/>
        <v/>
      </c>
      <c r="O66" s="45">
        <f t="shared" si="20"/>
        <v>100.49999999999964</v>
      </c>
      <c r="P66" s="46">
        <f t="shared" si="21"/>
        <v>37.559164531788198</v>
      </c>
      <c r="Q66" s="45">
        <f t="shared" si="22"/>
        <v>160.00000000000102</v>
      </c>
      <c r="R66" s="45">
        <f t="shared" si="23"/>
        <v>260.50000000000068</v>
      </c>
      <c r="S66" s="46">
        <f t="shared" si="24"/>
        <v>197.55916453178924</v>
      </c>
    </row>
    <row r="67" spans="1:19" x14ac:dyDescent="0.25">
      <c r="D67">
        <v>0.1</v>
      </c>
      <c r="E67">
        <v>1213</v>
      </c>
      <c r="F67" s="67">
        <f t="shared" si="12"/>
        <v>0.50902777777777775</v>
      </c>
      <c r="G67">
        <v>1221</v>
      </c>
      <c r="H67" s="67">
        <f t="shared" si="13"/>
        <v>0.51458333333333328</v>
      </c>
      <c r="I67" s="44">
        <f t="shared" si="14"/>
        <v>0.51805555555555549</v>
      </c>
      <c r="J67" s="45" t="str">
        <f t="shared" si="15"/>
        <v/>
      </c>
      <c r="K67" s="45">
        <f t="shared" si="16"/>
        <v>7.9999999999999716</v>
      </c>
      <c r="L67" s="45">
        <f t="shared" si="17"/>
        <v>5</v>
      </c>
      <c r="M67" s="54">
        <f t="shared" ca="1" si="18"/>
        <v>1021</v>
      </c>
      <c r="N67" s="45">
        <f t="shared" ca="1" si="19"/>
        <v>124.99999999999996</v>
      </c>
      <c r="O67" s="45">
        <f t="shared" si="20"/>
        <v>0.25</v>
      </c>
      <c r="P67" s="46">
        <f t="shared" si="21"/>
        <v>4.342905372259271E-2</v>
      </c>
      <c r="Q67" s="45">
        <f t="shared" si="22"/>
        <v>0.79999999999999716</v>
      </c>
      <c r="R67" s="45">
        <f t="shared" si="23"/>
        <v>1.0499999999999972</v>
      </c>
      <c r="S67" s="46">
        <f t="shared" si="24"/>
        <v>0.84342905372258992</v>
      </c>
    </row>
    <row r="68" spans="1:19" x14ac:dyDescent="0.25">
      <c r="A68" s="77">
        <v>36640</v>
      </c>
      <c r="B68" s="71">
        <v>1435</v>
      </c>
      <c r="D68">
        <v>0.01</v>
      </c>
      <c r="E68">
        <v>1529</v>
      </c>
      <c r="F68" s="67">
        <f t="shared" si="12"/>
        <v>0.64513888888888882</v>
      </c>
      <c r="G68">
        <v>1534</v>
      </c>
      <c r="H68" s="67">
        <f t="shared" si="13"/>
        <v>0.64861111111111114</v>
      </c>
      <c r="I68" s="44" t="str">
        <f t="shared" si="14"/>
        <v/>
      </c>
      <c r="J68" s="45">
        <f t="shared" si="15"/>
        <v>6.9999999999999751</v>
      </c>
      <c r="K68" s="45">
        <f t="shared" si="16"/>
        <v>5.0000000000001421</v>
      </c>
      <c r="L68" s="45">
        <f t="shared" si="17"/>
        <v>1</v>
      </c>
      <c r="M68" s="54">
        <f t="shared" ca="1" si="18"/>
        <v>1435</v>
      </c>
      <c r="N68" s="45" t="str">
        <f t="shared" si="19"/>
        <v/>
      </c>
      <c r="O68" s="45">
        <f t="shared" si="20"/>
        <v>9.4499999999999681E-2</v>
      </c>
      <c r="P68" s="46">
        <f t="shared" si="21"/>
        <v>9.2350534049034802E-2</v>
      </c>
      <c r="Q68" s="45">
        <f t="shared" si="22"/>
        <v>5.0000000000001425E-2</v>
      </c>
      <c r="R68" s="45">
        <f t="shared" si="23"/>
        <v>0.1445000000000011</v>
      </c>
      <c r="S68" s="46">
        <f t="shared" si="24"/>
        <v>0.14235053404903622</v>
      </c>
    </row>
    <row r="69" spans="1:19" x14ac:dyDescent="0.25">
      <c r="D69">
        <v>1.7000000000000001E-2</v>
      </c>
      <c r="E69">
        <v>1541</v>
      </c>
      <c r="F69" s="67">
        <f t="shared" si="12"/>
        <v>0.65347222222222223</v>
      </c>
      <c r="G69">
        <v>1545</v>
      </c>
      <c r="H69" s="67">
        <f t="shared" si="13"/>
        <v>0.65625</v>
      </c>
      <c r="I69" s="44">
        <f t="shared" si="14"/>
        <v>0.65972222222222221</v>
      </c>
      <c r="J69" s="45" t="str">
        <f t="shared" si="15"/>
        <v/>
      </c>
      <c r="K69" s="45">
        <f t="shared" si="16"/>
        <v>3.9999999999999858</v>
      </c>
      <c r="L69" s="45">
        <f t="shared" si="17"/>
        <v>2</v>
      </c>
      <c r="M69" s="54">
        <f t="shared" ca="1" si="18"/>
        <v>1435</v>
      </c>
      <c r="N69" s="45">
        <f t="shared" ca="1" si="19"/>
        <v>74.999999999999886</v>
      </c>
      <c r="O69" s="45">
        <f t="shared" si="20"/>
        <v>4.2500000000000003E-2</v>
      </c>
      <c r="P69" s="46">
        <f t="shared" si="21"/>
        <v>8.7255277594046003E-3</v>
      </c>
      <c r="Q69" s="45">
        <f t="shared" si="22"/>
        <v>6.7999999999999769E-2</v>
      </c>
      <c r="R69" s="45">
        <f t="shared" si="23"/>
        <v>0.11049999999999977</v>
      </c>
      <c r="S69" s="46">
        <f t="shared" si="24"/>
        <v>7.6725527759404374E-2</v>
      </c>
    </row>
    <row r="70" spans="1:19" x14ac:dyDescent="0.25">
      <c r="A70" s="77">
        <v>36641</v>
      </c>
      <c r="B70" s="71">
        <v>1328</v>
      </c>
      <c r="D70">
        <v>0.01</v>
      </c>
      <c r="E70">
        <v>1427</v>
      </c>
      <c r="F70" s="67">
        <f t="shared" si="12"/>
        <v>0.6020833333333333</v>
      </c>
      <c r="G70">
        <v>1432</v>
      </c>
      <c r="H70" s="67">
        <f t="shared" si="13"/>
        <v>0.60555555555555551</v>
      </c>
      <c r="I70" s="44">
        <f t="shared" si="14"/>
        <v>0.60902777777777772</v>
      </c>
      <c r="J70" s="45" t="str">
        <f t="shared" si="15"/>
        <v/>
      </c>
      <c r="K70" s="45">
        <f t="shared" si="16"/>
        <v>4.9999999999999822</v>
      </c>
      <c r="L70" s="45">
        <f t="shared" si="17"/>
        <v>1</v>
      </c>
      <c r="M70" s="54">
        <f t="shared" ca="1" si="18"/>
        <v>1328</v>
      </c>
      <c r="N70" s="45">
        <f t="shared" ca="1" si="19"/>
        <v>68.999999999999915</v>
      </c>
      <c r="O70" s="45">
        <f t="shared" si="20"/>
        <v>2.5000000000000001E-2</v>
      </c>
      <c r="P70" s="46">
        <f t="shared" si="21"/>
        <v>5.4281443780592247E-3</v>
      </c>
      <c r="Q70" s="45">
        <f t="shared" si="22"/>
        <v>4.9999999999999822E-2</v>
      </c>
      <c r="R70" s="45">
        <f t="shared" si="23"/>
        <v>7.4999999999999817E-2</v>
      </c>
      <c r="S70" s="46">
        <f t="shared" si="24"/>
        <v>5.5428144378059048E-2</v>
      </c>
    </row>
    <row r="71" spans="1:19" x14ac:dyDescent="0.25">
      <c r="A71" s="77">
        <v>36642</v>
      </c>
      <c r="B71" s="71">
        <v>922</v>
      </c>
      <c r="D71">
        <v>0.01</v>
      </c>
      <c r="E71" s="71">
        <v>1010</v>
      </c>
      <c r="F71" s="67">
        <f t="shared" si="12"/>
        <v>0.4236111111111111</v>
      </c>
      <c r="G71">
        <v>1015</v>
      </c>
      <c r="H71" s="67">
        <f t="shared" si="13"/>
        <v>0.42708333333333331</v>
      </c>
      <c r="I71" s="44" t="str">
        <f t="shared" si="14"/>
        <v/>
      </c>
      <c r="J71" s="45">
        <f t="shared" si="15"/>
        <v>7.0000000000000551</v>
      </c>
      <c r="K71" s="45">
        <f t="shared" si="16"/>
        <v>4.9999999999999822</v>
      </c>
      <c r="L71" s="45">
        <f t="shared" si="17"/>
        <v>1</v>
      </c>
      <c r="M71" s="54">
        <f t="shared" ca="1" si="18"/>
        <v>922</v>
      </c>
      <c r="N71" s="45" t="str">
        <f t="shared" si="19"/>
        <v/>
      </c>
      <c r="O71" s="45">
        <f t="shared" si="20"/>
        <v>0.38500000000000301</v>
      </c>
      <c r="P71" s="46">
        <f t="shared" si="21"/>
        <v>0.27361621771209788</v>
      </c>
      <c r="Q71" s="45">
        <f t="shared" si="22"/>
        <v>4.9999999999999822E-2</v>
      </c>
      <c r="R71" s="45">
        <f t="shared" si="23"/>
        <v>0.43500000000000283</v>
      </c>
      <c r="S71" s="46">
        <f t="shared" si="24"/>
        <v>0.3236162177120977</v>
      </c>
    </row>
    <row r="72" spans="1:19" x14ac:dyDescent="0.25">
      <c r="D72">
        <v>0.1</v>
      </c>
      <c r="E72" s="71">
        <v>1022</v>
      </c>
      <c r="F72" s="67">
        <f t="shared" ref="F72:F135" si="25">VALUE(CONCATENATE(LEFT(E72,LEN(E72)-2),":",RIGHT(E72,2)))</f>
        <v>0.43194444444444446</v>
      </c>
      <c r="G72">
        <v>1044</v>
      </c>
      <c r="H72" s="67">
        <f t="shared" si="13"/>
        <v>0.44722222222222219</v>
      </c>
      <c r="I72" s="44" t="str">
        <f t="shared" si="14"/>
        <v/>
      </c>
      <c r="J72" s="45">
        <f t="shared" si="15"/>
        <v>9.000000000000048</v>
      </c>
      <c r="K72" s="45">
        <f t="shared" si="16"/>
        <v>21.999999999999922</v>
      </c>
      <c r="L72" s="45">
        <f t="shared" si="17"/>
        <v>2</v>
      </c>
      <c r="M72" s="54">
        <f t="shared" ca="1" si="18"/>
        <v>922</v>
      </c>
      <c r="N72" s="45" t="str">
        <f t="shared" si="19"/>
        <v/>
      </c>
      <c r="O72" s="45">
        <f t="shared" si="20"/>
        <v>225.45000000000121</v>
      </c>
      <c r="P72" s="46">
        <f t="shared" si="21"/>
        <v>72.265332598917922</v>
      </c>
      <c r="Q72" s="45">
        <f t="shared" si="22"/>
        <v>2.1999999999999922</v>
      </c>
      <c r="R72" s="45">
        <f t="shared" si="23"/>
        <v>227.6500000000012</v>
      </c>
      <c r="S72" s="46">
        <f t="shared" si="24"/>
        <v>74.465332598917911</v>
      </c>
    </row>
    <row r="73" spans="1:19" x14ac:dyDescent="0.25">
      <c r="D73">
        <v>50</v>
      </c>
      <c r="E73" s="71">
        <v>1053</v>
      </c>
      <c r="F73" s="67">
        <f t="shared" si="25"/>
        <v>0.45347222222222222</v>
      </c>
      <c r="G73">
        <v>1112</v>
      </c>
      <c r="H73" s="67">
        <f t="shared" si="13"/>
        <v>0.46666666666666662</v>
      </c>
      <c r="I73" s="44" t="str">
        <f t="shared" si="14"/>
        <v/>
      </c>
      <c r="J73" s="45">
        <f t="shared" si="15"/>
        <v>10.000000000000124</v>
      </c>
      <c r="K73" s="45">
        <f t="shared" si="16"/>
        <v>18.999999999999932</v>
      </c>
      <c r="L73" s="45">
        <f t="shared" si="17"/>
        <v>3</v>
      </c>
      <c r="M73" s="54">
        <f t="shared" ca="1" si="18"/>
        <v>922</v>
      </c>
      <c r="N73" s="45" t="str">
        <f t="shared" si="19"/>
        <v/>
      </c>
      <c r="O73" s="45">
        <f t="shared" si="20"/>
        <v>250.50000000000313</v>
      </c>
      <c r="P73" s="46">
        <f t="shared" si="21"/>
        <v>80.294813998798261</v>
      </c>
      <c r="Q73" s="45">
        <f t="shared" si="22"/>
        <v>949.99999999999659</v>
      </c>
      <c r="R73" s="45">
        <f t="shared" si="23"/>
        <v>1200.4999999999998</v>
      </c>
      <c r="S73" s="46">
        <f t="shared" si="24"/>
        <v>1030.2948139987948</v>
      </c>
    </row>
    <row r="74" spans="1:19" x14ac:dyDescent="0.25">
      <c r="D74">
        <v>0.1</v>
      </c>
      <c r="E74" s="71">
        <v>1122</v>
      </c>
      <c r="F74" s="67">
        <f t="shared" si="25"/>
        <v>0.47361111111111115</v>
      </c>
      <c r="G74">
        <v>1134</v>
      </c>
      <c r="H74" s="67">
        <f t="shared" si="13"/>
        <v>0.48194444444444445</v>
      </c>
      <c r="I74" s="44">
        <f t="shared" si="14"/>
        <v>0.48541666666666666</v>
      </c>
      <c r="J74" s="45" t="str">
        <f t="shared" si="15"/>
        <v/>
      </c>
      <c r="K74" s="45">
        <f t="shared" si="16"/>
        <v>11.999999999999957</v>
      </c>
      <c r="L74" s="45">
        <f t="shared" si="17"/>
        <v>4</v>
      </c>
      <c r="M74" s="54">
        <f t="shared" ca="1" si="18"/>
        <v>922</v>
      </c>
      <c r="N74" s="45">
        <f t="shared" ca="1" si="19"/>
        <v>137</v>
      </c>
      <c r="O74" s="45">
        <f t="shared" si="20"/>
        <v>0.25</v>
      </c>
      <c r="P74" s="46">
        <f t="shared" si="21"/>
        <v>4.342905372259271E-2</v>
      </c>
      <c r="Q74" s="45">
        <f t="shared" si="22"/>
        <v>1.1999999999999957</v>
      </c>
      <c r="R74" s="45">
        <f t="shared" si="23"/>
        <v>1.4499999999999957</v>
      </c>
      <c r="S74" s="46">
        <f t="shared" si="24"/>
        <v>1.2434290537225885</v>
      </c>
    </row>
    <row r="75" spans="1:19" x14ac:dyDescent="0.25">
      <c r="A75" s="77">
        <v>36643</v>
      </c>
      <c r="B75" s="71">
        <v>1335</v>
      </c>
      <c r="D75">
        <v>0.01</v>
      </c>
      <c r="E75" s="71">
        <v>1421</v>
      </c>
      <c r="F75" s="67">
        <f t="shared" si="25"/>
        <v>0.59791666666666665</v>
      </c>
      <c r="G75">
        <v>1424</v>
      </c>
      <c r="H75" s="67">
        <f t="shared" si="13"/>
        <v>0.6</v>
      </c>
      <c r="I75" s="44" t="str">
        <f t="shared" si="14"/>
        <v/>
      </c>
      <c r="J75" s="45">
        <f t="shared" si="15"/>
        <v>2.9999999999999893</v>
      </c>
      <c r="K75" s="45">
        <f t="shared" si="16"/>
        <v>2.9999999999999893</v>
      </c>
      <c r="L75" s="45">
        <f t="shared" si="17"/>
        <v>1</v>
      </c>
      <c r="M75" s="54">
        <f t="shared" ca="1" si="18"/>
        <v>1335</v>
      </c>
      <c r="N75" s="45" t="str">
        <f t="shared" si="19"/>
        <v/>
      </c>
      <c r="O75" s="45">
        <f t="shared" si="20"/>
        <v>4.1999999999999843E-2</v>
      </c>
      <c r="P75" s="46">
        <f t="shared" si="21"/>
        <v>4.0834228039916952E-2</v>
      </c>
      <c r="Q75" s="45">
        <f t="shared" si="22"/>
        <v>2.9999999999999895E-2</v>
      </c>
      <c r="R75" s="45">
        <f t="shared" si="23"/>
        <v>7.1999999999999731E-2</v>
      </c>
      <c r="S75" s="46">
        <f t="shared" si="24"/>
        <v>7.0834228039916847E-2</v>
      </c>
    </row>
    <row r="76" spans="1:19" x14ac:dyDescent="0.25">
      <c r="D76">
        <v>1.7999999999999999E-2</v>
      </c>
      <c r="E76" s="71">
        <v>1427</v>
      </c>
      <c r="F76" s="67">
        <f t="shared" si="25"/>
        <v>0.6020833333333333</v>
      </c>
      <c r="G76">
        <v>1430</v>
      </c>
      <c r="H76" s="67">
        <f t="shared" si="13"/>
        <v>0.60416666666666663</v>
      </c>
      <c r="I76" s="44">
        <f t="shared" si="14"/>
        <v>0.60763888888888884</v>
      </c>
      <c r="J76" s="45" t="str">
        <f t="shared" si="15"/>
        <v/>
      </c>
      <c r="K76" s="45">
        <f t="shared" si="16"/>
        <v>2.9999999999999893</v>
      </c>
      <c r="L76" s="45">
        <f t="shared" si="17"/>
        <v>2</v>
      </c>
      <c r="M76" s="54">
        <f t="shared" ca="1" si="18"/>
        <v>1335</v>
      </c>
      <c r="N76" s="45">
        <f t="shared" ca="1" si="19"/>
        <v>59.999999999999943</v>
      </c>
      <c r="O76" s="45">
        <f t="shared" si="20"/>
        <v>4.4999999999999998E-2</v>
      </c>
      <c r="P76" s="46">
        <f t="shared" si="21"/>
        <v>9.1849285721059895E-3</v>
      </c>
      <c r="Q76" s="45">
        <f t="shared" si="22"/>
        <v>5.3999999999999805E-2</v>
      </c>
      <c r="R76" s="45">
        <f t="shared" si="23"/>
        <v>9.899999999999981E-2</v>
      </c>
      <c r="S76" s="46">
        <f t="shared" si="24"/>
        <v>6.3184928572105795E-2</v>
      </c>
    </row>
    <row r="77" spans="1:19" x14ac:dyDescent="0.25">
      <c r="A77" s="77">
        <v>36644</v>
      </c>
      <c r="B77" s="71">
        <v>843</v>
      </c>
      <c r="D77">
        <v>0.01</v>
      </c>
      <c r="E77" s="71">
        <v>924</v>
      </c>
      <c r="F77" s="67">
        <f t="shared" si="25"/>
        <v>0.39166666666666666</v>
      </c>
      <c r="G77">
        <v>926</v>
      </c>
      <c r="H77" s="67">
        <f t="shared" si="13"/>
        <v>0.39305555555555555</v>
      </c>
      <c r="I77" s="44" t="str">
        <f t="shared" si="14"/>
        <v/>
      </c>
      <c r="J77" s="45">
        <f t="shared" si="15"/>
        <v>11.000000000000041</v>
      </c>
      <c r="K77" s="45">
        <f t="shared" si="16"/>
        <v>1.9999999999999929</v>
      </c>
      <c r="L77" s="45">
        <f t="shared" si="17"/>
        <v>1</v>
      </c>
      <c r="M77" s="54">
        <f t="shared" ca="1" si="18"/>
        <v>843</v>
      </c>
      <c r="N77" s="45" t="str">
        <f t="shared" si="19"/>
        <v/>
      </c>
      <c r="O77" s="45">
        <f t="shared" si="20"/>
        <v>550.05500000000211</v>
      </c>
      <c r="P77" s="46">
        <f t="shared" si="21"/>
        <v>119.42033582048003</v>
      </c>
      <c r="Q77" s="45">
        <f t="shared" si="22"/>
        <v>1.9999999999999931E-2</v>
      </c>
      <c r="R77" s="45">
        <f t="shared" si="23"/>
        <v>550.07500000000209</v>
      </c>
      <c r="S77" s="46">
        <f t="shared" si="24"/>
        <v>119.44033582048003</v>
      </c>
    </row>
    <row r="78" spans="1:19" x14ac:dyDescent="0.25">
      <c r="D78">
        <v>100</v>
      </c>
      <c r="E78" s="71">
        <v>937</v>
      </c>
      <c r="F78" s="67">
        <f t="shared" si="25"/>
        <v>0.40069444444444446</v>
      </c>
      <c r="G78">
        <v>940</v>
      </c>
      <c r="H78" s="67">
        <f t="shared" si="13"/>
        <v>0.40277777777777773</v>
      </c>
      <c r="I78" s="44" t="str">
        <f t="shared" si="14"/>
        <v/>
      </c>
      <c r="J78" s="45">
        <f t="shared" si="15"/>
        <v>10.000000000000124</v>
      </c>
      <c r="K78" s="45">
        <f t="shared" si="16"/>
        <v>2.9999999999999094</v>
      </c>
      <c r="L78" s="45">
        <f t="shared" si="17"/>
        <v>2</v>
      </c>
      <c r="M78" s="54">
        <f t="shared" ca="1" si="18"/>
        <v>843</v>
      </c>
      <c r="N78" s="45" t="str">
        <f t="shared" si="19"/>
        <v/>
      </c>
      <c r="O78" s="45">
        <f t="shared" si="20"/>
        <v>1500.0000000000186</v>
      </c>
      <c r="P78" s="46">
        <f t="shared" si="21"/>
        <v>1442.6950512958263</v>
      </c>
      <c r="Q78" s="45">
        <f t="shared" si="22"/>
        <v>299.99999999999096</v>
      </c>
      <c r="R78" s="45">
        <f t="shared" si="23"/>
        <v>1800.0000000000095</v>
      </c>
      <c r="S78" s="46">
        <f t="shared" si="24"/>
        <v>1742.6950512958172</v>
      </c>
    </row>
    <row r="79" spans="1:19" x14ac:dyDescent="0.25">
      <c r="D79">
        <v>200</v>
      </c>
      <c r="E79" s="71">
        <v>950</v>
      </c>
      <c r="F79" s="67">
        <f t="shared" si="25"/>
        <v>0.40972222222222227</v>
      </c>
      <c r="G79">
        <v>1517</v>
      </c>
      <c r="H79" s="67">
        <f t="shared" si="13"/>
        <v>0.63680555555555551</v>
      </c>
      <c r="I79" s="44">
        <f t="shared" si="14"/>
        <v>0.64027777777777772</v>
      </c>
      <c r="J79" s="45" t="str">
        <f t="shared" si="15"/>
        <v/>
      </c>
      <c r="K79" s="45">
        <f t="shared" si="16"/>
        <v>326.99999999999989</v>
      </c>
      <c r="L79" s="45">
        <f t="shared" si="17"/>
        <v>3</v>
      </c>
      <c r="M79" s="54">
        <f t="shared" ca="1" si="18"/>
        <v>843</v>
      </c>
      <c r="N79" s="45">
        <f t="shared" ca="1" si="19"/>
        <v>398.99999999999994</v>
      </c>
      <c r="O79" s="45">
        <f t="shared" si="20"/>
        <v>500</v>
      </c>
      <c r="P79" s="46">
        <f t="shared" si="21"/>
        <v>52.318172546220183</v>
      </c>
      <c r="Q79" s="45">
        <f t="shared" si="22"/>
        <v>65399.999999999978</v>
      </c>
      <c r="R79" s="45">
        <f t="shared" si="23"/>
        <v>65899.999999999971</v>
      </c>
      <c r="S79" s="46">
        <f t="shared" si="24"/>
        <v>65452.318172546198</v>
      </c>
    </row>
    <row r="80" spans="1:19" x14ac:dyDescent="0.25">
      <c r="A80" s="77">
        <v>36647</v>
      </c>
      <c r="B80" s="71">
        <v>1436</v>
      </c>
      <c r="D80">
        <v>0.01</v>
      </c>
      <c r="E80" s="71">
        <v>1522</v>
      </c>
      <c r="F80" s="67">
        <f t="shared" si="25"/>
        <v>0.64027777777777783</v>
      </c>
      <c r="G80">
        <v>1526</v>
      </c>
      <c r="H80" s="67">
        <f t="shared" si="13"/>
        <v>0.6430555555555556</v>
      </c>
      <c r="I80" s="44" t="str">
        <f t="shared" si="14"/>
        <v/>
      </c>
      <c r="J80" s="45">
        <f t="shared" si="15"/>
        <v>7.9999999999999716</v>
      </c>
      <c r="K80" s="45">
        <f t="shared" si="16"/>
        <v>3.9999999999999858</v>
      </c>
      <c r="L80" s="45">
        <f t="shared" si="17"/>
        <v>1</v>
      </c>
      <c r="M80" s="54">
        <f t="shared" ca="1" si="18"/>
        <v>1436</v>
      </c>
      <c r="N80" s="45" t="str">
        <f t="shared" si="19"/>
        <v/>
      </c>
      <c r="O80" s="45">
        <f t="shared" si="20"/>
        <v>0.11999999999999957</v>
      </c>
      <c r="P80" s="46">
        <f t="shared" si="21"/>
        <v>0.11542392872318794</v>
      </c>
      <c r="Q80" s="45">
        <f t="shared" si="22"/>
        <v>3.9999999999999862E-2</v>
      </c>
      <c r="R80" s="45">
        <f t="shared" si="23"/>
        <v>0.15999999999999942</v>
      </c>
      <c r="S80" s="46">
        <f t="shared" si="24"/>
        <v>0.1554239287231878</v>
      </c>
    </row>
    <row r="81" spans="1:19" x14ac:dyDescent="0.25">
      <c r="D81">
        <v>0.02</v>
      </c>
      <c r="E81" s="71">
        <v>1534</v>
      </c>
      <c r="F81" s="67">
        <f t="shared" si="25"/>
        <v>0.64861111111111114</v>
      </c>
      <c r="G81">
        <v>1537</v>
      </c>
      <c r="H81" s="67">
        <f t="shared" si="13"/>
        <v>0.65069444444444446</v>
      </c>
      <c r="I81" s="44">
        <f t="shared" si="14"/>
        <v>0.65416666666666667</v>
      </c>
      <c r="J81" s="45" t="str">
        <f t="shared" si="15"/>
        <v/>
      </c>
      <c r="K81" s="45">
        <f t="shared" si="16"/>
        <v>2.9999999999999893</v>
      </c>
      <c r="L81" s="45">
        <f t="shared" si="17"/>
        <v>2</v>
      </c>
      <c r="M81" s="54">
        <f t="shared" ca="1" si="18"/>
        <v>1436</v>
      </c>
      <c r="N81" s="45">
        <f t="shared" ca="1" si="19"/>
        <v>66.000000000000085</v>
      </c>
      <c r="O81" s="45">
        <f t="shared" si="20"/>
        <v>0.05</v>
      </c>
      <c r="P81" s="46">
        <f t="shared" si="21"/>
        <v>1.0096958881694557E-2</v>
      </c>
      <c r="Q81" s="45">
        <f t="shared" si="22"/>
        <v>5.999999999999979E-2</v>
      </c>
      <c r="R81" s="45">
        <f t="shared" si="23"/>
        <v>0.10999999999999979</v>
      </c>
      <c r="S81" s="46">
        <f t="shared" si="24"/>
        <v>7.0096958881694343E-2</v>
      </c>
    </row>
    <row r="82" spans="1:19" x14ac:dyDescent="0.25">
      <c r="A82" s="77">
        <v>36649</v>
      </c>
      <c r="B82" s="71">
        <v>912</v>
      </c>
      <c r="D82">
        <v>0.01</v>
      </c>
      <c r="E82" s="71">
        <v>956</v>
      </c>
      <c r="F82" s="67">
        <f t="shared" si="25"/>
        <v>0.41388888888888892</v>
      </c>
      <c r="G82">
        <v>1027</v>
      </c>
      <c r="H82" s="67">
        <f t="shared" si="13"/>
        <v>0.43541666666666662</v>
      </c>
      <c r="I82" s="44" t="str">
        <f t="shared" si="14"/>
        <v/>
      </c>
      <c r="J82" s="45">
        <f t="shared" si="15"/>
        <v>6.0000000000001386</v>
      </c>
      <c r="K82" s="45">
        <f t="shared" si="16"/>
        <v>30.99999999999989</v>
      </c>
      <c r="L82" s="45">
        <f t="shared" si="17"/>
        <v>1</v>
      </c>
      <c r="M82" s="54">
        <f t="shared" ca="1" si="18"/>
        <v>912</v>
      </c>
      <c r="N82" s="45" t="str">
        <f t="shared" si="19"/>
        <v/>
      </c>
      <c r="O82" s="45">
        <f t="shared" si="20"/>
        <v>0.33000000000000762</v>
      </c>
      <c r="P82" s="46">
        <f t="shared" si="21"/>
        <v>0.2345281866103732</v>
      </c>
      <c r="Q82" s="45">
        <f t="shared" si="22"/>
        <v>0.30999999999999889</v>
      </c>
      <c r="R82" s="45">
        <f t="shared" si="23"/>
        <v>0.64000000000000656</v>
      </c>
      <c r="S82" s="46">
        <f t="shared" si="24"/>
        <v>0.54452818661037206</v>
      </c>
    </row>
    <row r="83" spans="1:19" x14ac:dyDescent="0.25">
      <c r="D83">
        <v>0.1</v>
      </c>
      <c r="E83" s="71">
        <v>1033</v>
      </c>
      <c r="F83" s="67">
        <f t="shared" si="25"/>
        <v>0.43958333333333338</v>
      </c>
      <c r="G83">
        <v>1043</v>
      </c>
      <c r="H83" s="67">
        <f t="shared" si="13"/>
        <v>0.4465277777777778</v>
      </c>
      <c r="I83" s="44" t="str">
        <f t="shared" si="14"/>
        <v/>
      </c>
      <c r="J83" s="45">
        <f t="shared" si="15"/>
        <v>7.9999999999999716</v>
      </c>
      <c r="K83" s="45">
        <f t="shared" si="16"/>
        <v>9.9999999999999645</v>
      </c>
      <c r="L83" s="45">
        <f t="shared" si="17"/>
        <v>2</v>
      </c>
      <c r="M83" s="54">
        <f t="shared" ca="1" si="18"/>
        <v>912</v>
      </c>
      <c r="N83" s="45" t="str">
        <f t="shared" si="19"/>
        <v/>
      </c>
      <c r="O83" s="45">
        <f t="shared" si="20"/>
        <v>200.3999999999993</v>
      </c>
      <c r="P83" s="46">
        <f t="shared" si="21"/>
        <v>64.235851199037583</v>
      </c>
      <c r="Q83" s="45">
        <f t="shared" si="22"/>
        <v>0.99999999999999645</v>
      </c>
      <c r="R83" s="45">
        <f t="shared" si="23"/>
        <v>201.3999999999993</v>
      </c>
      <c r="S83" s="46">
        <f t="shared" si="24"/>
        <v>65.235851199037583</v>
      </c>
    </row>
    <row r="84" spans="1:19" x14ac:dyDescent="0.25">
      <c r="D84">
        <v>50</v>
      </c>
      <c r="E84" s="71">
        <v>1051</v>
      </c>
      <c r="F84" s="67">
        <f t="shared" si="25"/>
        <v>0.45208333333333334</v>
      </c>
      <c r="G84">
        <v>1106</v>
      </c>
      <c r="H84" s="67">
        <f t="shared" si="13"/>
        <v>0.46249999999999997</v>
      </c>
      <c r="I84" s="44" t="str">
        <f t="shared" si="14"/>
        <v/>
      </c>
      <c r="J84" s="45">
        <f t="shared" si="15"/>
        <v>9.000000000000048</v>
      </c>
      <c r="K84" s="45">
        <f t="shared" si="16"/>
        <v>14.999999999999947</v>
      </c>
      <c r="L84" s="45">
        <f t="shared" si="17"/>
        <v>3</v>
      </c>
      <c r="M84" s="54">
        <f t="shared" ca="1" si="18"/>
        <v>912</v>
      </c>
      <c r="N84" s="45" t="str">
        <f t="shared" si="19"/>
        <v/>
      </c>
      <c r="O84" s="45">
        <f t="shared" si="20"/>
        <v>225.45000000000121</v>
      </c>
      <c r="P84" s="46">
        <f t="shared" si="21"/>
        <v>72.265332598917922</v>
      </c>
      <c r="Q84" s="45">
        <f t="shared" si="22"/>
        <v>749.99999999999739</v>
      </c>
      <c r="R84" s="45">
        <f t="shared" si="23"/>
        <v>975.44999999999857</v>
      </c>
      <c r="S84" s="46">
        <f t="shared" si="24"/>
        <v>822.26533259891528</v>
      </c>
    </row>
    <row r="85" spans="1:19" x14ac:dyDescent="0.25">
      <c r="D85">
        <v>0.1</v>
      </c>
      <c r="E85" s="71">
        <v>1115</v>
      </c>
      <c r="F85" s="67">
        <f t="shared" si="25"/>
        <v>0.46875</v>
      </c>
      <c r="G85">
        <v>1208</v>
      </c>
      <c r="H85" s="67">
        <f t="shared" si="13"/>
        <v>0.50555555555555554</v>
      </c>
      <c r="I85" s="44" t="str">
        <f t="shared" si="14"/>
        <v/>
      </c>
      <c r="J85" s="45">
        <f t="shared" si="15"/>
        <v>12.000000000000117</v>
      </c>
      <c r="K85" s="45">
        <f t="shared" si="16"/>
        <v>52.999999999999972</v>
      </c>
      <c r="L85" s="45">
        <f t="shared" si="17"/>
        <v>4</v>
      </c>
      <c r="M85" s="54">
        <f t="shared" ca="1" si="18"/>
        <v>912</v>
      </c>
      <c r="N85" s="45" t="str">
        <f t="shared" si="19"/>
        <v/>
      </c>
      <c r="O85" s="45">
        <f t="shared" si="20"/>
        <v>300.60000000000292</v>
      </c>
      <c r="P85" s="46">
        <f t="shared" si="21"/>
        <v>96.353776798557661</v>
      </c>
      <c r="Q85" s="45">
        <f t="shared" si="22"/>
        <v>5.2999999999999972</v>
      </c>
      <c r="R85" s="45">
        <f t="shared" si="23"/>
        <v>305.90000000000293</v>
      </c>
      <c r="S85" s="46">
        <f t="shared" si="24"/>
        <v>101.65377679855766</v>
      </c>
    </row>
    <row r="86" spans="1:19" x14ac:dyDescent="0.25">
      <c r="D86">
        <v>50</v>
      </c>
      <c r="E86" s="71">
        <v>1220</v>
      </c>
      <c r="F86" s="67">
        <f t="shared" si="25"/>
        <v>0.51388888888888895</v>
      </c>
      <c r="G86">
        <v>1223</v>
      </c>
      <c r="H86" s="67">
        <f t="shared" si="13"/>
        <v>0.51597222222222217</v>
      </c>
      <c r="I86" s="44">
        <f t="shared" si="14"/>
        <v>0.51944444444444438</v>
      </c>
      <c r="J86" s="45" t="str">
        <f t="shared" si="15"/>
        <v/>
      </c>
      <c r="K86" s="45">
        <f t="shared" si="16"/>
        <v>2.9999999999998295</v>
      </c>
      <c r="L86" s="45">
        <f t="shared" si="17"/>
        <v>5</v>
      </c>
      <c r="M86" s="54">
        <f t="shared" ca="1" si="18"/>
        <v>912</v>
      </c>
      <c r="N86" s="45">
        <f t="shared" ca="1" si="19"/>
        <v>195.99999999999994</v>
      </c>
      <c r="O86" s="45">
        <f t="shared" si="20"/>
        <v>125</v>
      </c>
      <c r="P86" s="46">
        <f t="shared" si="21"/>
        <v>14.102364719732718</v>
      </c>
      <c r="Q86" s="45">
        <f t="shared" si="22"/>
        <v>149.99999999999147</v>
      </c>
      <c r="R86" s="45">
        <f t="shared" si="23"/>
        <v>274.99999999999147</v>
      </c>
      <c r="S86" s="46">
        <f t="shared" si="24"/>
        <v>164.10236471972419</v>
      </c>
    </row>
    <row r="87" spans="1:19" x14ac:dyDescent="0.25">
      <c r="A87" s="77">
        <v>36651</v>
      </c>
      <c r="B87" s="71">
        <v>930</v>
      </c>
      <c r="D87">
        <v>0.01</v>
      </c>
      <c r="E87" s="71">
        <v>1006</v>
      </c>
      <c r="F87" s="67">
        <f t="shared" si="25"/>
        <v>0.42083333333333334</v>
      </c>
      <c r="G87">
        <v>1008</v>
      </c>
      <c r="H87" s="67">
        <f t="shared" si="13"/>
        <v>0.42222222222222222</v>
      </c>
      <c r="I87" s="44" t="str">
        <f t="shared" si="14"/>
        <v/>
      </c>
      <c r="J87" s="45">
        <f t="shared" si="15"/>
        <v>5.9999999999999787</v>
      </c>
      <c r="K87" s="45">
        <f t="shared" si="16"/>
        <v>1.9999999999999929</v>
      </c>
      <c r="L87" s="45">
        <f t="shared" si="17"/>
        <v>1</v>
      </c>
      <c r="M87" s="54">
        <f t="shared" ca="1" si="18"/>
        <v>930</v>
      </c>
      <c r="N87" s="45" t="str">
        <f t="shared" si="19"/>
        <v/>
      </c>
      <c r="O87" s="45">
        <f t="shared" si="20"/>
        <v>6.029999999999978</v>
      </c>
      <c r="P87" s="46">
        <f t="shared" si="21"/>
        <v>2.2535879590984718</v>
      </c>
      <c r="Q87" s="45">
        <f t="shared" si="22"/>
        <v>1.9999999999999931E-2</v>
      </c>
      <c r="R87" s="45">
        <f t="shared" si="23"/>
        <v>6.0499999999999776</v>
      </c>
      <c r="S87" s="46">
        <f t="shared" si="24"/>
        <v>2.2735879590984718</v>
      </c>
    </row>
    <row r="88" spans="1:19" x14ac:dyDescent="0.25">
      <c r="D88">
        <v>2</v>
      </c>
      <c r="E88" s="71">
        <v>1014</v>
      </c>
      <c r="F88" s="67">
        <f t="shared" si="25"/>
        <v>0.42638888888888887</v>
      </c>
      <c r="G88">
        <v>1022</v>
      </c>
      <c r="H88" s="67">
        <f t="shared" si="13"/>
        <v>0.43194444444444446</v>
      </c>
      <c r="I88" s="44" t="str">
        <f t="shared" si="14"/>
        <v/>
      </c>
      <c r="J88" s="45">
        <f t="shared" si="15"/>
        <v>13.99999999999995</v>
      </c>
      <c r="K88" s="45">
        <f t="shared" si="16"/>
        <v>8.0000000000000515</v>
      </c>
      <c r="L88" s="45">
        <f t="shared" si="17"/>
        <v>2</v>
      </c>
      <c r="M88" s="54">
        <f t="shared" ca="1" si="18"/>
        <v>930</v>
      </c>
      <c r="N88" s="45" t="str">
        <f t="shared" si="19"/>
        <v/>
      </c>
      <c r="O88" s="45">
        <f t="shared" si="20"/>
        <v>713.9999999999975</v>
      </c>
      <c r="P88" s="46">
        <f t="shared" si="21"/>
        <v>350.71372789627071</v>
      </c>
      <c r="Q88" s="45">
        <f t="shared" si="22"/>
        <v>16.000000000000103</v>
      </c>
      <c r="R88" s="45">
        <f t="shared" si="23"/>
        <v>729.99999999999761</v>
      </c>
      <c r="S88" s="46">
        <f t="shared" si="24"/>
        <v>366.71372789627083</v>
      </c>
    </row>
    <row r="89" spans="1:19" x14ac:dyDescent="0.25">
      <c r="D89">
        <v>100</v>
      </c>
      <c r="E89" s="71">
        <v>1036</v>
      </c>
      <c r="F89" s="67">
        <f t="shared" si="25"/>
        <v>0.44166666666666665</v>
      </c>
      <c r="G89">
        <v>1053</v>
      </c>
      <c r="H89" s="67">
        <f t="shared" si="13"/>
        <v>0.45347222222222222</v>
      </c>
      <c r="I89" s="44" t="str">
        <f t="shared" si="14"/>
        <v/>
      </c>
      <c r="J89" s="45">
        <f t="shared" si="15"/>
        <v>6.9999999999999751</v>
      </c>
      <c r="K89" s="45">
        <f t="shared" si="16"/>
        <v>17.000000000000021</v>
      </c>
      <c r="L89" s="45">
        <f t="shared" si="17"/>
        <v>3</v>
      </c>
      <c r="M89" s="54">
        <f t="shared" ca="1" si="18"/>
        <v>930</v>
      </c>
      <c r="N89" s="45" t="str">
        <f t="shared" si="19"/>
        <v/>
      </c>
      <c r="O89" s="45">
        <f t="shared" si="20"/>
        <v>356.99999999999875</v>
      </c>
      <c r="P89" s="46">
        <f t="shared" si="21"/>
        <v>175.35686394813536</v>
      </c>
      <c r="Q89" s="45">
        <f t="shared" si="22"/>
        <v>1700.000000000002</v>
      </c>
      <c r="R89" s="45">
        <f t="shared" si="23"/>
        <v>2057.0000000000009</v>
      </c>
      <c r="S89" s="46">
        <f t="shared" si="24"/>
        <v>1875.3568639481373</v>
      </c>
    </row>
    <row r="90" spans="1:19" x14ac:dyDescent="0.25">
      <c r="D90">
        <v>2</v>
      </c>
      <c r="E90" s="71">
        <v>1100</v>
      </c>
      <c r="F90" s="67">
        <f t="shared" si="25"/>
        <v>0.45833333333333331</v>
      </c>
      <c r="G90">
        <v>1119</v>
      </c>
      <c r="H90" s="67">
        <f t="shared" si="13"/>
        <v>0.47152777777777777</v>
      </c>
      <c r="I90" s="44">
        <f t="shared" si="14"/>
        <v>0.47499999999999998</v>
      </c>
      <c r="J90" s="45" t="str">
        <f t="shared" si="15"/>
        <v/>
      </c>
      <c r="K90" s="45">
        <f t="shared" si="16"/>
        <v>19.000000000000014</v>
      </c>
      <c r="L90" s="45">
        <f t="shared" si="17"/>
        <v>4</v>
      </c>
      <c r="M90" s="54">
        <f t="shared" ca="1" si="18"/>
        <v>930</v>
      </c>
      <c r="N90" s="45">
        <f t="shared" ca="1" si="19"/>
        <v>114</v>
      </c>
      <c r="O90" s="45">
        <f t="shared" si="20"/>
        <v>5</v>
      </c>
      <c r="P90" s="46">
        <f t="shared" si="21"/>
        <v>0.68924379203313568</v>
      </c>
      <c r="Q90" s="45">
        <f t="shared" si="22"/>
        <v>38.000000000000028</v>
      </c>
      <c r="R90" s="45">
        <f t="shared" si="23"/>
        <v>43.000000000000028</v>
      </c>
      <c r="S90" s="46">
        <f t="shared" si="24"/>
        <v>38.689243792033167</v>
      </c>
    </row>
    <row r="91" spans="1:19" x14ac:dyDescent="0.25">
      <c r="A91" s="77">
        <v>36654</v>
      </c>
      <c r="B91" s="71">
        <v>1005</v>
      </c>
      <c r="D91">
        <v>0.01</v>
      </c>
      <c r="E91" s="71">
        <v>1112</v>
      </c>
      <c r="F91" s="67">
        <f t="shared" si="25"/>
        <v>0.46666666666666662</v>
      </c>
      <c r="G91">
        <v>1115</v>
      </c>
      <c r="H91" s="67">
        <f t="shared" si="13"/>
        <v>0.46875</v>
      </c>
      <c r="I91" s="44" t="str">
        <f t="shared" si="14"/>
        <v/>
      </c>
      <c r="J91" s="45">
        <f t="shared" si="15"/>
        <v>7.0000000000000551</v>
      </c>
      <c r="K91" s="45">
        <f t="shared" si="16"/>
        <v>3.0000000000000693</v>
      </c>
      <c r="L91" s="45">
        <f t="shared" si="17"/>
        <v>1</v>
      </c>
      <c r="M91" s="54">
        <f t="shared" ca="1" si="18"/>
        <v>1005</v>
      </c>
      <c r="N91" s="45" t="str">
        <f t="shared" si="19"/>
        <v/>
      </c>
      <c r="O91" s="45">
        <f t="shared" si="20"/>
        <v>0.10500000000000083</v>
      </c>
      <c r="P91" s="46">
        <f t="shared" si="21"/>
        <v>0.10099593763279058</v>
      </c>
      <c r="Q91" s="45">
        <f t="shared" si="22"/>
        <v>3.0000000000000693E-2</v>
      </c>
      <c r="R91" s="45">
        <f t="shared" si="23"/>
        <v>0.13500000000000151</v>
      </c>
      <c r="S91" s="46">
        <f t="shared" si="24"/>
        <v>0.13099593763279127</v>
      </c>
    </row>
    <row r="92" spans="1:19" x14ac:dyDescent="0.25">
      <c r="D92">
        <v>0.02</v>
      </c>
      <c r="E92" s="71">
        <v>1122</v>
      </c>
      <c r="F92" s="67">
        <f t="shared" si="25"/>
        <v>0.47361111111111115</v>
      </c>
      <c r="G92">
        <v>1125</v>
      </c>
      <c r="H92" s="67">
        <f t="shared" si="13"/>
        <v>0.47569444444444442</v>
      </c>
      <c r="I92" s="44" t="str">
        <f t="shared" si="14"/>
        <v/>
      </c>
      <c r="J92" s="45">
        <f t="shared" si="15"/>
        <v>6.0000000000000586</v>
      </c>
      <c r="K92" s="45">
        <f t="shared" si="16"/>
        <v>2.9999999999999094</v>
      </c>
      <c r="L92" s="45">
        <f t="shared" si="17"/>
        <v>2</v>
      </c>
      <c r="M92" s="54">
        <f t="shared" ca="1" si="18"/>
        <v>1005</v>
      </c>
      <c r="N92" s="45" t="str">
        <f t="shared" si="19"/>
        <v/>
      </c>
      <c r="O92" s="45">
        <f t="shared" si="20"/>
        <v>9.0000000000000871E-2</v>
      </c>
      <c r="P92" s="46">
        <f t="shared" si="21"/>
        <v>8.6567946542392096E-2</v>
      </c>
      <c r="Q92" s="45">
        <f t="shared" si="22"/>
        <v>5.9999999999998187E-2</v>
      </c>
      <c r="R92" s="45">
        <f t="shared" si="23"/>
        <v>0.14999999999999905</v>
      </c>
      <c r="S92" s="46">
        <f t="shared" si="24"/>
        <v>0.14656794654239028</v>
      </c>
    </row>
    <row r="93" spans="1:19" x14ac:dyDescent="0.25">
      <c r="D93">
        <v>0.01</v>
      </c>
      <c r="E93" s="71">
        <v>1131</v>
      </c>
      <c r="F93" s="67">
        <f t="shared" si="25"/>
        <v>0.47986111111111113</v>
      </c>
      <c r="G93">
        <v>1142</v>
      </c>
      <c r="H93" s="67">
        <f t="shared" si="13"/>
        <v>0.48749999999999999</v>
      </c>
      <c r="I93" s="44">
        <f t="shared" si="14"/>
        <v>0.4909722222222222</v>
      </c>
      <c r="J93" s="45" t="str">
        <f t="shared" si="15"/>
        <v/>
      </c>
      <c r="K93" s="45">
        <f t="shared" si="16"/>
        <v>10.999999999999961</v>
      </c>
      <c r="L93" s="45">
        <f t="shared" si="17"/>
        <v>3</v>
      </c>
      <c r="M93" s="54">
        <f t="shared" ca="1" si="18"/>
        <v>1005</v>
      </c>
      <c r="N93" s="45">
        <f t="shared" ca="1" si="19"/>
        <v>101.99999999999996</v>
      </c>
      <c r="O93" s="45">
        <f t="shared" si="20"/>
        <v>2.5000000000000001E-2</v>
      </c>
      <c r="P93" s="46">
        <f t="shared" si="21"/>
        <v>5.4281443780592247E-3</v>
      </c>
      <c r="Q93" s="45">
        <f t="shared" si="22"/>
        <v>0.10999999999999961</v>
      </c>
      <c r="R93" s="45">
        <f t="shared" si="23"/>
        <v>0.13499999999999962</v>
      </c>
      <c r="S93" s="46">
        <f t="shared" si="24"/>
        <v>0.11542814437805883</v>
      </c>
    </row>
    <row r="94" spans="1:19" x14ac:dyDescent="0.25">
      <c r="A94" s="77">
        <v>36654</v>
      </c>
      <c r="B94" s="71">
        <v>1427</v>
      </c>
      <c r="D94">
        <v>0.01</v>
      </c>
      <c r="E94" s="71">
        <v>1514</v>
      </c>
      <c r="F94" s="67">
        <f t="shared" si="25"/>
        <v>0.63472222222222219</v>
      </c>
      <c r="G94">
        <v>1516</v>
      </c>
      <c r="H94" s="67">
        <f t="shared" si="13"/>
        <v>0.63611111111111118</v>
      </c>
      <c r="I94" s="44" t="str">
        <f t="shared" si="14"/>
        <v/>
      </c>
      <c r="J94" s="45">
        <f t="shared" si="15"/>
        <v>5.9999999999999787</v>
      </c>
      <c r="K94" s="45">
        <f t="shared" si="16"/>
        <v>2.0000000000001528</v>
      </c>
      <c r="L94" s="45">
        <f t="shared" si="17"/>
        <v>1</v>
      </c>
      <c r="M94" s="54">
        <f t="shared" ca="1" si="18"/>
        <v>1427</v>
      </c>
      <c r="N94" s="45" t="str">
        <f t="shared" si="19"/>
        <v/>
      </c>
      <c r="O94" s="45">
        <f t="shared" si="20"/>
        <v>8.9999999999999677E-2</v>
      </c>
      <c r="P94" s="46">
        <f t="shared" si="21"/>
        <v>8.6567946542390944E-2</v>
      </c>
      <c r="Q94" s="45">
        <f t="shared" si="22"/>
        <v>2.0000000000001527E-2</v>
      </c>
      <c r="R94" s="45">
        <f t="shared" si="23"/>
        <v>0.11000000000000121</v>
      </c>
      <c r="S94" s="46">
        <f t="shared" si="24"/>
        <v>0.10656794654239247</v>
      </c>
    </row>
    <row r="95" spans="1:19" x14ac:dyDescent="0.25">
      <c r="D95">
        <v>0.02</v>
      </c>
      <c r="E95" s="71">
        <v>1522</v>
      </c>
      <c r="F95" s="67">
        <f t="shared" si="25"/>
        <v>0.64027777777777783</v>
      </c>
      <c r="G95">
        <v>1525</v>
      </c>
      <c r="H95" s="67">
        <f t="shared" si="13"/>
        <v>0.64236111111111105</v>
      </c>
      <c r="I95" s="44" t="str">
        <f t="shared" si="14"/>
        <v/>
      </c>
      <c r="J95" s="45">
        <f t="shared" si="15"/>
        <v>5.0000000000001421</v>
      </c>
      <c r="K95" s="45">
        <f t="shared" si="16"/>
        <v>2.9999999999998295</v>
      </c>
      <c r="L95" s="45">
        <f t="shared" si="17"/>
        <v>2</v>
      </c>
      <c r="M95" s="54">
        <f t="shared" ca="1" si="18"/>
        <v>1427</v>
      </c>
      <c r="N95" s="45" t="str">
        <f t="shared" si="19"/>
        <v/>
      </c>
      <c r="O95" s="45">
        <f t="shared" si="20"/>
        <v>7.5000000000002134E-2</v>
      </c>
      <c r="P95" s="46">
        <f t="shared" si="21"/>
        <v>7.2139955451994767E-2</v>
      </c>
      <c r="Q95" s="45">
        <f t="shared" si="22"/>
        <v>5.9999999999996591E-2</v>
      </c>
      <c r="R95" s="45">
        <f t="shared" si="23"/>
        <v>0.13499999999999873</v>
      </c>
      <c r="S95" s="46">
        <f t="shared" si="24"/>
        <v>0.13213995545199136</v>
      </c>
    </row>
    <row r="96" spans="1:19" x14ac:dyDescent="0.25">
      <c r="D96">
        <v>0.01</v>
      </c>
      <c r="E96" s="71">
        <v>1530</v>
      </c>
      <c r="F96" s="67">
        <f t="shared" si="25"/>
        <v>0.64583333333333337</v>
      </c>
      <c r="G96">
        <v>1533</v>
      </c>
      <c r="H96" s="67">
        <f t="shared" si="13"/>
        <v>0.6479166666666667</v>
      </c>
      <c r="I96" s="44">
        <f t="shared" si="14"/>
        <v>0.65138888888888891</v>
      </c>
      <c r="J96" s="45" t="str">
        <f t="shared" si="15"/>
        <v/>
      </c>
      <c r="K96" s="45">
        <f t="shared" si="16"/>
        <v>2.9999999999999893</v>
      </c>
      <c r="L96" s="45">
        <f t="shared" si="17"/>
        <v>3</v>
      </c>
      <c r="M96" s="54">
        <f t="shared" ca="1" si="18"/>
        <v>1427</v>
      </c>
      <c r="N96" s="45">
        <f t="shared" ca="1" si="19"/>
        <v>71.000000000000071</v>
      </c>
      <c r="O96" s="45">
        <f t="shared" si="20"/>
        <v>2.5000000000000001E-2</v>
      </c>
      <c r="P96" s="46">
        <f t="shared" si="21"/>
        <v>5.4281443780592247E-3</v>
      </c>
      <c r="Q96" s="45">
        <f t="shared" si="22"/>
        <v>2.9999999999999895E-2</v>
      </c>
      <c r="R96" s="45">
        <f t="shared" si="23"/>
        <v>5.4999999999999896E-2</v>
      </c>
      <c r="S96" s="46">
        <f t="shared" si="24"/>
        <v>3.542814437805912E-2</v>
      </c>
    </row>
    <row r="97" spans="1:19" x14ac:dyDescent="0.25">
      <c r="A97" s="77">
        <v>36655</v>
      </c>
      <c r="B97" s="71">
        <v>934</v>
      </c>
      <c r="D97">
        <v>0.01</v>
      </c>
      <c r="E97" s="71">
        <v>1035</v>
      </c>
      <c r="F97" s="67">
        <f t="shared" si="25"/>
        <v>0.44097222222222227</v>
      </c>
      <c r="G97">
        <v>1041</v>
      </c>
      <c r="H97" s="67">
        <f t="shared" si="13"/>
        <v>0.44513888888888892</v>
      </c>
      <c r="I97" s="44" t="str">
        <f t="shared" si="14"/>
        <v/>
      </c>
      <c r="J97" s="45">
        <f t="shared" si="15"/>
        <v>5.9999999999999787</v>
      </c>
      <c r="K97" s="45">
        <f t="shared" si="16"/>
        <v>5.9999999999999787</v>
      </c>
      <c r="L97" s="45">
        <f t="shared" si="17"/>
        <v>1</v>
      </c>
      <c r="M97" s="54">
        <f t="shared" ca="1" si="18"/>
        <v>934</v>
      </c>
      <c r="N97" s="45" t="str">
        <f t="shared" si="19"/>
        <v/>
      </c>
      <c r="O97" s="45">
        <f t="shared" si="20"/>
        <v>8.9999999999999677E-2</v>
      </c>
      <c r="P97" s="46">
        <f t="shared" si="21"/>
        <v>8.6567946542390944E-2</v>
      </c>
      <c r="Q97" s="45">
        <f t="shared" si="22"/>
        <v>5.999999999999979E-2</v>
      </c>
      <c r="R97" s="45">
        <f t="shared" si="23"/>
        <v>0.14999999999999947</v>
      </c>
      <c r="S97" s="46">
        <f t="shared" si="24"/>
        <v>0.14656794654239075</v>
      </c>
    </row>
    <row r="98" spans="1:19" x14ac:dyDescent="0.25">
      <c r="D98">
        <v>0.02</v>
      </c>
      <c r="E98" s="71">
        <v>1047</v>
      </c>
      <c r="F98" s="67">
        <f t="shared" si="25"/>
        <v>0.44930555555555557</v>
      </c>
      <c r="G98">
        <v>1051</v>
      </c>
      <c r="H98" s="67">
        <f t="shared" si="13"/>
        <v>0.45208333333333334</v>
      </c>
      <c r="I98" s="44" t="str">
        <f t="shared" si="14"/>
        <v/>
      </c>
      <c r="J98" s="45">
        <f t="shared" si="15"/>
        <v>4.9999999999999822</v>
      </c>
      <c r="K98" s="45">
        <f t="shared" si="16"/>
        <v>3.9999999999999858</v>
      </c>
      <c r="L98" s="45">
        <f t="shared" si="17"/>
        <v>2</v>
      </c>
      <c r="M98" s="54">
        <f t="shared" ca="1" si="18"/>
        <v>934</v>
      </c>
      <c r="N98" s="45" t="str">
        <f t="shared" si="19"/>
        <v/>
      </c>
      <c r="O98" s="45">
        <f t="shared" si="20"/>
        <v>7.4999999999999734E-2</v>
      </c>
      <c r="P98" s="46">
        <f t="shared" si="21"/>
        <v>7.2139955451992449E-2</v>
      </c>
      <c r="Q98" s="45">
        <f t="shared" si="22"/>
        <v>7.9999999999999724E-2</v>
      </c>
      <c r="R98" s="45">
        <f t="shared" si="23"/>
        <v>0.15499999999999947</v>
      </c>
      <c r="S98" s="46">
        <f t="shared" si="24"/>
        <v>0.15213995545199216</v>
      </c>
    </row>
    <row r="99" spans="1:19" x14ac:dyDescent="0.25">
      <c r="D99">
        <v>0.01</v>
      </c>
      <c r="E99" s="71">
        <v>1056</v>
      </c>
      <c r="F99" s="67">
        <f t="shared" si="25"/>
        <v>0.45555555555555555</v>
      </c>
      <c r="G99">
        <v>1059</v>
      </c>
      <c r="H99" s="67">
        <f t="shared" si="13"/>
        <v>0.45763888888888887</v>
      </c>
      <c r="I99" s="44">
        <f t="shared" si="14"/>
        <v>0.46111111111111108</v>
      </c>
      <c r="J99" s="45" t="str">
        <f t="shared" si="15"/>
        <v/>
      </c>
      <c r="K99" s="45">
        <f t="shared" si="16"/>
        <v>2.9999999999999893</v>
      </c>
      <c r="L99" s="45">
        <f t="shared" si="17"/>
        <v>3</v>
      </c>
      <c r="M99" s="54">
        <f t="shared" ca="1" si="18"/>
        <v>934</v>
      </c>
      <c r="N99" s="45">
        <f t="shared" ca="1" si="19"/>
        <v>90</v>
      </c>
      <c r="O99" s="45">
        <f t="shared" si="20"/>
        <v>2.5000000000000001E-2</v>
      </c>
      <c r="P99" s="46">
        <f t="shared" si="21"/>
        <v>5.4281443780592247E-3</v>
      </c>
      <c r="Q99" s="45">
        <f t="shared" si="22"/>
        <v>2.9999999999999895E-2</v>
      </c>
      <c r="R99" s="45">
        <f t="shared" si="23"/>
        <v>5.4999999999999896E-2</v>
      </c>
      <c r="S99" s="46">
        <f t="shared" si="24"/>
        <v>3.542814437805912E-2</v>
      </c>
    </row>
    <row r="100" spans="1:19" x14ac:dyDescent="0.25">
      <c r="A100" s="77">
        <v>36655</v>
      </c>
      <c r="B100" s="71">
        <v>1332</v>
      </c>
      <c r="D100">
        <v>0.01</v>
      </c>
      <c r="E100" s="71">
        <v>1421</v>
      </c>
      <c r="F100" s="67">
        <f t="shared" si="25"/>
        <v>0.59791666666666665</v>
      </c>
      <c r="G100">
        <v>1424</v>
      </c>
      <c r="H100" s="67">
        <f t="shared" si="13"/>
        <v>0.6</v>
      </c>
      <c r="I100" s="44" t="str">
        <f t="shared" si="14"/>
        <v/>
      </c>
      <c r="J100" s="45">
        <f t="shared" si="15"/>
        <v>3.9999999999999858</v>
      </c>
      <c r="K100" s="45">
        <f t="shared" si="16"/>
        <v>2.9999999999999893</v>
      </c>
      <c r="L100" s="45">
        <f t="shared" si="17"/>
        <v>1</v>
      </c>
      <c r="M100" s="54">
        <f t="shared" ca="1" si="18"/>
        <v>1332</v>
      </c>
      <c r="N100" s="45" t="str">
        <f t="shared" si="19"/>
        <v/>
      </c>
      <c r="O100" s="45">
        <f t="shared" si="20"/>
        <v>5.9999999999999783E-2</v>
      </c>
      <c r="P100" s="46">
        <f t="shared" si="21"/>
        <v>5.7711964361593968E-2</v>
      </c>
      <c r="Q100" s="45">
        <f t="shared" si="22"/>
        <v>2.9999999999999895E-2</v>
      </c>
      <c r="R100" s="45">
        <f t="shared" si="23"/>
        <v>8.9999999999999677E-2</v>
      </c>
      <c r="S100" s="46">
        <f t="shared" si="24"/>
        <v>8.7711964361593869E-2</v>
      </c>
    </row>
    <row r="101" spans="1:19" x14ac:dyDescent="0.25">
      <c r="D101">
        <v>0.02</v>
      </c>
      <c r="E101" s="71">
        <v>1428</v>
      </c>
      <c r="F101" s="67">
        <f t="shared" si="25"/>
        <v>0.60277777777777775</v>
      </c>
      <c r="G101">
        <v>1430</v>
      </c>
      <c r="H101" s="67">
        <f t="shared" si="13"/>
        <v>0.60416666666666663</v>
      </c>
      <c r="I101" s="44" t="str">
        <f t="shared" si="14"/>
        <v/>
      </c>
      <c r="J101" s="45">
        <f t="shared" si="15"/>
        <v>3.9999999999999858</v>
      </c>
      <c r="K101" s="45">
        <f t="shared" si="16"/>
        <v>1.9999999999999929</v>
      </c>
      <c r="L101" s="45">
        <f t="shared" si="17"/>
        <v>2</v>
      </c>
      <c r="M101" s="54">
        <f t="shared" ca="1" si="18"/>
        <v>1332</v>
      </c>
      <c r="N101" s="45" t="str">
        <f t="shared" si="19"/>
        <v/>
      </c>
      <c r="O101" s="45">
        <f t="shared" si="20"/>
        <v>5.9999999999999783E-2</v>
      </c>
      <c r="P101" s="46">
        <f t="shared" si="21"/>
        <v>5.7711964361593968E-2</v>
      </c>
      <c r="Q101" s="45">
        <f t="shared" si="22"/>
        <v>3.9999999999999862E-2</v>
      </c>
      <c r="R101" s="45">
        <f t="shared" si="23"/>
        <v>9.9999999999999645E-2</v>
      </c>
      <c r="S101" s="46">
        <f t="shared" si="24"/>
        <v>9.7711964361593823E-2</v>
      </c>
    </row>
    <row r="102" spans="1:19" x14ac:dyDescent="0.25">
      <c r="D102">
        <v>0.01</v>
      </c>
      <c r="E102" s="71">
        <v>1434</v>
      </c>
      <c r="F102" s="67">
        <f t="shared" si="25"/>
        <v>0.6069444444444444</v>
      </c>
      <c r="G102">
        <v>1437</v>
      </c>
      <c r="H102" s="67">
        <f t="shared" si="13"/>
        <v>0.60902777777777783</v>
      </c>
      <c r="I102" s="44">
        <f t="shared" si="14"/>
        <v>0.61250000000000004</v>
      </c>
      <c r="J102" s="45" t="str">
        <f t="shared" si="15"/>
        <v/>
      </c>
      <c r="K102" s="45">
        <f t="shared" si="16"/>
        <v>3.0000000000001492</v>
      </c>
      <c r="L102" s="45">
        <f t="shared" si="17"/>
        <v>3</v>
      </c>
      <c r="M102" s="54">
        <f t="shared" ca="1" si="18"/>
        <v>1332</v>
      </c>
      <c r="N102" s="45">
        <f t="shared" ca="1" si="19"/>
        <v>70.000000000000071</v>
      </c>
      <c r="O102" s="45">
        <f t="shared" si="20"/>
        <v>2.5000000000000001E-2</v>
      </c>
      <c r="P102" s="46">
        <f t="shared" si="21"/>
        <v>5.4281443780592247E-3</v>
      </c>
      <c r="Q102" s="45">
        <f t="shared" si="22"/>
        <v>3.0000000000001494E-2</v>
      </c>
      <c r="R102" s="45">
        <f t="shared" si="23"/>
        <v>5.5000000000001492E-2</v>
      </c>
      <c r="S102" s="46">
        <f t="shared" si="24"/>
        <v>3.5428144378060716E-2</v>
      </c>
    </row>
    <row r="103" spans="1:19" x14ac:dyDescent="0.25">
      <c r="A103" s="77">
        <v>36656</v>
      </c>
      <c r="B103" s="71">
        <v>1330</v>
      </c>
      <c r="D103">
        <v>0.01</v>
      </c>
      <c r="E103" s="71">
        <v>1416</v>
      </c>
      <c r="F103" s="67">
        <f t="shared" si="25"/>
        <v>0.59444444444444444</v>
      </c>
      <c r="G103">
        <v>1421</v>
      </c>
      <c r="H103" s="67">
        <f t="shared" si="13"/>
        <v>0.59791666666666665</v>
      </c>
      <c r="I103" s="44" t="str">
        <f t="shared" ref="I103:I166" si="26">IF(OR(A104&lt;&gt;"",D104=""),H103+TIME(0,5,0),"")</f>
        <v/>
      </c>
      <c r="J103" s="45">
        <f t="shared" ref="J103:J166" si="27">IF(AND(OR(AND(A103&lt;&gt;"",A104=""),AND(A103="",A104="")),D104&lt;&gt;""),(F104-H103)*1440,"")</f>
        <v>6.9999999999999751</v>
      </c>
      <c r="K103" s="45">
        <f t="shared" ref="K103:K166" si="28">(H103-F103)*1440</f>
        <v>4.9999999999999822</v>
      </c>
      <c r="L103" s="45">
        <f t="shared" ref="L103:L166" si="29">IF(A103&lt;&gt;"",1,L102+1)</f>
        <v>1</v>
      </c>
      <c r="M103" s="54">
        <f t="shared" ref="M103:M166" ca="1" si="30">OFFSET(B103,-L103+1,0)</f>
        <v>1330</v>
      </c>
      <c r="N103" s="45" t="str">
        <f t="shared" ref="N103:N166" si="31">IF(I103&lt;&gt;"",(I103-VALUE(CONCATENATE(LEFT(M103,LEN(M103)-2),":",RIGHT(M103,2))))*1440,"")</f>
        <v/>
      </c>
      <c r="O103" s="45">
        <f t="shared" ref="O103:O166" si="32">IF(J103&lt;&gt;"",(D103+D104)*J103/2,D103*5/2)</f>
        <v>0.10499999999999962</v>
      </c>
      <c r="P103" s="46">
        <f t="shared" ref="P103:P166" si="33">IF(J103&lt;&gt;"",(D104-D103)*J103/LN((D104+0.000001)/(D103+0.000001)),-5*(D103-0.000001)/(LN(1/D103)-13.8155))</f>
        <v>0.10099593763278944</v>
      </c>
      <c r="Q103" s="45">
        <f t="shared" ref="Q103:Q166" si="34">(D103*K103)</f>
        <v>4.9999999999999822E-2</v>
      </c>
      <c r="R103" s="45">
        <f t="shared" ref="R103:R166" si="35">O103+Q103</f>
        <v>0.15499999999999944</v>
      </c>
      <c r="S103" s="46">
        <f t="shared" ref="S103:S166" si="36">P103+Q103</f>
        <v>0.15099593763278926</v>
      </c>
    </row>
    <row r="104" spans="1:19" x14ac:dyDescent="0.25">
      <c r="D104">
        <v>0.02</v>
      </c>
      <c r="E104" s="71">
        <v>1428</v>
      </c>
      <c r="F104" s="67">
        <f t="shared" si="25"/>
        <v>0.60277777777777775</v>
      </c>
      <c r="G104">
        <v>1430</v>
      </c>
      <c r="H104" s="67">
        <f t="shared" si="13"/>
        <v>0.60416666666666663</v>
      </c>
      <c r="I104" s="44" t="str">
        <f t="shared" si="26"/>
        <v/>
      </c>
      <c r="J104" s="45">
        <f t="shared" si="27"/>
        <v>3.0000000000001492</v>
      </c>
      <c r="K104" s="45">
        <f t="shared" si="28"/>
        <v>1.9999999999999929</v>
      </c>
      <c r="L104" s="45">
        <f t="shared" si="29"/>
        <v>2</v>
      </c>
      <c r="M104" s="54">
        <f t="shared" ca="1" si="30"/>
        <v>1330</v>
      </c>
      <c r="N104" s="45" t="str">
        <f t="shared" si="31"/>
        <v/>
      </c>
      <c r="O104" s="45">
        <f t="shared" si="32"/>
        <v>4.500000000000224E-2</v>
      </c>
      <c r="P104" s="46">
        <f t="shared" si="33"/>
        <v>4.3283973271197783E-2</v>
      </c>
      <c r="Q104" s="45">
        <f t="shared" si="34"/>
        <v>3.9999999999999862E-2</v>
      </c>
      <c r="R104" s="45">
        <f t="shared" si="35"/>
        <v>8.5000000000002102E-2</v>
      </c>
      <c r="S104" s="46">
        <f t="shared" si="36"/>
        <v>8.3283973271197645E-2</v>
      </c>
    </row>
    <row r="105" spans="1:19" x14ac:dyDescent="0.25">
      <c r="D105">
        <v>0.01</v>
      </c>
      <c r="E105" s="71">
        <v>1433</v>
      </c>
      <c r="F105" s="67">
        <f t="shared" si="25"/>
        <v>0.60625000000000007</v>
      </c>
      <c r="G105">
        <v>1435</v>
      </c>
      <c r="H105" s="67">
        <f t="shared" si="13"/>
        <v>0.60763888888888895</v>
      </c>
      <c r="I105" s="44">
        <f t="shared" si="26"/>
        <v>0.61111111111111116</v>
      </c>
      <c r="J105" s="45" t="str">
        <f t="shared" si="27"/>
        <v/>
      </c>
      <c r="K105" s="45">
        <f t="shared" si="28"/>
        <v>1.9999999999999929</v>
      </c>
      <c r="L105" s="45">
        <f t="shared" si="29"/>
        <v>3</v>
      </c>
      <c r="M105" s="54">
        <f t="shared" ca="1" si="30"/>
        <v>1330</v>
      </c>
      <c r="N105" s="45">
        <f t="shared" ca="1" si="31"/>
        <v>70.000000000000071</v>
      </c>
      <c r="O105" s="45">
        <f t="shared" si="32"/>
        <v>2.5000000000000001E-2</v>
      </c>
      <c r="P105" s="46">
        <f t="shared" si="33"/>
        <v>5.4281443780592247E-3</v>
      </c>
      <c r="Q105" s="45">
        <f t="shared" si="34"/>
        <v>1.9999999999999931E-2</v>
      </c>
      <c r="R105" s="45">
        <f t="shared" si="35"/>
        <v>4.4999999999999929E-2</v>
      </c>
      <c r="S105" s="46">
        <f t="shared" si="36"/>
        <v>2.5428144378059157E-2</v>
      </c>
    </row>
    <row r="106" spans="1:19" x14ac:dyDescent="0.25">
      <c r="A106" s="77">
        <v>36658</v>
      </c>
      <c r="B106" s="71">
        <v>1330</v>
      </c>
      <c r="D106">
        <v>0.01</v>
      </c>
      <c r="E106" s="71">
        <v>1422</v>
      </c>
      <c r="F106" s="67">
        <f t="shared" si="25"/>
        <v>0.59861111111111109</v>
      </c>
      <c r="G106">
        <v>1426</v>
      </c>
      <c r="H106" s="67">
        <f t="shared" si="13"/>
        <v>0.60138888888888886</v>
      </c>
      <c r="I106" s="44" t="str">
        <f t="shared" si="26"/>
        <v/>
      </c>
      <c r="J106" s="45">
        <f t="shared" si="27"/>
        <v>7.000000000000135</v>
      </c>
      <c r="K106" s="45">
        <f t="shared" si="28"/>
        <v>3.9999999999999858</v>
      </c>
      <c r="L106" s="45">
        <f t="shared" si="29"/>
        <v>1</v>
      </c>
      <c r="M106" s="54">
        <f t="shared" ca="1" si="30"/>
        <v>1330</v>
      </c>
      <c r="N106" s="45" t="str">
        <f t="shared" si="31"/>
        <v/>
      </c>
      <c r="O106" s="45">
        <f t="shared" si="32"/>
        <v>0.10500000000000202</v>
      </c>
      <c r="P106" s="46">
        <f t="shared" si="33"/>
        <v>0.10099593763279174</v>
      </c>
      <c r="Q106" s="45">
        <f t="shared" si="34"/>
        <v>3.9999999999999862E-2</v>
      </c>
      <c r="R106" s="45">
        <f t="shared" si="35"/>
        <v>0.14500000000000188</v>
      </c>
      <c r="S106" s="46">
        <f t="shared" si="36"/>
        <v>0.14099593763279161</v>
      </c>
    </row>
    <row r="107" spans="1:19" x14ac:dyDescent="0.25">
      <c r="D107">
        <v>0.02</v>
      </c>
      <c r="E107" s="71">
        <v>1433</v>
      </c>
      <c r="F107" s="67">
        <f t="shared" si="25"/>
        <v>0.60625000000000007</v>
      </c>
      <c r="G107">
        <v>1435</v>
      </c>
      <c r="H107" s="67">
        <f t="shared" si="13"/>
        <v>0.60763888888888895</v>
      </c>
      <c r="I107" s="44" t="str">
        <f t="shared" si="26"/>
        <v/>
      </c>
      <c r="J107" s="45">
        <f t="shared" si="27"/>
        <v>3.9999999999999858</v>
      </c>
      <c r="K107" s="45">
        <f t="shared" si="28"/>
        <v>1.9999999999999929</v>
      </c>
      <c r="L107" s="45">
        <f t="shared" si="29"/>
        <v>2</v>
      </c>
      <c r="M107" s="54">
        <f t="shared" ca="1" si="30"/>
        <v>1330</v>
      </c>
      <c r="N107" s="45" t="str">
        <f t="shared" si="31"/>
        <v/>
      </c>
      <c r="O107" s="45">
        <f t="shared" si="32"/>
        <v>5.9999999999999783E-2</v>
      </c>
      <c r="P107" s="46">
        <f t="shared" si="33"/>
        <v>5.7711964361593968E-2</v>
      </c>
      <c r="Q107" s="45">
        <f t="shared" si="34"/>
        <v>3.9999999999999862E-2</v>
      </c>
      <c r="R107" s="45">
        <f t="shared" si="35"/>
        <v>9.9999999999999645E-2</v>
      </c>
      <c r="S107" s="46">
        <f t="shared" si="36"/>
        <v>9.7711964361593823E-2</v>
      </c>
    </row>
    <row r="108" spans="1:19" x14ac:dyDescent="0.25">
      <c r="D108">
        <v>0.01</v>
      </c>
      <c r="E108" s="71">
        <v>1439</v>
      </c>
      <c r="F108" s="67">
        <f t="shared" si="25"/>
        <v>0.61041666666666672</v>
      </c>
      <c r="G108">
        <v>1442</v>
      </c>
      <c r="H108" s="67">
        <f t="shared" si="13"/>
        <v>0.61249999999999993</v>
      </c>
      <c r="I108" s="44">
        <f t="shared" si="26"/>
        <v>0.61597222222222214</v>
      </c>
      <c r="J108" s="45" t="str">
        <f t="shared" si="27"/>
        <v/>
      </c>
      <c r="K108" s="45">
        <f t="shared" si="28"/>
        <v>2.9999999999998295</v>
      </c>
      <c r="L108" s="45">
        <f t="shared" si="29"/>
        <v>3</v>
      </c>
      <c r="M108" s="54">
        <f t="shared" ca="1" si="30"/>
        <v>1330</v>
      </c>
      <c r="N108" s="45">
        <f t="shared" ca="1" si="31"/>
        <v>76.999999999999886</v>
      </c>
      <c r="O108" s="45">
        <f t="shared" si="32"/>
        <v>2.5000000000000001E-2</v>
      </c>
      <c r="P108" s="46">
        <f t="shared" si="33"/>
        <v>5.4281443780592247E-3</v>
      </c>
      <c r="Q108" s="45">
        <f t="shared" si="34"/>
        <v>2.9999999999998295E-2</v>
      </c>
      <c r="R108" s="45">
        <f t="shared" si="35"/>
        <v>5.49999999999983E-2</v>
      </c>
      <c r="S108" s="46">
        <f t="shared" si="36"/>
        <v>3.5428144378057518E-2</v>
      </c>
    </row>
    <row r="109" spans="1:19" x14ac:dyDescent="0.25">
      <c r="A109" s="77">
        <v>36659</v>
      </c>
      <c r="B109" s="71">
        <v>1020</v>
      </c>
      <c r="D109">
        <v>0.01</v>
      </c>
      <c r="E109" s="71">
        <v>1116</v>
      </c>
      <c r="F109" s="67">
        <f t="shared" si="25"/>
        <v>0.4694444444444445</v>
      </c>
      <c r="G109">
        <v>1118</v>
      </c>
      <c r="H109" s="67">
        <f t="shared" si="13"/>
        <v>0.47083333333333338</v>
      </c>
      <c r="I109" s="44" t="str">
        <f t="shared" si="26"/>
        <v/>
      </c>
      <c r="J109" s="45">
        <f t="shared" si="27"/>
        <v>10.999999999999881</v>
      </c>
      <c r="K109" s="45">
        <f t="shared" si="28"/>
        <v>1.9999999999999929</v>
      </c>
      <c r="L109" s="45">
        <f t="shared" si="29"/>
        <v>1</v>
      </c>
      <c r="M109" s="54">
        <f t="shared" ca="1" si="30"/>
        <v>1020</v>
      </c>
      <c r="N109" s="45" t="str">
        <f t="shared" si="31"/>
        <v/>
      </c>
      <c r="O109" s="45">
        <f t="shared" si="32"/>
        <v>550.05499999999404</v>
      </c>
      <c r="P109" s="46">
        <f t="shared" si="33"/>
        <v>119.42033582047831</v>
      </c>
      <c r="Q109" s="45">
        <f t="shared" si="34"/>
        <v>1.9999999999999931E-2</v>
      </c>
      <c r="R109" s="45">
        <f t="shared" si="35"/>
        <v>550.07499999999402</v>
      </c>
      <c r="S109" s="46">
        <f t="shared" si="36"/>
        <v>119.44033582047831</v>
      </c>
    </row>
    <row r="110" spans="1:19" x14ac:dyDescent="0.25">
      <c r="D110">
        <v>100</v>
      </c>
      <c r="E110" s="71">
        <v>1129</v>
      </c>
      <c r="F110" s="67">
        <f t="shared" si="25"/>
        <v>0.47847222222222219</v>
      </c>
      <c r="G110">
        <v>1310</v>
      </c>
      <c r="H110" s="67">
        <f t="shared" si="13"/>
        <v>0.54861111111111105</v>
      </c>
      <c r="I110" s="44">
        <f t="shared" si="26"/>
        <v>0.55208333333333326</v>
      </c>
      <c r="J110" s="45" t="str">
        <f t="shared" si="27"/>
        <v/>
      </c>
      <c r="K110" s="45">
        <f t="shared" si="28"/>
        <v>100.99999999999996</v>
      </c>
      <c r="L110" s="45">
        <f t="shared" si="29"/>
        <v>2</v>
      </c>
      <c r="M110" s="54">
        <f t="shared" ca="1" si="30"/>
        <v>1020</v>
      </c>
      <c r="N110" s="45">
        <f t="shared" ca="1" si="31"/>
        <v>174.99999999999986</v>
      </c>
      <c r="O110" s="45">
        <f t="shared" si="32"/>
        <v>250</v>
      </c>
      <c r="P110" s="46">
        <f t="shared" si="33"/>
        <v>27.143420404993254</v>
      </c>
      <c r="Q110" s="45">
        <f t="shared" si="34"/>
        <v>10099.999999999996</v>
      </c>
      <c r="R110" s="45">
        <f t="shared" si="35"/>
        <v>10349.999999999996</v>
      </c>
      <c r="S110" s="46">
        <f t="shared" si="36"/>
        <v>10127.143420404989</v>
      </c>
    </row>
    <row r="111" spans="1:19" x14ac:dyDescent="0.25">
      <c r="A111" s="77">
        <v>36663</v>
      </c>
      <c r="B111" s="71">
        <v>902</v>
      </c>
      <c r="D111">
        <v>0.01</v>
      </c>
      <c r="E111" s="71">
        <v>1001</v>
      </c>
      <c r="F111" s="67">
        <f t="shared" si="25"/>
        <v>0.41736111111111113</v>
      </c>
      <c r="G111">
        <v>1006</v>
      </c>
      <c r="H111" s="67">
        <f t="shared" si="13"/>
        <v>0.42083333333333334</v>
      </c>
      <c r="I111" s="44" t="str">
        <f t="shared" si="26"/>
        <v/>
      </c>
      <c r="J111" s="45">
        <f t="shared" si="27"/>
        <v>4.9999999999999822</v>
      </c>
      <c r="K111" s="45">
        <f t="shared" si="28"/>
        <v>4.9999999999999822</v>
      </c>
      <c r="L111" s="45">
        <f t="shared" si="29"/>
        <v>1</v>
      </c>
      <c r="M111" s="54">
        <f t="shared" ca="1" si="30"/>
        <v>902</v>
      </c>
      <c r="N111" s="45" t="str">
        <f t="shared" si="31"/>
        <v/>
      </c>
      <c r="O111" s="45">
        <f t="shared" si="32"/>
        <v>0.27499999999999902</v>
      </c>
      <c r="P111" s="46">
        <f t="shared" si="33"/>
        <v>0.19544015550863911</v>
      </c>
      <c r="Q111" s="45">
        <f t="shared" si="34"/>
        <v>4.9999999999999822E-2</v>
      </c>
      <c r="R111" s="45">
        <f t="shared" si="35"/>
        <v>0.32499999999999885</v>
      </c>
      <c r="S111" s="46">
        <f t="shared" si="36"/>
        <v>0.24544015550863893</v>
      </c>
    </row>
    <row r="112" spans="1:19" x14ac:dyDescent="0.25">
      <c r="D112">
        <v>0.1</v>
      </c>
      <c r="E112" s="71">
        <v>1011</v>
      </c>
      <c r="F112" s="67">
        <f t="shared" si="25"/>
        <v>0.42430555555555555</v>
      </c>
      <c r="G112">
        <v>1022</v>
      </c>
      <c r="H112" s="67">
        <f t="shared" si="13"/>
        <v>0.43194444444444446</v>
      </c>
      <c r="I112" s="44" t="str">
        <f t="shared" si="26"/>
        <v/>
      </c>
      <c r="J112" s="45">
        <f t="shared" si="27"/>
        <v>7.9999999999999716</v>
      </c>
      <c r="K112" s="45">
        <f t="shared" si="28"/>
        <v>11.000000000000041</v>
      </c>
      <c r="L112" s="45">
        <f t="shared" si="29"/>
        <v>2</v>
      </c>
      <c r="M112" s="54">
        <f t="shared" ca="1" si="30"/>
        <v>902</v>
      </c>
      <c r="N112" s="45" t="str">
        <f t="shared" si="31"/>
        <v/>
      </c>
      <c r="O112" s="45">
        <f t="shared" si="32"/>
        <v>8.3999999999999702</v>
      </c>
      <c r="P112" s="46">
        <f t="shared" si="33"/>
        <v>5.0739007407265158</v>
      </c>
      <c r="Q112" s="45">
        <f t="shared" si="34"/>
        <v>1.1000000000000041</v>
      </c>
      <c r="R112" s="45">
        <f t="shared" si="35"/>
        <v>9.4999999999999751</v>
      </c>
      <c r="S112" s="46">
        <f t="shared" si="36"/>
        <v>6.1739007407265198</v>
      </c>
    </row>
    <row r="113" spans="1:19" x14ac:dyDescent="0.25">
      <c r="D113">
        <v>2</v>
      </c>
      <c r="E113" s="71">
        <v>1030</v>
      </c>
      <c r="F113" s="67">
        <f t="shared" si="25"/>
        <v>0.4375</v>
      </c>
      <c r="G113">
        <v>1048</v>
      </c>
      <c r="H113" s="67">
        <f t="shared" si="13"/>
        <v>0.45</v>
      </c>
      <c r="I113" s="44" t="str">
        <f t="shared" si="26"/>
        <v/>
      </c>
      <c r="J113" s="45">
        <f t="shared" si="27"/>
        <v>13.000000000000034</v>
      </c>
      <c r="K113" s="45">
        <f t="shared" si="28"/>
        <v>18.000000000000014</v>
      </c>
      <c r="L113" s="45">
        <f t="shared" si="29"/>
        <v>3</v>
      </c>
      <c r="M113" s="54">
        <f t="shared" ca="1" si="30"/>
        <v>902</v>
      </c>
      <c r="N113" s="45" t="str">
        <f t="shared" si="31"/>
        <v/>
      </c>
      <c r="O113" s="45">
        <f t="shared" si="32"/>
        <v>663.00000000000171</v>
      </c>
      <c r="P113" s="46">
        <f t="shared" si="33"/>
        <v>325.66274733225339</v>
      </c>
      <c r="Q113" s="45">
        <f t="shared" si="34"/>
        <v>36.000000000000028</v>
      </c>
      <c r="R113" s="45">
        <f t="shared" si="35"/>
        <v>699.00000000000171</v>
      </c>
      <c r="S113" s="46">
        <f t="shared" si="36"/>
        <v>361.66274733225339</v>
      </c>
    </row>
    <row r="114" spans="1:19" x14ac:dyDescent="0.25">
      <c r="D114">
        <v>100</v>
      </c>
      <c r="E114" s="71">
        <v>1101</v>
      </c>
      <c r="F114" s="67">
        <f t="shared" si="25"/>
        <v>0.45902777777777781</v>
      </c>
      <c r="G114">
        <v>1111</v>
      </c>
      <c r="H114" s="67">
        <f t="shared" si="13"/>
        <v>0.46597222222222223</v>
      </c>
      <c r="I114" s="44">
        <f t="shared" si="26"/>
        <v>0.46944444444444444</v>
      </c>
      <c r="J114" s="45" t="str">
        <f t="shared" si="27"/>
        <v/>
      </c>
      <c r="K114" s="45">
        <f t="shared" si="28"/>
        <v>9.9999999999999645</v>
      </c>
      <c r="L114" s="45">
        <f t="shared" si="29"/>
        <v>4</v>
      </c>
      <c r="M114" s="54">
        <f t="shared" ca="1" si="30"/>
        <v>902</v>
      </c>
      <c r="N114" s="45">
        <f t="shared" ca="1" si="31"/>
        <v>134</v>
      </c>
      <c r="O114" s="45">
        <f t="shared" si="32"/>
        <v>250</v>
      </c>
      <c r="P114" s="46">
        <f t="shared" si="33"/>
        <v>27.143420404993254</v>
      </c>
      <c r="Q114" s="45">
        <f t="shared" si="34"/>
        <v>999.99999999999648</v>
      </c>
      <c r="R114" s="45">
        <f t="shared" si="35"/>
        <v>1249.9999999999964</v>
      </c>
      <c r="S114" s="46">
        <f t="shared" si="36"/>
        <v>1027.1434204049897</v>
      </c>
    </row>
    <row r="115" spans="1:19" x14ac:dyDescent="0.25">
      <c r="A115" s="77">
        <v>36664</v>
      </c>
      <c r="B115" s="71">
        <v>941</v>
      </c>
      <c r="D115">
        <v>0.01</v>
      </c>
      <c r="E115" s="71">
        <v>1025</v>
      </c>
      <c r="F115" s="67">
        <f t="shared" si="25"/>
        <v>0.43402777777777773</v>
      </c>
      <c r="G115">
        <v>1031</v>
      </c>
      <c r="H115" s="67">
        <f t="shared" si="13"/>
        <v>0.4381944444444445</v>
      </c>
      <c r="I115" s="44" t="str">
        <f t="shared" si="26"/>
        <v/>
      </c>
      <c r="J115" s="45">
        <f t="shared" si="27"/>
        <v>7.9999999999999716</v>
      </c>
      <c r="K115" s="45">
        <f t="shared" si="28"/>
        <v>6.0000000000001386</v>
      </c>
      <c r="L115" s="45">
        <f t="shared" si="29"/>
        <v>1</v>
      </c>
      <c r="M115" s="54">
        <f t="shared" ca="1" si="30"/>
        <v>941</v>
      </c>
      <c r="N115" s="45" t="str">
        <f t="shared" si="31"/>
        <v/>
      </c>
      <c r="O115" s="45">
        <f t="shared" si="32"/>
        <v>0.83999999999999708</v>
      </c>
      <c r="P115" s="46">
        <f t="shared" si="33"/>
        <v>0.50740455491334313</v>
      </c>
      <c r="Q115" s="45">
        <f t="shared" si="34"/>
        <v>6.0000000000001386E-2</v>
      </c>
      <c r="R115" s="45">
        <f t="shared" si="35"/>
        <v>0.89999999999999847</v>
      </c>
      <c r="S115" s="46">
        <f t="shared" si="36"/>
        <v>0.56740455491334452</v>
      </c>
    </row>
    <row r="116" spans="1:19" x14ac:dyDescent="0.25">
      <c r="D116">
        <v>0.2</v>
      </c>
      <c r="E116" s="71">
        <v>1039</v>
      </c>
      <c r="F116" s="67">
        <f t="shared" si="25"/>
        <v>0.44375000000000003</v>
      </c>
      <c r="G116">
        <v>1105</v>
      </c>
      <c r="H116" s="67">
        <f t="shared" si="13"/>
        <v>0.46180555555555558</v>
      </c>
      <c r="I116" s="44" t="str">
        <f t="shared" si="26"/>
        <v/>
      </c>
      <c r="J116" s="45">
        <f t="shared" si="27"/>
        <v>11.999999999999957</v>
      </c>
      <c r="K116" s="45">
        <f t="shared" si="28"/>
        <v>25.999999999999986</v>
      </c>
      <c r="L116" s="45">
        <f t="shared" si="29"/>
        <v>2</v>
      </c>
      <c r="M116" s="54">
        <f t="shared" ca="1" si="30"/>
        <v>941</v>
      </c>
      <c r="N116" s="45" t="str">
        <f t="shared" si="31"/>
        <v/>
      </c>
      <c r="O116" s="45">
        <f t="shared" si="32"/>
        <v>301.19999999999897</v>
      </c>
      <c r="P116" s="46">
        <f t="shared" si="33"/>
        <v>108.2323225475234</v>
      </c>
      <c r="Q116" s="45">
        <f t="shared" si="34"/>
        <v>5.1999999999999975</v>
      </c>
      <c r="R116" s="45">
        <f t="shared" si="35"/>
        <v>306.39999999999895</v>
      </c>
      <c r="S116" s="46">
        <f t="shared" si="36"/>
        <v>113.4323225475234</v>
      </c>
    </row>
    <row r="117" spans="1:19" x14ac:dyDescent="0.25">
      <c r="D117">
        <v>50</v>
      </c>
      <c r="E117" s="71">
        <v>1117</v>
      </c>
      <c r="F117" s="67">
        <f t="shared" si="25"/>
        <v>0.47013888888888888</v>
      </c>
      <c r="G117">
        <v>1121</v>
      </c>
      <c r="H117" s="67">
        <f t="shared" si="13"/>
        <v>0.47291666666666665</v>
      </c>
      <c r="I117" s="44" t="str">
        <f t="shared" si="26"/>
        <v/>
      </c>
      <c r="J117" s="45">
        <f t="shared" si="27"/>
        <v>5.0000000000000622</v>
      </c>
      <c r="K117" s="45">
        <f t="shared" si="28"/>
        <v>3.9999999999999858</v>
      </c>
      <c r="L117" s="45">
        <f t="shared" si="29"/>
        <v>3</v>
      </c>
      <c r="M117" s="54">
        <f t="shared" ca="1" si="30"/>
        <v>941</v>
      </c>
      <c r="N117" s="45" t="str">
        <f t="shared" si="31"/>
        <v/>
      </c>
      <c r="O117" s="45">
        <f t="shared" si="32"/>
        <v>500.0000000000062</v>
      </c>
      <c r="P117" s="46">
        <f t="shared" si="33"/>
        <v>455.11961883699405</v>
      </c>
      <c r="Q117" s="45">
        <f t="shared" si="34"/>
        <v>199.99999999999929</v>
      </c>
      <c r="R117" s="45">
        <f t="shared" si="35"/>
        <v>700.00000000000546</v>
      </c>
      <c r="S117" s="46">
        <f t="shared" si="36"/>
        <v>655.11961883699337</v>
      </c>
    </row>
    <row r="118" spans="1:19" x14ac:dyDescent="0.25">
      <c r="D118">
        <v>150</v>
      </c>
      <c r="E118" s="71">
        <v>1126</v>
      </c>
      <c r="F118" s="67">
        <f t="shared" si="25"/>
        <v>0.47638888888888892</v>
      </c>
      <c r="G118">
        <v>1144</v>
      </c>
      <c r="H118" s="67">
        <f t="shared" si="13"/>
        <v>0.48888888888888887</v>
      </c>
      <c r="I118" s="44">
        <f t="shared" si="26"/>
        <v>0.49236111111111108</v>
      </c>
      <c r="J118" s="45" t="str">
        <f t="shared" si="27"/>
        <v/>
      </c>
      <c r="K118" s="45">
        <f t="shared" si="28"/>
        <v>17.999999999999936</v>
      </c>
      <c r="L118" s="45">
        <f t="shared" si="29"/>
        <v>4</v>
      </c>
      <c r="M118" s="54">
        <f t="shared" ca="1" si="30"/>
        <v>941</v>
      </c>
      <c r="N118" s="45">
        <f t="shared" ca="1" si="31"/>
        <v>127.99999999999994</v>
      </c>
      <c r="O118" s="45">
        <f t="shared" si="32"/>
        <v>375</v>
      </c>
      <c r="P118" s="46">
        <f t="shared" si="33"/>
        <v>39.838234628813851</v>
      </c>
      <c r="Q118" s="45">
        <f t="shared" si="34"/>
        <v>2699.9999999999905</v>
      </c>
      <c r="R118" s="45">
        <f t="shared" si="35"/>
        <v>3074.9999999999905</v>
      </c>
      <c r="S118" s="46">
        <f t="shared" si="36"/>
        <v>2739.8382346288045</v>
      </c>
    </row>
    <row r="119" spans="1:19" x14ac:dyDescent="0.25">
      <c r="A119" s="77">
        <v>36671</v>
      </c>
      <c r="B119" s="71">
        <v>846</v>
      </c>
      <c r="D119">
        <v>0.01</v>
      </c>
      <c r="E119" s="71">
        <v>941</v>
      </c>
      <c r="F119" s="67">
        <f t="shared" si="25"/>
        <v>0.40347222222222223</v>
      </c>
      <c r="G119">
        <v>948</v>
      </c>
      <c r="H119" s="67">
        <f t="shared" si="13"/>
        <v>0.40833333333333338</v>
      </c>
      <c r="I119" s="44" t="str">
        <f t="shared" si="26"/>
        <v/>
      </c>
      <c r="J119" s="45">
        <f t="shared" si="27"/>
        <v>13.99999999999995</v>
      </c>
      <c r="K119" s="45">
        <f t="shared" si="28"/>
        <v>7.0000000000000551</v>
      </c>
      <c r="L119" s="45">
        <f t="shared" si="29"/>
        <v>1</v>
      </c>
      <c r="M119" s="54">
        <f t="shared" ca="1" si="30"/>
        <v>846</v>
      </c>
      <c r="N119" s="45" t="str">
        <f t="shared" si="31"/>
        <v/>
      </c>
      <c r="O119" s="45">
        <f t="shared" si="32"/>
        <v>350.06999999999874</v>
      </c>
      <c r="P119" s="46">
        <f t="shared" si="33"/>
        <v>82.17122699221872</v>
      </c>
      <c r="Q119" s="45">
        <f t="shared" si="34"/>
        <v>7.0000000000000548E-2</v>
      </c>
      <c r="R119" s="45">
        <f t="shared" si="35"/>
        <v>350.13999999999874</v>
      </c>
      <c r="S119" s="46">
        <f t="shared" si="36"/>
        <v>82.241226992218728</v>
      </c>
    </row>
    <row r="120" spans="1:19" x14ac:dyDescent="0.25">
      <c r="D120">
        <v>50</v>
      </c>
      <c r="E120" s="71">
        <v>1002</v>
      </c>
      <c r="F120" s="67">
        <f t="shared" si="25"/>
        <v>0.41805555555555557</v>
      </c>
      <c r="G120">
        <v>1019</v>
      </c>
      <c r="H120" s="67">
        <f t="shared" si="13"/>
        <v>0.42986111111111108</v>
      </c>
      <c r="I120" s="44">
        <f t="shared" si="26"/>
        <v>0.43333333333333329</v>
      </c>
      <c r="J120" s="45" t="str">
        <f t="shared" si="27"/>
        <v/>
      </c>
      <c r="K120" s="45">
        <f t="shared" si="28"/>
        <v>16.99999999999994</v>
      </c>
      <c r="L120" s="45">
        <f t="shared" si="29"/>
        <v>2</v>
      </c>
      <c r="M120" s="54">
        <f t="shared" ca="1" si="30"/>
        <v>846</v>
      </c>
      <c r="N120" s="45">
        <f t="shared" ca="1" si="31"/>
        <v>97.999999999999886</v>
      </c>
      <c r="O120" s="45">
        <f t="shared" si="32"/>
        <v>125</v>
      </c>
      <c r="P120" s="46">
        <f t="shared" si="33"/>
        <v>14.102364719732718</v>
      </c>
      <c r="Q120" s="45">
        <f t="shared" si="34"/>
        <v>849.99999999999693</v>
      </c>
      <c r="R120" s="45">
        <f t="shared" si="35"/>
        <v>974.99999999999693</v>
      </c>
      <c r="S120" s="46">
        <f t="shared" si="36"/>
        <v>864.10236471972962</v>
      </c>
    </row>
    <row r="121" spans="1:19" x14ac:dyDescent="0.25">
      <c r="A121" s="77">
        <v>36682</v>
      </c>
      <c r="B121" s="71">
        <v>1312</v>
      </c>
      <c r="D121">
        <v>0.01</v>
      </c>
      <c r="E121">
        <v>1355</v>
      </c>
      <c r="F121" s="67">
        <f t="shared" si="25"/>
        <v>0.57986111111111105</v>
      </c>
      <c r="G121">
        <v>1357</v>
      </c>
      <c r="H121" s="67">
        <f t="shared" si="13"/>
        <v>0.58124999999999993</v>
      </c>
      <c r="I121" s="44" t="str">
        <f t="shared" si="26"/>
        <v/>
      </c>
      <c r="J121" s="45">
        <f t="shared" si="27"/>
        <v>9.0000000000001279</v>
      </c>
      <c r="K121" s="45">
        <f t="shared" si="28"/>
        <v>1.9999999999999929</v>
      </c>
      <c r="L121" s="45">
        <f t="shared" si="29"/>
        <v>1</v>
      </c>
      <c r="M121" s="54">
        <f t="shared" ca="1" si="30"/>
        <v>1312</v>
      </c>
      <c r="N121" s="45" t="str">
        <f t="shared" si="31"/>
        <v/>
      </c>
      <c r="O121" s="45">
        <f t="shared" si="32"/>
        <v>90.045000000001281</v>
      </c>
      <c r="P121" s="46">
        <f t="shared" si="33"/>
        <v>23.669869024461732</v>
      </c>
      <c r="Q121" s="45">
        <f t="shared" si="34"/>
        <v>1.9999999999999931E-2</v>
      </c>
      <c r="R121" s="45">
        <f t="shared" si="35"/>
        <v>90.065000000001277</v>
      </c>
      <c r="S121" s="46">
        <f t="shared" si="36"/>
        <v>23.689869024461732</v>
      </c>
    </row>
    <row r="122" spans="1:19" x14ac:dyDescent="0.25">
      <c r="D122">
        <v>20</v>
      </c>
      <c r="E122">
        <v>1406</v>
      </c>
      <c r="F122" s="67">
        <f t="shared" si="25"/>
        <v>0.58750000000000002</v>
      </c>
      <c r="G122">
        <v>1414</v>
      </c>
      <c r="H122" s="67">
        <f t="shared" si="13"/>
        <v>0.59305555555555556</v>
      </c>
      <c r="I122" s="44">
        <f t="shared" si="26"/>
        <v>0.59652777777777777</v>
      </c>
      <c r="J122" s="45" t="str">
        <f t="shared" si="27"/>
        <v/>
      </c>
      <c r="K122" s="45">
        <f t="shared" si="28"/>
        <v>7.9999999999999716</v>
      </c>
      <c r="L122" s="45">
        <f t="shared" si="29"/>
        <v>2</v>
      </c>
      <c r="M122" s="54">
        <f t="shared" ca="1" si="30"/>
        <v>1312</v>
      </c>
      <c r="N122" s="45">
        <f t="shared" ca="1" si="31"/>
        <v>67.000000000000085</v>
      </c>
      <c r="O122" s="45">
        <f t="shared" si="32"/>
        <v>50</v>
      </c>
      <c r="P122" s="46">
        <f t="shared" si="33"/>
        <v>5.9484036251947776</v>
      </c>
      <c r="Q122" s="45">
        <f t="shared" si="34"/>
        <v>159.99999999999943</v>
      </c>
      <c r="R122" s="45">
        <f t="shared" si="35"/>
        <v>209.99999999999943</v>
      </c>
      <c r="S122" s="46">
        <f t="shared" si="36"/>
        <v>165.9484036251942</v>
      </c>
    </row>
    <row r="123" spans="1:19" x14ac:dyDescent="0.25">
      <c r="A123" s="77">
        <v>36689</v>
      </c>
      <c r="B123" s="71">
        <v>910</v>
      </c>
      <c r="D123">
        <v>0.01</v>
      </c>
      <c r="E123">
        <v>1034</v>
      </c>
      <c r="F123" s="67">
        <f t="shared" si="25"/>
        <v>0.44027777777777777</v>
      </c>
      <c r="G123">
        <v>1036</v>
      </c>
      <c r="H123" s="67">
        <f t="shared" si="13"/>
        <v>0.44166666666666665</v>
      </c>
      <c r="I123" s="44" t="str">
        <f t="shared" si="26"/>
        <v/>
      </c>
      <c r="J123" s="45">
        <f t="shared" si="27"/>
        <v>12.000000000000037</v>
      </c>
      <c r="K123" s="45">
        <f t="shared" si="28"/>
        <v>1.9999999999999929</v>
      </c>
      <c r="L123" s="45">
        <f t="shared" si="29"/>
        <v>1</v>
      </c>
      <c r="M123" s="54">
        <f t="shared" ca="1" si="30"/>
        <v>910</v>
      </c>
      <c r="N123" s="45" t="str">
        <f t="shared" si="31"/>
        <v/>
      </c>
      <c r="O123" s="45">
        <f t="shared" si="32"/>
        <v>600.06000000000188</v>
      </c>
      <c r="P123" s="46">
        <f t="shared" si="33"/>
        <v>130.27672998597816</v>
      </c>
      <c r="Q123" s="45">
        <f t="shared" si="34"/>
        <v>1.9999999999999931E-2</v>
      </c>
      <c r="R123" s="45">
        <f t="shared" si="35"/>
        <v>600.08000000000186</v>
      </c>
      <c r="S123" s="46">
        <f t="shared" si="36"/>
        <v>130.29672998597817</v>
      </c>
    </row>
    <row r="124" spans="1:19" x14ac:dyDescent="0.25">
      <c r="D124">
        <v>100</v>
      </c>
      <c r="E124">
        <v>1048</v>
      </c>
      <c r="F124" s="67">
        <f t="shared" si="25"/>
        <v>0.45</v>
      </c>
      <c r="G124">
        <v>1052</v>
      </c>
      <c r="H124" s="67">
        <f t="shared" si="13"/>
        <v>0.45277777777777778</v>
      </c>
      <c r="I124" s="44" t="str">
        <f t="shared" si="26"/>
        <v/>
      </c>
      <c r="J124" s="45">
        <f t="shared" si="27"/>
        <v>1.9999999999999929</v>
      </c>
      <c r="K124" s="45">
        <f t="shared" si="28"/>
        <v>3.9999999999999858</v>
      </c>
      <c r="L124" s="45">
        <f t="shared" si="29"/>
        <v>2</v>
      </c>
      <c r="M124" s="54">
        <f t="shared" ca="1" si="30"/>
        <v>910</v>
      </c>
      <c r="N124" s="45" t="str">
        <f t="shared" si="31"/>
        <v/>
      </c>
      <c r="O124" s="45">
        <f t="shared" si="32"/>
        <v>279.99999999999898</v>
      </c>
      <c r="P124" s="46">
        <f t="shared" si="33"/>
        <v>272.20760654115037</v>
      </c>
      <c r="Q124" s="45">
        <f t="shared" si="34"/>
        <v>399.99999999999858</v>
      </c>
      <c r="R124" s="45">
        <f t="shared" si="35"/>
        <v>679.9999999999975</v>
      </c>
      <c r="S124" s="46">
        <f t="shared" si="36"/>
        <v>672.20760654114895</v>
      </c>
    </row>
    <row r="125" spans="1:19" x14ac:dyDescent="0.25">
      <c r="D125">
        <v>180</v>
      </c>
      <c r="E125">
        <v>1054</v>
      </c>
      <c r="F125" s="67">
        <f t="shared" si="25"/>
        <v>0.45416666666666666</v>
      </c>
      <c r="G125">
        <v>1140</v>
      </c>
      <c r="H125" s="67">
        <f t="shared" si="13"/>
        <v>0.4861111111111111</v>
      </c>
      <c r="I125" s="44">
        <f t="shared" si="26"/>
        <v>0.48958333333333331</v>
      </c>
      <c r="J125" s="45" t="str">
        <f t="shared" si="27"/>
        <v/>
      </c>
      <c r="K125" s="45">
        <f t="shared" si="28"/>
        <v>46</v>
      </c>
      <c r="L125" s="45">
        <f t="shared" si="29"/>
        <v>3</v>
      </c>
      <c r="M125" s="54">
        <f t="shared" ca="1" si="30"/>
        <v>910</v>
      </c>
      <c r="N125" s="45">
        <f t="shared" ca="1" si="31"/>
        <v>155</v>
      </c>
      <c r="O125" s="45">
        <f t="shared" si="32"/>
        <v>450</v>
      </c>
      <c r="P125" s="46">
        <f t="shared" si="33"/>
        <v>47.347346607878421</v>
      </c>
      <c r="Q125" s="45">
        <f t="shared" si="34"/>
        <v>8280</v>
      </c>
      <c r="R125" s="45">
        <f t="shared" si="35"/>
        <v>8730</v>
      </c>
      <c r="S125" s="46">
        <f t="shared" si="36"/>
        <v>8327.3473466078776</v>
      </c>
    </row>
    <row r="126" spans="1:19" x14ac:dyDescent="0.25">
      <c r="A126" s="77">
        <v>36692</v>
      </c>
      <c r="B126" s="71">
        <v>920</v>
      </c>
      <c r="D126">
        <v>0.01</v>
      </c>
      <c r="E126">
        <v>1004</v>
      </c>
      <c r="F126" s="67">
        <f t="shared" si="25"/>
        <v>0.41944444444444445</v>
      </c>
      <c r="G126">
        <v>1006</v>
      </c>
      <c r="H126" s="67">
        <f t="shared" si="13"/>
        <v>0.42083333333333334</v>
      </c>
      <c r="I126" s="44" t="str">
        <f t="shared" si="26"/>
        <v/>
      </c>
      <c r="J126" s="45">
        <f t="shared" si="27"/>
        <v>3.9999999999999858</v>
      </c>
      <c r="K126" s="45">
        <f t="shared" si="28"/>
        <v>1.9999999999999929</v>
      </c>
      <c r="L126" s="45">
        <f t="shared" si="29"/>
        <v>1</v>
      </c>
      <c r="M126" s="54">
        <f t="shared" ca="1" si="30"/>
        <v>920</v>
      </c>
      <c r="N126" s="45" t="str">
        <f t="shared" si="31"/>
        <v/>
      </c>
      <c r="O126" s="45">
        <f t="shared" si="32"/>
        <v>0.21999999999999922</v>
      </c>
      <c r="P126" s="46">
        <f t="shared" si="33"/>
        <v>0.15635212440691129</v>
      </c>
      <c r="Q126" s="45">
        <f t="shared" si="34"/>
        <v>1.9999999999999931E-2</v>
      </c>
      <c r="R126" s="45">
        <f t="shared" si="35"/>
        <v>0.23999999999999916</v>
      </c>
      <c r="S126" s="46">
        <f t="shared" si="36"/>
        <v>0.17635212440691123</v>
      </c>
    </row>
    <row r="127" spans="1:19" x14ac:dyDescent="0.25">
      <c r="D127">
        <v>0.1</v>
      </c>
      <c r="E127">
        <v>1010</v>
      </c>
      <c r="F127" s="67">
        <f t="shared" si="25"/>
        <v>0.4236111111111111</v>
      </c>
      <c r="G127">
        <v>1034</v>
      </c>
      <c r="H127" s="67">
        <f t="shared" si="13"/>
        <v>0.44027777777777777</v>
      </c>
      <c r="I127" s="44" t="str">
        <f t="shared" si="26"/>
        <v/>
      </c>
      <c r="J127" s="45">
        <f t="shared" si="27"/>
        <v>11.000000000000041</v>
      </c>
      <c r="K127" s="45">
        <f t="shared" si="28"/>
        <v>23.999999999999993</v>
      </c>
      <c r="L127" s="45">
        <f t="shared" si="29"/>
        <v>2</v>
      </c>
      <c r="M127" s="54">
        <f t="shared" ca="1" si="30"/>
        <v>920</v>
      </c>
      <c r="N127" s="45" t="str">
        <f t="shared" si="31"/>
        <v/>
      </c>
      <c r="O127" s="45">
        <f t="shared" si="32"/>
        <v>550.550000000002</v>
      </c>
      <c r="P127" s="46">
        <f t="shared" si="33"/>
        <v>159.08229878493017</v>
      </c>
      <c r="Q127" s="45">
        <f t="shared" si="34"/>
        <v>2.3999999999999995</v>
      </c>
      <c r="R127" s="45">
        <f t="shared" si="35"/>
        <v>552.95000000000198</v>
      </c>
      <c r="S127" s="46">
        <f t="shared" si="36"/>
        <v>161.48229878493018</v>
      </c>
    </row>
    <row r="128" spans="1:19" x14ac:dyDescent="0.25">
      <c r="D128">
        <v>100</v>
      </c>
      <c r="E128">
        <v>1045</v>
      </c>
      <c r="F128" s="67">
        <f t="shared" si="25"/>
        <v>0.44791666666666669</v>
      </c>
      <c r="G128">
        <v>1058</v>
      </c>
      <c r="H128" s="67">
        <f t="shared" si="13"/>
        <v>0.45694444444444443</v>
      </c>
      <c r="I128" s="44" t="str">
        <f t="shared" si="26"/>
        <v/>
      </c>
      <c r="J128" s="45">
        <f t="shared" si="27"/>
        <v>266.99999999999994</v>
      </c>
      <c r="K128" s="45">
        <f t="shared" si="28"/>
        <v>12.999999999999954</v>
      </c>
      <c r="L128" s="45">
        <f t="shared" si="29"/>
        <v>3</v>
      </c>
      <c r="M128" s="54">
        <f t="shared" ca="1" si="30"/>
        <v>920</v>
      </c>
      <c r="N128" s="45" t="str">
        <f t="shared" si="31"/>
        <v/>
      </c>
      <c r="O128" s="45">
        <f t="shared" si="32"/>
        <v>13351.334999999997</v>
      </c>
      <c r="P128" s="46">
        <f t="shared" si="33"/>
        <v>2898.6572421880046</v>
      </c>
      <c r="Q128" s="45">
        <f t="shared" si="34"/>
        <v>1299.9999999999955</v>
      </c>
      <c r="R128" s="45">
        <f t="shared" si="35"/>
        <v>14651.334999999992</v>
      </c>
      <c r="S128" s="46">
        <f t="shared" si="36"/>
        <v>4198.6572421880001</v>
      </c>
    </row>
    <row r="129" spans="1:19" x14ac:dyDescent="0.25">
      <c r="D129">
        <v>0.01</v>
      </c>
      <c r="E129">
        <v>1525</v>
      </c>
      <c r="F129" s="67">
        <f t="shared" si="25"/>
        <v>0.64236111111111105</v>
      </c>
      <c r="G129">
        <v>1529</v>
      </c>
      <c r="H129" s="67">
        <f t="shared" si="13"/>
        <v>0.64513888888888882</v>
      </c>
      <c r="I129" s="44" t="str">
        <f t="shared" si="26"/>
        <v/>
      </c>
      <c r="J129" s="45">
        <f t="shared" si="27"/>
        <v>17.000000000000099</v>
      </c>
      <c r="K129" s="45">
        <f t="shared" si="28"/>
        <v>3.9999999999999858</v>
      </c>
      <c r="L129" s="45">
        <f t="shared" si="29"/>
        <v>4</v>
      </c>
      <c r="M129" s="54">
        <f t="shared" ca="1" si="30"/>
        <v>920</v>
      </c>
      <c r="N129" s="45" t="str">
        <f t="shared" si="31"/>
        <v/>
      </c>
      <c r="O129" s="45">
        <f t="shared" si="32"/>
        <v>1.1050000000000064</v>
      </c>
      <c r="P129" s="46">
        <f t="shared" si="33"/>
        <v>0.75257112057273234</v>
      </c>
      <c r="Q129" s="45">
        <f t="shared" si="34"/>
        <v>3.9999999999999862E-2</v>
      </c>
      <c r="R129" s="45">
        <f t="shared" si="35"/>
        <v>1.1450000000000062</v>
      </c>
      <c r="S129" s="46">
        <f t="shared" si="36"/>
        <v>0.79257112057273216</v>
      </c>
    </row>
    <row r="130" spans="1:19" x14ac:dyDescent="0.25">
      <c r="D130">
        <v>0.12</v>
      </c>
      <c r="E130">
        <v>1546</v>
      </c>
      <c r="F130" s="67">
        <f t="shared" si="25"/>
        <v>0.65694444444444444</v>
      </c>
      <c r="G130">
        <v>1549</v>
      </c>
      <c r="H130" s="67">
        <f t="shared" si="13"/>
        <v>0.65902777777777777</v>
      </c>
      <c r="I130" s="44" t="str">
        <f t="shared" si="26"/>
        <v/>
      </c>
      <c r="J130" s="45">
        <f t="shared" si="27"/>
        <v>8.999999999999968</v>
      </c>
      <c r="K130" s="45">
        <f t="shared" si="28"/>
        <v>2.9999999999999893</v>
      </c>
      <c r="L130" s="45">
        <f t="shared" si="29"/>
        <v>5</v>
      </c>
      <c r="M130" s="54">
        <f t="shared" ca="1" si="30"/>
        <v>920</v>
      </c>
      <c r="N130" s="45" t="str">
        <f t="shared" si="31"/>
        <v/>
      </c>
      <c r="O130" s="45">
        <f t="shared" si="32"/>
        <v>4.1399999999999855</v>
      </c>
      <c r="P130" s="46">
        <f t="shared" si="33"/>
        <v>3.2259545517201631</v>
      </c>
      <c r="Q130" s="45">
        <f t="shared" si="34"/>
        <v>0.35999999999999871</v>
      </c>
      <c r="R130" s="45">
        <f t="shared" si="35"/>
        <v>4.499999999999984</v>
      </c>
      <c r="S130" s="46">
        <f t="shared" si="36"/>
        <v>3.5859545517201616</v>
      </c>
    </row>
    <row r="131" spans="1:19" x14ac:dyDescent="0.25">
      <c r="D131">
        <v>0.8</v>
      </c>
      <c r="E131">
        <v>1558</v>
      </c>
      <c r="F131" s="67">
        <f t="shared" si="25"/>
        <v>0.66527777777777775</v>
      </c>
      <c r="G131">
        <v>1603</v>
      </c>
      <c r="H131" s="67">
        <f t="shared" si="13"/>
        <v>0.66875000000000007</v>
      </c>
      <c r="I131" s="44" t="str">
        <f t="shared" si="26"/>
        <v/>
      </c>
      <c r="J131" s="45">
        <f t="shared" si="27"/>
        <v>11.999999999999957</v>
      </c>
      <c r="K131" s="45">
        <f t="shared" si="28"/>
        <v>5.0000000000001421</v>
      </c>
      <c r="L131" s="45">
        <f t="shared" si="29"/>
        <v>6</v>
      </c>
      <c r="M131" s="54">
        <f t="shared" ca="1" si="30"/>
        <v>920</v>
      </c>
      <c r="N131" s="45" t="str">
        <f t="shared" si="31"/>
        <v/>
      </c>
      <c r="O131" s="45">
        <f t="shared" si="32"/>
        <v>100.79999999999964</v>
      </c>
      <c r="P131" s="46">
        <f t="shared" si="33"/>
        <v>60.8866399421088</v>
      </c>
      <c r="Q131" s="45">
        <f t="shared" si="34"/>
        <v>4.0000000000001137</v>
      </c>
      <c r="R131" s="45">
        <f t="shared" si="35"/>
        <v>104.79999999999976</v>
      </c>
      <c r="S131" s="46">
        <f t="shared" si="36"/>
        <v>64.886639942108914</v>
      </c>
    </row>
    <row r="132" spans="1:19" x14ac:dyDescent="0.25">
      <c r="D132">
        <v>16</v>
      </c>
      <c r="E132">
        <v>1615</v>
      </c>
      <c r="F132" s="67">
        <f t="shared" si="25"/>
        <v>0.67708333333333337</v>
      </c>
      <c r="G132">
        <v>1619</v>
      </c>
      <c r="H132" s="67">
        <f t="shared" si="13"/>
        <v>0.67986111111111114</v>
      </c>
      <c r="I132" s="44" t="str">
        <f t="shared" si="26"/>
        <v/>
      </c>
      <c r="J132" s="45">
        <f t="shared" si="27"/>
        <v>9.9999999999999645</v>
      </c>
      <c r="K132" s="45">
        <f t="shared" si="28"/>
        <v>3.9999999999999858</v>
      </c>
      <c r="L132" s="45">
        <f t="shared" si="29"/>
        <v>7</v>
      </c>
      <c r="M132" s="54">
        <f t="shared" ca="1" si="30"/>
        <v>920</v>
      </c>
      <c r="N132" s="45" t="str">
        <f t="shared" si="31"/>
        <v/>
      </c>
      <c r="O132" s="45">
        <f t="shared" si="32"/>
        <v>80.499999999999716</v>
      </c>
      <c r="P132" s="46">
        <f t="shared" si="33"/>
        <v>31.329037609211166</v>
      </c>
      <c r="Q132" s="45">
        <f t="shared" si="34"/>
        <v>63.999999999999773</v>
      </c>
      <c r="R132" s="45">
        <f t="shared" si="35"/>
        <v>144.49999999999949</v>
      </c>
      <c r="S132" s="46">
        <f t="shared" si="36"/>
        <v>95.329037609210943</v>
      </c>
    </row>
    <row r="133" spans="1:19" x14ac:dyDescent="0.25">
      <c r="D133">
        <v>0.1</v>
      </c>
      <c r="E133">
        <v>1629</v>
      </c>
      <c r="F133" s="67">
        <f t="shared" si="25"/>
        <v>0.68680555555555556</v>
      </c>
      <c r="G133">
        <v>1633</v>
      </c>
      <c r="H133" s="67">
        <f t="shared" si="13"/>
        <v>0.68958333333333333</v>
      </c>
      <c r="I133" s="44">
        <f t="shared" si="26"/>
        <v>0.69305555555555554</v>
      </c>
      <c r="J133" s="45" t="str">
        <f t="shared" si="27"/>
        <v/>
      </c>
      <c r="K133" s="45">
        <f t="shared" si="28"/>
        <v>3.9999999999999858</v>
      </c>
      <c r="L133" s="45">
        <f t="shared" si="29"/>
        <v>8</v>
      </c>
      <c r="M133" s="54">
        <f t="shared" ca="1" si="30"/>
        <v>920</v>
      </c>
      <c r="N133" s="45">
        <f t="shared" ca="1" si="31"/>
        <v>437.99999999999994</v>
      </c>
      <c r="O133" s="45">
        <f t="shared" si="32"/>
        <v>0.25</v>
      </c>
      <c r="P133" s="46">
        <f t="shared" si="33"/>
        <v>4.342905372259271E-2</v>
      </c>
      <c r="Q133" s="45">
        <f t="shared" si="34"/>
        <v>0.39999999999999858</v>
      </c>
      <c r="R133" s="45">
        <f t="shared" si="35"/>
        <v>0.64999999999999858</v>
      </c>
      <c r="S133" s="46">
        <f t="shared" si="36"/>
        <v>0.44342905372259128</v>
      </c>
    </row>
    <row r="134" spans="1:19" x14ac:dyDescent="0.25">
      <c r="A134" s="77">
        <v>36696</v>
      </c>
      <c r="B134" s="71">
        <v>923</v>
      </c>
      <c r="D134">
        <v>0.01</v>
      </c>
      <c r="E134">
        <v>1009</v>
      </c>
      <c r="F134" s="67">
        <f t="shared" si="25"/>
        <v>0.42291666666666666</v>
      </c>
      <c r="G134">
        <v>1012</v>
      </c>
      <c r="H134" s="67">
        <f t="shared" si="13"/>
        <v>0.42499999999999999</v>
      </c>
      <c r="I134" s="44" t="str">
        <f t="shared" si="26"/>
        <v/>
      </c>
      <c r="J134" s="45">
        <f t="shared" si="27"/>
        <v>14.999999999999947</v>
      </c>
      <c r="K134" s="45">
        <f t="shared" si="28"/>
        <v>2.9999999999999893</v>
      </c>
      <c r="L134" s="45">
        <f t="shared" si="29"/>
        <v>1</v>
      </c>
      <c r="M134" s="54">
        <f t="shared" ca="1" si="30"/>
        <v>923</v>
      </c>
      <c r="N134" s="45" t="str">
        <f t="shared" si="31"/>
        <v/>
      </c>
      <c r="O134" s="45">
        <f t="shared" si="32"/>
        <v>750.07499999999732</v>
      </c>
      <c r="P134" s="46">
        <f t="shared" si="33"/>
        <v>162.84591248247162</v>
      </c>
      <c r="Q134" s="45">
        <f t="shared" si="34"/>
        <v>2.9999999999999895E-2</v>
      </c>
      <c r="R134" s="45">
        <f t="shared" si="35"/>
        <v>750.10499999999729</v>
      </c>
      <c r="S134" s="46">
        <f t="shared" si="36"/>
        <v>162.87591248247162</v>
      </c>
    </row>
    <row r="135" spans="1:19" x14ac:dyDescent="0.25">
      <c r="D135">
        <v>100</v>
      </c>
      <c r="E135">
        <v>1027</v>
      </c>
      <c r="F135" s="67">
        <f t="shared" si="25"/>
        <v>0.43541666666666662</v>
      </c>
      <c r="G135">
        <v>1035</v>
      </c>
      <c r="H135" s="67">
        <f t="shared" si="13"/>
        <v>0.44097222222222227</v>
      </c>
      <c r="I135" s="44" t="str">
        <f t="shared" si="26"/>
        <v/>
      </c>
      <c r="J135" s="45">
        <f t="shared" si="27"/>
        <v>2.9999999999999094</v>
      </c>
      <c r="K135" s="45">
        <f t="shared" si="28"/>
        <v>8.0000000000001315</v>
      </c>
      <c r="L135" s="45">
        <f t="shared" si="29"/>
        <v>2</v>
      </c>
      <c r="M135" s="54">
        <f t="shared" ca="1" si="30"/>
        <v>923</v>
      </c>
      <c r="N135" s="45" t="str">
        <f t="shared" si="31"/>
        <v/>
      </c>
      <c r="O135" s="45">
        <f t="shared" si="32"/>
        <v>419.99999999998732</v>
      </c>
      <c r="P135" s="46">
        <f t="shared" si="33"/>
        <v>408.31140981171467</v>
      </c>
      <c r="Q135" s="45">
        <f t="shared" si="34"/>
        <v>800.00000000001319</v>
      </c>
      <c r="R135" s="45">
        <f t="shared" si="35"/>
        <v>1220.0000000000005</v>
      </c>
      <c r="S135" s="46">
        <f t="shared" si="36"/>
        <v>1208.3114098117278</v>
      </c>
    </row>
    <row r="136" spans="1:19" x14ac:dyDescent="0.25">
      <c r="D136">
        <v>180</v>
      </c>
      <c r="E136">
        <v>1038</v>
      </c>
      <c r="F136" s="67">
        <f t="shared" ref="F136:F213" si="37">VALUE(CONCATENATE(LEFT(E136,LEN(E136)-2),":",RIGHT(E136,2)))</f>
        <v>0.44305555555555554</v>
      </c>
      <c r="G136">
        <v>1155</v>
      </c>
      <c r="H136" s="67">
        <f t="shared" si="13"/>
        <v>0.49652777777777773</v>
      </c>
      <c r="I136" s="44">
        <f t="shared" si="26"/>
        <v>0.49999999999999994</v>
      </c>
      <c r="J136" s="45" t="str">
        <f t="shared" si="27"/>
        <v/>
      </c>
      <c r="K136" s="45">
        <f t="shared" si="28"/>
        <v>76.999999999999972</v>
      </c>
      <c r="L136" s="45">
        <f t="shared" si="29"/>
        <v>3</v>
      </c>
      <c r="M136" s="54">
        <f t="shared" ca="1" si="30"/>
        <v>923</v>
      </c>
      <c r="N136" s="45">
        <f t="shared" ca="1" si="31"/>
        <v>156.99999999999991</v>
      </c>
      <c r="O136" s="45">
        <f t="shared" si="32"/>
        <v>450</v>
      </c>
      <c r="P136" s="46">
        <f t="shared" si="33"/>
        <v>47.347346607878421</v>
      </c>
      <c r="Q136" s="45">
        <f t="shared" si="34"/>
        <v>13859.999999999995</v>
      </c>
      <c r="R136" s="45">
        <f t="shared" si="35"/>
        <v>14309.999999999995</v>
      </c>
      <c r="S136" s="46">
        <f t="shared" si="36"/>
        <v>13907.347346607872</v>
      </c>
    </row>
    <row r="137" spans="1:19" x14ac:dyDescent="0.25">
      <c r="A137" s="77">
        <v>36699</v>
      </c>
      <c r="B137" s="71">
        <v>1337</v>
      </c>
      <c r="D137">
        <v>0.01</v>
      </c>
      <c r="E137">
        <v>1500</v>
      </c>
      <c r="F137" s="67">
        <f t="shared" si="37"/>
        <v>0.625</v>
      </c>
      <c r="G137">
        <v>1506</v>
      </c>
      <c r="H137" s="67">
        <f t="shared" si="13"/>
        <v>0.62916666666666665</v>
      </c>
      <c r="I137" s="44" t="str">
        <f t="shared" si="26"/>
        <v/>
      </c>
      <c r="J137" s="45">
        <f t="shared" si="27"/>
        <v>12.999999999999954</v>
      </c>
      <c r="K137" s="45">
        <f t="shared" si="28"/>
        <v>5.9999999999999787</v>
      </c>
      <c r="L137" s="45">
        <f t="shared" si="29"/>
        <v>1</v>
      </c>
      <c r="M137" s="54">
        <f t="shared" ca="1" si="30"/>
        <v>1337</v>
      </c>
      <c r="N137" s="45" t="str">
        <f t="shared" si="31"/>
        <v/>
      </c>
      <c r="O137" s="45">
        <f t="shared" si="32"/>
        <v>1.1049999999999962</v>
      </c>
      <c r="P137" s="46">
        <f t="shared" si="33"/>
        <v>0.70333761324081101</v>
      </c>
      <c r="Q137" s="45">
        <f t="shared" si="34"/>
        <v>5.999999999999979E-2</v>
      </c>
      <c r="R137" s="45">
        <f t="shared" si="35"/>
        <v>1.164999999999996</v>
      </c>
      <c r="S137" s="46">
        <f t="shared" si="36"/>
        <v>0.76333761324081084</v>
      </c>
    </row>
    <row r="138" spans="1:19" x14ac:dyDescent="0.25">
      <c r="D138">
        <v>0.16</v>
      </c>
      <c r="E138">
        <v>1519</v>
      </c>
      <c r="F138" s="67">
        <f t="shared" si="37"/>
        <v>0.6381944444444444</v>
      </c>
      <c r="G138">
        <v>1524</v>
      </c>
      <c r="H138" s="67">
        <f t="shared" si="13"/>
        <v>0.64166666666666672</v>
      </c>
      <c r="I138" s="44" t="str">
        <f t="shared" si="26"/>
        <v/>
      </c>
      <c r="J138" s="45">
        <f t="shared" si="27"/>
        <v>14.999999999999947</v>
      </c>
      <c r="K138" s="45">
        <f t="shared" si="28"/>
        <v>5.0000000000001421</v>
      </c>
      <c r="L138" s="45">
        <f t="shared" si="29"/>
        <v>2</v>
      </c>
      <c r="M138" s="54">
        <f t="shared" ca="1" si="30"/>
        <v>1337</v>
      </c>
      <c r="N138" s="45" t="str">
        <f t="shared" si="31"/>
        <v/>
      </c>
      <c r="O138" s="45">
        <f t="shared" si="32"/>
        <v>11.699999999999957</v>
      </c>
      <c r="P138" s="46">
        <f t="shared" si="33"/>
        <v>8.5751899394963615</v>
      </c>
      <c r="Q138" s="45">
        <f t="shared" si="34"/>
        <v>0.8000000000000228</v>
      </c>
      <c r="R138" s="45">
        <f t="shared" si="35"/>
        <v>12.499999999999979</v>
      </c>
      <c r="S138" s="46">
        <f t="shared" si="36"/>
        <v>9.3751899394963836</v>
      </c>
    </row>
    <row r="139" spans="1:19" x14ac:dyDescent="0.25">
      <c r="D139">
        <v>1.4</v>
      </c>
      <c r="E139">
        <v>1539</v>
      </c>
      <c r="F139" s="67">
        <f t="shared" si="37"/>
        <v>0.65208333333333335</v>
      </c>
      <c r="G139">
        <v>1545</v>
      </c>
      <c r="H139" s="67">
        <f t="shared" si="13"/>
        <v>0.65625</v>
      </c>
      <c r="I139" s="44" t="str">
        <f t="shared" si="26"/>
        <v/>
      </c>
      <c r="J139" s="45">
        <f t="shared" si="27"/>
        <v>7.9999999999999716</v>
      </c>
      <c r="K139" s="45">
        <f t="shared" si="28"/>
        <v>5.9999999999999787</v>
      </c>
      <c r="L139" s="45">
        <f t="shared" si="29"/>
        <v>3</v>
      </c>
      <c r="M139" s="54">
        <f t="shared" ca="1" si="30"/>
        <v>1337</v>
      </c>
      <c r="N139" s="45" t="str">
        <f t="shared" si="31"/>
        <v/>
      </c>
      <c r="O139" s="45">
        <f t="shared" si="32"/>
        <v>45.599999999999838</v>
      </c>
      <c r="P139" s="46">
        <f t="shared" si="33"/>
        <v>34.992915728430965</v>
      </c>
      <c r="Q139" s="45">
        <f t="shared" si="34"/>
        <v>8.3999999999999702</v>
      </c>
      <c r="R139" s="45">
        <f t="shared" si="35"/>
        <v>53.999999999999808</v>
      </c>
      <c r="S139" s="46">
        <f t="shared" si="36"/>
        <v>43.392915728430935</v>
      </c>
    </row>
    <row r="140" spans="1:19" x14ac:dyDescent="0.25">
      <c r="D140">
        <v>10</v>
      </c>
      <c r="E140">
        <v>1553</v>
      </c>
      <c r="F140" s="67">
        <f t="shared" si="37"/>
        <v>0.66180555555555554</v>
      </c>
      <c r="G140">
        <v>1607</v>
      </c>
      <c r="H140" s="67">
        <f t="shared" si="13"/>
        <v>0.67152777777777783</v>
      </c>
      <c r="I140" s="44">
        <f t="shared" si="26"/>
        <v>0.67500000000000004</v>
      </c>
      <c r="J140" s="45" t="str">
        <f t="shared" si="27"/>
        <v/>
      </c>
      <c r="K140" s="45">
        <f t="shared" si="28"/>
        <v>14.00000000000011</v>
      </c>
      <c r="L140" s="45">
        <f t="shared" si="29"/>
        <v>4</v>
      </c>
      <c r="M140" s="54">
        <f t="shared" ca="1" si="30"/>
        <v>1337</v>
      </c>
      <c r="N140" s="45">
        <f t="shared" ca="1" si="31"/>
        <v>155.00000000000009</v>
      </c>
      <c r="O140" s="45">
        <f t="shared" si="32"/>
        <v>25</v>
      </c>
      <c r="P140" s="46">
        <f t="shared" si="33"/>
        <v>3.1021051639523365</v>
      </c>
      <c r="Q140" s="45">
        <f t="shared" si="34"/>
        <v>140.00000000000111</v>
      </c>
      <c r="R140" s="45">
        <f t="shared" si="35"/>
        <v>165.00000000000111</v>
      </c>
      <c r="S140" s="46">
        <f t="shared" si="36"/>
        <v>143.10210516395344</v>
      </c>
    </row>
    <row r="141" spans="1:19" x14ac:dyDescent="0.25">
      <c r="A141" s="77">
        <v>36703</v>
      </c>
      <c r="B141" s="71">
        <v>900</v>
      </c>
      <c r="D141">
        <v>0.01</v>
      </c>
      <c r="E141">
        <v>100</v>
      </c>
      <c r="F141" s="67">
        <f t="shared" si="37"/>
        <v>4.1666666666666664E-2</v>
      </c>
      <c r="G141">
        <v>1003</v>
      </c>
      <c r="H141" s="67">
        <f t="shared" si="13"/>
        <v>0.41875000000000001</v>
      </c>
      <c r="I141" s="44" t="str">
        <f t="shared" si="26"/>
        <v/>
      </c>
      <c r="J141" s="45">
        <f t="shared" si="27"/>
        <v>13.99999999999995</v>
      </c>
      <c r="K141" s="45">
        <f t="shared" si="28"/>
        <v>543</v>
      </c>
      <c r="L141" s="45">
        <f t="shared" si="29"/>
        <v>1</v>
      </c>
      <c r="M141" s="54">
        <f t="shared" ca="1" si="30"/>
        <v>900</v>
      </c>
      <c r="N141" s="45" t="str">
        <f t="shared" si="31"/>
        <v/>
      </c>
      <c r="O141" s="45">
        <f t="shared" si="32"/>
        <v>700.06999999999755</v>
      </c>
      <c r="P141" s="46">
        <f t="shared" si="33"/>
        <v>151.98951831697349</v>
      </c>
      <c r="Q141" s="45">
        <f t="shared" si="34"/>
        <v>5.43</v>
      </c>
      <c r="R141" s="45">
        <f t="shared" si="35"/>
        <v>705.4999999999975</v>
      </c>
      <c r="S141" s="46">
        <f t="shared" si="36"/>
        <v>157.41951831697349</v>
      </c>
    </row>
    <row r="142" spans="1:19" x14ac:dyDescent="0.25">
      <c r="D142">
        <v>100</v>
      </c>
      <c r="E142">
        <v>1017</v>
      </c>
      <c r="F142" s="67">
        <f t="shared" si="37"/>
        <v>0.4284722222222222</v>
      </c>
      <c r="G142">
        <v>1022</v>
      </c>
      <c r="H142" s="67">
        <f t="shared" si="13"/>
        <v>0.43194444444444446</v>
      </c>
      <c r="I142" s="44" t="str">
        <f t="shared" si="26"/>
        <v/>
      </c>
      <c r="J142" s="45">
        <f t="shared" si="27"/>
        <v>5.9999999999999787</v>
      </c>
      <c r="K142" s="45">
        <f t="shared" si="28"/>
        <v>5.0000000000000622</v>
      </c>
      <c r="L142" s="45">
        <f t="shared" si="29"/>
        <v>2</v>
      </c>
      <c r="M142" s="54">
        <f t="shared" ca="1" si="30"/>
        <v>900</v>
      </c>
      <c r="N142" s="45" t="str">
        <f t="shared" si="31"/>
        <v/>
      </c>
      <c r="O142" s="45">
        <f t="shared" si="32"/>
        <v>839.99999999999704</v>
      </c>
      <c r="P142" s="46">
        <f t="shared" si="33"/>
        <v>816.62281962345116</v>
      </c>
      <c r="Q142" s="45">
        <f t="shared" si="34"/>
        <v>500.0000000000062</v>
      </c>
      <c r="R142" s="45">
        <f t="shared" si="35"/>
        <v>1340.0000000000032</v>
      </c>
      <c r="S142" s="46">
        <f t="shared" si="36"/>
        <v>1316.6228196234574</v>
      </c>
    </row>
    <row r="143" spans="1:19" x14ac:dyDescent="0.25">
      <c r="D143">
        <v>180</v>
      </c>
      <c r="E143">
        <v>1028</v>
      </c>
      <c r="F143" s="67">
        <f t="shared" si="37"/>
        <v>0.43611111111111112</v>
      </c>
      <c r="G143">
        <v>1159</v>
      </c>
      <c r="H143" s="67">
        <f t="shared" si="13"/>
        <v>0.4993055555555555</v>
      </c>
      <c r="I143" s="44">
        <f t="shared" si="26"/>
        <v>0.50277777777777777</v>
      </c>
      <c r="J143" s="45" t="str">
        <f t="shared" si="27"/>
        <v/>
      </c>
      <c r="K143" s="45">
        <f t="shared" si="28"/>
        <v>90.999999999999915</v>
      </c>
      <c r="L143" s="45">
        <f t="shared" si="29"/>
        <v>3</v>
      </c>
      <c r="M143" s="54">
        <f t="shared" ca="1" si="30"/>
        <v>900</v>
      </c>
      <c r="N143" s="45">
        <f t="shared" ca="1" si="31"/>
        <v>184</v>
      </c>
      <c r="O143" s="45">
        <f t="shared" si="32"/>
        <v>450</v>
      </c>
      <c r="P143" s="46">
        <f t="shared" si="33"/>
        <v>47.347346607878421</v>
      </c>
      <c r="Q143" s="45">
        <f t="shared" si="34"/>
        <v>16379.999999999985</v>
      </c>
      <c r="R143" s="45">
        <f t="shared" si="35"/>
        <v>16829.999999999985</v>
      </c>
      <c r="S143" s="46">
        <f t="shared" si="36"/>
        <v>16427.347346607865</v>
      </c>
    </row>
    <row r="144" spans="1:19" x14ac:dyDescent="0.25">
      <c r="A144" s="77">
        <v>36706</v>
      </c>
      <c r="B144" s="71">
        <v>828</v>
      </c>
      <c r="D144">
        <v>0.01</v>
      </c>
      <c r="E144">
        <v>1429</v>
      </c>
      <c r="F144" s="67">
        <f t="shared" si="37"/>
        <v>0.60347222222222219</v>
      </c>
      <c r="G144">
        <v>1456</v>
      </c>
      <c r="H144" s="67">
        <f t="shared" si="13"/>
        <v>0.62222222222222223</v>
      </c>
      <c r="I144" s="44" t="str">
        <f t="shared" si="26"/>
        <v/>
      </c>
      <c r="J144" s="45">
        <f t="shared" si="27"/>
        <v>10.999999999999961</v>
      </c>
      <c r="K144" s="45">
        <f t="shared" si="28"/>
        <v>27.000000000000064</v>
      </c>
      <c r="L144" s="45">
        <f t="shared" si="29"/>
        <v>1</v>
      </c>
      <c r="M144" s="54">
        <f t="shared" ca="1" si="30"/>
        <v>828</v>
      </c>
      <c r="N144" s="45" t="str">
        <f t="shared" si="31"/>
        <v/>
      </c>
      <c r="O144" s="45">
        <f t="shared" si="32"/>
        <v>0.82499999999999718</v>
      </c>
      <c r="P144" s="46">
        <f t="shared" si="33"/>
        <v>0.54187921520779692</v>
      </c>
      <c r="Q144" s="45">
        <f t="shared" si="34"/>
        <v>0.27000000000000063</v>
      </c>
      <c r="R144" s="45">
        <f t="shared" si="35"/>
        <v>1.0949999999999978</v>
      </c>
      <c r="S144" s="46">
        <f t="shared" si="36"/>
        <v>0.8118792152077976</v>
      </c>
    </row>
    <row r="145" spans="1:19" x14ac:dyDescent="0.25">
      <c r="D145">
        <v>0.14000000000000001</v>
      </c>
      <c r="E145">
        <v>1507</v>
      </c>
      <c r="F145" s="67">
        <f t="shared" si="37"/>
        <v>0.62986111111111109</v>
      </c>
      <c r="G145">
        <v>1519</v>
      </c>
      <c r="H145" s="67">
        <f t="shared" si="13"/>
        <v>0.6381944444444444</v>
      </c>
      <c r="I145" s="44" t="str">
        <f t="shared" si="26"/>
        <v/>
      </c>
      <c r="J145" s="45">
        <f t="shared" si="27"/>
        <v>11.000000000000121</v>
      </c>
      <c r="K145" s="45">
        <f t="shared" si="28"/>
        <v>11.999999999999957</v>
      </c>
      <c r="L145" s="45">
        <f t="shared" si="29"/>
        <v>2</v>
      </c>
      <c r="M145" s="54">
        <f t="shared" ca="1" si="30"/>
        <v>828</v>
      </c>
      <c r="N145" s="45" t="str">
        <f t="shared" si="31"/>
        <v/>
      </c>
      <c r="O145" s="45">
        <f t="shared" si="32"/>
        <v>5.7200000000000628</v>
      </c>
      <c r="P145" s="46">
        <f t="shared" si="33"/>
        <v>4.4928209501705076</v>
      </c>
      <c r="Q145" s="45">
        <f t="shared" si="34"/>
        <v>1.6799999999999942</v>
      </c>
      <c r="R145" s="45">
        <f t="shared" si="35"/>
        <v>7.4000000000000572</v>
      </c>
      <c r="S145" s="46">
        <f t="shared" si="36"/>
        <v>6.172820950170502</v>
      </c>
    </row>
    <row r="146" spans="1:19" x14ac:dyDescent="0.25">
      <c r="D146">
        <v>0.9</v>
      </c>
      <c r="E146">
        <v>1530</v>
      </c>
      <c r="F146" s="67">
        <f t="shared" si="37"/>
        <v>0.64583333333333337</v>
      </c>
      <c r="G146">
        <v>1539</v>
      </c>
      <c r="H146" s="67">
        <f t="shared" si="13"/>
        <v>0.65208333333333335</v>
      </c>
      <c r="I146" s="44" t="str">
        <f t="shared" si="26"/>
        <v/>
      </c>
      <c r="J146" s="45">
        <f t="shared" si="27"/>
        <v>6.9999999999999751</v>
      </c>
      <c r="K146" s="45">
        <f t="shared" si="28"/>
        <v>8.999999999999968</v>
      </c>
      <c r="L146" s="45">
        <f t="shared" si="29"/>
        <v>3</v>
      </c>
      <c r="M146" s="54">
        <f t="shared" ca="1" si="30"/>
        <v>828</v>
      </c>
      <c r="N146" s="45" t="str">
        <f t="shared" si="31"/>
        <v/>
      </c>
      <c r="O146" s="45">
        <f t="shared" si="32"/>
        <v>38.149999999999864</v>
      </c>
      <c r="P146" s="46">
        <f t="shared" si="33"/>
        <v>26.45409701910938</v>
      </c>
      <c r="Q146" s="45">
        <f t="shared" si="34"/>
        <v>8.0999999999999712</v>
      </c>
      <c r="R146" s="45">
        <f t="shared" si="35"/>
        <v>46.249999999999837</v>
      </c>
      <c r="S146" s="46">
        <f t="shared" si="36"/>
        <v>34.554097019109349</v>
      </c>
    </row>
    <row r="147" spans="1:19" x14ac:dyDescent="0.25">
      <c r="D147">
        <v>10</v>
      </c>
      <c r="E147">
        <v>1546</v>
      </c>
      <c r="F147" s="67">
        <f t="shared" si="37"/>
        <v>0.65694444444444444</v>
      </c>
      <c r="G147">
        <v>1559</v>
      </c>
      <c r="H147" s="67">
        <f t="shared" si="13"/>
        <v>0.66597222222222219</v>
      </c>
      <c r="I147" s="44">
        <f t="shared" si="26"/>
        <v>0.6694444444444444</v>
      </c>
      <c r="J147" s="45" t="str">
        <f t="shared" si="27"/>
        <v/>
      </c>
      <c r="K147" s="45">
        <f t="shared" si="28"/>
        <v>12.999999999999954</v>
      </c>
      <c r="L147" s="45">
        <f t="shared" si="29"/>
        <v>4</v>
      </c>
      <c r="M147" s="54">
        <f t="shared" ca="1" si="30"/>
        <v>828</v>
      </c>
      <c r="N147" s="45">
        <f t="shared" ca="1" si="31"/>
        <v>455.99999999999989</v>
      </c>
      <c r="O147" s="45">
        <f t="shared" si="32"/>
        <v>25</v>
      </c>
      <c r="P147" s="46">
        <f t="shared" si="33"/>
        <v>3.1021051639523365</v>
      </c>
      <c r="Q147" s="45">
        <f t="shared" si="34"/>
        <v>129.99999999999955</v>
      </c>
      <c r="R147" s="45">
        <f t="shared" si="35"/>
        <v>154.99999999999955</v>
      </c>
      <c r="S147" s="46">
        <f t="shared" si="36"/>
        <v>133.10210516395188</v>
      </c>
    </row>
    <row r="148" spans="1:19" x14ac:dyDescent="0.25">
      <c r="A148" s="77">
        <v>36713</v>
      </c>
      <c r="B148" s="71">
        <v>1015</v>
      </c>
      <c r="D148">
        <v>0.01</v>
      </c>
      <c r="E148">
        <v>1100</v>
      </c>
      <c r="F148" s="67">
        <f t="shared" si="37"/>
        <v>0.45833333333333331</v>
      </c>
      <c r="G148">
        <v>1102</v>
      </c>
      <c r="H148" s="67">
        <f t="shared" si="13"/>
        <v>0.4597222222222222</v>
      </c>
      <c r="I148" s="44" t="str">
        <f t="shared" si="26"/>
        <v/>
      </c>
      <c r="J148" s="45">
        <f t="shared" si="27"/>
        <v>9.000000000000048</v>
      </c>
      <c r="K148" s="45">
        <f t="shared" si="28"/>
        <v>1.9999999999999929</v>
      </c>
      <c r="L148" s="45">
        <f t="shared" si="29"/>
        <v>1</v>
      </c>
      <c r="M148" s="54">
        <f t="shared" ca="1" si="30"/>
        <v>1015</v>
      </c>
      <c r="N148" s="45" t="str">
        <f t="shared" si="31"/>
        <v/>
      </c>
      <c r="O148" s="45">
        <f t="shared" si="32"/>
        <v>180.04500000000095</v>
      </c>
      <c r="P148" s="46">
        <f t="shared" si="33"/>
        <v>43.394283099814011</v>
      </c>
      <c r="Q148" s="45">
        <f t="shared" si="34"/>
        <v>1.9999999999999931E-2</v>
      </c>
      <c r="R148" s="45">
        <f t="shared" si="35"/>
        <v>180.06500000000096</v>
      </c>
      <c r="S148" s="46">
        <f t="shared" si="36"/>
        <v>43.414283099814014</v>
      </c>
    </row>
    <row r="149" spans="1:19" x14ac:dyDescent="0.25">
      <c r="D149">
        <v>40</v>
      </c>
      <c r="E149">
        <v>1111</v>
      </c>
      <c r="F149" s="67">
        <f t="shared" si="37"/>
        <v>0.46597222222222223</v>
      </c>
      <c r="G149">
        <v>1210</v>
      </c>
      <c r="H149" s="67">
        <f t="shared" si="13"/>
        <v>0.50694444444444442</v>
      </c>
      <c r="I149" s="44">
        <f t="shared" si="26"/>
        <v>0.51041666666666663</v>
      </c>
      <c r="J149" s="45" t="str">
        <f t="shared" si="27"/>
        <v/>
      </c>
      <c r="K149" s="45">
        <f t="shared" si="28"/>
        <v>58.99999999999995</v>
      </c>
      <c r="L149" s="45">
        <f t="shared" si="29"/>
        <v>2</v>
      </c>
      <c r="M149" s="54">
        <f t="shared" ca="1" si="30"/>
        <v>1015</v>
      </c>
      <c r="N149" s="45">
        <f t="shared" ca="1" si="31"/>
        <v>119.99999999999997</v>
      </c>
      <c r="O149" s="45">
        <f t="shared" si="32"/>
        <v>100</v>
      </c>
      <c r="P149" s="46">
        <f t="shared" si="33"/>
        <v>11.425711806824168</v>
      </c>
      <c r="Q149" s="45">
        <f t="shared" si="34"/>
        <v>2359.9999999999982</v>
      </c>
      <c r="R149" s="45">
        <f t="shared" si="35"/>
        <v>2459.9999999999982</v>
      </c>
      <c r="S149" s="46">
        <f t="shared" si="36"/>
        <v>2371.4257118068222</v>
      </c>
    </row>
    <row r="150" spans="1:19" x14ac:dyDescent="0.25">
      <c r="A150" s="77">
        <v>36714</v>
      </c>
      <c r="B150" s="71">
        <v>719</v>
      </c>
      <c r="D150">
        <v>0.01</v>
      </c>
      <c r="E150">
        <v>814</v>
      </c>
      <c r="F150" s="67">
        <f t="shared" si="37"/>
        <v>0.3430555555555555</v>
      </c>
      <c r="G150">
        <v>818</v>
      </c>
      <c r="H150" s="67">
        <f t="shared" si="13"/>
        <v>0.34583333333333338</v>
      </c>
      <c r="I150" s="44" t="str">
        <f t="shared" si="26"/>
        <v/>
      </c>
      <c r="J150" s="45">
        <f t="shared" si="27"/>
        <v>10.999999999999881</v>
      </c>
      <c r="K150" s="45">
        <f t="shared" si="28"/>
        <v>4.0000000000001457</v>
      </c>
      <c r="L150" s="45">
        <f t="shared" si="29"/>
        <v>1</v>
      </c>
      <c r="M150" s="54">
        <f t="shared" ca="1" si="30"/>
        <v>719</v>
      </c>
      <c r="N150" s="45" t="str">
        <f t="shared" si="31"/>
        <v/>
      </c>
      <c r="O150" s="45">
        <f t="shared" si="32"/>
        <v>440.05499999999529</v>
      </c>
      <c r="P150" s="46">
        <f t="shared" si="33"/>
        <v>97.905921772617376</v>
      </c>
      <c r="Q150" s="45">
        <f t="shared" si="34"/>
        <v>4.0000000000001458E-2</v>
      </c>
      <c r="R150" s="45">
        <f t="shared" si="35"/>
        <v>440.09499999999531</v>
      </c>
      <c r="S150" s="46">
        <f t="shared" si="36"/>
        <v>97.945921772617382</v>
      </c>
    </row>
    <row r="151" spans="1:19" x14ac:dyDescent="0.25">
      <c r="D151">
        <v>80</v>
      </c>
      <c r="E151">
        <v>829</v>
      </c>
      <c r="F151" s="67">
        <f t="shared" si="37"/>
        <v>0.35347222222222219</v>
      </c>
      <c r="G151">
        <v>900</v>
      </c>
      <c r="H151" s="67">
        <f t="shared" si="13"/>
        <v>0.375</v>
      </c>
      <c r="I151" s="44">
        <f t="shared" si="26"/>
        <v>0.37847222222222221</v>
      </c>
      <c r="J151" s="45" t="str">
        <f t="shared" si="27"/>
        <v/>
      </c>
      <c r="K151" s="45">
        <f t="shared" si="28"/>
        <v>31.00000000000005</v>
      </c>
      <c r="L151" s="45">
        <f t="shared" si="29"/>
        <v>2</v>
      </c>
      <c r="M151" s="54">
        <f t="shared" ca="1" si="30"/>
        <v>719</v>
      </c>
      <c r="N151" s="45">
        <f t="shared" ca="1" si="31"/>
        <v>106.00000000000003</v>
      </c>
      <c r="O151" s="45">
        <f t="shared" si="32"/>
        <v>200</v>
      </c>
      <c r="P151" s="46">
        <f t="shared" si="33"/>
        <v>21.981008904684504</v>
      </c>
      <c r="Q151" s="45">
        <f t="shared" si="34"/>
        <v>2480.0000000000041</v>
      </c>
      <c r="R151" s="45">
        <f t="shared" si="35"/>
        <v>2680.0000000000041</v>
      </c>
      <c r="S151" s="46">
        <f t="shared" si="36"/>
        <v>2501.9810089046887</v>
      </c>
    </row>
    <row r="152" spans="1:19" x14ac:dyDescent="0.25">
      <c r="A152" s="77">
        <v>36714</v>
      </c>
      <c r="B152" s="71">
        <v>907</v>
      </c>
      <c r="D152">
        <v>0.01</v>
      </c>
      <c r="E152">
        <v>938</v>
      </c>
      <c r="F152" s="67">
        <f t="shared" si="37"/>
        <v>0.40138888888888885</v>
      </c>
      <c r="G152">
        <v>940</v>
      </c>
      <c r="H152" s="67">
        <f t="shared" si="13"/>
        <v>0.40277777777777773</v>
      </c>
      <c r="I152" s="44" t="str">
        <f t="shared" si="26"/>
        <v/>
      </c>
      <c r="J152" s="45">
        <f t="shared" si="27"/>
        <v>10.000000000000124</v>
      </c>
      <c r="K152" s="45">
        <f t="shared" si="28"/>
        <v>1.9999999999999929</v>
      </c>
      <c r="L152" s="45">
        <f t="shared" si="29"/>
        <v>1</v>
      </c>
      <c r="M152" s="54">
        <f t="shared" ca="1" si="30"/>
        <v>907</v>
      </c>
      <c r="N152" s="45" t="str">
        <f t="shared" si="31"/>
        <v/>
      </c>
      <c r="O152" s="45">
        <f t="shared" si="32"/>
        <v>200.05000000000248</v>
      </c>
      <c r="P152" s="46">
        <f t="shared" si="33"/>
        <v>48.215870110904795</v>
      </c>
      <c r="Q152" s="45">
        <f t="shared" si="34"/>
        <v>1.9999999999999931E-2</v>
      </c>
      <c r="R152" s="45">
        <f t="shared" si="35"/>
        <v>200.07000000000249</v>
      </c>
      <c r="S152" s="46">
        <f t="shared" si="36"/>
        <v>48.235870110904798</v>
      </c>
    </row>
    <row r="153" spans="1:19" x14ac:dyDescent="0.25">
      <c r="D153">
        <v>40</v>
      </c>
      <c r="E153">
        <v>950</v>
      </c>
      <c r="F153" s="67">
        <f t="shared" si="37"/>
        <v>0.40972222222222227</v>
      </c>
      <c r="G153">
        <v>1050</v>
      </c>
      <c r="H153" s="67">
        <f t="shared" si="13"/>
        <v>0.4513888888888889</v>
      </c>
      <c r="I153" s="44">
        <f t="shared" si="26"/>
        <v>0.4548611111111111</v>
      </c>
      <c r="J153" s="45" t="str">
        <f t="shared" si="27"/>
        <v/>
      </c>
      <c r="K153" s="45">
        <f t="shared" si="28"/>
        <v>59.999999999999943</v>
      </c>
      <c r="L153" s="45">
        <f t="shared" si="29"/>
        <v>2</v>
      </c>
      <c r="M153" s="54">
        <f t="shared" ca="1" si="30"/>
        <v>907</v>
      </c>
      <c r="N153" s="45">
        <f t="shared" ca="1" si="31"/>
        <v>107.99999999999994</v>
      </c>
      <c r="O153" s="45">
        <f t="shared" si="32"/>
        <v>100</v>
      </c>
      <c r="P153" s="46">
        <f t="shared" si="33"/>
        <v>11.425711806824168</v>
      </c>
      <c r="Q153" s="45">
        <f t="shared" si="34"/>
        <v>2399.9999999999977</v>
      </c>
      <c r="R153" s="45">
        <f t="shared" si="35"/>
        <v>2499.9999999999977</v>
      </c>
      <c r="S153" s="46">
        <f t="shared" si="36"/>
        <v>2411.4257118068217</v>
      </c>
    </row>
    <row r="154" spans="1:19" x14ac:dyDescent="0.25">
      <c r="A154" s="77">
        <v>36719</v>
      </c>
      <c r="B154" s="71">
        <v>817</v>
      </c>
      <c r="D154">
        <v>0.01</v>
      </c>
      <c r="E154">
        <v>859</v>
      </c>
      <c r="F154" s="67">
        <f t="shared" si="37"/>
        <v>0.3743055555555555</v>
      </c>
      <c r="G154">
        <v>901</v>
      </c>
      <c r="H154" s="67">
        <f t="shared" si="13"/>
        <v>0.3756944444444445</v>
      </c>
      <c r="I154" s="44" t="str">
        <f t="shared" si="26"/>
        <v/>
      </c>
      <c r="J154" s="45">
        <f t="shared" si="27"/>
        <v>8.9999999999998881</v>
      </c>
      <c r="K154" s="45">
        <f t="shared" si="28"/>
        <v>2.0000000000001528</v>
      </c>
      <c r="L154" s="45">
        <f t="shared" si="29"/>
        <v>1</v>
      </c>
      <c r="M154" s="54">
        <f t="shared" ca="1" si="30"/>
        <v>817</v>
      </c>
      <c r="N154" s="45" t="str">
        <f t="shared" si="31"/>
        <v/>
      </c>
      <c r="O154" s="45">
        <f t="shared" si="32"/>
        <v>180.04499999999774</v>
      </c>
      <c r="P154" s="46">
        <f t="shared" si="33"/>
        <v>43.394283099813237</v>
      </c>
      <c r="Q154" s="45">
        <f t="shared" si="34"/>
        <v>2.0000000000001527E-2</v>
      </c>
      <c r="R154" s="45">
        <f t="shared" si="35"/>
        <v>180.06499999999775</v>
      </c>
      <c r="S154" s="46">
        <f t="shared" si="36"/>
        <v>43.41428309981324</v>
      </c>
    </row>
    <row r="155" spans="1:19" x14ac:dyDescent="0.25">
      <c r="D155">
        <v>40</v>
      </c>
      <c r="E155">
        <v>910</v>
      </c>
      <c r="F155" s="67">
        <f t="shared" si="37"/>
        <v>0.38194444444444442</v>
      </c>
      <c r="G155">
        <v>1010</v>
      </c>
      <c r="H155" s="67">
        <f t="shared" si="13"/>
        <v>0.4236111111111111</v>
      </c>
      <c r="I155" s="44">
        <f t="shared" si="26"/>
        <v>0.42708333333333331</v>
      </c>
      <c r="J155" s="45" t="str">
        <f t="shared" si="27"/>
        <v/>
      </c>
      <c r="K155" s="45">
        <f t="shared" si="28"/>
        <v>60.000000000000028</v>
      </c>
      <c r="L155" s="45">
        <f t="shared" si="29"/>
        <v>2</v>
      </c>
      <c r="M155" s="54">
        <f t="shared" ca="1" si="30"/>
        <v>817</v>
      </c>
      <c r="N155" s="45">
        <f t="shared" ca="1" si="31"/>
        <v>117.99999999999999</v>
      </c>
      <c r="O155" s="45">
        <f t="shared" si="32"/>
        <v>100</v>
      </c>
      <c r="P155" s="46">
        <f t="shared" si="33"/>
        <v>11.425711806824168</v>
      </c>
      <c r="Q155" s="45">
        <f t="shared" si="34"/>
        <v>2400.0000000000009</v>
      </c>
      <c r="R155" s="45">
        <f t="shared" si="35"/>
        <v>2500.0000000000009</v>
      </c>
      <c r="S155" s="46">
        <f t="shared" si="36"/>
        <v>2411.4257118068249</v>
      </c>
    </row>
    <row r="156" spans="1:19" x14ac:dyDescent="0.25">
      <c r="A156" s="77">
        <v>36738</v>
      </c>
      <c r="B156" s="71">
        <v>1302</v>
      </c>
      <c r="D156">
        <v>0.01</v>
      </c>
      <c r="E156">
        <v>1345</v>
      </c>
      <c r="F156" s="67">
        <f t="shared" si="37"/>
        <v>0.57291666666666663</v>
      </c>
      <c r="G156">
        <v>1351</v>
      </c>
      <c r="H156" s="67">
        <f>VALUE(CONCATENATE(LEFT(G156,LEN(G156)-2),":",RIGHT(G156,2)))</f>
        <v>0.57708333333333328</v>
      </c>
      <c r="I156" s="44" t="str">
        <f t="shared" si="26"/>
        <v/>
      </c>
      <c r="J156" s="45">
        <f t="shared" si="27"/>
        <v>5.0000000000001421</v>
      </c>
      <c r="K156" s="45">
        <f t="shared" si="28"/>
        <v>5.9999999999999787</v>
      </c>
      <c r="L156" s="45">
        <f t="shared" si="29"/>
        <v>1</v>
      </c>
      <c r="M156" s="54">
        <f t="shared" ca="1" si="30"/>
        <v>1302</v>
      </c>
      <c r="N156" s="45" t="str">
        <f t="shared" si="31"/>
        <v/>
      </c>
      <c r="O156" s="45">
        <f t="shared" si="32"/>
        <v>0.27500000000000779</v>
      </c>
      <c r="P156" s="46">
        <f t="shared" si="33"/>
        <v>0.19544015550864535</v>
      </c>
      <c r="Q156" s="45">
        <f t="shared" si="34"/>
        <v>5.999999999999979E-2</v>
      </c>
      <c r="R156" s="45">
        <f t="shared" si="35"/>
        <v>0.33500000000000757</v>
      </c>
      <c r="S156" s="46">
        <f t="shared" si="36"/>
        <v>0.25544015550864513</v>
      </c>
    </row>
    <row r="157" spans="1:19" x14ac:dyDescent="0.25">
      <c r="D157">
        <v>0.1</v>
      </c>
      <c r="E157">
        <v>1356</v>
      </c>
      <c r="F157" s="67">
        <f t="shared" si="37"/>
        <v>0.5805555555555556</v>
      </c>
      <c r="G157">
        <v>1404</v>
      </c>
      <c r="H157" s="67">
        <f t="shared" si="13"/>
        <v>0.58611111111111114</v>
      </c>
      <c r="I157" s="44" t="str">
        <f t="shared" si="26"/>
        <v/>
      </c>
      <c r="J157" s="45">
        <f t="shared" si="27"/>
        <v>11.999999999999957</v>
      </c>
      <c r="K157" s="45">
        <f t="shared" si="28"/>
        <v>7.9999999999999716</v>
      </c>
      <c r="L157" s="45">
        <f t="shared" si="29"/>
        <v>2</v>
      </c>
      <c r="M157" s="54">
        <f t="shared" ca="1" si="30"/>
        <v>1302</v>
      </c>
      <c r="N157" s="45" t="str">
        <f t="shared" si="31"/>
        <v/>
      </c>
      <c r="O157" s="45">
        <f t="shared" si="32"/>
        <v>600.59999999999786</v>
      </c>
      <c r="P157" s="46">
        <f t="shared" si="33"/>
        <v>173.54432594719529</v>
      </c>
      <c r="Q157" s="45">
        <f t="shared" si="34"/>
        <v>0.79999999999999716</v>
      </c>
      <c r="R157" s="45">
        <f t="shared" si="35"/>
        <v>601.39999999999782</v>
      </c>
      <c r="S157" s="46">
        <f t="shared" si="36"/>
        <v>174.34432594719527</v>
      </c>
    </row>
    <row r="158" spans="1:19" x14ac:dyDescent="0.25">
      <c r="D158">
        <v>100</v>
      </c>
      <c r="E158">
        <v>1416</v>
      </c>
      <c r="F158" s="67">
        <f t="shared" si="37"/>
        <v>0.59444444444444444</v>
      </c>
      <c r="G158">
        <v>1424</v>
      </c>
      <c r="H158" s="67">
        <f t="shared" si="13"/>
        <v>0.6</v>
      </c>
      <c r="I158" s="44">
        <f t="shared" si="26"/>
        <v>0.60347222222222219</v>
      </c>
      <c r="J158" s="45" t="str">
        <f t="shared" si="27"/>
        <v/>
      </c>
      <c r="K158" s="45">
        <f t="shared" si="28"/>
        <v>7.9999999999999716</v>
      </c>
      <c r="L158" s="45">
        <f t="shared" si="29"/>
        <v>3</v>
      </c>
      <c r="M158" s="54">
        <f t="shared" ca="1" si="30"/>
        <v>1302</v>
      </c>
      <c r="N158" s="45">
        <f t="shared" ca="1" si="31"/>
        <v>87.000000000000014</v>
      </c>
      <c r="O158" s="45">
        <f t="shared" si="32"/>
        <v>250</v>
      </c>
      <c r="P158" s="46">
        <f t="shared" si="33"/>
        <v>27.143420404993254</v>
      </c>
      <c r="Q158" s="45">
        <f t="shared" si="34"/>
        <v>799.99999999999716</v>
      </c>
      <c r="R158" s="45">
        <f t="shared" si="35"/>
        <v>1049.9999999999973</v>
      </c>
      <c r="S158" s="46">
        <f t="shared" si="36"/>
        <v>827.14342040499037</v>
      </c>
    </row>
    <row r="159" spans="1:19" x14ac:dyDescent="0.25">
      <c r="A159" s="77">
        <v>36745</v>
      </c>
      <c r="B159" s="71">
        <v>1103</v>
      </c>
      <c r="D159">
        <v>0.01</v>
      </c>
      <c r="E159">
        <v>1136</v>
      </c>
      <c r="F159" s="67">
        <f t="shared" si="37"/>
        <v>0.48333333333333334</v>
      </c>
      <c r="G159">
        <v>1139</v>
      </c>
      <c r="H159" s="67">
        <f t="shared" si="13"/>
        <v>0.48541666666666666</v>
      </c>
      <c r="I159" s="44" t="str">
        <f t="shared" si="26"/>
        <v/>
      </c>
      <c r="J159" s="45">
        <f t="shared" si="27"/>
        <v>7.0000000000000551</v>
      </c>
      <c r="K159" s="45">
        <f t="shared" si="28"/>
        <v>2.9999999999999893</v>
      </c>
      <c r="L159" s="45">
        <f t="shared" si="29"/>
        <v>1</v>
      </c>
      <c r="M159" s="54">
        <f t="shared" ca="1" si="30"/>
        <v>1103</v>
      </c>
      <c r="N159" s="45" t="str">
        <f t="shared" si="31"/>
        <v/>
      </c>
      <c r="O159" s="45">
        <f t="shared" si="32"/>
        <v>7.0350000000000543</v>
      </c>
      <c r="P159" s="46">
        <f t="shared" si="33"/>
        <v>2.6291859522815808</v>
      </c>
      <c r="Q159" s="45">
        <f t="shared" si="34"/>
        <v>2.9999999999999895E-2</v>
      </c>
      <c r="R159" s="45">
        <f t="shared" si="35"/>
        <v>7.0650000000000546</v>
      </c>
      <c r="S159" s="46">
        <f t="shared" si="36"/>
        <v>2.6591859522815806</v>
      </c>
    </row>
    <row r="160" spans="1:19" x14ac:dyDescent="0.25">
      <c r="D160">
        <v>2</v>
      </c>
      <c r="E160">
        <v>1146</v>
      </c>
      <c r="F160" s="67">
        <f t="shared" si="37"/>
        <v>0.49027777777777781</v>
      </c>
      <c r="G160">
        <v>1153</v>
      </c>
      <c r="H160" s="67">
        <f t="shared" si="13"/>
        <v>0.49513888888888885</v>
      </c>
      <c r="I160" s="44">
        <f t="shared" si="26"/>
        <v>0.49861111111111106</v>
      </c>
      <c r="J160" s="45" t="str">
        <f t="shared" si="27"/>
        <v/>
      </c>
      <c r="K160" s="45">
        <f t="shared" si="28"/>
        <v>6.9999999999998952</v>
      </c>
      <c r="L160" s="45">
        <f t="shared" si="29"/>
        <v>2</v>
      </c>
      <c r="M160" s="54">
        <f t="shared" ca="1" si="30"/>
        <v>1103</v>
      </c>
      <c r="N160" s="45">
        <f t="shared" ca="1" si="31"/>
        <v>54.999999999999886</v>
      </c>
      <c r="O160" s="45">
        <f t="shared" si="32"/>
        <v>5</v>
      </c>
      <c r="P160" s="46">
        <f t="shared" si="33"/>
        <v>0.68924379203313568</v>
      </c>
      <c r="Q160" s="45">
        <f t="shared" si="34"/>
        <v>13.99999999999979</v>
      </c>
      <c r="R160" s="45">
        <f t="shared" si="35"/>
        <v>18.99999999999979</v>
      </c>
      <c r="S160" s="46">
        <f t="shared" si="36"/>
        <v>14.689243792032926</v>
      </c>
    </row>
    <row r="161" spans="1:19" x14ac:dyDescent="0.25">
      <c r="A161" s="77">
        <v>36746</v>
      </c>
      <c r="B161" s="71">
        <v>908</v>
      </c>
      <c r="D161">
        <v>0.01</v>
      </c>
      <c r="E161">
        <v>952</v>
      </c>
      <c r="F161" s="67">
        <f t="shared" si="37"/>
        <v>0.41111111111111115</v>
      </c>
      <c r="G161">
        <v>1000</v>
      </c>
      <c r="H161" s="67">
        <f t="shared" si="13"/>
        <v>0.41666666666666669</v>
      </c>
      <c r="I161" s="44" t="str">
        <f t="shared" si="26"/>
        <v/>
      </c>
      <c r="J161" s="45">
        <f t="shared" si="27"/>
        <v>7.9999999999999716</v>
      </c>
      <c r="K161" s="45">
        <f t="shared" si="28"/>
        <v>7.9999999999999716</v>
      </c>
      <c r="L161" s="45">
        <f t="shared" si="29"/>
        <v>1</v>
      </c>
      <c r="M161" s="54">
        <f t="shared" ca="1" si="30"/>
        <v>908</v>
      </c>
      <c r="N161" s="45" t="str">
        <f t="shared" si="31"/>
        <v/>
      </c>
      <c r="O161" s="45">
        <f t="shared" si="32"/>
        <v>80.039999999999722</v>
      </c>
      <c r="P161" s="46">
        <f t="shared" si="33"/>
        <v>21.039883577298941</v>
      </c>
      <c r="Q161" s="45">
        <f t="shared" si="34"/>
        <v>7.9999999999999724E-2</v>
      </c>
      <c r="R161" s="45">
        <f t="shared" si="35"/>
        <v>80.11999999999972</v>
      </c>
      <c r="S161" s="46">
        <f t="shared" si="36"/>
        <v>21.119883577298939</v>
      </c>
    </row>
    <row r="162" spans="1:19" x14ac:dyDescent="0.25">
      <c r="D162">
        <v>20</v>
      </c>
      <c r="E162">
        <v>1008</v>
      </c>
      <c r="F162" s="67">
        <f t="shared" si="37"/>
        <v>0.42222222222222222</v>
      </c>
      <c r="G162">
        <v>1021</v>
      </c>
      <c r="H162" s="67">
        <f t="shared" si="13"/>
        <v>0.43124999999999997</v>
      </c>
      <c r="I162" s="44" t="str">
        <f t="shared" si="26"/>
        <v/>
      </c>
      <c r="J162" s="45">
        <f t="shared" si="27"/>
        <v>11.000000000000041</v>
      </c>
      <c r="K162" s="45">
        <f t="shared" si="28"/>
        <v>12.999999999999954</v>
      </c>
      <c r="L162" s="45">
        <f t="shared" si="29"/>
        <v>2</v>
      </c>
      <c r="M162" s="54">
        <f t="shared" ca="1" si="30"/>
        <v>908</v>
      </c>
      <c r="N162" s="45" t="str">
        <f t="shared" si="31"/>
        <v/>
      </c>
      <c r="O162" s="45">
        <f t="shared" si="32"/>
        <v>118.25000000000044</v>
      </c>
      <c r="P162" s="46">
        <f t="shared" si="33"/>
        <v>78.563343257432976</v>
      </c>
      <c r="Q162" s="45">
        <f t="shared" si="34"/>
        <v>259.99999999999909</v>
      </c>
      <c r="R162" s="45">
        <f t="shared" si="35"/>
        <v>378.24999999999955</v>
      </c>
      <c r="S162" s="46">
        <f t="shared" si="36"/>
        <v>338.56334325743205</v>
      </c>
    </row>
    <row r="163" spans="1:19" x14ac:dyDescent="0.25">
      <c r="D163">
        <v>1.5</v>
      </c>
      <c r="E163">
        <v>1032</v>
      </c>
      <c r="F163" s="67">
        <f t="shared" si="37"/>
        <v>0.43888888888888888</v>
      </c>
      <c r="G163">
        <v>1037</v>
      </c>
      <c r="H163" s="67">
        <f t="shared" si="13"/>
        <v>0.44236111111111115</v>
      </c>
      <c r="I163" s="44" t="str">
        <f t="shared" si="26"/>
        <v/>
      </c>
      <c r="J163" s="45">
        <f t="shared" si="27"/>
        <v>10.999999999999961</v>
      </c>
      <c r="K163" s="45">
        <f t="shared" si="28"/>
        <v>5.0000000000000622</v>
      </c>
      <c r="L163" s="45">
        <f t="shared" si="29"/>
        <v>3</v>
      </c>
      <c r="M163" s="54">
        <f t="shared" ca="1" si="30"/>
        <v>908</v>
      </c>
      <c r="N163" s="45" t="str">
        <f t="shared" si="31"/>
        <v/>
      </c>
      <c r="O163" s="45">
        <f t="shared" si="32"/>
        <v>24.749999999999911</v>
      </c>
      <c r="P163" s="46">
        <f t="shared" si="33"/>
        <v>23.804479622196986</v>
      </c>
      <c r="Q163" s="45">
        <f t="shared" si="34"/>
        <v>7.5000000000000933</v>
      </c>
      <c r="R163" s="45">
        <f t="shared" si="35"/>
        <v>32.250000000000007</v>
      </c>
      <c r="S163" s="46">
        <f t="shared" si="36"/>
        <v>31.304479622197078</v>
      </c>
    </row>
    <row r="164" spans="1:19" x14ac:dyDescent="0.25">
      <c r="D164">
        <v>3</v>
      </c>
      <c r="E164">
        <v>1048</v>
      </c>
      <c r="F164" s="67">
        <f t="shared" si="37"/>
        <v>0.45</v>
      </c>
      <c r="G164">
        <v>1054</v>
      </c>
      <c r="H164" s="67">
        <f t="shared" si="13"/>
        <v>0.45416666666666666</v>
      </c>
      <c r="I164" s="44" t="str">
        <f t="shared" si="26"/>
        <v/>
      </c>
      <c r="J164" s="45">
        <f t="shared" si="27"/>
        <v>9.9999999999999645</v>
      </c>
      <c r="K164" s="45">
        <f t="shared" si="28"/>
        <v>5.9999999999999787</v>
      </c>
      <c r="L164" s="45">
        <f t="shared" si="29"/>
        <v>4</v>
      </c>
      <c r="M164" s="54">
        <f t="shared" ca="1" si="30"/>
        <v>908</v>
      </c>
      <c r="N164" s="45" t="str">
        <f t="shared" si="31"/>
        <v/>
      </c>
      <c r="O164" s="45">
        <f t="shared" si="32"/>
        <v>59.999999999999787</v>
      </c>
      <c r="P164" s="46">
        <f t="shared" si="33"/>
        <v>54.614364644749166</v>
      </c>
      <c r="Q164" s="45">
        <f t="shared" si="34"/>
        <v>17.999999999999936</v>
      </c>
      <c r="R164" s="45">
        <f t="shared" si="35"/>
        <v>77.999999999999716</v>
      </c>
      <c r="S164" s="46">
        <f t="shared" si="36"/>
        <v>72.614364644749102</v>
      </c>
    </row>
    <row r="165" spans="1:19" x14ac:dyDescent="0.25">
      <c r="D165">
        <v>9</v>
      </c>
      <c r="E165">
        <v>1104</v>
      </c>
      <c r="F165" s="67">
        <f t="shared" si="37"/>
        <v>0.46111111111111108</v>
      </c>
      <c r="G165">
        <v>1108</v>
      </c>
      <c r="H165" s="67">
        <f t="shared" si="13"/>
        <v>0.46388888888888885</v>
      </c>
      <c r="I165" s="44" t="str">
        <f t="shared" si="26"/>
        <v/>
      </c>
      <c r="J165" s="45">
        <f t="shared" si="27"/>
        <v>8.0000000000001315</v>
      </c>
      <c r="K165" s="45">
        <f t="shared" si="28"/>
        <v>3.9999999999999858</v>
      </c>
      <c r="L165" s="45">
        <f t="shared" si="29"/>
        <v>5</v>
      </c>
      <c r="M165" s="54">
        <f t="shared" ca="1" si="30"/>
        <v>908</v>
      </c>
      <c r="N165" s="45" t="str">
        <f t="shared" si="31"/>
        <v/>
      </c>
      <c r="O165" s="45">
        <f t="shared" si="32"/>
        <v>37.60000000000062</v>
      </c>
      <c r="P165" s="46">
        <f t="shared" si="33"/>
        <v>22.097226432202596</v>
      </c>
      <c r="Q165" s="45">
        <f t="shared" si="34"/>
        <v>35.999999999999872</v>
      </c>
      <c r="R165" s="45">
        <f t="shared" si="35"/>
        <v>73.600000000000492</v>
      </c>
      <c r="S165" s="46">
        <f t="shared" si="36"/>
        <v>58.097226432202469</v>
      </c>
    </row>
    <row r="166" spans="1:19" x14ac:dyDescent="0.25">
      <c r="D166">
        <v>0.4</v>
      </c>
      <c r="E166">
        <v>1116</v>
      </c>
      <c r="F166" s="67">
        <f t="shared" si="37"/>
        <v>0.4694444444444445</v>
      </c>
      <c r="G166" s="80">
        <v>1122</v>
      </c>
      <c r="H166" s="67">
        <f t="shared" si="13"/>
        <v>0.47361111111111115</v>
      </c>
      <c r="I166" s="44">
        <f t="shared" si="26"/>
        <v>0.47708333333333336</v>
      </c>
      <c r="J166" s="45" t="str">
        <f t="shared" si="27"/>
        <v/>
      </c>
      <c r="K166" s="45">
        <f t="shared" si="28"/>
        <v>5.9999999999999787</v>
      </c>
      <c r="L166" s="45">
        <f t="shared" si="29"/>
        <v>6</v>
      </c>
      <c r="M166" s="54">
        <f t="shared" ca="1" si="30"/>
        <v>908</v>
      </c>
      <c r="N166" s="45">
        <f t="shared" ca="1" si="31"/>
        <v>139.00000000000006</v>
      </c>
      <c r="O166" s="45">
        <f t="shared" si="32"/>
        <v>1</v>
      </c>
      <c r="P166" s="46">
        <f t="shared" si="33"/>
        <v>0.15504787606958362</v>
      </c>
      <c r="Q166" s="45">
        <f t="shared" si="34"/>
        <v>2.3999999999999915</v>
      </c>
      <c r="R166" s="45">
        <f t="shared" si="35"/>
        <v>3.3999999999999915</v>
      </c>
      <c r="S166" s="46">
        <f t="shared" si="36"/>
        <v>2.5550478760695752</v>
      </c>
    </row>
    <row r="167" spans="1:19" x14ac:dyDescent="0.25">
      <c r="A167" s="77">
        <v>36749</v>
      </c>
      <c r="B167" s="71">
        <v>949</v>
      </c>
      <c r="D167">
        <v>0.01</v>
      </c>
      <c r="E167">
        <v>1145</v>
      </c>
      <c r="F167" s="67">
        <f t="shared" si="37"/>
        <v>0.48958333333333331</v>
      </c>
      <c r="G167">
        <v>1151</v>
      </c>
      <c r="H167" s="67">
        <f t="shared" si="13"/>
        <v>0.49374999999999997</v>
      </c>
      <c r="I167" s="44">
        <f t="shared" ref="I167:I213" si="38">IF(OR(A168&lt;&gt;"",D168=""),H167+TIME(0,5,0),"")</f>
        <v>0.49722222222222218</v>
      </c>
      <c r="J167" s="45" t="str">
        <f t="shared" ref="J167:J213" si="39">IF(AND(OR(AND(A167&lt;&gt;"",A168=""),AND(A167="",A168="")),D168&lt;&gt;""),(F168-H167)*1440,"")</f>
        <v/>
      </c>
      <c r="K167" s="45">
        <f t="shared" ref="K167:K213" si="40">(H167-F167)*1440</f>
        <v>5.9999999999999787</v>
      </c>
      <c r="L167" s="45">
        <f t="shared" ref="L167:L213" si="41">IF(A167&lt;&gt;"",1,L166+1)</f>
        <v>1</v>
      </c>
      <c r="M167" s="54">
        <f t="shared" ref="M167:M213" ca="1" si="42">OFFSET(B167,-L167+1,0)</f>
        <v>949</v>
      </c>
      <c r="N167" s="45">
        <f t="shared" ref="N167:N213" ca="1" si="43">IF(I167&lt;&gt;"",(I167-VALUE(CONCATENATE(LEFT(M167,LEN(M167)-2),":",RIGHT(M167,2))))*1440,"")</f>
        <v>126.99999999999994</v>
      </c>
      <c r="O167" s="45">
        <f t="shared" ref="O167:O213" si="44">IF(J167&lt;&gt;"",(D167+D168)*J167/2,D167*5/2)</f>
        <v>2.5000000000000001E-2</v>
      </c>
      <c r="P167" s="46">
        <f t="shared" ref="P167:P213" si="45">IF(J167&lt;&gt;"",(D168-D167)*J167/LN((D168+0.000001)/(D167+0.000001)),-5*(D167-0.000001)/(LN(1/D167)-13.8155))</f>
        <v>5.4281443780592247E-3</v>
      </c>
      <c r="Q167" s="45">
        <f t="shared" ref="Q167:Q213" si="46">(D167*K167)</f>
        <v>5.999999999999979E-2</v>
      </c>
      <c r="R167" s="45">
        <f t="shared" ref="R167:R213" si="47">O167+Q167</f>
        <v>8.4999999999999798E-2</v>
      </c>
      <c r="S167" s="46">
        <f t="shared" ref="S167:S213" si="48">P167+Q167</f>
        <v>6.5428144378059008E-2</v>
      </c>
    </row>
    <row r="168" spans="1:19" x14ac:dyDescent="0.25">
      <c r="A168" s="77">
        <v>36753</v>
      </c>
      <c r="B168" s="71">
        <v>808</v>
      </c>
      <c r="D168">
        <v>0.01</v>
      </c>
      <c r="E168">
        <v>847</v>
      </c>
      <c r="F168" s="67">
        <f t="shared" si="37"/>
        <v>0.3659722222222222</v>
      </c>
      <c r="G168">
        <v>848</v>
      </c>
      <c r="H168" s="67">
        <f t="shared" si="13"/>
        <v>0.3666666666666667</v>
      </c>
      <c r="I168" s="44" t="str">
        <f t="shared" si="38"/>
        <v/>
      </c>
      <c r="J168" s="45">
        <f t="shared" si="39"/>
        <v>8.9999999999998881</v>
      </c>
      <c r="K168" s="45">
        <f t="shared" si="40"/>
        <v>1.0000000000000764</v>
      </c>
      <c r="L168" s="45">
        <f t="shared" si="41"/>
        <v>1</v>
      </c>
      <c r="M168" s="54">
        <f t="shared" ca="1" si="42"/>
        <v>808</v>
      </c>
      <c r="N168" s="45" t="str">
        <f t="shared" si="43"/>
        <v/>
      </c>
      <c r="O168" s="45">
        <f t="shared" si="44"/>
        <v>180.04499999999774</v>
      </c>
      <c r="P168" s="46">
        <f t="shared" si="45"/>
        <v>43.394283099813237</v>
      </c>
      <c r="Q168" s="45">
        <f t="shared" si="46"/>
        <v>1.0000000000000763E-2</v>
      </c>
      <c r="R168" s="45">
        <f t="shared" si="47"/>
        <v>180.05499999999773</v>
      </c>
      <c r="S168" s="46">
        <f t="shared" si="48"/>
        <v>43.404283099813235</v>
      </c>
    </row>
    <row r="169" spans="1:19" x14ac:dyDescent="0.25">
      <c r="D169">
        <v>40</v>
      </c>
      <c r="E169">
        <v>857</v>
      </c>
      <c r="F169" s="67">
        <f t="shared" si="37"/>
        <v>0.37291666666666662</v>
      </c>
      <c r="G169">
        <v>957</v>
      </c>
      <c r="H169" s="67">
        <f t="shared" si="13"/>
        <v>0.4145833333333333</v>
      </c>
      <c r="I169" s="44">
        <f t="shared" si="38"/>
        <v>0.41805555555555551</v>
      </c>
      <c r="J169" s="45" t="str">
        <f t="shared" si="39"/>
        <v/>
      </c>
      <c r="K169" s="45">
        <f t="shared" si="40"/>
        <v>60.000000000000028</v>
      </c>
      <c r="L169" s="45">
        <f t="shared" si="41"/>
        <v>2</v>
      </c>
      <c r="M169" s="54">
        <f t="shared" ca="1" si="42"/>
        <v>808</v>
      </c>
      <c r="N169" s="45">
        <f t="shared" ca="1" si="43"/>
        <v>114</v>
      </c>
      <c r="O169" s="45">
        <f t="shared" si="44"/>
        <v>100</v>
      </c>
      <c r="P169" s="46">
        <f t="shared" si="45"/>
        <v>11.425711806824168</v>
      </c>
      <c r="Q169" s="45">
        <f t="shared" si="46"/>
        <v>2400.0000000000009</v>
      </c>
      <c r="R169" s="45">
        <f t="shared" si="47"/>
        <v>2500.0000000000009</v>
      </c>
      <c r="S169" s="46">
        <f t="shared" si="48"/>
        <v>2411.4257118068249</v>
      </c>
    </row>
    <row r="170" spans="1:19" x14ac:dyDescent="0.25">
      <c r="A170" s="77">
        <v>36754</v>
      </c>
      <c r="B170" s="71">
        <v>942</v>
      </c>
      <c r="D170">
        <v>4.0000000000000001E-3</v>
      </c>
      <c r="E170">
        <v>1405</v>
      </c>
      <c r="F170" s="67">
        <f t="shared" si="37"/>
        <v>0.58680555555555558</v>
      </c>
      <c r="G170">
        <v>1416</v>
      </c>
      <c r="H170" s="67">
        <f t="shared" si="13"/>
        <v>0.59444444444444444</v>
      </c>
      <c r="I170" s="44" t="str">
        <f t="shared" si="38"/>
        <v/>
      </c>
      <c r="J170" s="45">
        <f t="shared" si="39"/>
        <v>9.9999999999999645</v>
      </c>
      <c r="K170" s="45">
        <f t="shared" si="40"/>
        <v>10.999999999999961</v>
      </c>
      <c r="L170" s="45">
        <f t="shared" si="41"/>
        <v>1</v>
      </c>
      <c r="M170" s="54">
        <f t="shared" ca="1" si="42"/>
        <v>942</v>
      </c>
      <c r="N170" s="45" t="str">
        <f t="shared" si="43"/>
        <v/>
      </c>
      <c r="O170" s="45">
        <f t="shared" si="44"/>
        <v>200.01999999999927</v>
      </c>
      <c r="P170" s="46">
        <f t="shared" si="45"/>
        <v>43.426283717526438</v>
      </c>
      <c r="Q170" s="45">
        <f t="shared" si="46"/>
        <v>4.3999999999999845E-2</v>
      </c>
      <c r="R170" s="45">
        <f t="shared" si="47"/>
        <v>200.06399999999928</v>
      </c>
      <c r="S170" s="46">
        <f t="shared" si="48"/>
        <v>43.470283717526435</v>
      </c>
    </row>
    <row r="171" spans="1:19" x14ac:dyDescent="0.25">
      <c r="D171">
        <v>40</v>
      </c>
      <c r="E171">
        <v>1426</v>
      </c>
      <c r="F171" s="67">
        <f t="shared" si="37"/>
        <v>0.60138888888888886</v>
      </c>
      <c r="G171">
        <v>1526</v>
      </c>
      <c r="H171" s="67">
        <f t="shared" si="13"/>
        <v>0.6430555555555556</v>
      </c>
      <c r="I171" s="44">
        <f t="shared" si="38"/>
        <v>0.64652777777777781</v>
      </c>
      <c r="J171" s="45" t="str">
        <f t="shared" si="39"/>
        <v/>
      </c>
      <c r="K171" s="45">
        <f t="shared" si="40"/>
        <v>60.000000000000107</v>
      </c>
      <c r="L171" s="45">
        <f t="shared" si="41"/>
        <v>2</v>
      </c>
      <c r="M171" s="54">
        <f t="shared" ca="1" si="42"/>
        <v>942</v>
      </c>
      <c r="N171" s="45">
        <f t="shared" ca="1" si="43"/>
        <v>349.00000000000011</v>
      </c>
      <c r="O171" s="45">
        <f t="shared" si="44"/>
        <v>100</v>
      </c>
      <c r="P171" s="46">
        <f t="shared" si="45"/>
        <v>11.425711806824168</v>
      </c>
      <c r="Q171" s="45">
        <f t="shared" si="46"/>
        <v>2400.0000000000041</v>
      </c>
      <c r="R171" s="45">
        <f t="shared" si="47"/>
        <v>2500.0000000000041</v>
      </c>
      <c r="S171" s="46">
        <f t="shared" si="48"/>
        <v>2411.4257118068281</v>
      </c>
    </row>
    <row r="172" spans="1:19" x14ac:dyDescent="0.25">
      <c r="A172" s="77">
        <v>36755</v>
      </c>
      <c r="B172" s="71">
        <v>1329</v>
      </c>
      <c r="D172">
        <v>4.0000000000000001E-3</v>
      </c>
      <c r="E172">
        <v>1429</v>
      </c>
      <c r="F172" s="67">
        <f t="shared" si="37"/>
        <v>0.60347222222222219</v>
      </c>
      <c r="G172">
        <v>1432</v>
      </c>
      <c r="H172" s="67">
        <f t="shared" si="13"/>
        <v>0.60555555555555551</v>
      </c>
      <c r="I172" s="44" t="str">
        <f t="shared" si="38"/>
        <v/>
      </c>
      <c r="J172" s="45">
        <f t="shared" si="39"/>
        <v>9.0000000000001279</v>
      </c>
      <c r="K172" s="45">
        <f t="shared" si="40"/>
        <v>2.9999999999999893</v>
      </c>
      <c r="L172" s="45">
        <f t="shared" si="41"/>
        <v>1</v>
      </c>
      <c r="M172" s="54">
        <f t="shared" ca="1" si="42"/>
        <v>1329</v>
      </c>
      <c r="N172" s="45" t="str">
        <f t="shared" si="43"/>
        <v/>
      </c>
      <c r="O172" s="45">
        <f t="shared" si="44"/>
        <v>180.01800000000256</v>
      </c>
      <c r="P172" s="46">
        <f t="shared" si="45"/>
        <v>39.083655345774488</v>
      </c>
      <c r="Q172" s="45">
        <f t="shared" si="46"/>
        <v>1.1999999999999957E-2</v>
      </c>
      <c r="R172" s="45">
        <f t="shared" si="47"/>
        <v>180.03000000000256</v>
      </c>
      <c r="S172" s="46">
        <f t="shared" si="48"/>
        <v>39.095655345774489</v>
      </c>
    </row>
    <row r="173" spans="1:19" x14ac:dyDescent="0.25">
      <c r="D173">
        <v>40</v>
      </c>
      <c r="E173">
        <v>1441</v>
      </c>
      <c r="F173" s="67">
        <f t="shared" si="37"/>
        <v>0.6118055555555556</v>
      </c>
      <c r="G173">
        <v>1541</v>
      </c>
      <c r="H173" s="67">
        <f t="shared" si="13"/>
        <v>0.65347222222222223</v>
      </c>
      <c r="I173" s="44">
        <f t="shared" si="38"/>
        <v>0.65694444444444444</v>
      </c>
      <c r="J173" s="45" t="str">
        <f t="shared" si="39"/>
        <v/>
      </c>
      <c r="K173" s="45">
        <f t="shared" si="40"/>
        <v>59.999999999999943</v>
      </c>
      <c r="L173" s="45">
        <f t="shared" si="41"/>
        <v>2</v>
      </c>
      <c r="M173" s="54">
        <f t="shared" ca="1" si="42"/>
        <v>1329</v>
      </c>
      <c r="N173" s="45">
        <f t="shared" ca="1" si="43"/>
        <v>137</v>
      </c>
      <c r="O173" s="45">
        <f t="shared" si="44"/>
        <v>100</v>
      </c>
      <c r="P173" s="46">
        <f t="shared" si="45"/>
        <v>11.425711806824168</v>
      </c>
      <c r="Q173" s="45">
        <f t="shared" si="46"/>
        <v>2399.9999999999977</v>
      </c>
      <c r="R173" s="45">
        <f t="shared" si="47"/>
        <v>2499.9999999999977</v>
      </c>
      <c r="S173" s="46">
        <f t="shared" si="48"/>
        <v>2411.4257118068217</v>
      </c>
    </row>
    <row r="174" spans="1:19" x14ac:dyDescent="0.25">
      <c r="A174" s="77">
        <v>36759</v>
      </c>
      <c r="B174" s="71">
        <v>1102</v>
      </c>
      <c r="D174">
        <v>0.01</v>
      </c>
      <c r="E174">
        <v>1134</v>
      </c>
      <c r="F174" s="67">
        <f t="shared" si="37"/>
        <v>0.48194444444444445</v>
      </c>
      <c r="G174">
        <v>1137</v>
      </c>
      <c r="H174" s="67">
        <f t="shared" si="13"/>
        <v>0.48402777777777778</v>
      </c>
      <c r="I174" s="44" t="str">
        <f t="shared" si="38"/>
        <v/>
      </c>
      <c r="J174" s="45">
        <f t="shared" si="39"/>
        <v>7.9999999999999716</v>
      </c>
      <c r="K174" s="45">
        <f t="shared" si="40"/>
        <v>2.9999999999999893</v>
      </c>
      <c r="L174" s="45">
        <f t="shared" si="41"/>
        <v>1</v>
      </c>
      <c r="M174" s="54">
        <f t="shared" ca="1" si="42"/>
        <v>1102</v>
      </c>
      <c r="N174" s="45" t="str">
        <f t="shared" si="43"/>
        <v/>
      </c>
      <c r="O174" s="45">
        <f t="shared" si="44"/>
        <v>160.03999999999942</v>
      </c>
      <c r="P174" s="46">
        <f t="shared" si="45"/>
        <v>38.57269608872322</v>
      </c>
      <c r="Q174" s="45">
        <f t="shared" si="46"/>
        <v>2.9999999999999895E-2</v>
      </c>
      <c r="R174" s="45">
        <f t="shared" si="47"/>
        <v>160.06999999999942</v>
      </c>
      <c r="S174" s="46">
        <f t="shared" si="48"/>
        <v>38.602696088723221</v>
      </c>
    </row>
    <row r="175" spans="1:19" x14ac:dyDescent="0.25">
      <c r="D175">
        <v>40</v>
      </c>
      <c r="E175">
        <v>1145</v>
      </c>
      <c r="F175" s="67">
        <f t="shared" si="37"/>
        <v>0.48958333333333331</v>
      </c>
      <c r="G175">
        <v>1245</v>
      </c>
      <c r="H175" s="67">
        <f t="shared" si="13"/>
        <v>0.53125</v>
      </c>
      <c r="I175" s="44">
        <f t="shared" si="38"/>
        <v>0.53472222222222221</v>
      </c>
      <c r="J175" s="45" t="str">
        <f t="shared" si="39"/>
        <v/>
      </c>
      <c r="K175" s="45">
        <f t="shared" si="40"/>
        <v>60.000000000000028</v>
      </c>
      <c r="L175" s="45">
        <f t="shared" si="41"/>
        <v>2</v>
      </c>
      <c r="M175" s="54">
        <f t="shared" ca="1" si="42"/>
        <v>1102</v>
      </c>
      <c r="N175" s="45">
        <f t="shared" ca="1" si="43"/>
        <v>108.00000000000001</v>
      </c>
      <c r="O175" s="45">
        <f t="shared" si="44"/>
        <v>100</v>
      </c>
      <c r="P175" s="46">
        <f t="shared" si="45"/>
        <v>11.425711806824168</v>
      </c>
      <c r="Q175" s="45">
        <f t="shared" si="46"/>
        <v>2400.0000000000009</v>
      </c>
      <c r="R175" s="45">
        <f t="shared" si="47"/>
        <v>2500.0000000000009</v>
      </c>
      <c r="S175" s="46">
        <f t="shared" si="48"/>
        <v>2411.4257118068249</v>
      </c>
    </row>
    <row r="176" spans="1:19" x14ac:dyDescent="0.25">
      <c r="A176" s="77">
        <v>36761</v>
      </c>
      <c r="B176" s="71">
        <v>942</v>
      </c>
      <c r="D176">
        <v>0.01</v>
      </c>
      <c r="E176">
        <v>1430</v>
      </c>
      <c r="F176" s="67">
        <f t="shared" si="37"/>
        <v>0.60416666666666663</v>
      </c>
      <c r="G176">
        <v>1443</v>
      </c>
      <c r="H176" s="67">
        <f t="shared" si="13"/>
        <v>0.61319444444444449</v>
      </c>
      <c r="I176" s="44" t="str">
        <f t="shared" si="38"/>
        <v/>
      </c>
      <c r="J176" s="45">
        <f t="shared" si="39"/>
        <v>14.999999999999947</v>
      </c>
      <c r="K176" s="45">
        <f t="shared" si="40"/>
        <v>13.000000000000114</v>
      </c>
      <c r="L176" s="45">
        <f t="shared" si="41"/>
        <v>1</v>
      </c>
      <c r="M176" s="54">
        <f t="shared" ca="1" si="42"/>
        <v>942</v>
      </c>
      <c r="N176" s="45" t="str">
        <f t="shared" si="43"/>
        <v/>
      </c>
      <c r="O176" s="45">
        <f t="shared" si="44"/>
        <v>75.074999999999733</v>
      </c>
      <c r="P176" s="46">
        <f t="shared" si="45"/>
        <v>21.693323084340239</v>
      </c>
      <c r="Q176" s="45">
        <f t="shared" si="46"/>
        <v>0.13000000000000114</v>
      </c>
      <c r="R176" s="45">
        <f t="shared" si="47"/>
        <v>75.204999999999728</v>
      </c>
      <c r="S176" s="46">
        <f t="shared" si="48"/>
        <v>21.823323084340242</v>
      </c>
    </row>
    <row r="177" spans="1:19" x14ac:dyDescent="0.25">
      <c r="D177">
        <v>10</v>
      </c>
      <c r="E177">
        <v>1458</v>
      </c>
      <c r="F177" s="67">
        <f t="shared" si="37"/>
        <v>0.62361111111111112</v>
      </c>
      <c r="G177">
        <v>1505</v>
      </c>
      <c r="H177" s="67">
        <f t="shared" si="13"/>
        <v>0.62847222222222221</v>
      </c>
      <c r="I177" s="44" t="str">
        <f t="shared" si="38"/>
        <v/>
      </c>
      <c r="J177" s="45">
        <f t="shared" si="39"/>
        <v>11.000000000000121</v>
      </c>
      <c r="K177" s="45">
        <f t="shared" si="40"/>
        <v>6.9999999999999751</v>
      </c>
      <c r="L177" s="45">
        <f t="shared" si="41"/>
        <v>2</v>
      </c>
      <c r="M177" s="54">
        <f t="shared" ca="1" si="42"/>
        <v>942</v>
      </c>
      <c r="N177" s="45" t="str">
        <f t="shared" si="43"/>
        <v/>
      </c>
      <c r="O177" s="45">
        <f t="shared" si="44"/>
        <v>58.300000000000637</v>
      </c>
      <c r="P177" s="46">
        <f t="shared" si="45"/>
        <v>36.752564054367532</v>
      </c>
      <c r="Q177" s="45">
        <f t="shared" si="46"/>
        <v>69.999999999999744</v>
      </c>
      <c r="R177" s="45">
        <f t="shared" si="47"/>
        <v>128.30000000000038</v>
      </c>
      <c r="S177" s="46">
        <f t="shared" si="48"/>
        <v>106.75256405436727</v>
      </c>
    </row>
    <row r="178" spans="1:19" x14ac:dyDescent="0.25">
      <c r="D178">
        <v>0.6</v>
      </c>
      <c r="E178">
        <v>1516</v>
      </c>
      <c r="F178" s="67">
        <f t="shared" si="37"/>
        <v>0.63611111111111118</v>
      </c>
      <c r="G178">
        <v>1525</v>
      </c>
      <c r="H178" s="67">
        <f t="shared" si="13"/>
        <v>0.64236111111111105</v>
      </c>
      <c r="I178" s="44">
        <f t="shared" si="38"/>
        <v>0.64583333333333326</v>
      </c>
      <c r="J178" s="45" t="str">
        <f t="shared" si="39"/>
        <v/>
      </c>
      <c r="K178" s="45">
        <f t="shared" si="40"/>
        <v>8.9999999999998082</v>
      </c>
      <c r="L178" s="45">
        <f t="shared" si="41"/>
        <v>3</v>
      </c>
      <c r="M178" s="54">
        <f t="shared" ca="1" si="42"/>
        <v>942</v>
      </c>
      <c r="N178" s="45">
        <f t="shared" ca="1" si="43"/>
        <v>347.99999999999994</v>
      </c>
      <c r="O178" s="45">
        <f t="shared" si="44"/>
        <v>1.5</v>
      </c>
      <c r="P178" s="46">
        <f t="shared" si="45"/>
        <v>0.22548428583557498</v>
      </c>
      <c r="Q178" s="45">
        <f t="shared" si="46"/>
        <v>5.3999999999998849</v>
      </c>
      <c r="R178" s="45">
        <f t="shared" si="47"/>
        <v>6.8999999999998849</v>
      </c>
      <c r="S178" s="46">
        <f t="shared" si="48"/>
        <v>5.6254842858354595</v>
      </c>
    </row>
    <row r="179" spans="1:19" x14ac:dyDescent="0.25">
      <c r="A179" s="77">
        <v>36767</v>
      </c>
      <c r="B179" s="71">
        <v>1240</v>
      </c>
      <c r="D179">
        <v>0.01</v>
      </c>
      <c r="E179">
        <v>1416</v>
      </c>
      <c r="F179" s="67">
        <f t="shared" si="37"/>
        <v>0.59444444444444444</v>
      </c>
      <c r="G179">
        <v>1420</v>
      </c>
      <c r="H179" s="67">
        <f t="shared" si="13"/>
        <v>0.59722222222222221</v>
      </c>
      <c r="I179" s="44">
        <f t="shared" si="38"/>
        <v>0.60069444444444442</v>
      </c>
      <c r="J179" s="45" t="str">
        <f t="shared" si="39"/>
        <v/>
      </c>
      <c r="K179" s="45">
        <f t="shared" si="40"/>
        <v>3.9999999999999858</v>
      </c>
      <c r="L179" s="45">
        <f t="shared" si="41"/>
        <v>1</v>
      </c>
      <c r="M179" s="54">
        <f t="shared" ca="1" si="42"/>
        <v>1240</v>
      </c>
      <c r="N179" s="45">
        <f t="shared" ca="1" si="43"/>
        <v>104.99999999999994</v>
      </c>
      <c r="O179" s="45">
        <f t="shared" si="44"/>
        <v>2.5000000000000001E-2</v>
      </c>
      <c r="P179" s="46">
        <f t="shared" si="45"/>
        <v>5.4281443780592247E-3</v>
      </c>
      <c r="Q179" s="45">
        <f t="shared" si="46"/>
        <v>3.9999999999999862E-2</v>
      </c>
      <c r="R179" s="45">
        <f t="shared" si="47"/>
        <v>6.4999999999999863E-2</v>
      </c>
      <c r="S179" s="46">
        <f t="shared" si="48"/>
        <v>4.5428144378059088E-2</v>
      </c>
    </row>
    <row r="180" spans="1:19" x14ac:dyDescent="0.25">
      <c r="A180" s="77">
        <v>36767</v>
      </c>
      <c r="B180" s="71">
        <v>1433</v>
      </c>
      <c r="D180">
        <v>0.01</v>
      </c>
      <c r="E180">
        <v>1545</v>
      </c>
      <c r="F180" s="67">
        <f t="shared" si="37"/>
        <v>0.65625</v>
      </c>
      <c r="G180">
        <v>1557</v>
      </c>
      <c r="H180" s="67">
        <f t="shared" si="13"/>
        <v>0.6645833333333333</v>
      </c>
      <c r="I180" s="44">
        <f t="shared" si="38"/>
        <v>0.66805555555555551</v>
      </c>
      <c r="J180" s="45" t="str">
        <f t="shared" si="39"/>
        <v/>
      </c>
      <c r="K180" s="45">
        <f t="shared" si="40"/>
        <v>11.999999999999957</v>
      </c>
      <c r="L180" s="45">
        <f t="shared" si="41"/>
        <v>1</v>
      </c>
      <c r="M180" s="54">
        <f t="shared" ca="1" si="42"/>
        <v>1433</v>
      </c>
      <c r="N180" s="45">
        <f t="shared" ca="1" si="43"/>
        <v>88.999999999999844</v>
      </c>
      <c r="O180" s="45">
        <f t="shared" si="44"/>
        <v>2.5000000000000001E-2</v>
      </c>
      <c r="P180" s="46">
        <f t="shared" si="45"/>
        <v>5.4281443780592247E-3</v>
      </c>
      <c r="Q180" s="45">
        <f t="shared" si="46"/>
        <v>0.11999999999999958</v>
      </c>
      <c r="R180" s="45">
        <f t="shared" si="47"/>
        <v>0.14499999999999957</v>
      </c>
      <c r="S180" s="46">
        <f t="shared" si="48"/>
        <v>0.1254281443780588</v>
      </c>
    </row>
    <row r="181" spans="1:19" x14ac:dyDescent="0.25">
      <c r="A181" s="77">
        <v>36782</v>
      </c>
      <c r="B181" s="71">
        <v>950</v>
      </c>
      <c r="D181">
        <v>0.01</v>
      </c>
      <c r="E181">
        <v>1439</v>
      </c>
      <c r="F181" s="67">
        <f t="shared" si="37"/>
        <v>0.61041666666666672</v>
      </c>
      <c r="G181">
        <v>1443</v>
      </c>
      <c r="H181" s="67">
        <f t="shared" si="13"/>
        <v>0.61319444444444449</v>
      </c>
      <c r="I181" s="44">
        <f t="shared" si="38"/>
        <v>0.6166666666666667</v>
      </c>
      <c r="J181" s="45" t="str">
        <f t="shared" si="39"/>
        <v/>
      </c>
      <c r="K181" s="45">
        <f t="shared" si="40"/>
        <v>3.9999999999999858</v>
      </c>
      <c r="L181" s="45">
        <f t="shared" si="41"/>
        <v>1</v>
      </c>
      <c r="M181" s="54">
        <f t="shared" ca="1" si="42"/>
        <v>950</v>
      </c>
      <c r="N181" s="45">
        <f t="shared" ca="1" si="43"/>
        <v>298</v>
      </c>
      <c r="O181" s="45">
        <f t="shared" si="44"/>
        <v>2.5000000000000001E-2</v>
      </c>
      <c r="P181" s="46">
        <f t="shared" si="45"/>
        <v>5.4281443780592247E-3</v>
      </c>
      <c r="Q181" s="45">
        <f t="shared" si="46"/>
        <v>3.9999999999999862E-2</v>
      </c>
      <c r="R181" s="45">
        <f t="shared" si="47"/>
        <v>6.4999999999999863E-2</v>
      </c>
      <c r="S181" s="46">
        <f t="shared" si="48"/>
        <v>4.5428144378059088E-2</v>
      </c>
    </row>
    <row r="182" spans="1:19" x14ac:dyDescent="0.25">
      <c r="A182" s="77">
        <v>36783</v>
      </c>
      <c r="B182" s="71">
        <v>906</v>
      </c>
      <c r="D182">
        <v>0.01</v>
      </c>
      <c r="E182">
        <v>1053</v>
      </c>
      <c r="F182" s="67">
        <f t="shared" si="37"/>
        <v>0.45347222222222222</v>
      </c>
      <c r="G182">
        <v>1109</v>
      </c>
      <c r="H182" s="67">
        <f t="shared" si="13"/>
        <v>0.46458333333333335</v>
      </c>
      <c r="I182" s="44" t="str">
        <f t="shared" si="38"/>
        <v/>
      </c>
      <c r="J182" s="45">
        <f t="shared" si="39"/>
        <v>11.000000000000041</v>
      </c>
      <c r="K182" s="45">
        <f t="shared" si="40"/>
        <v>16.000000000000021</v>
      </c>
      <c r="L182" s="45">
        <f t="shared" si="41"/>
        <v>1</v>
      </c>
      <c r="M182" s="54">
        <f t="shared" ca="1" si="42"/>
        <v>906</v>
      </c>
      <c r="N182" s="45" t="str">
        <f t="shared" si="43"/>
        <v/>
      </c>
      <c r="O182" s="45">
        <f t="shared" si="44"/>
        <v>0.33000000000000124</v>
      </c>
      <c r="P182" s="46">
        <f t="shared" si="45"/>
        <v>0.27340096027631416</v>
      </c>
      <c r="Q182" s="45">
        <f t="shared" si="46"/>
        <v>0.16000000000000023</v>
      </c>
      <c r="R182" s="45">
        <f t="shared" si="47"/>
        <v>0.49000000000000143</v>
      </c>
      <c r="S182" s="46">
        <f t="shared" si="48"/>
        <v>0.43340096027631436</v>
      </c>
    </row>
    <row r="183" spans="1:19" x14ac:dyDescent="0.25">
      <c r="D183">
        <v>0.05</v>
      </c>
      <c r="E183">
        <v>1120</v>
      </c>
      <c r="F183" s="67">
        <f t="shared" si="37"/>
        <v>0.47222222222222227</v>
      </c>
      <c r="G183">
        <v>1126</v>
      </c>
      <c r="H183" s="67">
        <f t="shared" si="13"/>
        <v>0.47638888888888892</v>
      </c>
      <c r="I183" s="44" t="str">
        <f t="shared" si="38"/>
        <v/>
      </c>
      <c r="J183" s="45">
        <f t="shared" si="39"/>
        <v>11.999999999999957</v>
      </c>
      <c r="K183" s="45">
        <f t="shared" si="40"/>
        <v>5.9999999999999787</v>
      </c>
      <c r="L183" s="45">
        <f t="shared" si="41"/>
        <v>2</v>
      </c>
      <c r="M183" s="54">
        <f t="shared" ca="1" si="42"/>
        <v>906</v>
      </c>
      <c r="N183" s="45" t="str">
        <f t="shared" si="43"/>
        <v/>
      </c>
      <c r="O183" s="45">
        <f t="shared" si="44"/>
        <v>0.32999999999999885</v>
      </c>
      <c r="P183" s="46">
        <f t="shared" si="45"/>
        <v>0.23453735270128667</v>
      </c>
      <c r="Q183" s="45">
        <f t="shared" si="46"/>
        <v>0.29999999999999893</v>
      </c>
      <c r="R183" s="45">
        <f t="shared" si="47"/>
        <v>0.62999999999999778</v>
      </c>
      <c r="S183" s="46">
        <f t="shared" si="48"/>
        <v>0.53453735270128555</v>
      </c>
    </row>
    <row r="184" spans="1:19" x14ac:dyDescent="0.25">
      <c r="D184">
        <v>5.0000000000000001E-3</v>
      </c>
      <c r="E184">
        <v>1138</v>
      </c>
      <c r="F184" s="67">
        <f t="shared" si="37"/>
        <v>0.48472222222222222</v>
      </c>
      <c r="G184">
        <v>1142</v>
      </c>
      <c r="H184" s="67">
        <f t="shared" si="13"/>
        <v>0.48749999999999999</v>
      </c>
      <c r="I184" s="44" t="str">
        <f t="shared" si="38"/>
        <v/>
      </c>
      <c r="J184" s="45">
        <f t="shared" si="39"/>
        <v>177.00000000000009</v>
      </c>
      <c r="K184" s="45">
        <f t="shared" si="40"/>
        <v>3.9999999999999858</v>
      </c>
      <c r="L184" s="45">
        <f t="shared" si="41"/>
        <v>3</v>
      </c>
      <c r="M184" s="54">
        <f t="shared" ca="1" si="42"/>
        <v>906</v>
      </c>
      <c r="N184" s="45" t="str">
        <f t="shared" si="43"/>
        <v/>
      </c>
      <c r="O184" s="45">
        <f t="shared" si="44"/>
        <v>1.3275000000000006</v>
      </c>
      <c r="P184" s="46">
        <f t="shared" si="45"/>
        <v>1.276969311286148</v>
      </c>
      <c r="Q184" s="45">
        <f t="shared" si="46"/>
        <v>1.9999999999999931E-2</v>
      </c>
      <c r="R184" s="45">
        <f t="shared" si="47"/>
        <v>1.3475000000000006</v>
      </c>
      <c r="S184" s="46">
        <f t="shared" si="48"/>
        <v>1.296969311286148</v>
      </c>
    </row>
    <row r="185" spans="1:19" x14ac:dyDescent="0.25">
      <c r="D185">
        <v>0.01</v>
      </c>
      <c r="E185">
        <v>1439</v>
      </c>
      <c r="F185" s="67">
        <f t="shared" si="37"/>
        <v>0.61041666666666672</v>
      </c>
      <c r="G185">
        <v>1446</v>
      </c>
      <c r="H185" s="67">
        <f t="shared" si="13"/>
        <v>0.61527777777777781</v>
      </c>
      <c r="I185" s="44">
        <f t="shared" si="38"/>
        <v>0.61875000000000002</v>
      </c>
      <c r="J185" s="45" t="str">
        <f t="shared" si="39"/>
        <v/>
      </c>
      <c r="K185" s="45">
        <f t="shared" si="40"/>
        <v>6.9999999999999751</v>
      </c>
      <c r="L185" s="45">
        <f t="shared" si="41"/>
        <v>4</v>
      </c>
      <c r="M185" s="54">
        <f t="shared" ca="1" si="42"/>
        <v>906</v>
      </c>
      <c r="N185" s="45">
        <f t="shared" ca="1" si="43"/>
        <v>345.00000000000006</v>
      </c>
      <c r="O185" s="45">
        <f t="shared" si="44"/>
        <v>2.5000000000000001E-2</v>
      </c>
      <c r="P185" s="46">
        <f t="shared" si="45"/>
        <v>5.4281443780592247E-3</v>
      </c>
      <c r="Q185" s="45">
        <f t="shared" si="46"/>
        <v>6.9999999999999757E-2</v>
      </c>
      <c r="R185" s="45">
        <f t="shared" si="47"/>
        <v>9.4999999999999751E-2</v>
      </c>
      <c r="S185" s="46">
        <f t="shared" si="48"/>
        <v>7.5428144378058976E-2</v>
      </c>
    </row>
    <row r="186" spans="1:19" x14ac:dyDescent="0.25">
      <c r="A186" s="77">
        <v>36788</v>
      </c>
      <c r="B186" s="71">
        <v>1229</v>
      </c>
      <c r="D186">
        <v>1.2E-2</v>
      </c>
      <c r="E186">
        <v>1407</v>
      </c>
      <c r="F186" s="67">
        <f t="shared" si="37"/>
        <v>0.58819444444444446</v>
      </c>
      <c r="G186">
        <v>1416</v>
      </c>
      <c r="H186" s="67">
        <f t="shared" si="13"/>
        <v>0.59444444444444444</v>
      </c>
      <c r="I186" s="44" t="str">
        <f t="shared" si="38"/>
        <v/>
      </c>
      <c r="J186" s="45">
        <f t="shared" si="39"/>
        <v>8.999999999999968</v>
      </c>
      <c r="K186" s="45">
        <f t="shared" si="40"/>
        <v>8.999999999999968</v>
      </c>
      <c r="L186" s="45">
        <f t="shared" si="41"/>
        <v>1</v>
      </c>
      <c r="M186" s="54">
        <f t="shared" ca="1" si="42"/>
        <v>1229</v>
      </c>
      <c r="N186" s="45" t="str">
        <f t="shared" si="43"/>
        <v/>
      </c>
      <c r="O186" s="45">
        <f t="shared" si="44"/>
        <v>0.59399999999999786</v>
      </c>
      <c r="P186" s="46">
        <f t="shared" si="45"/>
        <v>0.42214798602034087</v>
      </c>
      <c r="Q186" s="45">
        <f t="shared" si="46"/>
        <v>0.10799999999999962</v>
      </c>
      <c r="R186" s="45">
        <f t="shared" si="47"/>
        <v>0.70199999999999751</v>
      </c>
      <c r="S186" s="46">
        <f t="shared" si="48"/>
        <v>0.53014798602034052</v>
      </c>
    </row>
    <row r="187" spans="1:19" x14ac:dyDescent="0.25">
      <c r="D187">
        <v>0.12</v>
      </c>
      <c r="E187">
        <v>1425</v>
      </c>
      <c r="F187" s="67">
        <f t="shared" si="37"/>
        <v>0.60069444444444442</v>
      </c>
      <c r="G187">
        <v>1429</v>
      </c>
      <c r="H187" s="67">
        <f t="shared" si="13"/>
        <v>0.60347222222222219</v>
      </c>
      <c r="I187" s="44">
        <f t="shared" si="38"/>
        <v>0.6069444444444444</v>
      </c>
      <c r="J187" s="45" t="str">
        <f t="shared" si="39"/>
        <v/>
      </c>
      <c r="K187" s="45">
        <f t="shared" si="40"/>
        <v>3.9999999999999858</v>
      </c>
      <c r="L187" s="45">
        <f t="shared" si="41"/>
        <v>2</v>
      </c>
      <c r="M187" s="54">
        <f t="shared" ca="1" si="42"/>
        <v>1229</v>
      </c>
      <c r="N187" s="45">
        <f t="shared" ca="1" si="43"/>
        <v>125.00000000000003</v>
      </c>
      <c r="O187" s="45">
        <f t="shared" si="44"/>
        <v>0.3</v>
      </c>
      <c r="P187" s="46">
        <f t="shared" si="45"/>
        <v>5.1302511228153068E-2</v>
      </c>
      <c r="Q187" s="45">
        <f t="shared" si="46"/>
        <v>0.47999999999999826</v>
      </c>
      <c r="R187" s="45">
        <f t="shared" si="47"/>
        <v>0.77999999999999825</v>
      </c>
      <c r="S187" s="46">
        <f t="shared" si="48"/>
        <v>0.53130251122815131</v>
      </c>
    </row>
    <row r="188" spans="1:19" x14ac:dyDescent="0.25">
      <c r="A188" s="77">
        <v>36788</v>
      </c>
      <c r="B188" s="71">
        <v>1442</v>
      </c>
      <c r="D188">
        <v>1.2E-2</v>
      </c>
      <c r="E188">
        <v>1605</v>
      </c>
      <c r="F188" s="67">
        <f t="shared" si="37"/>
        <v>0.67013888888888884</v>
      </c>
      <c r="G188">
        <v>1616</v>
      </c>
      <c r="H188" s="67">
        <f t="shared" si="13"/>
        <v>0.6777777777777777</v>
      </c>
      <c r="I188" s="44" t="str">
        <f t="shared" si="38"/>
        <v/>
      </c>
      <c r="J188" s="45">
        <f t="shared" si="39"/>
        <v>7.9999999999999716</v>
      </c>
      <c r="K188" s="45">
        <f t="shared" si="40"/>
        <v>10.999999999999961</v>
      </c>
      <c r="L188" s="45">
        <f t="shared" si="41"/>
        <v>1</v>
      </c>
      <c r="M188" s="54">
        <f t="shared" ca="1" si="42"/>
        <v>1442</v>
      </c>
      <c r="N188" s="45" t="str">
        <f t="shared" si="43"/>
        <v/>
      </c>
      <c r="O188" s="45">
        <f t="shared" si="44"/>
        <v>0.52799999999999814</v>
      </c>
      <c r="P188" s="46">
        <f t="shared" si="45"/>
        <v>0.37524265424030301</v>
      </c>
      <c r="Q188" s="45">
        <f t="shared" si="46"/>
        <v>0.13199999999999953</v>
      </c>
      <c r="R188" s="45">
        <f t="shared" si="47"/>
        <v>0.6599999999999977</v>
      </c>
      <c r="S188" s="46">
        <f t="shared" si="48"/>
        <v>0.50724265424030257</v>
      </c>
    </row>
    <row r="189" spans="1:19" x14ac:dyDescent="0.25">
      <c r="D189">
        <v>0.12</v>
      </c>
      <c r="E189">
        <v>1624</v>
      </c>
      <c r="F189" s="67">
        <f t="shared" si="37"/>
        <v>0.68333333333333324</v>
      </c>
      <c r="G189">
        <v>1628</v>
      </c>
      <c r="H189" s="67">
        <f t="shared" si="13"/>
        <v>0.68611111111111101</v>
      </c>
      <c r="I189" s="44">
        <f t="shared" si="38"/>
        <v>0.68958333333333321</v>
      </c>
      <c r="J189" s="45" t="str">
        <f t="shared" si="39"/>
        <v/>
      </c>
      <c r="K189" s="45">
        <f t="shared" si="40"/>
        <v>3.9999999999999858</v>
      </c>
      <c r="L189" s="45">
        <f t="shared" si="41"/>
        <v>2</v>
      </c>
      <c r="M189" s="54">
        <f t="shared" ca="1" si="42"/>
        <v>1442</v>
      </c>
      <c r="N189" s="45">
        <f t="shared" ca="1" si="43"/>
        <v>110.99999999999993</v>
      </c>
      <c r="O189" s="45">
        <f t="shared" si="44"/>
        <v>0.3</v>
      </c>
      <c r="P189" s="46">
        <f t="shared" si="45"/>
        <v>5.1302511228153068E-2</v>
      </c>
      <c r="Q189" s="45">
        <f t="shared" si="46"/>
        <v>0.47999999999999826</v>
      </c>
      <c r="R189" s="45">
        <f t="shared" si="47"/>
        <v>0.77999999999999825</v>
      </c>
      <c r="S189" s="46">
        <f t="shared" si="48"/>
        <v>0.53130251122815131</v>
      </c>
    </row>
    <row r="190" spans="1:19" x14ac:dyDescent="0.25">
      <c r="A190" s="77">
        <v>36789</v>
      </c>
      <c r="B190" s="71">
        <v>936</v>
      </c>
      <c r="D190">
        <v>1.2E-2</v>
      </c>
      <c r="E190">
        <v>1202</v>
      </c>
      <c r="F190" s="67">
        <f t="shared" si="37"/>
        <v>0.50138888888888888</v>
      </c>
      <c r="G190">
        <v>1206</v>
      </c>
      <c r="H190" s="67">
        <f t="shared" si="13"/>
        <v>0.50416666666666665</v>
      </c>
      <c r="I190" s="44" t="str">
        <f t="shared" si="38"/>
        <v/>
      </c>
      <c r="J190" s="45">
        <f t="shared" si="39"/>
        <v>98.999999999999972</v>
      </c>
      <c r="K190" s="45">
        <f t="shared" si="40"/>
        <v>3.9999999999999858</v>
      </c>
      <c r="L190" s="45">
        <f t="shared" si="41"/>
        <v>1</v>
      </c>
      <c r="M190" s="54">
        <f t="shared" ca="1" si="42"/>
        <v>936</v>
      </c>
      <c r="N190" s="45" t="str">
        <f t="shared" si="43"/>
        <v/>
      </c>
      <c r="O190" s="45">
        <f t="shared" si="44"/>
        <v>1.0889999999999995</v>
      </c>
      <c r="P190" s="46">
        <f t="shared" si="45"/>
        <v>1.0860926341723347</v>
      </c>
      <c r="Q190" s="45">
        <f t="shared" si="46"/>
        <v>4.7999999999999828E-2</v>
      </c>
      <c r="R190" s="45">
        <f t="shared" si="47"/>
        <v>1.1369999999999993</v>
      </c>
      <c r="S190" s="46">
        <f t="shared" si="48"/>
        <v>1.1340926341723345</v>
      </c>
    </row>
    <row r="191" spans="1:19" x14ac:dyDescent="0.25">
      <c r="D191">
        <v>0.01</v>
      </c>
      <c r="E191">
        <v>1345</v>
      </c>
      <c r="F191" s="67">
        <f t="shared" si="37"/>
        <v>0.57291666666666663</v>
      </c>
      <c r="G191">
        <v>1346</v>
      </c>
      <c r="H191" s="67">
        <f t="shared" si="13"/>
        <v>0.57361111111111118</v>
      </c>
      <c r="I191" s="44" t="str">
        <f t="shared" si="38"/>
        <v/>
      </c>
      <c r="J191" s="45">
        <f t="shared" si="39"/>
        <v>0</v>
      </c>
      <c r="K191" s="45">
        <f t="shared" si="40"/>
        <v>1.0000000000001563</v>
      </c>
      <c r="L191" s="45">
        <f t="shared" si="41"/>
        <v>2</v>
      </c>
      <c r="M191" s="54">
        <f t="shared" ca="1" si="42"/>
        <v>936</v>
      </c>
      <c r="N191" s="45" t="str">
        <f t="shared" si="43"/>
        <v/>
      </c>
      <c r="O191" s="45">
        <f t="shared" si="44"/>
        <v>0</v>
      </c>
      <c r="P191" s="46">
        <f t="shared" si="45"/>
        <v>0</v>
      </c>
      <c r="Q191" s="45">
        <f t="shared" si="46"/>
        <v>1.0000000000001563E-2</v>
      </c>
      <c r="R191" s="45">
        <f t="shared" si="47"/>
        <v>1.0000000000001563E-2</v>
      </c>
      <c r="S191" s="46">
        <f t="shared" si="48"/>
        <v>1.0000000000001563E-2</v>
      </c>
    </row>
    <row r="192" spans="1:19" x14ac:dyDescent="0.25">
      <c r="D192">
        <v>0.5</v>
      </c>
      <c r="E192">
        <v>1346</v>
      </c>
      <c r="F192" s="67">
        <f t="shared" si="37"/>
        <v>0.57361111111111118</v>
      </c>
      <c r="G192">
        <v>1504</v>
      </c>
      <c r="H192" s="67">
        <f t="shared" si="13"/>
        <v>0.62777777777777777</v>
      </c>
      <c r="I192" s="44">
        <f t="shared" si="38"/>
        <v>0.63124999999999998</v>
      </c>
      <c r="J192" s="45" t="str">
        <f t="shared" si="39"/>
        <v/>
      </c>
      <c r="K192" s="45">
        <f t="shared" si="40"/>
        <v>77.999999999999886</v>
      </c>
      <c r="L192" s="45">
        <f t="shared" si="41"/>
        <v>3</v>
      </c>
      <c r="M192" s="54">
        <f t="shared" ca="1" si="42"/>
        <v>936</v>
      </c>
      <c r="N192" s="45">
        <f t="shared" ca="1" si="43"/>
        <v>333</v>
      </c>
      <c r="O192" s="45">
        <f t="shared" si="44"/>
        <v>1.25</v>
      </c>
      <c r="P192" s="46">
        <f t="shared" si="45"/>
        <v>0.19051423432971509</v>
      </c>
      <c r="Q192" s="45">
        <f t="shared" si="46"/>
        <v>38.999999999999943</v>
      </c>
      <c r="R192" s="45">
        <f t="shared" si="47"/>
        <v>40.249999999999943</v>
      </c>
      <c r="S192" s="46">
        <f t="shared" si="48"/>
        <v>39.190514234329662</v>
      </c>
    </row>
    <row r="193" spans="1:19" x14ac:dyDescent="0.25">
      <c r="A193" s="77">
        <v>36790</v>
      </c>
      <c r="B193" s="71">
        <v>1034</v>
      </c>
      <c r="D193">
        <v>0.5</v>
      </c>
      <c r="E193">
        <v>1337</v>
      </c>
      <c r="F193" s="67">
        <f t="shared" si="37"/>
        <v>0.56736111111111109</v>
      </c>
      <c r="G193">
        <v>1456</v>
      </c>
      <c r="H193" s="67">
        <f t="shared" si="13"/>
        <v>0.62222222222222223</v>
      </c>
      <c r="I193" s="44">
        <f t="shared" si="38"/>
        <v>0.62569444444444444</v>
      </c>
      <c r="J193" s="45" t="str">
        <f t="shared" si="39"/>
        <v/>
      </c>
      <c r="K193" s="45">
        <f t="shared" si="40"/>
        <v>79.000000000000043</v>
      </c>
      <c r="L193" s="45">
        <f t="shared" si="41"/>
        <v>1</v>
      </c>
      <c r="M193" s="54">
        <f t="shared" ca="1" si="42"/>
        <v>1034</v>
      </c>
      <c r="N193" s="45">
        <f t="shared" ca="1" si="43"/>
        <v>267</v>
      </c>
      <c r="O193" s="45">
        <f t="shared" si="44"/>
        <v>1.25</v>
      </c>
      <c r="P193" s="46">
        <f t="shared" si="45"/>
        <v>0.19051423432971509</v>
      </c>
      <c r="Q193" s="45">
        <f t="shared" si="46"/>
        <v>39.500000000000021</v>
      </c>
      <c r="R193" s="45">
        <f t="shared" si="47"/>
        <v>40.750000000000021</v>
      </c>
      <c r="S193" s="46">
        <f t="shared" si="48"/>
        <v>39.69051423432974</v>
      </c>
    </row>
    <row r="194" spans="1:19" x14ac:dyDescent="0.25">
      <c r="A194" s="77">
        <v>36794</v>
      </c>
      <c r="B194" s="71">
        <v>1329</v>
      </c>
      <c r="D194">
        <v>0.01</v>
      </c>
      <c r="E194">
        <v>1431</v>
      </c>
      <c r="F194" s="67">
        <f t="shared" si="37"/>
        <v>0.60486111111111118</v>
      </c>
      <c r="G194">
        <v>1433</v>
      </c>
      <c r="H194" s="67">
        <f t="shared" si="13"/>
        <v>0.60625000000000007</v>
      </c>
      <c r="I194" s="44" t="str">
        <f t="shared" si="38"/>
        <v/>
      </c>
      <c r="J194" s="45">
        <f t="shared" si="39"/>
        <v>4.9999999999998224</v>
      </c>
      <c r="K194" s="45">
        <f t="shared" si="40"/>
        <v>1.9999999999999929</v>
      </c>
      <c r="L194" s="45">
        <f t="shared" si="41"/>
        <v>1</v>
      </c>
      <c r="M194" s="54">
        <f t="shared" ca="1" si="42"/>
        <v>1329</v>
      </c>
      <c r="N194" s="45" t="str">
        <f t="shared" si="43"/>
        <v/>
      </c>
      <c r="O194" s="45">
        <f t="shared" si="44"/>
        <v>0.27499999999999025</v>
      </c>
      <c r="P194" s="46">
        <f t="shared" si="45"/>
        <v>0.19544015550863286</v>
      </c>
      <c r="Q194" s="45">
        <f t="shared" si="46"/>
        <v>1.9999999999999931E-2</v>
      </c>
      <c r="R194" s="45">
        <f t="shared" si="47"/>
        <v>0.29499999999999016</v>
      </c>
      <c r="S194" s="46">
        <f t="shared" si="48"/>
        <v>0.2154401555086328</v>
      </c>
    </row>
    <row r="195" spans="1:19" x14ac:dyDescent="0.25">
      <c r="D195">
        <v>0.1</v>
      </c>
      <c r="E195">
        <v>1438</v>
      </c>
      <c r="F195" s="67">
        <f t="shared" si="37"/>
        <v>0.60972222222222217</v>
      </c>
      <c r="G195">
        <v>1615</v>
      </c>
      <c r="H195" s="67">
        <f t="shared" si="13"/>
        <v>0.67708333333333337</v>
      </c>
      <c r="I195" s="44">
        <f t="shared" si="38"/>
        <v>0.68055555555555558</v>
      </c>
      <c r="J195" s="45" t="str">
        <f t="shared" si="39"/>
        <v/>
      </c>
      <c r="K195" s="45">
        <f t="shared" si="40"/>
        <v>97.000000000000142</v>
      </c>
      <c r="L195" s="45">
        <f t="shared" si="41"/>
        <v>2</v>
      </c>
      <c r="M195" s="54">
        <f t="shared" ca="1" si="42"/>
        <v>1329</v>
      </c>
      <c r="N195" s="45">
        <f t="shared" ca="1" si="43"/>
        <v>171.00000000000003</v>
      </c>
      <c r="O195" s="45">
        <f t="shared" si="44"/>
        <v>0.25</v>
      </c>
      <c r="P195" s="46">
        <f t="shared" si="45"/>
        <v>4.342905372259271E-2</v>
      </c>
      <c r="Q195" s="45">
        <f t="shared" si="46"/>
        <v>9.7000000000000153</v>
      </c>
      <c r="R195" s="45">
        <f t="shared" si="47"/>
        <v>9.9500000000000153</v>
      </c>
      <c r="S195" s="46">
        <f t="shared" si="48"/>
        <v>9.7434290537226076</v>
      </c>
    </row>
    <row r="196" spans="1:19" x14ac:dyDescent="0.25">
      <c r="A196" s="77">
        <v>36795</v>
      </c>
      <c r="B196" s="71">
        <v>741</v>
      </c>
      <c r="D196">
        <v>0.01</v>
      </c>
      <c r="E196">
        <v>816</v>
      </c>
      <c r="F196" s="67">
        <f t="shared" si="37"/>
        <v>0.3444444444444445</v>
      </c>
      <c r="G196">
        <v>818</v>
      </c>
      <c r="H196" s="67">
        <f t="shared" si="13"/>
        <v>0.34583333333333338</v>
      </c>
      <c r="I196" s="44" t="str">
        <f t="shared" si="38"/>
        <v/>
      </c>
      <c r="J196" s="45">
        <f t="shared" si="39"/>
        <v>5.9999999999999787</v>
      </c>
      <c r="K196" s="45">
        <f t="shared" si="40"/>
        <v>1.9999999999999929</v>
      </c>
      <c r="L196" s="45">
        <f t="shared" si="41"/>
        <v>1</v>
      </c>
      <c r="M196" s="54">
        <f t="shared" ca="1" si="42"/>
        <v>741</v>
      </c>
      <c r="N196" s="45" t="str">
        <f t="shared" si="43"/>
        <v/>
      </c>
      <c r="O196" s="45">
        <f t="shared" si="44"/>
        <v>0.32999999999999885</v>
      </c>
      <c r="P196" s="46">
        <f t="shared" si="45"/>
        <v>0.23452818661036695</v>
      </c>
      <c r="Q196" s="45">
        <f t="shared" si="46"/>
        <v>1.9999999999999931E-2</v>
      </c>
      <c r="R196" s="45">
        <f t="shared" si="47"/>
        <v>0.34999999999999876</v>
      </c>
      <c r="S196" s="46">
        <f t="shared" si="48"/>
        <v>0.25452818661036686</v>
      </c>
    </row>
    <row r="197" spans="1:19" x14ac:dyDescent="0.25">
      <c r="D197">
        <v>0.1</v>
      </c>
      <c r="E197">
        <v>824</v>
      </c>
      <c r="F197" s="67">
        <f t="shared" si="37"/>
        <v>0.35000000000000003</v>
      </c>
      <c r="G197">
        <v>1021</v>
      </c>
      <c r="H197" s="67">
        <f t="shared" si="13"/>
        <v>0.43124999999999997</v>
      </c>
      <c r="I197" s="44">
        <f t="shared" si="38"/>
        <v>0.43472222222222218</v>
      </c>
      <c r="J197" s="45" t="str">
        <f t="shared" si="39"/>
        <v/>
      </c>
      <c r="K197" s="45">
        <f t="shared" si="40"/>
        <v>116.9999999999999</v>
      </c>
      <c r="L197" s="45">
        <f t="shared" si="41"/>
        <v>2</v>
      </c>
      <c r="M197" s="54">
        <f t="shared" ca="1" si="42"/>
        <v>741</v>
      </c>
      <c r="N197" s="45">
        <f t="shared" ca="1" si="43"/>
        <v>164.99999999999989</v>
      </c>
      <c r="O197" s="45">
        <f t="shared" si="44"/>
        <v>0.25</v>
      </c>
      <c r="P197" s="46">
        <f t="shared" si="45"/>
        <v>4.342905372259271E-2</v>
      </c>
      <c r="Q197" s="45">
        <f t="shared" si="46"/>
        <v>11.69999999999999</v>
      </c>
      <c r="R197" s="45">
        <f t="shared" si="47"/>
        <v>11.94999999999999</v>
      </c>
      <c r="S197" s="46">
        <f t="shared" si="48"/>
        <v>11.743429053722583</v>
      </c>
    </row>
    <row r="198" spans="1:19" x14ac:dyDescent="0.25">
      <c r="A198" s="77">
        <v>36795</v>
      </c>
      <c r="B198" s="71">
        <v>1244</v>
      </c>
      <c r="D198">
        <v>2E-3</v>
      </c>
      <c r="E198">
        <v>1351</v>
      </c>
      <c r="F198" s="67">
        <f t="shared" si="37"/>
        <v>0.57708333333333328</v>
      </c>
      <c r="G198">
        <v>1403</v>
      </c>
      <c r="H198" s="67">
        <f t="shared" si="13"/>
        <v>0.5854166666666667</v>
      </c>
      <c r="I198" s="44" t="str">
        <f t="shared" si="38"/>
        <v/>
      </c>
      <c r="J198" s="45">
        <f t="shared" si="39"/>
        <v>7.9999999999999716</v>
      </c>
      <c r="K198" s="45">
        <f t="shared" si="40"/>
        <v>12.000000000000117</v>
      </c>
      <c r="L198" s="45">
        <f t="shared" si="41"/>
        <v>1</v>
      </c>
      <c r="M198" s="54">
        <f t="shared" ca="1" si="42"/>
        <v>1244</v>
      </c>
      <c r="N198" s="45" t="str">
        <f t="shared" si="43"/>
        <v/>
      </c>
      <c r="O198" s="45">
        <f t="shared" si="44"/>
        <v>4.7999999999999828E-2</v>
      </c>
      <c r="P198" s="46">
        <f t="shared" si="45"/>
        <v>3.9775318365114151E-2</v>
      </c>
      <c r="Q198" s="45">
        <f t="shared" si="46"/>
        <v>2.4000000000000236E-2</v>
      </c>
      <c r="R198" s="45">
        <f t="shared" si="47"/>
        <v>7.2000000000000064E-2</v>
      </c>
      <c r="S198" s="46">
        <f t="shared" si="48"/>
        <v>6.3775318365114381E-2</v>
      </c>
    </row>
    <row r="199" spans="1:19" x14ac:dyDescent="0.25">
      <c r="D199">
        <v>0.01</v>
      </c>
      <c r="E199">
        <v>1411</v>
      </c>
      <c r="F199" s="67">
        <f t="shared" si="37"/>
        <v>0.59097222222222223</v>
      </c>
      <c r="G199">
        <v>1416</v>
      </c>
      <c r="H199" s="67">
        <f t="shared" si="13"/>
        <v>0.59444444444444444</v>
      </c>
      <c r="I199" s="44" t="str">
        <f t="shared" si="38"/>
        <v/>
      </c>
      <c r="J199" s="45">
        <f t="shared" si="39"/>
        <v>6.9999999999999751</v>
      </c>
      <c r="K199" s="45">
        <f t="shared" si="40"/>
        <v>4.9999999999999822</v>
      </c>
      <c r="L199" s="45">
        <f t="shared" si="41"/>
        <v>2</v>
      </c>
      <c r="M199" s="54">
        <f t="shared" ca="1" si="42"/>
        <v>1244</v>
      </c>
      <c r="N199" s="45" t="str">
        <f t="shared" si="43"/>
        <v/>
      </c>
      <c r="O199" s="45">
        <f t="shared" si="44"/>
        <v>0.38499999999999862</v>
      </c>
      <c r="P199" s="46">
        <f t="shared" si="45"/>
        <v>0.27361621771209477</v>
      </c>
      <c r="Q199" s="45">
        <f t="shared" si="46"/>
        <v>4.9999999999999822E-2</v>
      </c>
      <c r="R199" s="45">
        <f t="shared" si="47"/>
        <v>0.43499999999999844</v>
      </c>
      <c r="S199" s="46">
        <f t="shared" si="48"/>
        <v>0.32361621771209459</v>
      </c>
    </row>
    <row r="200" spans="1:19" x14ac:dyDescent="0.25">
      <c r="D200">
        <v>0.1</v>
      </c>
      <c r="E200">
        <v>1423</v>
      </c>
      <c r="F200" s="67">
        <f t="shared" si="37"/>
        <v>0.59930555555555554</v>
      </c>
      <c r="G200">
        <v>1447</v>
      </c>
      <c r="H200" s="67">
        <f t="shared" si="13"/>
        <v>0.61597222222222225</v>
      </c>
      <c r="I200" s="44" t="str">
        <f t="shared" si="38"/>
        <v/>
      </c>
      <c r="J200" s="45">
        <f t="shared" si="39"/>
        <v>7.9999999999999716</v>
      </c>
      <c r="K200" s="45">
        <f t="shared" si="40"/>
        <v>24.000000000000075</v>
      </c>
      <c r="L200" s="45">
        <f t="shared" si="41"/>
        <v>3</v>
      </c>
      <c r="M200" s="54">
        <f t="shared" ca="1" si="42"/>
        <v>1244</v>
      </c>
      <c r="N200" s="45" t="str">
        <f t="shared" si="43"/>
        <v/>
      </c>
      <c r="O200" s="45">
        <f t="shared" si="44"/>
        <v>1.199999999999996</v>
      </c>
      <c r="P200" s="46">
        <f t="shared" si="45"/>
        <v>1.1541643581847052</v>
      </c>
      <c r="Q200" s="45">
        <f t="shared" si="46"/>
        <v>2.4000000000000075</v>
      </c>
      <c r="R200" s="45">
        <f t="shared" si="47"/>
        <v>3.6000000000000032</v>
      </c>
      <c r="S200" s="46">
        <f t="shared" si="48"/>
        <v>3.5541643581847127</v>
      </c>
    </row>
    <row r="201" spans="1:19" x14ac:dyDescent="0.25">
      <c r="D201">
        <v>0.2</v>
      </c>
      <c r="E201">
        <v>1455</v>
      </c>
      <c r="F201" s="67">
        <f t="shared" si="37"/>
        <v>0.62152777777777779</v>
      </c>
      <c r="G201">
        <v>1512</v>
      </c>
      <c r="H201" s="67">
        <f t="shared" si="13"/>
        <v>0.6333333333333333</v>
      </c>
      <c r="I201" s="44" t="str">
        <f t="shared" si="38"/>
        <v/>
      </c>
      <c r="J201" s="45">
        <f t="shared" si="39"/>
        <v>6.0000000000001386</v>
      </c>
      <c r="K201" s="45">
        <f t="shared" si="40"/>
        <v>16.99999999999994</v>
      </c>
      <c r="L201" s="45">
        <f t="shared" si="41"/>
        <v>4</v>
      </c>
      <c r="M201" s="54">
        <f t="shared" ca="1" si="42"/>
        <v>1244</v>
      </c>
      <c r="N201" s="45" t="str">
        <f t="shared" si="43"/>
        <v/>
      </c>
      <c r="O201" s="45">
        <f t="shared" si="44"/>
        <v>0.90000000000002089</v>
      </c>
      <c r="P201" s="46">
        <f t="shared" si="45"/>
        <v>0.86562326863855177</v>
      </c>
      <c r="Q201" s="45">
        <f t="shared" si="46"/>
        <v>3.3999999999999879</v>
      </c>
      <c r="R201" s="45">
        <f t="shared" si="47"/>
        <v>4.3000000000000087</v>
      </c>
      <c r="S201" s="46">
        <f t="shared" si="48"/>
        <v>4.2656232686385396</v>
      </c>
    </row>
    <row r="202" spans="1:19" x14ac:dyDescent="0.25">
      <c r="D202">
        <v>0.1</v>
      </c>
      <c r="E202">
        <v>1518</v>
      </c>
      <c r="F202" s="67">
        <f t="shared" si="37"/>
        <v>0.63750000000000007</v>
      </c>
      <c r="G202">
        <v>1523</v>
      </c>
      <c r="H202" s="67">
        <f t="shared" si="13"/>
        <v>0.64097222222222217</v>
      </c>
      <c r="I202" s="44" t="str">
        <f t="shared" si="38"/>
        <v/>
      </c>
      <c r="J202" s="45">
        <f t="shared" si="39"/>
        <v>7.000000000000135</v>
      </c>
      <c r="K202" s="45">
        <f t="shared" si="40"/>
        <v>4.9999999999998224</v>
      </c>
      <c r="L202" s="45">
        <f t="shared" si="41"/>
        <v>5</v>
      </c>
      <c r="M202" s="54">
        <f t="shared" ca="1" si="42"/>
        <v>1244</v>
      </c>
      <c r="N202" s="45" t="str">
        <f t="shared" si="43"/>
        <v/>
      </c>
      <c r="O202" s="45">
        <f t="shared" si="44"/>
        <v>1.0500000000000205</v>
      </c>
      <c r="P202" s="46">
        <f t="shared" si="45"/>
        <v>1.0098938134116402</v>
      </c>
      <c r="Q202" s="45">
        <f t="shared" si="46"/>
        <v>0.49999999999998224</v>
      </c>
      <c r="R202" s="45">
        <f t="shared" si="47"/>
        <v>1.5500000000000027</v>
      </c>
      <c r="S202" s="46">
        <f t="shared" si="48"/>
        <v>1.5098938134116224</v>
      </c>
    </row>
    <row r="203" spans="1:19" x14ac:dyDescent="0.25">
      <c r="D203">
        <v>0.2</v>
      </c>
      <c r="E203">
        <v>1530</v>
      </c>
      <c r="F203" s="67">
        <f t="shared" si="37"/>
        <v>0.64583333333333337</v>
      </c>
      <c r="G203">
        <v>1543</v>
      </c>
      <c r="H203" s="67">
        <f t="shared" si="13"/>
        <v>0.65486111111111112</v>
      </c>
      <c r="I203" s="44" t="str">
        <f t="shared" si="38"/>
        <v/>
      </c>
      <c r="J203" s="45">
        <f t="shared" si="39"/>
        <v>4.9999999999999822</v>
      </c>
      <c r="K203" s="45">
        <f t="shared" si="40"/>
        <v>12.999999999999954</v>
      </c>
      <c r="L203" s="45">
        <f t="shared" si="41"/>
        <v>6</v>
      </c>
      <c r="M203" s="54">
        <f t="shared" ca="1" si="42"/>
        <v>1244</v>
      </c>
      <c r="N203" s="45" t="str">
        <f t="shared" si="43"/>
        <v/>
      </c>
      <c r="O203" s="45">
        <f t="shared" si="44"/>
        <v>0.74999999999999745</v>
      </c>
      <c r="P203" s="46">
        <f t="shared" si="45"/>
        <v>0.72135272386544058</v>
      </c>
      <c r="Q203" s="45">
        <f t="shared" si="46"/>
        <v>2.5999999999999908</v>
      </c>
      <c r="R203" s="45">
        <f t="shared" si="47"/>
        <v>3.3499999999999881</v>
      </c>
      <c r="S203" s="46">
        <f t="shared" si="48"/>
        <v>3.3213527238654312</v>
      </c>
    </row>
    <row r="204" spans="1:19" x14ac:dyDescent="0.25">
      <c r="D204">
        <v>0.1</v>
      </c>
      <c r="E204">
        <v>1548</v>
      </c>
      <c r="F204" s="67">
        <f t="shared" si="37"/>
        <v>0.65833333333333333</v>
      </c>
      <c r="G204">
        <v>1556</v>
      </c>
      <c r="H204" s="67">
        <f t="shared" si="13"/>
        <v>0.66388888888888886</v>
      </c>
      <c r="I204" s="44" t="str">
        <f t="shared" si="38"/>
        <v/>
      </c>
      <c r="J204" s="45">
        <f t="shared" si="39"/>
        <v>4.9999999999999822</v>
      </c>
      <c r="K204" s="45">
        <f t="shared" si="40"/>
        <v>7.9999999999999716</v>
      </c>
      <c r="L204" s="45">
        <f t="shared" si="41"/>
        <v>7</v>
      </c>
      <c r="M204" s="54">
        <f t="shared" ca="1" si="42"/>
        <v>1244</v>
      </c>
      <c r="N204" s="45" t="str">
        <f t="shared" si="43"/>
        <v/>
      </c>
      <c r="O204" s="45">
        <f t="shared" si="44"/>
        <v>0.74999999999999745</v>
      </c>
      <c r="P204" s="46">
        <f t="shared" si="45"/>
        <v>0.72135272386544069</v>
      </c>
      <c r="Q204" s="45">
        <f t="shared" si="46"/>
        <v>0.79999999999999716</v>
      </c>
      <c r="R204" s="45">
        <f t="shared" si="47"/>
        <v>1.5499999999999945</v>
      </c>
      <c r="S204" s="46">
        <f t="shared" si="48"/>
        <v>1.5213527238654379</v>
      </c>
    </row>
    <row r="205" spans="1:19" x14ac:dyDescent="0.25">
      <c r="D205">
        <v>0.2</v>
      </c>
      <c r="E205">
        <v>1601</v>
      </c>
      <c r="F205" s="67">
        <f t="shared" si="37"/>
        <v>0.66736111111111107</v>
      </c>
      <c r="G205">
        <v>1612</v>
      </c>
      <c r="H205" s="67">
        <f t="shared" si="13"/>
        <v>0.67499999999999993</v>
      </c>
      <c r="I205" s="44" t="str">
        <f t="shared" si="38"/>
        <v/>
      </c>
      <c r="J205" s="45">
        <f t="shared" si="39"/>
        <v>9.0000000000001279</v>
      </c>
      <c r="K205" s="45">
        <f t="shared" si="40"/>
        <v>10.999999999999961</v>
      </c>
      <c r="L205" s="45">
        <f t="shared" si="41"/>
        <v>8</v>
      </c>
      <c r="M205" s="54">
        <f t="shared" ca="1" si="42"/>
        <v>1244</v>
      </c>
      <c r="N205" s="45" t="str">
        <f t="shared" si="43"/>
        <v/>
      </c>
      <c r="O205" s="45">
        <f t="shared" si="44"/>
        <v>0.9450000000000135</v>
      </c>
      <c r="P205" s="46">
        <f t="shared" si="45"/>
        <v>0.57083012427752111</v>
      </c>
      <c r="Q205" s="45">
        <f t="shared" si="46"/>
        <v>2.1999999999999922</v>
      </c>
      <c r="R205" s="45">
        <f t="shared" si="47"/>
        <v>3.1450000000000058</v>
      </c>
      <c r="S205" s="46">
        <f t="shared" si="48"/>
        <v>2.7708301242775133</v>
      </c>
    </row>
    <row r="206" spans="1:19" x14ac:dyDescent="0.25">
      <c r="D206">
        <v>0.01</v>
      </c>
      <c r="E206">
        <v>1621</v>
      </c>
      <c r="F206" s="67">
        <f t="shared" si="37"/>
        <v>0.68125000000000002</v>
      </c>
      <c r="G206">
        <v>1627</v>
      </c>
      <c r="H206" s="67">
        <f t="shared" si="13"/>
        <v>0.68541666666666667</v>
      </c>
      <c r="I206" s="44">
        <f t="shared" si="38"/>
        <v>0.68888888888888888</v>
      </c>
      <c r="J206" s="45" t="str">
        <f t="shared" si="39"/>
        <v/>
      </c>
      <c r="K206" s="45">
        <f t="shared" si="40"/>
        <v>5.9999999999999787</v>
      </c>
      <c r="L206" s="45">
        <f t="shared" si="41"/>
        <v>9</v>
      </c>
      <c r="M206" s="54">
        <f t="shared" ca="1" si="42"/>
        <v>1244</v>
      </c>
      <c r="N206" s="45">
        <f t="shared" ca="1" si="43"/>
        <v>228</v>
      </c>
      <c r="O206" s="45">
        <f t="shared" si="44"/>
        <v>2.5000000000000001E-2</v>
      </c>
      <c r="P206" s="46">
        <f t="shared" si="45"/>
        <v>5.4281443780592247E-3</v>
      </c>
      <c r="Q206" s="45">
        <f t="shared" si="46"/>
        <v>5.999999999999979E-2</v>
      </c>
      <c r="R206" s="45">
        <f t="shared" si="47"/>
        <v>8.4999999999999798E-2</v>
      </c>
      <c r="S206" s="46">
        <f t="shared" si="48"/>
        <v>6.5428144378059008E-2</v>
      </c>
    </row>
    <row r="207" spans="1:19" x14ac:dyDescent="0.25">
      <c r="A207" s="77">
        <v>36796</v>
      </c>
      <c r="B207" s="71">
        <v>830</v>
      </c>
      <c r="D207">
        <v>0.01</v>
      </c>
      <c r="E207">
        <v>938</v>
      </c>
      <c r="F207" s="67">
        <f t="shared" si="37"/>
        <v>0.40138888888888885</v>
      </c>
      <c r="G207">
        <v>941</v>
      </c>
      <c r="H207" s="67">
        <f t="shared" si="13"/>
        <v>0.40347222222222223</v>
      </c>
      <c r="I207" s="44" t="str">
        <f t="shared" si="38"/>
        <v/>
      </c>
      <c r="J207" s="45">
        <f t="shared" si="39"/>
        <v>5.9999999999999787</v>
      </c>
      <c r="K207" s="45">
        <f t="shared" si="40"/>
        <v>3.0000000000000693</v>
      </c>
      <c r="L207" s="45">
        <f t="shared" si="41"/>
        <v>1</v>
      </c>
      <c r="M207" s="54">
        <f t="shared" ca="1" si="42"/>
        <v>830</v>
      </c>
      <c r="N207" s="45" t="str">
        <f t="shared" si="43"/>
        <v/>
      </c>
      <c r="O207" s="45">
        <f t="shared" si="44"/>
        <v>0.32999999999999885</v>
      </c>
      <c r="P207" s="46">
        <f t="shared" si="45"/>
        <v>0.23452818661036695</v>
      </c>
      <c r="Q207" s="45">
        <f t="shared" si="46"/>
        <v>3.0000000000000693E-2</v>
      </c>
      <c r="R207" s="45">
        <f t="shared" si="47"/>
        <v>0.35999999999999954</v>
      </c>
      <c r="S207" s="46">
        <f t="shared" si="48"/>
        <v>0.26452818661036764</v>
      </c>
    </row>
    <row r="208" spans="1:19" x14ac:dyDescent="0.25">
      <c r="D208">
        <v>0.1</v>
      </c>
      <c r="E208">
        <v>947</v>
      </c>
      <c r="F208" s="67">
        <f t="shared" si="37"/>
        <v>0.40763888888888888</v>
      </c>
      <c r="G208">
        <v>953</v>
      </c>
      <c r="H208" s="67">
        <f t="shared" si="13"/>
        <v>0.41180555555555554</v>
      </c>
      <c r="I208" s="44" t="str">
        <f t="shared" si="38"/>
        <v/>
      </c>
      <c r="J208" s="45">
        <f t="shared" si="39"/>
        <v>9.000000000000048</v>
      </c>
      <c r="K208" s="45">
        <f t="shared" si="40"/>
        <v>5.9999999999999787</v>
      </c>
      <c r="L208" s="45">
        <f t="shared" si="41"/>
        <v>2</v>
      </c>
      <c r="M208" s="54">
        <f t="shared" ca="1" si="42"/>
        <v>830</v>
      </c>
      <c r="N208" s="45" t="str">
        <f t="shared" si="43"/>
        <v/>
      </c>
      <c r="O208" s="45">
        <f t="shared" si="44"/>
        <v>0.49500000000000266</v>
      </c>
      <c r="P208" s="46">
        <f t="shared" si="45"/>
        <v>0.35179227991555345</v>
      </c>
      <c r="Q208" s="45">
        <f t="shared" si="46"/>
        <v>0.59999999999999787</v>
      </c>
      <c r="R208" s="45">
        <f t="shared" si="47"/>
        <v>1.0950000000000006</v>
      </c>
      <c r="S208" s="46">
        <f t="shared" si="48"/>
        <v>0.95179227991555138</v>
      </c>
    </row>
    <row r="209" spans="1:19" x14ac:dyDescent="0.25">
      <c r="D209">
        <v>0.01</v>
      </c>
      <c r="E209">
        <v>1002</v>
      </c>
      <c r="F209" s="67">
        <f t="shared" si="37"/>
        <v>0.41805555555555557</v>
      </c>
      <c r="G209">
        <v>1005</v>
      </c>
      <c r="H209" s="67">
        <f t="shared" si="13"/>
        <v>0.4201388888888889</v>
      </c>
      <c r="I209" s="44" t="str">
        <f t="shared" si="38"/>
        <v/>
      </c>
      <c r="J209" s="45">
        <f t="shared" si="39"/>
        <v>141.99999999999989</v>
      </c>
      <c r="K209" s="45">
        <f t="shared" si="40"/>
        <v>2.9999999999999893</v>
      </c>
      <c r="L209" s="45">
        <f t="shared" si="41"/>
        <v>3</v>
      </c>
      <c r="M209" s="54">
        <f t="shared" ca="1" si="42"/>
        <v>830</v>
      </c>
      <c r="N209" s="45" t="str">
        <f t="shared" si="43"/>
        <v/>
      </c>
      <c r="O209" s="45">
        <f t="shared" si="44"/>
        <v>7.8099999999999934</v>
      </c>
      <c r="P209" s="46">
        <f t="shared" si="45"/>
        <v>5.5505004164453657</v>
      </c>
      <c r="Q209" s="45">
        <f t="shared" si="46"/>
        <v>2.9999999999999895E-2</v>
      </c>
      <c r="R209" s="45">
        <f t="shared" si="47"/>
        <v>7.8399999999999936</v>
      </c>
      <c r="S209" s="46">
        <f t="shared" si="48"/>
        <v>5.580500416445366</v>
      </c>
    </row>
    <row r="210" spans="1:19" x14ac:dyDescent="0.25">
      <c r="D210">
        <v>0.1</v>
      </c>
      <c r="E210">
        <v>1227</v>
      </c>
      <c r="F210" s="67">
        <f t="shared" si="37"/>
        <v>0.51874999999999993</v>
      </c>
      <c r="G210">
        <v>1706</v>
      </c>
      <c r="H210" s="67">
        <f t="shared" si="13"/>
        <v>0.71250000000000002</v>
      </c>
      <c r="I210" s="44">
        <f t="shared" si="38"/>
        <v>0.71597222222222223</v>
      </c>
      <c r="J210" s="45" t="str">
        <f t="shared" si="39"/>
        <v/>
      </c>
      <c r="K210" s="45">
        <f t="shared" si="40"/>
        <v>279.00000000000011</v>
      </c>
      <c r="L210" s="45">
        <f t="shared" si="41"/>
        <v>4</v>
      </c>
      <c r="M210" s="54">
        <f t="shared" ca="1" si="42"/>
        <v>830</v>
      </c>
      <c r="N210" s="45">
        <f t="shared" ca="1" si="43"/>
        <v>521</v>
      </c>
      <c r="O210" s="45">
        <f t="shared" si="44"/>
        <v>0.25</v>
      </c>
      <c r="P210" s="46">
        <f t="shared" si="45"/>
        <v>4.342905372259271E-2</v>
      </c>
      <c r="Q210" s="45">
        <f t="shared" si="46"/>
        <v>27.900000000000013</v>
      </c>
      <c r="R210" s="45">
        <f t="shared" si="47"/>
        <v>28.150000000000013</v>
      </c>
      <c r="S210" s="46">
        <f t="shared" si="48"/>
        <v>27.943429053722607</v>
      </c>
    </row>
    <row r="211" spans="1:19" x14ac:dyDescent="0.25">
      <c r="A211" s="77">
        <v>36797</v>
      </c>
      <c r="B211" s="71">
        <v>735</v>
      </c>
      <c r="D211">
        <v>0.01</v>
      </c>
      <c r="E211">
        <v>827</v>
      </c>
      <c r="F211" s="67">
        <f t="shared" si="37"/>
        <v>0.3520833333333333</v>
      </c>
      <c r="G211">
        <v>831</v>
      </c>
      <c r="H211" s="67">
        <f t="shared" si="13"/>
        <v>0.35486111111111113</v>
      </c>
      <c r="I211" s="44" t="str">
        <f t="shared" si="38"/>
        <v/>
      </c>
      <c r="J211" s="45">
        <f t="shared" si="39"/>
        <v>4.9999999999999822</v>
      </c>
      <c r="K211" s="45">
        <f t="shared" si="40"/>
        <v>4.0000000000000657</v>
      </c>
      <c r="L211" s="45">
        <f t="shared" si="41"/>
        <v>1</v>
      </c>
      <c r="M211" s="54">
        <f t="shared" ca="1" si="42"/>
        <v>735</v>
      </c>
      <c r="N211" s="45" t="str">
        <f t="shared" si="43"/>
        <v/>
      </c>
      <c r="O211" s="45">
        <f t="shared" si="44"/>
        <v>0.27499999999999902</v>
      </c>
      <c r="P211" s="46">
        <f t="shared" si="45"/>
        <v>0.19544015550863911</v>
      </c>
      <c r="Q211" s="45">
        <f t="shared" si="46"/>
        <v>4.000000000000066E-2</v>
      </c>
      <c r="R211" s="45">
        <f t="shared" si="47"/>
        <v>0.31499999999999967</v>
      </c>
      <c r="S211" s="46">
        <f t="shared" si="48"/>
        <v>0.23544015550863978</v>
      </c>
    </row>
    <row r="212" spans="1:19" x14ac:dyDescent="0.25">
      <c r="D212">
        <v>0.1</v>
      </c>
      <c r="E212">
        <v>836</v>
      </c>
      <c r="F212" s="67">
        <f t="shared" si="37"/>
        <v>0.35833333333333334</v>
      </c>
      <c r="G212">
        <v>1003</v>
      </c>
      <c r="H212" s="67">
        <f t="shared" si="13"/>
        <v>0.41875000000000001</v>
      </c>
      <c r="I212" s="44" t="str">
        <f t="shared" si="38"/>
        <v/>
      </c>
      <c r="J212" s="45">
        <f t="shared" si="39"/>
        <v>81.000000000000028</v>
      </c>
      <c r="K212" s="45">
        <f t="shared" si="40"/>
        <v>87.000000000000014</v>
      </c>
      <c r="L212" s="45">
        <f t="shared" si="41"/>
        <v>2</v>
      </c>
      <c r="M212" s="54">
        <f t="shared" ca="1" si="42"/>
        <v>735</v>
      </c>
      <c r="N212" s="45" t="str">
        <f t="shared" si="43"/>
        <v/>
      </c>
      <c r="O212" s="45">
        <f t="shared" si="44"/>
        <v>8.1000000000000032</v>
      </c>
      <c r="P212" s="46" t="e">
        <f t="shared" si="45"/>
        <v>#DIV/0!</v>
      </c>
      <c r="Q212" s="45">
        <f t="shared" si="46"/>
        <v>8.7000000000000011</v>
      </c>
      <c r="R212" s="45">
        <f t="shared" si="47"/>
        <v>16.800000000000004</v>
      </c>
      <c r="S212" s="46" t="e">
        <f t="shared" si="48"/>
        <v>#DIV/0!</v>
      </c>
    </row>
    <row r="213" spans="1:19" x14ac:dyDescent="0.25">
      <c r="D213">
        <v>0.1</v>
      </c>
      <c r="E213">
        <v>1124</v>
      </c>
      <c r="F213" s="67">
        <f t="shared" si="37"/>
        <v>0.47500000000000003</v>
      </c>
      <c r="G213">
        <v>1614</v>
      </c>
      <c r="H213" s="67">
        <f t="shared" si="13"/>
        <v>0.67638888888888893</v>
      </c>
      <c r="I213" s="44">
        <f t="shared" si="38"/>
        <v>0.67986111111111114</v>
      </c>
      <c r="J213" s="45" t="str">
        <f t="shared" si="39"/>
        <v/>
      </c>
      <c r="K213" s="45">
        <f t="shared" si="40"/>
        <v>290</v>
      </c>
      <c r="L213" s="45">
        <f t="shared" si="41"/>
        <v>3</v>
      </c>
      <c r="M213" s="54">
        <f t="shared" ca="1" si="42"/>
        <v>735</v>
      </c>
      <c r="N213" s="45">
        <f t="shared" ca="1" si="43"/>
        <v>524</v>
      </c>
      <c r="O213" s="45">
        <f t="shared" si="44"/>
        <v>0.25</v>
      </c>
      <c r="P213" s="46">
        <f t="shared" si="45"/>
        <v>4.342905372259271E-2</v>
      </c>
      <c r="Q213" s="45">
        <f t="shared" si="46"/>
        <v>29</v>
      </c>
      <c r="R213" s="45">
        <f t="shared" si="47"/>
        <v>29.25</v>
      </c>
      <c r="S213" s="46">
        <f t="shared" si="48"/>
        <v>29.043429053722594</v>
      </c>
    </row>
  </sheetData>
  <conditionalFormatting sqref="I2:N213">
    <cfRule type="cellIs" dxfId="13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99118-868B-4307-9D81-4B553BF6A1CE}">
  <sheetPr codeName="Sheet10"/>
  <dimension ref="A1:S463"/>
  <sheetViews>
    <sheetView workbookViewId="0">
      <selection activeCell="M462" sqref="M462"/>
    </sheetView>
  </sheetViews>
  <sheetFormatPr defaultRowHeight="15" x14ac:dyDescent="0.25"/>
  <cols>
    <col min="1" max="1" width="10.7109375" bestFit="1" customWidth="1"/>
    <col min="2" max="2" width="11.7109375" bestFit="1" customWidth="1"/>
    <col min="5" max="5" width="9.140625" style="71"/>
    <col min="6" max="6" width="11.5703125" style="67" bestFit="1" customWidth="1"/>
    <col min="7" max="7" width="9.140625" style="71"/>
    <col min="8" max="8" width="11.5703125" style="67" bestFit="1" customWidth="1"/>
    <col min="10" max="10" width="10.5703125" bestFit="1" customWidth="1"/>
    <col min="11" max="11" width="11.5703125" bestFit="1" customWidth="1"/>
    <col min="13" max="13" width="11.5703125" bestFit="1" customWidth="1"/>
    <col min="14" max="14" width="8.7109375" bestFit="1" customWidth="1"/>
    <col min="15" max="15" width="11.85546875" customWidth="1"/>
    <col min="16" max="16" width="13.28515625" bestFit="1" customWidth="1"/>
    <col min="18" max="18" width="12.140625" customWidth="1"/>
    <col min="19" max="19" width="13.28515625" bestFit="1" customWidth="1"/>
  </cols>
  <sheetData>
    <row r="1" spans="1:19" ht="45" x14ac:dyDescent="0.25">
      <c r="A1" s="13" t="s">
        <v>0</v>
      </c>
      <c r="B1" s="47" t="s">
        <v>1</v>
      </c>
      <c r="C1" s="92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36251</v>
      </c>
      <c r="B2" s="71">
        <v>814</v>
      </c>
      <c r="C2" s="66">
        <v>0.46458333333333335</v>
      </c>
      <c r="D2" s="71">
        <v>0.01</v>
      </c>
      <c r="F2" s="67">
        <v>0.37708333333333338</v>
      </c>
      <c r="G2" s="71">
        <v>1533</v>
      </c>
      <c r="H2" s="67">
        <v>0.37916666666666665</v>
      </c>
      <c r="I2" s="44" t="str">
        <f>IF(OR(A3&lt;&gt;"",D3=""),H2+TIME(0,5,0),"")</f>
        <v/>
      </c>
      <c r="J2" s="45">
        <f>IF(AND(OR(AND(A2&lt;&gt;"",A3=""),AND(A2="",A3="")),D3&lt;&gt;""),(F3-H2)*1440,"")</f>
        <v>7.0000000000000551</v>
      </c>
      <c r="K2" s="45">
        <f>(H2-F2)*1440</f>
        <v>2.9999999999999094</v>
      </c>
      <c r="L2" s="45">
        <f>IF(A2&lt;&gt;"",1,L1+1)</f>
        <v>1</v>
      </c>
      <c r="M2" s="54">
        <f ca="1">OFFSET(B2,-L2+1,0)</f>
        <v>814</v>
      </c>
      <c r="N2" s="45" t="str">
        <f t="shared" ref="N2:N62" si="0">IF(I2&lt;&gt;"",(I2-VALUE(CONCATENATE(LEFT(M2,LEN(M2)-2),":",RIGHT(M2,2))))*1440,"")</f>
        <v/>
      </c>
      <c r="O2" s="45">
        <f>IF(J2&lt;&gt;"",(D2+D3)*J2/2,D2*5/2)</f>
        <v>0.38500000000000301</v>
      </c>
      <c r="P2" s="46">
        <f>IF(J2&lt;&gt;"",(D3-D2)*J2/LN((D3+0.000001)/(D2+0.000001)),-5*(D2-0.000001)/(LN(1/D2)-13.8155))</f>
        <v>0.27361621771209788</v>
      </c>
      <c r="Q2" s="45">
        <f>(D2*K2)</f>
        <v>2.9999999999999093E-2</v>
      </c>
      <c r="R2" s="45">
        <f>O2+Q2</f>
        <v>0.41500000000000209</v>
      </c>
      <c r="S2" s="46">
        <f>P2+Q2</f>
        <v>0.30361621771209696</v>
      </c>
    </row>
    <row r="3" spans="1:19" x14ac:dyDescent="0.25">
      <c r="D3">
        <v>0.1</v>
      </c>
      <c r="F3" s="67">
        <v>0.3840277777777778</v>
      </c>
      <c r="H3" s="67">
        <v>0.43055555555555558</v>
      </c>
      <c r="I3" s="44" t="str">
        <f t="shared" ref="I3:I63" si="1">IF(OR(A4&lt;&gt;"",D4=""),H3+TIME(0,5,0),"")</f>
        <v/>
      </c>
      <c r="J3" s="45">
        <f t="shared" ref="J3:J36" si="2">IF(AND(OR(AND(A3&lt;&gt;"",A4=""),AND(A3="",A4="")),D4&lt;&gt;""),(F4-H3)*1440,"")</f>
        <v>6.9999999999998952</v>
      </c>
      <c r="K3" s="45">
        <f t="shared" ref="K3:K63" si="3">(H3-F3)*1440</f>
        <v>67</v>
      </c>
      <c r="L3" s="45">
        <f t="shared" ref="L3:L63" si="4">IF(A3&lt;&gt;"",1,L2+1)</f>
        <v>2</v>
      </c>
      <c r="M3" s="54">
        <f t="shared" ref="M3:M63" ca="1" si="5">OFFSET(B3,-L3+1,0)</f>
        <v>814</v>
      </c>
      <c r="N3" s="45" t="str">
        <f t="shared" si="0"/>
        <v/>
      </c>
      <c r="O3" s="45">
        <f t="shared" ref="O3:O63" si="6">IF(J3&lt;&gt;"",(D3+D4)*J3/2,D3*5/2)</f>
        <v>7.3499999999998904</v>
      </c>
      <c r="P3" s="46">
        <f t="shared" ref="P3:P63" si="7">IF(J3&lt;&gt;"",(D4-D3)*J3/LN((D4+0.000001)/(D3+0.000001)),-5*(D3-0.000001)/(LN(1/D3)-13.8155))</f>
        <v>4.4396631481356499</v>
      </c>
      <c r="Q3" s="45">
        <f t="shared" ref="Q3:Q63" si="8">(D3*K3)</f>
        <v>6.7</v>
      </c>
      <c r="R3" s="45">
        <f t="shared" ref="R3:R63" si="9">O3+Q3</f>
        <v>14.049999999999891</v>
      </c>
      <c r="S3" s="46">
        <f t="shared" ref="S3:S63" si="10">P3+Q3</f>
        <v>11.13966314813565</v>
      </c>
    </row>
    <row r="4" spans="1:19" x14ac:dyDescent="0.25">
      <c r="D4">
        <v>2</v>
      </c>
      <c r="F4" s="67">
        <v>0.43541666666666662</v>
      </c>
      <c r="H4" s="67">
        <v>0.49305555555555558</v>
      </c>
      <c r="I4" s="44" t="str">
        <f t="shared" si="1"/>
        <v/>
      </c>
      <c r="J4" s="45">
        <f t="shared" si="2"/>
        <v>11.999999999999957</v>
      </c>
      <c r="K4" s="45">
        <f t="shared" si="3"/>
        <v>83.000000000000099</v>
      </c>
      <c r="L4" s="45">
        <f t="shared" si="4"/>
        <v>3</v>
      </c>
      <c r="M4" s="54">
        <f t="shared" ca="1" si="5"/>
        <v>814</v>
      </c>
      <c r="N4" s="45" t="str">
        <f t="shared" si="0"/>
        <v/>
      </c>
      <c r="O4" s="45">
        <f t="shared" si="6"/>
        <v>59.999999999999787</v>
      </c>
      <c r="P4" s="46">
        <f t="shared" si="7"/>
        <v>51.937035521242535</v>
      </c>
      <c r="Q4" s="45">
        <f t="shared" si="8"/>
        <v>166.0000000000002</v>
      </c>
      <c r="R4" s="45">
        <f t="shared" si="9"/>
        <v>226</v>
      </c>
      <c r="S4" s="46">
        <f t="shared" si="10"/>
        <v>217.93703552124273</v>
      </c>
    </row>
    <row r="5" spans="1:19" x14ac:dyDescent="0.25">
      <c r="D5">
        <v>8</v>
      </c>
      <c r="F5" s="67">
        <v>0.50138888888888888</v>
      </c>
      <c r="H5" s="67">
        <v>0.50277777777777777</v>
      </c>
      <c r="I5" s="44" t="str">
        <f t="shared" si="1"/>
        <v/>
      </c>
      <c r="J5" s="45">
        <f t="shared" si="2"/>
        <v>4.9999999999999822</v>
      </c>
      <c r="K5" s="45">
        <f t="shared" si="3"/>
        <v>1.9999999999999929</v>
      </c>
      <c r="L5" s="45">
        <f t="shared" si="4"/>
        <v>4</v>
      </c>
      <c r="M5" s="54">
        <f t="shared" ca="1" si="5"/>
        <v>814</v>
      </c>
      <c r="N5" s="45" t="str">
        <f t="shared" si="0"/>
        <v/>
      </c>
      <c r="O5" s="45">
        <f t="shared" si="6"/>
        <v>119.99999999999957</v>
      </c>
      <c r="P5" s="46">
        <f t="shared" si="7"/>
        <v>99.413595706451076</v>
      </c>
      <c r="Q5" s="45">
        <f t="shared" si="8"/>
        <v>15.999999999999943</v>
      </c>
      <c r="R5" s="45">
        <f t="shared" si="9"/>
        <v>135.99999999999952</v>
      </c>
      <c r="S5" s="46">
        <f t="shared" si="10"/>
        <v>115.41359570645102</v>
      </c>
    </row>
    <row r="6" spans="1:19" x14ac:dyDescent="0.25">
      <c r="D6">
        <v>40</v>
      </c>
      <c r="F6" s="67">
        <v>0.50624999999999998</v>
      </c>
      <c r="H6" s="67">
        <v>0.51041666666666663</v>
      </c>
      <c r="I6" s="44" t="str">
        <f t="shared" si="1"/>
        <v/>
      </c>
      <c r="J6" s="45">
        <f t="shared" si="2"/>
        <v>3.0000000000001492</v>
      </c>
      <c r="K6" s="45">
        <f t="shared" si="3"/>
        <v>5.9999999999999787</v>
      </c>
      <c r="L6" s="45">
        <f t="shared" si="4"/>
        <v>5</v>
      </c>
      <c r="M6" s="54">
        <f t="shared" ca="1" si="5"/>
        <v>814</v>
      </c>
      <c r="N6" s="45" t="str">
        <f t="shared" si="0"/>
        <v/>
      </c>
      <c r="O6" s="45">
        <f t="shared" si="6"/>
        <v>210.00000000001046</v>
      </c>
      <c r="P6" s="46">
        <f t="shared" si="7"/>
        <v>196.44420344458254</v>
      </c>
      <c r="Q6" s="45">
        <f t="shared" si="8"/>
        <v>239.99999999999915</v>
      </c>
      <c r="R6" s="45">
        <f t="shared" si="9"/>
        <v>450.00000000000961</v>
      </c>
      <c r="S6" s="46">
        <f t="shared" si="10"/>
        <v>436.44420344458172</v>
      </c>
    </row>
    <row r="7" spans="1:19" x14ac:dyDescent="0.25">
      <c r="D7">
        <v>100</v>
      </c>
      <c r="F7" s="67">
        <v>0.51250000000000007</v>
      </c>
      <c r="H7" s="67">
        <v>0.51527777777777783</v>
      </c>
      <c r="I7" s="44">
        <f t="shared" si="1"/>
        <v>0.51875000000000004</v>
      </c>
      <c r="J7" s="45" t="str">
        <f t="shared" si="2"/>
        <v/>
      </c>
      <c r="K7" s="45">
        <f t="shared" si="3"/>
        <v>3.9999999999999858</v>
      </c>
      <c r="L7" s="45">
        <f t="shared" si="4"/>
        <v>6</v>
      </c>
      <c r="M7" s="54">
        <f t="shared" ca="1" si="5"/>
        <v>814</v>
      </c>
      <c r="N7" s="45">
        <f t="shared" ca="1" si="0"/>
        <v>253.00000000000014</v>
      </c>
      <c r="O7" s="45">
        <f t="shared" si="6"/>
        <v>250</v>
      </c>
      <c r="P7" s="46">
        <f t="shared" si="7"/>
        <v>27.143420404993254</v>
      </c>
      <c r="Q7" s="45">
        <f t="shared" si="8"/>
        <v>399.99999999999858</v>
      </c>
      <c r="R7" s="45">
        <f t="shared" si="9"/>
        <v>649.99999999999864</v>
      </c>
      <c r="S7" s="46">
        <f t="shared" si="10"/>
        <v>427.14342040499184</v>
      </c>
    </row>
    <row r="8" spans="1:19" x14ac:dyDescent="0.25">
      <c r="A8" s="77">
        <v>36251</v>
      </c>
      <c r="B8">
        <v>1302</v>
      </c>
      <c r="D8">
        <v>0.01</v>
      </c>
      <c r="F8" s="67">
        <v>0.58124999999999993</v>
      </c>
      <c r="H8" s="67">
        <v>0.58819444444444446</v>
      </c>
      <c r="I8" s="44" t="str">
        <f t="shared" si="1"/>
        <v/>
      </c>
      <c r="J8" s="45">
        <f t="shared" si="2"/>
        <v>5.9999999999999787</v>
      </c>
      <c r="K8" s="45">
        <f t="shared" si="3"/>
        <v>10.000000000000124</v>
      </c>
      <c r="L8" s="45">
        <f t="shared" si="4"/>
        <v>1</v>
      </c>
      <c r="M8" s="54">
        <f t="shared" ca="1" si="5"/>
        <v>1302</v>
      </c>
      <c r="N8" s="45" t="str">
        <f t="shared" si="0"/>
        <v/>
      </c>
      <c r="O8" s="45">
        <f t="shared" si="6"/>
        <v>0.32999999999999885</v>
      </c>
      <c r="P8" s="46">
        <f t="shared" si="7"/>
        <v>0.23452818661036695</v>
      </c>
      <c r="Q8" s="45">
        <f t="shared" si="8"/>
        <v>0.10000000000000124</v>
      </c>
      <c r="R8" s="45">
        <f t="shared" si="9"/>
        <v>0.4300000000000001</v>
      </c>
      <c r="S8" s="46">
        <f t="shared" si="10"/>
        <v>0.33452818661036821</v>
      </c>
    </row>
    <row r="9" spans="1:19" x14ac:dyDescent="0.25">
      <c r="D9">
        <v>0.1</v>
      </c>
      <c r="F9" s="67">
        <v>0.59236111111111112</v>
      </c>
      <c r="H9" s="67">
        <v>0.59583333333333333</v>
      </c>
      <c r="I9" s="44">
        <f t="shared" si="1"/>
        <v>0.59930555555555554</v>
      </c>
      <c r="J9" s="45" t="str">
        <f t="shared" si="2"/>
        <v/>
      </c>
      <c r="K9" s="45">
        <f t="shared" si="3"/>
        <v>4.9999999999999822</v>
      </c>
      <c r="L9" s="45">
        <f t="shared" si="4"/>
        <v>2</v>
      </c>
      <c r="M9" s="54">
        <f t="shared" ca="1" si="5"/>
        <v>1302</v>
      </c>
      <c r="N9" s="45">
        <f t="shared" ca="1" si="0"/>
        <v>81.000000000000028</v>
      </c>
      <c r="O9" s="45">
        <f t="shared" si="6"/>
        <v>0.25</v>
      </c>
      <c r="P9" s="46">
        <f t="shared" si="7"/>
        <v>4.342905372259271E-2</v>
      </c>
      <c r="Q9" s="45">
        <f t="shared" si="8"/>
        <v>0.49999999999999822</v>
      </c>
      <c r="R9" s="45">
        <f t="shared" si="9"/>
        <v>0.74999999999999822</v>
      </c>
      <c r="S9" s="46">
        <f t="shared" si="10"/>
        <v>0.54342905372259098</v>
      </c>
    </row>
    <row r="10" spans="1:19" x14ac:dyDescent="0.25">
      <c r="A10" s="77">
        <v>36251</v>
      </c>
      <c r="B10">
        <v>1432</v>
      </c>
      <c r="D10">
        <v>0.01</v>
      </c>
      <c r="F10" s="67">
        <v>0.67083333333333339</v>
      </c>
      <c r="H10" s="67">
        <v>0.67499999999999993</v>
      </c>
      <c r="I10" s="44">
        <f t="shared" si="1"/>
        <v>0.67847222222222214</v>
      </c>
      <c r="J10" s="45" t="str">
        <f t="shared" si="2"/>
        <v/>
      </c>
      <c r="K10" s="45">
        <f t="shared" si="3"/>
        <v>5.9999999999998188</v>
      </c>
      <c r="L10" s="45">
        <f t="shared" si="4"/>
        <v>1</v>
      </c>
      <c r="M10" s="54">
        <f t="shared" ca="1" si="5"/>
        <v>1432</v>
      </c>
      <c r="N10" s="45">
        <f t="shared" ca="1" si="0"/>
        <v>104.99999999999994</v>
      </c>
      <c r="O10" s="45">
        <f t="shared" si="6"/>
        <v>2.5000000000000001E-2</v>
      </c>
      <c r="P10" s="46">
        <f t="shared" si="7"/>
        <v>5.4281443780592247E-3</v>
      </c>
      <c r="Q10" s="45">
        <f t="shared" si="8"/>
        <v>5.9999999999998187E-2</v>
      </c>
      <c r="R10" s="45">
        <f t="shared" si="9"/>
        <v>8.4999999999998188E-2</v>
      </c>
      <c r="S10" s="46">
        <f t="shared" si="10"/>
        <v>6.5428144378057412E-2</v>
      </c>
    </row>
    <row r="11" spans="1:19" x14ac:dyDescent="0.25">
      <c r="A11" s="77">
        <v>36255</v>
      </c>
      <c r="B11">
        <v>1539</v>
      </c>
      <c r="D11">
        <v>0.01</v>
      </c>
      <c r="F11" s="67">
        <v>0.6958333333333333</v>
      </c>
      <c r="H11" s="67">
        <v>0.69791666666666663</v>
      </c>
      <c r="I11" s="44" t="str">
        <f t="shared" si="1"/>
        <v/>
      </c>
      <c r="J11" s="45">
        <f t="shared" si="2"/>
        <v>6.0000000000001386</v>
      </c>
      <c r="K11" s="45">
        <f t="shared" si="3"/>
        <v>2.9999999999999893</v>
      </c>
      <c r="L11" s="45">
        <f t="shared" si="4"/>
        <v>1</v>
      </c>
      <c r="M11" s="54">
        <f t="shared" ca="1" si="5"/>
        <v>1539</v>
      </c>
      <c r="N11" s="45" t="str">
        <f t="shared" si="0"/>
        <v/>
      </c>
      <c r="O11" s="45">
        <f t="shared" si="6"/>
        <v>1.5300000000000353</v>
      </c>
      <c r="P11" s="46">
        <f t="shared" si="7"/>
        <v>0.75154814884348953</v>
      </c>
      <c r="Q11" s="45">
        <f t="shared" si="8"/>
        <v>2.9999999999999895E-2</v>
      </c>
      <c r="R11" s="45">
        <f t="shared" si="9"/>
        <v>1.5600000000000351</v>
      </c>
      <c r="S11" s="46">
        <f t="shared" si="10"/>
        <v>0.78154814884348944</v>
      </c>
    </row>
    <row r="12" spans="1:19" x14ac:dyDescent="0.25">
      <c r="D12">
        <v>0.5</v>
      </c>
      <c r="F12" s="67">
        <v>0.70208333333333339</v>
      </c>
      <c r="H12" s="67">
        <v>0.72152777777777777</v>
      </c>
      <c r="I12" s="44">
        <f t="shared" ref="I12:I13" si="11">IF(OR(A13&lt;&gt;"",D13=""),H12+TIME(0,5,0),"")</f>
        <v>0.72499999999999998</v>
      </c>
      <c r="J12" s="45" t="str">
        <f t="shared" ref="J12:J13" si="12">IF(AND(OR(AND(A12&lt;&gt;"",A13=""),AND(A12="",A13="")),D13&lt;&gt;""),(F13-H12)*1440,"")</f>
        <v/>
      </c>
      <c r="K12" s="45">
        <f t="shared" ref="K12:K13" si="13">(H12-F12)*1440</f>
        <v>27.999999999999901</v>
      </c>
      <c r="L12" s="45">
        <f t="shared" ref="L12:L13" si="14">IF(A12&lt;&gt;"",1,L11+1)</f>
        <v>2</v>
      </c>
      <c r="M12" s="54">
        <f t="shared" ref="M12:M13" ca="1" si="15">OFFSET(B12,-L12+1,0)</f>
        <v>1539</v>
      </c>
      <c r="N12" s="45">
        <f t="shared" ref="N12:N13" ca="1" si="16">IF(I12&lt;&gt;"",(I12-VALUE(CONCATENATE(LEFT(M12,LEN(M12)-2),":",RIGHT(M12,2))))*1440,"")</f>
        <v>104.99999999999994</v>
      </c>
      <c r="O12" s="45">
        <f t="shared" ref="O12:O13" si="17">IF(J12&lt;&gt;"",(D12+D13)*J12/2,D12*5/2)</f>
        <v>1.25</v>
      </c>
      <c r="P12" s="46">
        <f t="shared" ref="P12:P13" si="18">IF(J12&lt;&gt;"",(D13-D12)*J12/LN((D13+0.000001)/(D12+0.000001)),-5*(D12-0.000001)/(LN(1/D12)-13.8155))</f>
        <v>0.19051423432971509</v>
      </c>
      <c r="Q12" s="45">
        <f t="shared" ref="Q12:Q13" si="19">(D12*K12)</f>
        <v>13.99999999999995</v>
      </c>
      <c r="R12" s="45">
        <f t="shared" ref="R12:R13" si="20">O12+Q12</f>
        <v>15.24999999999995</v>
      </c>
      <c r="S12" s="46">
        <f t="shared" ref="S12:S13" si="21">P12+Q12</f>
        <v>14.190514234329665</v>
      </c>
    </row>
    <row r="13" spans="1:19" x14ac:dyDescent="0.25">
      <c r="A13" s="77">
        <v>36255</v>
      </c>
      <c r="B13" s="67">
        <v>0.73541666666666661</v>
      </c>
      <c r="D13">
        <v>0.01</v>
      </c>
      <c r="F13" s="67">
        <v>0.77777777777777779</v>
      </c>
      <c r="H13" s="67">
        <v>0.78749999999999998</v>
      </c>
      <c r="I13" s="44">
        <f t="shared" si="11"/>
        <v>0.79097222222222219</v>
      </c>
      <c r="J13" s="45" t="str">
        <f t="shared" si="12"/>
        <v/>
      </c>
      <c r="K13" s="45">
        <f t="shared" si="13"/>
        <v>13.99999999999995</v>
      </c>
      <c r="L13" s="45">
        <f t="shared" si="14"/>
        <v>1</v>
      </c>
      <c r="M13" s="54">
        <f t="shared" ca="1" si="15"/>
        <v>0.73541666666666661</v>
      </c>
      <c r="N13" s="45" t="e">
        <f t="shared" ca="1" si="16"/>
        <v>#VALUE!</v>
      </c>
      <c r="O13" s="45">
        <f t="shared" si="17"/>
        <v>2.5000000000000001E-2</v>
      </c>
      <c r="P13" s="46">
        <f t="shared" si="18"/>
        <v>5.4281443780592247E-3</v>
      </c>
      <c r="Q13" s="45">
        <f t="shared" si="19"/>
        <v>0.13999999999999951</v>
      </c>
      <c r="R13" s="45">
        <f t="shared" si="20"/>
        <v>0.16499999999999951</v>
      </c>
      <c r="S13" s="46">
        <f t="shared" si="21"/>
        <v>0.14542814437805873</v>
      </c>
    </row>
    <row r="14" spans="1:19" x14ac:dyDescent="0.25">
      <c r="A14" s="77">
        <v>36255</v>
      </c>
      <c r="B14" s="67">
        <v>0.80555555555555547</v>
      </c>
      <c r="D14">
        <v>0.01</v>
      </c>
      <c r="F14" s="67">
        <v>0.82013888888888886</v>
      </c>
      <c r="H14" s="67">
        <v>0.8222222222222223</v>
      </c>
      <c r="I14" s="44" t="str">
        <f t="shared" si="1"/>
        <v/>
      </c>
      <c r="J14" s="45">
        <f t="shared" si="2"/>
        <v>8.9999999999998082</v>
      </c>
      <c r="K14" s="45">
        <f t="shared" si="3"/>
        <v>3.0000000000001492</v>
      </c>
      <c r="L14" s="45">
        <f>IF(A14&lt;&gt;"",1,#REF!+1)</f>
        <v>1</v>
      </c>
      <c r="M14" s="54">
        <f t="shared" ca="1" si="5"/>
        <v>0.80555555555555547</v>
      </c>
      <c r="N14" s="45" t="str">
        <f t="shared" si="0"/>
        <v/>
      </c>
      <c r="O14" s="45">
        <f t="shared" si="6"/>
        <v>0.49499999999998945</v>
      </c>
      <c r="P14" s="46">
        <f t="shared" si="7"/>
        <v>0.35179227991554418</v>
      </c>
      <c r="Q14" s="45">
        <f t="shared" si="8"/>
        <v>3.0000000000001494E-2</v>
      </c>
      <c r="R14" s="45">
        <f t="shared" si="9"/>
        <v>0.52499999999999092</v>
      </c>
      <c r="S14" s="46">
        <f t="shared" si="10"/>
        <v>0.38179227991554565</v>
      </c>
    </row>
    <row r="15" spans="1:19" x14ac:dyDescent="0.25">
      <c r="D15">
        <v>0.1</v>
      </c>
      <c r="F15" s="67">
        <v>0.82847222222222217</v>
      </c>
      <c r="H15" s="67">
        <v>0.84861111111111109</v>
      </c>
      <c r="I15" s="44" t="str">
        <f t="shared" si="1"/>
        <v/>
      </c>
      <c r="J15" s="45">
        <f t="shared" si="2"/>
        <v>11.000000000000121</v>
      </c>
      <c r="K15" s="45">
        <f t="shared" si="3"/>
        <v>29.000000000000057</v>
      </c>
      <c r="L15" s="45">
        <f t="shared" si="4"/>
        <v>2</v>
      </c>
      <c r="M15" s="54">
        <f t="shared" ca="1" si="5"/>
        <v>0.80555555555555547</v>
      </c>
      <c r="N15" s="45" t="str">
        <f t="shared" si="0"/>
        <v/>
      </c>
      <c r="O15" s="45">
        <f t="shared" si="6"/>
        <v>55.550000000000608</v>
      </c>
      <c r="P15" s="46">
        <f t="shared" si="7"/>
        <v>23.647385375524053</v>
      </c>
      <c r="Q15" s="45">
        <f t="shared" si="8"/>
        <v>2.9000000000000057</v>
      </c>
      <c r="R15" s="45">
        <f t="shared" si="9"/>
        <v>58.450000000000614</v>
      </c>
      <c r="S15" s="46">
        <f t="shared" si="10"/>
        <v>26.547385375524058</v>
      </c>
    </row>
    <row r="16" spans="1:19" x14ac:dyDescent="0.25">
      <c r="D16">
        <v>10</v>
      </c>
      <c r="F16" s="67">
        <v>0.85625000000000007</v>
      </c>
      <c r="H16" s="67">
        <v>0.86111111111111116</v>
      </c>
      <c r="I16" s="44" t="str">
        <f t="shared" si="1"/>
        <v/>
      </c>
      <c r="J16" s="45">
        <f t="shared" si="2"/>
        <v>7.9999999999999716</v>
      </c>
      <c r="K16" s="45">
        <f t="shared" si="3"/>
        <v>6.9999999999999751</v>
      </c>
      <c r="L16" s="45">
        <f t="shared" si="4"/>
        <v>3</v>
      </c>
      <c r="M16" s="54">
        <f t="shared" ca="1" si="5"/>
        <v>0.80555555555555547</v>
      </c>
      <c r="N16" s="45" t="str">
        <f t="shared" si="0"/>
        <v/>
      </c>
      <c r="O16" s="45">
        <f t="shared" si="6"/>
        <v>239.99999999999915</v>
      </c>
      <c r="P16" s="46">
        <f t="shared" si="7"/>
        <v>198.82718894213676</v>
      </c>
      <c r="Q16" s="45">
        <f t="shared" si="8"/>
        <v>69.999999999999744</v>
      </c>
      <c r="R16" s="45">
        <f t="shared" si="9"/>
        <v>309.99999999999886</v>
      </c>
      <c r="S16" s="46">
        <f t="shared" si="10"/>
        <v>268.8271889421365</v>
      </c>
    </row>
    <row r="17" spans="1:19" x14ac:dyDescent="0.25">
      <c r="D17">
        <v>50</v>
      </c>
      <c r="F17" s="67">
        <v>0.8666666666666667</v>
      </c>
      <c r="H17" s="67">
        <v>0.86944444444444446</v>
      </c>
      <c r="I17" s="44" t="str">
        <f t="shared" si="1"/>
        <v/>
      </c>
      <c r="J17" s="45">
        <f t="shared" si="2"/>
        <v>6.9999999999999751</v>
      </c>
      <c r="K17" s="45">
        <f t="shared" si="3"/>
        <v>3.9999999999999858</v>
      </c>
      <c r="L17" s="45">
        <f t="shared" si="4"/>
        <v>4</v>
      </c>
      <c r="M17" s="54">
        <f t="shared" ca="1" si="5"/>
        <v>0.80555555555555547</v>
      </c>
      <c r="N17" s="45" t="str">
        <f t="shared" si="0"/>
        <v/>
      </c>
      <c r="O17" s="45">
        <f t="shared" si="6"/>
        <v>524.99999999999818</v>
      </c>
      <c r="P17" s="46">
        <f t="shared" si="7"/>
        <v>504.94327159592683</v>
      </c>
      <c r="Q17" s="45">
        <f t="shared" si="8"/>
        <v>199.99999999999929</v>
      </c>
      <c r="R17" s="45">
        <f t="shared" si="9"/>
        <v>724.9999999999975</v>
      </c>
      <c r="S17" s="46">
        <f t="shared" si="10"/>
        <v>704.94327159592615</v>
      </c>
    </row>
    <row r="18" spans="1:19" x14ac:dyDescent="0.25">
      <c r="D18">
        <v>100</v>
      </c>
      <c r="F18" s="67">
        <v>0.87430555555555556</v>
      </c>
      <c r="H18" s="67">
        <v>0.87847222222222221</v>
      </c>
      <c r="I18" s="44" t="str">
        <f t="shared" si="1"/>
        <v/>
      </c>
      <c r="J18" s="45">
        <f t="shared" si="2"/>
        <v>9.9999999999999645</v>
      </c>
      <c r="K18" s="45">
        <f t="shared" si="3"/>
        <v>5.9999999999999787</v>
      </c>
      <c r="L18" s="45">
        <f t="shared" si="4"/>
        <v>5</v>
      </c>
      <c r="M18" s="54">
        <f t="shared" ca="1" si="5"/>
        <v>0.80555555555555547</v>
      </c>
      <c r="N18" s="45" t="str">
        <f t="shared" si="0"/>
        <v/>
      </c>
      <c r="O18" s="45">
        <f t="shared" si="6"/>
        <v>1399.999999999995</v>
      </c>
      <c r="P18" s="46">
        <f t="shared" si="7"/>
        <v>1361.0380327057519</v>
      </c>
      <c r="Q18" s="45">
        <f t="shared" si="8"/>
        <v>599.99999999999784</v>
      </c>
      <c r="R18" s="45">
        <f t="shared" si="9"/>
        <v>1999.9999999999927</v>
      </c>
      <c r="S18" s="46">
        <f t="shared" si="10"/>
        <v>1961.0380327057496</v>
      </c>
    </row>
    <row r="19" spans="1:19" x14ac:dyDescent="0.25">
      <c r="D19">
        <v>180</v>
      </c>
      <c r="F19" s="67">
        <v>0.88541666666666663</v>
      </c>
      <c r="H19" s="67">
        <v>0.89444444444444438</v>
      </c>
      <c r="I19" s="44">
        <f t="shared" si="1"/>
        <v>0.89791666666666659</v>
      </c>
      <c r="J19" s="45" t="str">
        <f t="shared" si="2"/>
        <v/>
      </c>
      <c r="K19" s="45">
        <f t="shared" si="3"/>
        <v>12.999999999999954</v>
      </c>
      <c r="L19" s="45">
        <f t="shared" si="4"/>
        <v>6</v>
      </c>
      <c r="M19" s="54">
        <f t="shared" ca="1" si="5"/>
        <v>0.80555555555555547</v>
      </c>
      <c r="N19" s="45" t="e">
        <f t="shared" ca="1" si="0"/>
        <v>#VALUE!</v>
      </c>
      <c r="O19" s="45">
        <f t="shared" si="6"/>
        <v>450</v>
      </c>
      <c r="P19" s="46">
        <f t="shared" si="7"/>
        <v>47.347346607878421</v>
      </c>
      <c r="Q19" s="45">
        <f t="shared" si="8"/>
        <v>2339.9999999999918</v>
      </c>
      <c r="R19" s="45">
        <f t="shared" si="9"/>
        <v>2789.9999999999918</v>
      </c>
      <c r="S19" s="46">
        <f t="shared" si="10"/>
        <v>2387.3473466078703</v>
      </c>
    </row>
    <row r="20" spans="1:19" x14ac:dyDescent="0.25">
      <c r="A20" s="77">
        <v>36256</v>
      </c>
      <c r="B20">
        <v>1000</v>
      </c>
      <c r="D20">
        <v>0.01</v>
      </c>
      <c r="F20" s="67">
        <v>0.45763888888888887</v>
      </c>
      <c r="H20" s="67">
        <v>0.45902777777777781</v>
      </c>
      <c r="I20" s="44" t="str">
        <f t="shared" si="1"/>
        <v/>
      </c>
      <c r="J20" s="45">
        <f t="shared" si="2"/>
        <v>4.9999999999999023</v>
      </c>
      <c r="K20" s="45">
        <f t="shared" si="3"/>
        <v>2.0000000000000728</v>
      </c>
      <c r="L20" s="45">
        <f t="shared" si="4"/>
        <v>1</v>
      </c>
      <c r="M20" s="54">
        <f t="shared" ca="1" si="5"/>
        <v>1000</v>
      </c>
      <c r="N20" s="45" t="str">
        <f t="shared" si="0"/>
        <v/>
      </c>
      <c r="O20" s="45">
        <f t="shared" si="6"/>
        <v>0.27499999999999464</v>
      </c>
      <c r="P20" s="46">
        <f t="shared" si="7"/>
        <v>0.19544015550863597</v>
      </c>
      <c r="Q20" s="45">
        <f t="shared" si="8"/>
        <v>2.0000000000000729E-2</v>
      </c>
      <c r="R20" s="45">
        <f t="shared" si="9"/>
        <v>0.29499999999999538</v>
      </c>
      <c r="S20" s="46">
        <f t="shared" si="10"/>
        <v>0.21544015550863671</v>
      </c>
    </row>
    <row r="21" spans="1:19" x14ac:dyDescent="0.25">
      <c r="D21">
        <v>0.1</v>
      </c>
      <c r="F21" s="67">
        <v>0.46249999999999997</v>
      </c>
      <c r="H21" s="67">
        <v>0.49583333333333335</v>
      </c>
      <c r="I21" s="44" t="str">
        <f t="shared" si="1"/>
        <v/>
      </c>
      <c r="J21" s="45">
        <f t="shared" si="2"/>
        <v>8.999999999999968</v>
      </c>
      <c r="K21" s="45">
        <f t="shared" si="3"/>
        <v>48.000000000000071</v>
      </c>
      <c r="L21" s="45">
        <f t="shared" si="4"/>
        <v>2</v>
      </c>
      <c r="M21" s="54">
        <f t="shared" ca="1" si="5"/>
        <v>1000</v>
      </c>
      <c r="N21" s="45" t="str">
        <f t="shared" si="0"/>
        <v/>
      </c>
      <c r="O21" s="45">
        <f t="shared" si="6"/>
        <v>360.44999999999868</v>
      </c>
      <c r="P21" s="46">
        <f t="shared" si="7"/>
        <v>107.57559357254303</v>
      </c>
      <c r="Q21" s="45">
        <f t="shared" si="8"/>
        <v>4.8000000000000078</v>
      </c>
      <c r="R21" s="45">
        <f t="shared" si="9"/>
        <v>365.24999999999869</v>
      </c>
      <c r="S21" s="46">
        <f t="shared" si="10"/>
        <v>112.37559357254304</v>
      </c>
    </row>
    <row r="22" spans="1:19" x14ac:dyDescent="0.25">
      <c r="D22">
        <v>80</v>
      </c>
      <c r="F22" s="67">
        <v>0.50208333333333333</v>
      </c>
      <c r="H22" s="67">
        <v>0.51388888888888895</v>
      </c>
      <c r="I22" s="44" t="str">
        <f t="shared" si="1"/>
        <v/>
      </c>
      <c r="J22" s="45">
        <f t="shared" si="2"/>
        <v>11.999999999999957</v>
      </c>
      <c r="K22" s="45">
        <f t="shared" si="3"/>
        <v>17.000000000000099</v>
      </c>
      <c r="L22" s="45">
        <f t="shared" si="4"/>
        <v>3</v>
      </c>
      <c r="M22" s="54">
        <f t="shared" ca="1" si="5"/>
        <v>1000</v>
      </c>
      <c r="N22" s="45" t="str">
        <f t="shared" si="0"/>
        <v/>
      </c>
      <c r="O22" s="45">
        <f t="shared" si="6"/>
        <v>480.59999999999826</v>
      </c>
      <c r="P22" s="46">
        <f t="shared" si="7"/>
        <v>143.43412476339068</v>
      </c>
      <c r="Q22" s="45">
        <f t="shared" si="8"/>
        <v>1360.000000000008</v>
      </c>
      <c r="R22" s="45">
        <f t="shared" si="9"/>
        <v>1840.6000000000063</v>
      </c>
      <c r="S22" s="46">
        <f t="shared" si="10"/>
        <v>1503.4341247633986</v>
      </c>
    </row>
    <row r="23" spans="1:19" x14ac:dyDescent="0.25">
      <c r="D23">
        <v>0.1</v>
      </c>
      <c r="F23" s="67">
        <v>0.52222222222222225</v>
      </c>
      <c r="H23" s="67">
        <v>0.53819444444444442</v>
      </c>
      <c r="I23" s="44">
        <f t="shared" si="1"/>
        <v>0.54166666666666663</v>
      </c>
      <c r="J23" s="45" t="str">
        <f t="shared" si="2"/>
        <v/>
      </c>
      <c r="K23" s="45">
        <f t="shared" si="3"/>
        <v>22.999999999999918</v>
      </c>
      <c r="L23" s="45">
        <f t="shared" si="4"/>
        <v>4</v>
      </c>
      <c r="M23" s="54">
        <f t="shared" ca="1" si="5"/>
        <v>1000</v>
      </c>
      <c r="N23" s="45">
        <f t="shared" ca="1" si="0"/>
        <v>179.99999999999991</v>
      </c>
      <c r="O23" s="45">
        <f t="shared" si="6"/>
        <v>0.25</v>
      </c>
      <c r="P23" s="46">
        <f t="shared" si="7"/>
        <v>4.342905372259271E-2</v>
      </c>
      <c r="Q23" s="45">
        <f t="shared" si="8"/>
        <v>2.2999999999999918</v>
      </c>
      <c r="R23" s="45">
        <f t="shared" si="9"/>
        <v>2.5499999999999918</v>
      </c>
      <c r="S23" s="46">
        <f t="shared" si="10"/>
        <v>2.3434290537225846</v>
      </c>
    </row>
    <row r="24" spans="1:19" x14ac:dyDescent="0.25">
      <c r="A24" s="77">
        <v>36257</v>
      </c>
      <c r="B24">
        <v>1248</v>
      </c>
      <c r="D24">
        <v>0.01</v>
      </c>
      <c r="F24" s="67">
        <v>0.57013888888888886</v>
      </c>
      <c r="H24" s="67">
        <v>0.57152777777777775</v>
      </c>
      <c r="I24" s="44" t="str">
        <f t="shared" si="1"/>
        <v/>
      </c>
      <c r="J24" s="45">
        <f t="shared" si="2"/>
        <v>9.0000000000001279</v>
      </c>
      <c r="K24" s="45">
        <f t="shared" si="3"/>
        <v>1.9999999999999929</v>
      </c>
      <c r="L24" s="45">
        <f t="shared" si="4"/>
        <v>1</v>
      </c>
      <c r="M24" s="54">
        <f t="shared" ca="1" si="5"/>
        <v>1248</v>
      </c>
      <c r="N24" s="45" t="str">
        <f t="shared" si="0"/>
        <v/>
      </c>
      <c r="O24" s="45">
        <f t="shared" si="6"/>
        <v>9.0450000000001278</v>
      </c>
      <c r="P24" s="46">
        <f t="shared" si="7"/>
        <v>3.3803819386477683</v>
      </c>
      <c r="Q24" s="45">
        <f t="shared" si="8"/>
        <v>1.9999999999999931E-2</v>
      </c>
      <c r="R24" s="45">
        <f t="shared" si="9"/>
        <v>9.0650000000001274</v>
      </c>
      <c r="S24" s="46">
        <f t="shared" si="10"/>
        <v>3.4003819386477683</v>
      </c>
    </row>
    <row r="25" spans="1:19" x14ac:dyDescent="0.25">
      <c r="D25">
        <v>2</v>
      </c>
      <c r="F25" s="67">
        <v>0.57777777777777783</v>
      </c>
      <c r="H25" s="67">
        <v>0.62013888888888891</v>
      </c>
      <c r="I25" s="44" t="str">
        <f t="shared" si="1"/>
        <v/>
      </c>
      <c r="J25" s="45">
        <f t="shared" si="2"/>
        <v>9.9999999999999645</v>
      </c>
      <c r="K25" s="45">
        <f t="shared" si="3"/>
        <v>60.999999999999943</v>
      </c>
      <c r="L25" s="45">
        <f t="shared" si="4"/>
        <v>2</v>
      </c>
      <c r="M25" s="54">
        <f t="shared" ca="1" si="5"/>
        <v>1248</v>
      </c>
      <c r="N25" s="45" t="str">
        <f t="shared" si="0"/>
        <v/>
      </c>
      <c r="O25" s="45">
        <f t="shared" si="6"/>
        <v>509.99999999999818</v>
      </c>
      <c r="P25" s="46">
        <f t="shared" si="7"/>
        <v>250.50980564019335</v>
      </c>
      <c r="Q25" s="45">
        <f t="shared" si="8"/>
        <v>121.99999999999989</v>
      </c>
      <c r="R25" s="45">
        <f t="shared" si="9"/>
        <v>631.99999999999807</v>
      </c>
      <c r="S25" s="46">
        <f t="shared" si="10"/>
        <v>372.50980564019324</v>
      </c>
    </row>
    <row r="26" spans="1:19" x14ac:dyDescent="0.25">
      <c r="D26">
        <v>100</v>
      </c>
      <c r="F26" s="67">
        <v>0.62708333333333333</v>
      </c>
      <c r="H26" s="67">
        <v>0.63958333333333328</v>
      </c>
      <c r="I26" s="44">
        <f t="shared" si="1"/>
        <v>0.64305555555555549</v>
      </c>
      <c r="J26" s="45" t="str">
        <f t="shared" si="2"/>
        <v/>
      </c>
      <c r="K26" s="45">
        <f t="shared" si="3"/>
        <v>17.999999999999936</v>
      </c>
      <c r="L26" s="45">
        <f t="shared" si="4"/>
        <v>3</v>
      </c>
      <c r="M26" s="54">
        <f t="shared" ca="1" si="5"/>
        <v>1248</v>
      </c>
      <c r="N26" s="45">
        <f t="shared" ca="1" si="0"/>
        <v>157.99999999999991</v>
      </c>
      <c r="O26" s="45">
        <f t="shared" si="6"/>
        <v>250</v>
      </c>
      <c r="P26" s="46">
        <f t="shared" si="7"/>
        <v>27.143420404993254</v>
      </c>
      <c r="Q26" s="45">
        <f t="shared" si="8"/>
        <v>1799.9999999999936</v>
      </c>
      <c r="R26" s="45">
        <f t="shared" si="9"/>
        <v>2049.9999999999936</v>
      </c>
      <c r="S26" s="46">
        <f t="shared" si="10"/>
        <v>1827.143420404987</v>
      </c>
    </row>
    <row r="27" spans="1:19" x14ac:dyDescent="0.25">
      <c r="A27" s="77">
        <v>36258</v>
      </c>
      <c r="B27">
        <v>1234</v>
      </c>
      <c r="D27">
        <v>0.01</v>
      </c>
      <c r="F27" s="67">
        <v>0.57430555555555551</v>
      </c>
      <c r="H27" s="67">
        <v>0.57708333333333328</v>
      </c>
      <c r="I27" s="44" t="str">
        <f t="shared" si="1"/>
        <v/>
      </c>
      <c r="J27" s="45">
        <f t="shared" si="2"/>
        <v>7.000000000000135</v>
      </c>
      <c r="K27" s="45">
        <f t="shared" si="3"/>
        <v>3.9999999999999858</v>
      </c>
      <c r="L27" s="45">
        <f t="shared" si="4"/>
        <v>1</v>
      </c>
      <c r="M27" s="54">
        <f t="shared" ca="1" si="5"/>
        <v>1234</v>
      </c>
      <c r="N27" s="45" t="str">
        <f t="shared" si="0"/>
        <v/>
      </c>
      <c r="O27" s="45">
        <f t="shared" si="6"/>
        <v>0.38500000000000745</v>
      </c>
      <c r="P27" s="46">
        <f t="shared" si="7"/>
        <v>0.27361621771210098</v>
      </c>
      <c r="Q27" s="45">
        <f t="shared" si="8"/>
        <v>3.9999999999999862E-2</v>
      </c>
      <c r="R27" s="45">
        <f t="shared" si="9"/>
        <v>0.42500000000000732</v>
      </c>
      <c r="S27" s="46">
        <f t="shared" si="10"/>
        <v>0.31361621771210085</v>
      </c>
    </row>
    <row r="28" spans="1:19" x14ac:dyDescent="0.25">
      <c r="D28">
        <v>0.1</v>
      </c>
      <c r="F28" s="67">
        <v>0.58194444444444449</v>
      </c>
      <c r="H28" s="67">
        <v>0.5854166666666667</v>
      </c>
      <c r="I28" s="44" t="str">
        <f t="shared" si="1"/>
        <v/>
      </c>
      <c r="J28" s="45">
        <f t="shared" si="2"/>
        <v>6.9999999999999751</v>
      </c>
      <c r="K28" s="45">
        <f t="shared" si="3"/>
        <v>4.9999999999999822</v>
      </c>
      <c r="L28" s="45">
        <f t="shared" si="4"/>
        <v>2</v>
      </c>
      <c r="M28" s="54">
        <f t="shared" ca="1" si="5"/>
        <v>1234</v>
      </c>
      <c r="N28" s="45" t="str">
        <f t="shared" si="0"/>
        <v/>
      </c>
      <c r="O28" s="45">
        <f t="shared" si="6"/>
        <v>0.38499999999999862</v>
      </c>
      <c r="P28" s="46">
        <f t="shared" si="7"/>
        <v>0.27361621771209471</v>
      </c>
      <c r="Q28" s="45">
        <f t="shared" si="8"/>
        <v>0.49999999999999822</v>
      </c>
      <c r="R28" s="45">
        <f t="shared" si="9"/>
        <v>0.8849999999999969</v>
      </c>
      <c r="S28" s="46">
        <f t="shared" si="10"/>
        <v>0.77361621771209288</v>
      </c>
    </row>
    <row r="29" spans="1:19" x14ac:dyDescent="0.25">
      <c r="D29">
        <v>0.01</v>
      </c>
      <c r="F29" s="67">
        <v>0.59027777777777779</v>
      </c>
      <c r="H29" s="67">
        <v>0.59236111111111112</v>
      </c>
      <c r="I29" s="44">
        <f t="shared" si="1"/>
        <v>0.59583333333333333</v>
      </c>
      <c r="J29" s="45" t="str">
        <f t="shared" si="2"/>
        <v/>
      </c>
      <c r="K29" s="45">
        <f t="shared" si="3"/>
        <v>2.9999999999999893</v>
      </c>
      <c r="L29" s="45">
        <f t="shared" si="4"/>
        <v>3</v>
      </c>
      <c r="M29" s="54">
        <f t="shared" ca="1" si="5"/>
        <v>1234</v>
      </c>
      <c r="N29" s="45">
        <f t="shared" ca="1" si="0"/>
        <v>103.99999999999994</v>
      </c>
      <c r="O29" s="45">
        <f t="shared" si="6"/>
        <v>2.5000000000000001E-2</v>
      </c>
      <c r="P29" s="46">
        <f t="shared" si="7"/>
        <v>5.4281443780592247E-3</v>
      </c>
      <c r="Q29" s="45">
        <f t="shared" si="8"/>
        <v>2.9999999999999895E-2</v>
      </c>
      <c r="R29" s="45">
        <f t="shared" si="9"/>
        <v>5.4999999999999896E-2</v>
      </c>
      <c r="S29" s="46">
        <f t="shared" si="10"/>
        <v>3.542814437805912E-2</v>
      </c>
    </row>
    <row r="30" spans="1:19" x14ac:dyDescent="0.25">
      <c r="A30" s="77">
        <v>36258</v>
      </c>
      <c r="B30">
        <v>1432</v>
      </c>
      <c r="D30">
        <v>0.01</v>
      </c>
      <c r="F30" s="67">
        <v>0.66666666666666663</v>
      </c>
      <c r="H30" s="67">
        <v>0.67291666666666661</v>
      </c>
      <c r="I30" s="44" t="str">
        <f t="shared" si="1"/>
        <v/>
      </c>
      <c r="J30" s="45">
        <f t="shared" si="2"/>
        <v>6.0000000000001386</v>
      </c>
      <c r="K30" s="45">
        <f t="shared" si="3"/>
        <v>8.999999999999968</v>
      </c>
      <c r="L30" s="45">
        <f t="shared" si="4"/>
        <v>1</v>
      </c>
      <c r="M30" s="54">
        <f t="shared" ca="1" si="5"/>
        <v>1432</v>
      </c>
      <c r="N30" s="45" t="str">
        <f t="shared" si="0"/>
        <v/>
      </c>
      <c r="O30" s="45">
        <f t="shared" si="6"/>
        <v>0.33000000000000762</v>
      </c>
      <c r="P30" s="46">
        <f t="shared" si="7"/>
        <v>0.2345281866103732</v>
      </c>
      <c r="Q30" s="45">
        <f t="shared" si="8"/>
        <v>8.9999999999999677E-2</v>
      </c>
      <c r="R30" s="45">
        <f t="shared" si="9"/>
        <v>0.42000000000000731</v>
      </c>
      <c r="S30" s="46">
        <f t="shared" si="10"/>
        <v>0.32452818661037286</v>
      </c>
    </row>
    <row r="31" spans="1:19" x14ac:dyDescent="0.25">
      <c r="D31">
        <v>0.1</v>
      </c>
      <c r="F31" s="67">
        <v>0.67708333333333337</v>
      </c>
      <c r="H31" s="67">
        <v>0.6791666666666667</v>
      </c>
      <c r="I31" s="44">
        <f t="shared" si="1"/>
        <v>0.68263888888888891</v>
      </c>
      <c r="J31" s="45" t="str">
        <f t="shared" si="2"/>
        <v/>
      </c>
      <c r="K31" s="45">
        <f t="shared" si="3"/>
        <v>2.9999999999999893</v>
      </c>
      <c r="L31" s="45">
        <f t="shared" si="4"/>
        <v>2</v>
      </c>
      <c r="M31" s="54">
        <f t="shared" ca="1" si="5"/>
        <v>1432</v>
      </c>
      <c r="N31" s="45">
        <f t="shared" ca="1" si="0"/>
        <v>111.00000000000009</v>
      </c>
      <c r="O31" s="45">
        <f t="shared" si="6"/>
        <v>0.25</v>
      </c>
      <c r="P31" s="46">
        <f t="shared" si="7"/>
        <v>4.342905372259271E-2</v>
      </c>
      <c r="Q31" s="45">
        <f t="shared" si="8"/>
        <v>0.29999999999999893</v>
      </c>
      <c r="R31" s="45">
        <f t="shared" si="9"/>
        <v>0.54999999999999893</v>
      </c>
      <c r="S31" s="46">
        <f t="shared" si="10"/>
        <v>0.34342905372259164</v>
      </c>
    </row>
    <row r="32" spans="1:19" x14ac:dyDescent="0.25">
      <c r="A32" s="77">
        <v>36259</v>
      </c>
      <c r="B32">
        <v>1436</v>
      </c>
      <c r="D32">
        <v>0.01</v>
      </c>
      <c r="F32" s="67">
        <v>0.65416666666666667</v>
      </c>
      <c r="H32" s="67">
        <v>0.65694444444444444</v>
      </c>
      <c r="I32" s="44" t="str">
        <f t="shared" si="1"/>
        <v/>
      </c>
      <c r="J32" s="45">
        <f t="shared" si="2"/>
        <v>8.999999999999968</v>
      </c>
      <c r="K32" s="45">
        <f t="shared" si="3"/>
        <v>3.9999999999999858</v>
      </c>
      <c r="L32" s="45">
        <f t="shared" si="4"/>
        <v>1</v>
      </c>
      <c r="M32" s="54">
        <f t="shared" ca="1" si="5"/>
        <v>1436</v>
      </c>
      <c r="N32" s="45" t="str">
        <f t="shared" si="0"/>
        <v/>
      </c>
      <c r="O32" s="45">
        <f t="shared" si="6"/>
        <v>0.49499999999999822</v>
      </c>
      <c r="P32" s="46">
        <f t="shared" si="7"/>
        <v>0.3517922799155504</v>
      </c>
      <c r="Q32" s="45">
        <f t="shared" si="8"/>
        <v>3.9999999999999862E-2</v>
      </c>
      <c r="R32" s="45">
        <f t="shared" si="9"/>
        <v>0.53499999999999803</v>
      </c>
      <c r="S32" s="46">
        <f t="shared" si="10"/>
        <v>0.39179227991555027</v>
      </c>
    </row>
    <row r="33" spans="1:19" x14ac:dyDescent="0.25">
      <c r="D33">
        <v>0.1</v>
      </c>
      <c r="F33" s="67">
        <v>0.66319444444444442</v>
      </c>
      <c r="H33" s="67">
        <v>0.66736111111111107</v>
      </c>
      <c r="I33" s="44">
        <f t="shared" si="1"/>
        <v>0.67083333333333328</v>
      </c>
      <c r="J33" s="45" t="str">
        <f t="shared" si="2"/>
        <v/>
      </c>
      <c r="K33" s="45">
        <f t="shared" si="3"/>
        <v>5.9999999999999787</v>
      </c>
      <c r="L33" s="45">
        <f t="shared" si="4"/>
        <v>2</v>
      </c>
      <c r="M33" s="54">
        <f t="shared" ca="1" si="5"/>
        <v>1436</v>
      </c>
      <c r="N33" s="45">
        <f t="shared" ca="1" si="0"/>
        <v>90</v>
      </c>
      <c r="O33" s="45">
        <f t="shared" si="6"/>
        <v>0.25</v>
      </c>
      <c r="P33" s="46">
        <f t="shared" si="7"/>
        <v>4.342905372259271E-2</v>
      </c>
      <c r="Q33" s="45">
        <f t="shared" si="8"/>
        <v>0.59999999999999787</v>
      </c>
      <c r="R33" s="45">
        <f t="shared" si="9"/>
        <v>0.84999999999999787</v>
      </c>
      <c r="S33" s="46">
        <f t="shared" si="10"/>
        <v>0.64342905372259063</v>
      </c>
    </row>
    <row r="34" spans="1:19" x14ac:dyDescent="0.25">
      <c r="A34" s="77">
        <v>36263</v>
      </c>
      <c r="B34">
        <v>1518</v>
      </c>
      <c r="D34">
        <v>0.01</v>
      </c>
      <c r="F34" s="67">
        <v>0.66319444444444442</v>
      </c>
      <c r="H34" s="67">
        <v>0.69236111111111109</v>
      </c>
      <c r="I34" s="44" t="str">
        <f t="shared" si="1"/>
        <v/>
      </c>
      <c r="J34" s="45">
        <f t="shared" si="2"/>
        <v>0</v>
      </c>
      <c r="K34" s="45">
        <f t="shared" si="3"/>
        <v>42.000000000000014</v>
      </c>
      <c r="L34" s="45">
        <f t="shared" si="4"/>
        <v>1</v>
      </c>
      <c r="M34" s="54">
        <f t="shared" ca="1" si="5"/>
        <v>1518</v>
      </c>
      <c r="N34" s="45" t="str">
        <f t="shared" si="0"/>
        <v/>
      </c>
      <c r="O34" s="45">
        <f t="shared" si="6"/>
        <v>0</v>
      </c>
      <c r="P34" s="46">
        <f t="shared" si="7"/>
        <v>0</v>
      </c>
      <c r="Q34" s="45">
        <f t="shared" si="8"/>
        <v>0.42000000000000015</v>
      </c>
      <c r="R34" s="45">
        <f t="shared" si="9"/>
        <v>0.42000000000000015</v>
      </c>
      <c r="S34" s="46">
        <f t="shared" si="10"/>
        <v>0.42000000000000015</v>
      </c>
    </row>
    <row r="35" spans="1:19" x14ac:dyDescent="0.25">
      <c r="D35">
        <v>0.1</v>
      </c>
      <c r="F35" s="67">
        <v>0.69236111111111109</v>
      </c>
      <c r="H35" s="67">
        <v>0.73749999999999993</v>
      </c>
      <c r="I35" s="44" t="str">
        <f t="shared" si="1"/>
        <v/>
      </c>
      <c r="J35" s="45">
        <f t="shared" si="2"/>
        <v>9.0000000000001279</v>
      </c>
      <c r="K35" s="45">
        <f t="shared" si="3"/>
        <v>64.999999999999929</v>
      </c>
      <c r="L35" s="45">
        <f t="shared" si="4"/>
        <v>2</v>
      </c>
      <c r="M35" s="54">
        <f t="shared" ca="1" si="5"/>
        <v>1518</v>
      </c>
      <c r="N35" s="45" t="str">
        <f t="shared" si="0"/>
        <v/>
      </c>
      <c r="O35" s="45">
        <f t="shared" si="6"/>
        <v>0.49500000000000705</v>
      </c>
      <c r="P35" s="46">
        <f t="shared" si="7"/>
        <v>0.35179227991555656</v>
      </c>
      <c r="Q35" s="45">
        <f t="shared" si="8"/>
        <v>6.4999999999999929</v>
      </c>
      <c r="R35" s="45">
        <f t="shared" si="9"/>
        <v>6.9950000000000001</v>
      </c>
      <c r="S35" s="46">
        <f t="shared" si="10"/>
        <v>6.8517922799155491</v>
      </c>
    </row>
    <row r="36" spans="1:19" x14ac:dyDescent="0.25">
      <c r="D36">
        <v>0.01</v>
      </c>
      <c r="F36" s="67">
        <v>0.74375000000000002</v>
      </c>
      <c r="H36" s="67">
        <v>0.74583333333333324</v>
      </c>
      <c r="I36" s="44" t="str">
        <f t="shared" si="1"/>
        <v/>
      </c>
      <c r="J36" s="45">
        <f t="shared" si="2"/>
        <v>9.0000000000001279</v>
      </c>
      <c r="K36" s="45">
        <f t="shared" si="3"/>
        <v>2.9999999999998295</v>
      </c>
      <c r="L36" s="45">
        <f t="shared" si="4"/>
        <v>3</v>
      </c>
      <c r="M36" s="54">
        <f t="shared" ca="1" si="5"/>
        <v>1518</v>
      </c>
      <c r="N36" s="45" t="str">
        <f t="shared" si="0"/>
        <v/>
      </c>
      <c r="O36" s="45">
        <f t="shared" si="6"/>
        <v>2.7450000000000387</v>
      </c>
      <c r="P36" s="46">
        <f t="shared" si="7"/>
        <v>1.2969420246517034</v>
      </c>
      <c r="Q36" s="45">
        <f t="shared" si="8"/>
        <v>2.9999999999998295E-2</v>
      </c>
      <c r="R36" s="45">
        <f t="shared" si="9"/>
        <v>2.7750000000000372</v>
      </c>
      <c r="S36" s="46">
        <f t="shared" si="10"/>
        <v>1.3269420246517016</v>
      </c>
    </row>
    <row r="37" spans="1:19" x14ac:dyDescent="0.25">
      <c r="D37">
        <v>0.6</v>
      </c>
      <c r="F37" s="67">
        <v>0.75208333333333333</v>
      </c>
      <c r="H37" s="67">
        <v>0.75486111111111109</v>
      </c>
      <c r="I37" s="44">
        <f t="shared" ref="I37" si="22">IF(OR(A38&lt;&gt;"",D38=""),H37+TIME(0,5,0),"")</f>
        <v>0.7583333333333333</v>
      </c>
      <c r="J37" s="45" t="str">
        <f t="shared" ref="J37" si="23">IF(AND(OR(AND(A37&lt;&gt;"",A38=""),AND(A37="",A38="")),D38&lt;&gt;""),(F38-H37)*1440,"")</f>
        <v/>
      </c>
      <c r="K37" s="45">
        <f t="shared" ref="K37" si="24">(H37-F37)*1440</f>
        <v>3.9999999999999858</v>
      </c>
      <c r="L37" s="45">
        <f t="shared" ref="L37" si="25">IF(A37&lt;&gt;"",1,L36+1)</f>
        <v>4</v>
      </c>
      <c r="M37" s="54">
        <f t="shared" ref="M37" ca="1" si="26">OFFSET(B37,-L37+1,0)</f>
        <v>1518</v>
      </c>
      <c r="N37" s="45">
        <f t="shared" ref="N37" ca="1" si="27">IF(I37&lt;&gt;"",(I37-VALUE(CONCATENATE(LEFT(M37,LEN(M37)-2),":",RIGHT(M37,2))))*1440,"")</f>
        <v>173.99999999999986</v>
      </c>
      <c r="O37" s="45">
        <f t="shared" ref="O37" si="28">IF(J37&lt;&gt;"",(D37+D38)*J37/2,D37*5/2)</f>
        <v>1.5</v>
      </c>
      <c r="P37" s="46">
        <f t="shared" ref="P37" si="29">IF(J37&lt;&gt;"",(D38-D37)*J37/LN((D38+0.000001)/(D37+0.000001)),-5*(D37-0.000001)/(LN(1/D37)-13.8155))</f>
        <v>0.22548428583557498</v>
      </c>
      <c r="Q37" s="45">
        <f t="shared" ref="Q37" si="30">(D37*K37)</f>
        <v>2.3999999999999915</v>
      </c>
      <c r="R37" s="45">
        <f t="shared" ref="R37" si="31">O37+Q37</f>
        <v>3.8999999999999915</v>
      </c>
      <c r="S37" s="46">
        <f t="shared" ref="S37" si="32">P37+Q37</f>
        <v>2.6254842858355665</v>
      </c>
    </row>
    <row r="38" spans="1:19" x14ac:dyDescent="0.25">
      <c r="A38" s="77">
        <v>36263</v>
      </c>
      <c r="B38" s="67">
        <v>0.78749999999999998</v>
      </c>
      <c r="D38">
        <v>0.01</v>
      </c>
      <c r="F38" s="67">
        <v>0.80208333333333337</v>
      </c>
      <c r="H38" s="67">
        <v>0.81527777777777777</v>
      </c>
      <c r="I38" s="44" t="str">
        <f t="shared" si="1"/>
        <v/>
      </c>
      <c r="J38" s="45">
        <f>IF(AND(OR(AND(A38&lt;&gt;"",A39=""),AND(A38="",A39="")),D39&lt;&gt;""),(F39-H38)*1440,"")</f>
        <v>0.99999999999999645</v>
      </c>
      <c r="K38" s="45">
        <f t="shared" si="3"/>
        <v>18.999999999999932</v>
      </c>
      <c r="L38" s="45">
        <f>IF(A38&lt;&gt;"",1,#REF!+1)</f>
        <v>1</v>
      </c>
      <c r="M38" s="54">
        <f t="shared" ca="1" si="5"/>
        <v>0.78749999999999998</v>
      </c>
      <c r="N38" s="45" t="str">
        <f t="shared" si="0"/>
        <v/>
      </c>
      <c r="O38" s="45">
        <f t="shared" si="6"/>
        <v>5.4999999999999806E-2</v>
      </c>
      <c r="P38" s="46">
        <f t="shared" si="7"/>
        <v>3.9088031101727823E-2</v>
      </c>
      <c r="Q38" s="45">
        <f t="shared" si="8"/>
        <v>0.18999999999999934</v>
      </c>
      <c r="R38" s="45">
        <f t="shared" si="9"/>
        <v>0.24499999999999914</v>
      </c>
      <c r="S38" s="46">
        <f t="shared" si="10"/>
        <v>0.22908803110172715</v>
      </c>
    </row>
    <row r="39" spans="1:19" x14ac:dyDescent="0.25">
      <c r="D39">
        <v>0.1</v>
      </c>
      <c r="F39" s="67">
        <v>0.81597222222222221</v>
      </c>
      <c r="H39" s="67">
        <v>0.84027777777777779</v>
      </c>
      <c r="I39" s="44" t="str">
        <f t="shared" si="1"/>
        <v/>
      </c>
      <c r="J39" s="45">
        <f>IF(AND(OR(AND(A39&lt;&gt;"",A40=""),AND(A39="",A40="")),D40&lt;&gt;""),(F40-H39)*1440,"")</f>
        <v>0.99999999999999645</v>
      </c>
      <c r="K39" s="45">
        <f t="shared" si="3"/>
        <v>35.000000000000036</v>
      </c>
      <c r="L39" s="45">
        <f t="shared" si="4"/>
        <v>2</v>
      </c>
      <c r="M39" s="54">
        <f t="shared" ca="1" si="5"/>
        <v>0.78749999999999998</v>
      </c>
      <c r="N39" s="45" t="str">
        <f t="shared" si="0"/>
        <v/>
      </c>
      <c r="O39" s="45">
        <f>IF(J39&lt;&gt;"",(D39+D40)*J39/2,D39*5/2)</f>
        <v>5.4999999999999806E-2</v>
      </c>
      <c r="P39" s="46">
        <f t="shared" si="7"/>
        <v>3.9088031101727816E-2</v>
      </c>
      <c r="Q39" s="45">
        <f t="shared" si="8"/>
        <v>3.5000000000000036</v>
      </c>
      <c r="R39" s="45">
        <f t="shared" si="9"/>
        <v>3.5550000000000033</v>
      </c>
      <c r="S39" s="46">
        <f t="shared" si="10"/>
        <v>3.5390880311017314</v>
      </c>
    </row>
    <row r="40" spans="1:19" x14ac:dyDescent="0.25">
      <c r="D40">
        <v>0.01</v>
      </c>
      <c r="F40" s="67">
        <v>0.84097222222222223</v>
      </c>
      <c r="H40" s="67">
        <v>0.84861111111111109</v>
      </c>
      <c r="I40" s="44" t="str">
        <f t="shared" si="1"/>
        <v/>
      </c>
      <c r="J40" s="45">
        <f t="shared" ref="J40:J103" si="33">IF(AND(OR(AND(A40&lt;&gt;"",A41=""),AND(A40="",A41="")),D41&lt;&gt;""),(F41-H40)*1440,"")</f>
        <v>18.000000000000096</v>
      </c>
      <c r="K40" s="45">
        <f t="shared" si="3"/>
        <v>10.999999999999961</v>
      </c>
      <c r="L40" s="45">
        <f t="shared" si="4"/>
        <v>3</v>
      </c>
      <c r="M40" s="54">
        <f t="shared" ca="1" si="5"/>
        <v>0.78749999999999998</v>
      </c>
      <c r="N40" s="45" t="str">
        <f t="shared" si="0"/>
        <v/>
      </c>
      <c r="O40" s="45">
        <f t="shared" si="6"/>
        <v>0.99000000000000532</v>
      </c>
      <c r="P40" s="46">
        <f t="shared" si="7"/>
        <v>0.70358455983110701</v>
      </c>
      <c r="Q40" s="45">
        <f t="shared" si="8"/>
        <v>0.10999999999999961</v>
      </c>
      <c r="R40" s="45">
        <f t="shared" si="9"/>
        <v>1.100000000000005</v>
      </c>
      <c r="S40" s="46">
        <f t="shared" si="10"/>
        <v>0.81358455983110667</v>
      </c>
    </row>
    <row r="41" spans="1:19" x14ac:dyDescent="0.25">
      <c r="D41">
        <v>0.1</v>
      </c>
      <c r="F41" s="67">
        <v>0.86111111111111116</v>
      </c>
      <c r="H41" s="67">
        <v>0.86736111111111114</v>
      </c>
      <c r="I41" s="44" t="str">
        <f t="shared" si="1"/>
        <v/>
      </c>
      <c r="J41" s="45">
        <f t="shared" si="33"/>
        <v>5.9999999999999787</v>
      </c>
      <c r="K41" s="45">
        <f t="shared" si="3"/>
        <v>8.999999999999968</v>
      </c>
      <c r="L41" s="45">
        <f t="shared" si="4"/>
        <v>4</v>
      </c>
      <c r="M41" s="54">
        <f t="shared" ca="1" si="5"/>
        <v>0.78749999999999998</v>
      </c>
      <c r="N41" s="45" t="str">
        <f t="shared" si="0"/>
        <v/>
      </c>
      <c r="O41" s="45">
        <f t="shared" si="6"/>
        <v>3.2999999999999887</v>
      </c>
      <c r="P41" s="46">
        <f t="shared" si="7"/>
        <v>2.3451993687914396</v>
      </c>
      <c r="Q41" s="45">
        <f t="shared" si="8"/>
        <v>0.8999999999999968</v>
      </c>
      <c r="R41" s="45">
        <f t="shared" si="9"/>
        <v>4.1999999999999851</v>
      </c>
      <c r="S41" s="46">
        <f t="shared" si="10"/>
        <v>3.2451993687914364</v>
      </c>
    </row>
    <row r="42" spans="1:19" x14ac:dyDescent="0.25">
      <c r="D42">
        <v>1</v>
      </c>
      <c r="F42" s="67">
        <v>0.87152777777777779</v>
      </c>
      <c r="H42" s="67">
        <v>0.875</v>
      </c>
      <c r="I42" s="44" t="str">
        <f t="shared" si="1"/>
        <v/>
      </c>
      <c r="J42" s="45">
        <f t="shared" si="33"/>
        <v>7.9999999999999716</v>
      </c>
      <c r="K42" s="45">
        <f t="shared" si="3"/>
        <v>4.9999999999999822</v>
      </c>
      <c r="L42" s="45">
        <f t="shared" si="4"/>
        <v>5</v>
      </c>
      <c r="M42" s="54">
        <f t="shared" ca="1" si="5"/>
        <v>0.78749999999999998</v>
      </c>
      <c r="N42" s="45" t="str">
        <f t="shared" si="0"/>
        <v/>
      </c>
      <c r="O42" s="45">
        <f t="shared" si="6"/>
        <v>43.999999999999844</v>
      </c>
      <c r="P42" s="46">
        <f t="shared" si="7"/>
        <v>31.269214919070041</v>
      </c>
      <c r="Q42" s="45">
        <f t="shared" si="8"/>
        <v>4.9999999999999822</v>
      </c>
      <c r="R42" s="45">
        <f t="shared" si="9"/>
        <v>48.999999999999829</v>
      </c>
      <c r="S42" s="46">
        <f t="shared" si="10"/>
        <v>36.269214919070023</v>
      </c>
    </row>
    <row r="43" spans="1:19" x14ac:dyDescent="0.25">
      <c r="D43">
        <v>10</v>
      </c>
      <c r="F43" s="67">
        <v>0.88055555555555554</v>
      </c>
      <c r="H43" s="67">
        <v>0.88402777777777775</v>
      </c>
      <c r="I43" s="44" t="str">
        <f t="shared" si="1"/>
        <v/>
      </c>
      <c r="J43" s="45">
        <f t="shared" si="33"/>
        <v>5.0000000000001421</v>
      </c>
      <c r="K43" s="45">
        <f t="shared" si="3"/>
        <v>4.9999999999999822</v>
      </c>
      <c r="L43" s="45">
        <f t="shared" si="4"/>
        <v>6</v>
      </c>
      <c r="M43" s="54">
        <f t="shared" ca="1" si="5"/>
        <v>0.78749999999999998</v>
      </c>
      <c r="N43" s="45" t="str">
        <f t="shared" si="0"/>
        <v/>
      </c>
      <c r="O43" s="45">
        <f t="shared" si="6"/>
        <v>275.00000000000784</v>
      </c>
      <c r="P43" s="46">
        <f t="shared" si="7"/>
        <v>195.43252449524246</v>
      </c>
      <c r="Q43" s="45">
        <f t="shared" si="8"/>
        <v>49.999999999999822</v>
      </c>
      <c r="R43" s="45">
        <f t="shared" si="9"/>
        <v>325.00000000000767</v>
      </c>
      <c r="S43" s="46">
        <f t="shared" si="10"/>
        <v>245.43252449524229</v>
      </c>
    </row>
    <row r="44" spans="1:19" x14ac:dyDescent="0.25">
      <c r="D44">
        <v>100</v>
      </c>
      <c r="F44" s="67">
        <v>0.88750000000000007</v>
      </c>
      <c r="H44" s="67">
        <v>0.89027777777777783</v>
      </c>
      <c r="I44" s="44" t="str">
        <f t="shared" si="1"/>
        <v/>
      </c>
      <c r="J44" s="45">
        <f t="shared" si="33"/>
        <v>2.9999999999999893</v>
      </c>
      <c r="K44" s="45">
        <f t="shared" si="3"/>
        <v>3.9999999999999858</v>
      </c>
      <c r="L44" s="45">
        <f t="shared" si="4"/>
        <v>7</v>
      </c>
      <c r="M44" s="54">
        <f t="shared" ca="1" si="5"/>
        <v>0.78749999999999998</v>
      </c>
      <c r="N44" s="45" t="str">
        <f t="shared" si="0"/>
        <v/>
      </c>
      <c r="O44" s="45">
        <f t="shared" si="6"/>
        <v>419.99999999999852</v>
      </c>
      <c r="P44" s="46">
        <f t="shared" si="7"/>
        <v>408.31140981172558</v>
      </c>
      <c r="Q44" s="45">
        <f t="shared" si="8"/>
        <v>399.99999999999858</v>
      </c>
      <c r="R44" s="45">
        <f t="shared" si="9"/>
        <v>819.99999999999704</v>
      </c>
      <c r="S44" s="46">
        <f t="shared" si="10"/>
        <v>808.31140981172416</v>
      </c>
    </row>
    <row r="45" spans="1:19" x14ac:dyDescent="0.25">
      <c r="D45">
        <v>180</v>
      </c>
      <c r="F45" s="67">
        <v>0.89236111111111116</v>
      </c>
      <c r="H45" s="67">
        <v>0.89722222222222225</v>
      </c>
      <c r="I45" s="44">
        <f t="shared" si="1"/>
        <v>0.90069444444444446</v>
      </c>
      <c r="J45" s="45" t="str">
        <f t="shared" si="33"/>
        <v/>
      </c>
      <c r="K45" s="45">
        <f t="shared" si="3"/>
        <v>6.9999999999999751</v>
      </c>
      <c r="L45" s="45">
        <f t="shared" si="4"/>
        <v>8</v>
      </c>
      <c r="M45" s="54">
        <f t="shared" ca="1" si="5"/>
        <v>0.78749999999999998</v>
      </c>
      <c r="N45" s="45" t="e">
        <f t="shared" ca="1" si="0"/>
        <v>#VALUE!</v>
      </c>
      <c r="O45" s="45">
        <f t="shared" si="6"/>
        <v>450</v>
      </c>
      <c r="P45" s="46">
        <f t="shared" si="7"/>
        <v>47.347346607878421</v>
      </c>
      <c r="Q45" s="45">
        <f t="shared" si="8"/>
        <v>1259.9999999999955</v>
      </c>
      <c r="R45" s="45">
        <f t="shared" si="9"/>
        <v>1709.9999999999955</v>
      </c>
      <c r="S45" s="46">
        <f t="shared" si="10"/>
        <v>1307.347346607874</v>
      </c>
    </row>
    <row r="46" spans="1:19" x14ac:dyDescent="0.25">
      <c r="A46" s="77">
        <v>36264</v>
      </c>
      <c r="B46">
        <v>815</v>
      </c>
      <c r="D46">
        <v>0.01</v>
      </c>
      <c r="F46" s="67">
        <v>0.3743055555555555</v>
      </c>
      <c r="H46" s="67">
        <v>0.37638888888888888</v>
      </c>
      <c r="I46" s="44" t="str">
        <f t="shared" si="1"/>
        <v/>
      </c>
      <c r="J46" s="45">
        <f t="shared" si="33"/>
        <v>5.9999999999999787</v>
      </c>
      <c r="K46" s="45">
        <f t="shared" si="3"/>
        <v>3.0000000000000693</v>
      </c>
      <c r="L46" s="45">
        <f t="shared" si="4"/>
        <v>1</v>
      </c>
      <c r="M46" s="54">
        <f t="shared" ca="1" si="5"/>
        <v>815</v>
      </c>
      <c r="N46" s="45" t="str">
        <f t="shared" si="0"/>
        <v/>
      </c>
      <c r="O46" s="45">
        <f t="shared" si="6"/>
        <v>0.32999999999999885</v>
      </c>
      <c r="P46" s="46">
        <f t="shared" si="7"/>
        <v>0.23452818661036695</v>
      </c>
      <c r="Q46" s="45">
        <f t="shared" si="8"/>
        <v>3.0000000000000693E-2</v>
      </c>
      <c r="R46" s="45">
        <f t="shared" si="9"/>
        <v>0.35999999999999954</v>
      </c>
      <c r="S46" s="46">
        <f t="shared" si="10"/>
        <v>0.26452818661036764</v>
      </c>
    </row>
    <row r="47" spans="1:19" x14ac:dyDescent="0.25">
      <c r="D47">
        <v>0.1</v>
      </c>
      <c r="F47" s="67">
        <v>0.38055555555555554</v>
      </c>
      <c r="H47" s="67">
        <v>0.38819444444444445</v>
      </c>
      <c r="I47" s="44" t="str">
        <f t="shared" si="1"/>
        <v/>
      </c>
      <c r="J47" s="45">
        <f t="shared" si="33"/>
        <v>14.999999999999947</v>
      </c>
      <c r="K47" s="45">
        <f t="shared" si="3"/>
        <v>11.000000000000041</v>
      </c>
      <c r="L47" s="45">
        <f t="shared" si="4"/>
        <v>2</v>
      </c>
      <c r="M47" s="54">
        <f t="shared" ca="1" si="5"/>
        <v>815</v>
      </c>
      <c r="N47" s="45" t="str">
        <f t="shared" si="0"/>
        <v/>
      </c>
      <c r="O47" s="45">
        <f t="shared" si="6"/>
        <v>750.74999999999727</v>
      </c>
      <c r="P47" s="46">
        <f t="shared" si="7"/>
        <v>216.93040743399411</v>
      </c>
      <c r="Q47" s="45">
        <f t="shared" si="8"/>
        <v>1.1000000000000041</v>
      </c>
      <c r="R47" s="45">
        <f t="shared" si="9"/>
        <v>751.84999999999729</v>
      </c>
      <c r="S47" s="46">
        <f t="shared" si="10"/>
        <v>218.0304074339941</v>
      </c>
    </row>
    <row r="48" spans="1:19" x14ac:dyDescent="0.25">
      <c r="D48">
        <v>100</v>
      </c>
      <c r="F48" s="67">
        <v>0.39861111111111108</v>
      </c>
      <c r="H48" s="67">
        <v>0.43263888888888885</v>
      </c>
      <c r="I48" s="44" t="str">
        <f t="shared" si="1"/>
        <v/>
      </c>
      <c r="J48" s="45">
        <f t="shared" si="33"/>
        <v>10.000000000000124</v>
      </c>
      <c r="K48" s="45">
        <f t="shared" si="3"/>
        <v>48.999999999999986</v>
      </c>
      <c r="L48" s="45">
        <f t="shared" si="4"/>
        <v>3</v>
      </c>
      <c r="M48" s="54">
        <f t="shared" ca="1" si="5"/>
        <v>815</v>
      </c>
      <c r="N48" s="45" t="str">
        <f t="shared" si="0"/>
        <v/>
      </c>
      <c r="O48" s="45">
        <f t="shared" si="6"/>
        <v>500.5000000000062</v>
      </c>
      <c r="P48" s="46">
        <f t="shared" si="7"/>
        <v>144.62027162266506</v>
      </c>
      <c r="Q48" s="45">
        <f t="shared" si="8"/>
        <v>4899.9999999999982</v>
      </c>
      <c r="R48" s="45">
        <f t="shared" si="9"/>
        <v>5400.5000000000045</v>
      </c>
      <c r="S48" s="46">
        <f t="shared" si="10"/>
        <v>5044.6202716226635</v>
      </c>
    </row>
    <row r="49" spans="1:19" x14ac:dyDescent="0.25">
      <c r="D49">
        <v>0.1</v>
      </c>
      <c r="F49" s="67">
        <v>0.43958333333333338</v>
      </c>
      <c r="H49" s="67">
        <v>0.44375000000000003</v>
      </c>
      <c r="I49" s="44">
        <f t="shared" si="1"/>
        <v>0.44722222222222224</v>
      </c>
      <c r="J49" s="45" t="str">
        <f t="shared" si="33"/>
        <v/>
      </c>
      <c r="K49" s="45">
        <f t="shared" si="3"/>
        <v>5.9999999999999787</v>
      </c>
      <c r="L49" s="45">
        <f t="shared" si="4"/>
        <v>4</v>
      </c>
      <c r="M49" s="54">
        <f t="shared" ca="1" si="5"/>
        <v>815</v>
      </c>
      <c r="N49" s="45">
        <f t="shared" ca="1" si="0"/>
        <v>149.00000000000003</v>
      </c>
      <c r="O49" s="45">
        <f t="shared" si="6"/>
        <v>0.25</v>
      </c>
      <c r="P49" s="46">
        <f t="shared" si="7"/>
        <v>4.342905372259271E-2</v>
      </c>
      <c r="Q49" s="45">
        <f t="shared" si="8"/>
        <v>0.59999999999999787</v>
      </c>
      <c r="R49" s="45">
        <f t="shared" si="9"/>
        <v>0.84999999999999787</v>
      </c>
      <c r="S49" s="46">
        <f t="shared" si="10"/>
        <v>0.64342905372259063</v>
      </c>
    </row>
    <row r="50" spans="1:19" x14ac:dyDescent="0.25">
      <c r="A50" s="77">
        <v>36264</v>
      </c>
      <c r="B50">
        <v>1435</v>
      </c>
      <c r="D50">
        <v>0.01</v>
      </c>
      <c r="F50" s="67">
        <v>0.65833333333333333</v>
      </c>
      <c r="H50" s="67">
        <v>0.66736111111111107</v>
      </c>
      <c r="I50" s="44" t="str">
        <f t="shared" si="1"/>
        <v/>
      </c>
      <c r="J50" s="45">
        <f t="shared" si="33"/>
        <v>6.0000000000001386</v>
      </c>
      <c r="K50" s="45">
        <f t="shared" si="3"/>
        <v>12.999999999999954</v>
      </c>
      <c r="L50" s="45">
        <f t="shared" si="4"/>
        <v>1</v>
      </c>
      <c r="M50" s="54">
        <f t="shared" ca="1" si="5"/>
        <v>1435</v>
      </c>
      <c r="N50" s="45" t="str">
        <f t="shared" si="0"/>
        <v/>
      </c>
      <c r="O50" s="45">
        <f t="shared" si="6"/>
        <v>0.33000000000000762</v>
      </c>
      <c r="P50" s="46">
        <f t="shared" si="7"/>
        <v>0.2345281866103732</v>
      </c>
      <c r="Q50" s="45">
        <f t="shared" si="8"/>
        <v>0.12999999999999953</v>
      </c>
      <c r="R50" s="45">
        <f t="shared" si="9"/>
        <v>0.46000000000000718</v>
      </c>
      <c r="S50" s="46">
        <f t="shared" si="10"/>
        <v>0.36452818661037273</v>
      </c>
    </row>
    <row r="51" spans="1:19" x14ac:dyDescent="0.25">
      <c r="D51">
        <v>0.1</v>
      </c>
      <c r="F51" s="67">
        <v>0.67152777777777783</v>
      </c>
      <c r="H51" s="67">
        <v>0.67291666666666661</v>
      </c>
      <c r="I51" s="44">
        <f t="shared" si="1"/>
        <v>0.67638888888888882</v>
      </c>
      <c r="J51" s="45" t="str">
        <f t="shared" si="33"/>
        <v/>
      </c>
      <c r="K51" s="45">
        <f t="shared" si="3"/>
        <v>1.999999999999833</v>
      </c>
      <c r="L51" s="45">
        <f t="shared" si="4"/>
        <v>2</v>
      </c>
      <c r="M51" s="54">
        <f t="shared" ca="1" si="5"/>
        <v>1435</v>
      </c>
      <c r="N51" s="45">
        <f t="shared" ca="1" si="0"/>
        <v>98.999999999999801</v>
      </c>
      <c r="O51" s="45">
        <f t="shared" si="6"/>
        <v>0.25</v>
      </c>
      <c r="P51" s="46">
        <f t="shared" si="7"/>
        <v>4.342905372259271E-2</v>
      </c>
      <c r="Q51" s="45">
        <f t="shared" si="8"/>
        <v>0.1999999999999833</v>
      </c>
      <c r="R51" s="45">
        <f t="shared" si="9"/>
        <v>0.4499999999999833</v>
      </c>
      <c r="S51" s="46">
        <f t="shared" si="10"/>
        <v>0.24342905372257601</v>
      </c>
    </row>
    <row r="52" spans="1:19" x14ac:dyDescent="0.25">
      <c r="A52" s="77">
        <v>36265</v>
      </c>
      <c r="B52">
        <v>1243</v>
      </c>
      <c r="D52">
        <v>0.01</v>
      </c>
      <c r="F52" s="67">
        <v>0.5805555555555556</v>
      </c>
      <c r="H52" s="67">
        <v>0.58402777777777781</v>
      </c>
      <c r="I52" s="44" t="str">
        <f t="shared" si="1"/>
        <v/>
      </c>
      <c r="J52" s="45">
        <f t="shared" si="33"/>
        <v>6.9999999999999751</v>
      </c>
      <c r="K52" s="45">
        <f t="shared" si="3"/>
        <v>4.9999999999999822</v>
      </c>
      <c r="L52" s="45">
        <f t="shared" si="4"/>
        <v>1</v>
      </c>
      <c r="M52" s="54">
        <f t="shared" ca="1" si="5"/>
        <v>1243</v>
      </c>
      <c r="N52" s="45" t="str">
        <f t="shared" si="0"/>
        <v/>
      </c>
      <c r="O52" s="45">
        <f t="shared" si="6"/>
        <v>0.38499999999999862</v>
      </c>
      <c r="P52" s="46">
        <f t="shared" si="7"/>
        <v>0.27361621771209477</v>
      </c>
      <c r="Q52" s="45">
        <f t="shared" si="8"/>
        <v>4.9999999999999822E-2</v>
      </c>
      <c r="R52" s="45">
        <f t="shared" si="9"/>
        <v>0.43499999999999844</v>
      </c>
      <c r="S52" s="46">
        <f t="shared" si="10"/>
        <v>0.32361621771209459</v>
      </c>
    </row>
    <row r="53" spans="1:19" x14ac:dyDescent="0.25">
      <c r="D53">
        <v>0.1</v>
      </c>
      <c r="F53" s="67">
        <v>0.58888888888888891</v>
      </c>
      <c r="H53" s="67">
        <v>0.59097222222222223</v>
      </c>
      <c r="I53" s="44">
        <f t="shared" si="1"/>
        <v>0.59444444444444444</v>
      </c>
      <c r="J53" s="45" t="str">
        <f t="shared" si="33"/>
        <v/>
      </c>
      <c r="K53" s="45">
        <f t="shared" si="3"/>
        <v>2.9999999999999893</v>
      </c>
      <c r="L53" s="45">
        <f t="shared" si="4"/>
        <v>2</v>
      </c>
      <c r="M53" s="54">
        <f t="shared" ca="1" si="5"/>
        <v>1243</v>
      </c>
      <c r="N53" s="45">
        <f t="shared" ca="1" si="0"/>
        <v>92.999999999999986</v>
      </c>
      <c r="O53" s="45">
        <f t="shared" si="6"/>
        <v>0.25</v>
      </c>
      <c r="P53" s="46">
        <f t="shared" si="7"/>
        <v>4.342905372259271E-2</v>
      </c>
      <c r="Q53" s="45">
        <f t="shared" si="8"/>
        <v>0.29999999999999893</v>
      </c>
      <c r="R53" s="45">
        <f t="shared" si="9"/>
        <v>0.54999999999999893</v>
      </c>
      <c r="S53" s="46">
        <f t="shared" si="10"/>
        <v>0.34342905372259164</v>
      </c>
    </row>
    <row r="54" spans="1:19" x14ac:dyDescent="0.25">
      <c r="A54" s="77">
        <v>36265</v>
      </c>
      <c r="B54">
        <v>1432</v>
      </c>
      <c r="D54">
        <v>0.01</v>
      </c>
      <c r="F54" s="67">
        <v>0.65138888888888891</v>
      </c>
      <c r="H54" s="67">
        <v>0.65625</v>
      </c>
      <c r="I54" s="44" t="str">
        <f t="shared" si="1"/>
        <v/>
      </c>
      <c r="J54" s="45">
        <f t="shared" si="33"/>
        <v>13.99999999999995</v>
      </c>
      <c r="K54" s="45">
        <f t="shared" si="3"/>
        <v>6.9999999999999751</v>
      </c>
      <c r="L54" s="45">
        <f t="shared" si="4"/>
        <v>1</v>
      </c>
      <c r="M54" s="54">
        <f t="shared" ca="1" si="5"/>
        <v>1432</v>
      </c>
      <c r="N54" s="45" t="str">
        <f t="shared" si="0"/>
        <v/>
      </c>
      <c r="O54" s="45">
        <f t="shared" si="6"/>
        <v>0.76999999999999724</v>
      </c>
      <c r="P54" s="46">
        <f t="shared" si="7"/>
        <v>0.54723243542418953</v>
      </c>
      <c r="Q54" s="45">
        <f t="shared" si="8"/>
        <v>6.9999999999999757E-2</v>
      </c>
      <c r="R54" s="45">
        <f t="shared" si="9"/>
        <v>0.83999999999999697</v>
      </c>
      <c r="S54" s="46">
        <f t="shared" si="10"/>
        <v>0.61723243542418926</v>
      </c>
    </row>
    <row r="55" spans="1:19" x14ac:dyDescent="0.25">
      <c r="D55">
        <v>0.1</v>
      </c>
      <c r="F55" s="67">
        <v>0.66597222222222219</v>
      </c>
      <c r="H55" s="67">
        <v>0.67222222222222217</v>
      </c>
      <c r="I55" s="44">
        <f t="shared" si="1"/>
        <v>0.67569444444444438</v>
      </c>
      <c r="J55" s="45" t="str">
        <f t="shared" si="33"/>
        <v/>
      </c>
      <c r="K55" s="45">
        <f t="shared" si="3"/>
        <v>8.999999999999968</v>
      </c>
      <c r="L55" s="45">
        <f t="shared" si="4"/>
        <v>2</v>
      </c>
      <c r="M55" s="54">
        <f t="shared" ca="1" si="5"/>
        <v>1432</v>
      </c>
      <c r="N55" s="45">
        <f t="shared" ca="1" si="0"/>
        <v>100.99999999999996</v>
      </c>
      <c r="O55" s="45">
        <f t="shared" si="6"/>
        <v>0.25</v>
      </c>
      <c r="P55" s="46">
        <f t="shared" si="7"/>
        <v>4.342905372259271E-2</v>
      </c>
      <c r="Q55" s="45">
        <f t="shared" si="8"/>
        <v>0.8999999999999968</v>
      </c>
      <c r="R55" s="45">
        <f t="shared" si="9"/>
        <v>1.1499999999999968</v>
      </c>
      <c r="S55" s="46">
        <f t="shared" si="10"/>
        <v>0.94342905372258956</v>
      </c>
    </row>
    <row r="56" spans="1:19" x14ac:dyDescent="0.25">
      <c r="A56" s="77">
        <v>36270</v>
      </c>
      <c r="B56">
        <v>816</v>
      </c>
      <c r="D56">
        <v>0.01</v>
      </c>
      <c r="F56" s="67">
        <v>0.39097222222222222</v>
      </c>
      <c r="H56" s="67">
        <v>0.39305555555555555</v>
      </c>
      <c r="I56" s="44" t="str">
        <f t="shared" si="1"/>
        <v/>
      </c>
      <c r="J56" s="45">
        <f t="shared" si="33"/>
        <v>15.999999999999943</v>
      </c>
      <c r="K56" s="45">
        <f t="shared" si="3"/>
        <v>2.9999999999999893</v>
      </c>
      <c r="L56" s="45">
        <f t="shared" si="4"/>
        <v>1</v>
      </c>
      <c r="M56" s="54">
        <f t="shared" ca="1" si="5"/>
        <v>816</v>
      </c>
      <c r="N56" s="45" t="str">
        <f t="shared" si="0"/>
        <v/>
      </c>
      <c r="O56" s="45">
        <f t="shared" si="6"/>
        <v>800.0799999999972</v>
      </c>
      <c r="P56" s="46">
        <f t="shared" si="7"/>
        <v>173.70230664796972</v>
      </c>
      <c r="Q56" s="45">
        <f t="shared" si="8"/>
        <v>2.9999999999999895E-2</v>
      </c>
      <c r="R56" s="45">
        <f t="shared" si="9"/>
        <v>800.10999999999717</v>
      </c>
      <c r="S56" s="46">
        <f t="shared" si="10"/>
        <v>173.73230664796972</v>
      </c>
    </row>
    <row r="57" spans="1:19" x14ac:dyDescent="0.25">
      <c r="D57">
        <v>100</v>
      </c>
      <c r="F57" s="67">
        <v>0.40416666666666662</v>
      </c>
      <c r="H57" s="67">
        <v>0.40625</v>
      </c>
      <c r="I57" s="44" t="str">
        <f t="shared" si="1"/>
        <v/>
      </c>
      <c r="J57" s="45">
        <f t="shared" si="33"/>
        <v>3.9999999999999858</v>
      </c>
      <c r="K57" s="45">
        <f t="shared" si="3"/>
        <v>3.0000000000000693</v>
      </c>
      <c r="L57" s="45">
        <f t="shared" si="4"/>
        <v>2</v>
      </c>
      <c r="M57" s="54">
        <f t="shared" ca="1" si="5"/>
        <v>816</v>
      </c>
      <c r="N57" s="45" t="str">
        <f t="shared" si="0"/>
        <v/>
      </c>
      <c r="O57" s="45">
        <f t="shared" si="6"/>
        <v>599.99999999999784</v>
      </c>
      <c r="P57" s="46">
        <f t="shared" si="7"/>
        <v>577.0780205183213</v>
      </c>
      <c r="Q57" s="45">
        <f t="shared" si="8"/>
        <v>300.00000000000693</v>
      </c>
      <c r="R57" s="45">
        <f t="shared" si="9"/>
        <v>900.00000000000477</v>
      </c>
      <c r="S57" s="46">
        <f t="shared" si="10"/>
        <v>877.07802051832823</v>
      </c>
    </row>
    <row r="58" spans="1:19" x14ac:dyDescent="0.25">
      <c r="D58">
        <v>200</v>
      </c>
      <c r="F58" s="67">
        <v>0.40902777777777777</v>
      </c>
      <c r="H58" s="67">
        <v>0.69027777777777777</v>
      </c>
      <c r="I58" s="44">
        <f t="shared" si="1"/>
        <v>0.69374999999999998</v>
      </c>
      <c r="J58" s="45" t="str">
        <f t="shared" si="33"/>
        <v/>
      </c>
      <c r="K58" s="51">
        <f>(H58-F58)*1440</f>
        <v>405</v>
      </c>
      <c r="L58" s="45">
        <f t="shared" si="4"/>
        <v>3</v>
      </c>
      <c r="M58" s="54">
        <f t="shared" ca="1" si="5"/>
        <v>816</v>
      </c>
      <c r="N58" s="45">
        <f t="shared" ca="1" si="0"/>
        <v>502.99999999999989</v>
      </c>
      <c r="O58" s="45">
        <f t="shared" si="6"/>
        <v>500</v>
      </c>
      <c r="P58" s="46">
        <f t="shared" si="7"/>
        <v>52.318172546220183</v>
      </c>
      <c r="Q58" s="45">
        <f t="shared" si="8"/>
        <v>81000</v>
      </c>
      <c r="R58" s="45">
        <f t="shared" si="9"/>
        <v>81500</v>
      </c>
      <c r="S58" s="46">
        <f t="shared" si="10"/>
        <v>81052.31817254622</v>
      </c>
    </row>
    <row r="59" spans="1:19" x14ac:dyDescent="0.25">
      <c r="A59" s="77">
        <v>36271</v>
      </c>
      <c r="B59">
        <v>920</v>
      </c>
      <c r="D59">
        <v>0.01</v>
      </c>
      <c r="F59" s="67">
        <v>0.42430555555555555</v>
      </c>
      <c r="H59" s="67">
        <v>0.42638888888888887</v>
      </c>
      <c r="I59" s="44" t="str">
        <f t="shared" si="1"/>
        <v/>
      </c>
      <c r="J59" s="45">
        <f t="shared" si="33"/>
        <v>4.0000000000000657</v>
      </c>
      <c r="K59" s="45">
        <f t="shared" si="3"/>
        <v>2.9999999999999893</v>
      </c>
      <c r="L59" s="45">
        <f t="shared" si="4"/>
        <v>1</v>
      </c>
      <c r="M59" s="54">
        <f t="shared" ca="1" si="5"/>
        <v>920</v>
      </c>
      <c r="N59" s="45" t="str">
        <f t="shared" si="0"/>
        <v/>
      </c>
      <c r="O59" s="45">
        <f t="shared" si="6"/>
        <v>0.22000000000000361</v>
      </c>
      <c r="P59" s="46">
        <f t="shared" si="7"/>
        <v>0.15635212440691443</v>
      </c>
      <c r="Q59" s="45">
        <f t="shared" si="8"/>
        <v>2.9999999999999895E-2</v>
      </c>
      <c r="R59" s="45">
        <f t="shared" si="9"/>
        <v>0.2500000000000035</v>
      </c>
      <c r="S59" s="46">
        <f t="shared" si="10"/>
        <v>0.18635212440691432</v>
      </c>
    </row>
    <row r="60" spans="1:19" x14ac:dyDescent="0.25">
      <c r="D60">
        <v>0.1</v>
      </c>
      <c r="F60" s="67">
        <v>0.4291666666666667</v>
      </c>
      <c r="H60" s="67">
        <v>0.43958333333333338</v>
      </c>
      <c r="I60" s="44" t="str">
        <f t="shared" si="1"/>
        <v/>
      </c>
      <c r="J60" s="45">
        <f t="shared" si="33"/>
        <v>10.999999999999881</v>
      </c>
      <c r="K60" s="45">
        <f t="shared" si="3"/>
        <v>15.000000000000027</v>
      </c>
      <c r="L60" s="45">
        <f t="shared" si="4"/>
        <v>2</v>
      </c>
      <c r="M60" s="54">
        <f t="shared" ca="1" si="5"/>
        <v>920</v>
      </c>
      <c r="N60" s="45" t="str">
        <f t="shared" si="0"/>
        <v/>
      </c>
      <c r="O60" s="45">
        <f t="shared" si="6"/>
        <v>440.54999999999518</v>
      </c>
      <c r="P60" s="46">
        <f t="shared" si="7"/>
        <v>131.48128103310717</v>
      </c>
      <c r="Q60" s="45">
        <f t="shared" si="8"/>
        <v>1.5000000000000027</v>
      </c>
      <c r="R60" s="45">
        <f t="shared" si="9"/>
        <v>442.04999999999518</v>
      </c>
      <c r="S60" s="46">
        <f t="shared" si="10"/>
        <v>132.98128103310717</v>
      </c>
    </row>
    <row r="61" spans="1:19" x14ac:dyDescent="0.25">
      <c r="D61">
        <v>80</v>
      </c>
      <c r="E61" s="71">
        <v>1044</v>
      </c>
      <c r="F61" s="67">
        <f>VALUE(CONCATENATE(LEFT(E61,LEN(E61)-2),":",RIGHT(E61,2)))</f>
        <v>0.44722222222222219</v>
      </c>
      <c r="G61" s="71">
        <v>1053</v>
      </c>
      <c r="H61" s="67">
        <f>VALUE(CONCATENATE(LEFT(G61,LEN(G61)-2),":",RIGHT(G61,2)))</f>
        <v>0.45347222222222222</v>
      </c>
      <c r="I61" s="44" t="str">
        <f t="shared" si="1"/>
        <v/>
      </c>
      <c r="J61" s="45">
        <f t="shared" si="33"/>
        <v>12.000000000000037</v>
      </c>
      <c r="K61" s="45">
        <f t="shared" si="3"/>
        <v>9.000000000000048</v>
      </c>
      <c r="L61" s="45">
        <f t="shared" si="4"/>
        <v>3</v>
      </c>
      <c r="M61" s="54">
        <f t="shared" ca="1" si="5"/>
        <v>920</v>
      </c>
      <c r="N61" s="45" t="str">
        <f t="shared" si="0"/>
        <v/>
      </c>
      <c r="O61" s="45">
        <f t="shared" si="6"/>
        <v>480.60000000000144</v>
      </c>
      <c r="P61" s="46">
        <f t="shared" si="7"/>
        <v>143.43412476339165</v>
      </c>
      <c r="Q61" s="45">
        <f t="shared" si="8"/>
        <v>720.00000000000387</v>
      </c>
      <c r="R61" s="45">
        <f t="shared" si="9"/>
        <v>1200.6000000000054</v>
      </c>
      <c r="S61" s="46">
        <f t="shared" si="10"/>
        <v>863.43412476339552</v>
      </c>
    </row>
    <row r="62" spans="1:19" x14ac:dyDescent="0.25">
      <c r="D62">
        <v>0.1</v>
      </c>
      <c r="E62" s="71">
        <v>1105</v>
      </c>
      <c r="F62" s="67">
        <f t="shared" ref="F62:F222" si="34">VALUE(CONCATENATE(LEFT(E62,LEN(E62)-2),":",RIGHT(E62,2)))</f>
        <v>0.46180555555555558</v>
      </c>
      <c r="G62" s="71">
        <v>1159</v>
      </c>
      <c r="H62" s="67">
        <f t="shared" ref="H62:H219" si="35">VALUE(CONCATENATE(LEFT(G62,LEN(G62)-2),":",RIGHT(G62,2)))</f>
        <v>0.4993055555555555</v>
      </c>
      <c r="I62" s="44" t="str">
        <f t="shared" si="1"/>
        <v/>
      </c>
      <c r="J62" s="45">
        <f t="shared" si="33"/>
        <v>10.000000000000044</v>
      </c>
      <c r="K62" s="45">
        <f t="shared" si="3"/>
        <v>53.999999999999886</v>
      </c>
      <c r="L62" s="45">
        <f t="shared" si="4"/>
        <v>4</v>
      </c>
      <c r="M62" s="54">
        <f t="shared" ca="1" si="5"/>
        <v>920</v>
      </c>
      <c r="N62" s="45" t="str">
        <f t="shared" si="0"/>
        <v/>
      </c>
      <c r="O62" s="45">
        <f t="shared" si="6"/>
        <v>400.50000000000176</v>
      </c>
      <c r="P62" s="46">
        <f t="shared" si="7"/>
        <v>119.52843730282655</v>
      </c>
      <c r="Q62" s="45">
        <f t="shared" si="8"/>
        <v>5.3999999999999888</v>
      </c>
      <c r="R62" s="45">
        <f t="shared" si="9"/>
        <v>405.90000000000174</v>
      </c>
      <c r="S62" s="46">
        <f t="shared" si="10"/>
        <v>124.92843730282654</v>
      </c>
    </row>
    <row r="63" spans="1:19" x14ac:dyDescent="0.25">
      <c r="D63">
        <v>80</v>
      </c>
      <c r="E63" s="71">
        <v>1209</v>
      </c>
      <c r="F63" s="67">
        <f t="shared" si="34"/>
        <v>0.50624999999999998</v>
      </c>
      <c r="G63" s="71">
        <v>1221</v>
      </c>
      <c r="H63" s="67">
        <f t="shared" si="35"/>
        <v>0.51458333333333328</v>
      </c>
      <c r="I63" s="44">
        <f t="shared" si="1"/>
        <v>0.51805555555555549</v>
      </c>
      <c r="J63" s="45" t="str">
        <f t="shared" si="33"/>
        <v/>
      </c>
      <c r="K63" s="45">
        <f t="shared" si="3"/>
        <v>11.999999999999957</v>
      </c>
      <c r="L63" s="45">
        <f t="shared" si="4"/>
        <v>5</v>
      </c>
      <c r="M63" s="54">
        <f t="shared" ca="1" si="5"/>
        <v>920</v>
      </c>
      <c r="N63" s="45">
        <f t="shared" ref="N63:N125" ca="1" si="36">IF(I63&lt;&gt;"",(I63-VALUE(CONCATENATE(LEFT(M63,LEN(M63)-2),":",RIGHT(M63,2))))*1440,"")</f>
        <v>185.99999999999989</v>
      </c>
      <c r="O63" s="45">
        <f t="shared" si="6"/>
        <v>200</v>
      </c>
      <c r="P63" s="46">
        <f t="shared" si="7"/>
        <v>21.981008904684504</v>
      </c>
      <c r="Q63" s="45">
        <f t="shared" si="8"/>
        <v>959.99999999999659</v>
      </c>
      <c r="R63" s="45">
        <f t="shared" si="9"/>
        <v>1159.9999999999966</v>
      </c>
      <c r="S63" s="46">
        <f t="shared" si="10"/>
        <v>981.98100890468106</v>
      </c>
    </row>
    <row r="64" spans="1:19" x14ac:dyDescent="0.25">
      <c r="A64" s="77">
        <v>36271</v>
      </c>
      <c r="B64">
        <v>1434</v>
      </c>
      <c r="D64">
        <v>0.01</v>
      </c>
      <c r="E64" s="71">
        <v>1539</v>
      </c>
      <c r="F64" s="67">
        <f t="shared" si="34"/>
        <v>0.65208333333333335</v>
      </c>
      <c r="G64" s="71">
        <v>1609</v>
      </c>
      <c r="H64" s="67">
        <f t="shared" si="35"/>
        <v>0.67291666666666661</v>
      </c>
      <c r="I64" s="44" t="str">
        <f t="shared" ref="I64:I126" si="37">IF(OR(A65&lt;&gt;"",D65=""),H64+TIME(0,5,0),"")</f>
        <v/>
      </c>
      <c r="J64" s="45">
        <f t="shared" si="33"/>
        <v>6.0000000000001386</v>
      </c>
      <c r="K64" s="45">
        <f t="shared" ref="K64:K126" si="38">(H64-F64)*1440</f>
        <v>29.999999999999893</v>
      </c>
      <c r="L64" s="45">
        <f t="shared" ref="L64:L126" si="39">IF(A64&lt;&gt;"",1,L63+1)</f>
        <v>1</v>
      </c>
      <c r="M64" s="54">
        <f t="shared" ref="M64:M126" ca="1" si="40">OFFSET(B64,-L64+1,0)</f>
        <v>1434</v>
      </c>
      <c r="N64" s="45" t="str">
        <f t="shared" si="36"/>
        <v/>
      </c>
      <c r="O64" s="45">
        <f t="shared" ref="O64:O126" si="41">IF(J64&lt;&gt;"",(D64+D65)*J64/2,D64*5/2)</f>
        <v>0.33000000000000762</v>
      </c>
      <c r="P64" s="46">
        <f t="shared" ref="P64:P126" si="42">IF(J64&lt;&gt;"",(D65-D64)*J64/LN((D65+0.000001)/(D64+0.000001)),-5*(D64-0.000001)/(LN(1/D64)-13.8155))</f>
        <v>0.2345281866103732</v>
      </c>
      <c r="Q64" s="45">
        <f t="shared" ref="Q64:Q126" si="43">(D64*K64)</f>
        <v>0.29999999999999893</v>
      </c>
      <c r="R64" s="45">
        <f t="shared" ref="R64:R126" si="44">O64+Q64</f>
        <v>0.63000000000000655</v>
      </c>
      <c r="S64" s="46">
        <f t="shared" ref="S64:S126" si="45">P64+Q64</f>
        <v>0.53452818661037216</v>
      </c>
    </row>
    <row r="65" spans="1:19" x14ac:dyDescent="0.25">
      <c r="D65">
        <v>0.1</v>
      </c>
      <c r="E65" s="71">
        <v>1615</v>
      </c>
      <c r="F65" s="67">
        <f t="shared" si="34"/>
        <v>0.67708333333333337</v>
      </c>
      <c r="G65" s="71">
        <v>1621</v>
      </c>
      <c r="H65" s="67">
        <f t="shared" si="35"/>
        <v>0.68125000000000002</v>
      </c>
      <c r="I65" s="44">
        <f t="shared" si="37"/>
        <v>0.68472222222222223</v>
      </c>
      <c r="J65" s="45" t="str">
        <f t="shared" si="33"/>
        <v/>
      </c>
      <c r="K65" s="45">
        <f t="shared" si="38"/>
        <v>5.9999999999999787</v>
      </c>
      <c r="L65" s="45">
        <f t="shared" si="39"/>
        <v>2</v>
      </c>
      <c r="M65" s="54">
        <f t="shared" ca="1" si="40"/>
        <v>1434</v>
      </c>
      <c r="N65" s="45">
        <f t="shared" ca="1" si="36"/>
        <v>112.00000000000009</v>
      </c>
      <c r="O65" s="45">
        <f t="shared" si="41"/>
        <v>0.25</v>
      </c>
      <c r="P65" s="46">
        <f t="shared" si="42"/>
        <v>4.342905372259271E-2</v>
      </c>
      <c r="Q65" s="45">
        <f t="shared" si="43"/>
        <v>0.59999999999999787</v>
      </c>
      <c r="R65" s="45">
        <f t="shared" si="44"/>
        <v>0.84999999999999787</v>
      </c>
      <c r="S65" s="46">
        <f t="shared" si="45"/>
        <v>0.64342905372259063</v>
      </c>
    </row>
    <row r="66" spans="1:19" x14ac:dyDescent="0.25">
      <c r="A66" s="77">
        <v>36272</v>
      </c>
      <c r="B66">
        <v>1241</v>
      </c>
      <c r="D66">
        <v>0.01</v>
      </c>
      <c r="E66" s="71">
        <v>1341</v>
      </c>
      <c r="F66" s="67">
        <f t="shared" si="34"/>
        <v>0.57013888888888886</v>
      </c>
      <c r="G66" s="71">
        <v>1345</v>
      </c>
      <c r="H66" s="67">
        <f t="shared" si="35"/>
        <v>0.57291666666666663</v>
      </c>
      <c r="I66" s="44" t="str">
        <f t="shared" si="37"/>
        <v/>
      </c>
      <c r="J66" s="45">
        <f t="shared" si="33"/>
        <v>11.000000000000121</v>
      </c>
      <c r="K66" s="45">
        <f t="shared" si="38"/>
        <v>3.9999999999999858</v>
      </c>
      <c r="L66" s="45">
        <f t="shared" si="39"/>
        <v>1</v>
      </c>
      <c r="M66" s="54">
        <f t="shared" ca="1" si="40"/>
        <v>1241</v>
      </c>
      <c r="N66" s="45" t="str">
        <f t="shared" si="36"/>
        <v/>
      </c>
      <c r="O66" s="45">
        <f t="shared" si="41"/>
        <v>11.055000000000121</v>
      </c>
      <c r="P66" s="46">
        <f t="shared" si="42"/>
        <v>4.1315779250139251</v>
      </c>
      <c r="Q66" s="45">
        <f t="shared" si="43"/>
        <v>3.9999999999999862E-2</v>
      </c>
      <c r="R66" s="45">
        <f t="shared" si="44"/>
        <v>11.09500000000012</v>
      </c>
      <c r="S66" s="46">
        <f t="shared" si="45"/>
        <v>4.1715779250139251</v>
      </c>
    </row>
    <row r="67" spans="1:19" x14ac:dyDescent="0.25">
      <c r="D67">
        <v>2</v>
      </c>
      <c r="E67" s="71">
        <v>1356</v>
      </c>
      <c r="F67" s="67">
        <f t="shared" si="34"/>
        <v>0.5805555555555556</v>
      </c>
      <c r="G67" s="71">
        <v>1410</v>
      </c>
      <c r="H67" s="67">
        <f t="shared" si="35"/>
        <v>0.59027777777777779</v>
      </c>
      <c r="I67" s="44">
        <f t="shared" si="37"/>
        <v>0.59375</v>
      </c>
      <c r="J67" s="45" t="str">
        <f t="shared" si="33"/>
        <v/>
      </c>
      <c r="K67" s="45">
        <f t="shared" si="38"/>
        <v>13.99999999999995</v>
      </c>
      <c r="L67" s="45">
        <f t="shared" si="39"/>
        <v>2</v>
      </c>
      <c r="M67" s="54">
        <f t="shared" ca="1" si="40"/>
        <v>1241</v>
      </c>
      <c r="N67" s="45">
        <f t="shared" ca="1" si="36"/>
        <v>93.999999999999986</v>
      </c>
      <c r="O67" s="45">
        <f t="shared" si="41"/>
        <v>5</v>
      </c>
      <c r="P67" s="46">
        <f t="shared" si="42"/>
        <v>0.68924379203313568</v>
      </c>
      <c r="Q67" s="45">
        <f t="shared" si="43"/>
        <v>27.999999999999901</v>
      </c>
      <c r="R67" s="45">
        <f t="shared" si="44"/>
        <v>32.999999999999901</v>
      </c>
      <c r="S67" s="46">
        <f t="shared" si="45"/>
        <v>28.689243792033036</v>
      </c>
    </row>
    <row r="68" spans="1:19" x14ac:dyDescent="0.25">
      <c r="A68" s="77">
        <v>36272</v>
      </c>
      <c r="B68">
        <v>1429</v>
      </c>
      <c r="D68">
        <v>0.02</v>
      </c>
      <c r="E68" s="71">
        <v>1606</v>
      </c>
      <c r="F68" s="67">
        <f t="shared" si="34"/>
        <v>0.67083333333333339</v>
      </c>
      <c r="G68" s="71">
        <v>1611</v>
      </c>
      <c r="H68" s="67">
        <f t="shared" si="35"/>
        <v>0.6743055555555556</v>
      </c>
      <c r="I68" s="44">
        <f t="shared" si="37"/>
        <v>0.67777777777777781</v>
      </c>
      <c r="J68" s="45" t="str">
        <f t="shared" si="33"/>
        <v/>
      </c>
      <c r="K68" s="45">
        <f t="shared" si="38"/>
        <v>4.9999999999999822</v>
      </c>
      <c r="L68" s="45">
        <f t="shared" si="39"/>
        <v>1</v>
      </c>
      <c r="M68" s="54">
        <f t="shared" ca="1" si="40"/>
        <v>1429</v>
      </c>
      <c r="N68" s="45">
        <f t="shared" ca="1" si="36"/>
        <v>107.0000000000001</v>
      </c>
      <c r="O68" s="45">
        <f t="shared" si="41"/>
        <v>0.05</v>
      </c>
      <c r="P68" s="46">
        <f t="shared" si="42"/>
        <v>1.0096958881694557E-2</v>
      </c>
      <c r="Q68" s="45">
        <f t="shared" si="43"/>
        <v>9.9999999999999645E-2</v>
      </c>
      <c r="R68" s="45">
        <f t="shared" si="44"/>
        <v>0.14999999999999963</v>
      </c>
      <c r="S68" s="46">
        <f t="shared" si="45"/>
        <v>0.1100969588816942</v>
      </c>
    </row>
    <row r="69" spans="1:19" x14ac:dyDescent="0.25">
      <c r="A69" s="77">
        <v>36277</v>
      </c>
      <c r="B69">
        <v>1303</v>
      </c>
      <c r="D69">
        <v>1.2E-2</v>
      </c>
      <c r="E69" s="71">
        <v>355</v>
      </c>
      <c r="F69" s="67">
        <f t="shared" si="34"/>
        <v>0.16319444444444445</v>
      </c>
      <c r="G69" s="71">
        <v>1357</v>
      </c>
      <c r="H69" s="67">
        <f t="shared" si="35"/>
        <v>0.58124999999999993</v>
      </c>
      <c r="I69" s="44" t="str">
        <f t="shared" si="37"/>
        <v/>
      </c>
      <c r="J69" s="45">
        <f t="shared" si="33"/>
        <v>8.0000000000001315</v>
      </c>
      <c r="K69" s="45">
        <f t="shared" si="38"/>
        <v>601.99999999999989</v>
      </c>
      <c r="L69" s="45">
        <f t="shared" si="39"/>
        <v>1</v>
      </c>
      <c r="M69" s="54">
        <f t="shared" ca="1" si="40"/>
        <v>1303</v>
      </c>
      <c r="N69" s="45" t="str">
        <f t="shared" si="36"/>
        <v/>
      </c>
      <c r="O69" s="45">
        <f t="shared" si="41"/>
        <v>8.0480000000001315</v>
      </c>
      <c r="P69" s="46">
        <f t="shared" si="42"/>
        <v>3.1087315328678584</v>
      </c>
      <c r="Q69" s="45">
        <f t="shared" si="43"/>
        <v>7.2239999999999984</v>
      </c>
      <c r="R69" s="45">
        <f t="shared" si="44"/>
        <v>15.27200000000013</v>
      </c>
      <c r="S69" s="46">
        <f t="shared" si="45"/>
        <v>10.332731532867857</v>
      </c>
    </row>
    <row r="70" spans="1:19" x14ac:dyDescent="0.25">
      <c r="D70">
        <v>2</v>
      </c>
      <c r="E70" s="71">
        <v>1405</v>
      </c>
      <c r="F70" s="67">
        <f t="shared" si="34"/>
        <v>0.58680555555555558</v>
      </c>
      <c r="G70" s="71">
        <v>1419</v>
      </c>
      <c r="H70" s="67">
        <f t="shared" si="35"/>
        <v>0.59652777777777777</v>
      </c>
      <c r="I70" s="44" t="str">
        <f t="shared" si="37"/>
        <v/>
      </c>
      <c r="J70" s="45">
        <f t="shared" si="33"/>
        <v>12.999999999999954</v>
      </c>
      <c r="K70" s="45">
        <f t="shared" si="38"/>
        <v>13.99999999999995</v>
      </c>
      <c r="L70" s="45">
        <f t="shared" si="39"/>
        <v>2</v>
      </c>
      <c r="M70" s="54">
        <f t="shared" ca="1" si="40"/>
        <v>1303</v>
      </c>
      <c r="N70" s="45" t="str">
        <f t="shared" si="36"/>
        <v/>
      </c>
      <c r="O70" s="45">
        <f t="shared" si="41"/>
        <v>13.649999999999952</v>
      </c>
      <c r="P70" s="46">
        <f t="shared" si="42"/>
        <v>8.2450887036805867</v>
      </c>
      <c r="Q70" s="45">
        <f t="shared" si="43"/>
        <v>27.999999999999901</v>
      </c>
      <c r="R70" s="45">
        <f t="shared" si="44"/>
        <v>41.649999999999849</v>
      </c>
      <c r="S70" s="46">
        <f t="shared" si="45"/>
        <v>36.245088703680487</v>
      </c>
    </row>
    <row r="71" spans="1:19" x14ac:dyDescent="0.25">
      <c r="D71">
        <v>0.1</v>
      </c>
      <c r="E71" s="71">
        <v>1432</v>
      </c>
      <c r="F71" s="67">
        <f t="shared" si="34"/>
        <v>0.60555555555555551</v>
      </c>
      <c r="G71" s="71">
        <v>1615</v>
      </c>
      <c r="H71" s="67">
        <f t="shared" si="35"/>
        <v>0.67708333333333337</v>
      </c>
      <c r="I71" s="44">
        <f t="shared" si="37"/>
        <v>0.68055555555555558</v>
      </c>
      <c r="J71" s="45" t="str">
        <f t="shared" si="33"/>
        <v/>
      </c>
      <c r="K71" s="45">
        <f t="shared" si="38"/>
        <v>103.00000000000011</v>
      </c>
      <c r="L71" s="45">
        <f t="shared" si="39"/>
        <v>3</v>
      </c>
      <c r="M71" s="54">
        <f t="shared" ca="1" si="40"/>
        <v>1303</v>
      </c>
      <c r="N71" s="45">
        <f t="shared" ca="1" si="36"/>
        <v>196.99999999999994</v>
      </c>
      <c r="O71" s="45">
        <f t="shared" si="41"/>
        <v>0.25</v>
      </c>
      <c r="P71" s="46">
        <f t="shared" si="42"/>
        <v>4.342905372259271E-2</v>
      </c>
      <c r="Q71" s="45">
        <f t="shared" si="43"/>
        <v>10.300000000000011</v>
      </c>
      <c r="R71" s="45">
        <f t="shared" si="44"/>
        <v>10.550000000000011</v>
      </c>
      <c r="S71" s="46">
        <f t="shared" si="45"/>
        <v>10.343429053722604</v>
      </c>
    </row>
    <row r="72" spans="1:19" x14ac:dyDescent="0.25">
      <c r="A72" s="77">
        <v>36278</v>
      </c>
      <c r="B72">
        <v>1444</v>
      </c>
      <c r="D72">
        <v>0.01</v>
      </c>
      <c r="E72" s="71">
        <v>1601</v>
      </c>
      <c r="F72" s="67">
        <f t="shared" si="34"/>
        <v>0.66736111111111107</v>
      </c>
      <c r="G72" s="71">
        <v>1608</v>
      </c>
      <c r="H72" s="67">
        <f t="shared" si="35"/>
        <v>0.67222222222222217</v>
      </c>
      <c r="I72" s="44" t="str">
        <f t="shared" si="37"/>
        <v/>
      </c>
      <c r="J72" s="45">
        <f t="shared" si="33"/>
        <v>6.0000000000001386</v>
      </c>
      <c r="K72" s="45">
        <f t="shared" si="38"/>
        <v>6.9999999999999751</v>
      </c>
      <c r="L72" s="45">
        <f t="shared" si="39"/>
        <v>1</v>
      </c>
      <c r="M72" s="54">
        <f t="shared" ca="1" si="40"/>
        <v>1444</v>
      </c>
      <c r="N72" s="45" t="str">
        <f t="shared" si="36"/>
        <v/>
      </c>
      <c r="O72" s="45">
        <f t="shared" si="41"/>
        <v>0.33000000000000762</v>
      </c>
      <c r="P72" s="46">
        <f t="shared" si="42"/>
        <v>0.2345281866103732</v>
      </c>
      <c r="Q72" s="45">
        <f t="shared" si="43"/>
        <v>6.9999999999999757E-2</v>
      </c>
      <c r="R72" s="45">
        <f t="shared" si="44"/>
        <v>0.40000000000000735</v>
      </c>
      <c r="S72" s="46">
        <f t="shared" si="45"/>
        <v>0.30452818661037295</v>
      </c>
    </row>
    <row r="73" spans="1:19" x14ac:dyDescent="0.25">
      <c r="D73">
        <v>0.1</v>
      </c>
      <c r="E73" s="71">
        <v>1614</v>
      </c>
      <c r="F73" s="67">
        <f t="shared" si="34"/>
        <v>0.67638888888888893</v>
      </c>
      <c r="G73" s="71">
        <v>1617</v>
      </c>
      <c r="H73" s="67">
        <f t="shared" si="35"/>
        <v>0.67847222222222225</v>
      </c>
      <c r="I73" s="44">
        <f t="shared" si="37"/>
        <v>0.68194444444444446</v>
      </c>
      <c r="J73" s="45" t="str">
        <f t="shared" si="33"/>
        <v/>
      </c>
      <c r="K73" s="45">
        <f t="shared" si="38"/>
        <v>2.9999999999999893</v>
      </c>
      <c r="L73" s="45">
        <f t="shared" si="39"/>
        <v>2</v>
      </c>
      <c r="M73" s="54">
        <f t="shared" ca="1" si="40"/>
        <v>1444</v>
      </c>
      <c r="N73" s="45">
        <f t="shared" ca="1" si="36"/>
        <v>98.000000000000128</v>
      </c>
      <c r="O73" s="45">
        <f t="shared" si="41"/>
        <v>0.25</v>
      </c>
      <c r="P73" s="46">
        <f t="shared" si="42"/>
        <v>4.342905372259271E-2</v>
      </c>
      <c r="Q73" s="45">
        <f t="shared" si="43"/>
        <v>0.29999999999999893</v>
      </c>
      <c r="R73" s="45">
        <f t="shared" si="44"/>
        <v>0.54999999999999893</v>
      </c>
      <c r="S73" s="46">
        <f t="shared" si="45"/>
        <v>0.34342905372259164</v>
      </c>
    </row>
    <row r="74" spans="1:19" x14ac:dyDescent="0.25">
      <c r="A74" s="77">
        <v>36279</v>
      </c>
      <c r="B74">
        <v>1013</v>
      </c>
      <c r="D74">
        <v>0.01</v>
      </c>
      <c r="E74" s="71">
        <v>1049</v>
      </c>
      <c r="F74" s="67">
        <f t="shared" si="34"/>
        <v>0.45069444444444445</v>
      </c>
      <c r="G74" s="71">
        <v>1051</v>
      </c>
      <c r="H74" s="67">
        <f t="shared" si="35"/>
        <v>0.45208333333333334</v>
      </c>
      <c r="I74" s="44" t="str">
        <f t="shared" si="37"/>
        <v/>
      </c>
      <c r="J74" s="45">
        <f t="shared" si="33"/>
        <v>12.000000000000037</v>
      </c>
      <c r="K74" s="45">
        <f t="shared" si="38"/>
        <v>1.9999999999999929</v>
      </c>
      <c r="L74" s="45">
        <f t="shared" si="39"/>
        <v>1</v>
      </c>
      <c r="M74" s="54">
        <f t="shared" ca="1" si="40"/>
        <v>1013</v>
      </c>
      <c r="N74" s="45" t="str">
        <f t="shared" si="36"/>
        <v/>
      </c>
      <c r="O74" s="45">
        <f t="shared" si="41"/>
        <v>0.66000000000000203</v>
      </c>
      <c r="P74" s="46">
        <f t="shared" si="42"/>
        <v>0.46905637322073696</v>
      </c>
      <c r="Q74" s="45">
        <f t="shared" si="43"/>
        <v>1.9999999999999931E-2</v>
      </c>
      <c r="R74" s="45">
        <f t="shared" si="44"/>
        <v>0.68000000000000194</v>
      </c>
      <c r="S74" s="46">
        <f t="shared" si="45"/>
        <v>0.48905637322073686</v>
      </c>
    </row>
    <row r="75" spans="1:19" x14ac:dyDescent="0.25">
      <c r="D75">
        <v>0.1</v>
      </c>
      <c r="E75" s="71">
        <v>1103</v>
      </c>
      <c r="F75" s="67">
        <f t="shared" si="34"/>
        <v>0.4604166666666667</v>
      </c>
      <c r="G75" s="71">
        <v>1210</v>
      </c>
      <c r="H75" s="67">
        <f t="shared" si="35"/>
        <v>0.50694444444444442</v>
      </c>
      <c r="I75" s="44">
        <f t="shared" si="37"/>
        <v>0.51041666666666663</v>
      </c>
      <c r="J75" s="45" t="str">
        <f t="shared" si="33"/>
        <v/>
      </c>
      <c r="K75" s="45">
        <f t="shared" si="38"/>
        <v>66.999999999999915</v>
      </c>
      <c r="L75" s="45">
        <f t="shared" si="39"/>
        <v>2</v>
      </c>
      <c r="M75" s="54">
        <f t="shared" ca="1" si="40"/>
        <v>1013</v>
      </c>
      <c r="N75" s="45">
        <f t="shared" ca="1" si="36"/>
        <v>121.99999999999997</v>
      </c>
      <c r="O75" s="45">
        <f t="shared" si="41"/>
        <v>0.25</v>
      </c>
      <c r="P75" s="46">
        <f t="shared" si="42"/>
        <v>4.342905372259271E-2</v>
      </c>
      <c r="Q75" s="45">
        <f t="shared" si="43"/>
        <v>6.6999999999999922</v>
      </c>
      <c r="R75" s="45">
        <f t="shared" si="44"/>
        <v>6.9499999999999922</v>
      </c>
      <c r="S75" s="46">
        <f t="shared" si="45"/>
        <v>6.7434290537225845</v>
      </c>
    </row>
    <row r="76" spans="1:19" x14ac:dyDescent="0.25">
      <c r="A76" s="77">
        <v>36279</v>
      </c>
      <c r="B76">
        <v>1246</v>
      </c>
      <c r="D76">
        <v>0.01</v>
      </c>
      <c r="E76" s="71">
        <v>1359</v>
      </c>
      <c r="F76" s="67">
        <f t="shared" si="34"/>
        <v>0.58263888888888882</v>
      </c>
      <c r="G76" s="71">
        <v>1406</v>
      </c>
      <c r="H76" s="67">
        <f t="shared" si="35"/>
        <v>0.58750000000000002</v>
      </c>
      <c r="I76" s="44" t="str">
        <f t="shared" si="37"/>
        <v/>
      </c>
      <c r="J76" s="45">
        <f t="shared" si="33"/>
        <v>10.999999999999961</v>
      </c>
      <c r="K76" s="45">
        <f t="shared" si="38"/>
        <v>7.000000000000135</v>
      </c>
      <c r="L76" s="45">
        <f t="shared" si="39"/>
        <v>1</v>
      </c>
      <c r="M76" s="54">
        <f t="shared" ca="1" si="40"/>
        <v>1246</v>
      </c>
      <c r="N76" s="45" t="str">
        <f t="shared" si="36"/>
        <v/>
      </c>
      <c r="O76" s="45">
        <f t="shared" si="41"/>
        <v>11.054999999999959</v>
      </c>
      <c r="P76" s="46">
        <f t="shared" si="42"/>
        <v>4.1315779250138656</v>
      </c>
      <c r="Q76" s="45">
        <f t="shared" si="43"/>
        <v>7.0000000000001353E-2</v>
      </c>
      <c r="R76" s="45">
        <f t="shared" si="44"/>
        <v>11.124999999999961</v>
      </c>
      <c r="S76" s="46">
        <f t="shared" si="45"/>
        <v>4.2015779250138667</v>
      </c>
    </row>
    <row r="77" spans="1:19" x14ac:dyDescent="0.25">
      <c r="D77">
        <v>2</v>
      </c>
      <c r="E77" s="71">
        <v>1417</v>
      </c>
      <c r="F77" s="67">
        <f t="shared" si="34"/>
        <v>0.59513888888888888</v>
      </c>
      <c r="G77" s="71">
        <v>1424</v>
      </c>
      <c r="H77" s="67">
        <f t="shared" si="35"/>
        <v>0.6</v>
      </c>
      <c r="I77" s="44">
        <f t="shared" si="37"/>
        <v>0.60347222222222219</v>
      </c>
      <c r="J77" s="45" t="str">
        <f t="shared" si="33"/>
        <v/>
      </c>
      <c r="K77" s="45">
        <f t="shared" si="38"/>
        <v>6.9999999999999751</v>
      </c>
      <c r="L77" s="45">
        <f t="shared" si="39"/>
        <v>2</v>
      </c>
      <c r="M77" s="54">
        <f t="shared" ca="1" si="40"/>
        <v>1246</v>
      </c>
      <c r="N77" s="45">
        <f t="shared" ca="1" si="36"/>
        <v>102.99999999999996</v>
      </c>
      <c r="O77" s="45">
        <f t="shared" si="41"/>
        <v>5</v>
      </c>
      <c r="P77" s="46">
        <f t="shared" si="42"/>
        <v>0.68924379203313568</v>
      </c>
      <c r="Q77" s="45">
        <f t="shared" si="43"/>
        <v>13.99999999999995</v>
      </c>
      <c r="R77" s="45">
        <f t="shared" si="44"/>
        <v>18.99999999999995</v>
      </c>
      <c r="S77" s="46">
        <f t="shared" si="45"/>
        <v>14.689243792033086</v>
      </c>
    </row>
    <row r="78" spans="1:19" x14ac:dyDescent="0.25">
      <c r="A78" s="77">
        <v>36279</v>
      </c>
      <c r="B78">
        <v>1437</v>
      </c>
      <c r="D78">
        <v>0.01</v>
      </c>
      <c r="E78" s="71">
        <v>1535</v>
      </c>
      <c r="F78" s="67">
        <f t="shared" si="34"/>
        <v>0.64930555555555558</v>
      </c>
      <c r="G78" s="71">
        <v>1549</v>
      </c>
      <c r="H78" s="67">
        <f t="shared" si="35"/>
        <v>0.65902777777777777</v>
      </c>
      <c r="I78" s="44">
        <f t="shared" si="37"/>
        <v>0.66249999999999998</v>
      </c>
      <c r="J78" s="45" t="str">
        <f t="shared" si="33"/>
        <v/>
      </c>
      <c r="K78" s="45">
        <f t="shared" si="38"/>
        <v>13.99999999999995</v>
      </c>
      <c r="L78" s="45">
        <f t="shared" si="39"/>
        <v>1</v>
      </c>
      <c r="M78" s="54">
        <f t="shared" ca="1" si="40"/>
        <v>1437</v>
      </c>
      <c r="N78" s="45">
        <f t="shared" ca="1" si="36"/>
        <v>76.999999999999886</v>
      </c>
      <c r="O78" s="45">
        <f t="shared" si="41"/>
        <v>2.5000000000000001E-2</v>
      </c>
      <c r="P78" s="46">
        <f t="shared" si="42"/>
        <v>5.4281443780592247E-3</v>
      </c>
      <c r="Q78" s="45">
        <f t="shared" si="43"/>
        <v>0.13999999999999951</v>
      </c>
      <c r="R78" s="45">
        <f t="shared" si="44"/>
        <v>0.16499999999999951</v>
      </c>
      <c r="S78" s="46">
        <f t="shared" si="45"/>
        <v>0.14542814437805873</v>
      </c>
    </row>
    <row r="79" spans="1:19" x14ac:dyDescent="0.25">
      <c r="A79" s="77">
        <v>36280</v>
      </c>
      <c r="B79">
        <v>1240</v>
      </c>
      <c r="D79">
        <v>0.01</v>
      </c>
      <c r="E79" s="71">
        <v>1320</v>
      </c>
      <c r="F79" s="67">
        <f t="shared" si="34"/>
        <v>0.55555555555555558</v>
      </c>
      <c r="G79" s="71">
        <v>1324</v>
      </c>
      <c r="H79" s="67">
        <f t="shared" si="35"/>
        <v>0.55833333333333335</v>
      </c>
      <c r="I79" s="44" t="str">
        <f t="shared" si="37"/>
        <v/>
      </c>
      <c r="J79" s="45">
        <f t="shared" si="33"/>
        <v>11.999999999999957</v>
      </c>
      <c r="K79" s="45">
        <f t="shared" si="38"/>
        <v>3.9999999999999858</v>
      </c>
      <c r="L79" s="45">
        <f t="shared" si="39"/>
        <v>1</v>
      </c>
      <c r="M79" s="54">
        <f t="shared" ca="1" si="40"/>
        <v>1240</v>
      </c>
      <c r="N79" s="45" t="str">
        <f t="shared" si="36"/>
        <v/>
      </c>
      <c r="O79" s="45">
        <f t="shared" si="41"/>
        <v>120.05999999999958</v>
      </c>
      <c r="P79" s="46">
        <f t="shared" si="42"/>
        <v>31.559825365948413</v>
      </c>
      <c r="Q79" s="45">
        <f t="shared" si="43"/>
        <v>3.9999999999999862E-2</v>
      </c>
      <c r="R79" s="45">
        <f t="shared" si="44"/>
        <v>120.09999999999958</v>
      </c>
      <c r="S79" s="46">
        <f t="shared" si="45"/>
        <v>31.599825365948412</v>
      </c>
    </row>
    <row r="80" spans="1:19" x14ac:dyDescent="0.25">
      <c r="D80">
        <v>20</v>
      </c>
      <c r="E80" s="71">
        <v>1336</v>
      </c>
      <c r="F80" s="67">
        <f t="shared" si="34"/>
        <v>0.56666666666666665</v>
      </c>
      <c r="G80" s="71">
        <v>1349</v>
      </c>
      <c r="H80" s="67">
        <f t="shared" si="35"/>
        <v>0.5756944444444444</v>
      </c>
      <c r="I80" s="44">
        <f t="shared" si="37"/>
        <v>0.57916666666666661</v>
      </c>
      <c r="J80" s="45" t="str">
        <f t="shared" si="33"/>
        <v/>
      </c>
      <c r="K80" s="45">
        <f t="shared" si="38"/>
        <v>12.999999999999954</v>
      </c>
      <c r="L80" s="45">
        <f t="shared" si="39"/>
        <v>2</v>
      </c>
      <c r="M80" s="54">
        <f t="shared" ca="1" si="40"/>
        <v>1240</v>
      </c>
      <c r="N80" s="45">
        <f t="shared" ca="1" si="36"/>
        <v>73.999999999999901</v>
      </c>
      <c r="O80" s="45">
        <f t="shared" si="41"/>
        <v>50</v>
      </c>
      <c r="P80" s="46">
        <f t="shared" si="42"/>
        <v>5.9484036251947776</v>
      </c>
      <c r="Q80" s="45">
        <f t="shared" si="43"/>
        <v>259.99999999999909</v>
      </c>
      <c r="R80" s="45">
        <f t="shared" si="44"/>
        <v>309.99999999999909</v>
      </c>
      <c r="S80" s="46">
        <f t="shared" si="45"/>
        <v>265.94840362519386</v>
      </c>
    </row>
    <row r="81" spans="1:19" x14ac:dyDescent="0.25">
      <c r="A81" s="77">
        <v>36284</v>
      </c>
      <c r="B81">
        <v>842</v>
      </c>
      <c r="D81">
        <v>0.01</v>
      </c>
      <c r="E81" s="71">
        <v>928</v>
      </c>
      <c r="F81" s="67">
        <f t="shared" si="34"/>
        <v>0.39444444444444443</v>
      </c>
      <c r="G81" s="71">
        <v>930</v>
      </c>
      <c r="H81" s="67">
        <f t="shared" si="35"/>
        <v>0.39583333333333331</v>
      </c>
      <c r="I81" s="44" t="str">
        <f t="shared" si="37"/>
        <v/>
      </c>
      <c r="J81" s="45">
        <f t="shared" si="33"/>
        <v>11.999999999999957</v>
      </c>
      <c r="K81" s="45">
        <f t="shared" si="38"/>
        <v>1.9999999999999929</v>
      </c>
      <c r="L81" s="45">
        <f t="shared" si="39"/>
        <v>1</v>
      </c>
      <c r="M81" s="54">
        <f t="shared" ca="1" si="40"/>
        <v>842</v>
      </c>
      <c r="N81" s="45" t="str">
        <f t="shared" si="36"/>
        <v/>
      </c>
      <c r="O81" s="45">
        <f t="shared" si="41"/>
        <v>600.0599999999979</v>
      </c>
      <c r="P81" s="46">
        <f t="shared" si="42"/>
        <v>130.27672998597731</v>
      </c>
      <c r="Q81" s="45">
        <f t="shared" si="43"/>
        <v>1.9999999999999931E-2</v>
      </c>
      <c r="R81" s="45">
        <f t="shared" si="44"/>
        <v>600.07999999999788</v>
      </c>
      <c r="S81" s="46">
        <f t="shared" si="45"/>
        <v>130.29672998597732</v>
      </c>
    </row>
    <row r="82" spans="1:19" x14ac:dyDescent="0.25">
      <c r="D82">
        <v>100</v>
      </c>
      <c r="E82" s="71">
        <v>942</v>
      </c>
      <c r="F82" s="67">
        <f t="shared" si="34"/>
        <v>0.40416666666666662</v>
      </c>
      <c r="G82" s="71">
        <v>1014</v>
      </c>
      <c r="H82" s="67">
        <f t="shared" si="35"/>
        <v>0.42638888888888887</v>
      </c>
      <c r="I82" s="44">
        <f t="shared" si="37"/>
        <v>0.42986111111111108</v>
      </c>
      <c r="J82" s="45" t="str">
        <f t="shared" si="33"/>
        <v/>
      </c>
      <c r="K82" s="45">
        <f t="shared" si="38"/>
        <v>32.000000000000043</v>
      </c>
      <c r="L82" s="45">
        <f t="shared" si="39"/>
        <v>2</v>
      </c>
      <c r="M82" s="54">
        <f t="shared" ca="1" si="40"/>
        <v>842</v>
      </c>
      <c r="N82" s="45">
        <f t="shared" ca="1" si="36"/>
        <v>96.999999999999972</v>
      </c>
      <c r="O82" s="45">
        <f t="shared" si="41"/>
        <v>250</v>
      </c>
      <c r="P82" s="46">
        <f t="shared" si="42"/>
        <v>27.143420404993254</v>
      </c>
      <c r="Q82" s="45">
        <f t="shared" si="43"/>
        <v>3200.0000000000041</v>
      </c>
      <c r="R82" s="45">
        <f t="shared" si="44"/>
        <v>3450.0000000000041</v>
      </c>
      <c r="S82" s="46">
        <f t="shared" si="45"/>
        <v>3227.1434204049974</v>
      </c>
    </row>
    <row r="83" spans="1:19" x14ac:dyDescent="0.25">
      <c r="A83" s="77">
        <v>36285</v>
      </c>
      <c r="B83">
        <v>859</v>
      </c>
      <c r="D83">
        <v>0.01</v>
      </c>
      <c r="E83" s="71">
        <v>945</v>
      </c>
      <c r="F83" s="67">
        <f t="shared" si="34"/>
        <v>0.40625</v>
      </c>
      <c r="G83" s="71">
        <v>950</v>
      </c>
      <c r="H83" s="67">
        <f t="shared" si="35"/>
        <v>0.40972222222222227</v>
      </c>
      <c r="I83" s="44" t="str">
        <f t="shared" si="37"/>
        <v/>
      </c>
      <c r="J83" s="45">
        <f t="shared" si="33"/>
        <v>3.9999999999999858</v>
      </c>
      <c r="K83" s="45">
        <f t="shared" si="38"/>
        <v>5.0000000000000622</v>
      </c>
      <c r="L83" s="45">
        <f t="shared" si="39"/>
        <v>1</v>
      </c>
      <c r="M83" s="54">
        <f t="shared" ca="1" si="40"/>
        <v>859</v>
      </c>
      <c r="N83" s="45" t="str">
        <f t="shared" si="36"/>
        <v/>
      </c>
      <c r="O83" s="45">
        <f t="shared" si="41"/>
        <v>0.21999999999999922</v>
      </c>
      <c r="P83" s="46">
        <f t="shared" si="42"/>
        <v>0.15635212440691129</v>
      </c>
      <c r="Q83" s="45">
        <f t="shared" si="43"/>
        <v>5.000000000000062E-2</v>
      </c>
      <c r="R83" s="45">
        <f t="shared" si="44"/>
        <v>0.26999999999999985</v>
      </c>
      <c r="S83" s="46">
        <f t="shared" si="45"/>
        <v>0.20635212440691192</v>
      </c>
    </row>
    <row r="84" spans="1:19" x14ac:dyDescent="0.25">
      <c r="D84">
        <v>0.1</v>
      </c>
      <c r="E84" s="71">
        <v>954</v>
      </c>
      <c r="F84" s="67">
        <f t="shared" si="34"/>
        <v>0.41250000000000003</v>
      </c>
      <c r="G84" s="71">
        <v>1002</v>
      </c>
      <c r="H84" s="67">
        <f t="shared" si="35"/>
        <v>0.41805555555555557</v>
      </c>
      <c r="I84" s="44" t="str">
        <f t="shared" si="37"/>
        <v/>
      </c>
      <c r="J84" s="45">
        <f t="shared" si="33"/>
        <v>10.999999999999961</v>
      </c>
      <c r="K84" s="45">
        <f t="shared" si="38"/>
        <v>7.9999999999999716</v>
      </c>
      <c r="L84" s="45">
        <f t="shared" si="39"/>
        <v>2</v>
      </c>
      <c r="M84" s="54">
        <f t="shared" ca="1" si="40"/>
        <v>859</v>
      </c>
      <c r="N84" s="45" t="str">
        <f t="shared" si="36"/>
        <v/>
      </c>
      <c r="O84" s="45">
        <f t="shared" si="41"/>
        <v>550.54999999999802</v>
      </c>
      <c r="P84" s="46">
        <f t="shared" si="42"/>
        <v>159.08229878492904</v>
      </c>
      <c r="Q84" s="45">
        <f t="shared" si="43"/>
        <v>0.79999999999999716</v>
      </c>
      <c r="R84" s="45">
        <f t="shared" si="44"/>
        <v>551.34999999999798</v>
      </c>
      <c r="S84" s="46">
        <f t="shared" si="45"/>
        <v>159.88229878492905</v>
      </c>
    </row>
    <row r="85" spans="1:19" x14ac:dyDescent="0.25">
      <c r="D85">
        <v>100</v>
      </c>
      <c r="E85" s="71">
        <v>1013</v>
      </c>
      <c r="F85" s="67">
        <f t="shared" si="34"/>
        <v>0.42569444444444443</v>
      </c>
      <c r="G85" s="71">
        <v>1058</v>
      </c>
      <c r="H85" s="67">
        <f t="shared" si="35"/>
        <v>0.45694444444444443</v>
      </c>
      <c r="I85" s="44" t="str">
        <f t="shared" si="37"/>
        <v/>
      </c>
      <c r="J85" s="45">
        <f t="shared" si="33"/>
        <v>11.000000000000041</v>
      </c>
      <c r="K85" s="45">
        <f t="shared" si="38"/>
        <v>45</v>
      </c>
      <c r="L85" s="45">
        <f t="shared" si="39"/>
        <v>3</v>
      </c>
      <c r="M85" s="54">
        <f t="shared" ca="1" si="40"/>
        <v>859</v>
      </c>
      <c r="N85" s="45" t="str">
        <f t="shared" si="36"/>
        <v/>
      </c>
      <c r="O85" s="45">
        <f t="shared" si="41"/>
        <v>550.550000000002</v>
      </c>
      <c r="P85" s="46">
        <f t="shared" si="42"/>
        <v>159.08229878493017</v>
      </c>
      <c r="Q85" s="45">
        <f t="shared" si="43"/>
        <v>4500</v>
      </c>
      <c r="R85" s="45">
        <f t="shared" si="44"/>
        <v>5050.550000000002</v>
      </c>
      <c r="S85" s="46">
        <f t="shared" si="45"/>
        <v>4659.0822987849306</v>
      </c>
    </row>
    <row r="86" spans="1:19" x14ac:dyDescent="0.25">
      <c r="D86">
        <v>0.1</v>
      </c>
      <c r="E86" s="71">
        <v>1109</v>
      </c>
      <c r="F86" s="67">
        <f t="shared" si="34"/>
        <v>0.46458333333333335</v>
      </c>
      <c r="G86" s="71">
        <v>1151</v>
      </c>
      <c r="H86" s="67">
        <f t="shared" si="35"/>
        <v>0.49374999999999997</v>
      </c>
      <c r="I86" s="44" t="str">
        <f t="shared" si="37"/>
        <v/>
      </c>
      <c r="J86" s="45">
        <f t="shared" si="33"/>
        <v>12.000000000000037</v>
      </c>
      <c r="K86" s="45">
        <f t="shared" si="38"/>
        <v>41.999999999999929</v>
      </c>
      <c r="L86" s="45">
        <f t="shared" si="39"/>
        <v>4</v>
      </c>
      <c r="M86" s="54">
        <f t="shared" ca="1" si="40"/>
        <v>859</v>
      </c>
      <c r="N86" s="45" t="str">
        <f t="shared" si="36"/>
        <v/>
      </c>
      <c r="O86" s="45">
        <f t="shared" si="41"/>
        <v>600.60000000000184</v>
      </c>
      <c r="P86" s="46">
        <f t="shared" si="42"/>
        <v>173.54432594719646</v>
      </c>
      <c r="Q86" s="45">
        <f t="shared" si="43"/>
        <v>4.1999999999999931</v>
      </c>
      <c r="R86" s="45">
        <f t="shared" si="44"/>
        <v>604.80000000000189</v>
      </c>
      <c r="S86" s="46">
        <f t="shared" si="45"/>
        <v>177.74432594719644</v>
      </c>
    </row>
    <row r="87" spans="1:19" x14ac:dyDescent="0.25">
      <c r="D87">
        <v>100</v>
      </c>
      <c r="E87" s="71">
        <v>1203</v>
      </c>
      <c r="F87" s="67">
        <f t="shared" si="34"/>
        <v>0.50208333333333333</v>
      </c>
      <c r="G87" s="71">
        <v>1227</v>
      </c>
      <c r="H87" s="67">
        <f t="shared" si="35"/>
        <v>0.51874999999999993</v>
      </c>
      <c r="I87" s="44" t="str">
        <f t="shared" si="37"/>
        <v/>
      </c>
      <c r="J87" s="45">
        <f t="shared" si="33"/>
        <v>10.000000000000124</v>
      </c>
      <c r="K87" s="45">
        <f t="shared" si="38"/>
        <v>23.999999999999915</v>
      </c>
      <c r="L87" s="45">
        <f t="shared" si="39"/>
        <v>5</v>
      </c>
      <c r="M87" s="54">
        <f t="shared" ca="1" si="40"/>
        <v>859</v>
      </c>
      <c r="N87" s="45" t="str">
        <f t="shared" si="36"/>
        <v/>
      </c>
      <c r="O87" s="45">
        <f t="shared" si="41"/>
        <v>500.5000000000062</v>
      </c>
      <c r="P87" s="46">
        <f t="shared" si="42"/>
        <v>144.62027162266506</v>
      </c>
      <c r="Q87" s="45">
        <f t="shared" si="43"/>
        <v>2399.9999999999914</v>
      </c>
      <c r="R87" s="45">
        <f t="shared" si="44"/>
        <v>2900.4999999999977</v>
      </c>
      <c r="S87" s="46">
        <f t="shared" si="45"/>
        <v>2544.6202716226562</v>
      </c>
    </row>
    <row r="88" spans="1:19" x14ac:dyDescent="0.25">
      <c r="D88">
        <v>0.1</v>
      </c>
      <c r="E88" s="71">
        <v>1237</v>
      </c>
      <c r="F88" s="67">
        <f t="shared" si="34"/>
        <v>0.52569444444444446</v>
      </c>
      <c r="G88" s="71">
        <v>1250</v>
      </c>
      <c r="H88" s="67">
        <f t="shared" si="35"/>
        <v>0.53472222222222221</v>
      </c>
      <c r="I88" s="44">
        <f t="shared" si="37"/>
        <v>0.53819444444444442</v>
      </c>
      <c r="J88" s="45" t="str">
        <f t="shared" si="33"/>
        <v/>
      </c>
      <c r="K88" s="45">
        <f t="shared" si="38"/>
        <v>12.999999999999954</v>
      </c>
      <c r="L88" s="45">
        <f t="shared" si="39"/>
        <v>6</v>
      </c>
      <c r="M88" s="54">
        <f t="shared" ca="1" si="40"/>
        <v>859</v>
      </c>
      <c r="N88" s="45">
        <f t="shared" ca="1" si="36"/>
        <v>236.00000000000003</v>
      </c>
      <c r="O88" s="45">
        <f t="shared" si="41"/>
        <v>0.25</v>
      </c>
      <c r="P88" s="46">
        <f t="shared" si="42"/>
        <v>4.342905372259271E-2</v>
      </c>
      <c r="Q88" s="45">
        <f t="shared" si="43"/>
        <v>1.2999999999999954</v>
      </c>
      <c r="R88" s="45">
        <f t="shared" si="44"/>
        <v>1.5499999999999954</v>
      </c>
      <c r="S88" s="46">
        <f t="shared" si="45"/>
        <v>1.3434290537225881</v>
      </c>
    </row>
    <row r="89" spans="1:19" x14ac:dyDescent="0.25">
      <c r="A89" s="77">
        <v>36285</v>
      </c>
      <c r="B89">
        <v>1450</v>
      </c>
      <c r="D89">
        <v>0.01</v>
      </c>
      <c r="E89" s="71">
        <v>1552</v>
      </c>
      <c r="F89" s="67">
        <f t="shared" si="34"/>
        <v>0.66111111111111109</v>
      </c>
      <c r="G89" s="71">
        <v>1558</v>
      </c>
      <c r="H89" s="67">
        <f t="shared" si="35"/>
        <v>0.66527777777777775</v>
      </c>
      <c r="I89" s="44" t="str">
        <f t="shared" si="37"/>
        <v/>
      </c>
      <c r="J89" s="45">
        <f t="shared" si="33"/>
        <v>6.9999999999999751</v>
      </c>
      <c r="K89" s="45">
        <f t="shared" si="38"/>
        <v>5.9999999999999787</v>
      </c>
      <c r="L89" s="45">
        <f t="shared" si="39"/>
        <v>1</v>
      </c>
      <c r="M89" s="54">
        <f t="shared" ca="1" si="40"/>
        <v>1450</v>
      </c>
      <c r="N89" s="45" t="str">
        <f t="shared" si="36"/>
        <v/>
      </c>
      <c r="O89" s="45">
        <f t="shared" si="41"/>
        <v>0.38499999999999862</v>
      </c>
      <c r="P89" s="46">
        <f t="shared" si="42"/>
        <v>0.27361621771209477</v>
      </c>
      <c r="Q89" s="45">
        <f t="shared" si="43"/>
        <v>5.999999999999979E-2</v>
      </c>
      <c r="R89" s="45">
        <f t="shared" si="44"/>
        <v>0.4449999999999984</v>
      </c>
      <c r="S89" s="46">
        <f t="shared" si="45"/>
        <v>0.33361621771209454</v>
      </c>
    </row>
    <row r="90" spans="1:19" x14ac:dyDescent="0.25">
      <c r="D90">
        <v>0.1</v>
      </c>
      <c r="E90" s="71">
        <v>1605</v>
      </c>
      <c r="F90" s="67">
        <f t="shared" si="34"/>
        <v>0.67013888888888884</v>
      </c>
      <c r="G90" s="71">
        <v>1608</v>
      </c>
      <c r="H90" s="67">
        <f t="shared" si="35"/>
        <v>0.67222222222222217</v>
      </c>
      <c r="I90" s="44">
        <f t="shared" si="37"/>
        <v>0.67569444444444438</v>
      </c>
      <c r="J90" s="45" t="str">
        <f t="shared" si="33"/>
        <v/>
      </c>
      <c r="K90" s="45">
        <f t="shared" si="38"/>
        <v>2.9999999999999893</v>
      </c>
      <c r="L90" s="45">
        <f t="shared" si="39"/>
        <v>2</v>
      </c>
      <c r="M90" s="54">
        <f t="shared" ca="1" si="40"/>
        <v>1450</v>
      </c>
      <c r="N90" s="45">
        <f t="shared" ca="1" si="36"/>
        <v>82.999999999999858</v>
      </c>
      <c r="O90" s="45">
        <f t="shared" si="41"/>
        <v>0.25</v>
      </c>
      <c r="P90" s="46">
        <f t="shared" si="42"/>
        <v>4.342905372259271E-2</v>
      </c>
      <c r="Q90" s="45">
        <f t="shared" si="43"/>
        <v>0.29999999999999893</v>
      </c>
      <c r="R90" s="45">
        <f t="shared" si="44"/>
        <v>0.54999999999999893</v>
      </c>
      <c r="S90" s="46">
        <f t="shared" si="45"/>
        <v>0.34342905372259164</v>
      </c>
    </row>
    <row r="91" spans="1:19" x14ac:dyDescent="0.25">
      <c r="A91" s="77">
        <v>36286</v>
      </c>
      <c r="B91">
        <v>1235</v>
      </c>
      <c r="D91">
        <v>0.01</v>
      </c>
      <c r="E91" s="71">
        <v>1327</v>
      </c>
      <c r="F91" s="67">
        <f t="shared" si="34"/>
        <v>0.56041666666666667</v>
      </c>
      <c r="G91" s="71">
        <v>1331</v>
      </c>
      <c r="H91" s="67">
        <f t="shared" si="35"/>
        <v>0.56319444444444444</v>
      </c>
      <c r="I91" s="44" t="str">
        <f t="shared" si="37"/>
        <v/>
      </c>
      <c r="J91" s="45">
        <f t="shared" si="33"/>
        <v>5.9999999999999787</v>
      </c>
      <c r="K91" s="45">
        <f t="shared" si="38"/>
        <v>3.9999999999999858</v>
      </c>
      <c r="L91" s="45">
        <f t="shared" si="39"/>
        <v>1</v>
      </c>
      <c r="M91" s="54">
        <f t="shared" ca="1" si="40"/>
        <v>1235</v>
      </c>
      <c r="N91" s="45" t="str">
        <f t="shared" si="36"/>
        <v/>
      </c>
      <c r="O91" s="45">
        <f t="shared" si="41"/>
        <v>0.32999999999999885</v>
      </c>
      <c r="P91" s="46">
        <f t="shared" si="42"/>
        <v>0.23452818661036695</v>
      </c>
      <c r="Q91" s="45">
        <f t="shared" si="43"/>
        <v>3.9999999999999862E-2</v>
      </c>
      <c r="R91" s="45">
        <f t="shared" si="44"/>
        <v>0.36999999999999872</v>
      </c>
      <c r="S91" s="46">
        <f t="shared" si="45"/>
        <v>0.27452818661036682</v>
      </c>
    </row>
    <row r="92" spans="1:19" x14ac:dyDescent="0.25">
      <c r="D92">
        <v>0.1</v>
      </c>
      <c r="E92" s="71">
        <v>1337</v>
      </c>
      <c r="F92" s="67">
        <f t="shared" si="34"/>
        <v>0.56736111111111109</v>
      </c>
      <c r="G92" s="71">
        <v>1341</v>
      </c>
      <c r="H92" s="67">
        <f t="shared" si="35"/>
        <v>0.57013888888888886</v>
      </c>
      <c r="I92" s="44">
        <f t="shared" si="37"/>
        <v>0.57361111111111107</v>
      </c>
      <c r="J92" s="45" t="str">
        <f t="shared" si="33"/>
        <v/>
      </c>
      <c r="K92" s="45">
        <f t="shared" si="38"/>
        <v>3.9999999999999858</v>
      </c>
      <c r="L92" s="45">
        <f t="shared" si="39"/>
        <v>2</v>
      </c>
      <c r="M92" s="54">
        <f t="shared" ca="1" si="40"/>
        <v>1235</v>
      </c>
      <c r="N92" s="45">
        <f t="shared" ca="1" si="36"/>
        <v>70.999999999999915</v>
      </c>
      <c r="O92" s="45">
        <f t="shared" si="41"/>
        <v>0.25</v>
      </c>
      <c r="P92" s="46">
        <f t="shared" si="42"/>
        <v>4.342905372259271E-2</v>
      </c>
      <c r="Q92" s="45">
        <f t="shared" si="43"/>
        <v>0.39999999999999858</v>
      </c>
      <c r="R92" s="45">
        <f t="shared" si="44"/>
        <v>0.64999999999999858</v>
      </c>
      <c r="S92" s="46">
        <f t="shared" si="45"/>
        <v>0.44342905372259128</v>
      </c>
    </row>
    <row r="93" spans="1:19" x14ac:dyDescent="0.25">
      <c r="A93" s="77">
        <v>36286</v>
      </c>
      <c r="B93">
        <v>1439</v>
      </c>
      <c r="D93">
        <v>0.01</v>
      </c>
      <c r="E93" s="71">
        <v>1558</v>
      </c>
      <c r="F93" s="67">
        <f t="shared" si="34"/>
        <v>0.66527777777777775</v>
      </c>
      <c r="G93" s="71">
        <v>1605</v>
      </c>
      <c r="H93" s="67">
        <f t="shared" si="35"/>
        <v>0.67013888888888884</v>
      </c>
      <c r="I93" s="44" t="str">
        <f t="shared" si="37"/>
        <v/>
      </c>
      <c r="J93" s="45">
        <f t="shared" si="33"/>
        <v>6.9999999999999751</v>
      </c>
      <c r="K93" s="45">
        <f t="shared" si="38"/>
        <v>6.9999999999999751</v>
      </c>
      <c r="L93" s="45">
        <f t="shared" si="39"/>
        <v>1</v>
      </c>
      <c r="M93" s="54">
        <f t="shared" ca="1" si="40"/>
        <v>1439</v>
      </c>
      <c r="N93" s="45" t="str">
        <f t="shared" si="36"/>
        <v/>
      </c>
      <c r="O93" s="45">
        <f t="shared" si="41"/>
        <v>0.38499999999999862</v>
      </c>
      <c r="P93" s="46">
        <f t="shared" si="42"/>
        <v>0.27361621771209477</v>
      </c>
      <c r="Q93" s="45">
        <f t="shared" si="43"/>
        <v>6.9999999999999757E-2</v>
      </c>
      <c r="R93" s="45">
        <f t="shared" si="44"/>
        <v>0.45499999999999841</v>
      </c>
      <c r="S93" s="46">
        <f t="shared" si="45"/>
        <v>0.3436162177120945</v>
      </c>
    </row>
    <row r="94" spans="1:19" x14ac:dyDescent="0.25">
      <c r="D94">
        <v>0.1</v>
      </c>
      <c r="E94" s="71">
        <v>1612</v>
      </c>
      <c r="F94" s="67">
        <f t="shared" si="34"/>
        <v>0.67499999999999993</v>
      </c>
      <c r="G94" s="71">
        <v>1621</v>
      </c>
      <c r="H94" s="67">
        <f t="shared" si="35"/>
        <v>0.68125000000000002</v>
      </c>
      <c r="I94" s="44">
        <f t="shared" si="37"/>
        <v>0.68472222222222223</v>
      </c>
      <c r="J94" s="45" t="str">
        <f t="shared" si="33"/>
        <v/>
      </c>
      <c r="K94" s="45">
        <f t="shared" si="38"/>
        <v>9.0000000000001279</v>
      </c>
      <c r="L94" s="45">
        <f t="shared" si="39"/>
        <v>2</v>
      </c>
      <c r="M94" s="54">
        <f t="shared" ca="1" si="40"/>
        <v>1439</v>
      </c>
      <c r="N94" s="45">
        <f t="shared" ca="1" si="36"/>
        <v>106.99999999999994</v>
      </c>
      <c r="O94" s="45">
        <f t="shared" si="41"/>
        <v>0.25</v>
      </c>
      <c r="P94" s="46">
        <f t="shared" si="42"/>
        <v>4.342905372259271E-2</v>
      </c>
      <c r="Q94" s="45">
        <f t="shared" si="43"/>
        <v>0.90000000000001279</v>
      </c>
      <c r="R94" s="45">
        <f t="shared" si="44"/>
        <v>1.1500000000000128</v>
      </c>
      <c r="S94" s="46">
        <f t="shared" si="45"/>
        <v>0.94342905372260555</v>
      </c>
    </row>
    <row r="95" spans="1:19" x14ac:dyDescent="0.25">
      <c r="A95" s="77">
        <v>36287</v>
      </c>
      <c r="B95">
        <v>921</v>
      </c>
      <c r="D95">
        <v>0.01</v>
      </c>
      <c r="E95" s="71">
        <v>958</v>
      </c>
      <c r="F95" s="67">
        <f t="shared" si="34"/>
        <v>0.4152777777777778</v>
      </c>
      <c r="G95" s="71">
        <v>1001</v>
      </c>
      <c r="H95" s="67">
        <f t="shared" si="35"/>
        <v>0.41736111111111113</v>
      </c>
      <c r="I95" s="44" t="str">
        <f t="shared" si="37"/>
        <v/>
      </c>
      <c r="J95" s="45">
        <f t="shared" si="33"/>
        <v>12.999999999999954</v>
      </c>
      <c r="K95" s="45">
        <f t="shared" si="38"/>
        <v>2.9999999999999893</v>
      </c>
      <c r="L95" s="45">
        <f t="shared" si="39"/>
        <v>1</v>
      </c>
      <c r="M95" s="54">
        <f t="shared" ca="1" si="40"/>
        <v>921</v>
      </c>
      <c r="N95" s="45" t="str">
        <f t="shared" si="36"/>
        <v/>
      </c>
      <c r="O95" s="45">
        <f t="shared" si="41"/>
        <v>650.06499999999767</v>
      </c>
      <c r="P95" s="46">
        <f t="shared" si="42"/>
        <v>141.13312415147539</v>
      </c>
      <c r="Q95" s="45">
        <f t="shared" si="43"/>
        <v>2.9999999999999895E-2</v>
      </c>
      <c r="R95" s="45">
        <f t="shared" si="44"/>
        <v>650.09499999999764</v>
      </c>
      <c r="S95" s="46">
        <f t="shared" si="45"/>
        <v>141.16312415147539</v>
      </c>
    </row>
    <row r="96" spans="1:19" x14ac:dyDescent="0.25">
      <c r="D96">
        <v>100</v>
      </c>
      <c r="E96" s="71">
        <v>1014</v>
      </c>
      <c r="F96" s="67">
        <f t="shared" si="34"/>
        <v>0.42638888888888887</v>
      </c>
      <c r="G96" s="71">
        <v>1106</v>
      </c>
      <c r="H96" s="67">
        <f t="shared" si="35"/>
        <v>0.46249999999999997</v>
      </c>
      <c r="I96" s="44">
        <f t="shared" si="37"/>
        <v>0.46597222222222218</v>
      </c>
      <c r="J96" s="45" t="str">
        <f t="shared" si="33"/>
        <v/>
      </c>
      <c r="K96" s="45">
        <f t="shared" si="38"/>
        <v>51.999999999999972</v>
      </c>
      <c r="L96" s="45">
        <f t="shared" si="39"/>
        <v>2</v>
      </c>
      <c r="M96" s="54">
        <f t="shared" ca="1" si="40"/>
        <v>921</v>
      </c>
      <c r="N96" s="45">
        <f t="shared" ca="1" si="36"/>
        <v>109.99999999999993</v>
      </c>
      <c r="O96" s="45">
        <f t="shared" si="41"/>
        <v>250</v>
      </c>
      <c r="P96" s="46">
        <f t="shared" si="42"/>
        <v>27.143420404993254</v>
      </c>
      <c r="Q96" s="45">
        <f t="shared" si="43"/>
        <v>5199.9999999999973</v>
      </c>
      <c r="R96" s="45">
        <f t="shared" si="44"/>
        <v>5449.9999999999973</v>
      </c>
      <c r="S96" s="46">
        <f t="shared" si="45"/>
        <v>5227.1434204049901</v>
      </c>
    </row>
    <row r="97" spans="1:19" x14ac:dyDescent="0.25">
      <c r="A97" s="77">
        <v>36290</v>
      </c>
      <c r="B97">
        <v>1003</v>
      </c>
      <c r="D97">
        <v>0.01</v>
      </c>
      <c r="E97" s="71">
        <v>1148</v>
      </c>
      <c r="F97" s="67">
        <f t="shared" si="34"/>
        <v>0.4916666666666667</v>
      </c>
      <c r="G97" s="71">
        <v>1150</v>
      </c>
      <c r="H97" s="67">
        <f t="shared" si="35"/>
        <v>0.49305555555555558</v>
      </c>
      <c r="I97" s="44" t="str">
        <f t="shared" si="37"/>
        <v/>
      </c>
      <c r="J97" s="45">
        <f t="shared" si="33"/>
        <v>7.9999999999999716</v>
      </c>
      <c r="K97" s="45">
        <f t="shared" si="38"/>
        <v>1.9999999999999929</v>
      </c>
      <c r="L97" s="45">
        <f t="shared" si="39"/>
        <v>1</v>
      </c>
      <c r="M97" s="54">
        <f t="shared" ca="1" si="40"/>
        <v>1003</v>
      </c>
      <c r="N97" s="45" t="str">
        <f t="shared" si="36"/>
        <v/>
      </c>
      <c r="O97" s="45">
        <f t="shared" si="41"/>
        <v>0.43999999999999845</v>
      </c>
      <c r="P97" s="46">
        <f t="shared" si="42"/>
        <v>0.31270424881382258</v>
      </c>
      <c r="Q97" s="45">
        <f t="shared" si="43"/>
        <v>1.9999999999999931E-2</v>
      </c>
      <c r="R97" s="45">
        <f t="shared" si="44"/>
        <v>0.45999999999999835</v>
      </c>
      <c r="S97" s="46">
        <f t="shared" si="45"/>
        <v>0.33270424881382249</v>
      </c>
    </row>
    <row r="98" spans="1:19" x14ac:dyDescent="0.25">
      <c r="D98">
        <v>0.1</v>
      </c>
      <c r="E98" s="71">
        <v>1158</v>
      </c>
      <c r="F98" s="67">
        <f t="shared" si="34"/>
        <v>0.49861111111111112</v>
      </c>
      <c r="G98" s="71">
        <v>1205</v>
      </c>
      <c r="H98" s="67">
        <f t="shared" si="35"/>
        <v>0.50347222222222221</v>
      </c>
      <c r="I98" s="44">
        <f t="shared" si="37"/>
        <v>0.50694444444444442</v>
      </c>
      <c r="J98" s="45" t="str">
        <f t="shared" si="33"/>
        <v/>
      </c>
      <c r="K98" s="45">
        <f t="shared" si="38"/>
        <v>6.9999999999999751</v>
      </c>
      <c r="L98" s="45">
        <f t="shared" si="39"/>
        <v>2</v>
      </c>
      <c r="M98" s="54">
        <f t="shared" ca="1" si="40"/>
        <v>1003</v>
      </c>
      <c r="N98" s="45">
        <f t="shared" ca="1" si="36"/>
        <v>126.99999999999994</v>
      </c>
      <c r="O98" s="45">
        <f t="shared" si="41"/>
        <v>0.25</v>
      </c>
      <c r="P98" s="46">
        <f t="shared" si="42"/>
        <v>4.342905372259271E-2</v>
      </c>
      <c r="Q98" s="45">
        <f t="shared" si="43"/>
        <v>0.69999999999999751</v>
      </c>
      <c r="R98" s="45">
        <f t="shared" si="44"/>
        <v>0.94999999999999751</v>
      </c>
      <c r="S98" s="46">
        <f t="shared" si="45"/>
        <v>0.74342905372259027</v>
      </c>
    </row>
    <row r="99" spans="1:19" x14ac:dyDescent="0.25">
      <c r="A99" s="77">
        <v>36290</v>
      </c>
      <c r="B99">
        <v>1311</v>
      </c>
      <c r="D99">
        <v>0.01</v>
      </c>
      <c r="E99" s="71">
        <v>1412</v>
      </c>
      <c r="F99" s="67">
        <f t="shared" si="34"/>
        <v>0.59166666666666667</v>
      </c>
      <c r="G99" s="71">
        <v>1416</v>
      </c>
      <c r="H99" s="67">
        <f t="shared" si="35"/>
        <v>0.59444444444444444</v>
      </c>
      <c r="I99" s="44" t="str">
        <f t="shared" si="37"/>
        <v/>
      </c>
      <c r="J99" s="45">
        <f t="shared" si="33"/>
        <v>5.9999999999999787</v>
      </c>
      <c r="K99" s="45">
        <f t="shared" si="38"/>
        <v>3.9999999999999858</v>
      </c>
      <c r="L99" s="45">
        <f t="shared" si="39"/>
        <v>1</v>
      </c>
      <c r="M99" s="54">
        <f t="shared" ca="1" si="40"/>
        <v>1311</v>
      </c>
      <c r="N99" s="45" t="str">
        <f t="shared" si="36"/>
        <v/>
      </c>
      <c r="O99" s="45">
        <f t="shared" si="41"/>
        <v>0.32999999999999885</v>
      </c>
      <c r="P99" s="46">
        <f t="shared" si="42"/>
        <v>0.23452818661036695</v>
      </c>
      <c r="Q99" s="45">
        <f t="shared" si="43"/>
        <v>3.9999999999999862E-2</v>
      </c>
      <c r="R99" s="45">
        <f t="shared" si="44"/>
        <v>0.36999999999999872</v>
      </c>
      <c r="S99" s="46">
        <f t="shared" si="45"/>
        <v>0.27452818661036682</v>
      </c>
    </row>
    <row r="100" spans="1:19" x14ac:dyDescent="0.25">
      <c r="D100">
        <v>0.1</v>
      </c>
      <c r="E100" s="71">
        <v>1422</v>
      </c>
      <c r="F100" s="67">
        <f t="shared" si="34"/>
        <v>0.59861111111111109</v>
      </c>
      <c r="G100" s="71">
        <v>1427</v>
      </c>
      <c r="H100" s="67">
        <f t="shared" si="35"/>
        <v>0.6020833333333333</v>
      </c>
      <c r="I100" s="44">
        <f t="shared" si="37"/>
        <v>0.60555555555555551</v>
      </c>
      <c r="J100" s="45" t="str">
        <f t="shared" si="33"/>
        <v/>
      </c>
      <c r="K100" s="45">
        <f t="shared" si="38"/>
        <v>4.9999999999999822</v>
      </c>
      <c r="L100" s="45">
        <f t="shared" si="39"/>
        <v>2</v>
      </c>
      <c r="M100" s="54">
        <f t="shared" ca="1" si="40"/>
        <v>1311</v>
      </c>
      <c r="N100" s="45">
        <f t="shared" ca="1" si="36"/>
        <v>80.999999999999872</v>
      </c>
      <c r="O100" s="45">
        <f t="shared" si="41"/>
        <v>0.25</v>
      </c>
      <c r="P100" s="46">
        <f t="shared" si="42"/>
        <v>4.342905372259271E-2</v>
      </c>
      <c r="Q100" s="45">
        <f t="shared" si="43"/>
        <v>0.49999999999999822</v>
      </c>
      <c r="R100" s="45">
        <f t="shared" si="44"/>
        <v>0.74999999999999822</v>
      </c>
      <c r="S100" s="46">
        <f t="shared" si="45"/>
        <v>0.54342905372259098</v>
      </c>
    </row>
    <row r="101" spans="1:19" x14ac:dyDescent="0.25">
      <c r="A101" s="77">
        <v>36292</v>
      </c>
      <c r="B101">
        <v>801</v>
      </c>
      <c r="D101">
        <v>0.01</v>
      </c>
      <c r="E101" s="71">
        <v>853</v>
      </c>
      <c r="F101" s="67">
        <f t="shared" si="34"/>
        <v>0.37013888888888885</v>
      </c>
      <c r="G101" s="71">
        <v>857</v>
      </c>
      <c r="H101" s="67">
        <f t="shared" si="35"/>
        <v>0.37291666666666662</v>
      </c>
      <c r="I101" s="44" t="str">
        <f t="shared" si="37"/>
        <v/>
      </c>
      <c r="J101" s="45">
        <f t="shared" si="33"/>
        <v>7.0000000000000551</v>
      </c>
      <c r="K101" s="45">
        <f t="shared" si="38"/>
        <v>3.9999999999999858</v>
      </c>
      <c r="L101" s="45">
        <f t="shared" si="39"/>
        <v>1</v>
      </c>
      <c r="M101" s="54">
        <f t="shared" ca="1" si="40"/>
        <v>801</v>
      </c>
      <c r="N101" s="45" t="str">
        <f t="shared" si="36"/>
        <v/>
      </c>
      <c r="O101" s="45">
        <f t="shared" si="41"/>
        <v>0.38500000000000301</v>
      </c>
      <c r="P101" s="46">
        <f t="shared" si="42"/>
        <v>0.27361621771209788</v>
      </c>
      <c r="Q101" s="45">
        <f t="shared" si="43"/>
        <v>3.9999999999999862E-2</v>
      </c>
      <c r="R101" s="45">
        <f t="shared" si="44"/>
        <v>0.42500000000000288</v>
      </c>
      <c r="S101" s="46">
        <f t="shared" si="45"/>
        <v>0.31361621771209774</v>
      </c>
    </row>
    <row r="102" spans="1:19" x14ac:dyDescent="0.25">
      <c r="D102">
        <v>0.1</v>
      </c>
      <c r="E102" s="71">
        <v>904</v>
      </c>
      <c r="F102" s="67">
        <f t="shared" si="34"/>
        <v>0.37777777777777777</v>
      </c>
      <c r="G102" s="71">
        <v>908</v>
      </c>
      <c r="H102" s="67">
        <f t="shared" si="35"/>
        <v>0.38055555555555554</v>
      </c>
      <c r="I102" s="44" t="str">
        <f t="shared" si="37"/>
        <v/>
      </c>
      <c r="J102" s="45">
        <f t="shared" si="33"/>
        <v>8.0000000000000515</v>
      </c>
      <c r="K102" s="45">
        <f t="shared" si="38"/>
        <v>3.9999999999999858</v>
      </c>
      <c r="L102" s="45">
        <f t="shared" si="39"/>
        <v>2</v>
      </c>
      <c r="M102" s="54">
        <f t="shared" ca="1" si="40"/>
        <v>801</v>
      </c>
      <c r="N102" s="45" t="str">
        <f t="shared" si="36"/>
        <v/>
      </c>
      <c r="O102" s="45">
        <f t="shared" si="41"/>
        <v>0.44000000000000283</v>
      </c>
      <c r="P102" s="46">
        <f t="shared" si="42"/>
        <v>0.31270424881382564</v>
      </c>
      <c r="Q102" s="45">
        <f t="shared" si="43"/>
        <v>0.39999999999999858</v>
      </c>
      <c r="R102" s="45">
        <f t="shared" si="44"/>
        <v>0.84000000000000141</v>
      </c>
      <c r="S102" s="46">
        <f t="shared" si="45"/>
        <v>0.71270424881382421</v>
      </c>
    </row>
    <row r="103" spans="1:19" x14ac:dyDescent="0.25">
      <c r="D103">
        <v>0.01</v>
      </c>
      <c r="E103" s="71">
        <v>916</v>
      </c>
      <c r="F103" s="67">
        <f t="shared" si="34"/>
        <v>0.38611111111111113</v>
      </c>
      <c r="G103" s="71">
        <v>919</v>
      </c>
      <c r="H103" s="67">
        <f t="shared" si="35"/>
        <v>0.38819444444444445</v>
      </c>
      <c r="I103" s="44">
        <f t="shared" si="37"/>
        <v>0.39166666666666666</v>
      </c>
      <c r="J103" s="45" t="str">
        <f t="shared" si="33"/>
        <v/>
      </c>
      <c r="K103" s="45">
        <f t="shared" si="38"/>
        <v>2.9999999999999893</v>
      </c>
      <c r="L103" s="45">
        <f t="shared" si="39"/>
        <v>3</v>
      </c>
      <c r="M103" s="54">
        <f t="shared" ca="1" si="40"/>
        <v>801</v>
      </c>
      <c r="N103" s="45">
        <f t="shared" ca="1" si="36"/>
        <v>82.999999999999943</v>
      </c>
      <c r="O103" s="45">
        <f t="shared" si="41"/>
        <v>2.5000000000000001E-2</v>
      </c>
      <c r="P103" s="46">
        <f t="shared" si="42"/>
        <v>5.4281443780592247E-3</v>
      </c>
      <c r="Q103" s="45">
        <f t="shared" si="43"/>
        <v>2.9999999999999895E-2</v>
      </c>
      <c r="R103" s="45">
        <f t="shared" si="44"/>
        <v>5.4999999999999896E-2</v>
      </c>
      <c r="S103" s="46">
        <f t="shared" si="45"/>
        <v>3.542814437805912E-2</v>
      </c>
    </row>
    <row r="104" spans="1:19" x14ac:dyDescent="0.25">
      <c r="A104" s="77">
        <v>36293</v>
      </c>
      <c r="B104">
        <v>1403</v>
      </c>
      <c r="D104">
        <v>0.01</v>
      </c>
      <c r="E104" s="71">
        <v>1508</v>
      </c>
      <c r="F104" s="67">
        <f t="shared" si="34"/>
        <v>0.63055555555555554</v>
      </c>
      <c r="G104" s="71">
        <v>1516</v>
      </c>
      <c r="H104" s="67">
        <f t="shared" si="35"/>
        <v>0.63611111111111118</v>
      </c>
      <c r="I104" s="44" t="str">
        <f t="shared" si="37"/>
        <v/>
      </c>
      <c r="J104" s="45">
        <f t="shared" ref="J104:J158" si="46">IF(AND(OR(AND(A104&lt;&gt;"",A105=""),AND(A104="",A105="")),D105&lt;&gt;""),(F105-H104)*1440,"")</f>
        <v>6.9999999999998153</v>
      </c>
      <c r="K104" s="45">
        <f t="shared" si="38"/>
        <v>8.0000000000001315</v>
      </c>
      <c r="L104" s="45">
        <f t="shared" si="39"/>
        <v>1</v>
      </c>
      <c r="M104" s="54">
        <f t="shared" ca="1" si="40"/>
        <v>1403</v>
      </c>
      <c r="N104" s="45" t="str">
        <f t="shared" si="36"/>
        <v/>
      </c>
      <c r="O104" s="45">
        <f t="shared" si="41"/>
        <v>0.38499999999998985</v>
      </c>
      <c r="P104" s="46">
        <f t="shared" si="42"/>
        <v>0.27361621771208849</v>
      </c>
      <c r="Q104" s="45">
        <f t="shared" si="43"/>
        <v>8.000000000000132E-2</v>
      </c>
      <c r="R104" s="45">
        <f t="shared" si="44"/>
        <v>0.4649999999999912</v>
      </c>
      <c r="S104" s="46">
        <f t="shared" si="45"/>
        <v>0.35361621771208984</v>
      </c>
    </row>
    <row r="105" spans="1:19" x14ac:dyDescent="0.25">
      <c r="D105">
        <v>0.1</v>
      </c>
      <c r="E105" s="71">
        <v>1523</v>
      </c>
      <c r="F105" s="67">
        <f t="shared" si="34"/>
        <v>0.64097222222222217</v>
      </c>
      <c r="G105" s="71">
        <v>1528</v>
      </c>
      <c r="H105" s="67">
        <f t="shared" si="35"/>
        <v>0.64444444444444449</v>
      </c>
      <c r="I105" s="44" t="str">
        <f t="shared" si="37"/>
        <v/>
      </c>
      <c r="J105" s="45">
        <f t="shared" si="46"/>
        <v>7.9999999999999716</v>
      </c>
      <c r="K105" s="45">
        <f t="shared" si="38"/>
        <v>5.0000000000001421</v>
      </c>
      <c r="L105" s="45">
        <f t="shared" si="39"/>
        <v>2</v>
      </c>
      <c r="M105" s="54">
        <f t="shared" ca="1" si="40"/>
        <v>1403</v>
      </c>
      <c r="N105" s="45" t="str">
        <f t="shared" si="36"/>
        <v/>
      </c>
      <c r="O105" s="45">
        <f t="shared" si="41"/>
        <v>0.43999999999999845</v>
      </c>
      <c r="P105" s="46">
        <f t="shared" si="42"/>
        <v>0.31270424881382253</v>
      </c>
      <c r="Q105" s="45">
        <f t="shared" si="43"/>
        <v>0.50000000000001421</v>
      </c>
      <c r="R105" s="45">
        <f t="shared" si="44"/>
        <v>0.9400000000000126</v>
      </c>
      <c r="S105" s="46">
        <f t="shared" si="45"/>
        <v>0.81270424881383674</v>
      </c>
    </row>
    <row r="106" spans="1:19" x14ac:dyDescent="0.25">
      <c r="D106">
        <v>0.01</v>
      </c>
      <c r="E106" s="71">
        <v>1536</v>
      </c>
      <c r="F106" s="67">
        <f t="shared" si="34"/>
        <v>0.65</v>
      </c>
      <c r="G106" s="71">
        <v>1539</v>
      </c>
      <c r="H106" s="67">
        <f t="shared" si="35"/>
        <v>0.65208333333333335</v>
      </c>
      <c r="I106" s="44">
        <f t="shared" si="37"/>
        <v>0.65555555555555556</v>
      </c>
      <c r="J106" s="45" t="str">
        <f t="shared" si="46"/>
        <v/>
      </c>
      <c r="K106" s="45">
        <f t="shared" si="38"/>
        <v>2.9999999999999893</v>
      </c>
      <c r="L106" s="45">
        <f t="shared" si="39"/>
        <v>3</v>
      </c>
      <c r="M106" s="54">
        <f t="shared" ca="1" si="40"/>
        <v>1403</v>
      </c>
      <c r="N106" s="45">
        <f t="shared" ca="1" si="36"/>
        <v>100.99999999999996</v>
      </c>
      <c r="O106" s="45">
        <f t="shared" si="41"/>
        <v>2.5000000000000001E-2</v>
      </c>
      <c r="P106" s="46">
        <f t="shared" si="42"/>
        <v>5.4281443780592247E-3</v>
      </c>
      <c r="Q106" s="45">
        <f t="shared" si="43"/>
        <v>2.9999999999999895E-2</v>
      </c>
      <c r="R106" s="45">
        <f t="shared" si="44"/>
        <v>5.4999999999999896E-2</v>
      </c>
      <c r="S106" s="46">
        <f t="shared" si="45"/>
        <v>3.542814437805912E-2</v>
      </c>
    </row>
    <row r="107" spans="1:19" x14ac:dyDescent="0.25">
      <c r="A107" s="77">
        <v>36294</v>
      </c>
      <c r="B107">
        <v>1309</v>
      </c>
      <c r="D107">
        <v>0.01</v>
      </c>
      <c r="E107" s="71">
        <v>1421</v>
      </c>
      <c r="F107" s="67">
        <f t="shared" si="34"/>
        <v>0.59791666666666665</v>
      </c>
      <c r="G107" s="71">
        <v>1425</v>
      </c>
      <c r="H107" s="67">
        <f t="shared" si="35"/>
        <v>0.60069444444444442</v>
      </c>
      <c r="I107" s="44" t="str">
        <f t="shared" si="37"/>
        <v/>
      </c>
      <c r="J107" s="45">
        <f t="shared" si="46"/>
        <v>6.0000000000001386</v>
      </c>
      <c r="K107" s="45">
        <f t="shared" si="38"/>
        <v>3.9999999999999858</v>
      </c>
      <c r="L107" s="45">
        <f t="shared" si="39"/>
        <v>1</v>
      </c>
      <c r="M107" s="54">
        <f t="shared" ca="1" si="40"/>
        <v>1309</v>
      </c>
      <c r="N107" s="45" t="str">
        <f t="shared" si="36"/>
        <v/>
      </c>
      <c r="O107" s="45">
        <f t="shared" si="41"/>
        <v>0.33000000000000762</v>
      </c>
      <c r="P107" s="46">
        <f t="shared" si="42"/>
        <v>0.2345281866103732</v>
      </c>
      <c r="Q107" s="45">
        <f t="shared" si="43"/>
        <v>3.9999999999999862E-2</v>
      </c>
      <c r="R107" s="45">
        <f t="shared" si="44"/>
        <v>0.37000000000000749</v>
      </c>
      <c r="S107" s="46">
        <f t="shared" si="45"/>
        <v>0.27452818661037304</v>
      </c>
    </row>
    <row r="108" spans="1:19" x14ac:dyDescent="0.25">
      <c r="D108">
        <v>0.1</v>
      </c>
      <c r="E108" s="71">
        <v>1431</v>
      </c>
      <c r="F108" s="67">
        <f t="shared" si="34"/>
        <v>0.60486111111111118</v>
      </c>
      <c r="G108" s="71">
        <v>1436</v>
      </c>
      <c r="H108" s="67">
        <f t="shared" si="35"/>
        <v>0.60833333333333328</v>
      </c>
      <c r="I108" s="44" t="str">
        <f t="shared" si="37"/>
        <v/>
      </c>
      <c r="J108" s="45">
        <f t="shared" si="46"/>
        <v>7.000000000000135</v>
      </c>
      <c r="K108" s="45">
        <f t="shared" si="38"/>
        <v>4.9999999999998224</v>
      </c>
      <c r="L108" s="45">
        <f t="shared" si="39"/>
        <v>2</v>
      </c>
      <c r="M108" s="54">
        <f t="shared" ca="1" si="40"/>
        <v>1309</v>
      </c>
      <c r="N108" s="45" t="str">
        <f t="shared" si="36"/>
        <v/>
      </c>
      <c r="O108" s="45">
        <f t="shared" si="41"/>
        <v>0.38500000000000745</v>
      </c>
      <c r="P108" s="46">
        <f t="shared" si="42"/>
        <v>0.27361621771210093</v>
      </c>
      <c r="Q108" s="45">
        <f t="shared" si="43"/>
        <v>0.49999999999998224</v>
      </c>
      <c r="R108" s="45">
        <f t="shared" si="44"/>
        <v>0.88499999999998968</v>
      </c>
      <c r="S108" s="46">
        <f t="shared" si="45"/>
        <v>0.77361621771208311</v>
      </c>
    </row>
    <row r="109" spans="1:19" x14ac:dyDescent="0.25">
      <c r="D109">
        <v>0.01</v>
      </c>
      <c r="E109" s="71">
        <v>1443</v>
      </c>
      <c r="F109" s="67">
        <f t="shared" si="34"/>
        <v>0.61319444444444449</v>
      </c>
      <c r="G109" s="71">
        <v>1445</v>
      </c>
      <c r="H109" s="67">
        <f t="shared" si="35"/>
        <v>0.61458333333333337</v>
      </c>
      <c r="I109" s="44">
        <f t="shared" si="37"/>
        <v>0.61805555555555558</v>
      </c>
      <c r="J109" s="45" t="str">
        <f t="shared" si="46"/>
        <v/>
      </c>
      <c r="K109" s="45">
        <f t="shared" si="38"/>
        <v>1.9999999999999929</v>
      </c>
      <c r="L109" s="45">
        <f t="shared" si="39"/>
        <v>3</v>
      </c>
      <c r="M109" s="54">
        <f t="shared" ca="1" si="40"/>
        <v>1309</v>
      </c>
      <c r="N109" s="45">
        <f t="shared" ca="1" si="36"/>
        <v>100.99999999999996</v>
      </c>
      <c r="O109" s="45">
        <f t="shared" si="41"/>
        <v>2.5000000000000001E-2</v>
      </c>
      <c r="P109" s="46">
        <f t="shared" si="42"/>
        <v>5.4281443780592247E-3</v>
      </c>
      <c r="Q109" s="45">
        <f t="shared" si="43"/>
        <v>1.9999999999999931E-2</v>
      </c>
      <c r="R109" s="45">
        <f t="shared" si="44"/>
        <v>4.4999999999999929E-2</v>
      </c>
      <c r="S109" s="46">
        <f t="shared" si="45"/>
        <v>2.5428144378059157E-2</v>
      </c>
    </row>
    <row r="110" spans="1:19" x14ac:dyDescent="0.25">
      <c r="A110" s="77">
        <v>36295</v>
      </c>
      <c r="B110">
        <v>1104</v>
      </c>
      <c r="D110">
        <v>0.01</v>
      </c>
      <c r="E110" s="71">
        <v>1146</v>
      </c>
      <c r="F110" s="67">
        <f t="shared" si="34"/>
        <v>0.49027777777777781</v>
      </c>
      <c r="G110" s="71">
        <v>1149</v>
      </c>
      <c r="H110" s="67">
        <f t="shared" si="35"/>
        <v>0.49236111111111108</v>
      </c>
      <c r="I110" s="44" t="str">
        <f t="shared" si="37"/>
        <v/>
      </c>
      <c r="J110" s="45">
        <f t="shared" si="46"/>
        <v>13.000000000000034</v>
      </c>
      <c r="K110" s="45">
        <f t="shared" si="38"/>
        <v>2.9999999999999094</v>
      </c>
      <c r="L110" s="45">
        <f t="shared" si="39"/>
        <v>1</v>
      </c>
      <c r="M110" s="54">
        <f t="shared" ca="1" si="40"/>
        <v>1104</v>
      </c>
      <c r="N110" s="45" t="str">
        <f t="shared" si="36"/>
        <v/>
      </c>
      <c r="O110" s="45">
        <f t="shared" si="41"/>
        <v>650.06500000000176</v>
      </c>
      <c r="P110" s="46">
        <f t="shared" si="42"/>
        <v>141.13312415147627</v>
      </c>
      <c r="Q110" s="45">
        <f t="shared" si="43"/>
        <v>2.9999999999999093E-2</v>
      </c>
      <c r="R110" s="45">
        <f t="shared" si="44"/>
        <v>650.09500000000173</v>
      </c>
      <c r="S110" s="46">
        <f t="shared" si="45"/>
        <v>141.16312415147627</v>
      </c>
    </row>
    <row r="111" spans="1:19" x14ac:dyDescent="0.25">
      <c r="D111">
        <v>100</v>
      </c>
      <c r="E111" s="71">
        <v>1202</v>
      </c>
      <c r="F111" s="67">
        <f t="shared" si="34"/>
        <v>0.50138888888888888</v>
      </c>
      <c r="G111" s="71">
        <v>1302</v>
      </c>
      <c r="H111" s="67">
        <f t="shared" si="35"/>
        <v>0.54305555555555551</v>
      </c>
      <c r="I111" s="44">
        <f t="shared" si="37"/>
        <v>0.54652777777777772</v>
      </c>
      <c r="J111" s="45" t="str">
        <f t="shared" si="46"/>
        <v/>
      </c>
      <c r="K111" s="45">
        <f t="shared" si="38"/>
        <v>59.999999999999943</v>
      </c>
      <c r="L111" s="45">
        <f t="shared" si="39"/>
        <v>2</v>
      </c>
      <c r="M111" s="54">
        <f t="shared" ca="1" si="40"/>
        <v>1104</v>
      </c>
      <c r="N111" s="45">
        <f t="shared" ca="1" si="36"/>
        <v>122.99999999999996</v>
      </c>
      <c r="O111" s="45">
        <f t="shared" si="41"/>
        <v>250</v>
      </c>
      <c r="P111" s="46">
        <f t="shared" si="42"/>
        <v>27.143420404993254</v>
      </c>
      <c r="Q111" s="45">
        <f t="shared" si="43"/>
        <v>5999.9999999999945</v>
      </c>
      <c r="R111" s="45">
        <f t="shared" si="44"/>
        <v>6249.9999999999945</v>
      </c>
      <c r="S111" s="46">
        <f t="shared" si="45"/>
        <v>6027.1434204049874</v>
      </c>
    </row>
    <row r="112" spans="1:19" x14ac:dyDescent="0.25">
      <c r="A112" s="77">
        <v>36298</v>
      </c>
      <c r="B112">
        <v>846</v>
      </c>
      <c r="D112">
        <v>0.01</v>
      </c>
      <c r="E112" s="71">
        <v>924</v>
      </c>
      <c r="F112" s="67">
        <f t="shared" si="34"/>
        <v>0.39166666666666666</v>
      </c>
      <c r="G112" s="71">
        <v>926</v>
      </c>
      <c r="H112" s="67">
        <f t="shared" si="35"/>
        <v>0.39305555555555555</v>
      </c>
      <c r="I112" s="44" t="str">
        <f t="shared" si="37"/>
        <v/>
      </c>
      <c r="J112" s="45">
        <f t="shared" si="46"/>
        <v>3.9999999999999858</v>
      </c>
      <c r="K112" s="45">
        <f t="shared" si="38"/>
        <v>1.9999999999999929</v>
      </c>
      <c r="L112" s="45">
        <f t="shared" si="39"/>
        <v>1</v>
      </c>
      <c r="M112" s="54">
        <f t="shared" ca="1" si="40"/>
        <v>846</v>
      </c>
      <c r="N112" s="45" t="str">
        <f t="shared" si="36"/>
        <v/>
      </c>
      <c r="O112" s="45">
        <f t="shared" si="41"/>
        <v>0.21999999999999922</v>
      </c>
      <c r="P112" s="46">
        <f t="shared" si="42"/>
        <v>0.15635212440691129</v>
      </c>
      <c r="Q112" s="45">
        <f t="shared" si="43"/>
        <v>1.9999999999999931E-2</v>
      </c>
      <c r="R112" s="45">
        <f t="shared" si="44"/>
        <v>0.23999999999999916</v>
      </c>
      <c r="S112" s="46">
        <f t="shared" si="45"/>
        <v>0.17635212440691123</v>
      </c>
    </row>
    <row r="113" spans="1:19" x14ac:dyDescent="0.25">
      <c r="D113">
        <v>0.1</v>
      </c>
      <c r="E113" s="71">
        <v>930</v>
      </c>
      <c r="F113" s="67">
        <f t="shared" si="34"/>
        <v>0.39583333333333331</v>
      </c>
      <c r="G113" s="71">
        <v>1003</v>
      </c>
      <c r="H113" s="67">
        <f t="shared" si="35"/>
        <v>0.41875000000000001</v>
      </c>
      <c r="I113" s="44" t="str">
        <f t="shared" si="37"/>
        <v/>
      </c>
      <c r="J113" s="45">
        <f t="shared" si="46"/>
        <v>8.999999999999968</v>
      </c>
      <c r="K113" s="45">
        <f t="shared" si="38"/>
        <v>33.000000000000043</v>
      </c>
      <c r="L113" s="45">
        <f t="shared" si="39"/>
        <v>2</v>
      </c>
      <c r="M113" s="54">
        <f t="shared" ca="1" si="40"/>
        <v>846</v>
      </c>
      <c r="N113" s="45" t="str">
        <f t="shared" si="36"/>
        <v/>
      </c>
      <c r="O113" s="45">
        <f t="shared" si="41"/>
        <v>450.4499999999984</v>
      </c>
      <c r="P113" s="46">
        <f t="shared" si="42"/>
        <v>130.15824446039647</v>
      </c>
      <c r="Q113" s="45">
        <f t="shared" si="43"/>
        <v>3.3000000000000043</v>
      </c>
      <c r="R113" s="45">
        <f t="shared" si="44"/>
        <v>453.74999999999841</v>
      </c>
      <c r="S113" s="46">
        <f t="shared" si="45"/>
        <v>133.45824446039649</v>
      </c>
    </row>
    <row r="114" spans="1:19" x14ac:dyDescent="0.25">
      <c r="D114">
        <v>100</v>
      </c>
      <c r="E114" s="71">
        <v>1012</v>
      </c>
      <c r="F114" s="67">
        <f t="shared" si="34"/>
        <v>0.42499999999999999</v>
      </c>
      <c r="G114" s="71">
        <v>1025</v>
      </c>
      <c r="H114" s="67">
        <f t="shared" si="35"/>
        <v>0.43402777777777773</v>
      </c>
      <c r="I114" s="44">
        <f t="shared" si="37"/>
        <v>0.43749999999999994</v>
      </c>
      <c r="J114" s="45" t="str">
        <f t="shared" si="46"/>
        <v/>
      </c>
      <c r="K114" s="45">
        <f t="shared" si="38"/>
        <v>12.999999999999954</v>
      </c>
      <c r="L114" s="45">
        <f t="shared" si="39"/>
        <v>3</v>
      </c>
      <c r="M114" s="54">
        <f t="shared" ca="1" si="40"/>
        <v>846</v>
      </c>
      <c r="N114" s="45">
        <f t="shared" ca="1" si="36"/>
        <v>103.99999999999987</v>
      </c>
      <c r="O114" s="45">
        <f t="shared" si="41"/>
        <v>250</v>
      </c>
      <c r="P114" s="46">
        <f t="shared" si="42"/>
        <v>27.143420404993254</v>
      </c>
      <c r="Q114" s="45">
        <f t="shared" si="43"/>
        <v>1299.9999999999955</v>
      </c>
      <c r="R114" s="45">
        <f t="shared" si="44"/>
        <v>1549.9999999999955</v>
      </c>
      <c r="S114" s="46">
        <f t="shared" si="45"/>
        <v>1327.1434204049888</v>
      </c>
    </row>
    <row r="115" spans="1:19" x14ac:dyDescent="0.25">
      <c r="A115" s="77">
        <v>36301</v>
      </c>
      <c r="B115">
        <v>1016</v>
      </c>
      <c r="D115">
        <v>0.01</v>
      </c>
      <c r="E115" s="71">
        <v>1101</v>
      </c>
      <c r="F115" s="67">
        <f t="shared" si="34"/>
        <v>0.45902777777777781</v>
      </c>
      <c r="G115" s="71">
        <v>1106</v>
      </c>
      <c r="H115" s="67">
        <f t="shared" si="35"/>
        <v>0.46249999999999997</v>
      </c>
      <c r="I115" s="44" t="str">
        <f t="shared" si="37"/>
        <v/>
      </c>
      <c r="J115" s="45">
        <f t="shared" si="46"/>
        <v>12.000000000000117</v>
      </c>
      <c r="K115" s="45">
        <f t="shared" si="38"/>
        <v>4.9999999999999023</v>
      </c>
      <c r="L115" s="45">
        <f t="shared" si="39"/>
        <v>1</v>
      </c>
      <c r="M115" s="54">
        <f t="shared" ca="1" si="40"/>
        <v>1016</v>
      </c>
      <c r="N115" s="45" t="str">
        <f t="shared" si="36"/>
        <v/>
      </c>
      <c r="O115" s="45">
        <f t="shared" si="41"/>
        <v>600.06000000000586</v>
      </c>
      <c r="P115" s="46">
        <f t="shared" si="42"/>
        <v>130.27672998597902</v>
      </c>
      <c r="Q115" s="45">
        <f t="shared" si="43"/>
        <v>4.9999999999999024E-2</v>
      </c>
      <c r="R115" s="45">
        <f t="shared" si="44"/>
        <v>600.11000000000581</v>
      </c>
      <c r="S115" s="46">
        <f t="shared" si="45"/>
        <v>130.32672998597903</v>
      </c>
    </row>
    <row r="116" spans="1:19" x14ac:dyDescent="0.25">
      <c r="D116">
        <v>100</v>
      </c>
      <c r="E116" s="71">
        <v>1118</v>
      </c>
      <c r="F116" s="67">
        <f t="shared" si="34"/>
        <v>0.47083333333333338</v>
      </c>
      <c r="G116" s="71">
        <v>1308</v>
      </c>
      <c r="H116" s="67">
        <f t="shared" si="35"/>
        <v>0.54722222222222217</v>
      </c>
      <c r="I116" s="44">
        <f t="shared" si="37"/>
        <v>0.55069444444444438</v>
      </c>
      <c r="J116" s="45" t="str">
        <f t="shared" si="46"/>
        <v/>
      </c>
      <c r="K116" s="45">
        <f t="shared" si="38"/>
        <v>109.99999999999984</v>
      </c>
      <c r="L116" s="45">
        <f t="shared" si="39"/>
        <v>2</v>
      </c>
      <c r="M116" s="54">
        <f t="shared" ca="1" si="40"/>
        <v>1016</v>
      </c>
      <c r="N116" s="45">
        <f t="shared" ca="1" si="36"/>
        <v>176.99999999999986</v>
      </c>
      <c r="O116" s="45">
        <f t="shared" si="41"/>
        <v>250</v>
      </c>
      <c r="P116" s="46">
        <f t="shared" si="42"/>
        <v>27.143420404993254</v>
      </c>
      <c r="Q116" s="45">
        <f t="shared" si="43"/>
        <v>10999.999999999984</v>
      </c>
      <c r="R116" s="45">
        <f t="shared" si="44"/>
        <v>11249.999999999984</v>
      </c>
      <c r="S116" s="46">
        <f t="shared" si="45"/>
        <v>11027.143420404976</v>
      </c>
    </row>
    <row r="117" spans="1:19" x14ac:dyDescent="0.25">
      <c r="A117" s="77">
        <v>36318</v>
      </c>
      <c r="B117">
        <v>908</v>
      </c>
      <c r="D117">
        <v>0.01</v>
      </c>
      <c r="E117" s="71">
        <v>949</v>
      </c>
      <c r="F117" s="67">
        <f t="shared" si="34"/>
        <v>0.40902777777777777</v>
      </c>
      <c r="G117" s="71">
        <v>954</v>
      </c>
      <c r="H117" s="67">
        <f t="shared" si="35"/>
        <v>0.41250000000000003</v>
      </c>
      <c r="I117" s="44" t="str">
        <f t="shared" si="37"/>
        <v/>
      </c>
      <c r="J117" s="45">
        <f t="shared" si="46"/>
        <v>9.9999999999999645</v>
      </c>
      <c r="K117" s="45">
        <f t="shared" si="38"/>
        <v>5.0000000000000622</v>
      </c>
      <c r="L117" s="45">
        <f t="shared" si="39"/>
        <v>1</v>
      </c>
      <c r="M117" s="54">
        <f t="shared" ca="1" si="40"/>
        <v>908</v>
      </c>
      <c r="N117" s="45" t="str">
        <f t="shared" si="36"/>
        <v/>
      </c>
      <c r="O117" s="45">
        <f t="shared" si="41"/>
        <v>500.04999999999825</v>
      </c>
      <c r="P117" s="46">
        <f t="shared" si="42"/>
        <v>108.56394165498108</v>
      </c>
      <c r="Q117" s="45">
        <f t="shared" si="43"/>
        <v>5.000000000000062E-2</v>
      </c>
      <c r="R117" s="45">
        <f t="shared" si="44"/>
        <v>500.09999999999826</v>
      </c>
      <c r="S117" s="46">
        <f t="shared" si="45"/>
        <v>108.61394165498108</v>
      </c>
    </row>
    <row r="118" spans="1:19" x14ac:dyDescent="0.25">
      <c r="D118">
        <v>100</v>
      </c>
      <c r="E118" s="71">
        <v>1004</v>
      </c>
      <c r="F118" s="67">
        <f t="shared" si="34"/>
        <v>0.41944444444444445</v>
      </c>
      <c r="G118" s="71">
        <v>1032</v>
      </c>
      <c r="H118" s="67">
        <f t="shared" si="35"/>
        <v>0.43888888888888888</v>
      </c>
      <c r="I118" s="44" t="str">
        <f t="shared" si="37"/>
        <v/>
      </c>
      <c r="J118" s="45">
        <f t="shared" si="46"/>
        <v>5.0000000000000622</v>
      </c>
      <c r="K118" s="45">
        <f t="shared" si="38"/>
        <v>27.999999999999979</v>
      </c>
      <c r="L118" s="45">
        <f t="shared" si="39"/>
        <v>2</v>
      </c>
      <c r="M118" s="54">
        <f t="shared" ca="1" si="40"/>
        <v>908</v>
      </c>
      <c r="N118" s="45" t="str">
        <f t="shared" si="36"/>
        <v/>
      </c>
      <c r="O118" s="45">
        <f t="shared" si="41"/>
        <v>350.00000000000438</v>
      </c>
      <c r="P118" s="46">
        <f t="shared" si="42"/>
        <v>327.40700574095871</v>
      </c>
      <c r="Q118" s="45">
        <f t="shared" si="43"/>
        <v>2799.9999999999977</v>
      </c>
      <c r="R118" s="45">
        <f t="shared" si="44"/>
        <v>3150.0000000000023</v>
      </c>
      <c r="S118" s="46">
        <f t="shared" si="45"/>
        <v>3127.4070057409563</v>
      </c>
    </row>
    <row r="119" spans="1:19" x14ac:dyDescent="0.25">
      <c r="D119">
        <v>40</v>
      </c>
      <c r="E119" s="71">
        <v>1037</v>
      </c>
      <c r="F119" s="67">
        <f t="shared" si="34"/>
        <v>0.44236111111111115</v>
      </c>
      <c r="G119" s="71">
        <v>1126</v>
      </c>
      <c r="H119" s="67">
        <f t="shared" si="35"/>
        <v>0.47638888888888892</v>
      </c>
      <c r="I119" s="44">
        <f t="shared" si="37"/>
        <v>0.47986111111111113</v>
      </c>
      <c r="J119" s="45" t="str">
        <f t="shared" si="46"/>
        <v/>
      </c>
      <c r="K119" s="45">
        <f t="shared" si="38"/>
        <v>48.999999999999986</v>
      </c>
      <c r="L119" s="45">
        <f t="shared" si="39"/>
        <v>3</v>
      </c>
      <c r="M119" s="54">
        <f t="shared" ca="1" si="40"/>
        <v>908</v>
      </c>
      <c r="N119" s="45">
        <f t="shared" ca="1" si="36"/>
        <v>143.00000000000006</v>
      </c>
      <c r="O119" s="45">
        <f t="shared" si="41"/>
        <v>100</v>
      </c>
      <c r="P119" s="46">
        <f t="shared" si="42"/>
        <v>11.425711806824168</v>
      </c>
      <c r="Q119" s="45">
        <f t="shared" si="43"/>
        <v>1959.9999999999995</v>
      </c>
      <c r="R119" s="45">
        <f t="shared" si="44"/>
        <v>2059.9999999999995</v>
      </c>
      <c r="S119" s="46">
        <f t="shared" si="45"/>
        <v>1971.4257118068238</v>
      </c>
    </row>
    <row r="120" spans="1:19" x14ac:dyDescent="0.25">
      <c r="A120" s="77">
        <v>36325</v>
      </c>
      <c r="B120">
        <v>843</v>
      </c>
      <c r="D120">
        <v>0.01</v>
      </c>
      <c r="E120" s="71">
        <v>940</v>
      </c>
      <c r="F120" s="67">
        <f t="shared" si="34"/>
        <v>0.40277777777777773</v>
      </c>
      <c r="G120" s="71">
        <v>949</v>
      </c>
      <c r="H120" s="67">
        <f t="shared" si="35"/>
        <v>0.40902777777777777</v>
      </c>
      <c r="I120" s="44" t="str">
        <f t="shared" si="37"/>
        <v/>
      </c>
      <c r="J120" s="45">
        <f t="shared" si="46"/>
        <v>22</v>
      </c>
      <c r="K120" s="45">
        <f t="shared" si="38"/>
        <v>9.000000000000048</v>
      </c>
      <c r="L120" s="45">
        <f t="shared" si="39"/>
        <v>1</v>
      </c>
      <c r="M120" s="54">
        <f t="shared" ca="1" si="40"/>
        <v>843</v>
      </c>
      <c r="N120" s="45" t="str">
        <f t="shared" si="36"/>
        <v/>
      </c>
      <c r="O120" s="45">
        <f t="shared" si="41"/>
        <v>1100.1100000000001</v>
      </c>
      <c r="P120" s="46">
        <f t="shared" si="42"/>
        <v>238.84067164095919</v>
      </c>
      <c r="Q120" s="45">
        <f t="shared" si="43"/>
        <v>9.0000000000000482E-2</v>
      </c>
      <c r="R120" s="45">
        <f t="shared" si="44"/>
        <v>1100.2</v>
      </c>
      <c r="S120" s="46">
        <f t="shared" si="45"/>
        <v>238.93067164095919</v>
      </c>
    </row>
    <row r="121" spans="1:19" x14ac:dyDescent="0.25">
      <c r="D121">
        <v>100</v>
      </c>
      <c r="E121" s="71">
        <v>1011</v>
      </c>
      <c r="F121" s="67">
        <f t="shared" si="34"/>
        <v>0.42430555555555555</v>
      </c>
      <c r="G121" s="71">
        <v>1124</v>
      </c>
      <c r="H121" s="67">
        <f t="shared" si="35"/>
        <v>0.47500000000000003</v>
      </c>
      <c r="I121" s="44" t="str">
        <f t="shared" si="37"/>
        <v/>
      </c>
      <c r="J121" s="45">
        <f t="shared" si="46"/>
        <v>3.9999999999999858</v>
      </c>
      <c r="K121" s="45">
        <f t="shared" si="38"/>
        <v>73.000000000000057</v>
      </c>
      <c r="L121" s="45">
        <f t="shared" si="39"/>
        <v>2</v>
      </c>
      <c r="M121" s="54">
        <f t="shared" ca="1" si="40"/>
        <v>843</v>
      </c>
      <c r="N121" s="45" t="str">
        <f t="shared" si="36"/>
        <v/>
      </c>
      <c r="O121" s="45">
        <f t="shared" si="41"/>
        <v>559.99999999999795</v>
      </c>
      <c r="P121" s="46">
        <f t="shared" si="42"/>
        <v>544.41521308230074</v>
      </c>
      <c r="Q121" s="45">
        <f t="shared" si="43"/>
        <v>7300.0000000000055</v>
      </c>
      <c r="R121" s="45">
        <f t="shared" si="44"/>
        <v>7860.0000000000036</v>
      </c>
      <c r="S121" s="46">
        <f t="shared" si="45"/>
        <v>7844.4152130823059</v>
      </c>
    </row>
    <row r="122" spans="1:19" x14ac:dyDescent="0.25">
      <c r="D122">
        <v>180</v>
      </c>
      <c r="E122" s="71">
        <v>1128</v>
      </c>
      <c r="F122" s="67">
        <f t="shared" si="34"/>
        <v>0.4777777777777778</v>
      </c>
      <c r="G122" s="71">
        <v>1146</v>
      </c>
      <c r="H122" s="67">
        <f t="shared" si="35"/>
        <v>0.49027777777777781</v>
      </c>
      <c r="I122" s="44">
        <f t="shared" ref="I122" si="47">IF(OR(A123&lt;&gt;"",D123=""),H122+TIME(0,5,0),"")</f>
        <v>0.49375000000000002</v>
      </c>
      <c r="J122" s="45" t="str">
        <f t="shared" ref="J122" si="48">IF(AND(OR(AND(A122&lt;&gt;"",A123=""),AND(A122="",A123="")),D123&lt;&gt;""),(F123-H122)*1440,"")</f>
        <v/>
      </c>
      <c r="K122" s="45">
        <f t="shared" ref="K122" si="49">(H122-F122)*1440</f>
        <v>18.000000000000014</v>
      </c>
      <c r="L122" s="45">
        <f t="shared" ref="L122" si="50">IF(A122&lt;&gt;"",1,L121+1)</f>
        <v>3</v>
      </c>
      <c r="M122" s="54">
        <f t="shared" ref="M122" ca="1" si="51">OFFSET(B122,-L122+1,0)</f>
        <v>843</v>
      </c>
      <c r="N122" s="45">
        <f t="shared" ref="N122" ca="1" si="52">IF(I122&lt;&gt;"",(I122-VALUE(CONCATENATE(LEFT(M122,LEN(M122)-2),":",RIGHT(M122,2))))*1440,"")</f>
        <v>188.00000000000006</v>
      </c>
      <c r="O122" s="45">
        <f t="shared" ref="O122" si="53">IF(J122&lt;&gt;"",(D122+D123)*J122/2,D122*5/2)</f>
        <v>450</v>
      </c>
      <c r="P122" s="46">
        <f t="shared" ref="P122" si="54">IF(J122&lt;&gt;"",(D123-D122)*J122/LN((D123+0.000001)/(D122+0.000001)),-5*(D122-0.000001)/(LN(1/D122)-13.8155))</f>
        <v>47.347346607878421</v>
      </c>
      <c r="Q122" s="45">
        <f t="shared" ref="Q122" si="55">(D122*K122)</f>
        <v>3240.0000000000027</v>
      </c>
      <c r="R122" s="45">
        <f t="shared" ref="R122" si="56">O122+Q122</f>
        <v>3690.0000000000027</v>
      </c>
      <c r="S122" s="46">
        <f t="shared" ref="S122" si="57">P122+Q122</f>
        <v>3287.3473466078813</v>
      </c>
    </row>
    <row r="123" spans="1:19" x14ac:dyDescent="0.25">
      <c r="A123" s="77">
        <v>36325</v>
      </c>
      <c r="B123" s="71">
        <v>1342</v>
      </c>
      <c r="D123">
        <v>0.1</v>
      </c>
      <c r="E123" s="71">
        <v>1414</v>
      </c>
      <c r="F123" s="67">
        <f t="shared" si="34"/>
        <v>0.59305555555555556</v>
      </c>
      <c r="G123" s="71">
        <v>1537</v>
      </c>
      <c r="H123" s="67">
        <f t="shared" si="35"/>
        <v>0.65069444444444446</v>
      </c>
      <c r="I123" s="44" t="str">
        <f t="shared" si="37"/>
        <v/>
      </c>
      <c r="J123" s="45">
        <f t="shared" si="46"/>
        <v>12.999999999999954</v>
      </c>
      <c r="K123" s="45">
        <f t="shared" si="38"/>
        <v>83.000000000000028</v>
      </c>
      <c r="L123" s="45">
        <f>IF(A123&lt;&gt;"",1,#REF!+1)</f>
        <v>1</v>
      </c>
      <c r="M123" s="54">
        <f t="shared" ca="1" si="40"/>
        <v>1342</v>
      </c>
      <c r="N123" s="45" t="str">
        <f t="shared" si="36"/>
        <v/>
      </c>
      <c r="O123" s="45">
        <f t="shared" si="41"/>
        <v>650.6499999999977</v>
      </c>
      <c r="P123" s="46">
        <f t="shared" si="42"/>
        <v>188.00635310946157</v>
      </c>
      <c r="Q123" s="45">
        <f t="shared" si="43"/>
        <v>8.3000000000000025</v>
      </c>
      <c r="R123" s="45">
        <f t="shared" si="44"/>
        <v>658.94999999999766</v>
      </c>
      <c r="S123" s="46">
        <f t="shared" si="45"/>
        <v>196.30635310946158</v>
      </c>
    </row>
    <row r="124" spans="1:19" x14ac:dyDescent="0.25">
      <c r="D124">
        <v>100</v>
      </c>
      <c r="E124" s="71">
        <v>1550</v>
      </c>
      <c r="F124" s="67">
        <f t="shared" si="34"/>
        <v>0.65972222222222221</v>
      </c>
      <c r="G124" s="71">
        <v>1609</v>
      </c>
      <c r="H124" s="67">
        <f t="shared" si="35"/>
        <v>0.67291666666666661</v>
      </c>
      <c r="I124" s="44">
        <f t="shared" si="37"/>
        <v>0.67638888888888882</v>
      </c>
      <c r="J124" s="45" t="str">
        <f t="shared" si="46"/>
        <v/>
      </c>
      <c r="K124" s="45">
        <f t="shared" si="38"/>
        <v>18.999999999999932</v>
      </c>
      <c r="L124" s="45">
        <f t="shared" si="39"/>
        <v>2</v>
      </c>
      <c r="M124" s="54">
        <f t="shared" ca="1" si="40"/>
        <v>1342</v>
      </c>
      <c r="N124" s="45">
        <f t="shared" ca="1" si="36"/>
        <v>151.99999999999994</v>
      </c>
      <c r="O124" s="45">
        <f t="shared" si="41"/>
        <v>250</v>
      </c>
      <c r="P124" s="46">
        <f t="shared" si="42"/>
        <v>27.143420404993254</v>
      </c>
      <c r="Q124" s="45">
        <f t="shared" si="43"/>
        <v>1899.9999999999932</v>
      </c>
      <c r="R124" s="45">
        <f t="shared" si="44"/>
        <v>2149.9999999999932</v>
      </c>
      <c r="S124" s="46">
        <f t="shared" si="45"/>
        <v>1927.1434204049865</v>
      </c>
    </row>
    <row r="125" spans="1:19" x14ac:dyDescent="0.25">
      <c r="A125" s="77">
        <v>36327</v>
      </c>
      <c r="B125">
        <v>912</v>
      </c>
      <c r="D125">
        <v>0.01</v>
      </c>
      <c r="E125" s="71">
        <v>957</v>
      </c>
      <c r="F125" s="67">
        <f t="shared" si="34"/>
        <v>0.4145833333333333</v>
      </c>
      <c r="G125" s="71">
        <v>1000</v>
      </c>
      <c r="H125" s="67">
        <f t="shared" si="35"/>
        <v>0.41666666666666669</v>
      </c>
      <c r="I125" s="44" t="str">
        <f t="shared" si="37"/>
        <v/>
      </c>
      <c r="J125" s="45">
        <f t="shared" si="46"/>
        <v>12.999999999999954</v>
      </c>
      <c r="K125" s="45">
        <f t="shared" si="38"/>
        <v>3.0000000000000693</v>
      </c>
      <c r="L125" s="45">
        <f t="shared" si="39"/>
        <v>1</v>
      </c>
      <c r="M125" s="54">
        <f t="shared" ca="1" si="40"/>
        <v>912</v>
      </c>
      <c r="N125" s="45" t="str">
        <f t="shared" si="36"/>
        <v/>
      </c>
      <c r="O125" s="45">
        <f t="shared" si="41"/>
        <v>650.06499999999767</v>
      </c>
      <c r="P125" s="46">
        <f t="shared" si="42"/>
        <v>141.13312415147539</v>
      </c>
      <c r="Q125" s="45">
        <f t="shared" si="43"/>
        <v>3.0000000000000693E-2</v>
      </c>
      <c r="R125" s="45">
        <f t="shared" si="44"/>
        <v>650.09499999999764</v>
      </c>
      <c r="S125" s="46">
        <f t="shared" si="45"/>
        <v>141.16312415147539</v>
      </c>
    </row>
    <row r="126" spans="1:19" x14ac:dyDescent="0.25">
      <c r="D126">
        <v>100</v>
      </c>
      <c r="E126" s="71">
        <v>1013</v>
      </c>
      <c r="F126" s="67">
        <f t="shared" si="34"/>
        <v>0.42569444444444443</v>
      </c>
      <c r="G126" s="71">
        <v>1129</v>
      </c>
      <c r="H126" s="67">
        <f t="shared" si="35"/>
        <v>0.47847222222222219</v>
      </c>
      <c r="I126" s="44">
        <f t="shared" si="37"/>
        <v>0.4819444444444444</v>
      </c>
      <c r="J126" s="45" t="str">
        <f t="shared" si="46"/>
        <v/>
      </c>
      <c r="K126" s="45">
        <f t="shared" si="38"/>
        <v>75.999999999999972</v>
      </c>
      <c r="L126" s="45">
        <f t="shared" si="39"/>
        <v>2</v>
      </c>
      <c r="M126" s="54">
        <f t="shared" ca="1" si="40"/>
        <v>912</v>
      </c>
      <c r="N126" s="45">
        <f t="shared" ref="N126:N180" ca="1" si="58">IF(I126&lt;&gt;"",(I126-VALUE(CONCATENATE(LEFT(M126,LEN(M126)-2),":",RIGHT(M126,2))))*1440,"")</f>
        <v>141.99999999999997</v>
      </c>
      <c r="O126" s="45">
        <f t="shared" si="41"/>
        <v>250</v>
      </c>
      <c r="P126" s="46">
        <f t="shared" si="42"/>
        <v>27.143420404993254</v>
      </c>
      <c r="Q126" s="45">
        <f t="shared" si="43"/>
        <v>7599.9999999999973</v>
      </c>
      <c r="R126" s="45">
        <f t="shared" si="44"/>
        <v>7849.9999999999973</v>
      </c>
      <c r="S126" s="46">
        <f t="shared" si="45"/>
        <v>7627.1434204049901</v>
      </c>
    </row>
    <row r="127" spans="1:19" x14ac:dyDescent="0.25">
      <c r="A127" s="77">
        <v>36332</v>
      </c>
      <c r="B127">
        <v>955</v>
      </c>
      <c r="D127">
        <v>0.01</v>
      </c>
      <c r="E127" s="71">
        <v>1023</v>
      </c>
      <c r="F127" s="67">
        <f t="shared" si="34"/>
        <v>0.43263888888888885</v>
      </c>
      <c r="G127" s="71">
        <v>1026</v>
      </c>
      <c r="H127" s="67">
        <f t="shared" si="35"/>
        <v>0.43472222222222223</v>
      </c>
      <c r="I127" s="44" t="str">
        <f t="shared" ref="I127:I180" si="59">IF(OR(A128&lt;&gt;"",D128=""),H127+TIME(0,5,0),"")</f>
        <v/>
      </c>
      <c r="J127" s="45">
        <f t="shared" si="46"/>
        <v>9.9999999999999645</v>
      </c>
      <c r="K127" s="45">
        <f t="shared" ref="K127:K180" si="60">(H127-F127)*1440</f>
        <v>3.0000000000000693</v>
      </c>
      <c r="L127" s="45">
        <f t="shared" ref="L127:L180" si="61">IF(A127&lt;&gt;"",1,L126+1)</f>
        <v>1</v>
      </c>
      <c r="M127" s="54">
        <f t="shared" ref="M127:M180" ca="1" si="62">OFFSET(B127,-L127+1,0)</f>
        <v>955</v>
      </c>
      <c r="N127" s="45" t="str">
        <f t="shared" si="58"/>
        <v/>
      </c>
      <c r="O127" s="45">
        <f t="shared" ref="O127:O180" si="63">IF(J127&lt;&gt;"",(D127+D128)*J127/2,D127*5/2)</f>
        <v>500.04999999999825</v>
      </c>
      <c r="P127" s="46">
        <f t="shared" ref="P127:P180" si="64">IF(J127&lt;&gt;"",(D128-D127)*J127/LN((D128+0.000001)/(D127+0.000001)),-5*(D127-0.000001)/(LN(1/D127)-13.8155))</f>
        <v>108.56394165498108</v>
      </c>
      <c r="Q127" s="45">
        <f t="shared" ref="Q127:Q180" si="65">(D127*K127)</f>
        <v>3.0000000000000693E-2</v>
      </c>
      <c r="R127" s="45">
        <f t="shared" ref="R127:R180" si="66">O127+Q127</f>
        <v>500.07999999999822</v>
      </c>
      <c r="S127" s="46">
        <f t="shared" ref="S127:S180" si="67">P127+Q127</f>
        <v>108.59394165498108</v>
      </c>
    </row>
    <row r="128" spans="1:19" x14ac:dyDescent="0.25">
      <c r="D128">
        <v>100</v>
      </c>
      <c r="E128" s="71">
        <v>1036</v>
      </c>
      <c r="F128" s="67">
        <f t="shared" si="34"/>
        <v>0.44166666666666665</v>
      </c>
      <c r="G128" s="71">
        <v>1113</v>
      </c>
      <c r="H128" s="67">
        <f t="shared" si="35"/>
        <v>0.46736111111111112</v>
      </c>
      <c r="I128" s="44">
        <f t="shared" si="59"/>
        <v>0.47083333333333333</v>
      </c>
      <c r="J128" s="45" t="str">
        <f t="shared" si="46"/>
        <v/>
      </c>
      <c r="K128" s="45">
        <f t="shared" si="60"/>
        <v>37.000000000000028</v>
      </c>
      <c r="L128" s="45">
        <f t="shared" si="61"/>
        <v>2</v>
      </c>
      <c r="M128" s="54">
        <f t="shared" ca="1" si="62"/>
        <v>955</v>
      </c>
      <c r="N128" s="45">
        <f t="shared" ca="1" si="58"/>
        <v>83.000000000000028</v>
      </c>
      <c r="O128" s="45">
        <f t="shared" si="63"/>
        <v>250</v>
      </c>
      <c r="P128" s="46">
        <f t="shared" si="64"/>
        <v>27.143420404993254</v>
      </c>
      <c r="Q128" s="45">
        <f t="shared" si="65"/>
        <v>3700.0000000000027</v>
      </c>
      <c r="R128" s="45">
        <f t="shared" si="66"/>
        <v>3950.0000000000027</v>
      </c>
      <c r="S128" s="46">
        <f t="shared" si="67"/>
        <v>3727.143420404996</v>
      </c>
    </row>
    <row r="129" spans="1:19" x14ac:dyDescent="0.25">
      <c r="A129" s="77">
        <v>36335</v>
      </c>
      <c r="B129">
        <v>1248</v>
      </c>
      <c r="D129">
        <v>0.01</v>
      </c>
      <c r="E129" s="71">
        <v>1351</v>
      </c>
      <c r="F129" s="67">
        <f t="shared" si="34"/>
        <v>0.57708333333333328</v>
      </c>
      <c r="G129" s="71">
        <v>1358</v>
      </c>
      <c r="H129" s="67">
        <f t="shared" si="35"/>
        <v>0.58194444444444449</v>
      </c>
      <c r="I129" s="44" t="str">
        <f t="shared" si="59"/>
        <v/>
      </c>
      <c r="J129" s="45">
        <f t="shared" si="46"/>
        <v>5.9999999999999787</v>
      </c>
      <c r="K129" s="45">
        <f t="shared" si="60"/>
        <v>7.000000000000135</v>
      </c>
      <c r="L129" s="45">
        <f t="shared" si="61"/>
        <v>1</v>
      </c>
      <c r="M129" s="54">
        <f t="shared" ca="1" si="62"/>
        <v>1248</v>
      </c>
      <c r="N129" s="45" t="str">
        <f t="shared" si="58"/>
        <v/>
      </c>
      <c r="O129" s="45">
        <f t="shared" si="63"/>
        <v>0.32999999999999885</v>
      </c>
      <c r="P129" s="46">
        <f t="shared" si="64"/>
        <v>0.23452818661036695</v>
      </c>
      <c r="Q129" s="45">
        <f t="shared" si="65"/>
        <v>7.0000000000001353E-2</v>
      </c>
      <c r="R129" s="45">
        <f t="shared" si="66"/>
        <v>0.40000000000000019</v>
      </c>
      <c r="S129" s="46">
        <f t="shared" si="67"/>
        <v>0.30452818661036829</v>
      </c>
    </row>
    <row r="130" spans="1:19" x14ac:dyDescent="0.25">
      <c r="D130">
        <v>0.1</v>
      </c>
      <c r="E130" s="71">
        <v>1404</v>
      </c>
      <c r="F130" s="67">
        <f t="shared" si="34"/>
        <v>0.58611111111111114</v>
      </c>
      <c r="G130" s="71">
        <v>1431</v>
      </c>
      <c r="H130" s="67">
        <f t="shared" si="35"/>
        <v>0.60486111111111118</v>
      </c>
      <c r="I130" s="44" t="str">
        <f t="shared" si="59"/>
        <v/>
      </c>
      <c r="J130" s="45">
        <f t="shared" si="46"/>
        <v>6.9999999999998153</v>
      </c>
      <c r="K130" s="45">
        <f t="shared" si="60"/>
        <v>27.000000000000064</v>
      </c>
      <c r="L130" s="45">
        <f t="shared" si="61"/>
        <v>2</v>
      </c>
      <c r="M130" s="54">
        <f t="shared" ca="1" si="62"/>
        <v>1248</v>
      </c>
      <c r="N130" s="45" t="str">
        <f t="shared" si="58"/>
        <v/>
      </c>
      <c r="O130" s="45">
        <f t="shared" si="63"/>
        <v>7.349999999999806</v>
      </c>
      <c r="P130" s="46">
        <f t="shared" si="64"/>
        <v>4.4396631481356001</v>
      </c>
      <c r="Q130" s="45">
        <f t="shared" si="65"/>
        <v>2.7000000000000064</v>
      </c>
      <c r="R130" s="45">
        <f t="shared" si="66"/>
        <v>10.049999999999812</v>
      </c>
      <c r="S130" s="46">
        <f t="shared" si="67"/>
        <v>7.1396631481356065</v>
      </c>
    </row>
    <row r="131" spans="1:19" x14ac:dyDescent="0.25">
      <c r="D131">
        <v>2</v>
      </c>
      <c r="E131" s="71">
        <v>1438</v>
      </c>
      <c r="F131" s="67">
        <f t="shared" si="34"/>
        <v>0.60972222222222217</v>
      </c>
      <c r="G131" s="71">
        <v>1445</v>
      </c>
      <c r="H131" s="67">
        <f t="shared" si="35"/>
        <v>0.61458333333333337</v>
      </c>
      <c r="I131" s="44">
        <f t="shared" si="59"/>
        <v>0.61805555555555558</v>
      </c>
      <c r="J131" s="45" t="str">
        <f t="shared" si="46"/>
        <v/>
      </c>
      <c r="K131" s="45">
        <f t="shared" si="60"/>
        <v>7.000000000000135</v>
      </c>
      <c r="L131" s="45">
        <f t="shared" si="61"/>
        <v>3</v>
      </c>
      <c r="M131" s="54">
        <f t="shared" ca="1" si="62"/>
        <v>1248</v>
      </c>
      <c r="N131" s="45">
        <f t="shared" ca="1" si="58"/>
        <v>122.00000000000004</v>
      </c>
      <c r="O131" s="45">
        <f t="shared" si="63"/>
        <v>5</v>
      </c>
      <c r="P131" s="46">
        <f t="shared" si="64"/>
        <v>0.68924379203313568</v>
      </c>
      <c r="Q131" s="45">
        <f t="shared" si="65"/>
        <v>14.00000000000027</v>
      </c>
      <c r="R131" s="45">
        <f t="shared" si="66"/>
        <v>19.00000000000027</v>
      </c>
      <c r="S131" s="46">
        <f t="shared" si="67"/>
        <v>14.689243792033405</v>
      </c>
    </row>
    <row r="132" spans="1:19" x14ac:dyDescent="0.25">
      <c r="A132" s="77">
        <v>36336</v>
      </c>
      <c r="B132">
        <v>838</v>
      </c>
      <c r="D132">
        <v>0.01</v>
      </c>
      <c r="E132" s="71">
        <v>921</v>
      </c>
      <c r="F132" s="67">
        <f t="shared" si="34"/>
        <v>0.38958333333333334</v>
      </c>
      <c r="G132" s="71">
        <v>923</v>
      </c>
      <c r="H132" s="67">
        <f t="shared" si="35"/>
        <v>0.39097222222222222</v>
      </c>
      <c r="I132" s="44" t="str">
        <f t="shared" si="59"/>
        <v/>
      </c>
      <c r="J132" s="45">
        <f t="shared" si="46"/>
        <v>4.9999999999999822</v>
      </c>
      <c r="K132" s="45">
        <f t="shared" si="60"/>
        <v>1.9999999999999929</v>
      </c>
      <c r="L132" s="45">
        <f t="shared" si="61"/>
        <v>1</v>
      </c>
      <c r="M132" s="54">
        <f t="shared" ca="1" si="62"/>
        <v>838</v>
      </c>
      <c r="N132" s="45" t="str">
        <f t="shared" si="58"/>
        <v/>
      </c>
      <c r="O132" s="45">
        <f t="shared" si="63"/>
        <v>0.27499999999999902</v>
      </c>
      <c r="P132" s="46">
        <f t="shared" si="64"/>
        <v>0.19544015550863911</v>
      </c>
      <c r="Q132" s="45">
        <f t="shared" si="65"/>
        <v>1.9999999999999931E-2</v>
      </c>
      <c r="R132" s="45">
        <f t="shared" si="66"/>
        <v>0.29499999999999893</v>
      </c>
      <c r="S132" s="46">
        <f t="shared" si="67"/>
        <v>0.21544015550863904</v>
      </c>
    </row>
    <row r="133" spans="1:19" x14ac:dyDescent="0.25">
      <c r="D133">
        <v>0.1</v>
      </c>
      <c r="E133" s="71">
        <v>928</v>
      </c>
      <c r="F133" s="67">
        <f t="shared" si="34"/>
        <v>0.39444444444444443</v>
      </c>
      <c r="G133" s="71">
        <v>947</v>
      </c>
      <c r="H133" s="67">
        <f t="shared" si="35"/>
        <v>0.40763888888888888</v>
      </c>
      <c r="I133" s="44" t="str">
        <f t="shared" si="59"/>
        <v/>
      </c>
      <c r="J133" s="45">
        <f t="shared" si="46"/>
        <v>7.0000000000000551</v>
      </c>
      <c r="K133" s="45">
        <f t="shared" si="60"/>
        <v>19.000000000000014</v>
      </c>
      <c r="L133" s="45">
        <f t="shared" si="61"/>
        <v>2</v>
      </c>
      <c r="M133" s="54">
        <f t="shared" ca="1" si="62"/>
        <v>838</v>
      </c>
      <c r="N133" s="45" t="str">
        <f t="shared" si="58"/>
        <v/>
      </c>
      <c r="O133" s="45">
        <f t="shared" si="63"/>
        <v>7.3500000000000583</v>
      </c>
      <c r="P133" s="46">
        <f t="shared" si="64"/>
        <v>4.439663148135752</v>
      </c>
      <c r="Q133" s="45">
        <f t="shared" si="65"/>
        <v>1.9000000000000015</v>
      </c>
      <c r="R133" s="45">
        <f t="shared" si="66"/>
        <v>9.2500000000000604</v>
      </c>
      <c r="S133" s="46">
        <f t="shared" si="67"/>
        <v>6.3396631481357533</v>
      </c>
    </row>
    <row r="134" spans="1:19" x14ac:dyDescent="0.25">
      <c r="D134">
        <v>2</v>
      </c>
      <c r="E134" s="71">
        <v>954</v>
      </c>
      <c r="F134" s="67">
        <f t="shared" si="34"/>
        <v>0.41250000000000003</v>
      </c>
      <c r="G134" s="71">
        <v>1024</v>
      </c>
      <c r="H134" s="67">
        <f t="shared" si="35"/>
        <v>0.43333333333333335</v>
      </c>
      <c r="I134" s="44">
        <f t="shared" si="59"/>
        <v>0.43680555555555556</v>
      </c>
      <c r="J134" s="45" t="str">
        <f t="shared" si="46"/>
        <v/>
      </c>
      <c r="K134" s="45">
        <f t="shared" si="60"/>
        <v>29.999999999999972</v>
      </c>
      <c r="L134" s="45">
        <f t="shared" si="61"/>
        <v>3</v>
      </c>
      <c r="M134" s="54">
        <f t="shared" ca="1" si="62"/>
        <v>838</v>
      </c>
      <c r="N134" s="45">
        <f t="shared" ca="1" si="58"/>
        <v>111</v>
      </c>
      <c r="O134" s="45">
        <f t="shared" si="63"/>
        <v>5</v>
      </c>
      <c r="P134" s="46">
        <f t="shared" si="64"/>
        <v>0.68924379203313568</v>
      </c>
      <c r="Q134" s="45">
        <f t="shared" si="65"/>
        <v>59.999999999999943</v>
      </c>
      <c r="R134" s="45">
        <f t="shared" si="66"/>
        <v>64.999999999999943</v>
      </c>
      <c r="S134" s="46">
        <f t="shared" si="67"/>
        <v>60.689243792033082</v>
      </c>
    </row>
    <row r="135" spans="1:19" x14ac:dyDescent="0.25">
      <c r="A135" s="77">
        <v>36341</v>
      </c>
      <c r="B135">
        <v>912</v>
      </c>
      <c r="D135">
        <v>0.01</v>
      </c>
      <c r="E135" s="71">
        <v>1116</v>
      </c>
      <c r="F135" s="67">
        <f t="shared" si="34"/>
        <v>0.4694444444444445</v>
      </c>
      <c r="G135" s="71">
        <v>1120</v>
      </c>
      <c r="H135" s="67">
        <f t="shared" si="35"/>
        <v>0.47222222222222227</v>
      </c>
      <c r="I135" s="44" t="str">
        <f t="shared" si="59"/>
        <v/>
      </c>
      <c r="J135" s="45">
        <f t="shared" si="46"/>
        <v>0</v>
      </c>
      <c r="K135" s="45">
        <f t="shared" si="60"/>
        <v>3.9999999999999858</v>
      </c>
      <c r="L135" s="45">
        <f t="shared" si="61"/>
        <v>1</v>
      </c>
      <c r="M135" s="54">
        <f t="shared" ca="1" si="62"/>
        <v>912</v>
      </c>
      <c r="N135" s="45" t="str">
        <f t="shared" si="58"/>
        <v/>
      </c>
      <c r="O135" s="45">
        <f t="shared" si="63"/>
        <v>0</v>
      </c>
      <c r="P135" s="46">
        <f t="shared" si="64"/>
        <v>0</v>
      </c>
      <c r="Q135" s="45">
        <f t="shared" si="65"/>
        <v>3.9999999999999862E-2</v>
      </c>
      <c r="R135" s="45">
        <f t="shared" si="66"/>
        <v>3.9999999999999862E-2</v>
      </c>
      <c r="S135" s="46">
        <f t="shared" si="67"/>
        <v>3.9999999999999862E-2</v>
      </c>
    </row>
    <row r="136" spans="1:19" x14ac:dyDescent="0.25">
      <c r="D136">
        <v>0</v>
      </c>
      <c r="E136" s="71">
        <v>1120</v>
      </c>
      <c r="F136" s="67">
        <f t="shared" si="34"/>
        <v>0.47222222222222227</v>
      </c>
      <c r="G136" s="71">
        <v>1337</v>
      </c>
      <c r="H136" s="67">
        <f t="shared" si="35"/>
        <v>0.56736111111111109</v>
      </c>
      <c r="I136" s="44" t="str">
        <f t="shared" si="59"/>
        <v/>
      </c>
      <c r="J136" s="45">
        <f t="shared" si="46"/>
        <v>13.99999999999995</v>
      </c>
      <c r="K136" s="45">
        <f t="shared" si="60"/>
        <v>136.99999999999991</v>
      </c>
      <c r="L136" s="45">
        <f t="shared" si="61"/>
        <v>2</v>
      </c>
      <c r="M136" s="54">
        <f t="shared" ca="1" si="62"/>
        <v>912</v>
      </c>
      <c r="N136" s="45" t="str">
        <f t="shared" si="58"/>
        <v/>
      </c>
      <c r="O136" s="45">
        <f t="shared" si="63"/>
        <v>6.9999999999999757E-2</v>
      </c>
      <c r="P136" s="46">
        <f t="shared" si="64"/>
        <v>1.5200141841421735E-2</v>
      </c>
      <c r="Q136" s="45">
        <f t="shared" si="65"/>
        <v>0</v>
      </c>
      <c r="R136" s="45">
        <f t="shared" si="66"/>
        <v>6.9999999999999757E-2</v>
      </c>
      <c r="S136" s="46">
        <f t="shared" si="67"/>
        <v>1.5200141841421735E-2</v>
      </c>
    </row>
    <row r="137" spans="1:19" x14ac:dyDescent="0.25">
      <c r="D137">
        <v>0.01</v>
      </c>
      <c r="E137" s="71">
        <v>1351</v>
      </c>
      <c r="F137" s="67">
        <f t="shared" si="34"/>
        <v>0.57708333333333328</v>
      </c>
      <c r="G137" s="71">
        <v>1411</v>
      </c>
      <c r="H137" s="67">
        <f t="shared" si="35"/>
        <v>0.59097222222222223</v>
      </c>
      <c r="I137" s="44" t="str">
        <f t="shared" si="59"/>
        <v/>
      </c>
      <c r="J137" s="45">
        <f t="shared" si="46"/>
        <v>12.999999999999954</v>
      </c>
      <c r="K137" s="45">
        <f t="shared" si="60"/>
        <v>20.000000000000089</v>
      </c>
      <c r="L137" s="45">
        <f t="shared" si="61"/>
        <v>3</v>
      </c>
      <c r="M137" s="54">
        <f t="shared" ca="1" si="62"/>
        <v>912</v>
      </c>
      <c r="N137" s="45" t="str">
        <f t="shared" si="58"/>
        <v/>
      </c>
      <c r="O137" s="45">
        <f t="shared" si="63"/>
        <v>3.3149999999999884</v>
      </c>
      <c r="P137" s="46">
        <f t="shared" si="64"/>
        <v>1.6283543224941837</v>
      </c>
      <c r="Q137" s="45">
        <f t="shared" si="65"/>
        <v>0.2000000000000009</v>
      </c>
      <c r="R137" s="45">
        <f t="shared" si="66"/>
        <v>3.5149999999999895</v>
      </c>
      <c r="S137" s="46">
        <f t="shared" si="67"/>
        <v>1.8283543224941845</v>
      </c>
    </row>
    <row r="138" spans="1:19" x14ac:dyDescent="0.25">
      <c r="D138">
        <v>0.5</v>
      </c>
      <c r="E138" s="71">
        <v>1424</v>
      </c>
      <c r="F138" s="67">
        <f t="shared" si="34"/>
        <v>0.6</v>
      </c>
      <c r="G138" s="71">
        <v>1603</v>
      </c>
      <c r="H138" s="67">
        <f t="shared" si="35"/>
        <v>0.66875000000000007</v>
      </c>
      <c r="I138" s="44">
        <f t="shared" si="59"/>
        <v>0.67222222222222228</v>
      </c>
      <c r="J138" s="45" t="str">
        <f t="shared" si="46"/>
        <v/>
      </c>
      <c r="K138" s="45">
        <f t="shared" si="60"/>
        <v>99.000000000000128</v>
      </c>
      <c r="L138" s="45">
        <f t="shared" si="61"/>
        <v>4</v>
      </c>
      <c r="M138" s="54">
        <f t="shared" ca="1" si="62"/>
        <v>912</v>
      </c>
      <c r="N138" s="45">
        <f t="shared" ca="1" si="58"/>
        <v>416.00000000000011</v>
      </c>
      <c r="O138" s="45">
        <f t="shared" si="63"/>
        <v>1.25</v>
      </c>
      <c r="P138" s="46">
        <f t="shared" si="64"/>
        <v>0.19051423432971509</v>
      </c>
      <c r="Q138" s="45">
        <f t="shared" si="65"/>
        <v>49.500000000000064</v>
      </c>
      <c r="R138" s="45">
        <f t="shared" si="66"/>
        <v>50.750000000000064</v>
      </c>
      <c r="S138" s="46">
        <f t="shared" si="67"/>
        <v>49.690514234329783</v>
      </c>
    </row>
    <row r="139" spans="1:19" x14ac:dyDescent="0.25">
      <c r="A139" s="77">
        <v>36342</v>
      </c>
      <c r="B139">
        <v>838</v>
      </c>
      <c r="D139">
        <v>0.01</v>
      </c>
      <c r="E139" s="71">
        <v>931</v>
      </c>
      <c r="F139" s="67">
        <f t="shared" si="34"/>
        <v>0.39652777777777781</v>
      </c>
      <c r="G139" s="71">
        <v>1020</v>
      </c>
      <c r="H139" s="67">
        <f t="shared" si="35"/>
        <v>0.43055555555555558</v>
      </c>
      <c r="I139" s="44" t="str">
        <f t="shared" si="59"/>
        <v/>
      </c>
      <c r="J139" s="45">
        <f t="shared" si="46"/>
        <v>62.000000000000021</v>
      </c>
      <c r="K139" s="45">
        <f t="shared" si="60"/>
        <v>48.999999999999986</v>
      </c>
      <c r="L139" s="45">
        <f t="shared" si="61"/>
        <v>1</v>
      </c>
      <c r="M139" s="54">
        <f t="shared" ca="1" si="62"/>
        <v>838</v>
      </c>
      <c r="N139" s="45" t="str">
        <f t="shared" si="58"/>
        <v/>
      </c>
      <c r="O139" s="45">
        <f t="shared" si="63"/>
        <v>18.910000000000007</v>
      </c>
      <c r="P139" s="46">
        <f t="shared" si="64"/>
        <v>8.9344895031560547</v>
      </c>
      <c r="Q139" s="45">
        <f t="shared" si="65"/>
        <v>0.48999999999999988</v>
      </c>
      <c r="R139" s="45">
        <f t="shared" si="66"/>
        <v>19.400000000000006</v>
      </c>
      <c r="S139" s="46">
        <f t="shared" si="67"/>
        <v>9.4244895031560549</v>
      </c>
    </row>
    <row r="140" spans="1:19" x14ac:dyDescent="0.25">
      <c r="D140">
        <v>0.6</v>
      </c>
      <c r="E140" s="71">
        <v>1122</v>
      </c>
      <c r="F140" s="67">
        <f t="shared" si="34"/>
        <v>0.47361111111111115</v>
      </c>
      <c r="G140" s="71">
        <v>1135</v>
      </c>
      <c r="H140" s="67">
        <f t="shared" si="35"/>
        <v>0.4826388888888889</v>
      </c>
      <c r="I140" s="44">
        <f t="shared" ref="I140:I141" si="68">IF(OR(A141&lt;&gt;"",D141=""),H140+TIME(0,5,0),"")</f>
        <v>0.4861111111111111</v>
      </c>
      <c r="J140" s="45" t="str">
        <f t="shared" ref="J140:J141" si="69">IF(AND(OR(AND(A140&lt;&gt;"",A141=""),AND(A140="",A141="")),D141&lt;&gt;""),(F141-H140)*1440,"")</f>
        <v/>
      </c>
      <c r="K140" s="45">
        <f t="shared" ref="K140:K141" si="70">(H140-F140)*1440</f>
        <v>12.999999999999954</v>
      </c>
      <c r="L140" s="45">
        <f t="shared" ref="L140:L141" si="71">IF(A140&lt;&gt;"",1,L139+1)</f>
        <v>2</v>
      </c>
      <c r="M140" s="54">
        <f t="shared" ref="M140:M141" ca="1" si="72">OFFSET(B140,-L140+1,0)</f>
        <v>838</v>
      </c>
      <c r="N140" s="45">
        <f t="shared" ref="N140:N141" ca="1" si="73">IF(I140&lt;&gt;"",(I140-VALUE(CONCATENATE(LEFT(M140,LEN(M140)-2),":",RIGHT(M140,2))))*1440,"")</f>
        <v>182</v>
      </c>
      <c r="O140" s="45">
        <f t="shared" ref="O140:O141" si="74">IF(J140&lt;&gt;"",(D140+D141)*J140/2,D140*5/2)</f>
        <v>1.5</v>
      </c>
      <c r="P140" s="46">
        <f t="shared" ref="P140:P141" si="75">IF(J140&lt;&gt;"",(D141-D140)*J140/LN((D141+0.000001)/(D140+0.000001)),-5*(D140-0.000001)/(LN(1/D140)-13.8155))</f>
        <v>0.22548428583557498</v>
      </c>
      <c r="Q140" s="45">
        <f t="shared" ref="Q140:Q141" si="76">(D140*K140)</f>
        <v>7.7999999999999723</v>
      </c>
      <c r="R140" s="45">
        <f t="shared" ref="R140:R141" si="77">O140+Q140</f>
        <v>9.2999999999999723</v>
      </c>
      <c r="S140" s="46">
        <f t="shared" ref="S140:S141" si="78">P140+Q140</f>
        <v>8.0254842858355477</v>
      </c>
    </row>
    <row r="141" spans="1:19" x14ac:dyDescent="0.25">
      <c r="A141" s="77">
        <v>36342</v>
      </c>
      <c r="B141" s="71">
        <v>1306</v>
      </c>
      <c r="D141">
        <v>0.6</v>
      </c>
      <c r="E141" s="71">
        <v>1350</v>
      </c>
      <c r="F141" s="67">
        <f t="shared" si="34"/>
        <v>0.57638888888888895</v>
      </c>
      <c r="G141" s="71">
        <v>1359</v>
      </c>
      <c r="H141" s="67">
        <f t="shared" si="35"/>
        <v>0.58263888888888882</v>
      </c>
      <c r="I141" s="44">
        <f t="shared" si="68"/>
        <v>0.58611111111111103</v>
      </c>
      <c r="J141" s="45" t="str">
        <f t="shared" si="69"/>
        <v/>
      </c>
      <c r="K141" s="45">
        <f t="shared" si="70"/>
        <v>8.9999999999998082</v>
      </c>
      <c r="L141" s="45">
        <f t="shared" si="71"/>
        <v>1</v>
      </c>
      <c r="M141" s="54">
        <f t="shared" ca="1" si="72"/>
        <v>1306</v>
      </c>
      <c r="N141" s="45">
        <f t="shared" ca="1" si="73"/>
        <v>57.999999999999957</v>
      </c>
      <c r="O141" s="45">
        <f t="shared" si="74"/>
        <v>1.5</v>
      </c>
      <c r="P141" s="46">
        <f t="shared" si="75"/>
        <v>0.22548428583557498</v>
      </c>
      <c r="Q141" s="45">
        <f t="shared" si="76"/>
        <v>5.3999999999998849</v>
      </c>
      <c r="R141" s="45">
        <f t="shared" si="77"/>
        <v>6.8999999999998849</v>
      </c>
      <c r="S141" s="46">
        <f t="shared" si="78"/>
        <v>5.6254842858354595</v>
      </c>
    </row>
    <row r="142" spans="1:19" x14ac:dyDescent="0.25">
      <c r="A142" s="77">
        <v>36342</v>
      </c>
      <c r="B142" s="71">
        <v>1404</v>
      </c>
      <c r="D142">
        <v>0.6</v>
      </c>
      <c r="E142" s="71">
        <v>1425</v>
      </c>
      <c r="F142" s="67">
        <f t="shared" si="34"/>
        <v>0.60069444444444442</v>
      </c>
      <c r="G142" s="71">
        <v>1439</v>
      </c>
      <c r="H142" s="67">
        <f t="shared" si="35"/>
        <v>0.61041666666666672</v>
      </c>
      <c r="I142" s="44">
        <f t="shared" si="59"/>
        <v>0.61388888888888893</v>
      </c>
      <c r="J142" s="45" t="str">
        <f t="shared" si="46"/>
        <v/>
      </c>
      <c r="K142" s="45">
        <f t="shared" si="60"/>
        <v>14.00000000000011</v>
      </c>
      <c r="L142" s="45">
        <f>IF(A142&lt;&gt;"",1,#REF!+1)</f>
        <v>1</v>
      </c>
      <c r="M142" s="54">
        <f t="shared" ca="1" si="62"/>
        <v>1404</v>
      </c>
      <c r="N142" s="45">
        <f t="shared" ca="1" si="58"/>
        <v>40.000000000000014</v>
      </c>
      <c r="O142" s="45">
        <f t="shared" si="63"/>
        <v>1.5</v>
      </c>
      <c r="P142" s="46">
        <f t="shared" si="64"/>
        <v>0.22548428583557498</v>
      </c>
      <c r="Q142" s="45">
        <f t="shared" si="65"/>
        <v>8.4000000000000661</v>
      </c>
      <c r="R142" s="45">
        <f t="shared" si="66"/>
        <v>9.9000000000000661</v>
      </c>
      <c r="S142" s="46">
        <f t="shared" si="67"/>
        <v>8.6254842858356415</v>
      </c>
    </row>
    <row r="143" spans="1:19" x14ac:dyDescent="0.25">
      <c r="A143" s="77">
        <v>36347</v>
      </c>
      <c r="B143">
        <v>937</v>
      </c>
      <c r="D143">
        <v>0.01</v>
      </c>
      <c r="E143" s="71">
        <v>1019</v>
      </c>
      <c r="F143" s="67">
        <f t="shared" si="34"/>
        <v>0.42986111111111108</v>
      </c>
      <c r="G143" s="71">
        <v>1021</v>
      </c>
      <c r="H143" s="67">
        <f t="shared" si="35"/>
        <v>0.43124999999999997</v>
      </c>
      <c r="I143" s="44" t="str">
        <f t="shared" si="59"/>
        <v/>
      </c>
      <c r="J143" s="45">
        <f t="shared" si="46"/>
        <v>7.0000000000000551</v>
      </c>
      <c r="K143" s="45">
        <f t="shared" si="60"/>
        <v>1.9999999999999929</v>
      </c>
      <c r="L143" s="45">
        <f t="shared" si="61"/>
        <v>1</v>
      </c>
      <c r="M143" s="54">
        <f t="shared" ca="1" si="62"/>
        <v>937</v>
      </c>
      <c r="N143" s="45" t="str">
        <f t="shared" si="58"/>
        <v/>
      </c>
      <c r="O143" s="45">
        <f t="shared" si="63"/>
        <v>2.1350000000000167</v>
      </c>
      <c r="P143" s="46">
        <f t="shared" si="64"/>
        <v>1.0087326858402073</v>
      </c>
      <c r="Q143" s="45">
        <f t="shared" si="65"/>
        <v>1.9999999999999931E-2</v>
      </c>
      <c r="R143" s="45">
        <f t="shared" si="66"/>
        <v>2.1550000000000167</v>
      </c>
      <c r="S143" s="46">
        <f t="shared" si="67"/>
        <v>1.0287326858402073</v>
      </c>
    </row>
    <row r="144" spans="1:19" x14ac:dyDescent="0.25">
      <c r="D144">
        <v>0.6</v>
      </c>
      <c r="E144" s="71">
        <v>1028</v>
      </c>
      <c r="F144" s="67">
        <f t="shared" si="34"/>
        <v>0.43611111111111112</v>
      </c>
      <c r="G144" s="71">
        <v>1045</v>
      </c>
      <c r="H144" s="67">
        <f t="shared" si="35"/>
        <v>0.44791666666666669</v>
      </c>
      <c r="I144" s="44">
        <f t="shared" ref="I144:I151" si="79">IF(OR(A145&lt;&gt;"",D145=""),H144+TIME(0,5,0),"")</f>
        <v>0.4513888888888889</v>
      </c>
      <c r="J144" s="45" t="str">
        <f t="shared" ref="J144:J151" si="80">IF(AND(OR(AND(A144&lt;&gt;"",A145=""),AND(A144="",A145="")),D145&lt;&gt;""),(F145-H144)*1440,"")</f>
        <v/>
      </c>
      <c r="K144" s="45">
        <f t="shared" ref="K144:K151" si="81">(H144-F144)*1440</f>
        <v>17.000000000000021</v>
      </c>
      <c r="L144" s="45">
        <f t="shared" ref="L144:L151" si="82">IF(A144&lt;&gt;"",1,L143+1)</f>
        <v>2</v>
      </c>
      <c r="M144" s="54">
        <f t="shared" ref="M144:M151" ca="1" si="83">OFFSET(B144,-L144+1,0)</f>
        <v>937</v>
      </c>
      <c r="N144" s="45">
        <f t="shared" ref="N144:N151" ca="1" si="84">IF(I144&lt;&gt;"",(I144-VALUE(CONCATENATE(LEFT(M144,LEN(M144)-2),":",RIGHT(M144,2))))*1440,"")</f>
        <v>72.999999999999986</v>
      </c>
      <c r="O144" s="45">
        <f t="shared" ref="O144:O151" si="85">IF(J144&lt;&gt;"",(D144+D145)*J144/2,D144*5/2)</f>
        <v>1.5</v>
      </c>
      <c r="P144" s="46">
        <f t="shared" ref="P144:P151" si="86">IF(J144&lt;&gt;"",(D145-D144)*J144/LN((D145+0.000001)/(D144+0.000001)),-5*(D144-0.000001)/(LN(1/D144)-13.8155))</f>
        <v>0.22548428583557498</v>
      </c>
      <c r="Q144" s="45">
        <f t="shared" ref="Q144:Q151" si="87">(D144*K144)</f>
        <v>10.200000000000012</v>
      </c>
      <c r="R144" s="45">
        <f t="shared" ref="R144:R151" si="88">O144+Q144</f>
        <v>11.700000000000012</v>
      </c>
      <c r="S144" s="46">
        <f t="shared" ref="S144:S151" si="89">P144+Q144</f>
        <v>10.425484285835587</v>
      </c>
    </row>
    <row r="145" spans="1:19" x14ac:dyDescent="0.25">
      <c r="A145" s="77">
        <v>36347</v>
      </c>
      <c r="B145" s="71">
        <v>1053</v>
      </c>
      <c r="D145">
        <v>0.6</v>
      </c>
      <c r="E145" s="71">
        <v>1117</v>
      </c>
      <c r="F145" s="67">
        <f t="shared" si="34"/>
        <v>0.47013888888888888</v>
      </c>
      <c r="G145" s="71">
        <v>1125</v>
      </c>
      <c r="H145" s="67">
        <f t="shared" si="35"/>
        <v>0.47569444444444442</v>
      </c>
      <c r="I145" s="44">
        <f t="shared" si="79"/>
        <v>0.47916666666666663</v>
      </c>
      <c r="J145" s="45" t="str">
        <f t="shared" si="80"/>
        <v/>
      </c>
      <c r="K145" s="45">
        <f t="shared" si="81"/>
        <v>7.9999999999999716</v>
      </c>
      <c r="L145" s="45">
        <f t="shared" si="82"/>
        <v>1</v>
      </c>
      <c r="M145" s="54">
        <f t="shared" ca="1" si="83"/>
        <v>1053</v>
      </c>
      <c r="N145" s="45">
        <f t="shared" ca="1" si="84"/>
        <v>36.99999999999995</v>
      </c>
      <c r="O145" s="45">
        <f t="shared" si="85"/>
        <v>1.5</v>
      </c>
      <c r="P145" s="46">
        <f t="shared" si="86"/>
        <v>0.22548428583557498</v>
      </c>
      <c r="Q145" s="45">
        <f t="shared" si="87"/>
        <v>4.7999999999999829</v>
      </c>
      <c r="R145" s="45">
        <f t="shared" si="88"/>
        <v>6.2999999999999829</v>
      </c>
      <c r="S145" s="46">
        <f t="shared" si="89"/>
        <v>5.0254842858355575</v>
      </c>
    </row>
    <row r="146" spans="1:19" x14ac:dyDescent="0.25">
      <c r="A146" s="77">
        <v>36347</v>
      </c>
      <c r="B146" s="71">
        <v>1130</v>
      </c>
      <c r="D146">
        <v>0.6</v>
      </c>
      <c r="E146" s="71">
        <v>1148</v>
      </c>
      <c r="F146" s="67">
        <f t="shared" si="34"/>
        <v>0.4916666666666667</v>
      </c>
      <c r="G146" s="71">
        <v>1152</v>
      </c>
      <c r="H146" s="67">
        <f t="shared" si="35"/>
        <v>0.49444444444444446</v>
      </c>
      <c r="I146" s="44">
        <f t="shared" si="79"/>
        <v>0.49791666666666667</v>
      </c>
      <c r="J146" s="45" t="str">
        <f t="shared" si="80"/>
        <v/>
      </c>
      <c r="K146" s="45">
        <f t="shared" si="81"/>
        <v>3.9999999999999858</v>
      </c>
      <c r="L146" s="45">
        <f t="shared" si="82"/>
        <v>1</v>
      </c>
      <c r="M146" s="54">
        <f t="shared" ca="1" si="83"/>
        <v>1130</v>
      </c>
      <c r="N146" s="45">
        <f t="shared" ca="1" si="84"/>
        <v>26.999999999999986</v>
      </c>
      <c r="O146" s="45">
        <f t="shared" si="85"/>
        <v>1.5</v>
      </c>
      <c r="P146" s="46">
        <f t="shared" si="86"/>
        <v>0.22548428583557498</v>
      </c>
      <c r="Q146" s="45">
        <f t="shared" si="87"/>
        <v>2.3999999999999915</v>
      </c>
      <c r="R146" s="45">
        <f t="shared" si="88"/>
        <v>3.8999999999999915</v>
      </c>
      <c r="S146" s="46">
        <f t="shared" si="89"/>
        <v>2.6254842858355665</v>
      </c>
    </row>
    <row r="147" spans="1:19" x14ac:dyDescent="0.25">
      <c r="A147" s="77">
        <v>36347</v>
      </c>
      <c r="B147" s="71">
        <v>1425</v>
      </c>
      <c r="D147">
        <v>0.6</v>
      </c>
      <c r="E147" s="71">
        <v>1443</v>
      </c>
      <c r="F147" s="67">
        <f t="shared" si="34"/>
        <v>0.61319444444444449</v>
      </c>
      <c r="G147" s="71">
        <v>1454</v>
      </c>
      <c r="H147" s="67">
        <f t="shared" si="35"/>
        <v>0.62083333333333335</v>
      </c>
      <c r="I147" s="44">
        <f t="shared" si="79"/>
        <v>0.62430555555555556</v>
      </c>
      <c r="J147" s="45" t="str">
        <f t="shared" si="80"/>
        <v/>
      </c>
      <c r="K147" s="45">
        <f t="shared" si="81"/>
        <v>10.999999999999961</v>
      </c>
      <c r="L147" s="45">
        <f t="shared" si="82"/>
        <v>1</v>
      </c>
      <c r="M147" s="54">
        <f t="shared" ca="1" si="83"/>
        <v>1425</v>
      </c>
      <c r="N147" s="45">
        <f t="shared" ca="1" si="84"/>
        <v>34.000000000000043</v>
      </c>
      <c r="O147" s="45">
        <f t="shared" si="85"/>
        <v>1.5</v>
      </c>
      <c r="P147" s="46">
        <f t="shared" si="86"/>
        <v>0.22548428583557498</v>
      </c>
      <c r="Q147" s="45">
        <f t="shared" si="87"/>
        <v>6.5999999999999766</v>
      </c>
      <c r="R147" s="45">
        <f t="shared" si="88"/>
        <v>8.0999999999999766</v>
      </c>
      <c r="S147" s="46">
        <f t="shared" si="89"/>
        <v>6.8254842858355511</v>
      </c>
    </row>
    <row r="148" spans="1:19" x14ac:dyDescent="0.25">
      <c r="A148" s="77">
        <v>36347</v>
      </c>
      <c r="B148" s="71">
        <v>1458</v>
      </c>
      <c r="D148">
        <v>0.6</v>
      </c>
      <c r="E148" s="71">
        <v>1525</v>
      </c>
      <c r="F148" s="67">
        <f t="shared" si="34"/>
        <v>0.64236111111111105</v>
      </c>
      <c r="G148" s="71">
        <v>1527</v>
      </c>
      <c r="H148" s="67">
        <f>VALUE(CONCATENATE(LEFT(G148,LEN(G148)-2),":",RIGHT(G148,2)))</f>
        <v>0.64374999999999993</v>
      </c>
      <c r="I148" s="44">
        <f t="shared" si="79"/>
        <v>0.64722222222222214</v>
      </c>
      <c r="J148" s="45" t="str">
        <f t="shared" si="80"/>
        <v/>
      </c>
      <c r="K148" s="45">
        <f t="shared" si="81"/>
        <v>1.9999999999999929</v>
      </c>
      <c r="L148" s="45">
        <f t="shared" si="82"/>
        <v>1</v>
      </c>
      <c r="M148" s="54">
        <f t="shared" ca="1" si="83"/>
        <v>1458</v>
      </c>
      <c r="N148" s="45">
        <f t="shared" ca="1" si="84"/>
        <v>33.999999999999879</v>
      </c>
      <c r="O148" s="45">
        <f t="shared" si="85"/>
        <v>1.5</v>
      </c>
      <c r="P148" s="46">
        <f t="shared" si="86"/>
        <v>0.22548428583557498</v>
      </c>
      <c r="Q148" s="45">
        <f t="shared" si="87"/>
        <v>1.1999999999999957</v>
      </c>
      <c r="R148" s="45">
        <f t="shared" si="88"/>
        <v>2.6999999999999957</v>
      </c>
      <c r="S148" s="46">
        <f t="shared" si="89"/>
        <v>1.4254842858355707</v>
      </c>
    </row>
    <row r="149" spans="1:19" x14ac:dyDescent="0.25">
      <c r="A149" s="77">
        <v>36347</v>
      </c>
      <c r="B149" s="71">
        <v>1535</v>
      </c>
      <c r="D149">
        <v>0.6</v>
      </c>
      <c r="E149" s="71">
        <v>1550</v>
      </c>
      <c r="F149" s="67">
        <f t="shared" si="34"/>
        <v>0.65972222222222221</v>
      </c>
      <c r="G149" s="71">
        <v>1555</v>
      </c>
      <c r="H149" s="67">
        <f t="shared" si="35"/>
        <v>0.66319444444444442</v>
      </c>
      <c r="I149" s="44">
        <f t="shared" si="79"/>
        <v>0.66666666666666663</v>
      </c>
      <c r="J149" s="45" t="str">
        <f t="shared" si="80"/>
        <v/>
      </c>
      <c r="K149" s="45">
        <f t="shared" si="81"/>
        <v>4.9999999999999822</v>
      </c>
      <c r="L149" s="45">
        <f t="shared" si="82"/>
        <v>1</v>
      </c>
      <c r="M149" s="54">
        <f t="shared" ca="1" si="83"/>
        <v>1535</v>
      </c>
      <c r="N149" s="45">
        <f t="shared" ca="1" si="84"/>
        <v>24.999999999999911</v>
      </c>
      <c r="O149" s="45">
        <f t="shared" si="85"/>
        <v>1.5</v>
      </c>
      <c r="P149" s="46">
        <f t="shared" si="86"/>
        <v>0.22548428583557498</v>
      </c>
      <c r="Q149" s="45">
        <f t="shared" si="87"/>
        <v>2.9999999999999893</v>
      </c>
      <c r="R149" s="45">
        <f t="shared" si="88"/>
        <v>4.4999999999999893</v>
      </c>
      <c r="S149" s="46">
        <f t="shared" si="89"/>
        <v>3.2254842858355643</v>
      </c>
    </row>
    <row r="150" spans="1:19" x14ac:dyDescent="0.25">
      <c r="A150" s="77">
        <v>36348</v>
      </c>
      <c r="B150">
        <v>822</v>
      </c>
      <c r="D150">
        <v>0.5</v>
      </c>
      <c r="E150" s="71">
        <v>912</v>
      </c>
      <c r="F150" s="67">
        <f t="shared" si="34"/>
        <v>0.3833333333333333</v>
      </c>
      <c r="G150" s="71">
        <v>1141</v>
      </c>
      <c r="H150" s="67">
        <f t="shared" si="35"/>
        <v>0.48680555555555555</v>
      </c>
      <c r="I150" s="44">
        <f t="shared" si="79"/>
        <v>0.49027777777777776</v>
      </c>
      <c r="J150" s="45" t="str">
        <f t="shared" si="80"/>
        <v/>
      </c>
      <c r="K150" s="45">
        <f t="shared" si="81"/>
        <v>149.00000000000003</v>
      </c>
      <c r="L150" s="45">
        <f t="shared" si="82"/>
        <v>1</v>
      </c>
      <c r="M150" s="54">
        <f t="shared" ca="1" si="83"/>
        <v>822</v>
      </c>
      <c r="N150" s="45">
        <f t="shared" ca="1" si="84"/>
        <v>203.99999999999991</v>
      </c>
      <c r="O150" s="45">
        <f t="shared" si="85"/>
        <v>1.25</v>
      </c>
      <c r="P150" s="46">
        <f t="shared" si="86"/>
        <v>0.19051423432971509</v>
      </c>
      <c r="Q150" s="45">
        <f t="shared" si="87"/>
        <v>74.500000000000014</v>
      </c>
      <c r="R150" s="45">
        <f t="shared" si="88"/>
        <v>75.750000000000014</v>
      </c>
      <c r="S150" s="46">
        <f t="shared" si="89"/>
        <v>74.690514234329726</v>
      </c>
    </row>
    <row r="151" spans="1:19" x14ac:dyDescent="0.25">
      <c r="A151" s="77">
        <v>36348</v>
      </c>
      <c r="B151" s="71">
        <v>1303</v>
      </c>
      <c r="D151">
        <v>0.5</v>
      </c>
      <c r="E151" s="71">
        <v>1323</v>
      </c>
      <c r="F151" s="67">
        <f t="shared" si="34"/>
        <v>0.55763888888888891</v>
      </c>
      <c r="G151" s="71">
        <v>1447</v>
      </c>
      <c r="H151" s="67">
        <f t="shared" si="35"/>
        <v>0.61597222222222225</v>
      </c>
      <c r="I151" s="44">
        <f t="shared" si="79"/>
        <v>0.61944444444444446</v>
      </c>
      <c r="J151" s="45" t="str">
        <f t="shared" si="80"/>
        <v/>
      </c>
      <c r="K151" s="45">
        <f t="shared" si="81"/>
        <v>84.000000000000028</v>
      </c>
      <c r="L151" s="45">
        <f t="shared" si="82"/>
        <v>1</v>
      </c>
      <c r="M151" s="54">
        <f t="shared" ca="1" si="83"/>
        <v>1303</v>
      </c>
      <c r="N151" s="45">
        <f t="shared" ca="1" si="84"/>
        <v>108.99999999999993</v>
      </c>
      <c r="O151" s="45">
        <f t="shared" si="85"/>
        <v>1.25</v>
      </c>
      <c r="P151" s="46">
        <f t="shared" si="86"/>
        <v>0.19051423432971509</v>
      </c>
      <c r="Q151" s="45">
        <f t="shared" si="87"/>
        <v>42.000000000000014</v>
      </c>
      <c r="R151" s="45">
        <f t="shared" si="88"/>
        <v>43.250000000000014</v>
      </c>
      <c r="S151" s="46">
        <f t="shared" si="89"/>
        <v>42.190514234329733</v>
      </c>
    </row>
    <row r="152" spans="1:19" x14ac:dyDescent="0.25">
      <c r="A152" s="77">
        <v>36349</v>
      </c>
      <c r="B152">
        <v>1317</v>
      </c>
      <c r="D152">
        <v>0.01</v>
      </c>
      <c r="E152" s="71">
        <v>1400</v>
      </c>
      <c r="F152" s="67">
        <f t="shared" si="34"/>
        <v>0.58333333333333337</v>
      </c>
      <c r="G152" s="71">
        <v>1404</v>
      </c>
      <c r="H152" s="67">
        <f t="shared" si="35"/>
        <v>0.58611111111111114</v>
      </c>
      <c r="I152" s="44" t="str">
        <f t="shared" si="59"/>
        <v/>
      </c>
      <c r="J152" s="45">
        <f t="shared" si="46"/>
        <v>7.9999999999999716</v>
      </c>
      <c r="K152" s="45">
        <f t="shared" si="60"/>
        <v>3.9999999999999858</v>
      </c>
      <c r="L152" s="45">
        <f t="shared" si="61"/>
        <v>1</v>
      </c>
      <c r="M152" s="54">
        <f t="shared" ca="1" si="62"/>
        <v>1317</v>
      </c>
      <c r="N152" s="45" t="str">
        <f t="shared" si="58"/>
        <v/>
      </c>
      <c r="O152" s="45">
        <f t="shared" si="63"/>
        <v>160.03999999999942</v>
      </c>
      <c r="P152" s="46">
        <f t="shared" si="64"/>
        <v>38.57269608872322</v>
      </c>
      <c r="Q152" s="45">
        <f t="shared" si="65"/>
        <v>3.9999999999999862E-2</v>
      </c>
      <c r="R152" s="45">
        <f t="shared" si="66"/>
        <v>160.07999999999942</v>
      </c>
      <c r="S152" s="46">
        <f t="shared" si="67"/>
        <v>38.612696088723219</v>
      </c>
    </row>
    <row r="153" spans="1:19" x14ac:dyDescent="0.25">
      <c r="D153">
        <v>40</v>
      </c>
      <c r="E153" s="71">
        <v>1412</v>
      </c>
      <c r="F153" s="67">
        <f t="shared" si="34"/>
        <v>0.59166666666666667</v>
      </c>
      <c r="G153" s="71">
        <v>1512</v>
      </c>
      <c r="H153" s="67">
        <f t="shared" si="35"/>
        <v>0.6333333333333333</v>
      </c>
      <c r="I153" s="44">
        <f t="shared" si="59"/>
        <v>0.63680555555555551</v>
      </c>
      <c r="J153" s="45" t="str">
        <f t="shared" si="46"/>
        <v/>
      </c>
      <c r="K153" s="45">
        <f t="shared" si="60"/>
        <v>59.999999999999943</v>
      </c>
      <c r="L153" s="45">
        <f t="shared" si="61"/>
        <v>2</v>
      </c>
      <c r="M153" s="54">
        <f t="shared" ca="1" si="62"/>
        <v>1317</v>
      </c>
      <c r="N153" s="45">
        <f t="shared" ca="1" si="58"/>
        <v>119.99999999999989</v>
      </c>
      <c r="O153" s="45">
        <f t="shared" si="63"/>
        <v>100</v>
      </c>
      <c r="P153" s="46">
        <f t="shared" si="64"/>
        <v>11.425711806824168</v>
      </c>
      <c r="Q153" s="45">
        <f t="shared" si="65"/>
        <v>2399.9999999999977</v>
      </c>
      <c r="R153" s="45">
        <f t="shared" si="66"/>
        <v>2499.9999999999977</v>
      </c>
      <c r="S153" s="46">
        <f t="shared" si="67"/>
        <v>2411.4257118068217</v>
      </c>
    </row>
    <row r="154" spans="1:19" x14ac:dyDescent="0.25">
      <c r="A154" s="77">
        <v>36350</v>
      </c>
      <c r="B154">
        <v>1008</v>
      </c>
      <c r="D154">
        <v>0.01</v>
      </c>
      <c r="E154" s="71">
        <v>1051</v>
      </c>
      <c r="F154" s="67">
        <f t="shared" si="34"/>
        <v>0.45208333333333334</v>
      </c>
      <c r="G154" s="71">
        <v>1053</v>
      </c>
      <c r="H154" s="67">
        <f t="shared" si="35"/>
        <v>0.45347222222222222</v>
      </c>
      <c r="I154" s="44" t="str">
        <f t="shared" si="59"/>
        <v/>
      </c>
      <c r="J154" s="45">
        <f t="shared" si="46"/>
        <v>12.999999999999954</v>
      </c>
      <c r="K154" s="45">
        <f t="shared" si="60"/>
        <v>1.9999999999999929</v>
      </c>
      <c r="L154" s="45">
        <f t="shared" si="61"/>
        <v>1</v>
      </c>
      <c r="M154" s="54">
        <f t="shared" ca="1" si="62"/>
        <v>1008</v>
      </c>
      <c r="N154" s="45" t="str">
        <f t="shared" si="58"/>
        <v/>
      </c>
      <c r="O154" s="45">
        <f t="shared" si="63"/>
        <v>260.06499999999909</v>
      </c>
      <c r="P154" s="46">
        <f t="shared" si="64"/>
        <v>62.680631144175237</v>
      </c>
      <c r="Q154" s="45">
        <f t="shared" si="65"/>
        <v>1.9999999999999931E-2</v>
      </c>
      <c r="R154" s="45">
        <f t="shared" si="66"/>
        <v>260.08499999999907</v>
      </c>
      <c r="S154" s="46">
        <f t="shared" si="67"/>
        <v>62.70063114417524</v>
      </c>
    </row>
    <row r="155" spans="1:19" x14ac:dyDescent="0.25">
      <c r="D155">
        <v>40</v>
      </c>
      <c r="E155" s="71">
        <v>1106</v>
      </c>
      <c r="F155" s="67">
        <f t="shared" si="34"/>
        <v>0.46249999999999997</v>
      </c>
      <c r="G155" s="71">
        <v>1206</v>
      </c>
      <c r="H155" s="67">
        <f t="shared" si="35"/>
        <v>0.50416666666666665</v>
      </c>
      <c r="I155" s="44">
        <f t="shared" si="59"/>
        <v>0.50763888888888886</v>
      </c>
      <c r="J155" s="45" t="str">
        <f t="shared" si="46"/>
        <v/>
      </c>
      <c r="K155" s="45">
        <f t="shared" si="60"/>
        <v>60.000000000000028</v>
      </c>
      <c r="L155" s="45">
        <f t="shared" si="61"/>
        <v>2</v>
      </c>
      <c r="M155" s="54">
        <f t="shared" ca="1" si="62"/>
        <v>1008</v>
      </c>
      <c r="N155" s="45">
        <f t="shared" ca="1" si="58"/>
        <v>122.99999999999996</v>
      </c>
      <c r="O155" s="45">
        <f t="shared" si="63"/>
        <v>100</v>
      </c>
      <c r="P155" s="46">
        <f t="shared" si="64"/>
        <v>11.425711806824168</v>
      </c>
      <c r="Q155" s="45">
        <f t="shared" si="65"/>
        <v>2400.0000000000009</v>
      </c>
      <c r="R155" s="45">
        <f t="shared" si="66"/>
        <v>2500.0000000000009</v>
      </c>
      <c r="S155" s="46">
        <f t="shared" si="67"/>
        <v>2411.4257118068249</v>
      </c>
    </row>
    <row r="156" spans="1:19" x14ac:dyDescent="0.25">
      <c r="A156" s="77">
        <v>36354</v>
      </c>
      <c r="B156">
        <v>917</v>
      </c>
      <c r="D156">
        <v>0.01</v>
      </c>
      <c r="E156" s="71">
        <v>1002</v>
      </c>
      <c r="F156" s="67">
        <f t="shared" si="34"/>
        <v>0.41805555555555557</v>
      </c>
      <c r="G156" s="71">
        <v>1005</v>
      </c>
      <c r="H156" s="67">
        <f t="shared" si="35"/>
        <v>0.4201388888888889</v>
      </c>
      <c r="I156" s="44" t="str">
        <f t="shared" si="59"/>
        <v/>
      </c>
      <c r="J156" s="45">
        <f t="shared" si="46"/>
        <v>15.999999999999943</v>
      </c>
      <c r="K156" s="45">
        <f t="shared" si="60"/>
        <v>2.9999999999999893</v>
      </c>
      <c r="L156" s="45">
        <f t="shared" si="61"/>
        <v>1</v>
      </c>
      <c r="M156" s="54">
        <f t="shared" ca="1" si="62"/>
        <v>917</v>
      </c>
      <c r="N156" s="45" t="str">
        <f t="shared" si="58"/>
        <v/>
      </c>
      <c r="O156" s="45">
        <f t="shared" si="63"/>
        <v>800.0799999999972</v>
      </c>
      <c r="P156" s="46">
        <f t="shared" si="64"/>
        <v>173.70230664796972</v>
      </c>
      <c r="Q156" s="45">
        <f t="shared" si="65"/>
        <v>2.9999999999999895E-2</v>
      </c>
      <c r="R156" s="45">
        <f t="shared" si="66"/>
        <v>800.10999999999717</v>
      </c>
      <c r="S156" s="46">
        <f t="shared" si="67"/>
        <v>173.73230664796972</v>
      </c>
    </row>
    <row r="157" spans="1:19" x14ac:dyDescent="0.25">
      <c r="D157">
        <v>100</v>
      </c>
      <c r="E157" s="71">
        <v>1021</v>
      </c>
      <c r="F157" s="67">
        <f t="shared" si="34"/>
        <v>0.43124999999999997</v>
      </c>
      <c r="G157" s="71">
        <v>1045</v>
      </c>
      <c r="H157" s="67">
        <f t="shared" si="35"/>
        <v>0.44791666666666669</v>
      </c>
      <c r="I157" s="44">
        <f t="shared" si="59"/>
        <v>0.4513888888888889</v>
      </c>
      <c r="J157" s="45" t="str">
        <f t="shared" si="46"/>
        <v/>
      </c>
      <c r="K157" s="45">
        <f t="shared" si="60"/>
        <v>24.000000000000075</v>
      </c>
      <c r="L157" s="45">
        <f t="shared" si="61"/>
        <v>2</v>
      </c>
      <c r="M157" s="54">
        <f t="shared" ca="1" si="62"/>
        <v>917</v>
      </c>
      <c r="N157" s="45">
        <f t="shared" ca="1" si="58"/>
        <v>92.999999999999986</v>
      </c>
      <c r="O157" s="45">
        <f t="shared" si="63"/>
        <v>250</v>
      </c>
      <c r="P157" s="46">
        <f t="shared" si="64"/>
        <v>27.143420404993254</v>
      </c>
      <c r="Q157" s="45">
        <f t="shared" si="65"/>
        <v>2400.0000000000073</v>
      </c>
      <c r="R157" s="45">
        <f t="shared" si="66"/>
        <v>2650.0000000000073</v>
      </c>
      <c r="S157" s="46">
        <f t="shared" si="67"/>
        <v>2427.1434204050006</v>
      </c>
    </row>
    <row r="158" spans="1:19" x14ac:dyDescent="0.25">
      <c r="A158" s="77">
        <v>36355</v>
      </c>
      <c r="B158">
        <v>707</v>
      </c>
      <c r="D158">
        <v>0.01</v>
      </c>
      <c r="E158" s="71">
        <v>755</v>
      </c>
      <c r="F158" s="67">
        <f t="shared" si="34"/>
        <v>0.3298611111111111</v>
      </c>
      <c r="G158" s="71">
        <v>757</v>
      </c>
      <c r="H158" s="67">
        <f t="shared" si="35"/>
        <v>0.33124999999999999</v>
      </c>
      <c r="I158" s="44" t="str">
        <f t="shared" si="59"/>
        <v/>
      </c>
      <c r="J158" s="45">
        <f t="shared" si="46"/>
        <v>10.999999999999961</v>
      </c>
      <c r="K158" s="45">
        <f t="shared" si="60"/>
        <v>1.9999999999999929</v>
      </c>
      <c r="L158" s="45">
        <f t="shared" si="61"/>
        <v>1</v>
      </c>
      <c r="M158" s="54">
        <f t="shared" ca="1" si="62"/>
        <v>707</v>
      </c>
      <c r="N158" s="45" t="str">
        <f t="shared" si="58"/>
        <v/>
      </c>
      <c r="O158" s="45">
        <f t="shared" si="63"/>
        <v>550.05499999999802</v>
      </c>
      <c r="P158" s="46">
        <f t="shared" si="64"/>
        <v>119.42033582047918</v>
      </c>
      <c r="Q158" s="45">
        <f t="shared" si="65"/>
        <v>1.9999999999999931E-2</v>
      </c>
      <c r="R158" s="45">
        <f t="shared" si="66"/>
        <v>550.074999999998</v>
      </c>
      <c r="S158" s="46">
        <f t="shared" si="67"/>
        <v>119.44033582047918</v>
      </c>
    </row>
    <row r="159" spans="1:19" x14ac:dyDescent="0.25">
      <c r="D159">
        <v>100</v>
      </c>
      <c r="E159" s="71">
        <v>808</v>
      </c>
      <c r="F159" s="67">
        <f t="shared" si="34"/>
        <v>0.33888888888888885</v>
      </c>
      <c r="G159" s="71">
        <v>1152</v>
      </c>
      <c r="H159" s="67">
        <f t="shared" si="35"/>
        <v>0.49444444444444446</v>
      </c>
      <c r="I159" s="44">
        <f t="shared" si="59"/>
        <v>0.49791666666666667</v>
      </c>
      <c r="J159" s="45" t="str">
        <f t="shared" ref="J159:J209" si="90">IF(AND(OR(AND(A159&lt;&gt;"",A160=""),AND(A159="",A160="")),D160&lt;&gt;""),(F160-H159)*1440,"")</f>
        <v/>
      </c>
      <c r="K159" s="45">
        <f t="shared" si="60"/>
        <v>224.00000000000009</v>
      </c>
      <c r="L159" s="45">
        <f t="shared" si="61"/>
        <v>2</v>
      </c>
      <c r="M159" s="54">
        <f t="shared" ca="1" si="62"/>
        <v>707</v>
      </c>
      <c r="N159" s="45">
        <f t="shared" ca="1" si="58"/>
        <v>290</v>
      </c>
      <c r="O159" s="45">
        <f t="shared" si="63"/>
        <v>250</v>
      </c>
      <c r="P159" s="46">
        <f t="shared" si="64"/>
        <v>27.143420404993254</v>
      </c>
      <c r="Q159" s="45">
        <f t="shared" si="65"/>
        <v>22400.000000000007</v>
      </c>
      <c r="R159" s="45">
        <f t="shared" si="66"/>
        <v>22650.000000000007</v>
      </c>
      <c r="S159" s="46">
        <f t="shared" si="67"/>
        <v>22427.143420405002</v>
      </c>
    </row>
    <row r="160" spans="1:19" x14ac:dyDescent="0.25">
      <c r="A160" s="77">
        <v>36356</v>
      </c>
      <c r="B160">
        <v>949</v>
      </c>
      <c r="D160">
        <v>0.01</v>
      </c>
      <c r="E160" s="71">
        <v>1028</v>
      </c>
      <c r="F160" s="67">
        <f t="shared" si="34"/>
        <v>0.43611111111111112</v>
      </c>
      <c r="G160" s="71">
        <v>1031</v>
      </c>
      <c r="H160" s="67">
        <f t="shared" si="35"/>
        <v>0.4381944444444445</v>
      </c>
      <c r="I160" s="44" t="str">
        <f t="shared" si="59"/>
        <v/>
      </c>
      <c r="J160" s="45">
        <f t="shared" si="90"/>
        <v>10.999999999999881</v>
      </c>
      <c r="K160" s="45">
        <f t="shared" si="60"/>
        <v>3.0000000000000693</v>
      </c>
      <c r="L160" s="45">
        <f t="shared" si="61"/>
        <v>1</v>
      </c>
      <c r="M160" s="54">
        <f t="shared" ca="1" si="62"/>
        <v>949</v>
      </c>
      <c r="N160" s="45" t="str">
        <f t="shared" si="58"/>
        <v/>
      </c>
      <c r="O160" s="45">
        <f t="shared" si="63"/>
        <v>550.05499999999404</v>
      </c>
      <c r="P160" s="46">
        <f t="shared" si="64"/>
        <v>119.42033582047831</v>
      </c>
      <c r="Q160" s="45">
        <f t="shared" si="65"/>
        <v>3.0000000000000693E-2</v>
      </c>
      <c r="R160" s="45">
        <f t="shared" si="66"/>
        <v>550.08499999999401</v>
      </c>
      <c r="S160" s="46">
        <f t="shared" si="67"/>
        <v>119.45033582047832</v>
      </c>
    </row>
    <row r="161" spans="1:19" x14ac:dyDescent="0.25">
      <c r="D161">
        <v>100</v>
      </c>
      <c r="E161" s="71">
        <v>1042</v>
      </c>
      <c r="F161" s="67">
        <f t="shared" si="34"/>
        <v>0.4458333333333333</v>
      </c>
      <c r="G161" s="71">
        <v>1134</v>
      </c>
      <c r="H161" s="67">
        <f t="shared" si="35"/>
        <v>0.48194444444444445</v>
      </c>
      <c r="I161" s="44" t="str">
        <f t="shared" si="59"/>
        <v/>
      </c>
      <c r="J161" s="45">
        <f t="shared" si="90"/>
        <v>3.9999999999999858</v>
      </c>
      <c r="K161" s="45">
        <f t="shared" si="60"/>
        <v>52.000000000000057</v>
      </c>
      <c r="L161" s="45">
        <f t="shared" si="61"/>
        <v>2</v>
      </c>
      <c r="M161" s="54">
        <f t="shared" ca="1" si="62"/>
        <v>949</v>
      </c>
      <c r="N161" s="45" t="str">
        <f t="shared" si="58"/>
        <v/>
      </c>
      <c r="O161" s="45">
        <f t="shared" si="63"/>
        <v>599.99999999999784</v>
      </c>
      <c r="P161" s="46">
        <f t="shared" si="64"/>
        <v>577.0780205183213</v>
      </c>
      <c r="Q161" s="45">
        <f t="shared" si="65"/>
        <v>5200.0000000000055</v>
      </c>
      <c r="R161" s="45">
        <f t="shared" si="66"/>
        <v>5800.0000000000036</v>
      </c>
      <c r="S161" s="46">
        <f t="shared" si="67"/>
        <v>5777.0780205183264</v>
      </c>
    </row>
    <row r="162" spans="1:19" x14ac:dyDescent="0.25">
      <c r="D162">
        <v>200</v>
      </c>
      <c r="E162" s="71">
        <v>1138</v>
      </c>
      <c r="F162" s="67">
        <f t="shared" si="34"/>
        <v>0.48472222222222222</v>
      </c>
      <c r="G162" s="71">
        <v>1156</v>
      </c>
      <c r="H162" s="67">
        <f t="shared" si="35"/>
        <v>0.49722222222222223</v>
      </c>
      <c r="I162" s="44">
        <f t="shared" si="59"/>
        <v>0.50069444444444444</v>
      </c>
      <c r="J162" s="45" t="str">
        <f t="shared" si="90"/>
        <v/>
      </c>
      <c r="K162" s="45">
        <f t="shared" si="60"/>
        <v>18.000000000000014</v>
      </c>
      <c r="L162" s="45">
        <f t="shared" si="61"/>
        <v>3</v>
      </c>
      <c r="M162" s="54">
        <f t="shared" ca="1" si="62"/>
        <v>949</v>
      </c>
      <c r="N162" s="45">
        <f t="shared" ca="1" si="58"/>
        <v>132</v>
      </c>
      <c r="O162" s="45">
        <f t="shared" si="63"/>
        <v>500</v>
      </c>
      <c r="P162" s="46">
        <f t="shared" si="64"/>
        <v>52.318172546220183</v>
      </c>
      <c r="Q162" s="45">
        <f t="shared" si="65"/>
        <v>3600.0000000000027</v>
      </c>
      <c r="R162" s="45">
        <f t="shared" si="66"/>
        <v>4100.0000000000027</v>
      </c>
      <c r="S162" s="46">
        <f t="shared" si="67"/>
        <v>3652.3181725462227</v>
      </c>
    </row>
    <row r="163" spans="1:19" x14ac:dyDescent="0.25">
      <c r="A163" s="77">
        <v>36360</v>
      </c>
      <c r="B163">
        <v>1216</v>
      </c>
      <c r="D163">
        <v>0.01</v>
      </c>
      <c r="E163" s="71">
        <v>1302</v>
      </c>
      <c r="F163" s="67">
        <f t="shared" si="34"/>
        <v>0.54305555555555551</v>
      </c>
      <c r="G163" s="71">
        <v>1350</v>
      </c>
      <c r="H163" s="67">
        <f t="shared" si="35"/>
        <v>0.57638888888888895</v>
      </c>
      <c r="I163" s="44" t="str">
        <f t="shared" si="59"/>
        <v/>
      </c>
      <c r="J163" s="45">
        <f t="shared" si="90"/>
        <v>13.99999999999995</v>
      </c>
      <c r="K163" s="45">
        <f t="shared" si="60"/>
        <v>48.000000000000149</v>
      </c>
      <c r="L163" s="45">
        <f t="shared" si="61"/>
        <v>1</v>
      </c>
      <c r="M163" s="54">
        <f t="shared" ca="1" si="62"/>
        <v>1216</v>
      </c>
      <c r="N163" s="45" t="str">
        <f t="shared" si="58"/>
        <v/>
      </c>
      <c r="O163" s="45">
        <f t="shared" si="63"/>
        <v>700.06999999999755</v>
      </c>
      <c r="P163" s="46">
        <f t="shared" si="64"/>
        <v>151.98951831697349</v>
      </c>
      <c r="Q163" s="45">
        <f t="shared" si="65"/>
        <v>0.48000000000000148</v>
      </c>
      <c r="R163" s="45">
        <f t="shared" si="66"/>
        <v>700.54999999999757</v>
      </c>
      <c r="S163" s="46">
        <f t="shared" si="67"/>
        <v>152.46951831697348</v>
      </c>
    </row>
    <row r="164" spans="1:19" x14ac:dyDescent="0.25">
      <c r="D164">
        <v>100</v>
      </c>
      <c r="E164" s="71">
        <v>1404</v>
      </c>
      <c r="F164" s="67">
        <f t="shared" si="34"/>
        <v>0.58611111111111114</v>
      </c>
      <c r="G164" s="71">
        <v>1416</v>
      </c>
      <c r="H164" s="67">
        <f t="shared" si="35"/>
        <v>0.59444444444444444</v>
      </c>
      <c r="I164" s="44">
        <f t="shared" si="59"/>
        <v>0.59791666666666665</v>
      </c>
      <c r="J164" s="45" t="str">
        <f t="shared" si="90"/>
        <v/>
      </c>
      <c r="K164" s="45">
        <f t="shared" si="60"/>
        <v>11.999999999999957</v>
      </c>
      <c r="L164" s="45">
        <f t="shared" si="61"/>
        <v>2</v>
      </c>
      <c r="M164" s="54">
        <f t="shared" ca="1" si="62"/>
        <v>1216</v>
      </c>
      <c r="N164" s="45">
        <f t="shared" ca="1" si="58"/>
        <v>124.99999999999987</v>
      </c>
      <c r="O164" s="45">
        <f t="shared" si="63"/>
        <v>250</v>
      </c>
      <c r="P164" s="46">
        <f t="shared" si="64"/>
        <v>27.143420404993254</v>
      </c>
      <c r="Q164" s="45">
        <f t="shared" si="65"/>
        <v>1199.9999999999957</v>
      </c>
      <c r="R164" s="45">
        <f t="shared" si="66"/>
        <v>1449.9999999999957</v>
      </c>
      <c r="S164" s="46">
        <f t="shared" si="67"/>
        <v>1227.143420404989</v>
      </c>
    </row>
    <row r="165" spans="1:19" x14ac:dyDescent="0.25">
      <c r="A165" s="77">
        <v>36362</v>
      </c>
      <c r="B165">
        <v>716</v>
      </c>
      <c r="D165">
        <v>0.01</v>
      </c>
      <c r="E165" s="71">
        <v>801</v>
      </c>
      <c r="F165" s="67">
        <f t="shared" si="34"/>
        <v>0.33402777777777781</v>
      </c>
      <c r="G165" s="71">
        <v>804</v>
      </c>
      <c r="H165" s="67">
        <f t="shared" si="35"/>
        <v>0.33611111111111108</v>
      </c>
      <c r="I165" s="44" t="str">
        <f t="shared" si="59"/>
        <v/>
      </c>
      <c r="J165" s="45">
        <f t="shared" si="90"/>
        <v>14.00000000000011</v>
      </c>
      <c r="K165" s="45">
        <f t="shared" si="60"/>
        <v>2.9999999999999094</v>
      </c>
      <c r="L165" s="45">
        <f t="shared" si="61"/>
        <v>1</v>
      </c>
      <c r="M165" s="54">
        <f t="shared" ca="1" si="62"/>
        <v>716</v>
      </c>
      <c r="N165" s="45" t="str">
        <f t="shared" si="58"/>
        <v/>
      </c>
      <c r="O165" s="45">
        <f t="shared" si="63"/>
        <v>700.07000000000551</v>
      </c>
      <c r="P165" s="46">
        <f t="shared" si="64"/>
        <v>151.98951831697525</v>
      </c>
      <c r="Q165" s="45">
        <f t="shared" si="65"/>
        <v>2.9999999999999093E-2</v>
      </c>
      <c r="R165" s="45">
        <f t="shared" si="66"/>
        <v>700.10000000000548</v>
      </c>
      <c r="S165" s="46">
        <f t="shared" si="67"/>
        <v>152.01951831697525</v>
      </c>
    </row>
    <row r="166" spans="1:19" x14ac:dyDescent="0.25">
      <c r="D166">
        <v>100</v>
      </c>
      <c r="E166" s="71">
        <v>818</v>
      </c>
      <c r="F166" s="67">
        <f t="shared" si="34"/>
        <v>0.34583333333333338</v>
      </c>
      <c r="G166" s="71">
        <v>1151</v>
      </c>
      <c r="H166" s="67">
        <f t="shared" si="35"/>
        <v>0.49374999999999997</v>
      </c>
      <c r="I166" s="44">
        <f t="shared" si="59"/>
        <v>0.49722222222222218</v>
      </c>
      <c r="J166" s="45" t="str">
        <f t="shared" si="90"/>
        <v/>
      </c>
      <c r="K166" s="45">
        <f t="shared" si="60"/>
        <v>212.99999999999989</v>
      </c>
      <c r="L166" s="45">
        <f t="shared" si="61"/>
        <v>2</v>
      </c>
      <c r="M166" s="54">
        <f t="shared" ca="1" si="62"/>
        <v>716</v>
      </c>
      <c r="N166" s="45">
        <f t="shared" ca="1" si="58"/>
        <v>279.99999999999994</v>
      </c>
      <c r="O166" s="45">
        <f t="shared" si="63"/>
        <v>250</v>
      </c>
      <c r="P166" s="46">
        <f t="shared" si="64"/>
        <v>27.143420404993254</v>
      </c>
      <c r="Q166" s="45">
        <f t="shared" si="65"/>
        <v>21299.999999999989</v>
      </c>
      <c r="R166" s="45">
        <f t="shared" si="66"/>
        <v>21549.999999999989</v>
      </c>
      <c r="S166" s="46">
        <f t="shared" si="67"/>
        <v>21327.143420404984</v>
      </c>
    </row>
    <row r="167" spans="1:19" x14ac:dyDescent="0.25">
      <c r="A167" s="77">
        <v>36363</v>
      </c>
      <c r="B167">
        <v>913</v>
      </c>
      <c r="D167">
        <v>0.01</v>
      </c>
      <c r="E167" s="71">
        <v>1007</v>
      </c>
      <c r="F167" s="67">
        <f t="shared" si="34"/>
        <v>0.42152777777777778</v>
      </c>
      <c r="G167" s="71">
        <v>1008</v>
      </c>
      <c r="H167" s="67">
        <f t="shared" si="35"/>
        <v>0.42222222222222222</v>
      </c>
      <c r="I167" s="44" t="str">
        <f t="shared" si="59"/>
        <v/>
      </c>
      <c r="J167" s="45">
        <f t="shared" si="90"/>
        <v>12.999999999999954</v>
      </c>
      <c r="K167" s="45">
        <f t="shared" si="60"/>
        <v>0.99999999999999645</v>
      </c>
      <c r="L167" s="45">
        <f t="shared" si="61"/>
        <v>1</v>
      </c>
      <c r="M167" s="54">
        <f t="shared" ca="1" si="62"/>
        <v>913</v>
      </c>
      <c r="N167" s="45" t="str">
        <f t="shared" si="58"/>
        <v/>
      </c>
      <c r="O167" s="45">
        <f t="shared" si="63"/>
        <v>650.06499999999767</v>
      </c>
      <c r="P167" s="46">
        <f t="shared" si="64"/>
        <v>141.13312415147539</v>
      </c>
      <c r="Q167" s="45">
        <f t="shared" si="65"/>
        <v>9.9999999999999655E-3</v>
      </c>
      <c r="R167" s="45">
        <f t="shared" si="66"/>
        <v>650.07499999999766</v>
      </c>
      <c r="S167" s="46">
        <f t="shared" si="67"/>
        <v>141.14312415147538</v>
      </c>
    </row>
    <row r="168" spans="1:19" x14ac:dyDescent="0.25">
      <c r="D168">
        <v>100</v>
      </c>
      <c r="E168" s="71">
        <v>1021</v>
      </c>
      <c r="F168" s="67">
        <f t="shared" si="34"/>
        <v>0.43124999999999997</v>
      </c>
      <c r="G168" s="71">
        <v>1126</v>
      </c>
      <c r="H168" s="67">
        <f t="shared" si="35"/>
        <v>0.47638888888888892</v>
      </c>
      <c r="I168" s="44">
        <f t="shared" si="59"/>
        <v>0.47986111111111113</v>
      </c>
      <c r="J168" s="45" t="str">
        <f t="shared" si="90"/>
        <v/>
      </c>
      <c r="K168" s="45">
        <f t="shared" si="60"/>
        <v>65.000000000000085</v>
      </c>
      <c r="L168" s="45">
        <f t="shared" si="61"/>
        <v>2</v>
      </c>
      <c r="M168" s="54">
        <f t="shared" ca="1" si="62"/>
        <v>913</v>
      </c>
      <c r="N168" s="45">
        <f t="shared" ca="1" si="58"/>
        <v>138</v>
      </c>
      <c r="O168" s="45">
        <f t="shared" si="63"/>
        <v>250</v>
      </c>
      <c r="P168" s="46">
        <f t="shared" si="64"/>
        <v>27.143420404993254</v>
      </c>
      <c r="Q168" s="45">
        <f t="shared" si="65"/>
        <v>6500.0000000000082</v>
      </c>
      <c r="R168" s="45">
        <f t="shared" si="66"/>
        <v>6750.0000000000082</v>
      </c>
      <c r="S168" s="46">
        <f t="shared" si="67"/>
        <v>6527.1434204050011</v>
      </c>
    </row>
    <row r="169" spans="1:19" x14ac:dyDescent="0.25">
      <c r="A169" s="77">
        <v>36382</v>
      </c>
      <c r="B169">
        <v>914</v>
      </c>
      <c r="D169">
        <v>0.01</v>
      </c>
      <c r="E169" s="71">
        <v>952</v>
      </c>
      <c r="F169" s="67">
        <f t="shared" si="34"/>
        <v>0.41111111111111115</v>
      </c>
      <c r="G169" s="71">
        <v>954</v>
      </c>
      <c r="H169" s="67">
        <f t="shared" si="35"/>
        <v>0.41250000000000003</v>
      </c>
      <c r="I169" s="44" t="str">
        <f t="shared" si="59"/>
        <v/>
      </c>
      <c r="J169" s="45">
        <f t="shared" si="90"/>
        <v>3.9999999999999858</v>
      </c>
      <c r="K169" s="45">
        <f t="shared" si="60"/>
        <v>1.9999999999999929</v>
      </c>
      <c r="L169" s="45">
        <f t="shared" si="61"/>
        <v>1</v>
      </c>
      <c r="M169" s="54">
        <f t="shared" ca="1" si="62"/>
        <v>914</v>
      </c>
      <c r="N169" s="45" t="str">
        <f t="shared" si="58"/>
        <v/>
      </c>
      <c r="O169" s="45">
        <f t="shared" si="63"/>
        <v>0.21999999999999922</v>
      </c>
      <c r="P169" s="46">
        <f t="shared" si="64"/>
        <v>0.15635212440691129</v>
      </c>
      <c r="Q169" s="45">
        <f t="shared" si="65"/>
        <v>1.9999999999999931E-2</v>
      </c>
      <c r="R169" s="45">
        <f t="shared" si="66"/>
        <v>0.23999999999999916</v>
      </c>
      <c r="S169" s="46">
        <f t="shared" si="67"/>
        <v>0.17635212440691123</v>
      </c>
    </row>
    <row r="170" spans="1:19" x14ac:dyDescent="0.25">
      <c r="D170">
        <v>0.1</v>
      </c>
      <c r="E170" s="71">
        <v>958</v>
      </c>
      <c r="F170" s="67">
        <f t="shared" si="34"/>
        <v>0.4152777777777778</v>
      </c>
      <c r="G170" s="71">
        <v>1113</v>
      </c>
      <c r="H170" s="67">
        <f t="shared" si="35"/>
        <v>0.46736111111111112</v>
      </c>
      <c r="I170" s="44" t="str">
        <f t="shared" si="59"/>
        <v/>
      </c>
      <c r="J170" s="45">
        <f t="shared" si="90"/>
        <v>7.9999999999999716</v>
      </c>
      <c r="K170" s="45">
        <f t="shared" si="60"/>
        <v>74.999999999999972</v>
      </c>
      <c r="L170" s="45">
        <f t="shared" si="61"/>
        <v>2</v>
      </c>
      <c r="M170" s="54">
        <f t="shared" ca="1" si="62"/>
        <v>914</v>
      </c>
      <c r="N170" s="45" t="str">
        <f t="shared" si="58"/>
        <v/>
      </c>
      <c r="O170" s="45">
        <f t="shared" si="63"/>
        <v>400.39999999999856</v>
      </c>
      <c r="P170" s="46">
        <f t="shared" si="64"/>
        <v>115.69621729813019</v>
      </c>
      <c r="Q170" s="45">
        <f t="shared" si="65"/>
        <v>7.4999999999999973</v>
      </c>
      <c r="R170" s="45">
        <f t="shared" si="66"/>
        <v>407.89999999999856</v>
      </c>
      <c r="S170" s="46">
        <f t="shared" si="67"/>
        <v>123.19621729813019</v>
      </c>
    </row>
    <row r="171" spans="1:19" x14ac:dyDescent="0.25">
      <c r="D171">
        <v>100</v>
      </c>
      <c r="E171" s="71">
        <v>1121</v>
      </c>
      <c r="F171" s="67">
        <f t="shared" si="34"/>
        <v>0.47291666666666665</v>
      </c>
      <c r="G171" s="71">
        <v>1131</v>
      </c>
      <c r="H171" s="67">
        <f t="shared" si="35"/>
        <v>0.47986111111111113</v>
      </c>
      <c r="I171" s="44" t="str">
        <f t="shared" si="59"/>
        <v/>
      </c>
      <c r="J171" s="45">
        <f t="shared" si="90"/>
        <v>3.9999999999999858</v>
      </c>
      <c r="K171" s="45">
        <f t="shared" si="60"/>
        <v>10.000000000000044</v>
      </c>
      <c r="L171" s="45">
        <f t="shared" si="61"/>
        <v>3</v>
      </c>
      <c r="M171" s="54">
        <f t="shared" ca="1" si="62"/>
        <v>914</v>
      </c>
      <c r="N171" s="45" t="str">
        <f t="shared" si="58"/>
        <v/>
      </c>
      <c r="O171" s="45">
        <f t="shared" si="63"/>
        <v>239.99999999999915</v>
      </c>
      <c r="P171" s="46">
        <f t="shared" si="64"/>
        <v>198.82718400060594</v>
      </c>
      <c r="Q171" s="45">
        <f t="shared" si="65"/>
        <v>1000.0000000000044</v>
      </c>
      <c r="R171" s="45">
        <f t="shared" si="66"/>
        <v>1240.0000000000036</v>
      </c>
      <c r="S171" s="46">
        <f t="shared" si="67"/>
        <v>1198.8271840006105</v>
      </c>
    </row>
    <row r="172" spans="1:19" x14ac:dyDescent="0.25">
      <c r="D172">
        <v>20</v>
      </c>
      <c r="E172" s="71">
        <v>1135</v>
      </c>
      <c r="F172" s="67">
        <f t="shared" si="34"/>
        <v>0.4826388888888889</v>
      </c>
      <c r="G172" s="71">
        <v>1142</v>
      </c>
      <c r="H172" s="67">
        <f t="shared" si="35"/>
        <v>0.48749999999999999</v>
      </c>
      <c r="I172" s="44">
        <f t="shared" si="59"/>
        <v>0.4909722222222222</v>
      </c>
      <c r="J172" s="45" t="str">
        <f t="shared" si="90"/>
        <v/>
      </c>
      <c r="K172" s="45">
        <f t="shared" si="60"/>
        <v>6.9999999999999751</v>
      </c>
      <c r="L172" s="45">
        <f t="shared" si="61"/>
        <v>4</v>
      </c>
      <c r="M172" s="54">
        <f t="shared" ca="1" si="62"/>
        <v>914</v>
      </c>
      <c r="N172" s="45">
        <f t="shared" ca="1" si="58"/>
        <v>153.00000000000003</v>
      </c>
      <c r="O172" s="45">
        <f t="shared" si="63"/>
        <v>50</v>
      </c>
      <c r="P172" s="46">
        <f t="shared" si="64"/>
        <v>5.9484036251947776</v>
      </c>
      <c r="Q172" s="45">
        <f t="shared" si="65"/>
        <v>139.99999999999949</v>
      </c>
      <c r="R172" s="45">
        <f t="shared" si="66"/>
        <v>189.99999999999949</v>
      </c>
      <c r="S172" s="46">
        <f t="shared" si="67"/>
        <v>145.94840362519426</v>
      </c>
    </row>
    <row r="173" spans="1:19" x14ac:dyDescent="0.25">
      <c r="A173" s="77">
        <v>36398</v>
      </c>
      <c r="B173">
        <v>1111</v>
      </c>
      <c r="D173">
        <v>0.01</v>
      </c>
      <c r="E173" s="71">
        <v>1355</v>
      </c>
      <c r="F173" s="67">
        <f t="shared" si="34"/>
        <v>0.57986111111111105</v>
      </c>
      <c r="G173" s="71">
        <v>1407</v>
      </c>
      <c r="H173" s="67">
        <f t="shared" si="35"/>
        <v>0.58819444444444446</v>
      </c>
      <c r="I173" s="44" t="str">
        <f t="shared" si="59"/>
        <v/>
      </c>
      <c r="J173" s="45">
        <f t="shared" si="90"/>
        <v>18.999999999999932</v>
      </c>
      <c r="K173" s="45">
        <f t="shared" si="60"/>
        <v>12.000000000000117</v>
      </c>
      <c r="L173" s="45">
        <f t="shared" si="61"/>
        <v>1</v>
      </c>
      <c r="M173" s="54">
        <f t="shared" ca="1" si="62"/>
        <v>1111</v>
      </c>
      <c r="N173" s="45" t="str">
        <f t="shared" si="58"/>
        <v/>
      </c>
      <c r="O173" s="45">
        <f t="shared" si="63"/>
        <v>950.09499999999662</v>
      </c>
      <c r="P173" s="46">
        <f t="shared" si="64"/>
        <v>206.27148914446403</v>
      </c>
      <c r="Q173" s="45">
        <f t="shared" si="65"/>
        <v>0.12000000000000118</v>
      </c>
      <c r="R173" s="45">
        <f t="shared" si="66"/>
        <v>950.21499999999662</v>
      </c>
      <c r="S173" s="46">
        <f t="shared" si="67"/>
        <v>206.39148914446403</v>
      </c>
    </row>
    <row r="174" spans="1:19" x14ac:dyDescent="0.25">
      <c r="D174">
        <v>100</v>
      </c>
      <c r="E174" s="71">
        <v>1426</v>
      </c>
      <c r="F174" s="67">
        <f t="shared" si="34"/>
        <v>0.60138888888888886</v>
      </c>
      <c r="G174" s="71">
        <v>1449</v>
      </c>
      <c r="H174" s="67">
        <f t="shared" si="35"/>
        <v>0.61736111111111114</v>
      </c>
      <c r="I174" s="44" t="str">
        <f t="shared" si="59"/>
        <v/>
      </c>
      <c r="J174" s="45">
        <f t="shared" si="90"/>
        <v>5.9999999999999787</v>
      </c>
      <c r="K174" s="45">
        <f t="shared" si="60"/>
        <v>23.000000000000078</v>
      </c>
      <c r="L174" s="45">
        <f t="shared" si="61"/>
        <v>2</v>
      </c>
      <c r="M174" s="54">
        <f ca="1">OFFSET(B174,-L174+1,0)</f>
        <v>1111</v>
      </c>
      <c r="N174" s="45" t="str">
        <f t="shared" si="58"/>
        <v/>
      </c>
      <c r="O174" s="45">
        <f t="shared" si="63"/>
        <v>899.99999999999682</v>
      </c>
      <c r="P174" s="46">
        <f t="shared" si="64"/>
        <v>865.61703077748189</v>
      </c>
      <c r="Q174" s="45">
        <f t="shared" si="65"/>
        <v>2300.0000000000077</v>
      </c>
      <c r="R174" s="45">
        <f t="shared" si="66"/>
        <v>3200.0000000000045</v>
      </c>
      <c r="S174" s="46">
        <f t="shared" si="67"/>
        <v>3165.6170307774896</v>
      </c>
    </row>
    <row r="175" spans="1:19" x14ac:dyDescent="0.25">
      <c r="D175">
        <v>200</v>
      </c>
      <c r="E175" s="71">
        <v>1455</v>
      </c>
      <c r="F175" s="67">
        <f t="shared" si="34"/>
        <v>0.62152777777777779</v>
      </c>
      <c r="G175" s="71">
        <v>1458</v>
      </c>
      <c r="H175" s="67">
        <f t="shared" si="35"/>
        <v>0.62361111111111112</v>
      </c>
      <c r="I175" s="44">
        <f t="shared" si="59"/>
        <v>0.62708333333333333</v>
      </c>
      <c r="J175" s="45" t="str">
        <f t="shared" si="90"/>
        <v/>
      </c>
      <c r="K175" s="45">
        <f t="shared" si="60"/>
        <v>2.9999999999999893</v>
      </c>
      <c r="L175" s="45">
        <f t="shared" si="61"/>
        <v>3</v>
      </c>
      <c r="M175" s="54">
        <f t="shared" ca="1" si="62"/>
        <v>1111</v>
      </c>
      <c r="N175" s="45">
        <f t="shared" ca="1" si="58"/>
        <v>231.99999999999997</v>
      </c>
      <c r="O175" s="45">
        <f t="shared" si="63"/>
        <v>500</v>
      </c>
      <c r="P175" s="46">
        <f t="shared" si="64"/>
        <v>52.318172546220183</v>
      </c>
      <c r="Q175" s="45">
        <f t="shared" si="65"/>
        <v>599.99999999999784</v>
      </c>
      <c r="R175" s="45">
        <f t="shared" si="66"/>
        <v>1099.9999999999977</v>
      </c>
      <c r="S175" s="46">
        <f t="shared" si="67"/>
        <v>652.31817254621797</v>
      </c>
    </row>
    <row r="176" spans="1:19" x14ac:dyDescent="0.25">
      <c r="A176" s="77">
        <v>36402</v>
      </c>
      <c r="B176">
        <v>903</v>
      </c>
      <c r="D176">
        <v>0.01</v>
      </c>
      <c r="E176" s="71">
        <v>1207</v>
      </c>
      <c r="F176" s="67">
        <f t="shared" si="34"/>
        <v>0.50486111111111109</v>
      </c>
      <c r="G176" s="71">
        <v>1354</v>
      </c>
      <c r="H176" s="67">
        <f t="shared" si="35"/>
        <v>0.57916666666666672</v>
      </c>
      <c r="I176" s="44" t="str">
        <f t="shared" si="59"/>
        <v/>
      </c>
      <c r="J176" s="45">
        <f t="shared" si="90"/>
        <v>37.000000000000028</v>
      </c>
      <c r="K176" s="45">
        <f t="shared" si="60"/>
        <v>107.0000000000001</v>
      </c>
      <c r="L176" s="45">
        <f t="shared" si="61"/>
        <v>1</v>
      </c>
      <c r="M176" s="54">
        <f t="shared" ca="1" si="62"/>
        <v>903</v>
      </c>
      <c r="N176" s="45" t="str">
        <f t="shared" si="58"/>
        <v/>
      </c>
      <c r="O176" s="45">
        <f t="shared" si="63"/>
        <v>18.685000000000013</v>
      </c>
      <c r="P176" s="46">
        <f t="shared" si="64"/>
        <v>7.9542744250490323</v>
      </c>
      <c r="Q176" s="45">
        <f t="shared" si="65"/>
        <v>1.070000000000001</v>
      </c>
      <c r="R176" s="45">
        <f t="shared" si="66"/>
        <v>19.755000000000013</v>
      </c>
      <c r="S176" s="46">
        <f t="shared" si="67"/>
        <v>9.0242744250490325</v>
      </c>
    </row>
    <row r="177" spans="1:19" x14ac:dyDescent="0.25">
      <c r="D177">
        <v>1</v>
      </c>
      <c r="E177" s="71">
        <v>1431</v>
      </c>
      <c r="F177" s="67">
        <f t="shared" si="34"/>
        <v>0.60486111111111118</v>
      </c>
      <c r="G177" s="71">
        <v>1447</v>
      </c>
      <c r="H177" s="67">
        <f t="shared" si="35"/>
        <v>0.61597222222222225</v>
      </c>
      <c r="I177" s="44" t="str">
        <f t="shared" si="59"/>
        <v/>
      </c>
      <c r="J177" s="45">
        <f t="shared" si="90"/>
        <v>3.9999999999999858</v>
      </c>
      <c r="K177" s="45">
        <f t="shared" si="60"/>
        <v>15.999999999999943</v>
      </c>
      <c r="L177" s="45">
        <f t="shared" si="61"/>
        <v>2</v>
      </c>
      <c r="M177" s="54">
        <f t="shared" ca="1" si="62"/>
        <v>903</v>
      </c>
      <c r="N177" s="45" t="str">
        <f t="shared" si="58"/>
        <v/>
      </c>
      <c r="O177" s="45">
        <f t="shared" si="63"/>
        <v>21.999999999999922</v>
      </c>
      <c r="P177" s="46">
        <f t="shared" si="64"/>
        <v>15.634607459535021</v>
      </c>
      <c r="Q177" s="45">
        <f t="shared" si="65"/>
        <v>15.999999999999943</v>
      </c>
      <c r="R177" s="45">
        <f t="shared" si="66"/>
        <v>37.999999999999865</v>
      </c>
      <c r="S177" s="46">
        <f t="shared" si="67"/>
        <v>31.634607459534962</v>
      </c>
    </row>
    <row r="178" spans="1:19" x14ac:dyDescent="0.25">
      <c r="D178">
        <v>10</v>
      </c>
      <c r="E178" s="71">
        <v>1451</v>
      </c>
      <c r="F178" s="67">
        <f t="shared" si="34"/>
        <v>0.61875000000000002</v>
      </c>
      <c r="G178" s="71">
        <v>1519</v>
      </c>
      <c r="H178" s="67">
        <f t="shared" si="35"/>
        <v>0.6381944444444444</v>
      </c>
      <c r="I178" s="44" t="str">
        <f t="shared" si="59"/>
        <v/>
      </c>
      <c r="J178" s="45">
        <f t="shared" si="90"/>
        <v>7.000000000000135</v>
      </c>
      <c r="K178" s="45">
        <f t="shared" si="60"/>
        <v>27.999999999999901</v>
      </c>
      <c r="L178" s="45">
        <f t="shared" si="61"/>
        <v>3</v>
      </c>
      <c r="M178" s="54">
        <f t="shared" ca="1" si="62"/>
        <v>903</v>
      </c>
      <c r="N178" s="45" t="str">
        <f t="shared" si="58"/>
        <v/>
      </c>
      <c r="O178" s="45">
        <f t="shared" si="63"/>
        <v>385.00000000000745</v>
      </c>
      <c r="P178" s="46">
        <f t="shared" si="64"/>
        <v>273.60553429333697</v>
      </c>
      <c r="Q178" s="45">
        <f t="shared" si="65"/>
        <v>279.99999999999898</v>
      </c>
      <c r="R178" s="45">
        <f t="shared" si="66"/>
        <v>665.00000000000637</v>
      </c>
      <c r="S178" s="46">
        <f t="shared" si="67"/>
        <v>553.60553429333595</v>
      </c>
    </row>
    <row r="179" spans="1:19" x14ac:dyDescent="0.25">
      <c r="D179">
        <v>100</v>
      </c>
      <c r="E179" s="71">
        <v>1526</v>
      </c>
      <c r="F179" s="67">
        <f t="shared" si="34"/>
        <v>0.6430555555555556</v>
      </c>
      <c r="G179" s="71">
        <v>1533</v>
      </c>
      <c r="H179" s="67">
        <f t="shared" si="35"/>
        <v>0.6479166666666667</v>
      </c>
      <c r="I179" s="44">
        <f t="shared" si="59"/>
        <v>0.65138888888888891</v>
      </c>
      <c r="J179" s="45" t="str">
        <f t="shared" si="90"/>
        <v/>
      </c>
      <c r="K179" s="45">
        <f t="shared" si="60"/>
        <v>6.9999999999999751</v>
      </c>
      <c r="L179" s="45">
        <f t="shared" si="61"/>
        <v>4</v>
      </c>
      <c r="M179" s="54">
        <f t="shared" ca="1" si="62"/>
        <v>903</v>
      </c>
      <c r="N179" s="45">
        <f t="shared" ca="1" si="58"/>
        <v>394.99999999999994</v>
      </c>
      <c r="O179" s="45">
        <f t="shared" si="63"/>
        <v>250</v>
      </c>
      <c r="P179" s="46">
        <f t="shared" si="64"/>
        <v>27.143420404993254</v>
      </c>
      <c r="Q179" s="45">
        <f t="shared" si="65"/>
        <v>699.9999999999975</v>
      </c>
      <c r="R179" s="45">
        <f t="shared" si="66"/>
        <v>949.9999999999975</v>
      </c>
      <c r="S179" s="46">
        <f t="shared" si="67"/>
        <v>727.14342040499071</v>
      </c>
    </row>
    <row r="180" spans="1:19" x14ac:dyDescent="0.25">
      <c r="A180" s="77">
        <v>36403</v>
      </c>
      <c r="B180">
        <v>818</v>
      </c>
      <c r="D180">
        <v>0.01</v>
      </c>
      <c r="E180" s="71">
        <v>916</v>
      </c>
      <c r="F180" s="67">
        <f t="shared" si="34"/>
        <v>0.38611111111111113</v>
      </c>
      <c r="G180" s="71">
        <v>920</v>
      </c>
      <c r="H180" s="67">
        <f t="shared" si="35"/>
        <v>0.3888888888888889</v>
      </c>
      <c r="I180" s="44" t="str">
        <f t="shared" si="59"/>
        <v/>
      </c>
      <c r="J180" s="45">
        <f t="shared" si="90"/>
        <v>9.9999999999999645</v>
      </c>
      <c r="K180" s="45">
        <f t="shared" si="60"/>
        <v>3.9999999999999858</v>
      </c>
      <c r="L180" s="45">
        <f t="shared" si="61"/>
        <v>1</v>
      </c>
      <c r="M180" s="54">
        <f t="shared" ca="1" si="62"/>
        <v>818</v>
      </c>
      <c r="N180" s="45" t="str">
        <f t="shared" si="58"/>
        <v/>
      </c>
      <c r="O180" s="45">
        <f t="shared" si="63"/>
        <v>2.5499999999999909</v>
      </c>
      <c r="P180" s="46">
        <f t="shared" si="64"/>
        <v>1.2525802480724491</v>
      </c>
      <c r="Q180" s="45">
        <f t="shared" si="65"/>
        <v>3.9999999999999862E-2</v>
      </c>
      <c r="R180" s="45">
        <f t="shared" si="66"/>
        <v>2.589999999999991</v>
      </c>
      <c r="S180" s="46">
        <f t="shared" si="67"/>
        <v>1.2925802480724489</v>
      </c>
    </row>
    <row r="181" spans="1:19" x14ac:dyDescent="0.25">
      <c r="D181">
        <v>0.5</v>
      </c>
      <c r="E181" s="71">
        <v>930</v>
      </c>
      <c r="F181" s="67">
        <f t="shared" si="34"/>
        <v>0.39583333333333331</v>
      </c>
      <c r="G181" s="71">
        <v>938</v>
      </c>
      <c r="H181" s="67">
        <f t="shared" si="35"/>
        <v>0.40138888888888885</v>
      </c>
      <c r="I181" s="44">
        <f t="shared" ref="I181:I183" si="91">IF(OR(A182&lt;&gt;"",D182=""),H181+TIME(0,5,0),"")</f>
        <v>0.40486111111111106</v>
      </c>
      <c r="J181" s="45" t="str">
        <f t="shared" ref="J181:J183" si="92">IF(AND(OR(AND(A181&lt;&gt;"",A182=""),AND(A181="",A182="")),D182&lt;&gt;""),(F182-H181)*1440,"")</f>
        <v/>
      </c>
      <c r="K181" s="45">
        <f t="shared" ref="K181:K183" si="93">(H181-F181)*1440</f>
        <v>7.9999999999999716</v>
      </c>
      <c r="L181" s="45">
        <f t="shared" ref="L181:L183" si="94">IF(A181&lt;&gt;"",1,L180+1)</f>
        <v>2</v>
      </c>
      <c r="M181" s="54">
        <f t="shared" ref="M181:M183" ca="1" si="95">OFFSET(B181,-L181+1,0)</f>
        <v>818</v>
      </c>
      <c r="N181" s="45">
        <f t="shared" ref="N181:N183" ca="1" si="96">IF(I181&lt;&gt;"",(I181-VALUE(CONCATENATE(LEFT(M181,LEN(M181)-2),":",RIGHT(M181,2))))*1440,"")</f>
        <v>84.999999999999858</v>
      </c>
      <c r="O181" s="45">
        <f t="shared" ref="O181:O183" si="97">IF(J181&lt;&gt;"",(D181+D182)*J181/2,D181*5/2)</f>
        <v>1.25</v>
      </c>
      <c r="P181" s="46">
        <f t="shared" ref="P181:P183" si="98">IF(J181&lt;&gt;"",(D182-D181)*J181/LN((D182+0.000001)/(D181+0.000001)),-5*(D181-0.000001)/(LN(1/D181)-13.8155))</f>
        <v>0.19051423432971509</v>
      </c>
      <c r="Q181" s="45">
        <f t="shared" ref="Q181:Q183" si="99">(D181*K181)</f>
        <v>3.9999999999999858</v>
      </c>
      <c r="R181" s="45">
        <f t="shared" ref="R181:R183" si="100">O181+Q181</f>
        <v>5.2499999999999858</v>
      </c>
      <c r="S181" s="46">
        <f t="shared" ref="S181:S183" si="101">P181+Q181</f>
        <v>4.1905142343297008</v>
      </c>
    </row>
    <row r="182" spans="1:19" x14ac:dyDescent="0.25">
      <c r="A182" s="77">
        <v>36403</v>
      </c>
      <c r="B182" s="71">
        <v>1020</v>
      </c>
      <c r="D182">
        <v>0.5</v>
      </c>
      <c r="E182" s="71">
        <v>1040</v>
      </c>
      <c r="F182" s="67">
        <f t="shared" si="34"/>
        <v>0.44444444444444442</v>
      </c>
      <c r="G182" s="71">
        <v>1150</v>
      </c>
      <c r="H182" s="67">
        <f t="shared" si="35"/>
        <v>0.49305555555555558</v>
      </c>
      <c r="I182" s="44">
        <f t="shared" si="91"/>
        <v>0.49652777777777779</v>
      </c>
      <c r="J182" s="45" t="str">
        <f t="shared" si="92"/>
        <v/>
      </c>
      <c r="K182" s="45">
        <f t="shared" si="93"/>
        <v>70.000000000000071</v>
      </c>
      <c r="L182" s="45">
        <f t="shared" si="94"/>
        <v>1</v>
      </c>
      <c r="M182" s="54">
        <f t="shared" ca="1" si="95"/>
        <v>1020</v>
      </c>
      <c r="N182" s="45">
        <f t="shared" ca="1" si="96"/>
        <v>94.999999999999986</v>
      </c>
      <c r="O182" s="45">
        <f t="shared" si="97"/>
        <v>1.25</v>
      </c>
      <c r="P182" s="46">
        <f t="shared" si="98"/>
        <v>0.19051423432971509</v>
      </c>
      <c r="Q182" s="45">
        <f t="shared" si="99"/>
        <v>35.000000000000036</v>
      </c>
      <c r="R182" s="45">
        <f t="shared" si="100"/>
        <v>36.250000000000036</v>
      </c>
      <c r="S182" s="46">
        <f t="shared" si="101"/>
        <v>35.190514234329754</v>
      </c>
    </row>
    <row r="183" spans="1:19" x14ac:dyDescent="0.25">
      <c r="A183" s="77">
        <v>36403</v>
      </c>
      <c r="B183" s="71">
        <v>1420</v>
      </c>
      <c r="D183">
        <v>0.1</v>
      </c>
      <c r="E183" s="71">
        <v>1450</v>
      </c>
      <c r="F183" s="67">
        <f t="shared" si="34"/>
        <v>0.61805555555555558</v>
      </c>
      <c r="G183" s="71">
        <v>1454</v>
      </c>
      <c r="H183" s="67">
        <f t="shared" si="35"/>
        <v>0.62083333333333335</v>
      </c>
      <c r="I183" s="44">
        <f t="shared" si="91"/>
        <v>0.62430555555555556</v>
      </c>
      <c r="J183" s="45" t="str">
        <f t="shared" si="92"/>
        <v/>
      </c>
      <c r="K183" s="45">
        <f t="shared" si="93"/>
        <v>3.9999999999999858</v>
      </c>
      <c r="L183" s="45">
        <f t="shared" si="94"/>
        <v>1</v>
      </c>
      <c r="M183" s="54">
        <f t="shared" ca="1" si="95"/>
        <v>1420</v>
      </c>
      <c r="N183" s="45">
        <f t="shared" ca="1" si="96"/>
        <v>39.000000000000021</v>
      </c>
      <c r="O183" s="45">
        <f t="shared" si="97"/>
        <v>0.25</v>
      </c>
      <c r="P183" s="46">
        <f t="shared" si="98"/>
        <v>4.342905372259271E-2</v>
      </c>
      <c r="Q183" s="45">
        <f t="shared" si="99"/>
        <v>0.39999999999999858</v>
      </c>
      <c r="R183" s="45">
        <f t="shared" si="100"/>
        <v>0.64999999999999858</v>
      </c>
      <c r="S183" s="46">
        <f t="shared" si="101"/>
        <v>0.44342905372259128</v>
      </c>
    </row>
    <row r="184" spans="1:19" x14ac:dyDescent="0.25">
      <c r="A184" s="77">
        <v>36403</v>
      </c>
      <c r="B184" s="71">
        <v>1503</v>
      </c>
      <c r="D184">
        <v>0.16</v>
      </c>
      <c r="E184" s="71">
        <v>1534</v>
      </c>
      <c r="F184" s="67">
        <f t="shared" si="34"/>
        <v>0.64861111111111114</v>
      </c>
      <c r="G184" s="71">
        <v>1536</v>
      </c>
      <c r="H184" s="67">
        <f t="shared" si="35"/>
        <v>0.65</v>
      </c>
      <c r="I184" s="44">
        <f t="shared" ref="I184:I214" si="102">IF(OR(A185&lt;&gt;"",D185=""),H184+TIME(0,5,0),"")</f>
        <v>0.65347222222222223</v>
      </c>
      <c r="J184" s="45" t="str">
        <f t="shared" si="90"/>
        <v/>
      </c>
      <c r="K184" s="45">
        <f t="shared" ref="K184:K232" si="103">(H184-F184)*1440</f>
        <v>1.9999999999999929</v>
      </c>
      <c r="L184" s="45">
        <f>IF(A184&lt;&gt;"",1,#REF!+1)</f>
        <v>1</v>
      </c>
      <c r="M184" s="54">
        <f t="shared" ref="M184:M232" ca="1" si="104">OFFSET(B184,-L184+1,0)</f>
        <v>1503</v>
      </c>
      <c r="N184" s="45">
        <f t="shared" ref="N184:N231" ca="1" si="105">IF(I184&lt;&gt;"",(I184-VALUE(CONCATENATE(LEFT(M184,LEN(M184)-2),":",RIGHT(M184,2))))*1440,"")</f>
        <v>38.000000000000028</v>
      </c>
      <c r="O184" s="45">
        <f t="shared" ref="O184:O232" si="106">IF(J184&lt;&gt;"",(D184+D185)*J184/2,D184*5/2)</f>
        <v>0.4</v>
      </c>
      <c r="P184" s="46">
        <f t="shared" ref="P184:P232" si="107">IF(J184&lt;&gt;"",(D185-D184)*J184/LN((D185+0.000001)/(D184+0.000001)),-5*(D184-0.000001)/(LN(1/D184)-13.8155))</f>
        <v>6.6761281701097339E-2</v>
      </c>
      <c r="Q184" s="45">
        <f t="shared" ref="Q184:Q232" si="108">(D184*K184)</f>
        <v>0.3199999999999989</v>
      </c>
      <c r="R184" s="45">
        <f t="shared" ref="R184:R232" si="109">O184+Q184</f>
        <v>0.71999999999999886</v>
      </c>
      <c r="S184" s="46">
        <f t="shared" ref="S184:S232" si="110">P184+Q184</f>
        <v>0.38676128170109625</v>
      </c>
    </row>
    <row r="185" spans="1:19" x14ac:dyDescent="0.25">
      <c r="A185" s="77">
        <v>36404</v>
      </c>
      <c r="B185">
        <v>811</v>
      </c>
      <c r="D185">
        <v>0.5</v>
      </c>
      <c r="E185" s="71">
        <v>1001</v>
      </c>
      <c r="F185" s="67">
        <f t="shared" si="34"/>
        <v>0.41736111111111113</v>
      </c>
      <c r="G185" s="71">
        <v>1039</v>
      </c>
      <c r="H185" s="67">
        <f t="shared" si="35"/>
        <v>0.44375000000000003</v>
      </c>
      <c r="I185" s="44">
        <f t="shared" ref="I185:I188" si="111">IF(OR(A186&lt;&gt;"",D186=""),H185+TIME(0,5,0),"")</f>
        <v>0.44722222222222224</v>
      </c>
      <c r="J185" s="45" t="str">
        <f t="shared" ref="J185:J188" si="112">IF(AND(OR(AND(A185&lt;&gt;"",A186=""),AND(A185="",A186="")),D186&lt;&gt;""),(F186-H185)*1440,"")</f>
        <v/>
      </c>
      <c r="K185" s="45">
        <f t="shared" ref="K185:K188" si="113">(H185-F185)*1440</f>
        <v>38.000000000000028</v>
      </c>
      <c r="L185" s="45">
        <f>IF(A185&lt;&gt;"",1,#REF!+1)</f>
        <v>1</v>
      </c>
      <c r="M185" s="54">
        <f t="shared" ref="M185:M188" ca="1" si="114">OFFSET(B185,-L185+1,0)</f>
        <v>811</v>
      </c>
      <c r="N185" s="45">
        <f t="shared" ref="N185:N188" ca="1" si="115">IF(I185&lt;&gt;"",(I185-VALUE(CONCATENATE(LEFT(M185,LEN(M185)-2),":",RIGHT(M185,2))))*1440,"")</f>
        <v>153.00000000000003</v>
      </c>
      <c r="O185" s="45">
        <f t="shared" ref="O185:O188" si="116">IF(J185&lt;&gt;"",(D185+D186)*J185/2,D185*5/2)</f>
        <v>1.25</v>
      </c>
      <c r="P185" s="46">
        <f t="shared" ref="P185:P188" si="117">IF(J185&lt;&gt;"",(D186-D185)*J185/LN((D186+0.000001)/(D185+0.000001)),-5*(D185-0.000001)/(LN(1/D185)-13.8155))</f>
        <v>0.19051423432971509</v>
      </c>
      <c r="Q185" s="45">
        <f t="shared" ref="Q185:Q188" si="118">(D185*K185)</f>
        <v>19.000000000000014</v>
      </c>
      <c r="R185" s="45">
        <f t="shared" ref="R185:R188" si="119">O185+Q185</f>
        <v>20.250000000000014</v>
      </c>
      <c r="S185" s="46">
        <f t="shared" ref="S185:S188" si="120">P185+Q185</f>
        <v>19.190514234329729</v>
      </c>
    </row>
    <row r="186" spans="1:19" x14ac:dyDescent="0.25">
      <c r="A186" s="77">
        <v>36404</v>
      </c>
      <c r="B186" s="71">
        <v>1050</v>
      </c>
      <c r="D186">
        <v>0.1</v>
      </c>
      <c r="E186" s="71">
        <v>1104</v>
      </c>
      <c r="F186" s="67">
        <f t="shared" si="34"/>
        <v>0.46111111111111108</v>
      </c>
      <c r="G186" s="71">
        <v>1107</v>
      </c>
      <c r="H186" s="67">
        <f t="shared" si="35"/>
        <v>0.46319444444444446</v>
      </c>
      <c r="I186" s="44">
        <f t="shared" si="111"/>
        <v>0.46666666666666667</v>
      </c>
      <c r="J186" s="45" t="str">
        <f t="shared" si="112"/>
        <v/>
      </c>
      <c r="K186" s="45">
        <f t="shared" si="113"/>
        <v>3.0000000000000693</v>
      </c>
      <c r="L186" s="45">
        <f>IF(A186&lt;&gt;"",1,#REF!+1)</f>
        <v>1</v>
      </c>
      <c r="M186" s="54">
        <f t="shared" ca="1" si="114"/>
        <v>1050</v>
      </c>
      <c r="N186" s="45">
        <f t="shared" ca="1" si="115"/>
        <v>22</v>
      </c>
      <c r="O186" s="45">
        <f t="shared" si="116"/>
        <v>0.25</v>
      </c>
      <c r="P186" s="46">
        <f t="shared" si="117"/>
        <v>4.342905372259271E-2</v>
      </c>
      <c r="Q186" s="45">
        <f t="shared" si="118"/>
        <v>0.30000000000000693</v>
      </c>
      <c r="R186" s="45">
        <f t="shared" si="119"/>
        <v>0.55000000000000693</v>
      </c>
      <c r="S186" s="46">
        <f t="shared" si="120"/>
        <v>0.34342905372259963</v>
      </c>
    </row>
    <row r="187" spans="1:19" x14ac:dyDescent="0.25">
      <c r="A187" s="77">
        <v>36404</v>
      </c>
      <c r="B187" s="71">
        <v>1115</v>
      </c>
      <c r="D187">
        <v>0.1</v>
      </c>
      <c r="E187" s="71">
        <v>1137</v>
      </c>
      <c r="F187" s="67">
        <f t="shared" si="34"/>
        <v>0.48402777777777778</v>
      </c>
      <c r="G187" s="71">
        <v>1148</v>
      </c>
      <c r="H187" s="67">
        <f t="shared" si="35"/>
        <v>0.4916666666666667</v>
      </c>
      <c r="I187" s="44">
        <f t="shared" si="111"/>
        <v>0.49513888888888891</v>
      </c>
      <c r="J187" s="45" t="str">
        <f t="shared" si="112"/>
        <v/>
      </c>
      <c r="K187" s="45">
        <f t="shared" si="113"/>
        <v>11.000000000000041</v>
      </c>
      <c r="L187" s="45">
        <f>IF(A187&lt;&gt;"",1,#REF!+1)</f>
        <v>1</v>
      </c>
      <c r="M187" s="54">
        <f t="shared" ca="1" si="114"/>
        <v>1115</v>
      </c>
      <c r="N187" s="45">
        <f t="shared" ca="1" si="115"/>
        <v>38.000000000000028</v>
      </c>
      <c r="O187" s="45">
        <f t="shared" si="116"/>
        <v>0.25</v>
      </c>
      <c r="P187" s="46">
        <f t="shared" si="117"/>
        <v>4.342905372259271E-2</v>
      </c>
      <c r="Q187" s="45">
        <f t="shared" si="118"/>
        <v>1.1000000000000041</v>
      </c>
      <c r="R187" s="45">
        <f t="shared" si="119"/>
        <v>1.3500000000000041</v>
      </c>
      <c r="S187" s="46">
        <f t="shared" si="120"/>
        <v>1.1434290537225968</v>
      </c>
    </row>
    <row r="188" spans="1:19" x14ac:dyDescent="0.25">
      <c r="A188" s="77">
        <v>36404</v>
      </c>
      <c r="B188" s="71">
        <v>1346</v>
      </c>
      <c r="D188">
        <v>1</v>
      </c>
      <c r="E188" s="71">
        <v>1418</v>
      </c>
      <c r="F188" s="67">
        <f t="shared" si="34"/>
        <v>0.59583333333333333</v>
      </c>
      <c r="G188" s="71">
        <v>1426</v>
      </c>
      <c r="H188" s="67">
        <f t="shared" si="35"/>
        <v>0.60138888888888886</v>
      </c>
      <c r="I188" s="44" t="str">
        <f t="shared" si="111"/>
        <v/>
      </c>
      <c r="J188" s="45">
        <f t="shared" si="112"/>
        <v>5.9999999999999787</v>
      </c>
      <c r="K188" s="45">
        <f t="shared" si="113"/>
        <v>7.9999999999999716</v>
      </c>
      <c r="L188" s="45">
        <f>IF(A188&lt;&gt;"",1,#REF!+1)</f>
        <v>1</v>
      </c>
      <c r="M188" s="54">
        <f t="shared" ca="1" si="114"/>
        <v>1346</v>
      </c>
      <c r="N188" s="45" t="str">
        <f t="shared" si="115"/>
        <v/>
      </c>
      <c r="O188" s="45">
        <f t="shared" si="116"/>
        <v>152.99999999999946</v>
      </c>
      <c r="P188" s="46">
        <f t="shared" si="117"/>
        <v>75.152951105326409</v>
      </c>
      <c r="Q188" s="45">
        <f t="shared" si="118"/>
        <v>7.9999999999999716</v>
      </c>
      <c r="R188" s="45">
        <f t="shared" si="119"/>
        <v>160.99999999999943</v>
      </c>
      <c r="S188" s="46">
        <f t="shared" si="120"/>
        <v>83.15295110532638</v>
      </c>
    </row>
    <row r="189" spans="1:19" x14ac:dyDescent="0.25">
      <c r="D189">
        <v>50</v>
      </c>
      <c r="E189" s="71">
        <v>1432</v>
      </c>
      <c r="F189" s="67">
        <f t="shared" si="34"/>
        <v>0.60555555555555551</v>
      </c>
      <c r="G189" s="71">
        <v>1451</v>
      </c>
      <c r="H189" s="67">
        <f t="shared" si="35"/>
        <v>0.61875000000000002</v>
      </c>
      <c r="I189" s="44" t="str">
        <f t="shared" si="102"/>
        <v/>
      </c>
      <c r="J189" s="45">
        <f t="shared" si="90"/>
        <v>1.9999999999999929</v>
      </c>
      <c r="K189" s="45">
        <f t="shared" si="103"/>
        <v>19.000000000000092</v>
      </c>
      <c r="L189" s="45">
        <f t="shared" ref="L189:L232" si="121">IF(A189&lt;&gt;"",1,L188+1)</f>
        <v>2</v>
      </c>
      <c r="M189" s="54">
        <f t="shared" ca="1" si="104"/>
        <v>1346</v>
      </c>
      <c r="N189" s="45" t="str">
        <f t="shared" si="105"/>
        <v/>
      </c>
      <c r="O189" s="45">
        <f t="shared" si="106"/>
        <v>149.99999999999946</v>
      </c>
      <c r="P189" s="46">
        <f t="shared" si="107"/>
        <v>144.2695061702648</v>
      </c>
      <c r="Q189" s="45">
        <f t="shared" si="108"/>
        <v>950.00000000000466</v>
      </c>
      <c r="R189" s="45">
        <f t="shared" si="109"/>
        <v>1100.0000000000041</v>
      </c>
      <c r="S189" s="46">
        <f t="shared" si="110"/>
        <v>1094.2695061702696</v>
      </c>
    </row>
    <row r="190" spans="1:19" x14ac:dyDescent="0.25">
      <c r="D190">
        <v>100</v>
      </c>
      <c r="E190" s="71">
        <v>1453</v>
      </c>
      <c r="F190" s="67">
        <f t="shared" si="34"/>
        <v>0.62013888888888891</v>
      </c>
      <c r="G190" s="71">
        <v>1523</v>
      </c>
      <c r="H190" s="67">
        <f t="shared" si="35"/>
        <v>0.64097222222222217</v>
      </c>
      <c r="I190" s="44">
        <f t="shared" ref="I190:I194" si="122">IF(OR(A191&lt;&gt;"",D191=""),H190+TIME(0,5,0),"")</f>
        <v>0.64444444444444438</v>
      </c>
      <c r="J190" s="45" t="str">
        <f t="shared" ref="J190:J194" si="123">IF(AND(OR(AND(A190&lt;&gt;"",A191=""),AND(A190="",A191="")),D191&lt;&gt;""),(F191-H190)*1440,"")</f>
        <v/>
      </c>
      <c r="K190" s="45">
        <f t="shared" ref="K190:K194" si="124">(H190-F190)*1440</f>
        <v>29.999999999999893</v>
      </c>
      <c r="L190" s="45">
        <f t="shared" ref="L190:L194" si="125">IF(A190&lt;&gt;"",1,L189+1)</f>
        <v>3</v>
      </c>
      <c r="M190" s="54">
        <f t="shared" ref="M190:M194" ca="1" si="126">OFFSET(B190,-L190+1,0)</f>
        <v>1346</v>
      </c>
      <c r="N190" s="45">
        <f t="shared" ref="N190:N194" ca="1" si="127">IF(I190&lt;&gt;"",(I190-VALUE(CONCATENATE(LEFT(M190,LEN(M190)-2),":",RIGHT(M190,2))))*1440,"")</f>
        <v>101.9999999999998</v>
      </c>
      <c r="O190" s="45">
        <f t="shared" ref="O190:O194" si="128">IF(J190&lt;&gt;"",(D190+D191)*J190/2,D190*5/2)</f>
        <v>250</v>
      </c>
      <c r="P190" s="46">
        <f t="shared" ref="P190:P194" si="129">IF(J190&lt;&gt;"",(D191-D190)*J190/LN((D191+0.000001)/(D190+0.000001)),-5*(D190-0.000001)/(LN(1/D190)-13.8155))</f>
        <v>27.143420404993254</v>
      </c>
      <c r="Q190" s="45">
        <f t="shared" ref="Q190:Q194" si="130">(D190*K190)</f>
        <v>2999.9999999999895</v>
      </c>
      <c r="R190" s="45">
        <f t="shared" ref="R190:R194" si="131">O190+Q190</f>
        <v>3249.9999999999895</v>
      </c>
      <c r="S190" s="46">
        <f t="shared" ref="S190:S194" si="132">P190+Q190</f>
        <v>3027.1434204049829</v>
      </c>
    </row>
    <row r="191" spans="1:19" x14ac:dyDescent="0.25">
      <c r="A191" s="77">
        <v>36411</v>
      </c>
      <c r="B191">
        <v>1304</v>
      </c>
      <c r="D191">
        <v>0.01</v>
      </c>
      <c r="E191" s="71">
        <v>1538</v>
      </c>
      <c r="F191" s="67">
        <f t="shared" si="34"/>
        <v>0.65138888888888891</v>
      </c>
      <c r="G191" s="71">
        <v>1540</v>
      </c>
      <c r="H191" s="67">
        <f t="shared" si="35"/>
        <v>0.65277777777777779</v>
      </c>
      <c r="I191" s="44">
        <f t="shared" si="122"/>
        <v>0.65625</v>
      </c>
      <c r="J191" s="45" t="str">
        <f t="shared" si="123"/>
        <v/>
      </c>
      <c r="K191" s="45">
        <f t="shared" si="124"/>
        <v>1.9999999999999929</v>
      </c>
      <c r="L191" s="45">
        <f t="shared" si="125"/>
        <v>1</v>
      </c>
      <c r="M191" s="54">
        <f t="shared" ca="1" si="126"/>
        <v>1304</v>
      </c>
      <c r="N191" s="45">
        <f t="shared" ca="1" si="127"/>
        <v>161.00000000000006</v>
      </c>
      <c r="O191" s="45">
        <f t="shared" si="128"/>
        <v>2.5000000000000001E-2</v>
      </c>
      <c r="P191" s="46">
        <f t="shared" si="129"/>
        <v>5.4281443780592247E-3</v>
      </c>
      <c r="Q191" s="45">
        <f t="shared" si="130"/>
        <v>1.9999999999999931E-2</v>
      </c>
      <c r="R191" s="45">
        <f t="shared" si="131"/>
        <v>4.4999999999999929E-2</v>
      </c>
      <c r="S191" s="46">
        <f t="shared" si="132"/>
        <v>2.5428144378059157E-2</v>
      </c>
    </row>
    <row r="192" spans="1:19" x14ac:dyDescent="0.25">
      <c r="A192" s="77">
        <v>36423</v>
      </c>
      <c r="B192">
        <v>934</v>
      </c>
      <c r="D192">
        <v>0.01</v>
      </c>
      <c r="E192" s="71">
        <v>1015</v>
      </c>
      <c r="F192" s="67">
        <f t="shared" si="34"/>
        <v>0.42708333333333331</v>
      </c>
      <c r="G192" s="71">
        <v>1019</v>
      </c>
      <c r="H192" s="67">
        <f t="shared" si="35"/>
        <v>0.42986111111111108</v>
      </c>
      <c r="I192" s="44" t="str">
        <f t="shared" si="122"/>
        <v/>
      </c>
      <c r="J192" s="45">
        <f t="shared" si="123"/>
        <v>7.0000000000000551</v>
      </c>
      <c r="K192" s="45">
        <f t="shared" si="124"/>
        <v>3.9999999999999858</v>
      </c>
      <c r="L192" s="45">
        <f t="shared" si="125"/>
        <v>1</v>
      </c>
      <c r="M192" s="54">
        <f t="shared" ca="1" si="126"/>
        <v>934</v>
      </c>
      <c r="N192" s="45" t="str">
        <f t="shared" si="127"/>
        <v/>
      </c>
      <c r="O192" s="45">
        <f t="shared" si="128"/>
        <v>1.7850000000000141</v>
      </c>
      <c r="P192" s="46">
        <f t="shared" si="129"/>
        <v>0.87680617365072433</v>
      </c>
      <c r="Q192" s="45">
        <f t="shared" si="130"/>
        <v>3.9999999999999862E-2</v>
      </c>
      <c r="R192" s="45">
        <f t="shared" si="131"/>
        <v>1.8250000000000139</v>
      </c>
      <c r="S192" s="46">
        <f t="shared" si="132"/>
        <v>0.91680617365072414</v>
      </c>
    </row>
    <row r="193" spans="1:19" x14ac:dyDescent="0.25">
      <c r="D193">
        <v>0.5</v>
      </c>
      <c r="E193" s="71">
        <v>1026</v>
      </c>
      <c r="F193" s="67">
        <f t="shared" si="34"/>
        <v>0.43472222222222223</v>
      </c>
      <c r="G193" s="71">
        <v>1036</v>
      </c>
      <c r="H193" s="67">
        <f t="shared" si="35"/>
        <v>0.44166666666666665</v>
      </c>
      <c r="I193" s="44">
        <f t="shared" si="122"/>
        <v>0.44513888888888886</v>
      </c>
      <c r="J193" s="45" t="str">
        <f t="shared" si="123"/>
        <v/>
      </c>
      <c r="K193" s="45">
        <f t="shared" si="124"/>
        <v>9.9999999999999645</v>
      </c>
      <c r="L193" s="45">
        <f t="shared" si="125"/>
        <v>2</v>
      </c>
      <c r="M193" s="54">
        <f t="shared" ca="1" si="126"/>
        <v>934</v>
      </c>
      <c r="N193" s="45">
        <f t="shared" ca="1" si="127"/>
        <v>67</v>
      </c>
      <c r="O193" s="45">
        <f t="shared" si="128"/>
        <v>1.25</v>
      </c>
      <c r="P193" s="46">
        <f t="shared" si="129"/>
        <v>0.19051423432971509</v>
      </c>
      <c r="Q193" s="45">
        <f t="shared" si="130"/>
        <v>4.9999999999999822</v>
      </c>
      <c r="R193" s="45">
        <f t="shared" si="131"/>
        <v>6.2499999999999822</v>
      </c>
      <c r="S193" s="46">
        <f t="shared" si="132"/>
        <v>5.1905142343296973</v>
      </c>
    </row>
    <row r="194" spans="1:19" x14ac:dyDescent="0.25">
      <c r="A194" s="77">
        <v>36423</v>
      </c>
      <c r="B194" s="71">
        <v>1234</v>
      </c>
      <c r="D194">
        <v>0.01</v>
      </c>
      <c r="E194" s="71">
        <v>1234</v>
      </c>
      <c r="F194" s="67">
        <f t="shared" si="34"/>
        <v>0.52361111111111114</v>
      </c>
      <c r="G194" s="71">
        <v>1310</v>
      </c>
      <c r="H194" s="67">
        <f t="shared" si="35"/>
        <v>0.54861111111111105</v>
      </c>
      <c r="I194" s="44">
        <f t="shared" si="122"/>
        <v>0.55208333333333326</v>
      </c>
      <c r="J194" s="45" t="str">
        <f t="shared" si="123"/>
        <v/>
      </c>
      <c r="K194" s="45">
        <f t="shared" si="124"/>
        <v>35.999999999999872</v>
      </c>
      <c r="L194" s="45">
        <f t="shared" si="125"/>
        <v>1</v>
      </c>
      <c r="M194" s="54">
        <f t="shared" ca="1" si="126"/>
        <v>1234</v>
      </c>
      <c r="N194" s="45">
        <f t="shared" ca="1" si="127"/>
        <v>40.999999999999858</v>
      </c>
      <c r="O194" s="45">
        <f t="shared" si="128"/>
        <v>2.5000000000000001E-2</v>
      </c>
      <c r="P194" s="46">
        <f t="shared" si="129"/>
        <v>5.4281443780592247E-3</v>
      </c>
      <c r="Q194" s="45">
        <f t="shared" si="130"/>
        <v>0.35999999999999871</v>
      </c>
      <c r="R194" s="45">
        <f t="shared" si="131"/>
        <v>0.38499999999999873</v>
      </c>
      <c r="S194" s="46">
        <f t="shared" si="132"/>
        <v>0.36542814437805793</v>
      </c>
    </row>
    <row r="195" spans="1:19" x14ac:dyDescent="0.25">
      <c r="A195" s="77">
        <v>36423</v>
      </c>
      <c r="B195" s="71">
        <v>1410</v>
      </c>
      <c r="D195">
        <v>0.01</v>
      </c>
      <c r="E195" s="71">
        <v>1410</v>
      </c>
      <c r="F195" s="67">
        <f t="shared" si="34"/>
        <v>0.59027777777777779</v>
      </c>
      <c r="G195" s="71">
        <v>1435</v>
      </c>
      <c r="H195" s="67">
        <f t="shared" si="35"/>
        <v>0.60763888888888895</v>
      </c>
      <c r="I195" s="44">
        <f t="shared" ref="I195:I196" si="133">IF(OR(A196&lt;&gt;"",D196=""),H195+TIME(0,5,0),"")</f>
        <v>0.61111111111111116</v>
      </c>
      <c r="J195" s="45" t="str">
        <f t="shared" ref="J195" si="134">IF(AND(OR(AND(A195&lt;&gt;"",A196=""),AND(A195="",A196="")),D196&lt;&gt;""),(F196-H195)*1440,"")</f>
        <v/>
      </c>
      <c r="K195" s="45">
        <f t="shared" ref="K195" si="135">(H195-F195)*1440</f>
        <v>25.000000000000071</v>
      </c>
      <c r="L195" s="45">
        <f t="shared" ref="L195" si="136">IF(A195&lt;&gt;"",1,L194+1)</f>
        <v>1</v>
      </c>
      <c r="M195" s="54">
        <f t="shared" ref="M195" ca="1" si="137">OFFSET(B195,-L195+1,0)</f>
        <v>1410</v>
      </c>
      <c r="N195" s="45">
        <f t="shared" ref="N195" ca="1" si="138">IF(I195&lt;&gt;"",(I195-VALUE(CONCATENATE(LEFT(M195,LEN(M195)-2),":",RIGHT(M195,2))))*1440,"")</f>
        <v>30.000000000000053</v>
      </c>
      <c r="O195" s="45">
        <f t="shared" ref="O195" si="139">IF(J195&lt;&gt;"",(D195+D196)*J195/2,D195*5/2)</f>
        <v>2.5000000000000001E-2</v>
      </c>
      <c r="P195" s="46">
        <f t="shared" ref="P195" si="140">IF(J195&lt;&gt;"",(D196-D195)*J195/LN((D196+0.000001)/(D195+0.000001)),-5*(D195-0.000001)/(LN(1/D195)-13.8155))</f>
        <v>5.4281443780592247E-3</v>
      </c>
      <c r="Q195" s="45">
        <f t="shared" ref="Q195" si="141">(D195*K195)</f>
        <v>0.25000000000000072</v>
      </c>
      <c r="R195" s="45">
        <f t="shared" ref="R195" si="142">O195+Q195</f>
        <v>0.27500000000000074</v>
      </c>
      <c r="S195" s="46">
        <f t="shared" ref="S195" si="143">P195+Q195</f>
        <v>0.25542814437805994</v>
      </c>
    </row>
    <row r="196" spans="1:19" x14ac:dyDescent="0.25">
      <c r="A196" s="77">
        <v>36425</v>
      </c>
      <c r="B196">
        <v>1308</v>
      </c>
      <c r="D196">
        <v>0.01</v>
      </c>
      <c r="E196" s="71">
        <v>1355</v>
      </c>
      <c r="F196" s="67">
        <f t="shared" si="34"/>
        <v>0.57986111111111105</v>
      </c>
      <c r="G196" s="71">
        <v>1450</v>
      </c>
      <c r="H196" s="67">
        <f t="shared" si="35"/>
        <v>0.61805555555555558</v>
      </c>
      <c r="I196" s="44">
        <f t="shared" si="133"/>
        <v>0.62152777777777779</v>
      </c>
      <c r="J196" s="45" t="str">
        <f t="shared" ref="J196" si="144">IF(AND(OR(AND(A196&lt;&gt;"",A197=""),AND(A196="",A197="")),D197&lt;&gt;""),(F197-H196)*1440,"")</f>
        <v/>
      </c>
      <c r="K196" s="45">
        <f t="shared" ref="K196" si="145">(H196-F196)*1440</f>
        <v>55.000000000000128</v>
      </c>
      <c r="L196" s="45">
        <f t="shared" ref="L196" si="146">IF(A196&lt;&gt;"",1,L195+1)</f>
        <v>1</v>
      </c>
      <c r="M196" s="54">
        <f t="shared" ref="M196" ca="1" si="147">OFFSET(B196,-L196+1,0)</f>
        <v>1308</v>
      </c>
      <c r="N196" s="45">
        <f ca="1">IF(I196&lt;&gt;"",(I196-VALUE(CONCATENATE(LEFT(M196,LEN(M196)-2),":",RIGHT(M196,2))))*1440,"")</f>
        <v>107.0000000000001</v>
      </c>
      <c r="O196" s="45">
        <f t="shared" ref="O196" si="148">IF(J196&lt;&gt;"",(D196+D197)*J196/2,D196*5/2)</f>
        <v>2.5000000000000001E-2</v>
      </c>
      <c r="P196" s="46">
        <f t="shared" ref="P196" si="149">IF(J196&lt;&gt;"",(D197-D196)*J196/LN((D197+0.000001)/(D196+0.000001)),-5*(D196-0.000001)/(LN(1/D196)-13.8155))</f>
        <v>5.4281443780592247E-3</v>
      </c>
      <c r="Q196" s="45">
        <f t="shared" ref="Q196" si="150">(D196*K196)</f>
        <v>0.55000000000000127</v>
      </c>
      <c r="R196" s="45">
        <f t="shared" ref="R196" si="151">O196+Q196</f>
        <v>0.57500000000000129</v>
      </c>
      <c r="S196" s="46">
        <f t="shared" ref="S196" si="152">P196+Q196</f>
        <v>0.55542814437806054</v>
      </c>
    </row>
    <row r="197" spans="1:19" x14ac:dyDescent="0.25">
      <c r="A197" s="77">
        <v>36425</v>
      </c>
      <c r="B197" s="71">
        <v>1459</v>
      </c>
      <c r="D197">
        <v>25</v>
      </c>
      <c r="E197" s="71">
        <v>1518</v>
      </c>
      <c r="F197" s="67">
        <f t="shared" si="34"/>
        <v>0.63750000000000007</v>
      </c>
      <c r="G197" s="71">
        <v>1546</v>
      </c>
      <c r="H197" s="67">
        <f t="shared" si="35"/>
        <v>0.65694444444444444</v>
      </c>
      <c r="I197" s="44" t="str">
        <f t="shared" si="102"/>
        <v/>
      </c>
      <c r="J197" s="45">
        <f t="shared" si="90"/>
        <v>4.9999999999999822</v>
      </c>
      <c r="K197" s="45">
        <f t="shared" si="103"/>
        <v>27.999999999999901</v>
      </c>
      <c r="L197" s="45">
        <f>IF(A197&lt;&gt;"",1,#REF!+1)</f>
        <v>1</v>
      </c>
      <c r="M197" s="54">
        <f t="shared" ca="1" si="104"/>
        <v>1459</v>
      </c>
      <c r="N197" s="45" t="str">
        <f t="shared" si="105"/>
        <v/>
      </c>
      <c r="O197" s="45">
        <f t="shared" si="106"/>
        <v>187.49999999999935</v>
      </c>
      <c r="P197" s="46">
        <f t="shared" si="107"/>
        <v>180.33688531454229</v>
      </c>
      <c r="Q197" s="45">
        <f t="shared" si="108"/>
        <v>699.9999999999975</v>
      </c>
      <c r="R197" s="45">
        <f t="shared" si="109"/>
        <v>887.49999999999682</v>
      </c>
      <c r="S197" s="46">
        <f t="shared" si="110"/>
        <v>880.33688531453981</v>
      </c>
    </row>
    <row r="198" spans="1:19" x14ac:dyDescent="0.25">
      <c r="D198">
        <v>50</v>
      </c>
      <c r="E198" s="71">
        <v>1551</v>
      </c>
      <c r="F198" s="67">
        <f t="shared" si="34"/>
        <v>0.66041666666666665</v>
      </c>
      <c r="G198" s="71">
        <v>1606</v>
      </c>
      <c r="H198" s="67">
        <f t="shared" si="35"/>
        <v>0.67083333333333339</v>
      </c>
      <c r="I198" s="44" t="str">
        <f t="shared" si="102"/>
        <v/>
      </c>
      <c r="J198" s="45">
        <f t="shared" si="90"/>
        <v>2.9999999999998295</v>
      </c>
      <c r="K198" s="45">
        <f t="shared" si="103"/>
        <v>15.000000000000107</v>
      </c>
      <c r="L198" s="45">
        <f t="shared" si="121"/>
        <v>2</v>
      </c>
      <c r="M198" s="54">
        <f t="shared" ca="1" si="104"/>
        <v>1459</v>
      </c>
      <c r="N198" s="45" t="str">
        <f t="shared" si="105"/>
        <v/>
      </c>
      <c r="O198" s="45">
        <f t="shared" si="106"/>
        <v>224.99999999998721</v>
      </c>
      <c r="P198" s="46">
        <f t="shared" si="107"/>
        <v>216.40425925538568</v>
      </c>
      <c r="Q198" s="45">
        <f t="shared" si="108"/>
        <v>750.00000000000534</v>
      </c>
      <c r="R198" s="45">
        <f t="shared" si="109"/>
        <v>974.9999999999925</v>
      </c>
      <c r="S198" s="46">
        <f t="shared" si="110"/>
        <v>966.40425925539103</v>
      </c>
    </row>
    <row r="199" spans="1:19" x14ac:dyDescent="0.25">
      <c r="D199">
        <v>100</v>
      </c>
      <c r="E199" s="71">
        <v>1609</v>
      </c>
      <c r="F199" s="67">
        <f t="shared" si="34"/>
        <v>0.67291666666666661</v>
      </c>
      <c r="G199" s="71">
        <v>1629</v>
      </c>
      <c r="H199" s="67">
        <f t="shared" si="35"/>
        <v>0.68680555555555556</v>
      </c>
      <c r="I199" s="44">
        <f t="shared" si="102"/>
        <v>0.69027777777777777</v>
      </c>
      <c r="J199" s="45" t="str">
        <f t="shared" si="90"/>
        <v/>
      </c>
      <c r="K199" s="45">
        <f t="shared" si="103"/>
        <v>20.000000000000089</v>
      </c>
      <c r="L199" s="45">
        <f t="shared" si="121"/>
        <v>3</v>
      </c>
      <c r="M199" s="54">
        <f t="shared" ca="1" si="104"/>
        <v>1459</v>
      </c>
      <c r="N199" s="45">
        <f t="shared" ca="1" si="105"/>
        <v>94.999999999999986</v>
      </c>
      <c r="O199" s="45">
        <f t="shared" si="106"/>
        <v>250</v>
      </c>
      <c r="P199" s="46">
        <f t="shared" si="107"/>
        <v>27.143420404993254</v>
      </c>
      <c r="Q199" s="45">
        <f t="shared" si="108"/>
        <v>2000.0000000000089</v>
      </c>
      <c r="R199" s="45">
        <f t="shared" si="109"/>
        <v>2250.0000000000091</v>
      </c>
      <c r="S199" s="46">
        <f t="shared" si="110"/>
        <v>2027.1434204050022</v>
      </c>
    </row>
    <row r="200" spans="1:19" x14ac:dyDescent="0.25">
      <c r="A200" s="77">
        <v>36426</v>
      </c>
      <c r="B200">
        <v>1247</v>
      </c>
      <c r="D200">
        <v>0.01</v>
      </c>
      <c r="E200" s="71">
        <v>1339</v>
      </c>
      <c r="F200" s="67">
        <f t="shared" si="34"/>
        <v>0.56874999999999998</v>
      </c>
      <c r="G200" s="71">
        <v>1341</v>
      </c>
      <c r="H200" s="67">
        <f t="shared" si="35"/>
        <v>0.57013888888888886</v>
      </c>
      <c r="I200" s="44" t="str">
        <f t="shared" si="102"/>
        <v/>
      </c>
      <c r="J200" s="45">
        <f>IF(AND(OR(AND(A200&lt;&gt;"",A201=""),AND(A200="",A201="")),D201&lt;&gt;""),(F201-H200)*1440,"")</f>
        <v>19.000000000000092</v>
      </c>
      <c r="K200" s="45">
        <f t="shared" si="103"/>
        <v>1.9999999999999929</v>
      </c>
      <c r="L200" s="45">
        <f t="shared" si="121"/>
        <v>1</v>
      </c>
      <c r="M200" s="54">
        <f t="shared" ca="1" si="104"/>
        <v>1247</v>
      </c>
      <c r="N200" s="45" t="str">
        <f t="shared" si="105"/>
        <v/>
      </c>
      <c r="O200" s="45">
        <f t="shared" si="106"/>
        <v>475.0950000000023</v>
      </c>
      <c r="P200" s="46">
        <f t="shared" si="107"/>
        <v>111.51809377515491</v>
      </c>
      <c r="Q200" s="45">
        <f t="shared" si="108"/>
        <v>1.9999999999999931E-2</v>
      </c>
      <c r="R200" s="45">
        <f t="shared" si="109"/>
        <v>475.11500000000228</v>
      </c>
      <c r="S200" s="46">
        <f t="shared" si="110"/>
        <v>111.53809377515491</v>
      </c>
    </row>
    <row r="201" spans="1:19" x14ac:dyDescent="0.25">
      <c r="D201">
        <v>50</v>
      </c>
      <c r="E201" s="71">
        <v>1400</v>
      </c>
      <c r="F201" s="67">
        <f t="shared" si="34"/>
        <v>0.58333333333333337</v>
      </c>
      <c r="G201" s="71">
        <v>1420</v>
      </c>
      <c r="H201" s="67">
        <f t="shared" si="35"/>
        <v>0.59722222222222221</v>
      </c>
      <c r="I201" s="44" t="str">
        <f t="shared" si="102"/>
        <v/>
      </c>
      <c r="J201" s="45">
        <f t="shared" si="90"/>
        <v>11.000000000000121</v>
      </c>
      <c r="K201" s="45">
        <f t="shared" si="103"/>
        <v>19.999999999999929</v>
      </c>
      <c r="L201" s="45">
        <f t="shared" si="121"/>
        <v>2</v>
      </c>
      <c r="M201" s="54">
        <f t="shared" ca="1" si="104"/>
        <v>1247</v>
      </c>
      <c r="N201" s="45" t="str">
        <f t="shared" si="105"/>
        <v/>
      </c>
      <c r="O201" s="45">
        <f t="shared" si="106"/>
        <v>330.00000000000364</v>
      </c>
      <c r="P201" s="46">
        <f t="shared" si="107"/>
        <v>273.38738479544202</v>
      </c>
      <c r="Q201" s="45">
        <f t="shared" si="108"/>
        <v>999.99999999999648</v>
      </c>
      <c r="R201" s="45">
        <f t="shared" si="109"/>
        <v>1330</v>
      </c>
      <c r="S201" s="46">
        <f t="shared" si="110"/>
        <v>1273.3873847954385</v>
      </c>
    </row>
    <row r="202" spans="1:19" x14ac:dyDescent="0.25">
      <c r="D202">
        <v>10</v>
      </c>
      <c r="E202" s="71">
        <v>1431</v>
      </c>
      <c r="F202" s="67">
        <f t="shared" si="34"/>
        <v>0.60486111111111118</v>
      </c>
      <c r="G202" s="71">
        <v>1440</v>
      </c>
      <c r="H202" s="67">
        <f t="shared" si="35"/>
        <v>0.61111111111111105</v>
      </c>
      <c r="I202" s="44" t="str">
        <f t="shared" si="102"/>
        <v/>
      </c>
      <c r="J202" s="45">
        <f t="shared" si="90"/>
        <v>8.0000000000001315</v>
      </c>
      <c r="K202" s="45">
        <f t="shared" si="103"/>
        <v>8.9999999999998082</v>
      </c>
      <c r="L202" s="45">
        <f t="shared" si="121"/>
        <v>3</v>
      </c>
      <c r="M202" s="54">
        <f t="shared" ca="1" si="104"/>
        <v>1247</v>
      </c>
      <c r="N202" s="45" t="str">
        <f t="shared" si="105"/>
        <v/>
      </c>
      <c r="O202" s="45">
        <f t="shared" si="106"/>
        <v>240.00000000000395</v>
      </c>
      <c r="P202" s="46">
        <f t="shared" si="107"/>
        <v>198.82718894214071</v>
      </c>
      <c r="Q202" s="45">
        <f t="shared" si="108"/>
        <v>89.999999999998082</v>
      </c>
      <c r="R202" s="45">
        <f t="shared" si="109"/>
        <v>330.00000000000205</v>
      </c>
      <c r="S202" s="46">
        <f t="shared" si="110"/>
        <v>288.82718894213878</v>
      </c>
    </row>
    <row r="203" spans="1:19" x14ac:dyDescent="0.25">
      <c r="D203">
        <v>50</v>
      </c>
      <c r="E203" s="71">
        <v>1448</v>
      </c>
      <c r="F203" s="67">
        <f t="shared" si="34"/>
        <v>0.6166666666666667</v>
      </c>
      <c r="G203" s="71">
        <v>1459</v>
      </c>
      <c r="H203" s="67">
        <f t="shared" si="35"/>
        <v>0.62430555555555556</v>
      </c>
      <c r="I203" s="44">
        <f t="shared" si="102"/>
        <v>0.62777777777777777</v>
      </c>
      <c r="J203" s="45" t="str">
        <f t="shared" si="90"/>
        <v/>
      </c>
      <c r="K203" s="45">
        <f t="shared" si="103"/>
        <v>10.999999999999961</v>
      </c>
      <c r="L203" s="45">
        <f t="shared" si="121"/>
        <v>4</v>
      </c>
      <c r="M203" s="54">
        <f t="shared" ca="1" si="104"/>
        <v>1247</v>
      </c>
      <c r="N203" s="45">
        <f t="shared" ca="1" si="105"/>
        <v>137</v>
      </c>
      <c r="O203" s="45">
        <f t="shared" si="106"/>
        <v>125</v>
      </c>
      <c r="P203" s="46">
        <f t="shared" si="107"/>
        <v>14.102364719732718</v>
      </c>
      <c r="Q203" s="45">
        <f t="shared" si="108"/>
        <v>549.99999999999807</v>
      </c>
      <c r="R203" s="45">
        <f t="shared" si="109"/>
        <v>674.99999999999807</v>
      </c>
      <c r="S203" s="46">
        <f t="shared" si="110"/>
        <v>564.10236471973076</v>
      </c>
    </row>
    <row r="204" spans="1:19" x14ac:dyDescent="0.25">
      <c r="A204" s="77">
        <v>36430</v>
      </c>
      <c r="B204">
        <v>1349</v>
      </c>
      <c r="D204">
        <v>0.01</v>
      </c>
      <c r="E204" s="71">
        <v>1422</v>
      </c>
      <c r="F204" s="67">
        <f t="shared" si="34"/>
        <v>0.59861111111111109</v>
      </c>
      <c r="G204" s="71">
        <v>1423</v>
      </c>
      <c r="H204" s="67">
        <f t="shared" si="35"/>
        <v>0.59930555555555554</v>
      </c>
      <c r="I204" s="44" t="str">
        <f t="shared" si="102"/>
        <v/>
      </c>
      <c r="J204" s="45">
        <f t="shared" si="90"/>
        <v>4.9999999999999822</v>
      </c>
      <c r="K204" s="45">
        <f t="shared" si="103"/>
        <v>0.99999999999999645</v>
      </c>
      <c r="L204" s="45">
        <f t="shared" si="121"/>
        <v>1</v>
      </c>
      <c r="M204" s="54">
        <f t="shared" ca="1" si="104"/>
        <v>1349</v>
      </c>
      <c r="N204" s="45" t="str">
        <f t="shared" si="105"/>
        <v/>
      </c>
      <c r="O204" s="45">
        <f t="shared" si="106"/>
        <v>0.27499999999999902</v>
      </c>
      <c r="P204" s="46">
        <f t="shared" si="107"/>
        <v>0.19544015550863911</v>
      </c>
      <c r="Q204" s="45">
        <f t="shared" si="108"/>
        <v>9.9999999999999655E-3</v>
      </c>
      <c r="R204" s="45">
        <f t="shared" si="109"/>
        <v>0.28499999999999898</v>
      </c>
      <c r="S204" s="46">
        <f t="shared" si="110"/>
        <v>0.20544015550863906</v>
      </c>
    </row>
    <row r="205" spans="1:19" x14ac:dyDescent="0.25">
      <c r="D205">
        <v>0.1</v>
      </c>
      <c r="E205" s="71">
        <v>1428</v>
      </c>
      <c r="F205" s="67">
        <f t="shared" si="34"/>
        <v>0.60277777777777775</v>
      </c>
      <c r="G205" s="71">
        <v>1609</v>
      </c>
      <c r="H205" s="67">
        <f t="shared" si="35"/>
        <v>0.67291666666666661</v>
      </c>
      <c r="I205" s="44">
        <f t="shared" si="102"/>
        <v>0.67638888888888882</v>
      </c>
      <c r="J205" s="45" t="str">
        <f t="shared" si="90"/>
        <v/>
      </c>
      <c r="K205" s="45">
        <f t="shared" si="103"/>
        <v>100.99999999999996</v>
      </c>
      <c r="L205" s="45">
        <f t="shared" si="121"/>
        <v>2</v>
      </c>
      <c r="M205" s="54">
        <f t="shared" ca="1" si="104"/>
        <v>1349</v>
      </c>
      <c r="N205" s="45">
        <f t="shared" ca="1" si="105"/>
        <v>144.99999999999997</v>
      </c>
      <c r="O205" s="45">
        <f t="shared" si="106"/>
        <v>0.25</v>
      </c>
      <c r="P205" s="46">
        <f t="shared" si="107"/>
        <v>4.342905372259271E-2</v>
      </c>
      <c r="Q205" s="45">
        <f t="shared" si="108"/>
        <v>10.099999999999996</v>
      </c>
      <c r="R205" s="45">
        <f t="shared" si="109"/>
        <v>10.349999999999996</v>
      </c>
      <c r="S205" s="46">
        <f t="shared" si="110"/>
        <v>10.143429053722588</v>
      </c>
    </row>
    <row r="206" spans="1:19" x14ac:dyDescent="0.25">
      <c r="A206" s="77">
        <v>36431</v>
      </c>
      <c r="B206">
        <v>729</v>
      </c>
      <c r="D206">
        <v>0.01</v>
      </c>
      <c r="E206" s="71">
        <v>819</v>
      </c>
      <c r="F206" s="67">
        <f t="shared" si="34"/>
        <v>0.34652777777777777</v>
      </c>
      <c r="G206" s="71">
        <v>821</v>
      </c>
      <c r="H206" s="67">
        <f t="shared" si="35"/>
        <v>0.34791666666666665</v>
      </c>
      <c r="I206" s="44" t="str">
        <f t="shared" si="102"/>
        <v/>
      </c>
      <c r="J206" s="45">
        <f t="shared" si="90"/>
        <v>5.0000000000000622</v>
      </c>
      <c r="K206" s="45">
        <f t="shared" si="103"/>
        <v>1.9999999999999929</v>
      </c>
      <c r="L206" s="45">
        <f t="shared" si="121"/>
        <v>1</v>
      </c>
      <c r="M206" s="54">
        <f t="shared" ca="1" si="104"/>
        <v>729</v>
      </c>
      <c r="N206" s="45" t="str">
        <f t="shared" si="105"/>
        <v/>
      </c>
      <c r="O206" s="45">
        <f t="shared" si="106"/>
        <v>0.27500000000000341</v>
      </c>
      <c r="P206" s="46">
        <f t="shared" si="107"/>
        <v>0.19544015550864224</v>
      </c>
      <c r="Q206" s="45">
        <f t="shared" si="108"/>
        <v>1.9999999999999931E-2</v>
      </c>
      <c r="R206" s="45">
        <f t="shared" si="109"/>
        <v>0.29500000000000332</v>
      </c>
      <c r="S206" s="46">
        <f t="shared" si="110"/>
        <v>0.21544015550864218</v>
      </c>
    </row>
    <row r="207" spans="1:19" x14ac:dyDescent="0.25">
      <c r="D207">
        <v>0.1</v>
      </c>
      <c r="E207" s="71">
        <v>826</v>
      </c>
      <c r="F207" s="67">
        <f t="shared" si="34"/>
        <v>0.35138888888888892</v>
      </c>
      <c r="G207" s="71">
        <v>1605</v>
      </c>
      <c r="H207" s="67">
        <f t="shared" si="35"/>
        <v>0.67013888888888884</v>
      </c>
      <c r="I207" s="44">
        <f t="shared" si="102"/>
        <v>0.67361111111111105</v>
      </c>
      <c r="J207" s="45" t="str">
        <f t="shared" si="90"/>
        <v/>
      </c>
      <c r="K207" s="45">
        <f t="shared" si="103"/>
        <v>458.99999999999989</v>
      </c>
      <c r="L207" s="45">
        <f t="shared" si="121"/>
        <v>2</v>
      </c>
      <c r="M207" s="54">
        <f t="shared" ca="1" si="104"/>
        <v>729</v>
      </c>
      <c r="N207" s="45">
        <f t="shared" ca="1" si="105"/>
        <v>520.99999999999989</v>
      </c>
      <c r="O207" s="45">
        <f t="shared" si="106"/>
        <v>0.25</v>
      </c>
      <c r="P207" s="46">
        <f t="shared" si="107"/>
        <v>4.342905372259271E-2</v>
      </c>
      <c r="Q207" s="45">
        <f t="shared" si="108"/>
        <v>45.899999999999991</v>
      </c>
      <c r="R207" s="45">
        <f t="shared" si="109"/>
        <v>46.149999999999991</v>
      </c>
      <c r="S207" s="46">
        <f t="shared" si="110"/>
        <v>45.943429053722582</v>
      </c>
    </row>
    <row r="208" spans="1:19" x14ac:dyDescent="0.25">
      <c r="A208" s="77">
        <v>36432</v>
      </c>
      <c r="B208">
        <v>1142</v>
      </c>
      <c r="D208">
        <v>0.01</v>
      </c>
      <c r="E208" s="71">
        <v>1228</v>
      </c>
      <c r="F208" s="67">
        <f t="shared" si="34"/>
        <v>0.51944444444444449</v>
      </c>
      <c r="G208" s="71">
        <v>1229</v>
      </c>
      <c r="H208" s="67">
        <f t="shared" si="35"/>
        <v>0.52013888888888882</v>
      </c>
      <c r="I208" s="44" t="str">
        <f t="shared" si="102"/>
        <v/>
      </c>
      <c r="J208" s="45">
        <f t="shared" si="90"/>
        <v>4.0000000000001457</v>
      </c>
      <c r="K208" s="45">
        <f t="shared" si="103"/>
        <v>0.99999999999983658</v>
      </c>
      <c r="L208" s="45">
        <f t="shared" si="121"/>
        <v>1</v>
      </c>
      <c r="M208" s="54">
        <f t="shared" ca="1" si="104"/>
        <v>1142</v>
      </c>
      <c r="N208" s="45" t="str">
        <f t="shared" si="105"/>
        <v/>
      </c>
      <c r="O208" s="45">
        <f t="shared" si="106"/>
        <v>0.22000000000000802</v>
      </c>
      <c r="P208" s="46">
        <f t="shared" si="107"/>
        <v>0.15635212440691754</v>
      </c>
      <c r="Q208" s="45">
        <f t="shared" si="108"/>
        <v>9.9999999999983661E-3</v>
      </c>
      <c r="R208" s="45">
        <f t="shared" si="109"/>
        <v>0.23000000000000639</v>
      </c>
      <c r="S208" s="46">
        <f t="shared" si="110"/>
        <v>0.16635212440691591</v>
      </c>
    </row>
    <row r="209" spans="1:19" x14ac:dyDescent="0.25">
      <c r="D209">
        <v>0.1</v>
      </c>
      <c r="E209" s="71">
        <v>1233</v>
      </c>
      <c r="F209" s="67">
        <f t="shared" si="34"/>
        <v>0.5229166666666667</v>
      </c>
      <c r="G209" s="71">
        <v>1635</v>
      </c>
      <c r="H209" s="67">
        <f t="shared" si="35"/>
        <v>0.69097222222222221</v>
      </c>
      <c r="I209" s="44">
        <f t="shared" si="102"/>
        <v>0.69444444444444442</v>
      </c>
      <c r="J209" s="45" t="str">
        <f t="shared" si="90"/>
        <v/>
      </c>
      <c r="K209" s="45">
        <f t="shared" si="103"/>
        <v>241.99999999999994</v>
      </c>
      <c r="L209" s="45">
        <f t="shared" si="121"/>
        <v>2</v>
      </c>
      <c r="M209" s="54">
        <f t="shared" ca="1" si="104"/>
        <v>1142</v>
      </c>
      <c r="N209" s="45">
        <f t="shared" ca="1" si="105"/>
        <v>298</v>
      </c>
      <c r="O209" s="45">
        <f t="shared" si="106"/>
        <v>0.25</v>
      </c>
      <c r="P209" s="46">
        <f t="shared" si="107"/>
        <v>4.342905372259271E-2</v>
      </c>
      <c r="Q209" s="45">
        <f t="shared" si="108"/>
        <v>24.199999999999996</v>
      </c>
      <c r="R209" s="45">
        <f t="shared" si="109"/>
        <v>24.449999999999996</v>
      </c>
      <c r="S209" s="46">
        <f t="shared" si="110"/>
        <v>24.24342905372259</v>
      </c>
    </row>
    <row r="210" spans="1:19" x14ac:dyDescent="0.25">
      <c r="A210" s="77">
        <v>36433</v>
      </c>
      <c r="B210">
        <v>733</v>
      </c>
      <c r="D210">
        <v>0.01</v>
      </c>
      <c r="E210" s="71">
        <v>820</v>
      </c>
      <c r="F210" s="67">
        <f t="shared" si="34"/>
        <v>0.34722222222222227</v>
      </c>
      <c r="G210" s="71">
        <v>824</v>
      </c>
      <c r="H210" s="67">
        <f t="shared" si="35"/>
        <v>0.35000000000000003</v>
      </c>
      <c r="I210" s="44">
        <f t="shared" ref="I210:I211" si="153">IF(OR(A211&lt;&gt;"",D211=""),H210+TIME(0,5,0),"")</f>
        <v>0.35347222222222224</v>
      </c>
      <c r="J210" s="45" t="str">
        <f t="shared" ref="J210:J211" si="154">IF(AND(OR(AND(A210&lt;&gt;"",A211=""),AND(A210="",A211="")),D211&lt;&gt;""),(F211-H210)*1440,"")</f>
        <v/>
      </c>
      <c r="K210" s="45">
        <f t="shared" ref="K210:K211" si="155">(H210-F210)*1440</f>
        <v>3.9999999999999858</v>
      </c>
      <c r="L210" s="45">
        <f t="shared" ref="L210:L211" si="156">IF(A210&lt;&gt;"",1,L209+1)</f>
        <v>1</v>
      </c>
      <c r="M210" s="54">
        <f t="shared" ref="M210:M211" ca="1" si="157">OFFSET(B210,-L210+1,0)</f>
        <v>733</v>
      </c>
      <c r="N210" s="45">
        <f t="shared" ref="N210:N211" ca="1" si="158">IF(I210&lt;&gt;"",(I210-VALUE(CONCATENATE(LEFT(M210,LEN(M210)-2),":",RIGHT(M210,2))))*1440,"")</f>
        <v>56.000000000000043</v>
      </c>
      <c r="O210" s="45">
        <f t="shared" ref="O210:O211" si="159">IF(J210&lt;&gt;"",(D210+D211)*J210/2,D210*5/2)</f>
        <v>2.5000000000000001E-2</v>
      </c>
      <c r="P210" s="46">
        <f t="shared" ref="P210:P211" si="160">IF(J210&lt;&gt;"",(D211-D210)*J210/LN((D211+0.000001)/(D210+0.000001)),-5*(D210-0.000001)/(LN(1/D210)-13.8155))</f>
        <v>5.4281443780592247E-3</v>
      </c>
      <c r="Q210" s="45">
        <f t="shared" ref="Q210:Q211" si="161">(D210*K210)</f>
        <v>3.9999999999999862E-2</v>
      </c>
      <c r="R210" s="45">
        <f t="shared" ref="R210:R211" si="162">O210+Q210</f>
        <v>6.4999999999999863E-2</v>
      </c>
      <c r="S210" s="46">
        <f t="shared" ref="S210:S211" si="163">P210+Q210</f>
        <v>4.5428144378059088E-2</v>
      </c>
    </row>
    <row r="211" spans="1:19" x14ac:dyDescent="0.25">
      <c r="A211" s="77">
        <v>36433</v>
      </c>
      <c r="B211" s="71">
        <v>916</v>
      </c>
      <c r="D211">
        <v>0.1</v>
      </c>
      <c r="E211" s="71">
        <v>935</v>
      </c>
      <c r="F211" s="67">
        <f t="shared" si="34"/>
        <v>0.39930555555555558</v>
      </c>
      <c r="G211" s="71">
        <v>943</v>
      </c>
      <c r="H211" s="67">
        <f t="shared" si="35"/>
        <v>0.40486111111111112</v>
      </c>
      <c r="I211" s="44">
        <f t="shared" si="153"/>
        <v>0.40833333333333333</v>
      </c>
      <c r="J211" s="45" t="str">
        <f t="shared" si="154"/>
        <v/>
      </c>
      <c r="K211" s="45">
        <f t="shared" si="155"/>
        <v>7.9999999999999716</v>
      </c>
      <c r="L211" s="45">
        <f t="shared" si="156"/>
        <v>1</v>
      </c>
      <c r="M211" s="54">
        <f t="shared" ca="1" si="157"/>
        <v>916</v>
      </c>
      <c r="N211" s="45">
        <f t="shared" ca="1" si="158"/>
        <v>31.999999999999964</v>
      </c>
      <c r="O211" s="45">
        <f t="shared" si="159"/>
        <v>0.25</v>
      </c>
      <c r="P211" s="46">
        <f t="shared" si="160"/>
        <v>4.342905372259271E-2</v>
      </c>
      <c r="Q211" s="45">
        <f t="shared" si="161"/>
        <v>0.79999999999999716</v>
      </c>
      <c r="R211" s="45">
        <f t="shared" si="162"/>
        <v>1.0499999999999972</v>
      </c>
      <c r="S211" s="46">
        <f t="shared" si="163"/>
        <v>0.84342905372258992</v>
      </c>
    </row>
    <row r="212" spans="1:19" x14ac:dyDescent="0.25">
      <c r="A212" s="77">
        <v>36433</v>
      </c>
      <c r="B212" s="71">
        <v>1024</v>
      </c>
      <c r="D212">
        <v>0.1</v>
      </c>
      <c r="E212" s="71">
        <v>1044</v>
      </c>
      <c r="F212" s="67">
        <f t="shared" si="34"/>
        <v>0.44722222222222219</v>
      </c>
      <c r="G212" s="71">
        <v>1214</v>
      </c>
      <c r="H212" s="67">
        <f t="shared" si="35"/>
        <v>0.50972222222222219</v>
      </c>
      <c r="I212" s="44">
        <f t="shared" si="102"/>
        <v>0.5131944444444444</v>
      </c>
      <c r="J212" s="45" t="str">
        <f t="shared" ref="J212:J238" si="164">IF(AND(OR(AND(A212&lt;&gt;"",A213=""),AND(A212="",A213="")),D213&lt;&gt;""),(F213-H212)*1440,"")</f>
        <v/>
      </c>
      <c r="K212" s="45">
        <f t="shared" si="103"/>
        <v>90</v>
      </c>
      <c r="L212" s="45">
        <f>IF(A212&lt;&gt;"",1,#REF!+1)</f>
        <v>1</v>
      </c>
      <c r="M212" s="54">
        <f t="shared" ca="1" si="104"/>
        <v>1024</v>
      </c>
      <c r="N212" s="45">
        <f t="shared" ca="1" si="105"/>
        <v>114.99999999999991</v>
      </c>
      <c r="O212" s="45">
        <f t="shared" si="106"/>
        <v>0.25</v>
      </c>
      <c r="P212" s="46">
        <f t="shared" si="107"/>
        <v>4.342905372259271E-2</v>
      </c>
      <c r="Q212" s="45">
        <f t="shared" si="108"/>
        <v>9</v>
      </c>
      <c r="R212" s="45">
        <f t="shared" si="109"/>
        <v>9.25</v>
      </c>
      <c r="S212" s="46">
        <f t="shared" si="110"/>
        <v>9.0434290537225923</v>
      </c>
    </row>
    <row r="213" spans="1:19" x14ac:dyDescent="0.25">
      <c r="A213" s="77">
        <v>36433</v>
      </c>
      <c r="B213">
        <v>1334</v>
      </c>
      <c r="D213">
        <v>0.1</v>
      </c>
      <c r="E213" s="71">
        <v>1445</v>
      </c>
      <c r="F213" s="67">
        <f t="shared" si="34"/>
        <v>0.61458333333333337</v>
      </c>
      <c r="G213" s="71">
        <v>1501</v>
      </c>
      <c r="H213" s="67">
        <f t="shared" si="35"/>
        <v>0.62569444444444444</v>
      </c>
      <c r="I213" s="44" t="str">
        <f t="shared" si="102"/>
        <v/>
      </c>
      <c r="J213" s="45">
        <f t="shared" si="164"/>
        <v>4.9999999999999822</v>
      </c>
      <c r="K213" s="45">
        <f t="shared" si="103"/>
        <v>15.999999999999943</v>
      </c>
      <c r="L213" s="45">
        <f t="shared" si="121"/>
        <v>1</v>
      </c>
      <c r="M213" s="54">
        <f t="shared" ca="1" si="104"/>
        <v>1334</v>
      </c>
      <c r="N213" s="45" t="str">
        <f t="shared" si="105"/>
        <v/>
      </c>
      <c r="O213" s="45">
        <f t="shared" si="106"/>
        <v>0.74999999999999745</v>
      </c>
      <c r="P213" s="46">
        <f t="shared" si="107"/>
        <v>0.72135272386544069</v>
      </c>
      <c r="Q213" s="45">
        <f t="shared" si="108"/>
        <v>1.5999999999999943</v>
      </c>
      <c r="R213" s="45">
        <f t="shared" si="109"/>
        <v>2.3499999999999917</v>
      </c>
      <c r="S213" s="46">
        <f t="shared" si="110"/>
        <v>2.3213527238654352</v>
      </c>
    </row>
    <row r="214" spans="1:19" x14ac:dyDescent="0.25">
      <c r="D214">
        <v>0.2</v>
      </c>
      <c r="E214" s="71">
        <v>1506</v>
      </c>
      <c r="F214" s="67">
        <f t="shared" si="34"/>
        <v>0.62916666666666665</v>
      </c>
      <c r="G214" s="71">
        <v>1517</v>
      </c>
      <c r="H214" s="67">
        <f t="shared" si="35"/>
        <v>0.63680555555555551</v>
      </c>
      <c r="I214" s="44" t="str">
        <f t="shared" si="102"/>
        <v/>
      </c>
      <c r="J214" s="45">
        <f t="shared" si="164"/>
        <v>3.9999999999999858</v>
      </c>
      <c r="K214" s="45">
        <f t="shared" si="103"/>
        <v>10.999999999999961</v>
      </c>
      <c r="L214" s="45">
        <f t="shared" si="121"/>
        <v>2</v>
      </c>
      <c r="M214" s="54">
        <f t="shared" ca="1" si="104"/>
        <v>1334</v>
      </c>
      <c r="N214" s="45" t="str">
        <f t="shared" si="105"/>
        <v/>
      </c>
      <c r="O214" s="45">
        <f t="shared" si="106"/>
        <v>0.59999999999999798</v>
      </c>
      <c r="P214" s="46">
        <f t="shared" si="107"/>
        <v>0.57708217909235249</v>
      </c>
      <c r="Q214" s="45">
        <f t="shared" si="108"/>
        <v>2.1999999999999922</v>
      </c>
      <c r="R214" s="45">
        <f t="shared" si="109"/>
        <v>2.7999999999999901</v>
      </c>
      <c r="S214" s="46">
        <f t="shared" si="110"/>
        <v>2.7770821790923446</v>
      </c>
    </row>
    <row r="215" spans="1:19" x14ac:dyDescent="0.25">
      <c r="D215">
        <v>0.1</v>
      </c>
      <c r="E215" s="71">
        <v>1521</v>
      </c>
      <c r="F215" s="67">
        <f t="shared" si="34"/>
        <v>0.63958333333333328</v>
      </c>
      <c r="G215" s="71">
        <v>1622</v>
      </c>
      <c r="H215" s="67">
        <f t="shared" si="35"/>
        <v>0.68194444444444446</v>
      </c>
      <c r="I215" s="44">
        <f>IF(OR(A216&lt;&gt;"",D216=""),H215+TIME(0,5,0),"")</f>
        <v>0.68541666666666667</v>
      </c>
      <c r="J215" s="45" t="str">
        <f t="shared" si="164"/>
        <v/>
      </c>
      <c r="K215" s="45">
        <f t="shared" si="103"/>
        <v>61.000000000000099</v>
      </c>
      <c r="L215" s="45">
        <f t="shared" si="121"/>
        <v>3</v>
      </c>
      <c r="M215" s="54">
        <f t="shared" ca="1" si="104"/>
        <v>1334</v>
      </c>
      <c r="N215" s="45">
        <f t="shared" ca="1" si="105"/>
        <v>173.00000000000003</v>
      </c>
      <c r="O215" s="45">
        <f t="shared" si="106"/>
        <v>0.25</v>
      </c>
      <c r="P215" s="46">
        <f t="shared" si="107"/>
        <v>4.342905372259271E-2</v>
      </c>
      <c r="Q215" s="45">
        <f t="shared" si="108"/>
        <v>6.1000000000000103</v>
      </c>
      <c r="R215" s="45">
        <f t="shared" si="109"/>
        <v>6.3500000000000103</v>
      </c>
      <c r="S215" s="46">
        <f t="shared" si="110"/>
        <v>6.1434290537226026</v>
      </c>
    </row>
    <row r="216" spans="1:19" x14ac:dyDescent="0.25">
      <c r="A216" s="77">
        <v>36437</v>
      </c>
      <c r="B216">
        <v>1401</v>
      </c>
      <c r="C216">
        <v>5</v>
      </c>
      <c r="D216">
        <v>0.01</v>
      </c>
      <c r="E216" s="71">
        <v>1442</v>
      </c>
      <c r="F216" s="67">
        <f t="shared" si="34"/>
        <v>0.61249999999999993</v>
      </c>
      <c r="G216" s="71">
        <v>1444</v>
      </c>
      <c r="H216" s="67">
        <f t="shared" si="35"/>
        <v>0.61388888888888882</v>
      </c>
      <c r="I216" s="44" t="str">
        <f t="shared" ref="I216:I279" si="165">IF(OR(A217&lt;&gt;"",D217=""),H216+TIME(0,5,0),"")</f>
        <v/>
      </c>
      <c r="J216" s="45">
        <f t="shared" si="164"/>
        <v>14.00000000000011</v>
      </c>
      <c r="K216" s="45">
        <f t="shared" si="103"/>
        <v>1.9999999999999929</v>
      </c>
      <c r="L216" s="45">
        <f t="shared" si="121"/>
        <v>1</v>
      </c>
      <c r="M216" s="54">
        <f t="shared" ca="1" si="104"/>
        <v>1401</v>
      </c>
      <c r="N216" s="45" t="str">
        <f t="shared" si="105"/>
        <v/>
      </c>
      <c r="O216" s="45">
        <f t="shared" si="106"/>
        <v>700.07000000000551</v>
      </c>
      <c r="P216" s="46">
        <f t="shared" si="107"/>
        <v>151.98951831697525</v>
      </c>
      <c r="Q216" s="45">
        <f t="shared" si="108"/>
        <v>1.9999999999999931E-2</v>
      </c>
      <c r="R216" s="45">
        <f t="shared" si="109"/>
        <v>700.09000000000549</v>
      </c>
      <c r="S216" s="46">
        <f t="shared" si="110"/>
        <v>152.00951831697526</v>
      </c>
    </row>
    <row r="217" spans="1:19" x14ac:dyDescent="0.25">
      <c r="D217">
        <v>100</v>
      </c>
      <c r="E217" s="71">
        <v>1458</v>
      </c>
      <c r="F217" s="67">
        <f t="shared" si="34"/>
        <v>0.62361111111111112</v>
      </c>
      <c r="G217" s="71">
        <v>1624</v>
      </c>
      <c r="H217" s="67">
        <f t="shared" si="35"/>
        <v>0.68333333333333324</v>
      </c>
      <c r="I217" s="44">
        <f t="shared" si="165"/>
        <v>0.68680555555555545</v>
      </c>
      <c r="J217" s="45" t="str">
        <f t="shared" si="164"/>
        <v/>
      </c>
      <c r="K217" s="45">
        <f t="shared" si="103"/>
        <v>85.999999999999858</v>
      </c>
      <c r="L217" s="45">
        <f t="shared" si="121"/>
        <v>2</v>
      </c>
      <c r="M217" s="54">
        <f t="shared" ca="1" si="104"/>
        <v>1401</v>
      </c>
      <c r="N217" s="45">
        <f t="shared" ca="1" si="105"/>
        <v>147.9999999999998</v>
      </c>
      <c r="O217" s="45">
        <f t="shared" si="106"/>
        <v>250</v>
      </c>
      <c r="P217" s="46">
        <f t="shared" si="107"/>
        <v>27.143420404993254</v>
      </c>
      <c r="Q217" s="45">
        <f t="shared" si="108"/>
        <v>8599.9999999999854</v>
      </c>
      <c r="R217" s="45">
        <f t="shared" si="109"/>
        <v>8849.9999999999854</v>
      </c>
      <c r="S217" s="46">
        <f t="shared" si="110"/>
        <v>8627.1434204049783</v>
      </c>
    </row>
    <row r="218" spans="1:19" x14ac:dyDescent="0.25">
      <c r="A218" s="77">
        <v>36439</v>
      </c>
      <c r="B218">
        <v>1231</v>
      </c>
      <c r="D218">
        <v>0.01</v>
      </c>
      <c r="E218" s="71">
        <v>1322</v>
      </c>
      <c r="F218" s="67">
        <f t="shared" si="34"/>
        <v>0.55694444444444446</v>
      </c>
      <c r="G218" s="71">
        <v>1346</v>
      </c>
      <c r="H218" s="67">
        <f t="shared" si="35"/>
        <v>0.57361111111111118</v>
      </c>
      <c r="I218" s="44" t="str">
        <f t="shared" si="165"/>
        <v/>
      </c>
      <c r="J218" s="45">
        <f t="shared" si="164"/>
        <v>3.9999999999999858</v>
      </c>
      <c r="K218" s="45">
        <f t="shared" si="103"/>
        <v>24.000000000000075</v>
      </c>
      <c r="L218" s="45">
        <f t="shared" si="121"/>
        <v>1</v>
      </c>
      <c r="M218" s="54">
        <f t="shared" ca="1" si="104"/>
        <v>1231</v>
      </c>
      <c r="N218" s="45" t="str">
        <f t="shared" si="105"/>
        <v/>
      </c>
      <c r="O218" s="45">
        <f t="shared" si="106"/>
        <v>2.0199999999999929</v>
      </c>
      <c r="P218" s="46">
        <f t="shared" si="107"/>
        <v>0.85992155946475646</v>
      </c>
      <c r="Q218" s="45">
        <f t="shared" si="108"/>
        <v>0.24000000000000074</v>
      </c>
      <c r="R218" s="45">
        <f t="shared" si="109"/>
        <v>2.2599999999999936</v>
      </c>
      <c r="S218" s="46">
        <f t="shared" si="110"/>
        <v>1.0999215594647571</v>
      </c>
    </row>
    <row r="219" spans="1:19" x14ac:dyDescent="0.25">
      <c r="D219">
        <v>1</v>
      </c>
      <c r="E219" s="71">
        <v>1350</v>
      </c>
      <c r="F219" s="67">
        <f t="shared" si="34"/>
        <v>0.57638888888888895</v>
      </c>
      <c r="G219" s="71">
        <v>1351</v>
      </c>
      <c r="H219" s="67">
        <f t="shared" si="35"/>
        <v>0.57708333333333328</v>
      </c>
      <c r="I219" s="44" t="str">
        <f t="shared" si="165"/>
        <v/>
      </c>
      <c r="J219" s="45">
        <f t="shared" si="164"/>
        <v>5.9999999999999787</v>
      </c>
      <c r="K219" s="45">
        <f t="shared" si="103"/>
        <v>0.99999999999983658</v>
      </c>
      <c r="L219" s="45">
        <f t="shared" si="121"/>
        <v>2</v>
      </c>
      <c r="M219" s="54">
        <f t="shared" ca="1" si="104"/>
        <v>1231</v>
      </c>
      <c r="N219" s="45" t="str">
        <f t="shared" si="105"/>
        <v/>
      </c>
      <c r="O219" s="45">
        <f t="shared" si="106"/>
        <v>3.0299999999999891</v>
      </c>
      <c r="P219" s="46">
        <f t="shared" si="107"/>
        <v>1.2898823391971348</v>
      </c>
      <c r="Q219" s="45">
        <f t="shared" si="108"/>
        <v>0.99999999999983658</v>
      </c>
      <c r="R219" s="45">
        <f t="shared" si="109"/>
        <v>4.0299999999998253</v>
      </c>
      <c r="S219" s="46">
        <f t="shared" si="110"/>
        <v>2.2898823391969714</v>
      </c>
    </row>
    <row r="220" spans="1:19" x14ac:dyDescent="0.25">
      <c r="D220">
        <v>0.01</v>
      </c>
      <c r="E220" s="71">
        <v>1357</v>
      </c>
      <c r="F220" s="67">
        <f t="shared" si="34"/>
        <v>0.58124999999999993</v>
      </c>
      <c r="G220" s="71">
        <v>1400</v>
      </c>
      <c r="H220" s="67">
        <f t="shared" ref="H220:H283" si="166">VALUE(CONCATENATE(LEFT(G220,LEN(G220)-2),":",RIGHT(G220,2)))</f>
        <v>0.58333333333333337</v>
      </c>
      <c r="I220" s="44" t="str">
        <f t="shared" si="165"/>
        <v/>
      </c>
      <c r="J220" s="45">
        <f t="shared" si="164"/>
        <v>3.9999999999999858</v>
      </c>
      <c r="K220" s="45">
        <f t="shared" si="103"/>
        <v>3.0000000000001492</v>
      </c>
      <c r="L220" s="45">
        <f t="shared" si="121"/>
        <v>3</v>
      </c>
      <c r="M220" s="54">
        <f t="shared" ca="1" si="104"/>
        <v>1231</v>
      </c>
      <c r="N220" s="45" t="str">
        <f t="shared" si="105"/>
        <v/>
      </c>
      <c r="O220" s="45">
        <f t="shared" si="106"/>
        <v>2.0199999999999929</v>
      </c>
      <c r="P220" s="46">
        <f t="shared" si="107"/>
        <v>0.85992155946475646</v>
      </c>
      <c r="Q220" s="45">
        <f t="shared" si="108"/>
        <v>3.0000000000001494E-2</v>
      </c>
      <c r="R220" s="45">
        <f t="shared" si="109"/>
        <v>2.0499999999999945</v>
      </c>
      <c r="S220" s="46">
        <f t="shared" si="110"/>
        <v>0.88992155946475793</v>
      </c>
    </row>
    <row r="221" spans="1:19" x14ac:dyDescent="0.25">
      <c r="D221">
        <v>1</v>
      </c>
      <c r="E221" s="71">
        <v>1404</v>
      </c>
      <c r="F221" s="67">
        <f t="shared" si="34"/>
        <v>0.58611111111111114</v>
      </c>
      <c r="G221" s="71">
        <v>1405</v>
      </c>
      <c r="H221" s="67">
        <f t="shared" si="166"/>
        <v>0.58680555555555558</v>
      </c>
      <c r="I221" s="44" t="str">
        <f t="shared" si="165"/>
        <v/>
      </c>
      <c r="J221" s="45">
        <f t="shared" si="164"/>
        <v>3.9999999999999858</v>
      </c>
      <c r="K221" s="45">
        <f t="shared" si="103"/>
        <v>0.99999999999999645</v>
      </c>
      <c r="L221" s="45">
        <f t="shared" si="121"/>
        <v>4</v>
      </c>
      <c r="M221" s="54">
        <f t="shared" ca="1" si="104"/>
        <v>1231</v>
      </c>
      <c r="N221" s="45" t="str">
        <f t="shared" si="105"/>
        <v/>
      </c>
      <c r="O221" s="45">
        <f t="shared" si="106"/>
        <v>2.0199999999999929</v>
      </c>
      <c r="P221" s="46">
        <f t="shared" si="107"/>
        <v>0.85992155946475646</v>
      </c>
      <c r="Q221" s="45">
        <f t="shared" si="108"/>
        <v>0.99999999999999645</v>
      </c>
      <c r="R221" s="45">
        <f t="shared" si="109"/>
        <v>3.0199999999999894</v>
      </c>
      <c r="S221" s="46">
        <f t="shared" si="110"/>
        <v>1.8599215594647529</v>
      </c>
    </row>
    <row r="222" spans="1:19" x14ac:dyDescent="0.25">
      <c r="D222">
        <v>0.01</v>
      </c>
      <c r="E222" s="71">
        <v>1409</v>
      </c>
      <c r="F222" s="67">
        <f t="shared" si="34"/>
        <v>0.58958333333333335</v>
      </c>
      <c r="G222" s="71">
        <v>1411</v>
      </c>
      <c r="H222" s="67">
        <f t="shared" si="166"/>
        <v>0.59097222222222223</v>
      </c>
      <c r="I222" s="44" t="str">
        <f t="shared" si="165"/>
        <v/>
      </c>
      <c r="J222" s="45">
        <f t="shared" si="164"/>
        <v>3.9999999999999858</v>
      </c>
      <c r="K222" s="45">
        <f t="shared" si="103"/>
        <v>1.9999999999999929</v>
      </c>
      <c r="L222" s="45">
        <f t="shared" si="121"/>
        <v>5</v>
      </c>
      <c r="M222" s="54">
        <f t="shared" ca="1" si="104"/>
        <v>1231</v>
      </c>
      <c r="N222" s="45" t="str">
        <f t="shared" si="105"/>
        <v/>
      </c>
      <c r="O222" s="45">
        <f t="shared" si="106"/>
        <v>2.0199999999999929</v>
      </c>
      <c r="P222" s="46">
        <f t="shared" si="107"/>
        <v>0.85992155946475646</v>
      </c>
      <c r="Q222" s="45">
        <f t="shared" si="108"/>
        <v>1.9999999999999931E-2</v>
      </c>
      <c r="R222" s="45">
        <f t="shared" si="109"/>
        <v>2.0399999999999929</v>
      </c>
      <c r="S222" s="46">
        <f t="shared" si="110"/>
        <v>0.87992155946475636</v>
      </c>
    </row>
    <row r="223" spans="1:19" x14ac:dyDescent="0.25">
      <c r="D223">
        <v>1</v>
      </c>
      <c r="E223" s="71">
        <v>1415</v>
      </c>
      <c r="F223" s="67">
        <f t="shared" ref="F223:F234" si="167">VALUE(CONCATENATE(LEFT(E223,LEN(E223)-2),":",RIGHT(E223,2)))</f>
        <v>0.59375</v>
      </c>
      <c r="G223" s="71">
        <v>1416</v>
      </c>
      <c r="H223" s="67">
        <f t="shared" si="166"/>
        <v>0.59444444444444444</v>
      </c>
      <c r="I223" s="44" t="str">
        <f t="shared" si="165"/>
        <v/>
      </c>
      <c r="J223" s="45">
        <f t="shared" si="164"/>
        <v>1.9999999999999929</v>
      </c>
      <c r="K223" s="45">
        <f t="shared" si="103"/>
        <v>0.99999999999999645</v>
      </c>
      <c r="L223" s="45">
        <f t="shared" si="121"/>
        <v>6</v>
      </c>
      <c r="M223" s="54">
        <f t="shared" ca="1" si="104"/>
        <v>1231</v>
      </c>
      <c r="N223" s="45" t="str">
        <f t="shared" si="105"/>
        <v/>
      </c>
      <c r="O223" s="45">
        <f t="shared" si="106"/>
        <v>1.0099999999999965</v>
      </c>
      <c r="P223" s="46">
        <f t="shared" si="107"/>
        <v>0.42996077973237823</v>
      </c>
      <c r="Q223" s="45">
        <f t="shared" si="108"/>
        <v>0.99999999999999645</v>
      </c>
      <c r="R223" s="45">
        <f t="shared" si="109"/>
        <v>2.0099999999999927</v>
      </c>
      <c r="S223" s="46">
        <f t="shared" si="110"/>
        <v>1.4299607797323746</v>
      </c>
    </row>
    <row r="224" spans="1:19" x14ac:dyDescent="0.25">
      <c r="D224">
        <v>0.01</v>
      </c>
      <c r="E224" s="71">
        <v>1418</v>
      </c>
      <c r="F224" s="67">
        <f t="shared" si="167"/>
        <v>0.59583333333333333</v>
      </c>
      <c r="G224" s="71">
        <v>1422</v>
      </c>
      <c r="H224" s="67">
        <f t="shared" si="166"/>
        <v>0.59861111111111109</v>
      </c>
      <c r="I224" s="44" t="str">
        <f t="shared" si="165"/>
        <v/>
      </c>
      <c r="J224" s="45">
        <f t="shared" si="164"/>
        <v>2.9999999999999893</v>
      </c>
      <c r="K224" s="45">
        <f t="shared" si="103"/>
        <v>3.9999999999999858</v>
      </c>
      <c r="L224" s="45">
        <f t="shared" si="121"/>
        <v>7</v>
      </c>
      <c r="M224" s="54">
        <f t="shared" ca="1" si="104"/>
        <v>1231</v>
      </c>
      <c r="N224" s="45" t="str">
        <f t="shared" si="105"/>
        <v/>
      </c>
      <c r="O224" s="45">
        <f t="shared" si="106"/>
        <v>1.5149999999999946</v>
      </c>
      <c r="P224" s="46">
        <f t="shared" si="107"/>
        <v>0.6449411695985674</v>
      </c>
      <c r="Q224" s="45">
        <f t="shared" si="108"/>
        <v>3.9999999999999862E-2</v>
      </c>
      <c r="R224" s="45">
        <f t="shared" si="109"/>
        <v>1.5549999999999944</v>
      </c>
      <c r="S224" s="46">
        <f t="shared" si="110"/>
        <v>0.68494116959856721</v>
      </c>
    </row>
    <row r="225" spans="1:19" x14ac:dyDescent="0.25">
      <c r="D225">
        <v>1</v>
      </c>
      <c r="E225" s="71">
        <v>1425</v>
      </c>
      <c r="F225" s="67">
        <f t="shared" si="167"/>
        <v>0.60069444444444442</v>
      </c>
      <c r="G225" s="71">
        <v>1426</v>
      </c>
      <c r="H225" s="67">
        <f t="shared" si="166"/>
        <v>0.60138888888888886</v>
      </c>
      <c r="I225" s="44" t="str">
        <f t="shared" si="165"/>
        <v/>
      </c>
      <c r="J225" s="45">
        <f t="shared" si="164"/>
        <v>2.9999999999999893</v>
      </c>
      <c r="K225" s="45">
        <f t="shared" si="103"/>
        <v>0.99999999999999645</v>
      </c>
      <c r="L225" s="45">
        <f t="shared" si="121"/>
        <v>8</v>
      </c>
      <c r="M225" s="54">
        <f t="shared" ca="1" si="104"/>
        <v>1231</v>
      </c>
      <c r="N225" s="45" t="str">
        <f t="shared" si="105"/>
        <v/>
      </c>
      <c r="O225" s="45">
        <f t="shared" si="106"/>
        <v>1.5149999999999946</v>
      </c>
      <c r="P225" s="46">
        <f t="shared" si="107"/>
        <v>0.6449411695985674</v>
      </c>
      <c r="Q225" s="45">
        <f t="shared" si="108"/>
        <v>0.99999999999999645</v>
      </c>
      <c r="R225" s="45">
        <f t="shared" si="109"/>
        <v>2.5149999999999908</v>
      </c>
      <c r="S225" s="46">
        <f t="shared" si="110"/>
        <v>1.6449411695985638</v>
      </c>
    </row>
    <row r="226" spans="1:19" x14ac:dyDescent="0.25">
      <c r="D226">
        <v>0.01</v>
      </c>
      <c r="E226" s="71">
        <v>1429</v>
      </c>
      <c r="F226" s="67">
        <f t="shared" si="167"/>
        <v>0.60347222222222219</v>
      </c>
      <c r="G226" s="71">
        <v>1433</v>
      </c>
      <c r="H226" s="67">
        <f t="shared" si="166"/>
        <v>0.60625000000000007</v>
      </c>
      <c r="I226" s="44" t="str">
        <f t="shared" si="165"/>
        <v/>
      </c>
      <c r="J226" s="45">
        <f t="shared" si="164"/>
        <v>4.9999999999998224</v>
      </c>
      <c r="K226" s="45">
        <f t="shared" si="103"/>
        <v>4.0000000000001457</v>
      </c>
      <c r="L226" s="45">
        <f t="shared" si="121"/>
        <v>9</v>
      </c>
      <c r="M226" s="54">
        <f t="shared" ca="1" si="104"/>
        <v>1231</v>
      </c>
      <c r="N226" s="45" t="str">
        <f t="shared" si="105"/>
        <v/>
      </c>
      <c r="O226" s="45">
        <f t="shared" si="106"/>
        <v>2.5249999999999102</v>
      </c>
      <c r="P226" s="46">
        <f t="shared" si="107"/>
        <v>1.0749019493309113</v>
      </c>
      <c r="Q226" s="45">
        <f t="shared" si="108"/>
        <v>4.0000000000001458E-2</v>
      </c>
      <c r="R226" s="45">
        <f t="shared" si="109"/>
        <v>2.5649999999999116</v>
      </c>
      <c r="S226" s="46">
        <f t="shared" si="110"/>
        <v>1.1149019493309127</v>
      </c>
    </row>
    <row r="227" spans="1:19" x14ac:dyDescent="0.25">
      <c r="D227">
        <v>1</v>
      </c>
      <c r="E227" s="71">
        <v>1438</v>
      </c>
      <c r="F227" s="67">
        <f t="shared" si="167"/>
        <v>0.60972222222222217</v>
      </c>
      <c r="G227" s="71">
        <v>1439</v>
      </c>
      <c r="H227" s="67">
        <f t="shared" si="166"/>
        <v>0.61041666666666672</v>
      </c>
      <c r="I227" s="44" t="str">
        <f t="shared" si="165"/>
        <v/>
      </c>
      <c r="J227" s="45">
        <f t="shared" si="164"/>
        <v>3.9999999999999858</v>
      </c>
      <c r="K227" s="45">
        <f t="shared" si="103"/>
        <v>1.0000000000001563</v>
      </c>
      <c r="L227" s="45">
        <f t="shared" si="121"/>
        <v>10</v>
      </c>
      <c r="M227" s="54">
        <f t="shared" ca="1" si="104"/>
        <v>1231</v>
      </c>
      <c r="N227" s="45" t="str">
        <f t="shared" si="105"/>
        <v/>
      </c>
      <c r="O227" s="45">
        <f t="shared" si="106"/>
        <v>2.0199999999999929</v>
      </c>
      <c r="P227" s="46">
        <f t="shared" si="107"/>
        <v>0.85992155946475646</v>
      </c>
      <c r="Q227" s="45">
        <f t="shared" si="108"/>
        <v>1.0000000000001563</v>
      </c>
      <c r="R227" s="45">
        <f t="shared" si="109"/>
        <v>3.0200000000001492</v>
      </c>
      <c r="S227" s="46">
        <f t="shared" si="110"/>
        <v>1.8599215594649128</v>
      </c>
    </row>
    <row r="228" spans="1:19" x14ac:dyDescent="0.25">
      <c r="D228">
        <v>0.01</v>
      </c>
      <c r="E228" s="71">
        <v>1443</v>
      </c>
      <c r="F228" s="67">
        <f t="shared" si="167"/>
        <v>0.61319444444444449</v>
      </c>
      <c r="G228" s="71">
        <v>1444</v>
      </c>
      <c r="H228" s="67">
        <f t="shared" si="166"/>
        <v>0.61388888888888882</v>
      </c>
      <c r="I228" s="44" t="str">
        <f t="shared" si="165"/>
        <v/>
      </c>
      <c r="J228" s="45">
        <f t="shared" si="164"/>
        <v>4.0000000000001457</v>
      </c>
      <c r="K228" s="45">
        <f t="shared" si="103"/>
        <v>0.99999999999983658</v>
      </c>
      <c r="L228" s="45">
        <f t="shared" si="121"/>
        <v>11</v>
      </c>
      <c r="M228" s="54">
        <f t="shared" ca="1" si="104"/>
        <v>1231</v>
      </c>
      <c r="N228" s="45" t="str">
        <f t="shared" si="105"/>
        <v/>
      </c>
      <c r="O228" s="45">
        <f t="shared" si="106"/>
        <v>2.0200000000000737</v>
      </c>
      <c r="P228" s="46">
        <f t="shared" si="107"/>
        <v>0.85992155946479087</v>
      </c>
      <c r="Q228" s="45">
        <f t="shared" si="108"/>
        <v>9.9999999999983661E-3</v>
      </c>
      <c r="R228" s="45">
        <f t="shared" si="109"/>
        <v>2.0300000000000722</v>
      </c>
      <c r="S228" s="46">
        <f t="shared" si="110"/>
        <v>0.86992155946478922</v>
      </c>
    </row>
    <row r="229" spans="1:19" x14ac:dyDescent="0.25">
      <c r="D229">
        <v>1</v>
      </c>
      <c r="E229" s="71">
        <v>1448</v>
      </c>
      <c r="F229" s="67">
        <f t="shared" si="167"/>
        <v>0.6166666666666667</v>
      </c>
      <c r="G229" s="71">
        <v>1449</v>
      </c>
      <c r="H229" s="67">
        <f t="shared" si="166"/>
        <v>0.61736111111111114</v>
      </c>
      <c r="I229" s="44" t="str">
        <f t="shared" si="165"/>
        <v/>
      </c>
      <c r="J229" s="45">
        <f t="shared" si="164"/>
        <v>2.9999999999999893</v>
      </c>
      <c r="K229" s="45">
        <f t="shared" si="103"/>
        <v>0.99999999999999645</v>
      </c>
      <c r="L229" s="45">
        <f t="shared" si="121"/>
        <v>12</v>
      </c>
      <c r="M229" s="54">
        <f t="shared" ca="1" si="104"/>
        <v>1231</v>
      </c>
      <c r="N229" s="45" t="str">
        <f t="shared" si="105"/>
        <v/>
      </c>
      <c r="O229" s="45">
        <f t="shared" si="106"/>
        <v>1.5149999999999946</v>
      </c>
      <c r="P229" s="46">
        <f t="shared" si="107"/>
        <v>0.6449411695985674</v>
      </c>
      <c r="Q229" s="45">
        <f t="shared" si="108"/>
        <v>0.99999999999999645</v>
      </c>
      <c r="R229" s="45">
        <f t="shared" si="109"/>
        <v>2.5149999999999908</v>
      </c>
      <c r="S229" s="46">
        <f t="shared" si="110"/>
        <v>1.6449411695985638</v>
      </c>
    </row>
    <row r="230" spans="1:19" x14ac:dyDescent="0.25">
      <c r="D230">
        <v>0.01</v>
      </c>
      <c r="E230" s="71">
        <v>1452</v>
      </c>
      <c r="F230" s="67">
        <f t="shared" si="167"/>
        <v>0.61944444444444446</v>
      </c>
      <c r="G230" s="71">
        <v>1500</v>
      </c>
      <c r="H230" s="67">
        <f t="shared" si="166"/>
        <v>0.625</v>
      </c>
      <c r="I230" s="44" t="str">
        <f t="shared" si="165"/>
        <v/>
      </c>
      <c r="J230" s="45">
        <f t="shared" si="164"/>
        <v>3.9999999999999858</v>
      </c>
      <c r="K230" s="45">
        <f t="shared" si="103"/>
        <v>7.9999999999999716</v>
      </c>
      <c r="L230" s="45">
        <f t="shared" si="121"/>
        <v>13</v>
      </c>
      <c r="M230" s="54">
        <f t="shared" ca="1" si="104"/>
        <v>1231</v>
      </c>
      <c r="N230" s="45" t="str">
        <f t="shared" si="105"/>
        <v/>
      </c>
      <c r="O230" s="45">
        <f t="shared" si="106"/>
        <v>2.0199999999999929</v>
      </c>
      <c r="P230" s="46">
        <f t="shared" si="107"/>
        <v>0.85992155946475646</v>
      </c>
      <c r="Q230" s="45">
        <f t="shared" si="108"/>
        <v>7.9999999999999724E-2</v>
      </c>
      <c r="R230" s="45">
        <f t="shared" si="109"/>
        <v>2.0999999999999925</v>
      </c>
      <c r="S230" s="46">
        <f t="shared" si="110"/>
        <v>0.9399215594647562</v>
      </c>
    </row>
    <row r="231" spans="1:19" x14ac:dyDescent="0.25">
      <c r="D231">
        <v>1</v>
      </c>
      <c r="E231" s="71">
        <v>1504</v>
      </c>
      <c r="F231" s="67">
        <f t="shared" si="167"/>
        <v>0.62777777777777777</v>
      </c>
      <c r="G231" s="71">
        <v>1505</v>
      </c>
      <c r="H231" s="67">
        <f t="shared" si="166"/>
        <v>0.62847222222222221</v>
      </c>
      <c r="I231" s="44" t="str">
        <f t="shared" si="165"/>
        <v/>
      </c>
      <c r="J231" s="45">
        <f t="shared" si="164"/>
        <v>2.9999999999999893</v>
      </c>
      <c r="K231" s="45">
        <f t="shared" si="103"/>
        <v>0.99999999999999645</v>
      </c>
      <c r="L231" s="45">
        <f t="shared" si="121"/>
        <v>14</v>
      </c>
      <c r="M231" s="54">
        <f t="shared" ca="1" si="104"/>
        <v>1231</v>
      </c>
      <c r="N231" s="45" t="str">
        <f t="shared" si="105"/>
        <v/>
      </c>
      <c r="O231" s="45">
        <f t="shared" si="106"/>
        <v>1.5149999999999946</v>
      </c>
      <c r="P231" s="46">
        <f t="shared" si="107"/>
        <v>0.6449411695985674</v>
      </c>
      <c r="Q231" s="45">
        <f t="shared" si="108"/>
        <v>0.99999999999999645</v>
      </c>
      <c r="R231" s="45">
        <f t="shared" si="109"/>
        <v>2.5149999999999908</v>
      </c>
      <c r="S231" s="46">
        <f t="shared" si="110"/>
        <v>1.6449411695985638</v>
      </c>
    </row>
    <row r="232" spans="1:19" x14ac:dyDescent="0.25">
      <c r="D232">
        <v>0.01</v>
      </c>
      <c r="E232" s="71">
        <v>1508</v>
      </c>
      <c r="F232" s="67">
        <f t="shared" si="167"/>
        <v>0.63055555555555554</v>
      </c>
      <c r="G232" s="71">
        <v>1511</v>
      </c>
      <c r="H232" s="67">
        <f t="shared" si="166"/>
        <v>0.63263888888888886</v>
      </c>
      <c r="I232" s="44" t="str">
        <f t="shared" si="165"/>
        <v/>
      </c>
      <c r="J232" s="45">
        <f t="shared" si="164"/>
        <v>5.0000000000001421</v>
      </c>
      <c r="K232" s="45">
        <f t="shared" si="103"/>
        <v>2.9999999999999893</v>
      </c>
      <c r="L232" s="45">
        <f t="shared" si="121"/>
        <v>15</v>
      </c>
      <c r="M232" s="54">
        <f t="shared" ca="1" si="104"/>
        <v>1231</v>
      </c>
      <c r="N232" s="45" t="str">
        <f t="shared" ref="N232:N284" si="168">IF(I232&lt;&gt;"",(I232-VALUE(CONCATENATE(LEFT(M232,LEN(M232)-2),":",RIGHT(M232,2))))*1440,"")</f>
        <v/>
      </c>
      <c r="O232" s="45">
        <f t="shared" si="106"/>
        <v>2.5250000000000719</v>
      </c>
      <c r="P232" s="46">
        <f t="shared" si="107"/>
        <v>1.0749019493309799</v>
      </c>
      <c r="Q232" s="45">
        <f t="shared" si="108"/>
        <v>2.9999999999999895E-2</v>
      </c>
      <c r="R232" s="45">
        <f t="shared" si="109"/>
        <v>2.5550000000000717</v>
      </c>
      <c r="S232" s="46">
        <f t="shared" si="110"/>
        <v>1.1049019493309797</v>
      </c>
    </row>
    <row r="233" spans="1:19" x14ac:dyDescent="0.25">
      <c r="D233">
        <v>1</v>
      </c>
      <c r="E233" s="71">
        <v>1516</v>
      </c>
      <c r="F233" s="67">
        <f t="shared" si="167"/>
        <v>0.63611111111111118</v>
      </c>
      <c r="G233" s="71">
        <v>1517</v>
      </c>
      <c r="H233" s="67">
        <f t="shared" si="166"/>
        <v>0.63680555555555551</v>
      </c>
      <c r="I233" s="44" t="str">
        <f t="shared" si="165"/>
        <v/>
      </c>
      <c r="J233" s="45">
        <f t="shared" si="164"/>
        <v>1.9999999999999929</v>
      </c>
      <c r="K233" s="45">
        <f t="shared" ref="K233:K284" si="169">(H233-F233)*1440</f>
        <v>0.99999999999983658</v>
      </c>
      <c r="L233" s="45">
        <f t="shared" ref="L233:L284" si="170">IF(A233&lt;&gt;"",1,L232+1)</f>
        <v>16</v>
      </c>
      <c r="M233" s="54">
        <f t="shared" ref="M233:M296" ca="1" si="171">OFFSET(B233,-L233+1,0)</f>
        <v>1231</v>
      </c>
      <c r="N233" s="45" t="str">
        <f t="shared" si="168"/>
        <v/>
      </c>
      <c r="O233" s="45">
        <f t="shared" ref="O233:O284" si="172">IF(J233&lt;&gt;"",(D233+D234)*J233/2,D233*5/2)</f>
        <v>1.0099999999999965</v>
      </c>
      <c r="P233" s="46">
        <f t="shared" ref="P233:P284" si="173">IF(J233&lt;&gt;"",(D234-D233)*J233/LN((D234+0.000001)/(D233+0.000001)),-5*(D233-0.000001)/(LN(1/D233)-13.8155))</f>
        <v>0.42996077973237823</v>
      </c>
      <c r="Q233" s="45">
        <f t="shared" ref="Q233:Q284" si="174">(D233*K233)</f>
        <v>0.99999999999983658</v>
      </c>
      <c r="R233" s="45">
        <f t="shared" ref="R233:R284" si="175">O233+Q233</f>
        <v>2.0099999999998328</v>
      </c>
      <c r="S233" s="46">
        <f t="shared" ref="S233:S284" si="176">P233+Q233</f>
        <v>1.4299607797322147</v>
      </c>
    </row>
    <row r="234" spans="1:19" x14ac:dyDescent="0.25">
      <c r="D234">
        <v>0.01</v>
      </c>
      <c r="E234" s="71">
        <v>1519</v>
      </c>
      <c r="F234" s="67">
        <f t="shared" si="167"/>
        <v>0.6381944444444444</v>
      </c>
      <c r="G234" s="71">
        <v>1523</v>
      </c>
      <c r="H234" s="67">
        <f t="shared" si="166"/>
        <v>0.64097222222222217</v>
      </c>
      <c r="I234" s="44" t="str">
        <f t="shared" si="165"/>
        <v/>
      </c>
      <c r="J234" s="45">
        <f t="shared" si="164"/>
        <v>5.0000000000001421</v>
      </c>
      <c r="K234" s="45">
        <f t="shared" si="169"/>
        <v>3.9999999999999858</v>
      </c>
      <c r="L234" s="45">
        <f t="shared" si="170"/>
        <v>17</v>
      </c>
      <c r="M234" s="54">
        <f t="shared" ca="1" si="171"/>
        <v>1231</v>
      </c>
      <c r="N234" s="45" t="str">
        <f t="shared" si="168"/>
        <v/>
      </c>
      <c r="O234" s="45">
        <f t="shared" si="172"/>
        <v>2.5250000000000719</v>
      </c>
      <c r="P234" s="46">
        <f t="shared" si="173"/>
        <v>1.0749019493309799</v>
      </c>
      <c r="Q234" s="45">
        <f t="shared" si="174"/>
        <v>3.9999999999999862E-2</v>
      </c>
      <c r="R234" s="45">
        <f t="shared" si="175"/>
        <v>2.5650000000000719</v>
      </c>
      <c r="S234" s="46">
        <f t="shared" si="176"/>
        <v>1.1149019493309797</v>
      </c>
    </row>
    <row r="235" spans="1:19" x14ac:dyDescent="0.25">
      <c r="D235">
        <v>1</v>
      </c>
      <c r="E235" s="71">
        <v>1528</v>
      </c>
      <c r="F235" s="67">
        <f>VALUE(CONCATENATE(LEFT(E235,LEN(E235)-2),":",RIGHT(E235,2)))</f>
        <v>0.64444444444444449</v>
      </c>
      <c r="G235" s="71">
        <v>1529</v>
      </c>
      <c r="H235" s="67">
        <f t="shared" si="166"/>
        <v>0.64513888888888882</v>
      </c>
      <c r="I235" s="44" t="str">
        <f t="shared" si="165"/>
        <v/>
      </c>
      <c r="J235" s="45">
        <f t="shared" si="164"/>
        <v>5.0000000000001421</v>
      </c>
      <c r="K235" s="45">
        <f t="shared" si="169"/>
        <v>0.99999999999983658</v>
      </c>
      <c r="L235" s="45">
        <f t="shared" si="170"/>
        <v>18</v>
      </c>
      <c r="M235" s="54">
        <f t="shared" ca="1" si="171"/>
        <v>1231</v>
      </c>
      <c r="N235" s="45" t="str">
        <f t="shared" si="168"/>
        <v/>
      </c>
      <c r="O235" s="45">
        <f t="shared" si="172"/>
        <v>2.5250000000000719</v>
      </c>
      <c r="P235" s="46">
        <f t="shared" si="173"/>
        <v>1.0749019493309799</v>
      </c>
      <c r="Q235" s="45">
        <f t="shared" si="174"/>
        <v>0.99999999999983658</v>
      </c>
      <c r="R235" s="45">
        <f t="shared" si="175"/>
        <v>3.5249999999999084</v>
      </c>
      <c r="S235" s="46">
        <f t="shared" si="176"/>
        <v>2.0749019493308163</v>
      </c>
    </row>
    <row r="236" spans="1:19" x14ac:dyDescent="0.25">
      <c r="D236">
        <v>0.01</v>
      </c>
      <c r="E236" s="71">
        <v>1534</v>
      </c>
      <c r="F236" s="67">
        <f t="shared" ref="F236:F299" si="177">VALUE(CONCATENATE(LEFT(E236,LEN(E236)-2),":",RIGHT(E236,2)))</f>
        <v>0.64861111111111114</v>
      </c>
      <c r="G236" s="71">
        <v>1535</v>
      </c>
      <c r="H236" s="67">
        <f t="shared" si="166"/>
        <v>0.64930555555555558</v>
      </c>
      <c r="I236" s="44" t="str">
        <f t="shared" si="165"/>
        <v/>
      </c>
      <c r="J236" s="45">
        <f t="shared" si="164"/>
        <v>3.9999999999999858</v>
      </c>
      <c r="K236" s="45">
        <f t="shared" si="169"/>
        <v>0.99999999999999645</v>
      </c>
      <c r="L236" s="45">
        <f t="shared" si="170"/>
        <v>19</v>
      </c>
      <c r="M236" s="54">
        <f t="shared" ca="1" si="171"/>
        <v>1231</v>
      </c>
      <c r="N236" s="45" t="str">
        <f t="shared" si="168"/>
        <v/>
      </c>
      <c r="O236" s="45">
        <f t="shared" si="172"/>
        <v>2.0199999999999929</v>
      </c>
      <c r="P236" s="46">
        <f t="shared" si="173"/>
        <v>0.85992155946475646</v>
      </c>
      <c r="Q236" s="45">
        <f t="shared" si="174"/>
        <v>9.9999999999999655E-3</v>
      </c>
      <c r="R236" s="45">
        <f t="shared" si="175"/>
        <v>2.0299999999999927</v>
      </c>
      <c r="S236" s="46">
        <f t="shared" si="176"/>
        <v>0.86992155946475647</v>
      </c>
    </row>
    <row r="237" spans="1:19" x14ac:dyDescent="0.25">
      <c r="D237">
        <v>1</v>
      </c>
      <c r="E237" s="71">
        <v>1539</v>
      </c>
      <c r="F237" s="67">
        <f t="shared" si="177"/>
        <v>0.65208333333333335</v>
      </c>
      <c r="G237" s="71">
        <v>1540</v>
      </c>
      <c r="H237" s="67">
        <f t="shared" si="166"/>
        <v>0.65277777777777779</v>
      </c>
      <c r="I237" s="44" t="str">
        <f t="shared" si="165"/>
        <v/>
      </c>
      <c r="J237" s="45">
        <f t="shared" si="164"/>
        <v>0.99999999999999645</v>
      </c>
      <c r="K237" s="45">
        <f t="shared" si="169"/>
        <v>0.99999999999999645</v>
      </c>
      <c r="L237" s="45">
        <f t="shared" si="170"/>
        <v>20</v>
      </c>
      <c r="M237" s="54">
        <f t="shared" ca="1" si="171"/>
        <v>1231</v>
      </c>
      <c r="N237" s="45" t="str">
        <f t="shared" si="168"/>
        <v/>
      </c>
      <c r="O237" s="45">
        <f t="shared" si="172"/>
        <v>0.50499999999999823</v>
      </c>
      <c r="P237" s="46">
        <f t="shared" si="173"/>
        <v>0.21498038986618911</v>
      </c>
      <c r="Q237" s="45">
        <f t="shared" si="174"/>
        <v>0.99999999999999645</v>
      </c>
      <c r="R237" s="45">
        <f t="shared" si="175"/>
        <v>1.5049999999999946</v>
      </c>
      <c r="S237" s="46">
        <f t="shared" si="176"/>
        <v>1.2149803898661855</v>
      </c>
    </row>
    <row r="238" spans="1:19" x14ac:dyDescent="0.25">
      <c r="D238">
        <v>0.01</v>
      </c>
      <c r="E238" s="71">
        <v>1541</v>
      </c>
      <c r="F238" s="67">
        <f t="shared" si="177"/>
        <v>0.65347222222222223</v>
      </c>
      <c r="G238" s="71">
        <v>1546</v>
      </c>
      <c r="H238" s="67">
        <f t="shared" si="166"/>
        <v>0.65694444444444444</v>
      </c>
      <c r="I238" s="44" t="str">
        <f t="shared" si="165"/>
        <v/>
      </c>
      <c r="J238" s="45">
        <f t="shared" si="164"/>
        <v>3.9999999999999858</v>
      </c>
      <c r="K238" s="45">
        <f t="shared" si="169"/>
        <v>4.9999999999999822</v>
      </c>
      <c r="L238" s="45">
        <f t="shared" si="170"/>
        <v>21</v>
      </c>
      <c r="M238" s="54">
        <f t="shared" ca="1" si="171"/>
        <v>1231</v>
      </c>
      <c r="N238" s="45" t="str">
        <f t="shared" si="168"/>
        <v/>
      </c>
      <c r="O238" s="45">
        <f t="shared" si="172"/>
        <v>2.0199999999999929</v>
      </c>
      <c r="P238" s="46">
        <f t="shared" si="173"/>
        <v>0.85992155946475646</v>
      </c>
      <c r="Q238" s="45">
        <f t="shared" si="174"/>
        <v>4.9999999999999822E-2</v>
      </c>
      <c r="R238" s="45">
        <f t="shared" si="175"/>
        <v>2.0699999999999927</v>
      </c>
      <c r="S238" s="46">
        <f t="shared" si="176"/>
        <v>0.90992155946475628</v>
      </c>
    </row>
    <row r="239" spans="1:19" x14ac:dyDescent="0.25">
      <c r="D239">
        <v>1</v>
      </c>
      <c r="E239" s="71">
        <v>1550</v>
      </c>
      <c r="F239" s="67">
        <f t="shared" si="177"/>
        <v>0.65972222222222221</v>
      </c>
      <c r="G239" s="71">
        <v>1551</v>
      </c>
      <c r="H239" s="67">
        <f t="shared" si="166"/>
        <v>0.66041666666666665</v>
      </c>
      <c r="I239" s="44">
        <f t="shared" si="165"/>
        <v>0.66388888888888886</v>
      </c>
      <c r="J239" s="45" t="str">
        <f>IF(AND(OR(AND(A239&lt;&gt;"",A240=""),AND(A239="",A240="")),D240&lt;&gt;""),(F240-H239)*1440,"")</f>
        <v/>
      </c>
      <c r="K239" s="45">
        <f t="shared" si="169"/>
        <v>0.99999999999999645</v>
      </c>
      <c r="L239" s="45">
        <f t="shared" si="170"/>
        <v>22</v>
      </c>
      <c r="M239" s="54">
        <f t="shared" ca="1" si="171"/>
        <v>1231</v>
      </c>
      <c r="N239" s="45">
        <f t="shared" ca="1" si="168"/>
        <v>204.99999999999991</v>
      </c>
      <c r="O239" s="45">
        <f t="shared" si="172"/>
        <v>2.5</v>
      </c>
      <c r="P239" s="46">
        <f t="shared" si="173"/>
        <v>0.36191198291773735</v>
      </c>
      <c r="Q239" s="45">
        <f t="shared" si="174"/>
        <v>0.99999999999999645</v>
      </c>
      <c r="R239" s="45">
        <f t="shared" si="175"/>
        <v>3.4999999999999964</v>
      </c>
      <c r="S239" s="46">
        <f t="shared" si="176"/>
        <v>1.3619119829177337</v>
      </c>
    </row>
    <row r="240" spans="1:19" x14ac:dyDescent="0.25">
      <c r="A240" s="77">
        <v>36440</v>
      </c>
      <c r="B240">
        <v>922</v>
      </c>
      <c r="D240">
        <v>0.01</v>
      </c>
      <c r="E240" s="71">
        <v>954</v>
      </c>
      <c r="F240" s="67">
        <f t="shared" si="177"/>
        <v>0.41250000000000003</v>
      </c>
      <c r="G240" s="71">
        <v>955</v>
      </c>
      <c r="H240" s="67">
        <f t="shared" si="166"/>
        <v>0.41319444444444442</v>
      </c>
      <c r="I240" s="44" t="str">
        <f t="shared" si="165"/>
        <v/>
      </c>
      <c r="J240" s="45">
        <f t="shared" ref="J240:J284" si="178">IF(AND(OR(AND(A240&lt;&gt;"",A241=""),AND(A240="",A241="")),D241&lt;&gt;""),(F241-H240)*1440,"")</f>
        <v>3.9999999999999858</v>
      </c>
      <c r="K240" s="45">
        <f t="shared" si="169"/>
        <v>0.99999999999991651</v>
      </c>
      <c r="L240" s="45">
        <f t="shared" si="170"/>
        <v>1</v>
      </c>
      <c r="M240" s="54">
        <f t="shared" ca="1" si="171"/>
        <v>922</v>
      </c>
      <c r="N240" s="45" t="str">
        <f t="shared" si="168"/>
        <v/>
      </c>
      <c r="O240" s="45">
        <f t="shared" si="172"/>
        <v>0.21999999999999922</v>
      </c>
      <c r="P240" s="46">
        <f t="shared" si="173"/>
        <v>0.15635212440691129</v>
      </c>
      <c r="Q240" s="45">
        <f t="shared" si="174"/>
        <v>9.9999999999991658E-3</v>
      </c>
      <c r="R240" s="45">
        <f t="shared" si="175"/>
        <v>0.2299999999999984</v>
      </c>
      <c r="S240" s="46">
        <f t="shared" si="176"/>
        <v>0.16635212440691047</v>
      </c>
    </row>
    <row r="241" spans="1:19" x14ac:dyDescent="0.25">
      <c r="D241">
        <v>0.1</v>
      </c>
      <c r="E241" s="71">
        <v>959</v>
      </c>
      <c r="F241" s="67">
        <f t="shared" si="177"/>
        <v>0.41597222222222219</v>
      </c>
      <c r="G241" s="71">
        <v>1042</v>
      </c>
      <c r="H241" s="67">
        <f t="shared" si="166"/>
        <v>0.4458333333333333</v>
      </c>
      <c r="I241" s="44" t="str">
        <f t="shared" si="165"/>
        <v/>
      </c>
      <c r="J241" s="45">
        <f t="shared" si="178"/>
        <v>8.0000000000000515</v>
      </c>
      <c r="K241" s="45">
        <f t="shared" si="169"/>
        <v>43.000000000000007</v>
      </c>
      <c r="L241" s="45">
        <f t="shared" si="170"/>
        <v>2</v>
      </c>
      <c r="M241" s="54">
        <f t="shared" ca="1" si="171"/>
        <v>922</v>
      </c>
      <c r="N241" s="45" t="str">
        <f t="shared" si="168"/>
        <v/>
      </c>
      <c r="O241" s="45">
        <f t="shared" si="172"/>
        <v>240.40000000000154</v>
      </c>
      <c r="P241" s="46">
        <f t="shared" si="173"/>
        <v>74.911054785093782</v>
      </c>
      <c r="Q241" s="45">
        <f t="shared" si="174"/>
        <v>4.3000000000000007</v>
      </c>
      <c r="R241" s="45">
        <f t="shared" si="175"/>
        <v>244.70000000000155</v>
      </c>
      <c r="S241" s="46">
        <f t="shared" si="176"/>
        <v>79.211054785093779</v>
      </c>
    </row>
    <row r="242" spans="1:19" x14ac:dyDescent="0.25">
      <c r="D242">
        <v>60</v>
      </c>
      <c r="E242" s="71">
        <v>1050</v>
      </c>
      <c r="F242" s="67">
        <f t="shared" si="177"/>
        <v>0.4513888888888889</v>
      </c>
      <c r="G242" s="71">
        <v>1107</v>
      </c>
      <c r="H242" s="67">
        <f t="shared" si="166"/>
        <v>0.46319444444444446</v>
      </c>
      <c r="I242" s="44" t="str">
        <f t="shared" si="165"/>
        <v/>
      </c>
      <c r="J242" s="45">
        <f t="shared" si="178"/>
        <v>9.9999999999999645</v>
      </c>
      <c r="K242" s="45">
        <f t="shared" si="169"/>
        <v>17.000000000000021</v>
      </c>
      <c r="L242" s="45">
        <f t="shared" si="170"/>
        <v>3</v>
      </c>
      <c r="M242" s="54">
        <f t="shared" ca="1" si="171"/>
        <v>922</v>
      </c>
      <c r="N242" s="45" t="str">
        <f t="shared" si="168"/>
        <v/>
      </c>
      <c r="O242" s="45">
        <f t="shared" si="172"/>
        <v>300.49999999999892</v>
      </c>
      <c r="P242" s="46">
        <f t="shared" si="173"/>
        <v>93.6388184813663</v>
      </c>
      <c r="Q242" s="45">
        <f t="shared" si="174"/>
        <v>1020.0000000000013</v>
      </c>
      <c r="R242" s="45">
        <f t="shared" si="175"/>
        <v>1320.5000000000002</v>
      </c>
      <c r="S242" s="46">
        <f t="shared" si="176"/>
        <v>1113.6388184813675</v>
      </c>
    </row>
    <row r="243" spans="1:19" x14ac:dyDescent="0.25">
      <c r="D243">
        <v>0.1</v>
      </c>
      <c r="E243" s="71">
        <v>1117</v>
      </c>
      <c r="F243" s="67">
        <f t="shared" si="177"/>
        <v>0.47013888888888888</v>
      </c>
      <c r="G243" s="71">
        <v>1128</v>
      </c>
      <c r="H243" s="67">
        <f t="shared" si="166"/>
        <v>0.4777777777777778</v>
      </c>
      <c r="I243" s="44">
        <f t="shared" si="165"/>
        <v>0.48125000000000001</v>
      </c>
      <c r="J243" s="45" t="str">
        <f t="shared" si="178"/>
        <v/>
      </c>
      <c r="K243" s="45">
        <f t="shared" si="169"/>
        <v>11.000000000000041</v>
      </c>
      <c r="L243" s="45">
        <f t="shared" si="170"/>
        <v>4</v>
      </c>
      <c r="M243" s="54">
        <f t="shared" ca="1" si="171"/>
        <v>922</v>
      </c>
      <c r="N243" s="45">
        <f t="shared" ca="1" si="168"/>
        <v>131</v>
      </c>
      <c r="O243" s="45">
        <f t="shared" si="172"/>
        <v>0.25</v>
      </c>
      <c r="P243" s="46">
        <f t="shared" si="173"/>
        <v>4.342905372259271E-2</v>
      </c>
      <c r="Q243" s="45">
        <f t="shared" si="174"/>
        <v>1.1000000000000041</v>
      </c>
      <c r="R243" s="45">
        <f t="shared" si="175"/>
        <v>1.3500000000000041</v>
      </c>
      <c r="S243" s="46">
        <f t="shared" si="176"/>
        <v>1.1434290537225968</v>
      </c>
    </row>
    <row r="244" spans="1:19" x14ac:dyDescent="0.25">
      <c r="A244" s="77">
        <v>36447</v>
      </c>
      <c r="B244">
        <v>1331</v>
      </c>
      <c r="D244">
        <v>0.01</v>
      </c>
      <c r="E244" s="71">
        <v>1508</v>
      </c>
      <c r="F244" s="67">
        <f t="shared" si="177"/>
        <v>0.63055555555555554</v>
      </c>
      <c r="G244" s="71">
        <v>1519</v>
      </c>
      <c r="H244" s="67">
        <f t="shared" si="166"/>
        <v>0.6381944444444444</v>
      </c>
      <c r="I244" s="44" t="str">
        <f t="shared" si="165"/>
        <v/>
      </c>
      <c r="J244" s="45">
        <f t="shared" si="178"/>
        <v>5.0000000000001421</v>
      </c>
      <c r="K244" s="45">
        <f t="shared" si="169"/>
        <v>10.999999999999961</v>
      </c>
      <c r="L244" s="45">
        <f t="shared" si="170"/>
        <v>1</v>
      </c>
      <c r="M244" s="54">
        <f t="shared" ca="1" si="171"/>
        <v>1331</v>
      </c>
      <c r="N244" s="45" t="str">
        <f t="shared" si="168"/>
        <v/>
      </c>
      <c r="O244" s="45">
        <f t="shared" si="172"/>
        <v>6.2500000000001776E-2</v>
      </c>
      <c r="P244" s="46">
        <f t="shared" si="173"/>
        <v>6.1662655431026669E-2</v>
      </c>
      <c r="Q244" s="45">
        <f t="shared" si="174"/>
        <v>0.10999999999999961</v>
      </c>
      <c r="R244" s="45">
        <f t="shared" si="175"/>
        <v>0.17250000000000137</v>
      </c>
      <c r="S244" s="46">
        <f t="shared" si="176"/>
        <v>0.17166265543102627</v>
      </c>
    </row>
    <row r="245" spans="1:19" x14ac:dyDescent="0.25">
      <c r="D245">
        <v>1.4999999999999999E-2</v>
      </c>
      <c r="E245" s="71">
        <v>1524</v>
      </c>
      <c r="F245" s="67">
        <f t="shared" si="177"/>
        <v>0.64166666666666672</v>
      </c>
      <c r="G245" s="71">
        <v>1529</v>
      </c>
      <c r="H245" s="67">
        <f t="shared" si="166"/>
        <v>0.64513888888888882</v>
      </c>
      <c r="I245" s="44" t="str">
        <f t="shared" si="165"/>
        <v/>
      </c>
      <c r="J245" s="45">
        <f t="shared" si="178"/>
        <v>4.0000000000001457</v>
      </c>
      <c r="K245" s="45">
        <f t="shared" si="169"/>
        <v>4.9999999999998224</v>
      </c>
      <c r="L245" s="45">
        <f t="shared" si="170"/>
        <v>2</v>
      </c>
      <c r="M245" s="54">
        <f t="shared" ca="1" si="171"/>
        <v>1331</v>
      </c>
      <c r="N245" s="45" t="str">
        <f t="shared" si="168"/>
        <v/>
      </c>
      <c r="O245" s="45">
        <f t="shared" si="172"/>
        <v>7.000000000000256E-2</v>
      </c>
      <c r="P245" s="46">
        <f t="shared" si="173"/>
        <v>6.9525217597248043E-2</v>
      </c>
      <c r="Q245" s="45">
        <f t="shared" si="174"/>
        <v>7.4999999999997333E-2</v>
      </c>
      <c r="R245" s="45">
        <f t="shared" si="175"/>
        <v>0.14499999999999991</v>
      </c>
      <c r="S245" s="46">
        <f t="shared" si="176"/>
        <v>0.14452521759724538</v>
      </c>
    </row>
    <row r="246" spans="1:19" x14ac:dyDescent="0.25">
      <c r="D246">
        <v>0.02</v>
      </c>
      <c r="E246" s="71">
        <v>1533</v>
      </c>
      <c r="F246" s="67">
        <f t="shared" si="177"/>
        <v>0.6479166666666667</v>
      </c>
      <c r="G246" s="71">
        <v>1536</v>
      </c>
      <c r="H246" s="67">
        <f t="shared" si="166"/>
        <v>0.65</v>
      </c>
      <c r="I246" s="44">
        <f t="shared" si="165"/>
        <v>0.65347222222222223</v>
      </c>
      <c r="J246" s="45" t="str">
        <f t="shared" si="178"/>
        <v/>
      </c>
      <c r="K246" s="54">
        <f>(H246-F246)*1440</f>
        <v>2.9999999999999893</v>
      </c>
      <c r="L246" s="45">
        <f t="shared" si="170"/>
        <v>3</v>
      </c>
      <c r="M246" s="54">
        <f t="shared" ca="1" si="171"/>
        <v>1331</v>
      </c>
      <c r="N246" s="45">
        <f t="shared" ca="1" si="168"/>
        <v>130.00000000000003</v>
      </c>
      <c r="O246" s="45">
        <f t="shared" si="172"/>
        <v>0.05</v>
      </c>
      <c r="P246" s="46">
        <f t="shared" si="173"/>
        <v>1.0096958881694557E-2</v>
      </c>
      <c r="Q246" s="45">
        <f>(D246*K246)</f>
        <v>5.999999999999979E-2</v>
      </c>
      <c r="R246" s="45">
        <f t="shared" si="175"/>
        <v>0.10999999999999979</v>
      </c>
      <c r="S246" s="46">
        <f t="shared" si="176"/>
        <v>7.0096958881694343E-2</v>
      </c>
    </row>
    <row r="247" spans="1:19" x14ac:dyDescent="0.25">
      <c r="A247" s="77">
        <v>36453</v>
      </c>
      <c r="B247">
        <v>941</v>
      </c>
      <c r="D247">
        <v>0.01</v>
      </c>
      <c r="E247" s="71">
        <v>1337</v>
      </c>
      <c r="F247" s="67">
        <f t="shared" si="177"/>
        <v>0.56736111111111109</v>
      </c>
      <c r="G247" s="71">
        <v>1350</v>
      </c>
      <c r="H247" s="67">
        <f t="shared" si="166"/>
        <v>0.57638888888888895</v>
      </c>
      <c r="I247" s="44" t="str">
        <f t="shared" si="165"/>
        <v/>
      </c>
      <c r="J247" s="45">
        <f t="shared" si="178"/>
        <v>4.9999999999998224</v>
      </c>
      <c r="K247" s="45">
        <f t="shared" si="169"/>
        <v>13.000000000000114</v>
      </c>
      <c r="L247" s="45">
        <f t="shared" si="170"/>
        <v>1</v>
      </c>
      <c r="M247" s="54">
        <f t="shared" ca="1" si="171"/>
        <v>941</v>
      </c>
      <c r="N247" s="45" t="str">
        <f t="shared" si="168"/>
        <v/>
      </c>
      <c r="O247" s="45">
        <f t="shared" si="172"/>
        <v>7.4999999999997333E-2</v>
      </c>
      <c r="P247" s="46">
        <f t="shared" si="173"/>
        <v>7.2139955451990145E-2</v>
      </c>
      <c r="Q247" s="45">
        <f t="shared" si="174"/>
        <v>0.13000000000000114</v>
      </c>
      <c r="R247" s="45">
        <f t="shared" si="175"/>
        <v>0.20499999999999846</v>
      </c>
      <c r="S247" s="46">
        <f t="shared" si="176"/>
        <v>0.20213995545199129</v>
      </c>
    </row>
    <row r="248" spans="1:19" x14ac:dyDescent="0.25">
      <c r="D248">
        <v>0.02</v>
      </c>
      <c r="E248" s="71">
        <v>1355</v>
      </c>
      <c r="F248" s="67">
        <f t="shared" si="177"/>
        <v>0.57986111111111105</v>
      </c>
      <c r="G248" s="71">
        <v>1411</v>
      </c>
      <c r="H248" s="67">
        <f t="shared" si="166"/>
        <v>0.59097222222222223</v>
      </c>
      <c r="I248" s="44" t="str">
        <f t="shared" si="165"/>
        <v/>
      </c>
      <c r="J248" s="45">
        <f t="shared" si="178"/>
        <v>4.9999999999999822</v>
      </c>
      <c r="K248" s="45">
        <f t="shared" si="169"/>
        <v>16.000000000000103</v>
      </c>
      <c r="L248" s="45">
        <f t="shared" si="170"/>
        <v>2</v>
      </c>
      <c r="M248" s="54">
        <f t="shared" ca="1" si="171"/>
        <v>941</v>
      </c>
      <c r="N248" s="45" t="str">
        <f t="shared" si="168"/>
        <v/>
      </c>
      <c r="O248" s="45">
        <f t="shared" si="172"/>
        <v>2.5499999999999909</v>
      </c>
      <c r="P248" s="46">
        <f t="shared" si="173"/>
        <v>1.2525645598963215</v>
      </c>
      <c r="Q248" s="45">
        <f>(D248*K248)</f>
        <v>0.32000000000000206</v>
      </c>
      <c r="R248" s="45">
        <f t="shared" si="175"/>
        <v>2.869999999999993</v>
      </c>
      <c r="S248" s="46">
        <f t="shared" si="176"/>
        <v>1.5725645598963236</v>
      </c>
    </row>
    <row r="249" spans="1:19" x14ac:dyDescent="0.25">
      <c r="D249">
        <v>1</v>
      </c>
      <c r="E249" s="71">
        <v>1416</v>
      </c>
      <c r="F249" s="67">
        <f t="shared" si="177"/>
        <v>0.59444444444444444</v>
      </c>
      <c r="G249" s="71">
        <v>1417</v>
      </c>
      <c r="H249" s="67">
        <f t="shared" si="166"/>
        <v>0.59513888888888888</v>
      </c>
      <c r="I249" s="44" t="str">
        <f t="shared" si="165"/>
        <v/>
      </c>
      <c r="J249" s="45">
        <f t="shared" si="178"/>
        <v>6.9999999999999751</v>
      </c>
      <c r="K249" s="45">
        <f t="shared" si="169"/>
        <v>0.99999999999999645</v>
      </c>
      <c r="L249" s="45">
        <f t="shared" si="170"/>
        <v>3</v>
      </c>
      <c r="M249" s="54">
        <f t="shared" ca="1" si="171"/>
        <v>941</v>
      </c>
      <c r="N249" s="45" t="str">
        <f t="shared" si="168"/>
        <v/>
      </c>
      <c r="O249" s="45">
        <f t="shared" si="172"/>
        <v>3.5699999999999874</v>
      </c>
      <c r="P249" s="46">
        <f t="shared" si="173"/>
        <v>1.7535903838548501</v>
      </c>
      <c r="Q249" s="45">
        <f t="shared" si="174"/>
        <v>0.99999999999999645</v>
      </c>
      <c r="R249" s="45">
        <f t="shared" si="175"/>
        <v>4.5699999999999843</v>
      </c>
      <c r="S249" s="46">
        <f t="shared" si="176"/>
        <v>2.7535903838548466</v>
      </c>
    </row>
    <row r="250" spans="1:19" x14ac:dyDescent="0.25">
      <c r="D250">
        <v>0.02</v>
      </c>
      <c r="E250" s="71">
        <v>1424</v>
      </c>
      <c r="F250" s="67">
        <f t="shared" si="177"/>
        <v>0.6</v>
      </c>
      <c r="G250" s="71">
        <v>1425</v>
      </c>
      <c r="H250" s="67">
        <f t="shared" si="166"/>
        <v>0.60069444444444442</v>
      </c>
      <c r="I250" s="44" t="str">
        <f t="shared" si="165"/>
        <v/>
      </c>
      <c r="J250" s="45">
        <f t="shared" si="178"/>
        <v>6.0000000000001386</v>
      </c>
      <c r="K250" s="54">
        <f>(H250-F250)*1440</f>
        <v>0.99999999999999645</v>
      </c>
      <c r="L250" s="45">
        <f t="shared" si="170"/>
        <v>4</v>
      </c>
      <c r="M250" s="54">
        <f t="shared" ca="1" si="171"/>
        <v>941</v>
      </c>
      <c r="N250" s="45" t="str">
        <f t="shared" si="168"/>
        <v/>
      </c>
      <c r="O250" s="45">
        <f t="shared" si="172"/>
        <v>3.0600000000000707</v>
      </c>
      <c r="P250" s="46">
        <f t="shared" si="173"/>
        <v>1.5030774718756259</v>
      </c>
      <c r="Q250" s="45">
        <f t="shared" si="174"/>
        <v>1.9999999999999931E-2</v>
      </c>
      <c r="R250" s="45">
        <f t="shared" si="175"/>
        <v>3.0800000000000707</v>
      </c>
      <c r="S250" s="46">
        <f t="shared" si="176"/>
        <v>1.5230774718756259</v>
      </c>
    </row>
    <row r="251" spans="1:19" x14ac:dyDescent="0.25">
      <c r="D251">
        <v>1</v>
      </c>
      <c r="E251" s="71">
        <v>1431</v>
      </c>
      <c r="F251" s="67">
        <f t="shared" si="177"/>
        <v>0.60486111111111118</v>
      </c>
      <c r="G251" s="71">
        <v>1432</v>
      </c>
      <c r="H251" s="67">
        <f t="shared" si="166"/>
        <v>0.60555555555555551</v>
      </c>
      <c r="I251" s="44" t="str">
        <f t="shared" si="165"/>
        <v/>
      </c>
      <c r="J251" s="45">
        <f t="shared" si="178"/>
        <v>5.9999999999999787</v>
      </c>
      <c r="K251" s="45">
        <f t="shared" si="169"/>
        <v>0.99999999999983658</v>
      </c>
      <c r="L251" s="45">
        <f t="shared" si="170"/>
        <v>5</v>
      </c>
      <c r="M251" s="54">
        <f t="shared" ca="1" si="171"/>
        <v>941</v>
      </c>
      <c r="N251" s="45" t="str">
        <f t="shared" si="168"/>
        <v/>
      </c>
      <c r="O251" s="45">
        <f t="shared" si="172"/>
        <v>3.0599999999999894</v>
      </c>
      <c r="P251" s="46">
        <f t="shared" si="173"/>
        <v>1.5030774718755857</v>
      </c>
      <c r="Q251" s="45">
        <f t="shared" si="174"/>
        <v>0.99999999999983658</v>
      </c>
      <c r="R251" s="45">
        <f t="shared" si="175"/>
        <v>4.0599999999998264</v>
      </c>
      <c r="S251" s="46">
        <f t="shared" si="176"/>
        <v>2.5030774718754225</v>
      </c>
    </row>
    <row r="252" spans="1:19" x14ac:dyDescent="0.25">
      <c r="D252">
        <v>0.02</v>
      </c>
      <c r="E252" s="71">
        <v>1438</v>
      </c>
      <c r="F252" s="67">
        <f t="shared" si="177"/>
        <v>0.60972222222222217</v>
      </c>
      <c r="G252" s="71">
        <v>1440</v>
      </c>
      <c r="H252" s="67">
        <f t="shared" si="166"/>
        <v>0.61111111111111105</v>
      </c>
      <c r="I252" s="44" t="str">
        <f t="shared" si="165"/>
        <v/>
      </c>
      <c r="J252" s="45">
        <f t="shared" si="178"/>
        <v>5.0000000000001421</v>
      </c>
      <c r="K252" s="45">
        <f t="shared" si="169"/>
        <v>1.9999999999999929</v>
      </c>
      <c r="L252" s="45">
        <f t="shared" si="170"/>
        <v>6</v>
      </c>
      <c r="M252" s="54">
        <f t="shared" ca="1" si="171"/>
        <v>941</v>
      </c>
      <c r="N252" s="45" t="str">
        <f t="shared" si="168"/>
        <v/>
      </c>
      <c r="O252" s="45">
        <f t="shared" si="172"/>
        <v>2.5500000000000727</v>
      </c>
      <c r="P252" s="46">
        <f t="shared" si="173"/>
        <v>1.2525645598963615</v>
      </c>
      <c r="Q252" s="45">
        <f t="shared" si="174"/>
        <v>3.9999999999999862E-2</v>
      </c>
      <c r="R252" s="45">
        <f t="shared" si="175"/>
        <v>2.5900000000000727</v>
      </c>
      <c r="S252" s="46">
        <f t="shared" si="176"/>
        <v>1.2925645598963613</v>
      </c>
    </row>
    <row r="253" spans="1:19" x14ac:dyDescent="0.25">
      <c r="D253">
        <v>1</v>
      </c>
      <c r="E253" s="71">
        <v>1445</v>
      </c>
      <c r="F253" s="67">
        <f t="shared" si="177"/>
        <v>0.61458333333333337</v>
      </c>
      <c r="G253" s="71">
        <v>1446</v>
      </c>
      <c r="H253" s="67">
        <f t="shared" si="166"/>
        <v>0.61527777777777781</v>
      </c>
      <c r="I253" s="44" t="str">
        <f t="shared" si="165"/>
        <v/>
      </c>
      <c r="J253" s="45">
        <f t="shared" si="178"/>
        <v>6.9999999999999751</v>
      </c>
      <c r="K253" s="54">
        <f>(H253-F253)*1440</f>
        <v>0.99999999999999645</v>
      </c>
      <c r="L253" s="45">
        <f t="shared" si="170"/>
        <v>7</v>
      </c>
      <c r="M253" s="54">
        <f t="shared" ca="1" si="171"/>
        <v>941</v>
      </c>
      <c r="N253" s="45" t="str">
        <f t="shared" si="168"/>
        <v/>
      </c>
      <c r="O253" s="45">
        <f t="shared" si="172"/>
        <v>3.5699999999999874</v>
      </c>
      <c r="P253" s="46">
        <f t="shared" si="173"/>
        <v>1.7535903838548501</v>
      </c>
      <c r="Q253" s="45">
        <f t="shared" si="174"/>
        <v>0.99999999999999645</v>
      </c>
      <c r="R253" s="45">
        <f t="shared" si="175"/>
        <v>4.5699999999999843</v>
      </c>
      <c r="S253" s="46">
        <f t="shared" si="176"/>
        <v>2.7535903838548466</v>
      </c>
    </row>
    <row r="254" spans="1:19" x14ac:dyDescent="0.25">
      <c r="D254">
        <v>0.02</v>
      </c>
      <c r="E254" s="71">
        <v>1453</v>
      </c>
      <c r="F254" s="67">
        <f t="shared" si="177"/>
        <v>0.62013888888888891</v>
      </c>
      <c r="G254" s="71">
        <v>1456</v>
      </c>
      <c r="H254" s="67">
        <f t="shared" si="166"/>
        <v>0.62222222222222223</v>
      </c>
      <c r="I254" s="44" t="str">
        <f t="shared" si="165"/>
        <v/>
      </c>
      <c r="J254" s="45">
        <f t="shared" si="178"/>
        <v>4.9999999999999822</v>
      </c>
      <c r="K254" s="45">
        <f t="shared" si="169"/>
        <v>2.9999999999999893</v>
      </c>
      <c r="L254" s="45">
        <f t="shared" si="170"/>
        <v>8</v>
      </c>
      <c r="M254" s="54">
        <f t="shared" ca="1" si="171"/>
        <v>941</v>
      </c>
      <c r="N254" s="45" t="str">
        <f t="shared" si="168"/>
        <v/>
      </c>
      <c r="O254" s="45">
        <f t="shared" si="172"/>
        <v>2.5499999999999909</v>
      </c>
      <c r="P254" s="46">
        <f t="shared" si="173"/>
        <v>1.2525645598963215</v>
      </c>
      <c r="Q254" s="45">
        <f t="shared" si="174"/>
        <v>5.999999999999979E-2</v>
      </c>
      <c r="R254" s="45">
        <f t="shared" si="175"/>
        <v>2.6099999999999905</v>
      </c>
      <c r="S254" s="46">
        <f t="shared" si="176"/>
        <v>1.3125645598963214</v>
      </c>
    </row>
    <row r="255" spans="1:19" x14ac:dyDescent="0.25">
      <c r="D255">
        <v>1</v>
      </c>
      <c r="E255" s="71">
        <v>1501</v>
      </c>
      <c r="F255" s="67">
        <f t="shared" si="177"/>
        <v>0.62569444444444444</v>
      </c>
      <c r="G255" s="71">
        <v>1502</v>
      </c>
      <c r="H255" s="67">
        <f t="shared" si="166"/>
        <v>0.62638888888888888</v>
      </c>
      <c r="I255" s="44" t="str">
        <f t="shared" si="165"/>
        <v/>
      </c>
      <c r="J255" s="45">
        <f t="shared" si="178"/>
        <v>6.9999999999999751</v>
      </c>
      <c r="K255" s="45">
        <f t="shared" si="169"/>
        <v>0.99999999999999645</v>
      </c>
      <c r="L255" s="45">
        <f t="shared" si="170"/>
        <v>9</v>
      </c>
      <c r="M255" s="54">
        <f t="shared" ca="1" si="171"/>
        <v>941</v>
      </c>
      <c r="N255" s="45" t="str">
        <f t="shared" si="168"/>
        <v/>
      </c>
      <c r="O255" s="45">
        <f t="shared" si="172"/>
        <v>3.5699999999999874</v>
      </c>
      <c r="P255" s="46">
        <f t="shared" si="173"/>
        <v>1.7535903838548501</v>
      </c>
      <c r="Q255" s="45">
        <f t="shared" si="174"/>
        <v>0.99999999999999645</v>
      </c>
      <c r="R255" s="45">
        <f t="shared" si="175"/>
        <v>4.5699999999999843</v>
      </c>
      <c r="S255" s="46">
        <f t="shared" si="176"/>
        <v>2.7535903838548466</v>
      </c>
    </row>
    <row r="256" spans="1:19" x14ac:dyDescent="0.25">
      <c r="D256">
        <v>0.02</v>
      </c>
      <c r="E256" s="71">
        <v>1509</v>
      </c>
      <c r="F256" s="67">
        <f t="shared" si="177"/>
        <v>0.63124999999999998</v>
      </c>
      <c r="G256" s="71">
        <v>1512</v>
      </c>
      <c r="H256" s="67">
        <f t="shared" si="166"/>
        <v>0.6333333333333333</v>
      </c>
      <c r="I256" s="44" t="str">
        <f t="shared" si="165"/>
        <v/>
      </c>
      <c r="J256" s="45">
        <f t="shared" si="178"/>
        <v>4.9999999999999822</v>
      </c>
      <c r="K256" s="45">
        <f t="shared" si="169"/>
        <v>2.9999999999999893</v>
      </c>
      <c r="L256" s="45">
        <f t="shared" si="170"/>
        <v>10</v>
      </c>
      <c r="M256" s="54">
        <f t="shared" ca="1" si="171"/>
        <v>941</v>
      </c>
      <c r="N256" s="45" t="str">
        <f t="shared" si="168"/>
        <v/>
      </c>
      <c r="O256" s="45">
        <f t="shared" si="172"/>
        <v>2.5499999999999909</v>
      </c>
      <c r="P256" s="46">
        <f t="shared" si="173"/>
        <v>1.2525645598963215</v>
      </c>
      <c r="Q256" s="45">
        <f t="shared" si="174"/>
        <v>5.999999999999979E-2</v>
      </c>
      <c r="R256" s="45">
        <f t="shared" si="175"/>
        <v>2.6099999999999905</v>
      </c>
      <c r="S256" s="46">
        <f t="shared" si="176"/>
        <v>1.3125645598963214</v>
      </c>
    </row>
    <row r="257" spans="1:19" x14ac:dyDescent="0.25">
      <c r="D257">
        <v>1</v>
      </c>
      <c r="E257" s="71">
        <v>1517</v>
      </c>
      <c r="F257" s="67">
        <f t="shared" si="177"/>
        <v>0.63680555555555551</v>
      </c>
      <c r="G257" s="71">
        <v>1518</v>
      </c>
      <c r="H257" s="67">
        <f t="shared" si="166"/>
        <v>0.63750000000000007</v>
      </c>
      <c r="I257" s="44" t="str">
        <f t="shared" si="165"/>
        <v/>
      </c>
      <c r="J257" s="45">
        <f t="shared" si="178"/>
        <v>4.9999999999998224</v>
      </c>
      <c r="K257" s="45">
        <f t="shared" si="169"/>
        <v>1.0000000000001563</v>
      </c>
      <c r="L257" s="45">
        <f t="shared" si="170"/>
        <v>11</v>
      </c>
      <c r="M257" s="54">
        <f t="shared" ca="1" si="171"/>
        <v>941</v>
      </c>
      <c r="N257" s="45" t="str">
        <f t="shared" si="168"/>
        <v/>
      </c>
      <c r="O257" s="45">
        <f t="shared" si="172"/>
        <v>2.5499999999999092</v>
      </c>
      <c r="P257" s="46">
        <f t="shared" si="173"/>
        <v>1.2525645598962816</v>
      </c>
      <c r="Q257" s="45">
        <f t="shared" si="174"/>
        <v>1.0000000000001563</v>
      </c>
      <c r="R257" s="45">
        <f t="shared" si="175"/>
        <v>3.5500000000000655</v>
      </c>
      <c r="S257" s="46">
        <f t="shared" si="176"/>
        <v>2.2525645598964381</v>
      </c>
    </row>
    <row r="258" spans="1:19" x14ac:dyDescent="0.25">
      <c r="D258">
        <v>0.02</v>
      </c>
      <c r="E258" s="71">
        <v>1523</v>
      </c>
      <c r="F258" s="67">
        <f t="shared" si="177"/>
        <v>0.64097222222222217</v>
      </c>
      <c r="G258" s="71">
        <v>1524</v>
      </c>
      <c r="H258" s="67">
        <f t="shared" si="166"/>
        <v>0.64166666666666672</v>
      </c>
      <c r="I258" s="44" t="str">
        <f t="shared" si="165"/>
        <v/>
      </c>
      <c r="J258" s="45">
        <f t="shared" si="178"/>
        <v>4.9999999999998224</v>
      </c>
      <c r="K258" s="45">
        <f t="shared" si="169"/>
        <v>1.0000000000001563</v>
      </c>
      <c r="L258" s="45">
        <f t="shared" si="170"/>
        <v>12</v>
      </c>
      <c r="M258" s="54">
        <f t="shared" ca="1" si="171"/>
        <v>941</v>
      </c>
      <c r="N258" s="45" t="str">
        <f t="shared" si="168"/>
        <v/>
      </c>
      <c r="O258" s="45">
        <f t="shared" si="172"/>
        <v>2.5499999999999092</v>
      </c>
      <c r="P258" s="46">
        <f t="shared" si="173"/>
        <v>1.2525645598962816</v>
      </c>
      <c r="Q258" s="45">
        <f t="shared" si="174"/>
        <v>2.0000000000003126E-2</v>
      </c>
      <c r="R258" s="45">
        <f t="shared" si="175"/>
        <v>2.5699999999999124</v>
      </c>
      <c r="S258" s="46">
        <f t="shared" si="176"/>
        <v>1.2725645598962847</v>
      </c>
    </row>
    <row r="259" spans="1:19" x14ac:dyDescent="0.25">
      <c r="D259">
        <v>1</v>
      </c>
      <c r="E259" s="71">
        <v>1529</v>
      </c>
      <c r="F259" s="67">
        <f t="shared" si="177"/>
        <v>0.64513888888888882</v>
      </c>
      <c r="G259" s="71">
        <v>1532</v>
      </c>
      <c r="H259" s="67">
        <f t="shared" si="166"/>
        <v>0.64722222222222225</v>
      </c>
      <c r="I259" s="44">
        <f t="shared" si="165"/>
        <v>0.65069444444444446</v>
      </c>
      <c r="J259" s="45" t="str">
        <f t="shared" si="178"/>
        <v/>
      </c>
      <c r="K259" s="45">
        <f t="shared" si="169"/>
        <v>3.0000000000001492</v>
      </c>
      <c r="L259" s="45">
        <f t="shared" si="170"/>
        <v>13</v>
      </c>
      <c r="M259" s="54">
        <f t="shared" ca="1" si="171"/>
        <v>941</v>
      </c>
      <c r="N259" s="45">
        <f t="shared" ca="1" si="168"/>
        <v>356</v>
      </c>
      <c r="O259" s="45">
        <f t="shared" si="172"/>
        <v>2.5</v>
      </c>
      <c r="P259" s="46">
        <f t="shared" si="173"/>
        <v>0.36191198291773735</v>
      </c>
      <c r="Q259" s="45">
        <f t="shared" si="174"/>
        <v>3.0000000000001492</v>
      </c>
      <c r="R259" s="45">
        <f t="shared" si="175"/>
        <v>5.5000000000001492</v>
      </c>
      <c r="S259" s="46">
        <f t="shared" si="176"/>
        <v>3.3619119829178867</v>
      </c>
    </row>
    <row r="260" spans="1:19" x14ac:dyDescent="0.25">
      <c r="A260" s="77">
        <v>36454</v>
      </c>
      <c r="B260">
        <v>819</v>
      </c>
      <c r="D260">
        <v>0.01</v>
      </c>
      <c r="E260" s="71">
        <v>905</v>
      </c>
      <c r="F260" s="67">
        <f t="shared" si="177"/>
        <v>0.37847222222222227</v>
      </c>
      <c r="G260" s="71">
        <v>907</v>
      </c>
      <c r="H260" s="67">
        <f t="shared" si="166"/>
        <v>0.37986111111111115</v>
      </c>
      <c r="I260" s="44" t="str">
        <f t="shared" si="165"/>
        <v/>
      </c>
      <c r="J260" s="45">
        <f t="shared" si="178"/>
        <v>4.9999999999999023</v>
      </c>
      <c r="K260" s="45">
        <f t="shared" si="169"/>
        <v>1.9999999999999929</v>
      </c>
      <c r="L260" s="45">
        <f t="shared" si="170"/>
        <v>1</v>
      </c>
      <c r="M260" s="54">
        <f t="shared" ca="1" si="171"/>
        <v>819</v>
      </c>
      <c r="N260" s="45" t="str">
        <f t="shared" si="168"/>
        <v/>
      </c>
      <c r="O260" s="45">
        <f t="shared" si="172"/>
        <v>0.27499999999999464</v>
      </c>
      <c r="P260" s="46">
        <f t="shared" si="173"/>
        <v>0.19544015550863597</v>
      </c>
      <c r="Q260" s="45">
        <f t="shared" si="174"/>
        <v>1.9999999999999931E-2</v>
      </c>
      <c r="R260" s="45">
        <f t="shared" si="175"/>
        <v>0.29499999999999454</v>
      </c>
      <c r="S260" s="46">
        <f t="shared" si="176"/>
        <v>0.21544015550863591</v>
      </c>
    </row>
    <row r="261" spans="1:19" x14ac:dyDescent="0.25">
      <c r="D261">
        <v>0.1</v>
      </c>
      <c r="E261" s="71">
        <v>912</v>
      </c>
      <c r="F261" s="67">
        <f t="shared" si="177"/>
        <v>0.3833333333333333</v>
      </c>
      <c r="G261" s="71">
        <v>937</v>
      </c>
      <c r="H261" s="67">
        <f t="shared" si="166"/>
        <v>0.40069444444444446</v>
      </c>
      <c r="I261" s="44" t="str">
        <f t="shared" si="165"/>
        <v/>
      </c>
      <c r="J261" s="45">
        <f t="shared" si="178"/>
        <v>11.000000000000041</v>
      </c>
      <c r="K261" s="45">
        <f t="shared" si="169"/>
        <v>25.000000000000071</v>
      </c>
      <c r="L261" s="45">
        <f t="shared" si="170"/>
        <v>2</v>
      </c>
      <c r="M261" s="54">
        <f t="shared" ca="1" si="171"/>
        <v>819</v>
      </c>
      <c r="N261" s="45" t="str">
        <f t="shared" si="168"/>
        <v/>
      </c>
      <c r="O261" s="45">
        <f t="shared" si="172"/>
        <v>550.550000000002</v>
      </c>
      <c r="P261" s="46">
        <f t="shared" si="173"/>
        <v>159.08229878493017</v>
      </c>
      <c r="Q261" s="45">
        <f t="shared" si="174"/>
        <v>2.5000000000000071</v>
      </c>
      <c r="R261" s="45">
        <f t="shared" si="175"/>
        <v>553.050000000002</v>
      </c>
      <c r="S261" s="46">
        <f t="shared" si="176"/>
        <v>161.58229878493017</v>
      </c>
    </row>
    <row r="262" spans="1:19" x14ac:dyDescent="0.25">
      <c r="D262">
        <v>100</v>
      </c>
      <c r="E262" s="71">
        <v>948</v>
      </c>
      <c r="F262" s="67">
        <f t="shared" si="177"/>
        <v>0.40833333333333338</v>
      </c>
      <c r="G262" s="71">
        <v>1017</v>
      </c>
      <c r="H262" s="67">
        <f t="shared" si="166"/>
        <v>0.4284722222222222</v>
      </c>
      <c r="I262" s="44">
        <f t="shared" si="165"/>
        <v>0.43194444444444441</v>
      </c>
      <c r="J262" s="45" t="str">
        <f t="shared" si="178"/>
        <v/>
      </c>
      <c r="K262" s="45">
        <f t="shared" si="169"/>
        <v>28.999999999999897</v>
      </c>
      <c r="L262" s="45">
        <f t="shared" si="170"/>
        <v>3</v>
      </c>
      <c r="M262" s="54">
        <f t="shared" ca="1" si="171"/>
        <v>819</v>
      </c>
      <c r="N262" s="45">
        <f t="shared" ca="1" si="168"/>
        <v>122.99999999999996</v>
      </c>
      <c r="O262" s="45">
        <f t="shared" si="172"/>
        <v>250</v>
      </c>
      <c r="P262" s="46">
        <f t="shared" si="173"/>
        <v>27.143420404993254</v>
      </c>
      <c r="Q262" s="45">
        <f t="shared" si="174"/>
        <v>2899.9999999999895</v>
      </c>
      <c r="R262" s="45">
        <f t="shared" si="175"/>
        <v>3149.9999999999895</v>
      </c>
      <c r="S262" s="46">
        <f t="shared" si="176"/>
        <v>2927.1434204049829</v>
      </c>
    </row>
    <row r="263" spans="1:19" x14ac:dyDescent="0.25">
      <c r="A263" s="77">
        <v>36454</v>
      </c>
      <c r="B263">
        <v>1342</v>
      </c>
      <c r="D263">
        <v>0.01</v>
      </c>
      <c r="E263" s="71">
        <v>1446</v>
      </c>
      <c r="F263" s="67">
        <f t="shared" si="177"/>
        <v>0.61527777777777781</v>
      </c>
      <c r="G263" s="71">
        <v>1450</v>
      </c>
      <c r="H263" s="67">
        <f t="shared" si="166"/>
        <v>0.61805555555555558</v>
      </c>
      <c r="I263" s="44" t="str">
        <f t="shared" si="165"/>
        <v/>
      </c>
      <c r="J263" s="45">
        <f t="shared" si="178"/>
        <v>7.9999999999999716</v>
      </c>
      <c r="K263" s="45">
        <f t="shared" si="169"/>
        <v>3.9999999999999858</v>
      </c>
      <c r="L263" s="45">
        <f t="shared" si="170"/>
        <v>1</v>
      </c>
      <c r="M263" s="54">
        <f t="shared" ca="1" si="171"/>
        <v>1342</v>
      </c>
      <c r="N263" s="45" t="str">
        <f t="shared" si="168"/>
        <v/>
      </c>
      <c r="O263" s="45">
        <f t="shared" si="172"/>
        <v>9.9999999999999645E-2</v>
      </c>
      <c r="P263" s="46">
        <f t="shared" si="173"/>
        <v>9.8660248689639532E-2</v>
      </c>
      <c r="Q263" s="45">
        <f t="shared" si="174"/>
        <v>3.9999999999999862E-2</v>
      </c>
      <c r="R263" s="45">
        <f t="shared" si="175"/>
        <v>0.13999999999999951</v>
      </c>
      <c r="S263" s="46">
        <f t="shared" si="176"/>
        <v>0.13866024868963939</v>
      </c>
    </row>
    <row r="264" spans="1:19" x14ac:dyDescent="0.25">
      <c r="D264">
        <v>1.4999999999999999E-2</v>
      </c>
      <c r="E264" s="71">
        <v>1458</v>
      </c>
      <c r="F264" s="67">
        <f t="shared" si="177"/>
        <v>0.62361111111111112</v>
      </c>
      <c r="G264" s="71">
        <v>1502</v>
      </c>
      <c r="H264" s="67">
        <f t="shared" si="166"/>
        <v>0.62638888888888888</v>
      </c>
      <c r="I264" s="44" t="str">
        <f t="shared" si="165"/>
        <v/>
      </c>
      <c r="J264" s="45">
        <f t="shared" si="178"/>
        <v>4.9999999999999822</v>
      </c>
      <c r="K264" s="45">
        <f t="shared" si="169"/>
        <v>3.9999999999999858</v>
      </c>
      <c r="L264" s="45">
        <f t="shared" si="170"/>
        <v>2</v>
      </c>
      <c r="M264" s="54">
        <f t="shared" ca="1" si="171"/>
        <v>1342</v>
      </c>
      <c r="N264" s="45" t="str">
        <f t="shared" si="168"/>
        <v/>
      </c>
      <c r="O264" s="45">
        <f t="shared" si="172"/>
        <v>8.7499999999999703E-2</v>
      </c>
      <c r="P264" s="46">
        <f t="shared" si="173"/>
        <v>8.6906521996556588E-2</v>
      </c>
      <c r="Q264" s="45">
        <f t="shared" si="174"/>
        <v>5.9999999999999783E-2</v>
      </c>
      <c r="R264" s="45">
        <f t="shared" si="175"/>
        <v>0.14749999999999949</v>
      </c>
      <c r="S264" s="46">
        <f t="shared" si="176"/>
        <v>0.14690652199655638</v>
      </c>
    </row>
    <row r="265" spans="1:19" x14ac:dyDescent="0.25">
      <c r="D265">
        <v>0.02</v>
      </c>
      <c r="E265" s="71">
        <v>1507</v>
      </c>
      <c r="F265" s="67">
        <f t="shared" si="177"/>
        <v>0.62986111111111109</v>
      </c>
      <c r="G265" s="71">
        <v>1509</v>
      </c>
      <c r="H265" s="67">
        <f t="shared" si="166"/>
        <v>0.63124999999999998</v>
      </c>
      <c r="I265" s="44">
        <f t="shared" si="165"/>
        <v>0.63472222222222219</v>
      </c>
      <c r="J265" s="45" t="str">
        <f t="shared" si="178"/>
        <v/>
      </c>
      <c r="K265" s="45">
        <f t="shared" si="169"/>
        <v>1.9999999999999929</v>
      </c>
      <c r="L265" s="45">
        <f t="shared" si="170"/>
        <v>3</v>
      </c>
      <c r="M265" s="54">
        <f t="shared" ca="1" si="171"/>
        <v>1342</v>
      </c>
      <c r="N265" s="45">
        <f t="shared" ca="1" si="168"/>
        <v>92</v>
      </c>
      <c r="O265" s="45">
        <f t="shared" si="172"/>
        <v>0.05</v>
      </c>
      <c r="P265" s="46">
        <f t="shared" si="173"/>
        <v>1.0096958881694557E-2</v>
      </c>
      <c r="Q265" s="45">
        <f t="shared" si="174"/>
        <v>3.9999999999999862E-2</v>
      </c>
      <c r="R265" s="45">
        <f t="shared" si="175"/>
        <v>8.9999999999999858E-2</v>
      </c>
      <c r="S265" s="46">
        <f t="shared" si="176"/>
        <v>5.0096958881694423E-2</v>
      </c>
    </row>
    <row r="266" spans="1:19" x14ac:dyDescent="0.25">
      <c r="A266" s="77">
        <v>36460</v>
      </c>
      <c r="B266">
        <v>843</v>
      </c>
      <c r="D266">
        <v>0.01</v>
      </c>
      <c r="E266" s="71">
        <v>920</v>
      </c>
      <c r="F266" s="67">
        <f t="shared" si="177"/>
        <v>0.3888888888888889</v>
      </c>
      <c r="G266" s="71">
        <v>923</v>
      </c>
      <c r="H266" s="67">
        <f t="shared" si="166"/>
        <v>0.39097222222222222</v>
      </c>
      <c r="I266" s="44" t="str">
        <f t="shared" si="165"/>
        <v/>
      </c>
      <c r="J266" s="45">
        <f t="shared" si="178"/>
        <v>4.9999999999999822</v>
      </c>
      <c r="K266" s="45">
        <f t="shared" si="169"/>
        <v>2.9999999999999893</v>
      </c>
      <c r="L266" s="45">
        <f t="shared" si="170"/>
        <v>1</v>
      </c>
      <c r="M266" s="54">
        <f t="shared" ca="1" si="171"/>
        <v>843</v>
      </c>
      <c r="N266" s="45" t="str">
        <f t="shared" si="168"/>
        <v/>
      </c>
      <c r="O266" s="45">
        <f t="shared" si="172"/>
        <v>0.27499999999999902</v>
      </c>
      <c r="P266" s="46">
        <f t="shared" si="173"/>
        <v>0.19544015550863911</v>
      </c>
      <c r="Q266" s="45">
        <f t="shared" si="174"/>
        <v>2.9999999999999895E-2</v>
      </c>
      <c r="R266" s="45">
        <f t="shared" si="175"/>
        <v>0.30499999999999894</v>
      </c>
      <c r="S266" s="46">
        <f t="shared" si="176"/>
        <v>0.225440155508639</v>
      </c>
    </row>
    <row r="267" spans="1:19" x14ac:dyDescent="0.25">
      <c r="D267">
        <v>0.1</v>
      </c>
      <c r="E267" s="71">
        <v>928</v>
      </c>
      <c r="F267" s="67">
        <f t="shared" si="177"/>
        <v>0.39444444444444443</v>
      </c>
      <c r="G267" s="71">
        <v>951</v>
      </c>
      <c r="H267" s="67">
        <f t="shared" si="166"/>
        <v>0.41041666666666665</v>
      </c>
      <c r="I267" s="44" t="str">
        <f t="shared" si="165"/>
        <v/>
      </c>
      <c r="J267" s="45">
        <f t="shared" si="178"/>
        <v>7.9999999999999716</v>
      </c>
      <c r="K267" s="45">
        <f t="shared" si="169"/>
        <v>23</v>
      </c>
      <c r="L267" s="45">
        <f t="shared" si="170"/>
        <v>2</v>
      </c>
      <c r="M267" s="54">
        <f t="shared" ca="1" si="171"/>
        <v>843</v>
      </c>
      <c r="N267" s="45" t="str">
        <f t="shared" si="168"/>
        <v/>
      </c>
      <c r="O267" s="45">
        <f t="shared" si="172"/>
        <v>400.39999999999856</v>
      </c>
      <c r="P267" s="46">
        <f t="shared" si="173"/>
        <v>115.69621729813019</v>
      </c>
      <c r="Q267" s="45">
        <f t="shared" si="174"/>
        <v>2.3000000000000003</v>
      </c>
      <c r="R267" s="45">
        <f t="shared" si="175"/>
        <v>402.69999999999857</v>
      </c>
      <c r="S267" s="46">
        <f t="shared" si="176"/>
        <v>117.99621729813019</v>
      </c>
    </row>
    <row r="268" spans="1:19" x14ac:dyDescent="0.25">
      <c r="D268">
        <v>100</v>
      </c>
      <c r="E268" s="71">
        <v>959</v>
      </c>
      <c r="F268" s="67">
        <f t="shared" si="177"/>
        <v>0.41597222222222219</v>
      </c>
      <c r="G268" s="71">
        <v>1006</v>
      </c>
      <c r="H268" s="67">
        <f t="shared" si="166"/>
        <v>0.42083333333333334</v>
      </c>
      <c r="I268" s="44">
        <f t="shared" si="165"/>
        <v>0.42430555555555555</v>
      </c>
      <c r="J268" s="45" t="str">
        <f t="shared" si="178"/>
        <v/>
      </c>
      <c r="K268" s="45">
        <f t="shared" si="169"/>
        <v>7.0000000000000551</v>
      </c>
      <c r="L268" s="45">
        <f t="shared" si="170"/>
        <v>3</v>
      </c>
      <c r="M268" s="54">
        <f t="shared" ca="1" si="171"/>
        <v>843</v>
      </c>
      <c r="N268" s="45">
        <f t="shared" ca="1" si="168"/>
        <v>88</v>
      </c>
      <c r="O268" s="45">
        <f t="shared" si="172"/>
        <v>250</v>
      </c>
      <c r="P268" s="46">
        <f t="shared" si="173"/>
        <v>27.143420404993254</v>
      </c>
      <c r="Q268" s="45">
        <f t="shared" si="174"/>
        <v>700.00000000000546</v>
      </c>
      <c r="R268" s="45">
        <f t="shared" si="175"/>
        <v>950.00000000000546</v>
      </c>
      <c r="S268" s="46">
        <f t="shared" si="176"/>
        <v>727.14342040499866</v>
      </c>
    </row>
    <row r="269" spans="1:19" x14ac:dyDescent="0.25">
      <c r="A269" s="77">
        <v>36460</v>
      </c>
      <c r="B269">
        <v>1258</v>
      </c>
      <c r="D269">
        <v>0.01</v>
      </c>
      <c r="E269" s="71">
        <v>1347</v>
      </c>
      <c r="F269" s="67">
        <f t="shared" si="177"/>
        <v>0.57430555555555551</v>
      </c>
      <c r="G269" s="71">
        <v>1353</v>
      </c>
      <c r="H269" s="67">
        <f t="shared" si="166"/>
        <v>0.57847222222222217</v>
      </c>
      <c r="I269" s="44">
        <f t="shared" si="165"/>
        <v>0.58194444444444438</v>
      </c>
      <c r="J269" s="45" t="str">
        <f t="shared" si="178"/>
        <v/>
      </c>
      <c r="K269" s="45">
        <f t="shared" si="169"/>
        <v>5.9999999999999787</v>
      </c>
      <c r="L269" s="45">
        <f t="shared" si="170"/>
        <v>1</v>
      </c>
      <c r="M269" s="54">
        <f t="shared" ca="1" si="171"/>
        <v>1258</v>
      </c>
      <c r="N269" s="45">
        <f t="shared" ca="1" si="168"/>
        <v>59.999999999999943</v>
      </c>
      <c r="O269" s="45">
        <f t="shared" si="172"/>
        <v>2.5000000000000001E-2</v>
      </c>
      <c r="P269" s="46">
        <f t="shared" si="173"/>
        <v>5.4281443780592247E-3</v>
      </c>
      <c r="Q269" s="45">
        <f t="shared" si="174"/>
        <v>5.999999999999979E-2</v>
      </c>
      <c r="R269" s="45">
        <f t="shared" si="175"/>
        <v>8.4999999999999798E-2</v>
      </c>
      <c r="S269" s="46">
        <f t="shared" si="176"/>
        <v>6.5428144378059008E-2</v>
      </c>
    </row>
    <row r="270" spans="1:19" x14ac:dyDescent="0.25">
      <c r="A270" s="77">
        <v>36460</v>
      </c>
      <c r="B270">
        <v>1359</v>
      </c>
      <c r="D270">
        <v>0.01</v>
      </c>
      <c r="E270" s="71">
        <v>1412</v>
      </c>
      <c r="F270" s="67">
        <f t="shared" si="177"/>
        <v>0.59166666666666667</v>
      </c>
      <c r="G270" s="71">
        <v>1416</v>
      </c>
      <c r="H270" s="67">
        <f t="shared" si="166"/>
        <v>0.59444444444444444</v>
      </c>
      <c r="I270" s="44">
        <f t="shared" si="165"/>
        <v>0.59791666666666665</v>
      </c>
      <c r="J270" s="45" t="str">
        <f t="shared" si="178"/>
        <v/>
      </c>
      <c r="K270" s="45">
        <f t="shared" si="169"/>
        <v>3.9999999999999858</v>
      </c>
      <c r="L270" s="45">
        <f t="shared" si="170"/>
        <v>1</v>
      </c>
      <c r="M270" s="54">
        <f t="shared" ca="1" si="171"/>
        <v>1359</v>
      </c>
      <c r="N270" s="45">
        <f t="shared" ca="1" si="168"/>
        <v>22.000000000000082</v>
      </c>
      <c r="O270" s="45">
        <f t="shared" si="172"/>
        <v>2.5000000000000001E-2</v>
      </c>
      <c r="P270" s="46">
        <f t="shared" si="173"/>
        <v>5.4281443780592247E-3</v>
      </c>
      <c r="Q270" s="45">
        <f t="shared" si="174"/>
        <v>3.9999999999999862E-2</v>
      </c>
      <c r="R270" s="45">
        <f t="shared" si="175"/>
        <v>6.4999999999999863E-2</v>
      </c>
      <c r="S270" s="46">
        <f t="shared" si="176"/>
        <v>4.5428144378059088E-2</v>
      </c>
    </row>
    <row r="271" spans="1:19" x14ac:dyDescent="0.25">
      <c r="A271" s="77">
        <v>36460</v>
      </c>
      <c r="B271">
        <v>1420</v>
      </c>
      <c r="D271">
        <v>0.01</v>
      </c>
      <c r="E271" s="71">
        <v>1432</v>
      </c>
      <c r="F271" s="67">
        <f t="shared" si="177"/>
        <v>0.60555555555555551</v>
      </c>
      <c r="G271" s="71">
        <v>1437</v>
      </c>
      <c r="H271" s="67">
        <f t="shared" si="166"/>
        <v>0.60902777777777783</v>
      </c>
      <c r="I271" s="44">
        <f t="shared" si="165"/>
        <v>0.61250000000000004</v>
      </c>
      <c r="J271" s="45" t="str">
        <f t="shared" si="178"/>
        <v/>
      </c>
      <c r="K271" s="45">
        <f t="shared" si="169"/>
        <v>5.0000000000001421</v>
      </c>
      <c r="L271" s="45">
        <f t="shared" si="170"/>
        <v>1</v>
      </c>
      <c r="M271" s="54">
        <f t="shared" ca="1" si="171"/>
        <v>1420</v>
      </c>
      <c r="N271" s="45">
        <f t="shared" ca="1" si="168"/>
        <v>22.000000000000082</v>
      </c>
      <c r="O271" s="45">
        <f t="shared" si="172"/>
        <v>2.5000000000000001E-2</v>
      </c>
      <c r="P271" s="46">
        <f t="shared" si="173"/>
        <v>5.4281443780592247E-3</v>
      </c>
      <c r="Q271" s="45">
        <f t="shared" si="174"/>
        <v>5.0000000000001425E-2</v>
      </c>
      <c r="R271" s="45">
        <f t="shared" si="175"/>
        <v>7.5000000000001427E-2</v>
      </c>
      <c r="S271" s="46">
        <f t="shared" si="176"/>
        <v>5.5428144378060651E-2</v>
      </c>
    </row>
    <row r="272" spans="1:19" x14ac:dyDescent="0.25">
      <c r="A272" s="77">
        <v>36460</v>
      </c>
      <c r="B272">
        <v>1441</v>
      </c>
      <c r="D272">
        <v>0.01</v>
      </c>
      <c r="E272" s="71">
        <v>1452</v>
      </c>
      <c r="F272" s="67">
        <f t="shared" si="177"/>
        <v>0.61944444444444446</v>
      </c>
      <c r="G272" s="71">
        <v>1455</v>
      </c>
      <c r="H272" s="67">
        <f t="shared" si="166"/>
        <v>0.62152777777777779</v>
      </c>
      <c r="I272" s="44">
        <f t="shared" si="165"/>
        <v>0.625</v>
      </c>
      <c r="J272" s="45" t="str">
        <f t="shared" si="178"/>
        <v/>
      </c>
      <c r="K272" s="45">
        <f t="shared" si="169"/>
        <v>2.9999999999999893</v>
      </c>
      <c r="L272" s="45">
        <f t="shared" si="170"/>
        <v>1</v>
      </c>
      <c r="M272" s="54">
        <f t="shared" ca="1" si="171"/>
        <v>1441</v>
      </c>
      <c r="N272" s="45">
        <f t="shared" ca="1" si="168"/>
        <v>18.999999999999932</v>
      </c>
      <c r="O272" s="45">
        <f t="shared" si="172"/>
        <v>2.5000000000000001E-2</v>
      </c>
      <c r="P272" s="46">
        <f t="shared" si="173"/>
        <v>5.4281443780592247E-3</v>
      </c>
      <c r="Q272" s="45">
        <f t="shared" si="174"/>
        <v>2.9999999999999895E-2</v>
      </c>
      <c r="R272" s="45">
        <f t="shared" si="175"/>
        <v>5.4999999999999896E-2</v>
      </c>
      <c r="S272" s="46">
        <f t="shared" si="176"/>
        <v>3.542814437805912E-2</v>
      </c>
    </row>
    <row r="273" spans="1:19" x14ac:dyDescent="0.25">
      <c r="A273" s="77">
        <v>36460</v>
      </c>
      <c r="B273">
        <v>1501</v>
      </c>
      <c r="D273">
        <v>0.01</v>
      </c>
      <c r="E273" s="71">
        <v>1511</v>
      </c>
      <c r="F273" s="67">
        <f t="shared" si="177"/>
        <v>0.63263888888888886</v>
      </c>
      <c r="G273" s="71">
        <v>1515</v>
      </c>
      <c r="H273" s="67">
        <f t="shared" si="166"/>
        <v>0.63541666666666663</v>
      </c>
      <c r="I273" s="44">
        <f t="shared" si="165"/>
        <v>0.63888888888888884</v>
      </c>
      <c r="J273" s="45" t="str">
        <f t="shared" si="178"/>
        <v/>
      </c>
      <c r="K273" s="45">
        <f t="shared" si="169"/>
        <v>3.9999999999999858</v>
      </c>
      <c r="L273" s="45">
        <f t="shared" si="170"/>
        <v>1</v>
      </c>
      <c r="M273" s="54">
        <f t="shared" ca="1" si="171"/>
        <v>1501</v>
      </c>
      <c r="N273" s="45">
        <f t="shared" ca="1" si="168"/>
        <v>18.999999999999932</v>
      </c>
      <c r="O273" s="45">
        <f t="shared" si="172"/>
        <v>2.5000000000000001E-2</v>
      </c>
      <c r="P273" s="46">
        <f t="shared" si="173"/>
        <v>5.4281443780592247E-3</v>
      </c>
      <c r="Q273" s="45">
        <f t="shared" si="174"/>
        <v>3.9999999999999862E-2</v>
      </c>
      <c r="R273" s="45">
        <f t="shared" si="175"/>
        <v>6.4999999999999863E-2</v>
      </c>
      <c r="S273" s="46">
        <f t="shared" si="176"/>
        <v>4.5428144378059088E-2</v>
      </c>
    </row>
    <row r="274" spans="1:19" x14ac:dyDescent="0.25">
      <c r="A274" s="77">
        <v>36460</v>
      </c>
      <c r="B274">
        <v>1520</v>
      </c>
      <c r="D274">
        <v>0.01</v>
      </c>
      <c r="E274" s="71">
        <v>1527</v>
      </c>
      <c r="F274" s="67">
        <f t="shared" si="177"/>
        <v>0.64374999999999993</v>
      </c>
      <c r="G274" s="71">
        <v>1530</v>
      </c>
      <c r="H274" s="67">
        <f t="shared" si="166"/>
        <v>0.64583333333333337</v>
      </c>
      <c r="I274" s="44">
        <f t="shared" si="165"/>
        <v>0.64930555555555558</v>
      </c>
      <c r="J274" s="45" t="str">
        <f t="shared" si="178"/>
        <v/>
      </c>
      <c r="K274" s="45">
        <f t="shared" si="169"/>
        <v>3.0000000000001492</v>
      </c>
      <c r="L274" s="45">
        <f t="shared" si="170"/>
        <v>1</v>
      </c>
      <c r="M274" s="54">
        <f t="shared" ca="1" si="171"/>
        <v>1520</v>
      </c>
      <c r="N274" s="45">
        <f t="shared" ca="1" si="168"/>
        <v>14.999999999999947</v>
      </c>
      <c r="O274" s="45">
        <f t="shared" si="172"/>
        <v>2.5000000000000001E-2</v>
      </c>
      <c r="P274" s="46">
        <f t="shared" si="173"/>
        <v>5.4281443780592247E-3</v>
      </c>
      <c r="Q274" s="45">
        <f t="shared" si="174"/>
        <v>3.0000000000001494E-2</v>
      </c>
      <c r="R274" s="45">
        <f t="shared" si="175"/>
        <v>5.5000000000001492E-2</v>
      </c>
      <c r="S274" s="46">
        <f t="shared" si="176"/>
        <v>3.5428144378060716E-2</v>
      </c>
    </row>
    <row r="275" spans="1:19" x14ac:dyDescent="0.25">
      <c r="A275" s="77">
        <v>36460</v>
      </c>
      <c r="B275">
        <v>1534</v>
      </c>
      <c r="D275">
        <v>0.01</v>
      </c>
      <c r="E275" s="71">
        <v>1542</v>
      </c>
      <c r="F275" s="67">
        <f t="shared" si="177"/>
        <v>0.65416666666666667</v>
      </c>
      <c r="G275" s="71">
        <v>1548</v>
      </c>
      <c r="H275" s="67">
        <f t="shared" si="166"/>
        <v>0.65833333333333333</v>
      </c>
      <c r="I275" s="44">
        <f t="shared" si="165"/>
        <v>0.66180555555555554</v>
      </c>
      <c r="J275" s="45" t="str">
        <f t="shared" si="178"/>
        <v/>
      </c>
      <c r="K275" s="45">
        <f t="shared" si="169"/>
        <v>5.9999999999999787</v>
      </c>
      <c r="L275" s="45">
        <f t="shared" si="170"/>
        <v>1</v>
      </c>
      <c r="M275" s="54">
        <f t="shared" ca="1" si="171"/>
        <v>1534</v>
      </c>
      <c r="N275" s="45">
        <f t="shared" ca="1" si="168"/>
        <v>18.999999999999932</v>
      </c>
      <c r="O275" s="45">
        <f t="shared" si="172"/>
        <v>2.5000000000000001E-2</v>
      </c>
      <c r="P275" s="46">
        <f t="shared" si="173"/>
        <v>5.4281443780592247E-3</v>
      </c>
      <c r="Q275" s="45">
        <f t="shared" si="174"/>
        <v>5.999999999999979E-2</v>
      </c>
      <c r="R275" s="45">
        <f t="shared" si="175"/>
        <v>8.4999999999999798E-2</v>
      </c>
      <c r="S275" s="46">
        <f t="shared" si="176"/>
        <v>6.5428144378059008E-2</v>
      </c>
    </row>
    <row r="276" spans="1:19" x14ac:dyDescent="0.25">
      <c r="A276" s="77">
        <v>36461</v>
      </c>
      <c r="B276">
        <v>906</v>
      </c>
      <c r="D276">
        <v>0.01</v>
      </c>
      <c r="E276" s="71">
        <v>953</v>
      </c>
      <c r="F276" s="67">
        <f t="shared" si="177"/>
        <v>0.41180555555555554</v>
      </c>
      <c r="G276" s="71">
        <v>955</v>
      </c>
      <c r="H276" s="67">
        <f t="shared" si="166"/>
        <v>0.41319444444444442</v>
      </c>
      <c r="I276" s="44" t="str">
        <f t="shared" si="165"/>
        <v/>
      </c>
      <c r="J276" s="45">
        <f t="shared" si="178"/>
        <v>3.9999999999999858</v>
      </c>
      <c r="K276" s="45">
        <f t="shared" si="169"/>
        <v>1.9999999999999929</v>
      </c>
      <c r="L276" s="45">
        <f t="shared" si="170"/>
        <v>1</v>
      </c>
      <c r="M276" s="54">
        <f t="shared" ca="1" si="171"/>
        <v>906</v>
      </c>
      <c r="N276" s="45" t="str">
        <f t="shared" si="168"/>
        <v/>
      </c>
      <c r="O276" s="45">
        <f t="shared" si="172"/>
        <v>0.21999999999999922</v>
      </c>
      <c r="P276" s="46">
        <f t="shared" si="173"/>
        <v>0.15635212440691129</v>
      </c>
      <c r="Q276" s="45">
        <f t="shared" si="174"/>
        <v>1.9999999999999931E-2</v>
      </c>
      <c r="R276" s="45">
        <f t="shared" si="175"/>
        <v>0.23999999999999916</v>
      </c>
      <c r="S276" s="46">
        <f t="shared" si="176"/>
        <v>0.17635212440691123</v>
      </c>
    </row>
    <row r="277" spans="1:19" x14ac:dyDescent="0.25">
      <c r="D277">
        <v>0.1</v>
      </c>
      <c r="E277" s="71">
        <v>959</v>
      </c>
      <c r="F277" s="67">
        <f t="shared" si="177"/>
        <v>0.41597222222222219</v>
      </c>
      <c r="G277" s="71">
        <v>1030</v>
      </c>
      <c r="H277" s="67">
        <f t="shared" si="166"/>
        <v>0.4375</v>
      </c>
      <c r="I277" s="44" t="str">
        <f t="shared" si="165"/>
        <v/>
      </c>
      <c r="J277" s="45">
        <f t="shared" si="178"/>
        <v>7.0000000000000551</v>
      </c>
      <c r="K277" s="45">
        <f t="shared" si="169"/>
        <v>31.00000000000005</v>
      </c>
      <c r="L277" s="45">
        <f t="shared" si="170"/>
        <v>2</v>
      </c>
      <c r="M277" s="54">
        <f t="shared" ca="1" si="171"/>
        <v>906</v>
      </c>
      <c r="N277" s="45" t="str">
        <f t="shared" si="168"/>
        <v/>
      </c>
      <c r="O277" s="45">
        <f t="shared" si="172"/>
        <v>7.3500000000000583</v>
      </c>
      <c r="P277" s="46">
        <f t="shared" si="173"/>
        <v>4.439663148135752</v>
      </c>
      <c r="Q277" s="45">
        <f t="shared" si="174"/>
        <v>3.100000000000005</v>
      </c>
      <c r="R277" s="45">
        <f t="shared" si="175"/>
        <v>10.450000000000063</v>
      </c>
      <c r="S277" s="46">
        <f t="shared" si="176"/>
        <v>7.539663148135757</v>
      </c>
    </row>
    <row r="278" spans="1:19" x14ac:dyDescent="0.25">
      <c r="D278">
        <v>2</v>
      </c>
      <c r="E278" s="71">
        <v>1037</v>
      </c>
      <c r="F278" s="67">
        <f t="shared" si="177"/>
        <v>0.44236111111111115</v>
      </c>
      <c r="G278" s="71">
        <v>1100</v>
      </c>
      <c r="H278" s="67">
        <f t="shared" si="166"/>
        <v>0.45833333333333331</v>
      </c>
      <c r="I278" s="44" t="str">
        <f t="shared" si="165"/>
        <v/>
      </c>
      <c r="J278" s="45">
        <f t="shared" si="178"/>
        <v>7.9999999999999716</v>
      </c>
      <c r="K278" s="45">
        <f t="shared" si="169"/>
        <v>22.999999999999918</v>
      </c>
      <c r="L278" s="45">
        <f t="shared" si="170"/>
        <v>3</v>
      </c>
      <c r="M278" s="54">
        <f t="shared" ca="1" si="171"/>
        <v>906</v>
      </c>
      <c r="N278" s="45" t="str">
        <f t="shared" si="168"/>
        <v/>
      </c>
      <c r="O278" s="45">
        <f t="shared" si="172"/>
        <v>407.99999999999852</v>
      </c>
      <c r="P278" s="46">
        <f t="shared" si="173"/>
        <v>200.4078445121547</v>
      </c>
      <c r="Q278" s="45">
        <f t="shared" si="174"/>
        <v>45.999999999999837</v>
      </c>
      <c r="R278" s="45">
        <f t="shared" si="175"/>
        <v>453.99999999999835</v>
      </c>
      <c r="S278" s="46">
        <f t="shared" si="176"/>
        <v>246.40784451215453</v>
      </c>
    </row>
    <row r="279" spans="1:19" x14ac:dyDescent="0.25">
      <c r="D279">
        <v>100</v>
      </c>
      <c r="E279" s="71">
        <v>1108</v>
      </c>
      <c r="F279" s="67">
        <f t="shared" si="177"/>
        <v>0.46388888888888885</v>
      </c>
      <c r="G279" s="71">
        <v>1133</v>
      </c>
      <c r="H279" s="67">
        <f t="shared" si="166"/>
        <v>0.48125000000000001</v>
      </c>
      <c r="I279" s="44">
        <f t="shared" si="165"/>
        <v>0.48472222222222222</v>
      </c>
      <c r="J279" s="45" t="str">
        <f t="shared" si="178"/>
        <v/>
      </c>
      <c r="K279" s="45">
        <f t="shared" si="169"/>
        <v>25.000000000000071</v>
      </c>
      <c r="L279" s="45">
        <f t="shared" si="170"/>
        <v>4</v>
      </c>
      <c r="M279" s="54">
        <f t="shared" ca="1" si="171"/>
        <v>906</v>
      </c>
      <c r="N279" s="45">
        <f t="shared" ca="1" si="168"/>
        <v>152.00000000000003</v>
      </c>
      <c r="O279" s="45">
        <f t="shared" si="172"/>
        <v>250</v>
      </c>
      <c r="P279" s="46">
        <f t="shared" si="173"/>
        <v>27.143420404993254</v>
      </c>
      <c r="Q279" s="45">
        <f t="shared" si="174"/>
        <v>2500.0000000000073</v>
      </c>
      <c r="R279" s="45">
        <f t="shared" si="175"/>
        <v>2750.0000000000073</v>
      </c>
      <c r="S279" s="46">
        <f t="shared" si="176"/>
        <v>2527.1434204050006</v>
      </c>
    </row>
    <row r="280" spans="1:19" x14ac:dyDescent="0.25">
      <c r="A280" s="77">
        <v>36461</v>
      </c>
      <c r="B280">
        <v>1330</v>
      </c>
      <c r="D280">
        <v>0.01</v>
      </c>
      <c r="E280" s="71">
        <v>1431</v>
      </c>
      <c r="F280" s="67">
        <f t="shared" si="177"/>
        <v>0.60486111111111118</v>
      </c>
      <c r="G280" s="71">
        <v>1436</v>
      </c>
      <c r="H280" s="67">
        <f t="shared" si="166"/>
        <v>0.60833333333333328</v>
      </c>
      <c r="I280" s="44" t="str">
        <f t="shared" ref="I280:I284" si="179">IF(OR(A281&lt;&gt;"",D281=""),H280+TIME(0,5,0),"")</f>
        <v/>
      </c>
      <c r="J280" s="45">
        <f t="shared" si="178"/>
        <v>5.0000000000001421</v>
      </c>
      <c r="K280" s="45">
        <f t="shared" si="169"/>
        <v>4.9999999999998224</v>
      </c>
      <c r="L280" s="45">
        <f t="shared" si="170"/>
        <v>1</v>
      </c>
      <c r="M280" s="54">
        <f t="shared" ca="1" si="171"/>
        <v>1330</v>
      </c>
      <c r="N280" s="45" t="str">
        <f t="shared" si="168"/>
        <v/>
      </c>
      <c r="O280" s="45">
        <f t="shared" si="172"/>
        <v>7.5000000000002134E-2</v>
      </c>
      <c r="P280" s="46">
        <f t="shared" si="173"/>
        <v>7.2139955451994767E-2</v>
      </c>
      <c r="Q280" s="45">
        <f t="shared" si="174"/>
        <v>4.9999999999998226E-2</v>
      </c>
      <c r="R280" s="45">
        <f t="shared" si="175"/>
        <v>0.12500000000000036</v>
      </c>
      <c r="S280" s="46">
        <f t="shared" si="176"/>
        <v>0.12213995545199299</v>
      </c>
    </row>
    <row r="281" spans="1:19" x14ac:dyDescent="0.25">
      <c r="D281">
        <v>0.02</v>
      </c>
      <c r="E281" s="71">
        <v>1441</v>
      </c>
      <c r="F281" s="67">
        <f t="shared" si="177"/>
        <v>0.6118055555555556</v>
      </c>
      <c r="G281" s="71">
        <v>1445</v>
      </c>
      <c r="H281" s="67">
        <f t="shared" si="166"/>
        <v>0.61458333333333337</v>
      </c>
      <c r="I281" s="44">
        <f t="shared" si="179"/>
        <v>0.61805555555555558</v>
      </c>
      <c r="J281" s="45" t="str">
        <f t="shared" si="178"/>
        <v/>
      </c>
      <c r="K281" s="45">
        <f t="shared" si="169"/>
        <v>3.9999999999999858</v>
      </c>
      <c r="L281" s="45">
        <f t="shared" si="170"/>
        <v>2</v>
      </c>
      <c r="M281" s="54">
        <f t="shared" ca="1" si="171"/>
        <v>1330</v>
      </c>
      <c r="N281" s="45">
        <f t="shared" ca="1" si="168"/>
        <v>80.000000000000028</v>
      </c>
      <c r="O281" s="45">
        <f t="shared" si="172"/>
        <v>0.05</v>
      </c>
      <c r="P281" s="46">
        <f t="shared" si="173"/>
        <v>1.0096958881694557E-2</v>
      </c>
      <c r="Q281" s="45">
        <f t="shared" si="174"/>
        <v>7.9999999999999724E-2</v>
      </c>
      <c r="R281" s="45">
        <f t="shared" si="175"/>
        <v>0.12999999999999973</v>
      </c>
      <c r="S281" s="46">
        <f t="shared" si="176"/>
        <v>9.0096958881694278E-2</v>
      </c>
    </row>
    <row r="282" spans="1:19" x14ac:dyDescent="0.25">
      <c r="A282" s="77">
        <v>36462</v>
      </c>
      <c r="B282">
        <v>1311</v>
      </c>
      <c r="D282">
        <v>0.01</v>
      </c>
      <c r="E282" s="71">
        <v>1357</v>
      </c>
      <c r="F282" s="67">
        <f t="shared" si="177"/>
        <v>0.58124999999999993</v>
      </c>
      <c r="G282" s="71">
        <v>1359</v>
      </c>
      <c r="H282" s="67">
        <f t="shared" si="166"/>
        <v>0.58263888888888882</v>
      </c>
      <c r="I282" s="44" t="str">
        <f t="shared" si="179"/>
        <v/>
      </c>
      <c r="J282" s="45">
        <f t="shared" si="178"/>
        <v>7.000000000000135</v>
      </c>
      <c r="K282" s="45">
        <f t="shared" si="169"/>
        <v>1.9999999999999929</v>
      </c>
      <c r="L282" s="45">
        <f t="shared" si="170"/>
        <v>1</v>
      </c>
      <c r="M282" s="54">
        <f t="shared" ca="1" si="171"/>
        <v>1311</v>
      </c>
      <c r="N282" s="45" t="str">
        <f t="shared" si="168"/>
        <v/>
      </c>
      <c r="O282" s="45">
        <f t="shared" si="172"/>
        <v>0.38500000000000745</v>
      </c>
      <c r="P282" s="46">
        <f t="shared" si="173"/>
        <v>0.27361621771210098</v>
      </c>
      <c r="Q282" s="45">
        <f t="shared" si="174"/>
        <v>1.9999999999999931E-2</v>
      </c>
      <c r="R282" s="45">
        <f t="shared" si="175"/>
        <v>0.40500000000000735</v>
      </c>
      <c r="S282" s="46">
        <f t="shared" si="176"/>
        <v>0.29361621771210089</v>
      </c>
    </row>
    <row r="283" spans="1:19" x14ac:dyDescent="0.25">
      <c r="D283">
        <v>0.1</v>
      </c>
      <c r="E283" s="71">
        <v>1406</v>
      </c>
      <c r="F283" s="67">
        <f t="shared" si="177"/>
        <v>0.58750000000000002</v>
      </c>
      <c r="G283" s="71">
        <v>1447</v>
      </c>
      <c r="H283" s="67">
        <f t="shared" si="166"/>
        <v>0.61597222222222225</v>
      </c>
      <c r="I283" s="44" t="str">
        <f t="shared" si="179"/>
        <v/>
      </c>
      <c r="J283" s="45">
        <f t="shared" si="178"/>
        <v>12.999999999999954</v>
      </c>
      <c r="K283" s="45">
        <f t="shared" si="169"/>
        <v>41.000000000000014</v>
      </c>
      <c r="L283" s="45">
        <f t="shared" si="170"/>
        <v>2</v>
      </c>
      <c r="M283" s="54">
        <f t="shared" ca="1" si="171"/>
        <v>1311</v>
      </c>
      <c r="N283" s="45" t="str">
        <f t="shared" si="168"/>
        <v/>
      </c>
      <c r="O283" s="45">
        <f t="shared" si="172"/>
        <v>650.6499999999977</v>
      </c>
      <c r="P283" s="46">
        <f t="shared" si="173"/>
        <v>188.00635310946157</v>
      </c>
      <c r="Q283" s="45">
        <f t="shared" si="174"/>
        <v>4.1000000000000014</v>
      </c>
      <c r="R283" s="45">
        <f t="shared" si="175"/>
        <v>654.74999999999773</v>
      </c>
      <c r="S283" s="46">
        <f t="shared" si="176"/>
        <v>192.10635310946157</v>
      </c>
    </row>
    <row r="284" spans="1:19" x14ac:dyDescent="0.25">
      <c r="D284">
        <v>100</v>
      </c>
      <c r="E284" s="71">
        <v>1500</v>
      </c>
      <c r="F284" s="67">
        <f t="shared" si="177"/>
        <v>0.625</v>
      </c>
      <c r="G284" s="71">
        <v>1512</v>
      </c>
      <c r="H284" s="67">
        <f t="shared" ref="H284:H315" si="180">VALUE(CONCATENATE(LEFT(G284,LEN(G284)-2),":",RIGHT(G284,2)))</f>
        <v>0.6333333333333333</v>
      </c>
      <c r="I284" s="44">
        <f t="shared" si="179"/>
        <v>0.63680555555555551</v>
      </c>
      <c r="J284" s="45" t="str">
        <f t="shared" si="178"/>
        <v/>
      </c>
      <c r="K284" s="45">
        <f t="shared" si="169"/>
        <v>11.999999999999957</v>
      </c>
      <c r="L284" s="45">
        <f t="shared" si="170"/>
        <v>3</v>
      </c>
      <c r="M284" s="54">
        <f t="shared" ca="1" si="171"/>
        <v>1311</v>
      </c>
      <c r="N284" s="45">
        <f t="shared" ca="1" si="168"/>
        <v>125.99999999999987</v>
      </c>
      <c r="O284" s="45">
        <f t="shared" si="172"/>
        <v>250</v>
      </c>
      <c r="P284" s="46">
        <f t="shared" si="173"/>
        <v>27.143420404993254</v>
      </c>
      <c r="Q284" s="45">
        <f t="shared" si="174"/>
        <v>1199.9999999999957</v>
      </c>
      <c r="R284" s="45">
        <f t="shared" si="175"/>
        <v>1449.9999999999957</v>
      </c>
      <c r="S284" s="46">
        <f t="shared" si="176"/>
        <v>1227.143420404989</v>
      </c>
    </row>
    <row r="285" spans="1:19" x14ac:dyDescent="0.25">
      <c r="A285" s="77">
        <v>36467</v>
      </c>
      <c r="B285">
        <v>814</v>
      </c>
      <c r="D285">
        <v>0.01</v>
      </c>
      <c r="E285" s="71">
        <v>852</v>
      </c>
      <c r="F285" s="67">
        <f t="shared" si="177"/>
        <v>0.36944444444444446</v>
      </c>
      <c r="G285" s="71">
        <v>855</v>
      </c>
      <c r="H285" s="67">
        <f t="shared" si="180"/>
        <v>0.37152777777777773</v>
      </c>
      <c r="I285" s="44" t="str">
        <f t="shared" ref="I285:I348" si="181">IF(OR(A286&lt;&gt;"",D286=""),H285+TIME(0,5,0),"")</f>
        <v/>
      </c>
      <c r="J285" s="45">
        <f t="shared" ref="J285:J348" si="182">IF(AND(OR(AND(A285&lt;&gt;"",A286=""),AND(A285="",A286="")),D286&lt;&gt;""),(F286-H285)*1440,"")</f>
        <v>10.000000000000124</v>
      </c>
      <c r="K285" s="45">
        <f t="shared" ref="K285:K348" si="183">(H285-F285)*1440</f>
        <v>2.9999999999999094</v>
      </c>
      <c r="L285" s="45">
        <f t="shared" ref="L285:L348" si="184">IF(A285&lt;&gt;"",1,L284+1)</f>
        <v>1</v>
      </c>
      <c r="M285" s="54">
        <f t="shared" ca="1" si="171"/>
        <v>814</v>
      </c>
      <c r="N285" s="45" t="str">
        <f t="shared" ref="N285:N348" si="185">IF(I285&lt;&gt;"",(I285-VALUE(CONCATENATE(LEFT(M285,LEN(M285)-2),":",RIGHT(M285,2))))*1440,"")</f>
        <v/>
      </c>
      <c r="O285" s="45">
        <f t="shared" ref="O285:O348" si="186">IF(J285&lt;&gt;"",(D285+D286)*J285/2,D285*5/2)</f>
        <v>500.05000000000626</v>
      </c>
      <c r="P285" s="46">
        <f t="shared" ref="P285:P348" si="187">IF(J285&lt;&gt;"",(D286-D285)*J285/LN((D286+0.000001)/(D285+0.000001)),-5*(D285-0.000001)/(LN(1/D285)-13.8155))</f>
        <v>108.56394165498281</v>
      </c>
      <c r="Q285" s="45">
        <f t="shared" ref="Q285:Q348" si="188">(D285*K285)</f>
        <v>2.9999999999999093E-2</v>
      </c>
      <c r="R285" s="45">
        <f t="shared" ref="R285:R348" si="189">O285+Q285</f>
        <v>500.08000000000624</v>
      </c>
      <c r="S285" s="46">
        <f t="shared" ref="S285:S348" si="190">P285+Q285</f>
        <v>108.59394165498281</v>
      </c>
    </row>
    <row r="286" spans="1:19" x14ac:dyDescent="0.25">
      <c r="D286">
        <v>100</v>
      </c>
      <c r="E286" s="71">
        <v>905</v>
      </c>
      <c r="F286" s="67">
        <f t="shared" si="177"/>
        <v>0.37847222222222227</v>
      </c>
      <c r="G286" s="71">
        <v>908</v>
      </c>
      <c r="H286" s="67">
        <f t="shared" si="180"/>
        <v>0.38055555555555554</v>
      </c>
      <c r="I286" s="44" t="str">
        <f t="shared" si="181"/>
        <v/>
      </c>
      <c r="J286" s="45">
        <f t="shared" si="182"/>
        <v>3.9999999999999858</v>
      </c>
      <c r="K286" s="45">
        <f t="shared" si="183"/>
        <v>2.9999999999999094</v>
      </c>
      <c r="L286" s="45">
        <f t="shared" si="184"/>
        <v>2</v>
      </c>
      <c r="M286" s="54">
        <f t="shared" ca="1" si="171"/>
        <v>814</v>
      </c>
      <c r="N286" s="45" t="str">
        <f t="shared" si="185"/>
        <v/>
      </c>
      <c r="O286" s="45">
        <f t="shared" si="186"/>
        <v>559.99999999999795</v>
      </c>
      <c r="P286" s="46">
        <f t="shared" si="187"/>
        <v>544.41521308230074</v>
      </c>
      <c r="Q286" s="45">
        <f t="shared" si="188"/>
        <v>299.99999999999096</v>
      </c>
      <c r="R286" s="45">
        <f t="shared" si="189"/>
        <v>859.99999999998886</v>
      </c>
      <c r="S286" s="46">
        <f t="shared" si="190"/>
        <v>844.41521308229176</v>
      </c>
    </row>
    <row r="287" spans="1:19" x14ac:dyDescent="0.25">
      <c r="D287">
        <v>180</v>
      </c>
      <c r="E287" s="71">
        <v>912</v>
      </c>
      <c r="F287" s="67">
        <f t="shared" si="177"/>
        <v>0.3833333333333333</v>
      </c>
      <c r="G287" s="71">
        <v>1600</v>
      </c>
      <c r="H287" s="67">
        <f t="shared" si="180"/>
        <v>0.66666666666666663</v>
      </c>
      <c r="I287" s="44">
        <f t="shared" si="181"/>
        <v>0.67013888888888884</v>
      </c>
      <c r="J287" s="45" t="str">
        <f t="shared" si="182"/>
        <v/>
      </c>
      <c r="K287" s="45">
        <f t="shared" si="183"/>
        <v>408</v>
      </c>
      <c r="L287" s="45">
        <f t="shared" si="184"/>
        <v>3</v>
      </c>
      <c r="M287" s="54">
        <f t="shared" ca="1" si="171"/>
        <v>814</v>
      </c>
      <c r="N287" s="45">
        <f t="shared" ca="1" si="185"/>
        <v>471</v>
      </c>
      <c r="O287" s="45">
        <f t="shared" si="186"/>
        <v>450</v>
      </c>
      <c r="P287" s="46">
        <f t="shared" si="187"/>
        <v>47.347346607878421</v>
      </c>
      <c r="Q287" s="45">
        <f t="shared" si="188"/>
        <v>73440</v>
      </c>
      <c r="R287" s="45">
        <f t="shared" si="189"/>
        <v>73890</v>
      </c>
      <c r="S287" s="46">
        <f t="shared" si="190"/>
        <v>73487.347346607872</v>
      </c>
    </row>
    <row r="288" spans="1:19" x14ac:dyDescent="0.25">
      <c r="A288" s="77">
        <v>36468</v>
      </c>
      <c r="B288">
        <v>934</v>
      </c>
      <c r="D288">
        <v>0.01</v>
      </c>
      <c r="E288" s="71">
        <v>1023</v>
      </c>
      <c r="F288" s="67">
        <f t="shared" si="177"/>
        <v>0.43263888888888885</v>
      </c>
      <c r="G288" s="71">
        <v>1026</v>
      </c>
      <c r="H288" s="67">
        <f t="shared" si="180"/>
        <v>0.43472222222222223</v>
      </c>
      <c r="I288" s="44" t="str">
        <f t="shared" si="181"/>
        <v/>
      </c>
      <c r="J288" s="45">
        <f t="shared" si="182"/>
        <v>9.000000000000048</v>
      </c>
      <c r="K288" s="45">
        <f t="shared" si="183"/>
        <v>3.0000000000000693</v>
      </c>
      <c r="L288" s="45">
        <f t="shared" si="184"/>
        <v>1</v>
      </c>
      <c r="M288" s="54">
        <f t="shared" ca="1" si="171"/>
        <v>934</v>
      </c>
      <c r="N288" s="45" t="str">
        <f t="shared" si="185"/>
        <v/>
      </c>
      <c r="O288" s="45">
        <f t="shared" si="186"/>
        <v>9.0450000000000479</v>
      </c>
      <c r="P288" s="46">
        <f t="shared" si="187"/>
        <v>3.3803819386477381</v>
      </c>
      <c r="Q288" s="45">
        <f t="shared" si="188"/>
        <v>3.0000000000000693E-2</v>
      </c>
      <c r="R288" s="45">
        <f t="shared" si="189"/>
        <v>9.075000000000049</v>
      </c>
      <c r="S288" s="46">
        <f t="shared" si="190"/>
        <v>3.4103819386477388</v>
      </c>
    </row>
    <row r="289" spans="1:19" x14ac:dyDescent="0.25">
      <c r="D289">
        <v>2</v>
      </c>
      <c r="E289" s="71">
        <v>1035</v>
      </c>
      <c r="F289" s="67">
        <f t="shared" si="177"/>
        <v>0.44097222222222227</v>
      </c>
      <c r="G289" s="71">
        <v>1102</v>
      </c>
      <c r="H289" s="67">
        <f t="shared" si="180"/>
        <v>0.4597222222222222</v>
      </c>
      <c r="I289" s="44" t="str">
        <f t="shared" si="181"/>
        <v/>
      </c>
      <c r="J289" s="45">
        <f t="shared" si="182"/>
        <v>9.9999999999999645</v>
      </c>
      <c r="K289" s="45">
        <f t="shared" si="183"/>
        <v>26.999999999999904</v>
      </c>
      <c r="L289" s="45">
        <f t="shared" si="184"/>
        <v>2</v>
      </c>
      <c r="M289" s="54">
        <f t="shared" ca="1" si="171"/>
        <v>934</v>
      </c>
      <c r="N289" s="45" t="str">
        <f t="shared" si="185"/>
        <v/>
      </c>
      <c r="O289" s="45">
        <f t="shared" si="186"/>
        <v>509.99999999999818</v>
      </c>
      <c r="P289" s="46">
        <f t="shared" si="187"/>
        <v>250.50980564019335</v>
      </c>
      <c r="Q289" s="45">
        <f t="shared" si="188"/>
        <v>53.999999999999808</v>
      </c>
      <c r="R289" s="45">
        <f t="shared" si="189"/>
        <v>563.99999999999795</v>
      </c>
      <c r="S289" s="46">
        <f t="shared" si="190"/>
        <v>304.50980564019318</v>
      </c>
    </row>
    <row r="290" spans="1:19" x14ac:dyDescent="0.25">
      <c r="D290">
        <v>100</v>
      </c>
      <c r="E290" s="71">
        <v>1112</v>
      </c>
      <c r="F290" s="67">
        <f t="shared" si="177"/>
        <v>0.46666666666666662</v>
      </c>
      <c r="G290" s="71">
        <v>1137</v>
      </c>
      <c r="H290" s="67">
        <f t="shared" si="180"/>
        <v>0.48402777777777778</v>
      </c>
      <c r="I290" s="44" t="str">
        <f t="shared" si="181"/>
        <v/>
      </c>
      <c r="J290" s="45">
        <f t="shared" si="182"/>
        <v>5.9999999999999787</v>
      </c>
      <c r="K290" s="45">
        <f t="shared" si="183"/>
        <v>25.000000000000071</v>
      </c>
      <c r="L290" s="45">
        <f t="shared" si="184"/>
        <v>3</v>
      </c>
      <c r="M290" s="54">
        <f t="shared" ca="1" si="171"/>
        <v>934</v>
      </c>
      <c r="N290" s="45" t="str">
        <f t="shared" si="185"/>
        <v/>
      </c>
      <c r="O290" s="45">
        <f t="shared" si="186"/>
        <v>305.99999999999892</v>
      </c>
      <c r="P290" s="46">
        <f t="shared" si="187"/>
        <v>150.30588338411602</v>
      </c>
      <c r="Q290" s="45">
        <f t="shared" si="188"/>
        <v>2500.0000000000073</v>
      </c>
      <c r="R290" s="45">
        <f t="shared" si="189"/>
        <v>2806.0000000000064</v>
      </c>
      <c r="S290" s="46">
        <f t="shared" si="190"/>
        <v>2650.3058833841233</v>
      </c>
    </row>
    <row r="291" spans="1:19" x14ac:dyDescent="0.25">
      <c r="D291">
        <v>2</v>
      </c>
      <c r="E291" s="71">
        <v>1143</v>
      </c>
      <c r="F291" s="67">
        <f t="shared" si="177"/>
        <v>0.48819444444444443</v>
      </c>
      <c r="G291" s="71">
        <v>1153</v>
      </c>
      <c r="H291" s="67">
        <f t="shared" si="180"/>
        <v>0.49513888888888885</v>
      </c>
      <c r="I291" s="44">
        <f t="shared" si="181"/>
        <v>0.49861111111111106</v>
      </c>
      <c r="J291" s="45" t="str">
        <f t="shared" si="182"/>
        <v/>
      </c>
      <c r="K291" s="45">
        <f t="shared" si="183"/>
        <v>9.9999999999999645</v>
      </c>
      <c r="L291" s="45">
        <f t="shared" si="184"/>
        <v>4</v>
      </c>
      <c r="M291" s="54">
        <f t="shared" ca="1" si="171"/>
        <v>934</v>
      </c>
      <c r="N291" s="45">
        <f t="shared" ca="1" si="185"/>
        <v>143.99999999999997</v>
      </c>
      <c r="O291" s="45">
        <f t="shared" si="186"/>
        <v>5</v>
      </c>
      <c r="P291" s="46">
        <f t="shared" si="187"/>
        <v>0.68924379203313568</v>
      </c>
      <c r="Q291" s="45">
        <f t="shared" si="188"/>
        <v>19.999999999999929</v>
      </c>
      <c r="R291" s="45">
        <f t="shared" si="189"/>
        <v>24.999999999999929</v>
      </c>
      <c r="S291" s="46">
        <f t="shared" si="190"/>
        <v>20.689243792033064</v>
      </c>
    </row>
    <row r="292" spans="1:19" x14ac:dyDescent="0.25">
      <c r="A292" s="77">
        <v>36468</v>
      </c>
      <c r="B292">
        <v>1332</v>
      </c>
      <c r="D292">
        <v>0.01</v>
      </c>
      <c r="E292" s="71">
        <v>1509</v>
      </c>
      <c r="F292" s="67">
        <f t="shared" si="177"/>
        <v>0.63124999999999998</v>
      </c>
      <c r="G292" s="71">
        <v>1515</v>
      </c>
      <c r="H292" s="67">
        <f t="shared" si="180"/>
        <v>0.63541666666666663</v>
      </c>
      <c r="I292" s="44" t="str">
        <f t="shared" si="181"/>
        <v/>
      </c>
      <c r="J292" s="45">
        <f t="shared" si="182"/>
        <v>5.0000000000001421</v>
      </c>
      <c r="K292" s="45">
        <f t="shared" si="183"/>
        <v>5.9999999999999787</v>
      </c>
      <c r="L292" s="45">
        <f t="shared" si="184"/>
        <v>1</v>
      </c>
      <c r="M292" s="54">
        <f t="shared" ca="1" si="171"/>
        <v>1332</v>
      </c>
      <c r="N292" s="45" t="str">
        <f t="shared" si="185"/>
        <v/>
      </c>
      <c r="O292" s="45">
        <f t="shared" si="186"/>
        <v>6.2500000000001776E-2</v>
      </c>
      <c r="P292" s="46">
        <f t="shared" si="187"/>
        <v>6.1662655431026669E-2</v>
      </c>
      <c r="Q292" s="45">
        <f t="shared" si="188"/>
        <v>5.999999999999979E-2</v>
      </c>
      <c r="R292" s="45">
        <f t="shared" si="189"/>
        <v>0.12250000000000157</v>
      </c>
      <c r="S292" s="46">
        <f t="shared" si="190"/>
        <v>0.12166265543102646</v>
      </c>
    </row>
    <row r="293" spans="1:19" x14ac:dyDescent="0.25">
      <c r="D293">
        <v>1.4999999999999999E-2</v>
      </c>
      <c r="E293" s="71">
        <v>1520</v>
      </c>
      <c r="F293" s="67">
        <f t="shared" si="177"/>
        <v>0.63888888888888895</v>
      </c>
      <c r="G293" s="71">
        <v>1524</v>
      </c>
      <c r="H293" s="67">
        <f t="shared" si="180"/>
        <v>0.64166666666666672</v>
      </c>
      <c r="I293" s="44">
        <f t="shared" si="181"/>
        <v>0.64513888888888893</v>
      </c>
      <c r="J293" s="45" t="str">
        <f t="shared" si="182"/>
        <v/>
      </c>
      <c r="K293" s="45">
        <f t="shared" si="183"/>
        <v>3.9999999999999858</v>
      </c>
      <c r="L293" s="45">
        <f t="shared" si="184"/>
        <v>2</v>
      </c>
      <c r="M293" s="54">
        <f t="shared" ca="1" si="171"/>
        <v>1332</v>
      </c>
      <c r="N293" s="45">
        <f t="shared" ca="1" si="185"/>
        <v>117.00000000000006</v>
      </c>
      <c r="O293" s="45">
        <f t="shared" si="186"/>
        <v>3.7499999999999999E-2</v>
      </c>
      <c r="P293" s="46">
        <f t="shared" si="187"/>
        <v>7.7991471955669829E-3</v>
      </c>
      <c r="Q293" s="45">
        <f t="shared" si="188"/>
        <v>5.9999999999999783E-2</v>
      </c>
      <c r="R293" s="45">
        <f t="shared" si="189"/>
        <v>9.7499999999999781E-2</v>
      </c>
      <c r="S293" s="46">
        <f t="shared" si="190"/>
        <v>6.7799147195566761E-2</v>
      </c>
    </row>
    <row r="294" spans="1:19" x14ac:dyDescent="0.25">
      <c r="A294" s="77">
        <v>36473</v>
      </c>
      <c r="B294">
        <v>841</v>
      </c>
      <c r="D294">
        <v>0.01</v>
      </c>
      <c r="E294" s="71">
        <v>936</v>
      </c>
      <c r="F294" s="67">
        <f t="shared" si="177"/>
        <v>0.39999999999999997</v>
      </c>
      <c r="G294" s="71">
        <v>939</v>
      </c>
      <c r="H294" s="67">
        <f t="shared" si="180"/>
        <v>0.40208333333333335</v>
      </c>
      <c r="I294" s="44" t="str">
        <f t="shared" si="181"/>
        <v/>
      </c>
      <c r="J294" s="45">
        <f t="shared" si="182"/>
        <v>7.0000000000000551</v>
      </c>
      <c r="K294" s="45">
        <f t="shared" si="183"/>
        <v>3.0000000000000693</v>
      </c>
      <c r="L294" s="45">
        <f t="shared" si="184"/>
        <v>1</v>
      </c>
      <c r="M294" s="54">
        <f t="shared" ca="1" si="171"/>
        <v>841</v>
      </c>
      <c r="N294" s="45" t="str">
        <f t="shared" si="185"/>
        <v/>
      </c>
      <c r="O294" s="45">
        <f t="shared" si="186"/>
        <v>0.38500000000000301</v>
      </c>
      <c r="P294" s="46">
        <f t="shared" si="187"/>
        <v>0.27361621771209788</v>
      </c>
      <c r="Q294" s="45">
        <f t="shared" si="188"/>
        <v>3.0000000000000693E-2</v>
      </c>
      <c r="R294" s="45">
        <f t="shared" si="189"/>
        <v>0.4150000000000037</v>
      </c>
      <c r="S294" s="46">
        <f t="shared" si="190"/>
        <v>0.30361621771209857</v>
      </c>
    </row>
    <row r="295" spans="1:19" x14ac:dyDescent="0.25">
      <c r="D295">
        <v>0.1</v>
      </c>
      <c r="E295" s="71">
        <v>946</v>
      </c>
      <c r="F295" s="67">
        <f t="shared" si="177"/>
        <v>0.4069444444444445</v>
      </c>
      <c r="G295" s="71">
        <v>1013</v>
      </c>
      <c r="H295" s="67">
        <f t="shared" si="180"/>
        <v>0.42569444444444443</v>
      </c>
      <c r="I295" s="44" t="str">
        <f t="shared" si="181"/>
        <v/>
      </c>
      <c r="J295" s="45">
        <f t="shared" si="182"/>
        <v>9.000000000000048</v>
      </c>
      <c r="K295" s="45">
        <f t="shared" si="183"/>
        <v>26.999999999999904</v>
      </c>
      <c r="L295" s="45">
        <f t="shared" si="184"/>
        <v>2</v>
      </c>
      <c r="M295" s="54">
        <f t="shared" ca="1" si="171"/>
        <v>841</v>
      </c>
      <c r="N295" s="45" t="str">
        <f t="shared" si="185"/>
        <v/>
      </c>
      <c r="O295" s="45">
        <f t="shared" si="186"/>
        <v>450.45000000000238</v>
      </c>
      <c r="P295" s="46">
        <f t="shared" si="187"/>
        <v>130.15824446039761</v>
      </c>
      <c r="Q295" s="45">
        <f t="shared" si="188"/>
        <v>2.6999999999999904</v>
      </c>
      <c r="R295" s="45">
        <f t="shared" si="189"/>
        <v>453.15000000000236</v>
      </c>
      <c r="S295" s="46">
        <f t="shared" si="190"/>
        <v>132.8582444603976</v>
      </c>
    </row>
    <row r="296" spans="1:19" x14ac:dyDescent="0.25">
      <c r="D296">
        <v>100</v>
      </c>
      <c r="E296" s="71">
        <v>1022</v>
      </c>
      <c r="F296" s="67">
        <f t="shared" si="177"/>
        <v>0.43194444444444446</v>
      </c>
      <c r="G296" s="71">
        <v>1103</v>
      </c>
      <c r="H296" s="67">
        <f t="shared" si="180"/>
        <v>0.4604166666666667</v>
      </c>
      <c r="I296" s="44">
        <f t="shared" si="181"/>
        <v>0.46388888888888891</v>
      </c>
      <c r="J296" s="45" t="str">
        <f t="shared" si="182"/>
        <v/>
      </c>
      <c r="K296" s="45">
        <f t="shared" si="183"/>
        <v>41.000000000000014</v>
      </c>
      <c r="L296" s="45">
        <f t="shared" si="184"/>
        <v>3</v>
      </c>
      <c r="M296" s="54">
        <f t="shared" ca="1" si="171"/>
        <v>841</v>
      </c>
      <c r="N296" s="45">
        <f t="shared" ca="1" si="185"/>
        <v>147.00000000000003</v>
      </c>
      <c r="O296" s="45">
        <f t="shared" si="186"/>
        <v>250</v>
      </c>
      <c r="P296" s="46">
        <f t="shared" si="187"/>
        <v>27.143420404993254</v>
      </c>
      <c r="Q296" s="45">
        <f t="shared" si="188"/>
        <v>4100.0000000000018</v>
      </c>
      <c r="R296" s="45">
        <f t="shared" si="189"/>
        <v>4350.0000000000018</v>
      </c>
      <c r="S296" s="46">
        <f t="shared" si="190"/>
        <v>4127.1434204049947</v>
      </c>
    </row>
    <row r="297" spans="1:19" x14ac:dyDescent="0.25">
      <c r="A297" s="77">
        <v>36474</v>
      </c>
      <c r="B297">
        <v>807</v>
      </c>
      <c r="D297">
        <v>0.01</v>
      </c>
      <c r="E297" s="71">
        <v>848</v>
      </c>
      <c r="F297" s="67">
        <f t="shared" si="177"/>
        <v>0.3666666666666667</v>
      </c>
      <c r="G297" s="71">
        <v>851</v>
      </c>
      <c r="H297" s="67">
        <f t="shared" si="180"/>
        <v>0.36874999999999997</v>
      </c>
      <c r="I297" s="44" t="str">
        <f t="shared" si="181"/>
        <v/>
      </c>
      <c r="J297" s="45">
        <f t="shared" si="182"/>
        <v>5.9999999999999787</v>
      </c>
      <c r="K297" s="45">
        <f t="shared" si="183"/>
        <v>2.9999999999999094</v>
      </c>
      <c r="L297" s="45">
        <f t="shared" si="184"/>
        <v>1</v>
      </c>
      <c r="M297" s="54">
        <f t="shared" ref="M297:M360" ca="1" si="191">OFFSET(B297,-L297+1,0)</f>
        <v>807</v>
      </c>
      <c r="N297" s="45" t="str">
        <f t="shared" si="185"/>
        <v/>
      </c>
      <c r="O297" s="45">
        <f t="shared" si="186"/>
        <v>1.5299999999999947</v>
      </c>
      <c r="P297" s="46">
        <f t="shared" si="187"/>
        <v>0.75154814884346943</v>
      </c>
      <c r="Q297" s="45">
        <f t="shared" si="188"/>
        <v>2.9999999999999093E-2</v>
      </c>
      <c r="R297" s="45">
        <f t="shared" si="189"/>
        <v>1.5599999999999938</v>
      </c>
      <c r="S297" s="46">
        <f t="shared" si="190"/>
        <v>0.78154814884346857</v>
      </c>
    </row>
    <row r="298" spans="1:19" x14ac:dyDescent="0.25">
      <c r="D298">
        <v>0.5</v>
      </c>
      <c r="E298" s="71">
        <v>857</v>
      </c>
      <c r="F298" s="67">
        <f t="shared" si="177"/>
        <v>0.37291666666666662</v>
      </c>
      <c r="G298" s="71">
        <v>908</v>
      </c>
      <c r="H298" s="67">
        <f t="shared" si="180"/>
        <v>0.38055555555555554</v>
      </c>
      <c r="I298" s="44" t="str">
        <f t="shared" si="181"/>
        <v/>
      </c>
      <c r="J298" s="45">
        <f t="shared" si="182"/>
        <v>7.0000000000000551</v>
      </c>
      <c r="K298" s="45">
        <f t="shared" si="183"/>
        <v>11.000000000000041</v>
      </c>
      <c r="L298" s="45">
        <f t="shared" si="184"/>
        <v>2</v>
      </c>
      <c r="M298" s="54">
        <f t="shared" ca="1" si="191"/>
        <v>807</v>
      </c>
      <c r="N298" s="45" t="str">
        <f t="shared" si="185"/>
        <v/>
      </c>
      <c r="O298" s="45">
        <f t="shared" si="186"/>
        <v>351.75000000000279</v>
      </c>
      <c r="P298" s="46">
        <f t="shared" si="187"/>
        <v>131.45687836603017</v>
      </c>
      <c r="Q298" s="45">
        <f t="shared" si="188"/>
        <v>5.5000000000000204</v>
      </c>
      <c r="R298" s="45">
        <f t="shared" si="189"/>
        <v>357.25000000000279</v>
      </c>
      <c r="S298" s="46">
        <f t="shared" si="190"/>
        <v>136.9568783660302</v>
      </c>
    </row>
    <row r="299" spans="1:19" x14ac:dyDescent="0.25">
      <c r="D299">
        <v>100</v>
      </c>
      <c r="E299" s="71">
        <v>915</v>
      </c>
      <c r="F299" s="67">
        <f t="shared" si="177"/>
        <v>0.38541666666666669</v>
      </c>
      <c r="G299" s="71">
        <v>1039</v>
      </c>
      <c r="H299" s="67">
        <f t="shared" si="180"/>
        <v>0.44375000000000003</v>
      </c>
      <c r="I299" s="44" t="str">
        <f t="shared" si="181"/>
        <v/>
      </c>
      <c r="J299" s="45">
        <f t="shared" si="182"/>
        <v>11.999999999999957</v>
      </c>
      <c r="K299" s="45">
        <f t="shared" si="183"/>
        <v>84.000000000000028</v>
      </c>
      <c r="L299" s="45">
        <f t="shared" si="184"/>
        <v>3</v>
      </c>
      <c r="M299" s="54">
        <f t="shared" ca="1" si="191"/>
        <v>807</v>
      </c>
      <c r="N299" s="45" t="str">
        <f t="shared" si="185"/>
        <v/>
      </c>
      <c r="O299" s="45">
        <f t="shared" si="186"/>
        <v>600.59999999999786</v>
      </c>
      <c r="P299" s="46">
        <f t="shared" si="187"/>
        <v>173.54432594719529</v>
      </c>
      <c r="Q299" s="45">
        <f t="shared" si="188"/>
        <v>8400.0000000000036</v>
      </c>
      <c r="R299" s="45">
        <f t="shared" si="189"/>
        <v>9000.6000000000022</v>
      </c>
      <c r="S299" s="46">
        <f t="shared" si="190"/>
        <v>8573.5443259471995</v>
      </c>
    </row>
    <row r="300" spans="1:19" x14ac:dyDescent="0.25">
      <c r="D300">
        <v>0.1</v>
      </c>
      <c r="E300" s="71">
        <v>1051</v>
      </c>
      <c r="F300" s="67">
        <f t="shared" ref="F300:F315" si="192">VALUE(CONCATENATE(LEFT(E300,LEN(E300)-2),":",RIGHT(E300,2)))</f>
        <v>0.45208333333333334</v>
      </c>
      <c r="G300" s="71">
        <v>1117</v>
      </c>
      <c r="H300" s="67">
        <f t="shared" si="180"/>
        <v>0.47013888888888888</v>
      </c>
      <c r="I300" s="44">
        <f t="shared" si="181"/>
        <v>0.47361111111111109</v>
      </c>
      <c r="J300" s="45" t="str">
        <f t="shared" si="182"/>
        <v/>
      </c>
      <c r="K300" s="45">
        <f t="shared" si="183"/>
        <v>25.999999999999986</v>
      </c>
      <c r="L300" s="45">
        <f t="shared" si="184"/>
        <v>4</v>
      </c>
      <c r="M300" s="54">
        <f t="shared" ca="1" si="191"/>
        <v>807</v>
      </c>
      <c r="N300" s="45">
        <f t="shared" ca="1" si="185"/>
        <v>194.99999999999994</v>
      </c>
      <c r="O300" s="45">
        <f t="shared" si="186"/>
        <v>0.25</v>
      </c>
      <c r="P300" s="46">
        <f t="shared" si="187"/>
        <v>4.342905372259271E-2</v>
      </c>
      <c r="Q300" s="45">
        <f t="shared" si="188"/>
        <v>2.5999999999999988</v>
      </c>
      <c r="R300" s="45">
        <f t="shared" si="189"/>
        <v>2.8499999999999988</v>
      </c>
      <c r="S300" s="46">
        <f t="shared" si="190"/>
        <v>2.6434290537225915</v>
      </c>
    </row>
    <row r="301" spans="1:19" x14ac:dyDescent="0.25">
      <c r="A301" s="77">
        <v>36475</v>
      </c>
      <c r="B301">
        <v>901</v>
      </c>
      <c r="D301">
        <v>0.01</v>
      </c>
      <c r="E301" s="71">
        <v>944</v>
      </c>
      <c r="F301" s="67">
        <f t="shared" si="192"/>
        <v>0.4055555555555555</v>
      </c>
      <c r="G301" s="71">
        <v>946</v>
      </c>
      <c r="H301" s="67">
        <f t="shared" si="180"/>
        <v>0.4069444444444445</v>
      </c>
      <c r="I301" s="44" t="str">
        <f t="shared" si="181"/>
        <v/>
      </c>
      <c r="J301" s="45">
        <f t="shared" si="182"/>
        <v>4.9999999999999023</v>
      </c>
      <c r="K301" s="45">
        <f t="shared" si="183"/>
        <v>2.0000000000001528</v>
      </c>
      <c r="L301" s="45">
        <f t="shared" si="184"/>
        <v>1</v>
      </c>
      <c r="M301" s="54">
        <f t="shared" ca="1" si="191"/>
        <v>901</v>
      </c>
      <c r="N301" s="45" t="str">
        <f t="shared" si="185"/>
        <v/>
      </c>
      <c r="O301" s="45">
        <f t="shared" si="186"/>
        <v>0.27499999999999464</v>
      </c>
      <c r="P301" s="46">
        <f t="shared" si="187"/>
        <v>0.19544015550863597</v>
      </c>
      <c r="Q301" s="45">
        <f t="shared" si="188"/>
        <v>2.0000000000001527E-2</v>
      </c>
      <c r="R301" s="45">
        <f t="shared" si="189"/>
        <v>0.29499999999999615</v>
      </c>
      <c r="S301" s="46">
        <f t="shared" si="190"/>
        <v>0.21544015550863749</v>
      </c>
    </row>
    <row r="302" spans="1:19" x14ac:dyDescent="0.25">
      <c r="D302">
        <v>0.1</v>
      </c>
      <c r="E302" s="71">
        <v>951</v>
      </c>
      <c r="F302" s="67">
        <f t="shared" si="192"/>
        <v>0.41041666666666665</v>
      </c>
      <c r="G302" s="71">
        <v>1029</v>
      </c>
      <c r="H302" s="67">
        <f t="shared" si="180"/>
        <v>0.4368055555555555</v>
      </c>
      <c r="I302" s="44" t="str">
        <f t="shared" si="181"/>
        <v/>
      </c>
      <c r="J302" s="45">
        <f t="shared" si="182"/>
        <v>9.000000000000048</v>
      </c>
      <c r="K302" s="45">
        <f t="shared" si="183"/>
        <v>37.999999999999943</v>
      </c>
      <c r="L302" s="45">
        <f t="shared" si="184"/>
        <v>2</v>
      </c>
      <c r="M302" s="54">
        <f t="shared" ca="1" si="191"/>
        <v>901</v>
      </c>
      <c r="N302" s="45" t="str">
        <f t="shared" si="185"/>
        <v/>
      </c>
      <c r="O302" s="45">
        <f t="shared" si="186"/>
        <v>450.45000000000238</v>
      </c>
      <c r="P302" s="46">
        <f t="shared" si="187"/>
        <v>130.15824446039761</v>
      </c>
      <c r="Q302" s="45">
        <f t="shared" si="188"/>
        <v>3.7999999999999945</v>
      </c>
      <c r="R302" s="45">
        <f t="shared" si="189"/>
        <v>454.25000000000239</v>
      </c>
      <c r="S302" s="46">
        <f t="shared" si="190"/>
        <v>133.95824446039759</v>
      </c>
    </row>
    <row r="303" spans="1:19" x14ac:dyDescent="0.25">
      <c r="D303">
        <v>100</v>
      </c>
      <c r="E303" s="71">
        <v>1038</v>
      </c>
      <c r="F303" s="67">
        <f t="shared" si="192"/>
        <v>0.44305555555555554</v>
      </c>
      <c r="G303" s="71">
        <v>1108</v>
      </c>
      <c r="H303" s="67">
        <f t="shared" si="180"/>
        <v>0.46388888888888885</v>
      </c>
      <c r="I303" s="44" t="str">
        <f t="shared" si="181"/>
        <v/>
      </c>
      <c r="J303" s="45">
        <f t="shared" si="182"/>
        <v>11.000000000000041</v>
      </c>
      <c r="K303" s="45">
        <f t="shared" si="183"/>
        <v>29.999999999999972</v>
      </c>
      <c r="L303" s="45">
        <f t="shared" si="184"/>
        <v>3</v>
      </c>
      <c r="M303" s="54">
        <f t="shared" ca="1" si="191"/>
        <v>901</v>
      </c>
      <c r="N303" s="45" t="str">
        <f t="shared" si="185"/>
        <v/>
      </c>
      <c r="O303" s="45">
        <f t="shared" si="186"/>
        <v>550.550000000002</v>
      </c>
      <c r="P303" s="46">
        <f t="shared" si="187"/>
        <v>159.08229878493017</v>
      </c>
      <c r="Q303" s="45">
        <f t="shared" si="188"/>
        <v>2999.9999999999973</v>
      </c>
      <c r="R303" s="45">
        <f t="shared" si="189"/>
        <v>3550.5499999999993</v>
      </c>
      <c r="S303" s="46">
        <f t="shared" si="190"/>
        <v>3159.0822987849274</v>
      </c>
    </row>
    <row r="304" spans="1:19" x14ac:dyDescent="0.25">
      <c r="D304">
        <v>0.1</v>
      </c>
      <c r="E304" s="71">
        <v>1119</v>
      </c>
      <c r="F304" s="67">
        <f t="shared" si="192"/>
        <v>0.47152777777777777</v>
      </c>
      <c r="G304" s="71">
        <v>1132</v>
      </c>
      <c r="H304" s="67">
        <f t="shared" si="180"/>
        <v>0.48055555555555557</v>
      </c>
      <c r="I304" s="44">
        <f t="shared" si="181"/>
        <v>0.48402777777777778</v>
      </c>
      <c r="J304" s="45" t="str">
        <f t="shared" si="182"/>
        <v/>
      </c>
      <c r="K304" s="45">
        <f t="shared" si="183"/>
        <v>13.000000000000034</v>
      </c>
      <c r="L304" s="45">
        <f t="shared" si="184"/>
        <v>4</v>
      </c>
      <c r="M304" s="54">
        <f t="shared" ca="1" si="191"/>
        <v>901</v>
      </c>
      <c r="N304" s="45">
        <f t="shared" ca="1" si="185"/>
        <v>155.99999999999991</v>
      </c>
      <c r="O304" s="45">
        <f t="shared" si="186"/>
        <v>0.25</v>
      </c>
      <c r="P304" s="46">
        <f t="shared" si="187"/>
        <v>4.342905372259271E-2</v>
      </c>
      <c r="Q304" s="45">
        <f t="shared" si="188"/>
        <v>1.3000000000000034</v>
      </c>
      <c r="R304" s="45">
        <f t="shared" si="189"/>
        <v>1.5500000000000034</v>
      </c>
      <c r="S304" s="46">
        <f t="shared" si="190"/>
        <v>1.3434290537225961</v>
      </c>
    </row>
    <row r="305" spans="1:19" x14ac:dyDescent="0.25">
      <c r="A305" s="77">
        <v>36475</v>
      </c>
      <c r="B305">
        <v>1335</v>
      </c>
      <c r="D305">
        <v>0.01</v>
      </c>
      <c r="E305" s="71">
        <v>1420</v>
      </c>
      <c r="F305" s="67">
        <f t="shared" si="192"/>
        <v>0.59722222222222221</v>
      </c>
      <c r="G305" s="71">
        <v>1424</v>
      </c>
      <c r="H305" s="67">
        <f t="shared" si="180"/>
        <v>0.6</v>
      </c>
      <c r="I305" s="44" t="str">
        <f t="shared" si="181"/>
        <v/>
      </c>
      <c r="J305" s="45">
        <f t="shared" si="182"/>
        <v>4.9999999999999822</v>
      </c>
      <c r="K305" s="45">
        <f t="shared" si="183"/>
        <v>3.9999999999999858</v>
      </c>
      <c r="L305" s="45">
        <f t="shared" si="184"/>
        <v>1</v>
      </c>
      <c r="M305" s="54">
        <f t="shared" ca="1" si="191"/>
        <v>1335</v>
      </c>
      <c r="N305" s="45" t="str">
        <f t="shared" si="185"/>
        <v/>
      </c>
      <c r="O305" s="45">
        <f t="shared" si="186"/>
        <v>6.499999999999978E-2</v>
      </c>
      <c r="P305" s="46">
        <f t="shared" si="187"/>
        <v>6.383438707310371E-2</v>
      </c>
      <c r="Q305" s="45">
        <f t="shared" si="188"/>
        <v>3.9999999999999862E-2</v>
      </c>
      <c r="R305" s="45">
        <f t="shared" si="189"/>
        <v>0.10499999999999965</v>
      </c>
      <c r="S305" s="46">
        <f t="shared" si="190"/>
        <v>0.10383438707310358</v>
      </c>
    </row>
    <row r="306" spans="1:19" x14ac:dyDescent="0.25">
      <c r="D306">
        <v>1.6E-2</v>
      </c>
      <c r="E306" s="71">
        <v>1429</v>
      </c>
      <c r="F306" s="67">
        <f t="shared" si="192"/>
        <v>0.60347222222222219</v>
      </c>
      <c r="G306" s="71">
        <v>1434</v>
      </c>
      <c r="H306" s="67">
        <f t="shared" si="180"/>
        <v>0.6069444444444444</v>
      </c>
      <c r="I306" s="44">
        <f t="shared" si="181"/>
        <v>0.61041666666666661</v>
      </c>
      <c r="J306" s="45" t="str">
        <f t="shared" si="182"/>
        <v/>
      </c>
      <c r="K306" s="45">
        <f t="shared" si="183"/>
        <v>4.9999999999999822</v>
      </c>
      <c r="L306" s="45">
        <f t="shared" si="184"/>
        <v>2</v>
      </c>
      <c r="M306" s="54">
        <f t="shared" ca="1" si="191"/>
        <v>1335</v>
      </c>
      <c r="N306" s="45">
        <f t="shared" ca="1" si="185"/>
        <v>63.999999999999929</v>
      </c>
      <c r="O306" s="45">
        <f t="shared" si="186"/>
        <v>0.04</v>
      </c>
      <c r="P306" s="46">
        <f t="shared" si="187"/>
        <v>8.2636616258003528E-3</v>
      </c>
      <c r="Q306" s="45">
        <f t="shared" si="188"/>
        <v>7.9999999999999724E-2</v>
      </c>
      <c r="R306" s="45">
        <f t="shared" si="189"/>
        <v>0.11999999999999972</v>
      </c>
      <c r="S306" s="46">
        <f t="shared" si="190"/>
        <v>8.8263661625800072E-2</v>
      </c>
    </row>
    <row r="307" spans="1:19" x14ac:dyDescent="0.25">
      <c r="A307" s="77">
        <v>36480</v>
      </c>
      <c r="B307">
        <v>858</v>
      </c>
      <c r="D307">
        <v>0.01</v>
      </c>
      <c r="E307" s="71">
        <v>937</v>
      </c>
      <c r="F307" s="67">
        <f t="shared" si="192"/>
        <v>0.40069444444444446</v>
      </c>
      <c r="G307" s="71">
        <v>939</v>
      </c>
      <c r="H307" s="67">
        <f t="shared" si="180"/>
        <v>0.40208333333333335</v>
      </c>
      <c r="I307" s="44" t="str">
        <f t="shared" si="181"/>
        <v/>
      </c>
      <c r="J307" s="45">
        <f t="shared" si="182"/>
        <v>3.9999999999999858</v>
      </c>
      <c r="K307" s="45">
        <f t="shared" si="183"/>
        <v>1.9999999999999929</v>
      </c>
      <c r="L307" s="45">
        <f t="shared" si="184"/>
        <v>1</v>
      </c>
      <c r="M307" s="54">
        <f t="shared" ca="1" si="191"/>
        <v>858</v>
      </c>
      <c r="N307" s="45" t="str">
        <f t="shared" si="185"/>
        <v/>
      </c>
      <c r="O307" s="45">
        <f t="shared" si="186"/>
        <v>0.21999999999999922</v>
      </c>
      <c r="P307" s="46">
        <f t="shared" si="187"/>
        <v>0.15635212440691129</v>
      </c>
      <c r="Q307" s="45">
        <f t="shared" si="188"/>
        <v>1.9999999999999931E-2</v>
      </c>
      <c r="R307" s="45">
        <f t="shared" si="189"/>
        <v>0.23999999999999916</v>
      </c>
      <c r="S307" s="46">
        <f t="shared" si="190"/>
        <v>0.17635212440691123</v>
      </c>
    </row>
    <row r="308" spans="1:19" x14ac:dyDescent="0.25">
      <c r="D308">
        <v>0.1</v>
      </c>
      <c r="E308" s="71">
        <v>943</v>
      </c>
      <c r="F308" s="67">
        <f t="shared" si="192"/>
        <v>0.40486111111111112</v>
      </c>
      <c r="G308" s="71">
        <v>1017</v>
      </c>
      <c r="H308" s="67">
        <f t="shared" si="180"/>
        <v>0.4284722222222222</v>
      </c>
      <c r="I308" s="44" t="str">
        <f t="shared" si="181"/>
        <v/>
      </c>
      <c r="J308" s="45">
        <f t="shared" si="182"/>
        <v>7.9999999999999716</v>
      </c>
      <c r="K308" s="45">
        <f t="shared" si="183"/>
        <v>33.999999999999957</v>
      </c>
      <c r="L308" s="45">
        <f t="shared" si="184"/>
        <v>2</v>
      </c>
      <c r="M308" s="54">
        <f t="shared" ca="1" si="191"/>
        <v>858</v>
      </c>
      <c r="N308" s="45" t="str">
        <f t="shared" si="185"/>
        <v/>
      </c>
      <c r="O308" s="45">
        <f t="shared" si="186"/>
        <v>400.39999999999856</v>
      </c>
      <c r="P308" s="46">
        <f t="shared" si="187"/>
        <v>115.69621729813019</v>
      </c>
      <c r="Q308" s="45">
        <f t="shared" si="188"/>
        <v>3.3999999999999959</v>
      </c>
      <c r="R308" s="45">
        <f t="shared" si="189"/>
        <v>403.79999999999853</v>
      </c>
      <c r="S308" s="46">
        <f t="shared" si="190"/>
        <v>119.09621729813018</v>
      </c>
    </row>
    <row r="309" spans="1:19" x14ac:dyDescent="0.25">
      <c r="D309">
        <v>100</v>
      </c>
      <c r="E309" s="71">
        <v>1025</v>
      </c>
      <c r="F309" s="67">
        <f t="shared" si="192"/>
        <v>0.43402777777777773</v>
      </c>
      <c r="G309" s="71">
        <v>1042</v>
      </c>
      <c r="H309" s="67">
        <f t="shared" si="180"/>
        <v>0.4458333333333333</v>
      </c>
      <c r="I309" s="44" t="str">
        <f t="shared" si="181"/>
        <v/>
      </c>
      <c r="J309" s="45">
        <f t="shared" si="182"/>
        <v>11.000000000000041</v>
      </c>
      <c r="K309" s="45">
        <f t="shared" si="183"/>
        <v>17.000000000000021</v>
      </c>
      <c r="L309" s="45">
        <f t="shared" si="184"/>
        <v>3</v>
      </c>
      <c r="M309" s="54">
        <f t="shared" ca="1" si="191"/>
        <v>858</v>
      </c>
      <c r="N309" s="45" t="str">
        <f t="shared" si="185"/>
        <v/>
      </c>
      <c r="O309" s="45">
        <f t="shared" si="186"/>
        <v>550.550000000002</v>
      </c>
      <c r="P309" s="46">
        <f t="shared" si="187"/>
        <v>159.08229878493017</v>
      </c>
      <c r="Q309" s="45">
        <f t="shared" si="188"/>
        <v>1700.000000000002</v>
      </c>
      <c r="R309" s="45">
        <f t="shared" si="189"/>
        <v>2250.5500000000038</v>
      </c>
      <c r="S309" s="46">
        <f t="shared" si="190"/>
        <v>1859.0822987849322</v>
      </c>
    </row>
    <row r="310" spans="1:19" x14ac:dyDescent="0.25">
      <c r="D310">
        <v>0.1</v>
      </c>
      <c r="E310" s="71">
        <v>1053</v>
      </c>
      <c r="F310" s="67">
        <f t="shared" si="192"/>
        <v>0.45347222222222222</v>
      </c>
      <c r="G310" s="71">
        <v>1116</v>
      </c>
      <c r="H310" s="67">
        <f t="shared" si="180"/>
        <v>0.4694444444444445</v>
      </c>
      <c r="I310" s="44">
        <f t="shared" si="181"/>
        <v>0.47291666666666671</v>
      </c>
      <c r="J310" s="45" t="str">
        <f t="shared" si="182"/>
        <v/>
      </c>
      <c r="K310" s="45">
        <f t="shared" si="183"/>
        <v>23.000000000000078</v>
      </c>
      <c r="L310" s="45">
        <f t="shared" si="184"/>
        <v>4</v>
      </c>
      <c r="M310" s="54">
        <f t="shared" ca="1" si="191"/>
        <v>858</v>
      </c>
      <c r="N310" s="45">
        <f t="shared" ca="1" si="185"/>
        <v>143.00000000000006</v>
      </c>
      <c r="O310" s="45">
        <f t="shared" si="186"/>
        <v>0.25</v>
      </c>
      <c r="P310" s="46">
        <f t="shared" si="187"/>
        <v>4.342905372259271E-2</v>
      </c>
      <c r="Q310" s="45">
        <f t="shared" si="188"/>
        <v>2.3000000000000078</v>
      </c>
      <c r="R310" s="45">
        <f t="shared" si="189"/>
        <v>2.5500000000000078</v>
      </c>
      <c r="S310" s="46">
        <f t="shared" si="190"/>
        <v>2.3434290537226006</v>
      </c>
    </row>
    <row r="311" spans="1:19" x14ac:dyDescent="0.25">
      <c r="A311" s="77">
        <v>36481</v>
      </c>
      <c r="B311">
        <v>843</v>
      </c>
      <c r="D311">
        <v>0.01</v>
      </c>
      <c r="E311" s="71">
        <v>919</v>
      </c>
      <c r="F311" s="67">
        <f t="shared" si="192"/>
        <v>0.38819444444444445</v>
      </c>
      <c r="G311" s="71">
        <v>921</v>
      </c>
      <c r="H311" s="67">
        <f t="shared" si="180"/>
        <v>0.38958333333333334</v>
      </c>
      <c r="I311" s="44" t="str">
        <f t="shared" si="181"/>
        <v/>
      </c>
      <c r="J311" s="45">
        <f t="shared" si="182"/>
        <v>4.9999999999999822</v>
      </c>
      <c r="K311" s="45">
        <f t="shared" si="183"/>
        <v>1.9999999999999929</v>
      </c>
      <c r="L311" s="45">
        <f t="shared" si="184"/>
        <v>1</v>
      </c>
      <c r="M311" s="54">
        <f t="shared" ca="1" si="191"/>
        <v>843</v>
      </c>
      <c r="N311" s="45" t="str">
        <f t="shared" si="185"/>
        <v/>
      </c>
      <c r="O311" s="45">
        <f t="shared" si="186"/>
        <v>0.27499999999999902</v>
      </c>
      <c r="P311" s="46">
        <f t="shared" si="187"/>
        <v>0.19544015550863911</v>
      </c>
      <c r="Q311" s="45">
        <f t="shared" si="188"/>
        <v>1.9999999999999931E-2</v>
      </c>
      <c r="R311" s="45">
        <f t="shared" si="189"/>
        <v>0.29499999999999893</v>
      </c>
      <c r="S311" s="46">
        <f t="shared" si="190"/>
        <v>0.21544015550863904</v>
      </c>
    </row>
    <row r="312" spans="1:19" x14ac:dyDescent="0.25">
      <c r="D312">
        <v>0.1</v>
      </c>
      <c r="E312" s="71">
        <v>926</v>
      </c>
      <c r="F312" s="67">
        <f t="shared" si="192"/>
        <v>0.39305555555555555</v>
      </c>
      <c r="G312" s="71">
        <v>957</v>
      </c>
      <c r="H312" s="67">
        <f t="shared" si="180"/>
        <v>0.4145833333333333</v>
      </c>
      <c r="I312" s="44" t="str">
        <f t="shared" si="181"/>
        <v/>
      </c>
      <c r="J312" s="45">
        <f t="shared" si="182"/>
        <v>8.0000000000000515</v>
      </c>
      <c r="K312" s="45">
        <f t="shared" si="183"/>
        <v>30.999999999999972</v>
      </c>
      <c r="L312" s="45">
        <f t="shared" si="184"/>
        <v>2</v>
      </c>
      <c r="M312" s="54">
        <f t="shared" ca="1" si="191"/>
        <v>843</v>
      </c>
      <c r="N312" s="45" t="str">
        <f t="shared" si="185"/>
        <v/>
      </c>
      <c r="O312" s="45">
        <f t="shared" si="186"/>
        <v>400.40000000000254</v>
      </c>
      <c r="P312" s="46">
        <f t="shared" si="187"/>
        <v>115.69621729813134</v>
      </c>
      <c r="Q312" s="45">
        <f t="shared" si="188"/>
        <v>3.0999999999999974</v>
      </c>
      <c r="R312" s="45">
        <f t="shared" si="189"/>
        <v>403.50000000000256</v>
      </c>
      <c r="S312" s="46">
        <f t="shared" si="190"/>
        <v>118.79621729813134</v>
      </c>
    </row>
    <row r="313" spans="1:19" x14ac:dyDescent="0.25">
      <c r="D313">
        <v>100</v>
      </c>
      <c r="E313" s="71">
        <v>1005</v>
      </c>
      <c r="F313" s="67">
        <f t="shared" si="192"/>
        <v>0.4201388888888889</v>
      </c>
      <c r="G313" s="71">
        <v>1040</v>
      </c>
      <c r="H313" s="67">
        <f t="shared" si="180"/>
        <v>0.44444444444444442</v>
      </c>
      <c r="I313" s="44" t="str">
        <f t="shared" si="181"/>
        <v/>
      </c>
      <c r="J313" s="45">
        <f t="shared" si="182"/>
        <v>10.000000000000044</v>
      </c>
      <c r="K313" s="45">
        <f t="shared" si="183"/>
        <v>34.999999999999957</v>
      </c>
      <c r="L313" s="45">
        <f t="shared" si="184"/>
        <v>3</v>
      </c>
      <c r="M313" s="54">
        <f t="shared" ca="1" si="191"/>
        <v>843</v>
      </c>
      <c r="N313" s="45" t="str">
        <f t="shared" si="185"/>
        <v/>
      </c>
      <c r="O313" s="45">
        <f t="shared" si="186"/>
        <v>500.50000000000222</v>
      </c>
      <c r="P313" s="46">
        <f t="shared" si="187"/>
        <v>144.62027162266392</v>
      </c>
      <c r="Q313" s="45">
        <f t="shared" si="188"/>
        <v>3499.9999999999959</v>
      </c>
      <c r="R313" s="45">
        <f t="shared" si="189"/>
        <v>4000.4999999999982</v>
      </c>
      <c r="S313" s="46">
        <f t="shared" si="190"/>
        <v>3644.6202716226599</v>
      </c>
    </row>
    <row r="314" spans="1:19" x14ac:dyDescent="0.25">
      <c r="D314">
        <v>0.1</v>
      </c>
      <c r="E314" s="71">
        <v>1050</v>
      </c>
      <c r="F314" s="67">
        <f t="shared" si="192"/>
        <v>0.4513888888888889</v>
      </c>
      <c r="G314" s="71">
        <v>1103</v>
      </c>
      <c r="H314" s="67">
        <f t="shared" si="180"/>
        <v>0.4604166666666667</v>
      </c>
      <c r="I314" s="44">
        <f t="shared" si="181"/>
        <v>0.46388888888888891</v>
      </c>
      <c r="J314" s="45" t="str">
        <f t="shared" si="182"/>
        <v/>
      </c>
      <c r="K314" s="45">
        <f t="shared" si="183"/>
        <v>13.000000000000034</v>
      </c>
      <c r="L314" s="45">
        <f t="shared" si="184"/>
        <v>4</v>
      </c>
      <c r="M314" s="54">
        <f t="shared" ca="1" si="191"/>
        <v>843</v>
      </c>
      <c r="N314" s="45">
        <f t="shared" ca="1" si="185"/>
        <v>145.00000000000006</v>
      </c>
      <c r="O314" s="45">
        <f t="shared" si="186"/>
        <v>0.25</v>
      </c>
      <c r="P314" s="46">
        <f t="shared" si="187"/>
        <v>4.342905372259271E-2</v>
      </c>
      <c r="Q314" s="45">
        <f t="shared" si="188"/>
        <v>1.3000000000000034</v>
      </c>
      <c r="R314" s="45">
        <f t="shared" si="189"/>
        <v>1.5500000000000034</v>
      </c>
      <c r="S314" s="46">
        <f t="shared" si="190"/>
        <v>1.3434290537225961</v>
      </c>
    </row>
    <row r="315" spans="1:19" x14ac:dyDescent="0.25">
      <c r="A315" s="77">
        <v>36481</v>
      </c>
      <c r="B315">
        <v>1341</v>
      </c>
      <c r="D315">
        <v>0.5</v>
      </c>
      <c r="E315" s="71">
        <v>1403</v>
      </c>
      <c r="F315" s="67">
        <f t="shared" si="192"/>
        <v>0.5854166666666667</v>
      </c>
      <c r="G315" s="71">
        <v>1503</v>
      </c>
      <c r="H315" s="67">
        <f t="shared" si="180"/>
        <v>0.62708333333333333</v>
      </c>
      <c r="I315" s="44">
        <f t="shared" si="181"/>
        <v>0.63055555555555554</v>
      </c>
      <c r="J315" s="45" t="str">
        <f t="shared" si="182"/>
        <v/>
      </c>
      <c r="K315" s="45">
        <f t="shared" si="183"/>
        <v>59.999999999999943</v>
      </c>
      <c r="L315" s="45">
        <f t="shared" si="184"/>
        <v>1</v>
      </c>
      <c r="M315" s="54">
        <f t="shared" ca="1" si="191"/>
        <v>1341</v>
      </c>
      <c r="N315" s="45">
        <f t="shared" ca="1" si="185"/>
        <v>87.000000000000014</v>
      </c>
      <c r="O315" s="45">
        <f t="shared" si="186"/>
        <v>1.25</v>
      </c>
      <c r="P315" s="46">
        <f t="shared" si="187"/>
        <v>0.19051423432971509</v>
      </c>
      <c r="Q315" s="45">
        <f t="shared" si="188"/>
        <v>29.999999999999972</v>
      </c>
      <c r="R315" s="45">
        <f t="shared" si="189"/>
        <v>31.249999999999972</v>
      </c>
      <c r="S315" s="46">
        <f t="shared" si="190"/>
        <v>30.190514234329687</v>
      </c>
    </row>
    <row r="316" spans="1:19" ht="15.75" x14ac:dyDescent="0.25">
      <c r="A316" s="124">
        <v>36482</v>
      </c>
      <c r="B316" s="127">
        <f>TIME(9,51,0)</f>
        <v>0.41041666666666665</v>
      </c>
      <c r="D316" s="126">
        <v>0.01</v>
      </c>
      <c r="E316" s="125">
        <f>TIME(10,24,0)</f>
        <v>0.43333333333333335</v>
      </c>
      <c r="F316" s="67">
        <f>E316</f>
        <v>0.43333333333333335</v>
      </c>
      <c r="G316" s="130">
        <v>0.4375</v>
      </c>
      <c r="H316" t="str">
        <f>TEXT(G316,"h:mm")</f>
        <v>10:30</v>
      </c>
      <c r="I316" s="44" t="str">
        <f t="shared" si="181"/>
        <v/>
      </c>
      <c r="J316" s="45">
        <f>IF(AND(OR(AND(A316&lt;&gt;"",A317=""),AND(A316="",A317="")),D317&lt;&gt;""),(F317-H316)*1440,"")</f>
        <v>7.0000000000000551</v>
      </c>
      <c r="K316" s="45">
        <f t="shared" si="183"/>
        <v>5.9999999999999787</v>
      </c>
      <c r="L316" s="45">
        <f t="shared" si="184"/>
        <v>1</v>
      </c>
      <c r="M316" s="54">
        <f ca="1">OFFSET(B316,-L316+1,0)</f>
        <v>0.41041666666666665</v>
      </c>
      <c r="N316" s="45" t="str">
        <f t="shared" si="185"/>
        <v/>
      </c>
      <c r="O316" s="45">
        <f>IF(J316&lt;&gt;"",(D316+D317)*J316/2,D316*5/2)</f>
        <v>0.38500000000000301</v>
      </c>
      <c r="P316" s="46">
        <f t="shared" si="187"/>
        <v>0.27361621771209788</v>
      </c>
      <c r="Q316" s="45">
        <f t="shared" si="188"/>
        <v>5.999999999999979E-2</v>
      </c>
      <c r="R316" s="45">
        <f t="shared" si="189"/>
        <v>0.44500000000000278</v>
      </c>
      <c r="S316" s="46">
        <f t="shared" si="190"/>
        <v>0.33361621771209765</v>
      </c>
    </row>
    <row r="317" spans="1:19" ht="15.75" x14ac:dyDescent="0.25">
      <c r="A317" s="124"/>
      <c r="B317" s="127"/>
      <c r="D317" s="126">
        <v>0.1</v>
      </c>
      <c r="E317" s="125">
        <f>TIME(10,37,0)</f>
        <v>0.44236111111111115</v>
      </c>
      <c r="F317" s="67">
        <f t="shared" ref="F317:F380" si="193">E317</f>
        <v>0.44236111111111115</v>
      </c>
      <c r="G317" s="125">
        <f>TIME(10,52,0)</f>
        <v>0.45277777777777778</v>
      </c>
      <c r="H317" t="str">
        <f t="shared" ref="H317:H380" si="194">TEXT(G317,"h:mm")</f>
        <v>10:52</v>
      </c>
      <c r="I317" s="44" t="str">
        <f t="shared" si="181"/>
        <v/>
      </c>
      <c r="J317" s="45">
        <f t="shared" si="182"/>
        <v>15.999999999999943</v>
      </c>
      <c r="K317" s="45">
        <f t="shared" si="183"/>
        <v>14.999999999999947</v>
      </c>
      <c r="L317" s="45">
        <f t="shared" si="184"/>
        <v>2</v>
      </c>
      <c r="M317" s="54">
        <f ca="1">OFFSET(B317,-L317+1,0)</f>
        <v>0.41041666666666665</v>
      </c>
      <c r="N317" s="45" t="str">
        <f t="shared" si="185"/>
        <v/>
      </c>
      <c r="O317" s="45">
        <f t="shared" si="186"/>
        <v>800.79999999999711</v>
      </c>
      <c r="P317" s="46">
        <f t="shared" si="187"/>
        <v>231.39243459626039</v>
      </c>
      <c r="Q317" s="45">
        <f t="shared" si="188"/>
        <v>1.4999999999999947</v>
      </c>
      <c r="R317" s="45">
        <f t="shared" si="189"/>
        <v>802.29999999999711</v>
      </c>
      <c r="S317" s="46">
        <f t="shared" si="190"/>
        <v>232.89243459626039</v>
      </c>
    </row>
    <row r="318" spans="1:19" ht="15.75" x14ac:dyDescent="0.25">
      <c r="A318" s="126"/>
      <c r="B318" s="125"/>
      <c r="D318" s="126">
        <v>100</v>
      </c>
      <c r="E318" s="125">
        <f>TIME(11,8,0)</f>
        <v>0.46388888888888885</v>
      </c>
      <c r="F318" s="67">
        <f t="shared" si="193"/>
        <v>0.46388888888888885</v>
      </c>
      <c r="G318" s="125">
        <f>TIME(11,15,0)</f>
        <v>0.46875</v>
      </c>
      <c r="H318" t="str">
        <f t="shared" si="194"/>
        <v>11:15</v>
      </c>
      <c r="I318" s="44">
        <f t="shared" si="181"/>
        <v>0.47222222222222221</v>
      </c>
      <c r="J318" s="45" t="str">
        <f t="shared" si="182"/>
        <v/>
      </c>
      <c r="K318" s="45">
        <f t="shared" si="183"/>
        <v>7.0000000000000551</v>
      </c>
      <c r="L318" s="45">
        <f t="shared" si="184"/>
        <v>3</v>
      </c>
      <c r="M318" s="54">
        <f t="shared" ca="1" si="191"/>
        <v>0.41041666666666665</v>
      </c>
      <c r="N318" s="45" t="e">
        <f t="shared" ca="1" si="185"/>
        <v>#VALUE!</v>
      </c>
      <c r="O318" s="45">
        <f t="shared" si="186"/>
        <v>250</v>
      </c>
      <c r="P318" s="46">
        <f t="shared" si="187"/>
        <v>27.143420404993254</v>
      </c>
      <c r="Q318" s="45">
        <f t="shared" si="188"/>
        <v>700.00000000000546</v>
      </c>
      <c r="R318" s="45">
        <f t="shared" si="189"/>
        <v>950.00000000000546</v>
      </c>
      <c r="S318" s="46">
        <f t="shared" si="190"/>
        <v>727.14342040499866</v>
      </c>
    </row>
    <row r="319" spans="1:19" ht="15.75" x14ac:dyDescent="0.25">
      <c r="A319" s="124">
        <v>36482</v>
      </c>
      <c r="B319" s="125">
        <f>TIME(13,32,0)</f>
        <v>0.56388888888888888</v>
      </c>
      <c r="D319" s="126">
        <v>0.01</v>
      </c>
      <c r="E319" s="125">
        <f>TIME(14,34,0)</f>
        <v>0.6069444444444444</v>
      </c>
      <c r="F319" s="67">
        <f t="shared" si="193"/>
        <v>0.6069444444444444</v>
      </c>
      <c r="G319" s="125">
        <f>TIME(14,40,0)</f>
        <v>0.61111111111111105</v>
      </c>
      <c r="H319" t="str">
        <f t="shared" si="194"/>
        <v>14:40</v>
      </c>
      <c r="I319" s="44" t="str">
        <f t="shared" si="181"/>
        <v/>
      </c>
      <c r="J319" s="45">
        <f t="shared" si="182"/>
        <v>5.0000000000001421</v>
      </c>
      <c r="K319" s="45">
        <f t="shared" si="183"/>
        <v>5.9999999999999787</v>
      </c>
      <c r="L319" s="45">
        <f t="shared" si="184"/>
        <v>1</v>
      </c>
      <c r="M319" s="54">
        <f t="shared" ca="1" si="191"/>
        <v>0.56388888888888888</v>
      </c>
      <c r="N319" s="45" t="str">
        <f t="shared" si="185"/>
        <v/>
      </c>
      <c r="O319" s="45">
        <f t="shared" si="186"/>
        <v>6.5000000000001848E-2</v>
      </c>
      <c r="P319" s="46">
        <f t="shared" si="187"/>
        <v>6.383438707310575E-2</v>
      </c>
      <c r="Q319" s="45">
        <f t="shared" si="188"/>
        <v>5.999999999999979E-2</v>
      </c>
      <c r="R319" s="45">
        <f t="shared" si="189"/>
        <v>0.12500000000000164</v>
      </c>
      <c r="S319" s="46">
        <f t="shared" si="190"/>
        <v>0.12383438707310554</v>
      </c>
    </row>
    <row r="320" spans="1:19" ht="15.75" x14ac:dyDescent="0.25">
      <c r="A320" s="126"/>
      <c r="B320" s="125"/>
      <c r="D320" s="126">
        <v>1.6E-2</v>
      </c>
      <c r="E320" s="125">
        <f>TIME(14,45,0)</f>
        <v>0.61458333333333337</v>
      </c>
      <c r="F320" s="67">
        <f t="shared" si="193"/>
        <v>0.61458333333333337</v>
      </c>
      <c r="G320" s="125">
        <f>TIME(14,47,0)</f>
        <v>0.61597222222222225</v>
      </c>
      <c r="H320" t="str">
        <f t="shared" si="194"/>
        <v>14:47</v>
      </c>
      <c r="I320" s="44">
        <f t="shared" si="181"/>
        <v>0.61944444444444446</v>
      </c>
      <c r="J320" s="45" t="str">
        <f t="shared" si="182"/>
        <v/>
      </c>
      <c r="K320" s="45">
        <f t="shared" si="183"/>
        <v>1.9999999999999929</v>
      </c>
      <c r="L320" s="45">
        <f t="shared" si="184"/>
        <v>2</v>
      </c>
      <c r="M320" s="54">
        <f t="shared" ca="1" si="191"/>
        <v>0.56388888888888888</v>
      </c>
      <c r="N320" s="45" t="e">
        <f t="shared" ca="1" si="185"/>
        <v>#VALUE!</v>
      </c>
      <c r="O320" s="45">
        <f t="shared" si="186"/>
        <v>0.04</v>
      </c>
      <c r="P320" s="46">
        <f t="shared" si="187"/>
        <v>8.2636616258003528E-3</v>
      </c>
      <c r="Q320" s="45">
        <f t="shared" si="188"/>
        <v>3.199999999999989E-2</v>
      </c>
      <c r="R320" s="45">
        <f t="shared" si="189"/>
        <v>7.1999999999999897E-2</v>
      </c>
      <c r="S320" s="46">
        <f t="shared" si="190"/>
        <v>4.0263661625800244E-2</v>
      </c>
    </row>
    <row r="321" spans="1:19" ht="15.75" x14ac:dyDescent="0.25">
      <c r="A321" s="124">
        <v>36487</v>
      </c>
      <c r="B321" s="125">
        <f>TIME(10,3,0)</f>
        <v>0.41875000000000001</v>
      </c>
      <c r="D321" s="126">
        <v>0.01</v>
      </c>
      <c r="E321" s="125">
        <f>TIME(10,56,0)</f>
        <v>0.45555555555555555</v>
      </c>
      <c r="F321" s="67">
        <f t="shared" si="193"/>
        <v>0.45555555555555555</v>
      </c>
      <c r="G321" s="125">
        <f>TIME(10,59,0)</f>
        <v>0.45763888888888887</v>
      </c>
      <c r="H321" t="str">
        <f t="shared" si="194"/>
        <v>10:59</v>
      </c>
      <c r="I321" s="44" t="str">
        <f t="shared" si="181"/>
        <v/>
      </c>
      <c r="J321" s="45">
        <f t="shared" si="182"/>
        <v>12.000000000000037</v>
      </c>
      <c r="K321" s="45">
        <f t="shared" si="183"/>
        <v>2.9999999999999893</v>
      </c>
      <c r="L321" s="45">
        <f t="shared" si="184"/>
        <v>1</v>
      </c>
      <c r="M321" s="54">
        <f t="shared" ca="1" si="191"/>
        <v>0.41875000000000001</v>
      </c>
      <c r="N321" s="45" t="str">
        <f t="shared" si="185"/>
        <v/>
      </c>
      <c r="O321" s="45">
        <f t="shared" si="186"/>
        <v>600.06000000000188</v>
      </c>
      <c r="P321" s="46">
        <f t="shared" si="187"/>
        <v>130.27672998597816</v>
      </c>
      <c r="Q321" s="45">
        <f t="shared" si="188"/>
        <v>2.9999999999999895E-2</v>
      </c>
      <c r="R321" s="45">
        <f t="shared" si="189"/>
        <v>600.09000000000185</v>
      </c>
      <c r="S321" s="46">
        <f t="shared" si="190"/>
        <v>130.30672998597817</v>
      </c>
    </row>
    <row r="322" spans="1:19" ht="15.75" x14ac:dyDescent="0.25">
      <c r="A322" s="124"/>
      <c r="B322" s="125"/>
      <c r="D322" s="126">
        <v>100</v>
      </c>
      <c r="E322" s="125">
        <f>TIME(11,11,0)</f>
        <v>0.46597222222222223</v>
      </c>
      <c r="F322" s="67">
        <f t="shared" si="193"/>
        <v>0.46597222222222223</v>
      </c>
      <c r="G322" s="125">
        <f>TIME(11,55,0)</f>
        <v>0.49652777777777773</v>
      </c>
      <c r="H322" t="str">
        <f t="shared" si="194"/>
        <v>11:55</v>
      </c>
      <c r="I322" s="44">
        <f t="shared" si="181"/>
        <v>0.49999999999999994</v>
      </c>
      <c r="J322" s="45" t="str">
        <f t="shared" si="182"/>
        <v/>
      </c>
      <c r="K322" s="45">
        <f t="shared" si="183"/>
        <v>43.999999999999922</v>
      </c>
      <c r="L322" s="45">
        <f t="shared" si="184"/>
        <v>2</v>
      </c>
      <c r="M322" s="54">
        <f t="shared" ca="1" si="191"/>
        <v>0.41875000000000001</v>
      </c>
      <c r="N322" s="45" t="e">
        <f t="shared" ca="1" si="185"/>
        <v>#VALUE!</v>
      </c>
      <c r="O322" s="45">
        <f t="shared" si="186"/>
        <v>250</v>
      </c>
      <c r="P322" s="46">
        <f t="shared" si="187"/>
        <v>27.143420404993254</v>
      </c>
      <c r="Q322" s="45">
        <f t="shared" si="188"/>
        <v>4399.9999999999918</v>
      </c>
      <c r="R322" s="45">
        <f t="shared" si="189"/>
        <v>4649.9999999999918</v>
      </c>
      <c r="S322" s="46">
        <f t="shared" si="190"/>
        <v>4427.1434204049847</v>
      </c>
    </row>
    <row r="323" spans="1:19" ht="15.75" x14ac:dyDescent="0.25">
      <c r="A323" s="124">
        <v>36495</v>
      </c>
      <c r="B323" s="125">
        <f>TIME(11,18,0)</f>
        <v>0.47083333333333338</v>
      </c>
      <c r="D323" s="126">
        <v>0.01</v>
      </c>
      <c r="E323" s="125">
        <f>TIME(11,57,0)</f>
        <v>0.49791666666666662</v>
      </c>
      <c r="F323" s="67">
        <f t="shared" si="193"/>
        <v>0.49791666666666662</v>
      </c>
      <c r="G323" s="125">
        <f>TIME(11,59,0)</f>
        <v>0.4993055555555555</v>
      </c>
      <c r="H323" t="str">
        <f t="shared" si="194"/>
        <v>11:59</v>
      </c>
      <c r="I323" s="44" t="str">
        <f t="shared" si="181"/>
        <v/>
      </c>
      <c r="J323" s="45">
        <f t="shared" si="182"/>
        <v>10.000000000000044</v>
      </c>
      <c r="K323" s="45">
        <f t="shared" si="183"/>
        <v>1.9999999999999929</v>
      </c>
      <c r="L323" s="45">
        <f t="shared" si="184"/>
        <v>1</v>
      </c>
      <c r="M323" s="54">
        <f t="shared" ca="1" si="191"/>
        <v>0.47083333333333338</v>
      </c>
      <c r="N323" s="45" t="str">
        <f t="shared" si="185"/>
        <v/>
      </c>
      <c r="O323" s="45">
        <f t="shared" si="186"/>
        <v>200.05000000000089</v>
      </c>
      <c r="P323" s="46">
        <f t="shared" si="187"/>
        <v>48.215870110904412</v>
      </c>
      <c r="Q323" s="45">
        <f t="shared" si="188"/>
        <v>1.9999999999999931E-2</v>
      </c>
      <c r="R323" s="45">
        <f t="shared" si="189"/>
        <v>200.0700000000009</v>
      </c>
      <c r="S323" s="46">
        <f t="shared" si="190"/>
        <v>48.235870110904415</v>
      </c>
    </row>
    <row r="324" spans="1:19" ht="15.75" x14ac:dyDescent="0.25">
      <c r="A324" s="126"/>
      <c r="B324" s="125"/>
      <c r="D324" s="126">
        <v>40</v>
      </c>
      <c r="E324" s="125">
        <f>TIME(12,9,0)</f>
        <v>0.50624999999999998</v>
      </c>
      <c r="F324" s="67">
        <f t="shared" si="193"/>
        <v>0.50624999999999998</v>
      </c>
      <c r="G324" s="125">
        <f>TIME(13,9,0)</f>
        <v>0.54791666666666672</v>
      </c>
      <c r="H324" t="str">
        <f t="shared" si="194"/>
        <v>13:09</v>
      </c>
      <c r="I324" s="44">
        <f t="shared" si="181"/>
        <v>0.55138888888888893</v>
      </c>
      <c r="J324" s="45" t="str">
        <f t="shared" si="182"/>
        <v/>
      </c>
      <c r="K324" s="45">
        <f t="shared" si="183"/>
        <v>60.000000000000107</v>
      </c>
      <c r="L324" s="45">
        <f t="shared" si="184"/>
        <v>2</v>
      </c>
      <c r="M324" s="54">
        <f t="shared" ca="1" si="191"/>
        <v>0.47083333333333338</v>
      </c>
      <c r="N324" s="45" t="e">
        <f t="shared" ca="1" si="185"/>
        <v>#VALUE!</v>
      </c>
      <c r="O324" s="45">
        <f t="shared" si="186"/>
        <v>100</v>
      </c>
      <c r="P324" s="46">
        <f t="shared" si="187"/>
        <v>11.425711806824168</v>
      </c>
      <c r="Q324" s="45">
        <f t="shared" si="188"/>
        <v>2400.0000000000041</v>
      </c>
      <c r="R324" s="45">
        <f t="shared" si="189"/>
        <v>2500.0000000000041</v>
      </c>
      <c r="S324" s="46">
        <f t="shared" si="190"/>
        <v>2411.4257118068281</v>
      </c>
    </row>
    <row r="325" spans="1:19" ht="15.75" x14ac:dyDescent="0.25">
      <c r="A325" s="124">
        <v>36496</v>
      </c>
      <c r="B325" s="125">
        <f>TIME(13,35,0)</f>
        <v>0.56597222222222221</v>
      </c>
      <c r="D325" s="126">
        <v>0.01</v>
      </c>
      <c r="E325" s="125">
        <f>TIME(14,28,0)</f>
        <v>0.60277777777777775</v>
      </c>
      <c r="F325" s="67">
        <f t="shared" si="193"/>
        <v>0.60277777777777775</v>
      </c>
      <c r="G325" s="125">
        <f>TIME(14,32,0)</f>
        <v>0.60555555555555551</v>
      </c>
      <c r="H325" t="str">
        <f t="shared" si="194"/>
        <v>14:32</v>
      </c>
      <c r="I325" s="44" t="str">
        <f t="shared" si="181"/>
        <v/>
      </c>
      <c r="J325" s="45">
        <f t="shared" si="182"/>
        <v>5.9999999999999787</v>
      </c>
      <c r="K325" s="45">
        <f t="shared" si="183"/>
        <v>3.9999999999999858</v>
      </c>
      <c r="L325" s="45">
        <f t="shared" si="184"/>
        <v>1</v>
      </c>
      <c r="M325" s="54">
        <f t="shared" ca="1" si="191"/>
        <v>0.56597222222222221</v>
      </c>
      <c r="N325" s="45" t="str">
        <f t="shared" si="185"/>
        <v/>
      </c>
      <c r="O325" s="45">
        <f t="shared" si="186"/>
        <v>8.9999999999999677E-2</v>
      </c>
      <c r="P325" s="46">
        <f t="shared" si="187"/>
        <v>8.6567946542390944E-2</v>
      </c>
      <c r="Q325" s="45">
        <f t="shared" si="188"/>
        <v>3.9999999999999862E-2</v>
      </c>
      <c r="R325" s="45">
        <f t="shared" si="189"/>
        <v>0.12999999999999953</v>
      </c>
      <c r="S325" s="46">
        <f t="shared" si="190"/>
        <v>0.12656794654239081</v>
      </c>
    </row>
    <row r="326" spans="1:19" ht="15.75" x14ac:dyDescent="0.25">
      <c r="A326" s="124"/>
      <c r="B326" s="125"/>
      <c r="D326" s="126">
        <v>0.02</v>
      </c>
      <c r="E326" s="125">
        <f>TIME(14,38,0)</f>
        <v>0.60972222222222217</v>
      </c>
      <c r="F326" s="67">
        <f t="shared" si="193"/>
        <v>0.60972222222222217</v>
      </c>
      <c r="G326" s="125">
        <f>TIME(14,39,0)</f>
        <v>0.61041666666666672</v>
      </c>
      <c r="H326" t="str">
        <f t="shared" si="194"/>
        <v>14:39</v>
      </c>
      <c r="I326" s="44">
        <f t="shared" si="181"/>
        <v>0.61388888888888893</v>
      </c>
      <c r="J326" s="45" t="str">
        <f t="shared" si="182"/>
        <v/>
      </c>
      <c r="K326" s="45">
        <f t="shared" si="183"/>
        <v>1.0000000000001563</v>
      </c>
      <c r="L326" s="45">
        <f t="shared" si="184"/>
        <v>2</v>
      </c>
      <c r="M326" s="54">
        <f t="shared" ca="1" si="191"/>
        <v>0.56597222222222221</v>
      </c>
      <c r="N326" s="45" t="e">
        <f t="shared" ca="1" si="185"/>
        <v>#VALUE!</v>
      </c>
      <c r="O326" s="45">
        <f t="shared" si="186"/>
        <v>0.05</v>
      </c>
      <c r="P326" s="46">
        <f t="shared" si="187"/>
        <v>1.0096958881694557E-2</v>
      </c>
      <c r="Q326" s="45">
        <f t="shared" si="188"/>
        <v>2.0000000000003126E-2</v>
      </c>
      <c r="R326" s="45">
        <f t="shared" si="189"/>
        <v>7.0000000000003129E-2</v>
      </c>
      <c r="S326" s="46">
        <f t="shared" si="190"/>
        <v>3.0096958881697684E-2</v>
      </c>
    </row>
    <row r="327" spans="1:19" ht="15.75" x14ac:dyDescent="0.25">
      <c r="A327" s="124">
        <v>36503</v>
      </c>
      <c r="B327" s="125">
        <f>TIME(13,35,0)</f>
        <v>0.56597222222222221</v>
      </c>
      <c r="D327" s="126">
        <v>0.01</v>
      </c>
      <c r="E327" s="125">
        <f>TIME(14,45,0)</f>
        <v>0.61458333333333337</v>
      </c>
      <c r="F327" s="67">
        <f t="shared" si="193"/>
        <v>0.61458333333333337</v>
      </c>
      <c r="G327" s="125">
        <f>TIME(14,51,0)</f>
        <v>0.61875000000000002</v>
      </c>
      <c r="H327" t="str">
        <f t="shared" si="194"/>
        <v>14:51</v>
      </c>
      <c r="I327" s="44" t="str">
        <f t="shared" si="181"/>
        <v/>
      </c>
      <c r="J327" s="45">
        <f t="shared" si="182"/>
        <v>4.9999999999999822</v>
      </c>
      <c r="K327" s="45">
        <f t="shared" si="183"/>
        <v>5.9999999999999787</v>
      </c>
      <c r="L327" s="45">
        <f t="shared" si="184"/>
        <v>1</v>
      </c>
      <c r="M327" s="54">
        <f t="shared" ca="1" si="191"/>
        <v>0.56597222222222221</v>
      </c>
      <c r="N327" s="45" t="str">
        <f t="shared" si="185"/>
        <v/>
      </c>
      <c r="O327" s="45">
        <f t="shared" si="186"/>
        <v>7.4999999999999734E-2</v>
      </c>
      <c r="P327" s="46">
        <f t="shared" si="187"/>
        <v>7.2139955451992449E-2</v>
      </c>
      <c r="Q327" s="45">
        <f t="shared" si="188"/>
        <v>5.999999999999979E-2</v>
      </c>
      <c r="R327" s="45">
        <f t="shared" si="189"/>
        <v>0.13499999999999951</v>
      </c>
      <c r="S327" s="46">
        <f t="shared" si="190"/>
        <v>0.13213995545199225</v>
      </c>
    </row>
    <row r="328" spans="1:19" ht="15.75" x14ac:dyDescent="0.25">
      <c r="A328" s="124"/>
      <c r="B328" s="125"/>
      <c r="D328" s="126">
        <v>0.02</v>
      </c>
      <c r="E328" s="125">
        <f>TIME(14,56,0)</f>
        <v>0.62222222222222223</v>
      </c>
      <c r="F328" s="67">
        <f t="shared" si="193"/>
        <v>0.62222222222222223</v>
      </c>
      <c r="G328" s="125">
        <f>TIME(14,58,0)</f>
        <v>0.62361111111111112</v>
      </c>
      <c r="H328" t="str">
        <f t="shared" si="194"/>
        <v>14:58</v>
      </c>
      <c r="I328" s="44">
        <f t="shared" si="181"/>
        <v>0.62708333333333333</v>
      </c>
      <c r="J328" s="45" t="str">
        <f t="shared" si="182"/>
        <v/>
      </c>
      <c r="K328" s="45">
        <f t="shared" si="183"/>
        <v>1.9999999999999929</v>
      </c>
      <c r="L328" s="45">
        <f t="shared" si="184"/>
        <v>2</v>
      </c>
      <c r="M328" s="54">
        <f t="shared" ca="1" si="191"/>
        <v>0.56597222222222221</v>
      </c>
      <c r="N328" s="45" t="e">
        <f t="shared" ca="1" si="185"/>
        <v>#VALUE!</v>
      </c>
      <c r="O328" s="45">
        <f t="shared" si="186"/>
        <v>0.05</v>
      </c>
      <c r="P328" s="46">
        <f t="shared" si="187"/>
        <v>1.0096958881694557E-2</v>
      </c>
      <c r="Q328" s="45">
        <f t="shared" si="188"/>
        <v>3.9999999999999862E-2</v>
      </c>
      <c r="R328" s="45">
        <f t="shared" si="189"/>
        <v>8.9999999999999858E-2</v>
      </c>
      <c r="S328" s="46">
        <f t="shared" si="190"/>
        <v>5.0096958881694423E-2</v>
      </c>
    </row>
    <row r="329" spans="1:19" ht="15.75" x14ac:dyDescent="0.25">
      <c r="A329" s="124">
        <v>36507</v>
      </c>
      <c r="B329" s="125">
        <f>TIME(9,33,0)</f>
        <v>0.3979166666666667</v>
      </c>
      <c r="D329" s="126">
        <v>0.01</v>
      </c>
      <c r="E329" s="125">
        <f>TIME(10,32,0)</f>
        <v>0.43888888888888888</v>
      </c>
      <c r="F329" s="67">
        <f t="shared" si="193"/>
        <v>0.43888888888888888</v>
      </c>
      <c r="G329" s="125">
        <f>TIME(10,36,0)</f>
        <v>0.44166666666666665</v>
      </c>
      <c r="H329" t="str">
        <f t="shared" si="194"/>
        <v>10:36</v>
      </c>
      <c r="I329" s="44" t="str">
        <f t="shared" si="181"/>
        <v/>
      </c>
      <c r="J329" s="45">
        <f t="shared" si="182"/>
        <v>5.9999999999999787</v>
      </c>
      <c r="K329" s="45">
        <f t="shared" si="183"/>
        <v>3.9999999999999858</v>
      </c>
      <c r="L329" s="45">
        <f t="shared" si="184"/>
        <v>1</v>
      </c>
      <c r="M329" s="54">
        <f t="shared" ca="1" si="191"/>
        <v>0.3979166666666667</v>
      </c>
      <c r="N329" s="45" t="str">
        <f t="shared" si="185"/>
        <v/>
      </c>
      <c r="O329" s="45">
        <f t="shared" si="186"/>
        <v>8.9999999999999677E-2</v>
      </c>
      <c r="P329" s="46">
        <f t="shared" si="187"/>
        <v>8.6567946542390944E-2</v>
      </c>
      <c r="Q329" s="45">
        <f t="shared" si="188"/>
        <v>3.9999999999999862E-2</v>
      </c>
      <c r="R329" s="45">
        <f t="shared" si="189"/>
        <v>0.12999999999999953</v>
      </c>
      <c r="S329" s="46">
        <f t="shared" si="190"/>
        <v>0.12656794654239081</v>
      </c>
    </row>
    <row r="330" spans="1:19" ht="15.75" x14ac:dyDescent="0.25">
      <c r="A330" s="124"/>
      <c r="B330" s="125"/>
      <c r="D330" s="126">
        <v>0.02</v>
      </c>
      <c r="E330" s="125">
        <f>TIME(10,42,0)</f>
        <v>0.4458333333333333</v>
      </c>
      <c r="F330" s="67">
        <f t="shared" si="193"/>
        <v>0.4458333333333333</v>
      </c>
      <c r="G330" s="125">
        <f>TIME(10,45,0)</f>
        <v>0.44791666666666669</v>
      </c>
      <c r="H330" t="str">
        <f t="shared" si="194"/>
        <v>10:45</v>
      </c>
      <c r="I330" s="44" t="str">
        <f t="shared" si="181"/>
        <v/>
      </c>
      <c r="J330" s="45">
        <f t="shared" si="182"/>
        <v>4.9999999999999822</v>
      </c>
      <c r="K330" s="45">
        <f t="shared" si="183"/>
        <v>3.0000000000000693</v>
      </c>
      <c r="L330" s="45">
        <f t="shared" si="184"/>
        <v>2</v>
      </c>
      <c r="M330" s="54">
        <f t="shared" ca="1" si="191"/>
        <v>0.3979166666666667</v>
      </c>
      <c r="N330" s="45" t="str">
        <f t="shared" si="185"/>
        <v/>
      </c>
      <c r="O330" s="45">
        <f t="shared" si="186"/>
        <v>7.4999999999999734E-2</v>
      </c>
      <c r="P330" s="46">
        <f t="shared" si="187"/>
        <v>7.2139955451992449E-2</v>
      </c>
      <c r="Q330" s="45">
        <f t="shared" si="188"/>
        <v>6.0000000000001386E-2</v>
      </c>
      <c r="R330" s="45">
        <f t="shared" si="189"/>
        <v>0.13500000000000112</v>
      </c>
      <c r="S330" s="46">
        <f t="shared" si="190"/>
        <v>0.13213995545199383</v>
      </c>
    </row>
    <row r="331" spans="1:19" ht="15.75" x14ac:dyDescent="0.25">
      <c r="A331" s="124"/>
      <c r="B331" s="125"/>
      <c r="D331" s="126">
        <v>0.01</v>
      </c>
      <c r="E331" s="125">
        <f>TIME(10,50,0)</f>
        <v>0.4513888888888889</v>
      </c>
      <c r="F331" s="67">
        <f t="shared" si="193"/>
        <v>0.4513888888888889</v>
      </c>
      <c r="G331" s="125">
        <f>TIME(10,56,0)</f>
        <v>0.45555555555555555</v>
      </c>
      <c r="H331" t="str">
        <f t="shared" si="194"/>
        <v>10:56</v>
      </c>
      <c r="I331" s="44">
        <f t="shared" si="181"/>
        <v>0.45902777777777776</v>
      </c>
      <c r="J331" s="45" t="str">
        <f t="shared" si="182"/>
        <v/>
      </c>
      <c r="K331" s="45">
        <f t="shared" si="183"/>
        <v>5.9999999999999787</v>
      </c>
      <c r="L331" s="45">
        <f t="shared" si="184"/>
        <v>3</v>
      </c>
      <c r="M331" s="54">
        <f t="shared" ca="1" si="191"/>
        <v>0.3979166666666667</v>
      </c>
      <c r="N331" s="45" t="e">
        <f t="shared" ca="1" si="185"/>
        <v>#VALUE!</v>
      </c>
      <c r="O331" s="45">
        <f t="shared" si="186"/>
        <v>2.5000000000000001E-2</v>
      </c>
      <c r="P331" s="46">
        <f t="shared" si="187"/>
        <v>5.4281443780592247E-3</v>
      </c>
      <c r="Q331" s="45">
        <f t="shared" si="188"/>
        <v>5.999999999999979E-2</v>
      </c>
      <c r="R331" s="45">
        <f t="shared" si="189"/>
        <v>8.4999999999999798E-2</v>
      </c>
      <c r="S331" s="46">
        <f t="shared" si="190"/>
        <v>6.5428144378059008E-2</v>
      </c>
    </row>
    <row r="332" spans="1:19" ht="15.75" x14ac:dyDescent="0.25">
      <c r="A332" s="124">
        <v>36508</v>
      </c>
      <c r="B332" s="125">
        <f>TIME(10,29,0)</f>
        <v>0.4368055555555555</v>
      </c>
      <c r="D332" s="126">
        <v>0.01</v>
      </c>
      <c r="E332" s="125">
        <f>TIME(12,0,0)</f>
        <v>0.5</v>
      </c>
      <c r="F332" s="67">
        <f t="shared" si="193"/>
        <v>0.5</v>
      </c>
      <c r="G332" s="125">
        <f>TIME(12,4,0)</f>
        <v>0.50277777777777777</v>
      </c>
      <c r="H332" t="str">
        <f t="shared" si="194"/>
        <v>12:04</v>
      </c>
      <c r="I332" s="44" t="str">
        <f t="shared" si="181"/>
        <v/>
      </c>
      <c r="J332" s="45">
        <f t="shared" si="182"/>
        <v>4.9999999999999822</v>
      </c>
      <c r="K332" s="45">
        <f t="shared" si="183"/>
        <v>3.9999999999999858</v>
      </c>
      <c r="L332" s="45">
        <f t="shared" si="184"/>
        <v>1</v>
      </c>
      <c r="M332" s="54">
        <f t="shared" ca="1" si="191"/>
        <v>0.4368055555555555</v>
      </c>
      <c r="N332" s="45" t="str">
        <f t="shared" si="185"/>
        <v/>
      </c>
      <c r="O332" s="45">
        <f t="shared" si="186"/>
        <v>7.4999999999999734E-2</v>
      </c>
      <c r="P332" s="46">
        <f t="shared" si="187"/>
        <v>7.2139955451992449E-2</v>
      </c>
      <c r="Q332" s="45">
        <f t="shared" si="188"/>
        <v>3.9999999999999862E-2</v>
      </c>
      <c r="R332" s="45">
        <f t="shared" si="189"/>
        <v>0.1149999999999996</v>
      </c>
      <c r="S332" s="46">
        <f t="shared" si="190"/>
        <v>0.11213995545199232</v>
      </c>
    </row>
    <row r="333" spans="1:19" ht="15.75" x14ac:dyDescent="0.25">
      <c r="A333" s="124"/>
      <c r="B333" s="125"/>
      <c r="D333" s="126">
        <v>0.02</v>
      </c>
      <c r="E333" s="125">
        <f>TIME(12,9,0)</f>
        <v>0.50624999999999998</v>
      </c>
      <c r="F333" s="67">
        <f t="shared" si="193"/>
        <v>0.50624999999999998</v>
      </c>
      <c r="G333" s="125">
        <f>TIME(12,11,0)</f>
        <v>0.50763888888888886</v>
      </c>
      <c r="H333" t="str">
        <f t="shared" si="194"/>
        <v>12:11</v>
      </c>
      <c r="I333" s="44" t="str">
        <f t="shared" si="181"/>
        <v/>
      </c>
      <c r="J333" s="45">
        <f t="shared" si="182"/>
        <v>7.000000000000135</v>
      </c>
      <c r="K333" s="45">
        <f t="shared" si="183"/>
        <v>1.9999999999999929</v>
      </c>
      <c r="L333" s="45">
        <f t="shared" si="184"/>
        <v>2</v>
      </c>
      <c r="M333" s="54">
        <f t="shared" ca="1" si="191"/>
        <v>0.4368055555555555</v>
      </c>
      <c r="N333" s="45" t="str">
        <f t="shared" si="185"/>
        <v/>
      </c>
      <c r="O333" s="45">
        <f t="shared" si="186"/>
        <v>0.10500000000000202</v>
      </c>
      <c r="P333" s="46">
        <f t="shared" si="187"/>
        <v>0.10099593763279174</v>
      </c>
      <c r="Q333" s="45">
        <f t="shared" si="188"/>
        <v>3.9999999999999862E-2</v>
      </c>
      <c r="R333" s="45">
        <f t="shared" si="189"/>
        <v>0.14500000000000188</v>
      </c>
      <c r="S333" s="46">
        <f t="shared" si="190"/>
        <v>0.14099593763279161</v>
      </c>
    </row>
    <row r="334" spans="1:19" ht="15.75" x14ac:dyDescent="0.25">
      <c r="A334" s="124"/>
      <c r="B334" s="125"/>
      <c r="D334" s="126">
        <v>0.01</v>
      </c>
      <c r="E334" s="125">
        <f>TIME(12,18,0)</f>
        <v>0.51250000000000007</v>
      </c>
      <c r="F334" s="67">
        <f t="shared" si="193"/>
        <v>0.51250000000000007</v>
      </c>
      <c r="G334" s="125">
        <f>TIME(12,20,0)</f>
        <v>0.51388888888888895</v>
      </c>
      <c r="H334" t="str">
        <f t="shared" si="194"/>
        <v>12:20</v>
      </c>
      <c r="I334" s="44">
        <f t="shared" si="181"/>
        <v>0.51736111111111116</v>
      </c>
      <c r="J334" s="45" t="str">
        <f t="shared" si="182"/>
        <v/>
      </c>
      <c r="K334" s="45">
        <f t="shared" si="183"/>
        <v>1.9999999999999929</v>
      </c>
      <c r="L334" s="45">
        <f t="shared" si="184"/>
        <v>3</v>
      </c>
      <c r="M334" s="54">
        <f t="shared" ca="1" si="191"/>
        <v>0.4368055555555555</v>
      </c>
      <c r="N334" s="45" t="e">
        <f t="shared" ca="1" si="185"/>
        <v>#VALUE!</v>
      </c>
      <c r="O334" s="45">
        <f t="shared" si="186"/>
        <v>2.5000000000000001E-2</v>
      </c>
      <c r="P334" s="46">
        <f t="shared" si="187"/>
        <v>5.4281443780592247E-3</v>
      </c>
      <c r="Q334" s="45">
        <f t="shared" si="188"/>
        <v>1.9999999999999931E-2</v>
      </c>
      <c r="R334" s="45">
        <f t="shared" si="189"/>
        <v>4.4999999999999929E-2</v>
      </c>
      <c r="S334" s="46">
        <f t="shared" si="190"/>
        <v>2.5428144378059157E-2</v>
      </c>
    </row>
    <row r="335" spans="1:19" ht="15.75" x14ac:dyDescent="0.25">
      <c r="A335" s="124">
        <v>36512</v>
      </c>
      <c r="B335" s="125">
        <f>TIME(11,37,0)</f>
        <v>0.48402777777777778</v>
      </c>
      <c r="D335" s="126">
        <v>0.01</v>
      </c>
      <c r="E335" s="125">
        <f>TIME(12,13,0)</f>
        <v>0.50902777777777775</v>
      </c>
      <c r="F335" s="67">
        <f t="shared" si="193"/>
        <v>0.50902777777777775</v>
      </c>
      <c r="G335" s="125">
        <f>TIME(12,15,0)</f>
        <v>0.51041666666666663</v>
      </c>
      <c r="H335" t="str">
        <f t="shared" si="194"/>
        <v>12:15</v>
      </c>
      <c r="I335" s="44" t="str">
        <f t="shared" si="181"/>
        <v/>
      </c>
      <c r="J335" s="45">
        <f t="shared" si="182"/>
        <v>11.000000000000121</v>
      </c>
      <c r="K335" s="45">
        <f t="shared" si="183"/>
        <v>1.9999999999999929</v>
      </c>
      <c r="L335" s="45">
        <f t="shared" si="184"/>
        <v>1</v>
      </c>
      <c r="M335" s="54">
        <f t="shared" ca="1" si="191"/>
        <v>0.48402777777777778</v>
      </c>
      <c r="N335" s="45" t="str">
        <f t="shared" si="185"/>
        <v/>
      </c>
      <c r="O335" s="45">
        <f t="shared" si="186"/>
        <v>550.05500000000609</v>
      </c>
      <c r="P335" s="46">
        <f t="shared" si="187"/>
        <v>119.4203358204809</v>
      </c>
      <c r="Q335" s="45">
        <f t="shared" si="188"/>
        <v>1.9999999999999931E-2</v>
      </c>
      <c r="R335" s="45">
        <f t="shared" si="189"/>
        <v>550.07500000000607</v>
      </c>
      <c r="S335" s="46">
        <f t="shared" si="190"/>
        <v>119.4403358204809</v>
      </c>
    </row>
    <row r="336" spans="1:19" ht="15.75" x14ac:dyDescent="0.25">
      <c r="A336" s="124"/>
      <c r="B336" s="125"/>
      <c r="D336" s="126">
        <v>100</v>
      </c>
      <c r="E336" s="125">
        <f>TIME(12,26,0)</f>
        <v>0.5180555555555556</v>
      </c>
      <c r="F336" s="67">
        <f t="shared" si="193"/>
        <v>0.5180555555555556</v>
      </c>
      <c r="G336" s="125">
        <f>TIME(13,27,0)</f>
        <v>0.56041666666666667</v>
      </c>
      <c r="H336" t="str">
        <f t="shared" si="194"/>
        <v>13:27</v>
      </c>
      <c r="I336" s="44">
        <f t="shared" si="181"/>
        <v>0.56388888888888888</v>
      </c>
      <c r="J336" s="45" t="str">
        <f t="shared" si="182"/>
        <v/>
      </c>
      <c r="K336" s="45">
        <f t="shared" si="183"/>
        <v>60.999999999999943</v>
      </c>
      <c r="L336" s="45">
        <f t="shared" si="184"/>
        <v>2</v>
      </c>
      <c r="M336" s="54">
        <f t="shared" ca="1" si="191"/>
        <v>0.48402777777777778</v>
      </c>
      <c r="N336" s="45" t="e">
        <f t="shared" ca="1" si="185"/>
        <v>#VALUE!</v>
      </c>
      <c r="O336" s="45">
        <f t="shared" si="186"/>
        <v>250</v>
      </c>
      <c r="P336" s="46">
        <f t="shared" si="187"/>
        <v>27.143420404993254</v>
      </c>
      <c r="Q336" s="45">
        <f t="shared" si="188"/>
        <v>6099.9999999999945</v>
      </c>
      <c r="R336" s="45">
        <f t="shared" si="189"/>
        <v>6349.9999999999945</v>
      </c>
      <c r="S336" s="46">
        <f t="shared" si="190"/>
        <v>6127.1434204049874</v>
      </c>
    </row>
    <row r="337" spans="1:19" ht="15.75" x14ac:dyDescent="0.25">
      <c r="A337" s="124">
        <v>36522</v>
      </c>
      <c r="B337" s="125">
        <f>TIME(10,29,0)</f>
        <v>0.4368055555555555</v>
      </c>
      <c r="D337" s="126">
        <v>0.01</v>
      </c>
      <c r="E337" s="125">
        <f>TIME(11,17,0)</f>
        <v>0.47013888888888888</v>
      </c>
      <c r="F337" s="67">
        <f t="shared" si="193"/>
        <v>0.47013888888888888</v>
      </c>
      <c r="G337" s="125">
        <f>TIME(11,29,0)</f>
        <v>0.47847222222222219</v>
      </c>
      <c r="H337" t="str">
        <f t="shared" si="194"/>
        <v>11:29</v>
      </c>
      <c r="I337" s="44">
        <f t="shared" si="181"/>
        <v>0.4819444444444444</v>
      </c>
      <c r="J337" s="45" t="str">
        <f t="shared" si="182"/>
        <v/>
      </c>
      <c r="K337" s="45">
        <f t="shared" si="183"/>
        <v>11.999999999999957</v>
      </c>
      <c r="L337" s="45">
        <f t="shared" si="184"/>
        <v>1</v>
      </c>
      <c r="M337" s="54">
        <f t="shared" ca="1" si="191"/>
        <v>0.4368055555555555</v>
      </c>
      <c r="N337" s="45" t="e">
        <f t="shared" ca="1" si="185"/>
        <v>#VALUE!</v>
      </c>
      <c r="O337" s="45">
        <f t="shared" si="186"/>
        <v>2.5000000000000001E-2</v>
      </c>
      <c r="P337" s="46">
        <f t="shared" si="187"/>
        <v>5.4281443780592247E-3</v>
      </c>
      <c r="Q337" s="45">
        <f t="shared" si="188"/>
        <v>0.11999999999999958</v>
      </c>
      <c r="R337" s="45">
        <f t="shared" si="189"/>
        <v>0.14499999999999957</v>
      </c>
      <c r="S337" s="46">
        <f t="shared" si="190"/>
        <v>0.1254281443780588</v>
      </c>
    </row>
    <row r="338" spans="1:19" ht="15.75" x14ac:dyDescent="0.25">
      <c r="A338" s="124">
        <v>36524</v>
      </c>
      <c r="B338" s="125">
        <f>TIME(14,51,0)</f>
        <v>0.61875000000000002</v>
      </c>
      <c r="D338" s="126">
        <v>0.01</v>
      </c>
      <c r="E338" s="125">
        <f>TIME(15,53,0)</f>
        <v>0.66180555555555554</v>
      </c>
      <c r="F338" s="67">
        <f t="shared" si="193"/>
        <v>0.66180555555555554</v>
      </c>
      <c r="G338" s="125">
        <f>TIME(16,1,0)</f>
        <v>0.66736111111111107</v>
      </c>
      <c r="H338" t="str">
        <f t="shared" si="194"/>
        <v>16:01</v>
      </c>
      <c r="I338" s="44">
        <f t="shared" si="181"/>
        <v>0.67083333333333328</v>
      </c>
      <c r="J338" s="45" t="str">
        <f t="shared" si="182"/>
        <v/>
      </c>
      <c r="K338" s="45">
        <f t="shared" si="183"/>
        <v>7.9999999999999716</v>
      </c>
      <c r="L338" s="45">
        <f t="shared" si="184"/>
        <v>1</v>
      </c>
      <c r="M338" s="54">
        <f t="shared" ca="1" si="191"/>
        <v>0.61875000000000002</v>
      </c>
      <c r="N338" s="45" t="e">
        <f t="shared" ca="1" si="185"/>
        <v>#VALUE!</v>
      </c>
      <c r="O338" s="45">
        <f t="shared" si="186"/>
        <v>2.5000000000000001E-2</v>
      </c>
      <c r="P338" s="46">
        <f t="shared" si="187"/>
        <v>5.4281443780592247E-3</v>
      </c>
      <c r="Q338" s="45">
        <f t="shared" si="188"/>
        <v>7.9999999999999724E-2</v>
      </c>
      <c r="R338" s="45">
        <f t="shared" si="189"/>
        <v>0.10499999999999973</v>
      </c>
      <c r="S338" s="46">
        <f t="shared" si="190"/>
        <v>8.5428144378058943E-2</v>
      </c>
    </row>
    <row r="339" spans="1:19" ht="15.75" x14ac:dyDescent="0.25">
      <c r="A339" s="124">
        <v>36529</v>
      </c>
      <c r="B339" s="125">
        <f>TIME(13,56,0)</f>
        <v>0.5805555555555556</v>
      </c>
      <c r="D339" s="126">
        <v>0.01</v>
      </c>
      <c r="E339" s="125">
        <f>TIME(15,11,0)</f>
        <v>0.63263888888888886</v>
      </c>
      <c r="F339" s="67">
        <f t="shared" si="193"/>
        <v>0.63263888888888886</v>
      </c>
      <c r="G339" s="125">
        <f>TIME(15,17,0)</f>
        <v>0.63680555555555551</v>
      </c>
      <c r="H339" t="str">
        <f t="shared" si="194"/>
        <v>15:17</v>
      </c>
      <c r="I339" s="44">
        <f t="shared" si="181"/>
        <v>0.64027777777777772</v>
      </c>
      <c r="J339" s="45" t="str">
        <f t="shared" si="182"/>
        <v/>
      </c>
      <c r="K339" s="45">
        <f t="shared" si="183"/>
        <v>5.9999999999999787</v>
      </c>
      <c r="L339" s="45">
        <f t="shared" si="184"/>
        <v>1</v>
      </c>
      <c r="M339" s="54">
        <f t="shared" ca="1" si="191"/>
        <v>0.5805555555555556</v>
      </c>
      <c r="N339" s="45" t="e">
        <f t="shared" ca="1" si="185"/>
        <v>#VALUE!</v>
      </c>
      <c r="O339" s="45">
        <f t="shared" si="186"/>
        <v>2.5000000000000001E-2</v>
      </c>
      <c r="P339" s="46">
        <f t="shared" si="187"/>
        <v>5.4281443780592247E-3</v>
      </c>
      <c r="Q339" s="45">
        <f t="shared" si="188"/>
        <v>5.999999999999979E-2</v>
      </c>
      <c r="R339" s="45">
        <f t="shared" si="189"/>
        <v>8.4999999999999798E-2</v>
      </c>
      <c r="S339" s="46">
        <f t="shared" si="190"/>
        <v>6.5428144378059008E-2</v>
      </c>
    </row>
    <row r="340" spans="1:19" ht="15.75" x14ac:dyDescent="0.25">
      <c r="A340" s="124">
        <v>36538</v>
      </c>
      <c r="B340" s="125">
        <f>TIME(10,18,0)</f>
        <v>0.4291666666666667</v>
      </c>
      <c r="D340" s="126">
        <v>0.01</v>
      </c>
      <c r="E340" s="125">
        <f>TIME(10,56,0)</f>
        <v>0.45555555555555555</v>
      </c>
      <c r="F340" s="67">
        <f t="shared" si="193"/>
        <v>0.45555555555555555</v>
      </c>
      <c r="G340" s="125">
        <f>TIME(10,58,0)</f>
        <v>0.45694444444444443</v>
      </c>
      <c r="H340" t="str">
        <f t="shared" si="194"/>
        <v>10:58</v>
      </c>
      <c r="I340" s="44" t="str">
        <f t="shared" si="181"/>
        <v/>
      </c>
      <c r="J340" s="45">
        <f t="shared" si="182"/>
        <v>9.9999999999999645</v>
      </c>
      <c r="K340" s="45">
        <f t="shared" si="183"/>
        <v>1.9999999999999929</v>
      </c>
      <c r="L340" s="45">
        <f t="shared" si="184"/>
        <v>1</v>
      </c>
      <c r="M340" s="54">
        <f t="shared" ca="1" si="191"/>
        <v>0.4291666666666667</v>
      </c>
      <c r="N340" s="45" t="str">
        <f t="shared" si="185"/>
        <v/>
      </c>
      <c r="O340" s="45">
        <f t="shared" si="186"/>
        <v>200.04999999999927</v>
      </c>
      <c r="P340" s="46">
        <f t="shared" si="187"/>
        <v>48.215870110904028</v>
      </c>
      <c r="Q340" s="45">
        <f t="shared" si="188"/>
        <v>1.9999999999999931E-2</v>
      </c>
      <c r="R340" s="45">
        <f t="shared" si="189"/>
        <v>200.06999999999928</v>
      </c>
      <c r="S340" s="46">
        <f t="shared" si="190"/>
        <v>48.235870110904031</v>
      </c>
    </row>
    <row r="341" spans="1:19" ht="15.75" x14ac:dyDescent="0.25">
      <c r="A341" s="124"/>
      <c r="B341" s="125"/>
      <c r="D341" s="126">
        <v>40</v>
      </c>
      <c r="E341" s="125">
        <f>TIME(11,8,0)</f>
        <v>0.46388888888888885</v>
      </c>
      <c r="F341" s="67">
        <f t="shared" si="193"/>
        <v>0.46388888888888885</v>
      </c>
      <c r="G341" s="125">
        <f>TIME(12,8,0)</f>
        <v>0.50555555555555554</v>
      </c>
      <c r="H341" t="str">
        <f t="shared" si="194"/>
        <v>12:08</v>
      </c>
      <c r="I341" s="44">
        <f t="shared" si="181"/>
        <v>0.50902777777777775</v>
      </c>
      <c r="J341" s="45" t="str">
        <f t="shared" si="182"/>
        <v/>
      </c>
      <c r="K341" s="45">
        <f t="shared" si="183"/>
        <v>60.000000000000028</v>
      </c>
      <c r="L341" s="45">
        <f t="shared" si="184"/>
        <v>2</v>
      </c>
      <c r="M341" s="54">
        <f t="shared" ca="1" si="191"/>
        <v>0.4291666666666667</v>
      </c>
      <c r="N341" s="45" t="e">
        <f t="shared" ca="1" si="185"/>
        <v>#VALUE!</v>
      </c>
      <c r="O341" s="45">
        <f t="shared" si="186"/>
        <v>100</v>
      </c>
      <c r="P341" s="46">
        <f t="shared" si="187"/>
        <v>11.425711806824168</v>
      </c>
      <c r="Q341" s="45">
        <f t="shared" si="188"/>
        <v>2400.0000000000009</v>
      </c>
      <c r="R341" s="45">
        <f t="shared" si="189"/>
        <v>2500.0000000000009</v>
      </c>
      <c r="S341" s="46">
        <f t="shared" si="190"/>
        <v>2411.4257118068249</v>
      </c>
    </row>
    <row r="342" spans="1:19" ht="15.75" x14ac:dyDescent="0.25">
      <c r="A342" s="124">
        <v>36539</v>
      </c>
      <c r="B342" s="125">
        <f>TIME(13,11,0)</f>
        <v>0.5493055555555556</v>
      </c>
      <c r="D342" s="126">
        <v>0.01</v>
      </c>
      <c r="E342" s="125">
        <f>TIME(14,7,0)</f>
        <v>0.58819444444444446</v>
      </c>
      <c r="F342" s="67">
        <f t="shared" si="193"/>
        <v>0.58819444444444446</v>
      </c>
      <c r="G342" s="125">
        <f>TIME(14,14,0)</f>
        <v>0.59305555555555556</v>
      </c>
      <c r="H342" t="str">
        <f t="shared" si="194"/>
        <v>14:14</v>
      </c>
      <c r="I342" s="44" t="str">
        <f t="shared" si="181"/>
        <v/>
      </c>
      <c r="J342" s="45">
        <f t="shared" si="182"/>
        <v>12.999999999999954</v>
      </c>
      <c r="K342" s="45">
        <f t="shared" si="183"/>
        <v>6.9999999999999751</v>
      </c>
      <c r="L342" s="45">
        <f t="shared" si="184"/>
        <v>1</v>
      </c>
      <c r="M342" s="54">
        <f t="shared" ca="1" si="191"/>
        <v>0.5493055555555556</v>
      </c>
      <c r="N342" s="45" t="str">
        <f t="shared" si="185"/>
        <v/>
      </c>
      <c r="O342" s="45">
        <f t="shared" si="186"/>
        <v>260.06499999999909</v>
      </c>
      <c r="P342" s="46">
        <f t="shared" si="187"/>
        <v>62.680631144175237</v>
      </c>
      <c r="Q342" s="45">
        <f t="shared" si="188"/>
        <v>6.9999999999999757E-2</v>
      </c>
      <c r="R342" s="45">
        <f t="shared" si="189"/>
        <v>260.13499999999908</v>
      </c>
      <c r="S342" s="46">
        <f t="shared" si="190"/>
        <v>62.750631144175237</v>
      </c>
    </row>
    <row r="343" spans="1:19" ht="15.75" x14ac:dyDescent="0.25">
      <c r="A343" s="126"/>
      <c r="B343" s="125"/>
      <c r="D343" s="126">
        <v>40</v>
      </c>
      <c r="E343" s="125">
        <f>TIME(14,27,0)</f>
        <v>0.6020833333333333</v>
      </c>
      <c r="F343" s="67">
        <f t="shared" si="193"/>
        <v>0.6020833333333333</v>
      </c>
      <c r="G343" s="125">
        <f>TIME(15,27,0)</f>
        <v>0.64374999999999993</v>
      </c>
      <c r="H343" t="str">
        <f t="shared" si="194"/>
        <v>15:27</v>
      </c>
      <c r="I343" s="44">
        <f t="shared" si="181"/>
        <v>0.64722222222222214</v>
      </c>
      <c r="J343" s="45" t="str">
        <f t="shared" si="182"/>
        <v/>
      </c>
      <c r="K343" s="45">
        <f t="shared" si="183"/>
        <v>59.999999999999943</v>
      </c>
      <c r="L343" s="45">
        <f t="shared" si="184"/>
        <v>2</v>
      </c>
      <c r="M343" s="54">
        <f t="shared" ca="1" si="191"/>
        <v>0.5493055555555556</v>
      </c>
      <c r="N343" s="45" t="e">
        <f t="shared" ca="1" si="185"/>
        <v>#VALUE!</v>
      </c>
      <c r="O343" s="45">
        <f t="shared" si="186"/>
        <v>100</v>
      </c>
      <c r="P343" s="46">
        <f t="shared" si="187"/>
        <v>11.425711806824168</v>
      </c>
      <c r="Q343" s="45">
        <f t="shared" si="188"/>
        <v>2399.9999999999977</v>
      </c>
      <c r="R343" s="45">
        <f t="shared" si="189"/>
        <v>2499.9999999999977</v>
      </c>
      <c r="S343" s="46">
        <f t="shared" si="190"/>
        <v>2411.4257118068217</v>
      </c>
    </row>
    <row r="344" spans="1:19" ht="15.75" x14ac:dyDescent="0.25">
      <c r="A344" s="124">
        <v>36543</v>
      </c>
      <c r="B344" s="125">
        <f>TIME(13,43,0)</f>
        <v>0.57152777777777775</v>
      </c>
      <c r="D344" s="126">
        <v>0.01</v>
      </c>
      <c r="E344" s="125">
        <f>TIME(15,30,0)</f>
        <v>0.64583333333333337</v>
      </c>
      <c r="F344" s="67">
        <f t="shared" si="193"/>
        <v>0.64583333333333337</v>
      </c>
      <c r="G344" s="125">
        <f>TIME(15,33,0)</f>
        <v>0.6479166666666667</v>
      </c>
      <c r="H344" t="str">
        <f t="shared" si="194"/>
        <v>15:33</v>
      </c>
      <c r="I344" s="44">
        <f t="shared" si="181"/>
        <v>0.65138888888888891</v>
      </c>
      <c r="J344" s="45" t="str">
        <f t="shared" si="182"/>
        <v/>
      </c>
      <c r="K344" s="45">
        <f t="shared" si="183"/>
        <v>2.9999999999999893</v>
      </c>
      <c r="L344" s="45">
        <f t="shared" si="184"/>
        <v>1</v>
      </c>
      <c r="M344" s="54">
        <f t="shared" ca="1" si="191"/>
        <v>0.57152777777777775</v>
      </c>
      <c r="N344" s="45" t="e">
        <f t="shared" ca="1" si="185"/>
        <v>#VALUE!</v>
      </c>
      <c r="O344" s="45">
        <f t="shared" si="186"/>
        <v>2.5000000000000001E-2</v>
      </c>
      <c r="P344" s="46">
        <f t="shared" si="187"/>
        <v>5.4281443780592247E-3</v>
      </c>
      <c r="Q344" s="45">
        <f t="shared" si="188"/>
        <v>2.9999999999999895E-2</v>
      </c>
      <c r="R344" s="45">
        <f t="shared" si="189"/>
        <v>5.4999999999999896E-2</v>
      </c>
      <c r="S344" s="46">
        <f t="shared" si="190"/>
        <v>3.542814437805912E-2</v>
      </c>
    </row>
    <row r="345" spans="1:19" ht="15.75" x14ac:dyDescent="0.25">
      <c r="A345" s="124">
        <v>36544</v>
      </c>
      <c r="B345" s="125">
        <f>TIME(10,35,0)</f>
        <v>0.44097222222222227</v>
      </c>
      <c r="D345" s="126">
        <v>0.01</v>
      </c>
      <c r="E345" s="125">
        <f>TIME(11,13,0)</f>
        <v>0.46736111111111112</v>
      </c>
      <c r="F345" s="67">
        <f t="shared" si="193"/>
        <v>0.46736111111111112</v>
      </c>
      <c r="G345" s="125">
        <f>TIME(11,15,0)</f>
        <v>0.46875</v>
      </c>
      <c r="H345" t="str">
        <f t="shared" si="194"/>
        <v>11:15</v>
      </c>
      <c r="I345" s="44" t="str">
        <f t="shared" si="181"/>
        <v/>
      </c>
      <c r="J345" s="45">
        <f t="shared" si="182"/>
        <v>9.000000000000048</v>
      </c>
      <c r="K345" s="45">
        <f t="shared" si="183"/>
        <v>1.9999999999999929</v>
      </c>
      <c r="L345" s="45">
        <f t="shared" si="184"/>
        <v>1</v>
      </c>
      <c r="M345" s="54">
        <f t="shared" ca="1" si="191"/>
        <v>0.44097222222222227</v>
      </c>
      <c r="N345" s="45" t="str">
        <f t="shared" si="185"/>
        <v/>
      </c>
      <c r="O345" s="45">
        <f t="shared" si="186"/>
        <v>180.04500000000095</v>
      </c>
      <c r="P345" s="46">
        <f t="shared" si="187"/>
        <v>43.394283099814011</v>
      </c>
      <c r="Q345" s="45">
        <f t="shared" si="188"/>
        <v>1.9999999999999931E-2</v>
      </c>
      <c r="R345" s="45">
        <f t="shared" si="189"/>
        <v>180.06500000000096</v>
      </c>
      <c r="S345" s="46">
        <f t="shared" si="190"/>
        <v>43.414283099814014</v>
      </c>
    </row>
    <row r="346" spans="1:19" ht="15.75" x14ac:dyDescent="0.25">
      <c r="A346" s="124"/>
      <c r="B346" s="125"/>
      <c r="D346" s="126">
        <v>40</v>
      </c>
      <c r="E346" s="125">
        <f>TIME(11,24,0)</f>
        <v>0.47500000000000003</v>
      </c>
      <c r="F346" s="67">
        <f t="shared" si="193"/>
        <v>0.47500000000000003</v>
      </c>
      <c r="G346" s="125">
        <f>TIME(12,24,0)</f>
        <v>0.51666666666666672</v>
      </c>
      <c r="H346" t="str">
        <f t="shared" si="194"/>
        <v>12:24</v>
      </c>
      <c r="I346" s="44">
        <f t="shared" si="181"/>
        <v>0.52013888888888893</v>
      </c>
      <c r="J346" s="45" t="str">
        <f t="shared" si="182"/>
        <v/>
      </c>
      <c r="K346" s="45">
        <f t="shared" si="183"/>
        <v>60.000000000000028</v>
      </c>
      <c r="L346" s="45">
        <f t="shared" si="184"/>
        <v>2</v>
      </c>
      <c r="M346" s="54">
        <f t="shared" ca="1" si="191"/>
        <v>0.44097222222222227</v>
      </c>
      <c r="N346" s="45" t="e">
        <f t="shared" ca="1" si="185"/>
        <v>#VALUE!</v>
      </c>
      <c r="O346" s="45">
        <f t="shared" si="186"/>
        <v>100</v>
      </c>
      <c r="P346" s="46">
        <f t="shared" si="187"/>
        <v>11.425711806824168</v>
      </c>
      <c r="Q346" s="45">
        <f t="shared" si="188"/>
        <v>2400.0000000000009</v>
      </c>
      <c r="R346" s="45">
        <f t="shared" si="189"/>
        <v>2500.0000000000009</v>
      </c>
      <c r="S346" s="46">
        <f t="shared" si="190"/>
        <v>2411.4257118068249</v>
      </c>
    </row>
    <row r="347" spans="1:19" ht="15.75" x14ac:dyDescent="0.25">
      <c r="A347" s="124">
        <v>36545</v>
      </c>
      <c r="B347" s="125">
        <f>TIME(13,34,0)</f>
        <v>0.56527777777777777</v>
      </c>
      <c r="D347" s="126">
        <v>0.01</v>
      </c>
      <c r="E347" s="125">
        <f>TIME(14,55,0)</f>
        <v>0.62152777777777779</v>
      </c>
      <c r="F347" s="67">
        <f t="shared" si="193"/>
        <v>0.62152777777777779</v>
      </c>
      <c r="G347" s="125">
        <f>TIME(15,0,0)</f>
        <v>0.625</v>
      </c>
      <c r="H347" t="str">
        <f t="shared" si="194"/>
        <v>15:00</v>
      </c>
      <c r="I347" s="44">
        <f t="shared" si="181"/>
        <v>0.62847222222222221</v>
      </c>
      <c r="J347" s="45" t="str">
        <f t="shared" si="182"/>
        <v/>
      </c>
      <c r="K347" s="45">
        <f t="shared" si="183"/>
        <v>4.9999999999999822</v>
      </c>
      <c r="L347" s="45">
        <f t="shared" si="184"/>
        <v>1</v>
      </c>
      <c r="M347" s="54">
        <f t="shared" ca="1" si="191"/>
        <v>0.56527777777777777</v>
      </c>
      <c r="N347" s="45" t="e">
        <f t="shared" ca="1" si="185"/>
        <v>#VALUE!</v>
      </c>
      <c r="O347" s="45">
        <f t="shared" si="186"/>
        <v>2.5000000000000001E-2</v>
      </c>
      <c r="P347" s="46">
        <f t="shared" si="187"/>
        <v>5.4281443780592247E-3</v>
      </c>
      <c r="Q347" s="45">
        <f t="shared" si="188"/>
        <v>4.9999999999999822E-2</v>
      </c>
      <c r="R347" s="45">
        <f t="shared" si="189"/>
        <v>7.4999999999999817E-2</v>
      </c>
      <c r="S347" s="46">
        <f t="shared" si="190"/>
        <v>5.5428144378059048E-2</v>
      </c>
    </row>
    <row r="348" spans="1:19" ht="15.75" x14ac:dyDescent="0.25">
      <c r="A348" s="124">
        <v>36546</v>
      </c>
      <c r="B348" s="125">
        <f>TIME(10,54,0)</f>
        <v>0.45416666666666666</v>
      </c>
      <c r="D348" s="126">
        <v>0.01</v>
      </c>
      <c r="E348" s="125">
        <f>TIME(11,48,0)</f>
        <v>0.4916666666666667</v>
      </c>
      <c r="F348" s="67">
        <f t="shared" si="193"/>
        <v>0.4916666666666667</v>
      </c>
      <c r="G348" s="125">
        <f>TIME(11,52,0)</f>
        <v>0.49444444444444446</v>
      </c>
      <c r="H348" t="str">
        <f t="shared" si="194"/>
        <v>11:52</v>
      </c>
      <c r="I348" s="44" t="str">
        <f t="shared" si="181"/>
        <v/>
      </c>
      <c r="J348" s="45">
        <f t="shared" si="182"/>
        <v>10.999999999999961</v>
      </c>
      <c r="K348" s="45">
        <f t="shared" si="183"/>
        <v>3.9999999999999858</v>
      </c>
      <c r="L348" s="45">
        <f t="shared" si="184"/>
        <v>1</v>
      </c>
      <c r="M348" s="54">
        <f t="shared" ca="1" si="191"/>
        <v>0.45416666666666666</v>
      </c>
      <c r="N348" s="45" t="str">
        <f t="shared" si="185"/>
        <v/>
      </c>
      <c r="O348" s="45">
        <f t="shared" si="186"/>
        <v>220.05499999999921</v>
      </c>
      <c r="P348" s="46">
        <f t="shared" si="187"/>
        <v>53.037457121994429</v>
      </c>
      <c r="Q348" s="45">
        <f t="shared" si="188"/>
        <v>3.9999999999999862E-2</v>
      </c>
      <c r="R348" s="45">
        <f t="shared" si="189"/>
        <v>220.0949999999992</v>
      </c>
      <c r="S348" s="46">
        <f t="shared" si="190"/>
        <v>53.077457121994428</v>
      </c>
    </row>
    <row r="349" spans="1:19" ht="15.75" x14ac:dyDescent="0.25">
      <c r="A349" s="124"/>
      <c r="B349" s="125"/>
      <c r="D349" s="126">
        <v>40</v>
      </c>
      <c r="E349" s="125">
        <f>TIME(12,3,0)</f>
        <v>0.50208333333333333</v>
      </c>
      <c r="F349" s="67">
        <f t="shared" si="193"/>
        <v>0.50208333333333333</v>
      </c>
      <c r="G349" s="125">
        <f>TIME(13,3,0)</f>
        <v>0.54375000000000007</v>
      </c>
      <c r="H349" t="str">
        <f t="shared" si="194"/>
        <v>13:03</v>
      </c>
      <c r="I349" s="44">
        <f t="shared" ref="I349:I412" si="195">IF(OR(A350&lt;&gt;"",D350=""),H349+TIME(0,5,0),"")</f>
        <v>0.54722222222222228</v>
      </c>
      <c r="J349" s="45" t="str">
        <f t="shared" ref="J349:J412" si="196">IF(AND(OR(AND(A349&lt;&gt;"",A350=""),AND(A349="",A350="")),D350&lt;&gt;""),(F350-H349)*1440,"")</f>
        <v/>
      </c>
      <c r="K349" s="45">
        <f t="shared" ref="K349:K412" si="197">(H349-F349)*1440</f>
        <v>60.000000000000107</v>
      </c>
      <c r="L349" s="45">
        <f t="shared" ref="L349:L412" si="198">IF(A349&lt;&gt;"",1,L348+1)</f>
        <v>2</v>
      </c>
      <c r="M349" s="54">
        <f t="shared" ca="1" si="191"/>
        <v>0.45416666666666666</v>
      </c>
      <c r="N349" s="45" t="e">
        <f t="shared" ref="N349:N412" ca="1" si="199">IF(I349&lt;&gt;"",(I349-VALUE(CONCATENATE(LEFT(M349,LEN(M349)-2),":",RIGHT(M349,2))))*1440,"")</f>
        <v>#VALUE!</v>
      </c>
      <c r="O349" s="45">
        <f t="shared" ref="O349:O412" si="200">IF(J349&lt;&gt;"",(D349+D350)*J349/2,D349*5/2)</f>
        <v>100</v>
      </c>
      <c r="P349" s="46">
        <f t="shared" ref="P349:P412" si="201">IF(J349&lt;&gt;"",(D350-D349)*J349/LN((D350+0.000001)/(D349+0.000001)),-5*(D349-0.000001)/(LN(1/D349)-13.8155))</f>
        <v>11.425711806824168</v>
      </c>
      <c r="Q349" s="45">
        <f t="shared" ref="Q349:Q412" si="202">(D349*K349)</f>
        <v>2400.0000000000041</v>
      </c>
      <c r="R349" s="45">
        <f t="shared" ref="R349:R412" si="203">O349+Q349</f>
        <v>2500.0000000000041</v>
      </c>
      <c r="S349" s="46">
        <f t="shared" ref="S349:S412" si="204">P349+Q349</f>
        <v>2411.4257118068281</v>
      </c>
    </row>
    <row r="350" spans="1:19" ht="15.75" x14ac:dyDescent="0.25">
      <c r="A350" s="124">
        <v>36549</v>
      </c>
      <c r="B350" s="125">
        <f>TIME(14,45,0)</f>
        <v>0.61458333333333337</v>
      </c>
      <c r="D350" s="126">
        <v>0.01</v>
      </c>
      <c r="E350" s="125">
        <f>TIME(16,35,0)</f>
        <v>0.69097222222222221</v>
      </c>
      <c r="F350" s="67">
        <f t="shared" si="193"/>
        <v>0.69097222222222221</v>
      </c>
      <c r="G350" s="125">
        <f>TIME(16,43,0)</f>
        <v>0.69652777777777775</v>
      </c>
      <c r="H350" t="str">
        <f t="shared" si="194"/>
        <v>16:43</v>
      </c>
      <c r="I350" s="44">
        <f t="shared" si="195"/>
        <v>0.7</v>
      </c>
      <c r="J350" s="45" t="str">
        <f t="shared" si="196"/>
        <v/>
      </c>
      <c r="K350" s="45">
        <f t="shared" si="197"/>
        <v>7.9999999999999716</v>
      </c>
      <c r="L350" s="45">
        <f t="shared" si="198"/>
        <v>1</v>
      </c>
      <c r="M350" s="54">
        <f t="shared" ca="1" si="191"/>
        <v>0.61458333333333337</v>
      </c>
      <c r="N350" s="45" t="e">
        <f t="shared" ca="1" si="199"/>
        <v>#VALUE!</v>
      </c>
      <c r="O350" s="45">
        <f t="shared" si="200"/>
        <v>2.5000000000000001E-2</v>
      </c>
      <c r="P350" s="46">
        <f t="shared" si="201"/>
        <v>5.4281443780592247E-3</v>
      </c>
      <c r="Q350" s="45">
        <f t="shared" si="202"/>
        <v>7.9999999999999724E-2</v>
      </c>
      <c r="R350" s="45">
        <f t="shared" si="203"/>
        <v>0.10499999999999973</v>
      </c>
      <c r="S350" s="46">
        <f t="shared" si="204"/>
        <v>8.5428144378058943E-2</v>
      </c>
    </row>
    <row r="351" spans="1:19" ht="15.75" x14ac:dyDescent="0.25">
      <c r="A351" s="124">
        <v>36550</v>
      </c>
      <c r="B351" s="125">
        <f>TIME(13,33,0)</f>
        <v>0.56458333333333333</v>
      </c>
      <c r="D351" s="126">
        <v>0.01</v>
      </c>
      <c r="E351" s="125">
        <f>TIME(15,3,0)</f>
        <v>0.62708333333333333</v>
      </c>
      <c r="F351" s="67">
        <f t="shared" si="193"/>
        <v>0.62708333333333333</v>
      </c>
      <c r="G351" s="125">
        <f>TIME(15,12,0)</f>
        <v>0.6333333333333333</v>
      </c>
      <c r="H351" t="str">
        <f t="shared" si="194"/>
        <v>15:12</v>
      </c>
      <c r="I351" s="44" t="str">
        <f t="shared" si="195"/>
        <v/>
      </c>
      <c r="J351" s="45">
        <f t="shared" si="196"/>
        <v>6.0000000000001386</v>
      </c>
      <c r="K351" s="45">
        <f t="shared" si="197"/>
        <v>8.999999999999968</v>
      </c>
      <c r="L351" s="45">
        <f t="shared" si="198"/>
        <v>1</v>
      </c>
      <c r="M351" s="54">
        <f t="shared" ca="1" si="191"/>
        <v>0.56458333333333333</v>
      </c>
      <c r="N351" s="45" t="str">
        <f t="shared" si="199"/>
        <v/>
      </c>
      <c r="O351" s="45">
        <f t="shared" si="200"/>
        <v>7.200000000000166E-2</v>
      </c>
      <c r="P351" s="46">
        <f t="shared" si="201"/>
        <v>7.1334378703719295E-2</v>
      </c>
      <c r="Q351" s="45">
        <f t="shared" si="202"/>
        <v>8.9999999999999677E-2</v>
      </c>
      <c r="R351" s="45">
        <f t="shared" si="203"/>
        <v>0.16200000000000134</v>
      </c>
      <c r="S351" s="46">
        <f t="shared" si="204"/>
        <v>0.16133437870371897</v>
      </c>
    </row>
    <row r="352" spans="1:19" ht="15.75" x14ac:dyDescent="0.25">
      <c r="A352" s="124"/>
      <c r="B352" s="125"/>
      <c r="D352" s="126">
        <v>1.4E-2</v>
      </c>
      <c r="E352" s="125">
        <f>TIME(15,18,0)</f>
        <v>0.63750000000000007</v>
      </c>
      <c r="F352" s="67">
        <f t="shared" si="193"/>
        <v>0.63750000000000007</v>
      </c>
      <c r="G352" s="125">
        <f>TIME(15,23,0)</f>
        <v>0.64097222222222217</v>
      </c>
      <c r="H352" t="str">
        <f t="shared" si="194"/>
        <v>15:23</v>
      </c>
      <c r="I352" s="44" t="str">
        <f t="shared" si="195"/>
        <v/>
      </c>
      <c r="J352" s="45">
        <f t="shared" si="196"/>
        <v>15.000000000000107</v>
      </c>
      <c r="K352" s="45">
        <f t="shared" si="197"/>
        <v>4.9999999999998224</v>
      </c>
      <c r="L352" s="45">
        <f t="shared" si="198"/>
        <v>2</v>
      </c>
      <c r="M352" s="54">
        <f t="shared" ca="1" si="191"/>
        <v>0.56458333333333333</v>
      </c>
      <c r="N352" s="45" t="str">
        <f t="shared" si="199"/>
        <v/>
      </c>
      <c r="O352" s="45">
        <f t="shared" si="200"/>
        <v>750.10500000000525</v>
      </c>
      <c r="P352" s="46">
        <f t="shared" si="201"/>
        <v>169.01333751901623</v>
      </c>
      <c r="Q352" s="45">
        <f t="shared" si="202"/>
        <v>6.9999999999997509E-2</v>
      </c>
      <c r="R352" s="45">
        <f t="shared" si="203"/>
        <v>750.1750000000053</v>
      </c>
      <c r="S352" s="46">
        <f t="shared" si="204"/>
        <v>169.08333751901623</v>
      </c>
    </row>
    <row r="353" spans="1:19" ht="15.75" x14ac:dyDescent="0.25">
      <c r="A353" s="126"/>
      <c r="B353" s="125"/>
      <c r="D353" s="126">
        <v>100</v>
      </c>
      <c r="E353" s="125">
        <f>TIME(15,38,0)</f>
        <v>0.65138888888888891</v>
      </c>
      <c r="F353" s="67">
        <f t="shared" si="193"/>
        <v>0.65138888888888891</v>
      </c>
      <c r="G353" s="125">
        <f>TIME(15,44,0)</f>
        <v>0.65555555555555556</v>
      </c>
      <c r="H353" t="str">
        <f t="shared" si="194"/>
        <v>15:44</v>
      </c>
      <c r="I353" s="44" t="str">
        <f t="shared" si="195"/>
        <v/>
      </c>
      <c r="J353" s="45">
        <f t="shared" si="196"/>
        <v>6.9999999999999751</v>
      </c>
      <c r="K353" s="45">
        <f t="shared" si="197"/>
        <v>5.9999999999999787</v>
      </c>
      <c r="L353" s="45">
        <f t="shared" si="198"/>
        <v>3</v>
      </c>
      <c r="M353" s="54">
        <f t="shared" ca="1" si="191"/>
        <v>0.56458333333333333</v>
      </c>
      <c r="N353" s="45" t="str">
        <f t="shared" si="199"/>
        <v/>
      </c>
      <c r="O353" s="45">
        <f t="shared" si="200"/>
        <v>979.99999999999648</v>
      </c>
      <c r="P353" s="46">
        <f t="shared" si="201"/>
        <v>952.72662289402615</v>
      </c>
      <c r="Q353" s="45">
        <f t="shared" si="202"/>
        <v>599.99999999999784</v>
      </c>
      <c r="R353" s="45">
        <f t="shared" si="203"/>
        <v>1579.9999999999943</v>
      </c>
      <c r="S353" s="46">
        <f t="shared" si="204"/>
        <v>1552.7266228940239</v>
      </c>
    </row>
    <row r="354" spans="1:19" ht="15.75" x14ac:dyDescent="0.25">
      <c r="A354" s="124"/>
      <c r="B354" s="125"/>
      <c r="D354" s="126">
        <v>180</v>
      </c>
      <c r="E354" s="125">
        <f>TIME(15,51,0)</f>
        <v>0.66041666666666665</v>
      </c>
      <c r="F354" s="67">
        <f t="shared" si="193"/>
        <v>0.66041666666666665</v>
      </c>
      <c r="G354" s="125">
        <f>TIME(16,4,0)</f>
        <v>0.6694444444444444</v>
      </c>
      <c r="H354" t="str">
        <f t="shared" si="194"/>
        <v>16:04</v>
      </c>
      <c r="I354" s="44">
        <f t="shared" si="195"/>
        <v>0.67291666666666661</v>
      </c>
      <c r="J354" s="45" t="str">
        <f t="shared" si="196"/>
        <v/>
      </c>
      <c r="K354" s="45">
        <f t="shared" si="197"/>
        <v>12.999999999999954</v>
      </c>
      <c r="L354" s="45">
        <f t="shared" si="198"/>
        <v>4</v>
      </c>
      <c r="M354" s="54">
        <f t="shared" ca="1" si="191"/>
        <v>0.56458333333333333</v>
      </c>
      <c r="N354" s="45" t="e">
        <f t="shared" ca="1" si="199"/>
        <v>#VALUE!</v>
      </c>
      <c r="O354" s="45">
        <f t="shared" si="200"/>
        <v>450</v>
      </c>
      <c r="P354" s="46">
        <f t="shared" si="201"/>
        <v>47.347346607878421</v>
      </c>
      <c r="Q354" s="45">
        <f t="shared" si="202"/>
        <v>2339.9999999999918</v>
      </c>
      <c r="R354" s="45">
        <f t="shared" si="203"/>
        <v>2789.9999999999918</v>
      </c>
      <c r="S354" s="46">
        <f t="shared" si="204"/>
        <v>2387.3473466078703</v>
      </c>
    </row>
    <row r="355" spans="1:19" ht="15.75" x14ac:dyDescent="0.25">
      <c r="A355" s="124">
        <v>36552</v>
      </c>
      <c r="B355" s="125">
        <f>TIME(13,35,0)</f>
        <v>0.56597222222222221</v>
      </c>
      <c r="D355" s="126">
        <v>0.01</v>
      </c>
      <c r="E355" s="125">
        <f>TIME(15,6,0)</f>
        <v>0.62916666666666665</v>
      </c>
      <c r="F355" s="67">
        <f t="shared" si="193"/>
        <v>0.62916666666666665</v>
      </c>
      <c r="G355" s="125">
        <f>TIME(15,14,0)</f>
        <v>0.63472222222222219</v>
      </c>
      <c r="H355" t="str">
        <f t="shared" si="194"/>
        <v>15:14</v>
      </c>
      <c r="I355" s="44">
        <f t="shared" si="195"/>
        <v>0.6381944444444444</v>
      </c>
      <c r="J355" s="45" t="str">
        <f t="shared" si="196"/>
        <v/>
      </c>
      <c r="K355" s="45">
        <f t="shared" si="197"/>
        <v>7.9999999999999716</v>
      </c>
      <c r="L355" s="45">
        <f t="shared" si="198"/>
        <v>1</v>
      </c>
      <c r="M355" s="54">
        <f t="shared" ca="1" si="191"/>
        <v>0.56597222222222221</v>
      </c>
      <c r="N355" s="45" t="e">
        <f t="shared" ca="1" si="199"/>
        <v>#VALUE!</v>
      </c>
      <c r="O355" s="45">
        <f t="shared" si="200"/>
        <v>2.5000000000000001E-2</v>
      </c>
      <c r="P355" s="46">
        <f t="shared" si="201"/>
        <v>5.4281443780592247E-3</v>
      </c>
      <c r="Q355" s="45">
        <f t="shared" si="202"/>
        <v>7.9999999999999724E-2</v>
      </c>
      <c r="R355" s="45">
        <f t="shared" si="203"/>
        <v>0.10499999999999973</v>
      </c>
      <c r="S355" s="46">
        <f t="shared" si="204"/>
        <v>8.5428144378058943E-2</v>
      </c>
    </row>
    <row r="356" spans="1:19" ht="15.75" x14ac:dyDescent="0.25">
      <c r="A356" s="124">
        <v>36556</v>
      </c>
      <c r="B356" s="125">
        <f>TIME(14,39,0)</f>
        <v>0.61041666666666672</v>
      </c>
      <c r="D356" s="126">
        <v>0.01</v>
      </c>
      <c r="E356" s="125">
        <f>TIME(16,4,0)</f>
        <v>0.6694444444444444</v>
      </c>
      <c r="F356" s="67">
        <f t="shared" si="193"/>
        <v>0.6694444444444444</v>
      </c>
      <c r="G356" s="125">
        <f>TIME(16,11,0)</f>
        <v>0.6743055555555556</v>
      </c>
      <c r="H356" t="str">
        <f t="shared" si="194"/>
        <v>16:11</v>
      </c>
      <c r="I356" s="44" t="str">
        <f t="shared" si="195"/>
        <v/>
      </c>
      <c r="J356" s="45">
        <f t="shared" si="196"/>
        <v>6.9999999999999751</v>
      </c>
      <c r="K356" s="45">
        <f t="shared" si="197"/>
        <v>7.000000000000135</v>
      </c>
      <c r="L356" s="45">
        <f t="shared" si="198"/>
        <v>1</v>
      </c>
      <c r="M356" s="54">
        <f t="shared" ca="1" si="191"/>
        <v>0.61041666666666672</v>
      </c>
      <c r="N356" s="45" t="str">
        <f t="shared" si="199"/>
        <v/>
      </c>
      <c r="O356" s="45">
        <f t="shared" si="200"/>
        <v>8.39999999999997E-2</v>
      </c>
      <c r="P356" s="46">
        <f t="shared" si="201"/>
        <v>8.3223441821003608E-2</v>
      </c>
      <c r="Q356" s="45">
        <f t="shared" si="202"/>
        <v>7.0000000000001353E-2</v>
      </c>
      <c r="R356" s="45">
        <f t="shared" si="203"/>
        <v>0.15400000000000105</v>
      </c>
      <c r="S356" s="46">
        <f t="shared" si="204"/>
        <v>0.15322344182100495</v>
      </c>
    </row>
    <row r="357" spans="1:19" ht="15.75" x14ac:dyDescent="0.25">
      <c r="A357" s="124"/>
      <c r="B357" s="125"/>
      <c r="D357" s="126">
        <v>1.4E-2</v>
      </c>
      <c r="E357" s="125">
        <f>TIME(16,18,0)</f>
        <v>0.6791666666666667</v>
      </c>
      <c r="F357" s="67">
        <f t="shared" si="193"/>
        <v>0.6791666666666667</v>
      </c>
      <c r="G357" s="125">
        <f>TIME(16,23,0)</f>
        <v>0.68263888888888891</v>
      </c>
      <c r="H357" t="str">
        <f t="shared" si="194"/>
        <v>16:23</v>
      </c>
      <c r="I357" s="44">
        <f t="shared" si="195"/>
        <v>0.68611111111111112</v>
      </c>
      <c r="J357" s="45" t="str">
        <f t="shared" si="196"/>
        <v/>
      </c>
      <c r="K357" s="45">
        <f t="shared" si="197"/>
        <v>4.9999999999999822</v>
      </c>
      <c r="L357" s="45">
        <f t="shared" si="198"/>
        <v>2</v>
      </c>
      <c r="M357" s="54">
        <f t="shared" ca="1" si="191"/>
        <v>0.61041666666666672</v>
      </c>
      <c r="N357" s="45" t="e">
        <f t="shared" ca="1" si="199"/>
        <v>#VALUE!</v>
      </c>
      <c r="O357" s="45">
        <f t="shared" si="200"/>
        <v>3.5000000000000003E-2</v>
      </c>
      <c r="P357" s="46">
        <f t="shared" si="201"/>
        <v>7.3317745176624972E-3</v>
      </c>
      <c r="Q357" s="45">
        <f t="shared" si="202"/>
        <v>6.9999999999999757E-2</v>
      </c>
      <c r="R357" s="45">
        <f t="shared" si="203"/>
        <v>0.10499999999999976</v>
      </c>
      <c r="S357" s="46">
        <f t="shared" si="204"/>
        <v>7.7331774517662252E-2</v>
      </c>
    </row>
    <row r="358" spans="1:19" ht="15.75" x14ac:dyDescent="0.25">
      <c r="A358" s="124">
        <v>36557</v>
      </c>
      <c r="B358" s="125">
        <f>TIME(13,35,0)</f>
        <v>0.56597222222222221</v>
      </c>
      <c r="D358" s="126">
        <v>0.01</v>
      </c>
      <c r="E358" s="125">
        <f>TIME(14,54,0)</f>
        <v>0.62083333333333335</v>
      </c>
      <c r="F358" s="67">
        <f t="shared" si="193"/>
        <v>0.62083333333333335</v>
      </c>
      <c r="G358" s="125">
        <f>TIME(15,1,0)</f>
        <v>0.62569444444444444</v>
      </c>
      <c r="H358" t="str">
        <f t="shared" si="194"/>
        <v>15:01</v>
      </c>
      <c r="I358" s="44" t="str">
        <f t="shared" si="195"/>
        <v/>
      </c>
      <c r="J358" s="45">
        <f t="shared" si="196"/>
        <v>33.000000000000043</v>
      </c>
      <c r="K358" s="45">
        <f t="shared" si="197"/>
        <v>6.9999999999999751</v>
      </c>
      <c r="L358" s="45">
        <f t="shared" si="198"/>
        <v>1</v>
      </c>
      <c r="M358" s="54">
        <f t="shared" ca="1" si="191"/>
        <v>0.56597222222222221</v>
      </c>
      <c r="N358" s="45" t="str">
        <f t="shared" si="199"/>
        <v/>
      </c>
      <c r="O358" s="45">
        <f t="shared" si="200"/>
        <v>0.41250000000000053</v>
      </c>
      <c r="P358" s="46">
        <f t="shared" si="201"/>
        <v>0.40697352584476493</v>
      </c>
      <c r="Q358" s="45">
        <f t="shared" si="202"/>
        <v>6.9999999999999757E-2</v>
      </c>
      <c r="R358" s="45">
        <f t="shared" si="203"/>
        <v>0.48250000000000026</v>
      </c>
      <c r="S358" s="46">
        <f t="shared" si="204"/>
        <v>0.47697352584476471</v>
      </c>
    </row>
    <row r="359" spans="1:19" ht="15.75" x14ac:dyDescent="0.25">
      <c r="A359" s="124"/>
      <c r="B359" s="125"/>
      <c r="D359" s="126">
        <v>1.4999999999999999E-2</v>
      </c>
      <c r="E359" s="125">
        <f>TIME(15,34,0)</f>
        <v>0.64861111111111114</v>
      </c>
      <c r="F359" s="67">
        <f t="shared" si="193"/>
        <v>0.64861111111111114</v>
      </c>
      <c r="G359" s="125">
        <f>TIME(15,39,0)</f>
        <v>0.65208333333333335</v>
      </c>
      <c r="H359" t="str">
        <f t="shared" si="194"/>
        <v>15:39</v>
      </c>
      <c r="I359" s="44">
        <f t="shared" si="195"/>
        <v>0.65555555555555556</v>
      </c>
      <c r="J359" s="45" t="str">
        <f t="shared" si="196"/>
        <v/>
      </c>
      <c r="K359" s="45">
        <f t="shared" si="197"/>
        <v>4.9999999999999822</v>
      </c>
      <c r="L359" s="45">
        <f t="shared" si="198"/>
        <v>2</v>
      </c>
      <c r="M359" s="54">
        <f t="shared" ca="1" si="191"/>
        <v>0.56597222222222221</v>
      </c>
      <c r="N359" s="45" t="e">
        <f t="shared" ca="1" si="199"/>
        <v>#VALUE!</v>
      </c>
      <c r="O359" s="45">
        <f t="shared" si="200"/>
        <v>3.7499999999999999E-2</v>
      </c>
      <c r="P359" s="46">
        <f t="shared" si="201"/>
        <v>7.7991471955669829E-3</v>
      </c>
      <c r="Q359" s="45">
        <f t="shared" si="202"/>
        <v>7.4999999999999734E-2</v>
      </c>
      <c r="R359" s="45">
        <f t="shared" si="203"/>
        <v>0.11249999999999974</v>
      </c>
      <c r="S359" s="46">
        <f t="shared" si="204"/>
        <v>8.2799147195566719E-2</v>
      </c>
    </row>
    <row r="360" spans="1:19" ht="15.75" x14ac:dyDescent="0.25">
      <c r="A360" s="124">
        <v>36559</v>
      </c>
      <c r="B360" s="125">
        <f>TIME(13,38,0)</f>
        <v>0.56805555555555554</v>
      </c>
      <c r="D360" s="126">
        <v>0.01</v>
      </c>
      <c r="E360" s="125">
        <f>TIME(15,7,0)</f>
        <v>0.62986111111111109</v>
      </c>
      <c r="F360" s="67">
        <f t="shared" si="193"/>
        <v>0.62986111111111109</v>
      </c>
      <c r="G360" s="125">
        <f>TIME(15,15,0)</f>
        <v>0.63541666666666663</v>
      </c>
      <c r="H360" t="str">
        <f t="shared" si="194"/>
        <v>15:15</v>
      </c>
      <c r="I360" s="44" t="str">
        <f t="shared" si="195"/>
        <v/>
      </c>
      <c r="J360" s="45">
        <f t="shared" si="196"/>
        <v>9.0000000000001279</v>
      </c>
      <c r="K360" s="45">
        <f t="shared" si="197"/>
        <v>7.9999999999999716</v>
      </c>
      <c r="L360" s="45">
        <f t="shared" si="198"/>
        <v>1</v>
      </c>
      <c r="M360" s="54">
        <f t="shared" ca="1" si="191"/>
        <v>0.56805555555555554</v>
      </c>
      <c r="N360" s="45" t="str">
        <f t="shared" si="199"/>
        <v/>
      </c>
      <c r="O360" s="45">
        <f t="shared" si="200"/>
        <v>0.10800000000000154</v>
      </c>
      <c r="P360" s="46">
        <f t="shared" si="201"/>
        <v>0.10700156805557798</v>
      </c>
      <c r="Q360" s="45">
        <f t="shared" si="202"/>
        <v>7.9999999999999724E-2</v>
      </c>
      <c r="R360" s="45">
        <f t="shared" si="203"/>
        <v>0.18800000000000128</v>
      </c>
      <c r="S360" s="46">
        <f t="shared" si="204"/>
        <v>0.18700156805557772</v>
      </c>
    </row>
    <row r="361" spans="1:19" ht="15.75" x14ac:dyDescent="0.25">
      <c r="A361" s="124"/>
      <c r="B361" s="125"/>
      <c r="D361" s="126">
        <v>1.4E-2</v>
      </c>
      <c r="E361" s="125">
        <f>TIME(15,24,0)</f>
        <v>0.64166666666666672</v>
      </c>
      <c r="F361" s="67">
        <f t="shared" si="193"/>
        <v>0.64166666666666672</v>
      </c>
      <c r="G361" s="125">
        <f>TIME(15,26,0)</f>
        <v>0.6430555555555556</v>
      </c>
      <c r="H361" t="str">
        <f t="shared" si="194"/>
        <v>15:26</v>
      </c>
      <c r="I361" s="44" t="str">
        <f t="shared" si="195"/>
        <v/>
      </c>
      <c r="J361" s="45">
        <f t="shared" si="196"/>
        <v>7.9999999999999716</v>
      </c>
      <c r="K361" s="45">
        <f t="shared" si="197"/>
        <v>1.9999999999999929</v>
      </c>
      <c r="L361" s="45">
        <f t="shared" si="198"/>
        <v>2</v>
      </c>
      <c r="M361" s="54">
        <f t="shared" ref="M361:M424" ca="1" si="205">OFFSET(B361,-L361+1,0)</f>
        <v>0.56805555555555554</v>
      </c>
      <c r="N361" s="45" t="str">
        <f t="shared" si="199"/>
        <v/>
      </c>
      <c r="O361" s="45">
        <f t="shared" si="200"/>
        <v>0.13599999999999954</v>
      </c>
      <c r="P361" s="46">
        <f t="shared" si="201"/>
        <v>0.13458440126541341</v>
      </c>
      <c r="Q361" s="45">
        <f t="shared" si="202"/>
        <v>2.79999999999999E-2</v>
      </c>
      <c r="R361" s="45">
        <f t="shared" si="203"/>
        <v>0.16399999999999942</v>
      </c>
      <c r="S361" s="46">
        <f t="shared" si="204"/>
        <v>0.16258440126541329</v>
      </c>
    </row>
    <row r="362" spans="1:19" ht="15.75" x14ac:dyDescent="0.25">
      <c r="A362" s="124"/>
      <c r="B362" s="125"/>
      <c r="D362" s="126">
        <v>0.02</v>
      </c>
      <c r="E362" s="125">
        <f>TIME(15,34,0)</f>
        <v>0.64861111111111114</v>
      </c>
      <c r="F362" s="67">
        <f t="shared" si="193"/>
        <v>0.64861111111111114</v>
      </c>
      <c r="G362" s="125">
        <f>TIME(15,39,0)</f>
        <v>0.65208333333333335</v>
      </c>
      <c r="H362" t="str">
        <f t="shared" si="194"/>
        <v>15:39</v>
      </c>
      <c r="I362" s="44">
        <f t="shared" si="195"/>
        <v>0.65555555555555556</v>
      </c>
      <c r="J362" s="45" t="str">
        <f t="shared" si="196"/>
        <v/>
      </c>
      <c r="K362" s="45">
        <f t="shared" si="197"/>
        <v>4.9999999999999822</v>
      </c>
      <c r="L362" s="45">
        <f t="shared" si="198"/>
        <v>3</v>
      </c>
      <c r="M362" s="54">
        <f t="shared" ca="1" si="205"/>
        <v>0.56805555555555554</v>
      </c>
      <c r="N362" s="45" t="e">
        <f t="shared" ca="1" si="199"/>
        <v>#VALUE!</v>
      </c>
      <c r="O362" s="45">
        <f t="shared" si="200"/>
        <v>0.05</v>
      </c>
      <c r="P362" s="46">
        <f t="shared" si="201"/>
        <v>1.0096958881694557E-2</v>
      </c>
      <c r="Q362" s="45">
        <f t="shared" si="202"/>
        <v>9.9999999999999645E-2</v>
      </c>
      <c r="R362" s="45">
        <f t="shared" si="203"/>
        <v>0.14999999999999963</v>
      </c>
      <c r="S362" s="46">
        <f t="shared" si="204"/>
        <v>0.1100969588816942</v>
      </c>
    </row>
    <row r="363" spans="1:19" ht="15.75" x14ac:dyDescent="0.25">
      <c r="A363" s="124">
        <v>36563</v>
      </c>
      <c r="B363" s="125">
        <f>TIME(14,37,0)</f>
        <v>0.60902777777777783</v>
      </c>
      <c r="D363" s="126">
        <v>0.01</v>
      </c>
      <c r="E363" s="125">
        <f>TIME(15,40,0)</f>
        <v>0.65277777777777779</v>
      </c>
      <c r="F363" s="67">
        <f t="shared" si="193"/>
        <v>0.65277777777777779</v>
      </c>
      <c r="G363" s="125">
        <f>TIME(15,45,0)</f>
        <v>0.65625</v>
      </c>
      <c r="H363" t="str">
        <f t="shared" si="194"/>
        <v>15:45</v>
      </c>
      <c r="I363" s="44" t="str">
        <f t="shared" si="195"/>
        <v/>
      </c>
      <c r="J363" s="45">
        <f t="shared" si="196"/>
        <v>5.9999999999999787</v>
      </c>
      <c r="K363" s="45">
        <f t="shared" si="197"/>
        <v>4.9999999999999822</v>
      </c>
      <c r="L363" s="45">
        <f t="shared" si="198"/>
        <v>1</v>
      </c>
      <c r="M363" s="54">
        <f t="shared" ca="1" si="205"/>
        <v>0.60902777777777783</v>
      </c>
      <c r="N363" s="45" t="str">
        <f t="shared" si="199"/>
        <v/>
      </c>
      <c r="O363" s="45">
        <f t="shared" si="200"/>
        <v>7.1999999999999745E-2</v>
      </c>
      <c r="P363" s="46">
        <f t="shared" si="201"/>
        <v>7.133437870371738E-2</v>
      </c>
      <c r="Q363" s="45">
        <f t="shared" si="202"/>
        <v>4.9999999999999822E-2</v>
      </c>
      <c r="R363" s="45">
        <f t="shared" si="203"/>
        <v>0.12199999999999957</v>
      </c>
      <c r="S363" s="46">
        <f t="shared" si="204"/>
        <v>0.1213343787037172</v>
      </c>
    </row>
    <row r="364" spans="1:19" ht="15.75" x14ac:dyDescent="0.25">
      <c r="A364" s="124"/>
      <c r="B364" s="125"/>
      <c r="D364" s="126">
        <v>1.4E-2</v>
      </c>
      <c r="E364" s="125">
        <f>TIME(15,51,0)</f>
        <v>0.66041666666666665</v>
      </c>
      <c r="F364" s="67">
        <f t="shared" si="193"/>
        <v>0.66041666666666665</v>
      </c>
      <c r="G364" s="125">
        <f>TIME(15,54,0)</f>
        <v>0.66249999999999998</v>
      </c>
      <c r="H364" t="str">
        <f t="shared" si="194"/>
        <v>15:54</v>
      </c>
      <c r="I364" s="44">
        <f t="shared" si="195"/>
        <v>0.66597222222222219</v>
      </c>
      <c r="J364" s="45" t="str">
        <f t="shared" si="196"/>
        <v/>
      </c>
      <c r="K364" s="45">
        <f t="shared" si="197"/>
        <v>2.9999999999999893</v>
      </c>
      <c r="L364" s="45">
        <f t="shared" si="198"/>
        <v>2</v>
      </c>
      <c r="M364" s="54">
        <f t="shared" ca="1" si="205"/>
        <v>0.60902777777777783</v>
      </c>
      <c r="N364" s="45" t="e">
        <f t="shared" ca="1" si="199"/>
        <v>#VALUE!</v>
      </c>
      <c r="O364" s="45">
        <f t="shared" si="200"/>
        <v>3.5000000000000003E-2</v>
      </c>
      <c r="P364" s="46">
        <f t="shared" si="201"/>
        <v>7.3317745176624972E-3</v>
      </c>
      <c r="Q364" s="45">
        <f t="shared" si="202"/>
        <v>4.199999999999985E-2</v>
      </c>
      <c r="R364" s="45">
        <f t="shared" si="203"/>
        <v>7.6999999999999846E-2</v>
      </c>
      <c r="S364" s="46">
        <f t="shared" si="204"/>
        <v>4.9331774517662345E-2</v>
      </c>
    </row>
    <row r="365" spans="1:19" ht="15.75" x14ac:dyDescent="0.25">
      <c r="A365" s="124">
        <v>36564</v>
      </c>
      <c r="B365" s="125">
        <f>TIME(14,44,0)</f>
        <v>0.61388888888888882</v>
      </c>
      <c r="D365" s="126">
        <v>0.01</v>
      </c>
      <c r="E365" s="125">
        <f>TIME(15,25,0)</f>
        <v>0.64236111111111105</v>
      </c>
      <c r="F365" s="67">
        <f t="shared" si="193"/>
        <v>0.64236111111111105</v>
      </c>
      <c r="G365" s="125">
        <f>TIME(15,35,0)</f>
        <v>0.64930555555555558</v>
      </c>
      <c r="H365" t="str">
        <f t="shared" si="194"/>
        <v>15:35</v>
      </c>
      <c r="I365" s="44" t="str">
        <f t="shared" si="195"/>
        <v/>
      </c>
      <c r="J365" s="45">
        <f t="shared" si="196"/>
        <v>4.9999999999999822</v>
      </c>
      <c r="K365" s="45">
        <f t="shared" si="197"/>
        <v>10.000000000000124</v>
      </c>
      <c r="L365" s="45">
        <f t="shared" si="198"/>
        <v>1</v>
      </c>
      <c r="M365" s="54">
        <f t="shared" ca="1" si="205"/>
        <v>0.61388888888888882</v>
      </c>
      <c r="N365" s="45" t="str">
        <f t="shared" si="199"/>
        <v/>
      </c>
      <c r="O365" s="45">
        <f t="shared" si="200"/>
        <v>5.999999999999979E-2</v>
      </c>
      <c r="P365" s="46">
        <f t="shared" si="201"/>
        <v>5.9445315586431159E-2</v>
      </c>
      <c r="Q365" s="45">
        <f t="shared" si="202"/>
        <v>0.10000000000000124</v>
      </c>
      <c r="R365" s="45">
        <f t="shared" si="203"/>
        <v>0.16000000000000103</v>
      </c>
      <c r="S365" s="46">
        <f t="shared" si="204"/>
        <v>0.15944531558643241</v>
      </c>
    </row>
    <row r="366" spans="1:19" ht="15.75" x14ac:dyDescent="0.25">
      <c r="A366" s="124"/>
      <c r="B366" s="125"/>
      <c r="D366" s="126">
        <v>1.4E-2</v>
      </c>
      <c r="E366" s="125">
        <f>TIME(15,40,0)</f>
        <v>0.65277777777777779</v>
      </c>
      <c r="F366" s="67">
        <f t="shared" si="193"/>
        <v>0.65277777777777779</v>
      </c>
      <c r="G366" s="125">
        <f>TIME(15,45,0)</f>
        <v>0.65625</v>
      </c>
      <c r="H366" t="str">
        <f t="shared" si="194"/>
        <v>15:45</v>
      </c>
      <c r="I366" s="44" t="str">
        <f t="shared" si="195"/>
        <v/>
      </c>
      <c r="J366" s="45">
        <f t="shared" si="196"/>
        <v>6.9999999999999751</v>
      </c>
      <c r="K366" s="45">
        <f t="shared" si="197"/>
        <v>4.9999999999999822</v>
      </c>
      <c r="L366" s="45">
        <f t="shared" si="198"/>
        <v>2</v>
      </c>
      <c r="M366" s="54">
        <f t="shared" ca="1" si="205"/>
        <v>0.61388888888888882</v>
      </c>
      <c r="N366" s="45" t="str">
        <f t="shared" si="199"/>
        <v/>
      </c>
      <c r="O366" s="45">
        <f t="shared" si="200"/>
        <v>0.1119999999999996</v>
      </c>
      <c r="P366" s="46">
        <f t="shared" si="201"/>
        <v>0.11142125293233471</v>
      </c>
      <c r="Q366" s="45">
        <f t="shared" si="202"/>
        <v>6.9999999999999757E-2</v>
      </c>
      <c r="R366" s="45">
        <f t="shared" si="203"/>
        <v>0.18199999999999936</v>
      </c>
      <c r="S366" s="46">
        <f t="shared" si="204"/>
        <v>0.18142125293233446</v>
      </c>
    </row>
    <row r="367" spans="1:19" ht="15.75" x14ac:dyDescent="0.25">
      <c r="A367" s="124"/>
      <c r="B367" s="125"/>
      <c r="D367" s="126">
        <v>1.7999999999999999E-2</v>
      </c>
      <c r="E367" s="125">
        <f>TIME(15,52,0)</f>
        <v>0.66111111111111109</v>
      </c>
      <c r="F367" s="67">
        <f t="shared" si="193"/>
        <v>0.66111111111111109</v>
      </c>
      <c r="G367" s="125">
        <f>TIME(15,58,0)</f>
        <v>0.66527777777777775</v>
      </c>
      <c r="H367" t="str">
        <f t="shared" si="194"/>
        <v>15:58</v>
      </c>
      <c r="I367" s="44">
        <f t="shared" si="195"/>
        <v>0.66874999999999996</v>
      </c>
      <c r="J367" s="45" t="str">
        <f t="shared" si="196"/>
        <v/>
      </c>
      <c r="K367" s="45">
        <f t="shared" si="197"/>
        <v>5.9999999999999787</v>
      </c>
      <c r="L367" s="45">
        <f t="shared" si="198"/>
        <v>3</v>
      </c>
      <c r="M367" s="54">
        <f t="shared" ca="1" si="205"/>
        <v>0.61388888888888882</v>
      </c>
      <c r="N367" s="45" t="e">
        <f t="shared" ca="1" si="199"/>
        <v>#VALUE!</v>
      </c>
      <c r="O367" s="45">
        <f t="shared" si="200"/>
        <v>4.4999999999999998E-2</v>
      </c>
      <c r="P367" s="46">
        <f t="shared" si="201"/>
        <v>9.1849285721059895E-3</v>
      </c>
      <c r="Q367" s="45">
        <f t="shared" si="202"/>
        <v>0.10799999999999961</v>
      </c>
      <c r="R367" s="45">
        <f t="shared" si="203"/>
        <v>0.15299999999999961</v>
      </c>
      <c r="S367" s="46">
        <f t="shared" si="204"/>
        <v>0.11718492857210561</v>
      </c>
    </row>
    <row r="368" spans="1:19" ht="15.75" x14ac:dyDescent="0.25">
      <c r="A368" s="124">
        <v>36565</v>
      </c>
      <c r="B368" s="125">
        <f>TIME(13,16,0)</f>
        <v>0.55277777777777781</v>
      </c>
      <c r="D368" s="126">
        <v>0.01</v>
      </c>
      <c r="E368" s="125">
        <f>TIME(14,17,0)</f>
        <v>0.59513888888888888</v>
      </c>
      <c r="F368" s="67">
        <f t="shared" si="193"/>
        <v>0.59513888888888888</v>
      </c>
      <c r="G368" s="125">
        <f>TIME(14,19,0)</f>
        <v>0.59652777777777777</v>
      </c>
      <c r="H368" t="str">
        <f t="shared" si="194"/>
        <v>14:19</v>
      </c>
      <c r="I368" s="44" t="str">
        <f t="shared" si="195"/>
        <v/>
      </c>
      <c r="J368" s="45">
        <f t="shared" si="196"/>
        <v>3.9999999999999858</v>
      </c>
      <c r="K368" s="45">
        <f t="shared" si="197"/>
        <v>1.9999999999999929</v>
      </c>
      <c r="L368" s="45">
        <f t="shared" si="198"/>
        <v>1</v>
      </c>
      <c r="M368" s="54">
        <f t="shared" ca="1" si="205"/>
        <v>0.55277777777777781</v>
      </c>
      <c r="N368" s="45" t="str">
        <f t="shared" si="199"/>
        <v/>
      </c>
      <c r="O368" s="45">
        <f t="shared" si="200"/>
        <v>0.21999999999999922</v>
      </c>
      <c r="P368" s="46">
        <f t="shared" si="201"/>
        <v>0.15635212440691129</v>
      </c>
      <c r="Q368" s="45">
        <f t="shared" si="202"/>
        <v>1.9999999999999931E-2</v>
      </c>
      <c r="R368" s="45">
        <f t="shared" si="203"/>
        <v>0.23999999999999916</v>
      </c>
      <c r="S368" s="46">
        <f t="shared" si="204"/>
        <v>0.17635212440691123</v>
      </c>
    </row>
    <row r="369" spans="1:19" ht="15.75" x14ac:dyDescent="0.25">
      <c r="A369" s="124"/>
      <c r="B369" s="125"/>
      <c r="D369" s="126">
        <v>0.1</v>
      </c>
      <c r="E369" s="125">
        <f>TIME(14,23,0)</f>
        <v>0.59930555555555554</v>
      </c>
      <c r="F369" s="67">
        <f t="shared" si="193"/>
        <v>0.59930555555555554</v>
      </c>
      <c r="G369" s="125">
        <f>TIME(16,12,0)</f>
        <v>0.67499999999999993</v>
      </c>
      <c r="H369" t="str">
        <f t="shared" si="194"/>
        <v>16:12</v>
      </c>
      <c r="I369" s="44">
        <f t="shared" si="195"/>
        <v>0.67847222222222214</v>
      </c>
      <c r="J369" s="45" t="str">
        <f t="shared" si="196"/>
        <v/>
      </c>
      <c r="K369" s="45">
        <f t="shared" si="197"/>
        <v>108.99999999999993</v>
      </c>
      <c r="L369" s="45">
        <f t="shared" si="198"/>
        <v>2</v>
      </c>
      <c r="M369" s="54">
        <f t="shared" ca="1" si="205"/>
        <v>0.55277777777777781</v>
      </c>
      <c r="N369" s="45" t="e">
        <f t="shared" ca="1" si="199"/>
        <v>#VALUE!</v>
      </c>
      <c r="O369" s="45">
        <f t="shared" si="200"/>
        <v>0.25</v>
      </c>
      <c r="P369" s="46">
        <f t="shared" si="201"/>
        <v>4.342905372259271E-2</v>
      </c>
      <c r="Q369" s="45">
        <f t="shared" si="202"/>
        <v>10.899999999999993</v>
      </c>
      <c r="R369" s="45">
        <f t="shared" si="203"/>
        <v>11.149999999999993</v>
      </c>
      <c r="S369" s="46">
        <f t="shared" si="204"/>
        <v>10.943429053722586</v>
      </c>
    </row>
    <row r="370" spans="1:19" ht="15.75" x14ac:dyDescent="0.25">
      <c r="A370" s="124">
        <v>36566</v>
      </c>
      <c r="B370" s="125">
        <f>TIME(10,47,0)</f>
        <v>0.44930555555555557</v>
      </c>
      <c r="D370" s="126">
        <v>0.01</v>
      </c>
      <c r="E370" s="125">
        <f>TIME(11,25,0)</f>
        <v>0.47569444444444442</v>
      </c>
      <c r="F370" s="67">
        <f t="shared" si="193"/>
        <v>0.47569444444444442</v>
      </c>
      <c r="G370" s="125">
        <f>TIME(11,28,0)</f>
        <v>0.4777777777777778</v>
      </c>
      <c r="H370" t="str">
        <f t="shared" si="194"/>
        <v>11:28</v>
      </c>
      <c r="I370" s="44" t="str">
        <f t="shared" si="195"/>
        <v/>
      </c>
      <c r="J370" s="45">
        <f t="shared" si="196"/>
        <v>14.999999999999947</v>
      </c>
      <c r="K370" s="45">
        <f t="shared" si="197"/>
        <v>3.0000000000000693</v>
      </c>
      <c r="L370" s="45">
        <f t="shared" si="198"/>
        <v>1</v>
      </c>
      <c r="M370" s="54">
        <f t="shared" ca="1" si="205"/>
        <v>0.44930555555555557</v>
      </c>
      <c r="N370" s="45" t="str">
        <f t="shared" si="199"/>
        <v/>
      </c>
      <c r="O370" s="45">
        <f t="shared" si="200"/>
        <v>750.07499999999732</v>
      </c>
      <c r="P370" s="46">
        <f t="shared" si="201"/>
        <v>162.84591248247162</v>
      </c>
      <c r="Q370" s="45">
        <f t="shared" si="202"/>
        <v>3.0000000000000693E-2</v>
      </c>
      <c r="R370" s="45">
        <f t="shared" si="203"/>
        <v>750.10499999999729</v>
      </c>
      <c r="S370" s="46">
        <f t="shared" si="204"/>
        <v>162.87591248247162</v>
      </c>
    </row>
    <row r="371" spans="1:19" ht="15.75" x14ac:dyDescent="0.25">
      <c r="A371" s="124"/>
      <c r="B371" s="125"/>
      <c r="D371" s="126">
        <v>100</v>
      </c>
      <c r="E371" s="125">
        <f>TIME(11,43,0)</f>
        <v>0.48819444444444443</v>
      </c>
      <c r="F371" s="67">
        <f t="shared" si="193"/>
        <v>0.48819444444444443</v>
      </c>
      <c r="G371" s="125">
        <f>TIME(11,47,0)</f>
        <v>0.4909722222222222</v>
      </c>
      <c r="H371" t="str">
        <f t="shared" si="194"/>
        <v>11:47</v>
      </c>
      <c r="I371" s="44" t="str">
        <f t="shared" si="195"/>
        <v/>
      </c>
      <c r="J371" s="45">
        <f t="shared" si="196"/>
        <v>3.0000000000000693</v>
      </c>
      <c r="K371" s="45">
        <f t="shared" si="197"/>
        <v>3.9999999999999858</v>
      </c>
      <c r="L371" s="45">
        <f t="shared" si="198"/>
        <v>2</v>
      </c>
      <c r="M371" s="54">
        <f t="shared" ca="1" si="205"/>
        <v>0.44930555555555557</v>
      </c>
      <c r="N371" s="45" t="str">
        <f t="shared" si="199"/>
        <v/>
      </c>
      <c r="O371" s="45">
        <f t="shared" si="200"/>
        <v>420.00000000000972</v>
      </c>
      <c r="P371" s="46">
        <f t="shared" si="201"/>
        <v>408.31140981173644</v>
      </c>
      <c r="Q371" s="45">
        <f t="shared" si="202"/>
        <v>399.99999999999858</v>
      </c>
      <c r="R371" s="45">
        <f t="shared" si="203"/>
        <v>820.0000000000083</v>
      </c>
      <c r="S371" s="46">
        <f t="shared" si="204"/>
        <v>808.31140981173507</v>
      </c>
    </row>
    <row r="372" spans="1:19" ht="15.75" x14ac:dyDescent="0.25">
      <c r="A372" s="124"/>
      <c r="B372" s="125"/>
      <c r="D372" s="126">
        <v>180</v>
      </c>
      <c r="E372" s="125">
        <f>TIME(11,50,0)</f>
        <v>0.49305555555555558</v>
      </c>
      <c r="F372" s="67">
        <f t="shared" si="193"/>
        <v>0.49305555555555558</v>
      </c>
      <c r="G372" s="125">
        <f>TIME(12,29,0)</f>
        <v>0.52013888888888882</v>
      </c>
      <c r="H372" t="str">
        <f t="shared" si="194"/>
        <v>12:29</v>
      </c>
      <c r="I372" s="44" t="str">
        <f t="shared" si="195"/>
        <v/>
      </c>
      <c r="J372" s="45">
        <f t="shared" si="196"/>
        <v>106.0000000000001</v>
      </c>
      <c r="K372" s="45">
        <f t="shared" si="197"/>
        <v>38.999999999999858</v>
      </c>
      <c r="L372" s="45">
        <f t="shared" si="198"/>
        <v>3</v>
      </c>
      <c r="M372" s="54">
        <f t="shared" ca="1" si="205"/>
        <v>0.44930555555555557</v>
      </c>
      <c r="N372" s="45" t="str">
        <f t="shared" si="199"/>
        <v/>
      </c>
      <c r="O372" s="45">
        <f t="shared" si="200"/>
        <v>9540.5300000000079</v>
      </c>
      <c r="P372" s="46">
        <f t="shared" si="201"/>
        <v>1947.2226303965469</v>
      </c>
      <c r="Q372" s="45">
        <f t="shared" si="202"/>
        <v>7019.9999999999745</v>
      </c>
      <c r="R372" s="45">
        <f t="shared" si="203"/>
        <v>16560.529999999984</v>
      </c>
      <c r="S372" s="46">
        <f t="shared" si="204"/>
        <v>8967.2226303965217</v>
      </c>
    </row>
    <row r="373" spans="1:19" ht="15.75" x14ac:dyDescent="0.25">
      <c r="A373" s="124"/>
      <c r="B373" s="125"/>
      <c r="D373" s="126">
        <v>0.01</v>
      </c>
      <c r="E373" s="125">
        <f>TIME(14,15,0)</f>
        <v>0.59375</v>
      </c>
      <c r="F373" s="67">
        <f t="shared" si="193"/>
        <v>0.59375</v>
      </c>
      <c r="G373" s="125">
        <f>TIME(14,21,0)</f>
        <v>0.59791666666666665</v>
      </c>
      <c r="H373" t="str">
        <f t="shared" si="194"/>
        <v>14:21</v>
      </c>
      <c r="I373" s="44" t="str">
        <f t="shared" si="195"/>
        <v/>
      </c>
      <c r="J373" s="45">
        <f t="shared" si="196"/>
        <v>5.9999999999999787</v>
      </c>
      <c r="K373" s="45">
        <f t="shared" si="197"/>
        <v>5.9999999999999787</v>
      </c>
      <c r="L373" s="45">
        <f t="shared" si="198"/>
        <v>4</v>
      </c>
      <c r="M373" s="54">
        <f t="shared" ca="1" si="205"/>
        <v>0.44930555555555557</v>
      </c>
      <c r="N373" s="45" t="str">
        <f t="shared" si="199"/>
        <v/>
      </c>
      <c r="O373" s="45">
        <f t="shared" si="200"/>
        <v>0.32999999999999885</v>
      </c>
      <c r="P373" s="46">
        <f t="shared" si="201"/>
        <v>0.23452818661036695</v>
      </c>
      <c r="Q373" s="45">
        <f t="shared" si="202"/>
        <v>5.999999999999979E-2</v>
      </c>
      <c r="R373" s="45">
        <f t="shared" si="203"/>
        <v>0.38999999999999863</v>
      </c>
      <c r="S373" s="46">
        <f t="shared" si="204"/>
        <v>0.29452818661036673</v>
      </c>
    </row>
    <row r="374" spans="1:19" ht="15.75" x14ac:dyDescent="0.25">
      <c r="A374" s="124"/>
      <c r="B374" s="125"/>
      <c r="D374" s="126">
        <v>0.1</v>
      </c>
      <c r="E374" s="125">
        <f>TIME(14,27,0)</f>
        <v>0.6020833333333333</v>
      </c>
      <c r="F374" s="67">
        <f t="shared" si="193"/>
        <v>0.6020833333333333</v>
      </c>
      <c r="G374" s="125">
        <f>TIME(14,47,0)</f>
        <v>0.61597222222222225</v>
      </c>
      <c r="H374" t="str">
        <f t="shared" si="194"/>
        <v>14:47</v>
      </c>
      <c r="I374" s="44" t="str">
        <f t="shared" si="195"/>
        <v/>
      </c>
      <c r="J374" s="45">
        <f t="shared" si="196"/>
        <v>12.999999999999954</v>
      </c>
      <c r="K374" s="45">
        <f t="shared" si="197"/>
        <v>20.000000000000089</v>
      </c>
      <c r="L374" s="45">
        <f t="shared" si="198"/>
        <v>5</v>
      </c>
      <c r="M374" s="54">
        <f t="shared" ca="1" si="205"/>
        <v>0.44930555555555557</v>
      </c>
      <c r="N374" s="45" t="str">
        <f t="shared" si="199"/>
        <v/>
      </c>
      <c r="O374" s="45">
        <f t="shared" si="200"/>
        <v>650.6499999999977</v>
      </c>
      <c r="P374" s="46">
        <f t="shared" si="201"/>
        <v>188.00635310946157</v>
      </c>
      <c r="Q374" s="45">
        <f t="shared" si="202"/>
        <v>2.0000000000000089</v>
      </c>
      <c r="R374" s="45">
        <f t="shared" si="203"/>
        <v>652.6499999999977</v>
      </c>
      <c r="S374" s="46">
        <f t="shared" si="204"/>
        <v>190.00635310946157</v>
      </c>
    </row>
    <row r="375" spans="1:19" ht="15.75" x14ac:dyDescent="0.25">
      <c r="A375" s="124"/>
      <c r="B375" s="125"/>
      <c r="D375" s="126">
        <v>100</v>
      </c>
      <c r="E375" s="125">
        <f>TIME(15,0,0)</f>
        <v>0.625</v>
      </c>
      <c r="F375" s="67">
        <f t="shared" si="193"/>
        <v>0.625</v>
      </c>
      <c r="G375" s="125">
        <f>TIME(15,4,0)</f>
        <v>0.62777777777777777</v>
      </c>
      <c r="H375" t="str">
        <f t="shared" si="194"/>
        <v>15:04</v>
      </c>
      <c r="I375" s="44">
        <f t="shared" si="195"/>
        <v>0.63124999999999998</v>
      </c>
      <c r="J375" s="45" t="str">
        <f t="shared" si="196"/>
        <v/>
      </c>
      <c r="K375" s="45">
        <f t="shared" si="197"/>
        <v>3.9999999999999858</v>
      </c>
      <c r="L375" s="45">
        <f t="shared" si="198"/>
        <v>6</v>
      </c>
      <c r="M375" s="54">
        <f t="shared" ca="1" si="205"/>
        <v>0.44930555555555557</v>
      </c>
      <c r="N375" s="45" t="e">
        <f t="shared" ca="1" si="199"/>
        <v>#VALUE!</v>
      </c>
      <c r="O375" s="45">
        <f t="shared" si="200"/>
        <v>250</v>
      </c>
      <c r="P375" s="46">
        <f t="shared" si="201"/>
        <v>27.143420404993254</v>
      </c>
      <c r="Q375" s="45">
        <f t="shared" si="202"/>
        <v>399.99999999999858</v>
      </c>
      <c r="R375" s="45">
        <f t="shared" si="203"/>
        <v>649.99999999999864</v>
      </c>
      <c r="S375" s="46">
        <f t="shared" si="204"/>
        <v>427.14342040499184</v>
      </c>
    </row>
    <row r="376" spans="1:19" ht="15.75" x14ac:dyDescent="0.25">
      <c r="A376" s="124">
        <v>36570</v>
      </c>
      <c r="B376" s="125">
        <f>TIME(14,37,0)</f>
        <v>0.60902777777777783</v>
      </c>
      <c r="D376" s="126">
        <v>0.01</v>
      </c>
      <c r="E376" s="125">
        <f>TIME(15,41,0)</f>
        <v>0.65347222222222223</v>
      </c>
      <c r="F376" s="67">
        <f t="shared" si="193"/>
        <v>0.65347222222222223</v>
      </c>
      <c r="G376" s="125">
        <f>TIME(15,48,0)</f>
        <v>0.65833333333333333</v>
      </c>
      <c r="H376" t="str">
        <f t="shared" si="194"/>
        <v>15:48</v>
      </c>
      <c r="I376" s="44" t="str">
        <f t="shared" si="195"/>
        <v/>
      </c>
      <c r="J376" s="45">
        <f t="shared" si="196"/>
        <v>4.9999999999999822</v>
      </c>
      <c r="K376" s="45">
        <f t="shared" si="197"/>
        <v>6.9999999999999751</v>
      </c>
      <c r="L376" s="45">
        <f t="shared" si="198"/>
        <v>1</v>
      </c>
      <c r="M376" s="54">
        <f t="shared" ca="1" si="205"/>
        <v>0.60902777777777783</v>
      </c>
      <c r="N376" s="45" t="str">
        <f t="shared" si="199"/>
        <v/>
      </c>
      <c r="O376" s="45">
        <f t="shared" si="200"/>
        <v>7.4999999999999734E-2</v>
      </c>
      <c r="P376" s="46">
        <f t="shared" si="201"/>
        <v>7.2139955451992449E-2</v>
      </c>
      <c r="Q376" s="45">
        <f t="shared" si="202"/>
        <v>6.9999999999999757E-2</v>
      </c>
      <c r="R376" s="45">
        <f t="shared" si="203"/>
        <v>0.14499999999999949</v>
      </c>
      <c r="S376" s="46">
        <f t="shared" si="204"/>
        <v>0.14213995545199221</v>
      </c>
    </row>
    <row r="377" spans="1:19" ht="15.75" x14ac:dyDescent="0.25">
      <c r="A377" s="124"/>
      <c r="B377" s="125"/>
      <c r="D377" s="126">
        <v>0.02</v>
      </c>
      <c r="E377" s="125">
        <f>TIME(15,53,0)</f>
        <v>0.66180555555555554</v>
      </c>
      <c r="F377" s="67">
        <f t="shared" si="193"/>
        <v>0.66180555555555554</v>
      </c>
      <c r="G377" s="125">
        <f>TIME(15,57,0)</f>
        <v>0.6645833333333333</v>
      </c>
      <c r="H377" t="str">
        <f t="shared" si="194"/>
        <v>15:57</v>
      </c>
      <c r="I377" s="44">
        <f t="shared" si="195"/>
        <v>0.66805555555555551</v>
      </c>
      <c r="J377" s="45" t="str">
        <f t="shared" si="196"/>
        <v/>
      </c>
      <c r="K377" s="45">
        <f t="shared" si="197"/>
        <v>3.9999999999999858</v>
      </c>
      <c r="L377" s="45">
        <f t="shared" si="198"/>
        <v>2</v>
      </c>
      <c r="M377" s="54">
        <f t="shared" ca="1" si="205"/>
        <v>0.60902777777777783</v>
      </c>
      <c r="N377" s="45" t="e">
        <f t="shared" ca="1" si="199"/>
        <v>#VALUE!</v>
      </c>
      <c r="O377" s="45">
        <f t="shared" si="200"/>
        <v>0.05</v>
      </c>
      <c r="P377" s="46">
        <f t="shared" si="201"/>
        <v>1.0096958881694557E-2</v>
      </c>
      <c r="Q377" s="45">
        <f t="shared" si="202"/>
        <v>7.9999999999999724E-2</v>
      </c>
      <c r="R377" s="45">
        <f t="shared" si="203"/>
        <v>0.12999999999999973</v>
      </c>
      <c r="S377" s="46">
        <f t="shared" si="204"/>
        <v>9.0096958881694278E-2</v>
      </c>
    </row>
    <row r="378" spans="1:19" ht="15.75" x14ac:dyDescent="0.25">
      <c r="A378" s="124">
        <v>36571</v>
      </c>
      <c r="B378" s="125">
        <f>TIME(8,57,0)</f>
        <v>0.37291666666666662</v>
      </c>
      <c r="D378" s="126">
        <v>0.01</v>
      </c>
      <c r="E378" s="125">
        <f>TIME(9,47,0)</f>
        <v>0.40763888888888888</v>
      </c>
      <c r="F378" s="67">
        <f t="shared" si="193"/>
        <v>0.40763888888888888</v>
      </c>
      <c r="G378" s="125">
        <f>TIME(9,50,0)</f>
        <v>0.40972222222222227</v>
      </c>
      <c r="H378" t="str">
        <f t="shared" si="194"/>
        <v>9:50</v>
      </c>
      <c r="I378" s="44" t="str">
        <f t="shared" si="195"/>
        <v/>
      </c>
      <c r="J378" s="45">
        <f t="shared" si="196"/>
        <v>4.9999999999999023</v>
      </c>
      <c r="K378" s="45">
        <f t="shared" si="197"/>
        <v>3.0000000000000693</v>
      </c>
      <c r="L378" s="45">
        <f t="shared" si="198"/>
        <v>1</v>
      </c>
      <c r="M378" s="54">
        <f t="shared" ca="1" si="205"/>
        <v>0.37291666666666662</v>
      </c>
      <c r="N378" s="45" t="str">
        <f t="shared" si="199"/>
        <v/>
      </c>
      <c r="O378" s="45">
        <f t="shared" si="200"/>
        <v>0.27499999999999464</v>
      </c>
      <c r="P378" s="46">
        <f t="shared" si="201"/>
        <v>0.19544015550863597</v>
      </c>
      <c r="Q378" s="45">
        <f t="shared" si="202"/>
        <v>3.0000000000000693E-2</v>
      </c>
      <c r="R378" s="45">
        <f t="shared" si="203"/>
        <v>0.30499999999999533</v>
      </c>
      <c r="S378" s="46">
        <f t="shared" si="204"/>
        <v>0.22544015550863666</v>
      </c>
    </row>
    <row r="379" spans="1:19" ht="15.75" x14ac:dyDescent="0.25">
      <c r="A379" s="124"/>
      <c r="B379" s="125"/>
      <c r="D379" s="126">
        <v>0.1</v>
      </c>
      <c r="E379" s="125">
        <f>TIME(9,55,0)</f>
        <v>0.41319444444444442</v>
      </c>
      <c r="F379" s="67">
        <f t="shared" si="193"/>
        <v>0.41319444444444442</v>
      </c>
      <c r="G379" s="125">
        <f>TIME(10,56,0)</f>
        <v>0.45555555555555555</v>
      </c>
      <c r="H379" t="str">
        <f t="shared" si="194"/>
        <v>10:56</v>
      </c>
      <c r="I379" s="44" t="str">
        <f t="shared" si="195"/>
        <v/>
      </c>
      <c r="J379" s="45">
        <f t="shared" si="196"/>
        <v>9.9999999999999645</v>
      </c>
      <c r="K379" s="45">
        <f t="shared" si="197"/>
        <v>61.000000000000021</v>
      </c>
      <c r="L379" s="45">
        <f t="shared" si="198"/>
        <v>2</v>
      </c>
      <c r="M379" s="54">
        <f t="shared" ca="1" si="205"/>
        <v>0.37291666666666662</v>
      </c>
      <c r="N379" s="45" t="str">
        <f t="shared" si="199"/>
        <v/>
      </c>
      <c r="O379" s="45">
        <f t="shared" si="200"/>
        <v>250.49999999999912</v>
      </c>
      <c r="P379" s="46">
        <f t="shared" si="201"/>
        <v>80.294813998796982</v>
      </c>
      <c r="Q379" s="45">
        <f t="shared" si="202"/>
        <v>6.1000000000000023</v>
      </c>
      <c r="R379" s="45">
        <f t="shared" si="203"/>
        <v>256.59999999999911</v>
      </c>
      <c r="S379" s="46">
        <f t="shared" si="204"/>
        <v>86.394813998796991</v>
      </c>
    </row>
    <row r="380" spans="1:19" ht="15.75" x14ac:dyDescent="0.25">
      <c r="A380" s="124"/>
      <c r="B380" s="125"/>
      <c r="D380" s="126">
        <v>50</v>
      </c>
      <c r="E380" s="125">
        <f>TIME(11,6,0)</f>
        <v>0.46249999999999997</v>
      </c>
      <c r="F380" s="67">
        <f t="shared" si="193"/>
        <v>0.46249999999999997</v>
      </c>
      <c r="G380" s="125">
        <f>TIME(11,27,0)</f>
        <v>0.4770833333333333</v>
      </c>
      <c r="H380" t="str">
        <f t="shared" si="194"/>
        <v>11:27</v>
      </c>
      <c r="I380" s="44">
        <f t="shared" si="195"/>
        <v>0.48055555555555551</v>
      </c>
      <c r="J380" s="45" t="str">
        <f t="shared" si="196"/>
        <v/>
      </c>
      <c r="K380" s="45">
        <f t="shared" si="197"/>
        <v>21.000000000000007</v>
      </c>
      <c r="L380" s="45">
        <f t="shared" si="198"/>
        <v>3</v>
      </c>
      <c r="M380" s="54">
        <f t="shared" ca="1" si="205"/>
        <v>0.37291666666666662</v>
      </c>
      <c r="N380" s="45" t="e">
        <f t="shared" ca="1" si="199"/>
        <v>#VALUE!</v>
      </c>
      <c r="O380" s="45">
        <f t="shared" si="200"/>
        <v>125</v>
      </c>
      <c r="P380" s="46">
        <f t="shared" si="201"/>
        <v>14.102364719732718</v>
      </c>
      <c r="Q380" s="45">
        <f t="shared" si="202"/>
        <v>1050.0000000000005</v>
      </c>
      <c r="R380" s="45">
        <f t="shared" si="203"/>
        <v>1175.0000000000005</v>
      </c>
      <c r="S380" s="46">
        <f t="shared" si="204"/>
        <v>1064.1023647197333</v>
      </c>
    </row>
    <row r="381" spans="1:19" ht="15.75" x14ac:dyDescent="0.25">
      <c r="A381" s="124">
        <v>36571</v>
      </c>
      <c r="B381" s="125">
        <f>TIME(13,42,0)</f>
        <v>0.5708333333333333</v>
      </c>
      <c r="D381" s="126">
        <v>0.01</v>
      </c>
      <c r="E381" s="125">
        <f>TIME(15,10,0)</f>
        <v>0.63194444444444442</v>
      </c>
      <c r="F381" s="67">
        <f t="shared" ref="F381:F444" si="206">E381</f>
        <v>0.63194444444444442</v>
      </c>
      <c r="G381" s="125">
        <f>TIME(15,16,0)</f>
        <v>0.63611111111111118</v>
      </c>
      <c r="H381" t="str">
        <f t="shared" ref="H381:H444" si="207">TEXT(G381,"h:mm")</f>
        <v>15:16</v>
      </c>
      <c r="I381" s="44" t="str">
        <f t="shared" si="195"/>
        <v/>
      </c>
      <c r="J381" s="45">
        <f t="shared" si="196"/>
        <v>3.9999999999999858</v>
      </c>
      <c r="K381" s="45">
        <f t="shared" si="197"/>
        <v>6.0000000000001386</v>
      </c>
      <c r="L381" s="45">
        <f t="shared" si="198"/>
        <v>1</v>
      </c>
      <c r="M381" s="54">
        <f t="shared" ca="1" si="205"/>
        <v>0.5708333333333333</v>
      </c>
      <c r="N381" s="45" t="str">
        <f t="shared" si="199"/>
        <v/>
      </c>
      <c r="O381" s="45">
        <f t="shared" si="200"/>
        <v>5.5999999999999793E-2</v>
      </c>
      <c r="P381" s="46">
        <f t="shared" si="201"/>
        <v>5.4445637386555945E-2</v>
      </c>
      <c r="Q381" s="45">
        <f t="shared" si="202"/>
        <v>6.0000000000001386E-2</v>
      </c>
      <c r="R381" s="45">
        <f t="shared" si="203"/>
        <v>0.11600000000000119</v>
      </c>
      <c r="S381" s="46">
        <f t="shared" si="204"/>
        <v>0.11444563738655733</v>
      </c>
    </row>
    <row r="382" spans="1:19" ht="15.75" x14ac:dyDescent="0.25">
      <c r="A382" s="124"/>
      <c r="B382" s="125"/>
      <c r="D382" s="126">
        <v>1.7999999999999999E-2</v>
      </c>
      <c r="E382" s="125">
        <f>TIME(15,20,0)</f>
        <v>0.63888888888888895</v>
      </c>
      <c r="F382" s="67">
        <f t="shared" si="206"/>
        <v>0.63888888888888895</v>
      </c>
      <c r="G382" s="125">
        <f>TIME(15,24,0)</f>
        <v>0.64166666666666672</v>
      </c>
      <c r="H382" t="str">
        <f t="shared" si="207"/>
        <v>15:24</v>
      </c>
      <c r="I382" s="44">
        <f t="shared" si="195"/>
        <v>0.64513888888888893</v>
      </c>
      <c r="J382" s="45" t="str">
        <f t="shared" si="196"/>
        <v/>
      </c>
      <c r="K382" s="45">
        <f t="shared" si="197"/>
        <v>3.9999999999999858</v>
      </c>
      <c r="L382" s="45">
        <f t="shared" si="198"/>
        <v>2</v>
      </c>
      <c r="M382" s="54">
        <f t="shared" ca="1" si="205"/>
        <v>0.5708333333333333</v>
      </c>
      <c r="N382" s="45" t="e">
        <f t="shared" ca="1" si="199"/>
        <v>#VALUE!</v>
      </c>
      <c r="O382" s="45">
        <f t="shared" si="200"/>
        <v>4.4999999999999998E-2</v>
      </c>
      <c r="P382" s="46">
        <f t="shared" si="201"/>
        <v>9.1849285721059895E-3</v>
      </c>
      <c r="Q382" s="45">
        <f t="shared" si="202"/>
        <v>7.1999999999999745E-2</v>
      </c>
      <c r="R382" s="45">
        <f t="shared" si="203"/>
        <v>0.11699999999999974</v>
      </c>
      <c r="S382" s="46">
        <f t="shared" si="204"/>
        <v>8.1184928572105741E-2</v>
      </c>
    </row>
    <row r="383" spans="1:19" ht="15.75" x14ac:dyDescent="0.25">
      <c r="A383" s="124">
        <v>36572</v>
      </c>
      <c r="B383" s="125">
        <f>TIME(13,6,0)</f>
        <v>0.54583333333333328</v>
      </c>
      <c r="D383" s="126">
        <v>0.01</v>
      </c>
      <c r="E383" s="125">
        <f>TIME(13,40,0)</f>
        <v>0.56944444444444442</v>
      </c>
      <c r="F383" s="67">
        <f t="shared" si="206"/>
        <v>0.56944444444444442</v>
      </c>
      <c r="G383" s="125">
        <f>TIME(13,45,0)</f>
        <v>0.57291666666666663</v>
      </c>
      <c r="H383" t="str">
        <f t="shared" si="207"/>
        <v>13:45</v>
      </c>
      <c r="I383" s="44" t="str">
        <f t="shared" si="195"/>
        <v/>
      </c>
      <c r="J383" s="45">
        <f t="shared" si="196"/>
        <v>7.000000000000135</v>
      </c>
      <c r="K383" s="45">
        <f t="shared" si="197"/>
        <v>4.9999999999999822</v>
      </c>
      <c r="L383" s="45">
        <f t="shared" si="198"/>
        <v>1</v>
      </c>
      <c r="M383" s="54">
        <f t="shared" ca="1" si="205"/>
        <v>0.54583333333333328</v>
      </c>
      <c r="N383" s="45" t="str">
        <f t="shared" si="199"/>
        <v/>
      </c>
      <c r="O383" s="45">
        <f t="shared" si="200"/>
        <v>7.0350000000001351</v>
      </c>
      <c r="P383" s="46">
        <f t="shared" si="201"/>
        <v>2.6291859522816106</v>
      </c>
      <c r="Q383" s="45">
        <f t="shared" si="202"/>
        <v>4.9999999999999822E-2</v>
      </c>
      <c r="R383" s="45">
        <f t="shared" si="203"/>
        <v>7.085000000000135</v>
      </c>
      <c r="S383" s="46">
        <f t="shared" si="204"/>
        <v>2.6791859522816104</v>
      </c>
    </row>
    <row r="384" spans="1:19" ht="15.75" x14ac:dyDescent="0.25">
      <c r="A384" s="124"/>
      <c r="B384" s="125"/>
      <c r="D384" s="126">
        <v>2</v>
      </c>
      <c r="E384" s="125">
        <f>TIME(13,52,0)</f>
        <v>0.57777777777777783</v>
      </c>
      <c r="F384" s="67">
        <f t="shared" si="206"/>
        <v>0.57777777777777783</v>
      </c>
      <c r="G384" s="125">
        <f>TIME(14,13,0)</f>
        <v>0.59236111111111112</v>
      </c>
      <c r="H384" t="str">
        <f t="shared" si="207"/>
        <v>14:13</v>
      </c>
      <c r="I384" s="44" t="str">
        <f t="shared" si="195"/>
        <v/>
      </c>
      <c r="J384" s="45">
        <f t="shared" si="196"/>
        <v>5.9999999999999787</v>
      </c>
      <c r="K384" s="45">
        <f t="shared" si="197"/>
        <v>20.999999999999925</v>
      </c>
      <c r="L384" s="45">
        <f t="shared" si="198"/>
        <v>2</v>
      </c>
      <c r="M384" s="54">
        <f t="shared" ca="1" si="205"/>
        <v>0.54583333333333328</v>
      </c>
      <c r="N384" s="45" t="str">
        <f t="shared" si="199"/>
        <v/>
      </c>
      <c r="O384" s="45">
        <f t="shared" si="200"/>
        <v>155.99999999999943</v>
      </c>
      <c r="P384" s="46">
        <f t="shared" si="201"/>
        <v>89.472243918715719</v>
      </c>
      <c r="Q384" s="45">
        <f t="shared" si="202"/>
        <v>41.999999999999851</v>
      </c>
      <c r="R384" s="45">
        <f t="shared" si="203"/>
        <v>197.99999999999929</v>
      </c>
      <c r="S384" s="46">
        <f t="shared" si="204"/>
        <v>131.47224391871558</v>
      </c>
    </row>
    <row r="385" spans="1:19" ht="15.75" x14ac:dyDescent="0.25">
      <c r="A385" s="124"/>
      <c r="B385" s="125"/>
      <c r="D385" s="126">
        <v>50</v>
      </c>
      <c r="E385" s="125">
        <f>TIME(14,19,0)</f>
        <v>0.59652777777777777</v>
      </c>
      <c r="F385" s="67">
        <f t="shared" si="206"/>
        <v>0.59652777777777777</v>
      </c>
      <c r="G385" s="125">
        <f>TIME(15,12,0)</f>
        <v>0.6333333333333333</v>
      </c>
      <c r="H385" t="str">
        <f t="shared" si="207"/>
        <v>15:12</v>
      </c>
      <c r="I385" s="44">
        <f t="shared" si="195"/>
        <v>0.63680555555555551</v>
      </c>
      <c r="J385" s="45" t="str">
        <f t="shared" si="196"/>
        <v/>
      </c>
      <c r="K385" s="45">
        <f t="shared" si="197"/>
        <v>52.999999999999972</v>
      </c>
      <c r="L385" s="45">
        <f t="shared" si="198"/>
        <v>3</v>
      </c>
      <c r="M385" s="54">
        <f t="shared" ca="1" si="205"/>
        <v>0.54583333333333328</v>
      </c>
      <c r="N385" s="45" t="e">
        <f t="shared" ca="1" si="199"/>
        <v>#VALUE!</v>
      </c>
      <c r="O385" s="45">
        <f t="shared" si="200"/>
        <v>125</v>
      </c>
      <c r="P385" s="46">
        <f t="shared" si="201"/>
        <v>14.102364719732718</v>
      </c>
      <c r="Q385" s="45">
        <f t="shared" si="202"/>
        <v>2649.9999999999986</v>
      </c>
      <c r="R385" s="45">
        <f t="shared" si="203"/>
        <v>2774.9999999999986</v>
      </c>
      <c r="S385" s="46">
        <f t="shared" si="204"/>
        <v>2664.1023647197312</v>
      </c>
    </row>
    <row r="386" spans="1:19" ht="15.75" x14ac:dyDescent="0.25">
      <c r="A386" s="124">
        <v>36573</v>
      </c>
      <c r="B386" s="125">
        <f>TIME(8,41,0)</f>
        <v>0.36180555555555555</v>
      </c>
      <c r="D386" s="126">
        <v>0.01</v>
      </c>
      <c r="E386" s="125">
        <f>TIME(9,24,0)</f>
        <v>0.39166666666666666</v>
      </c>
      <c r="F386" s="67">
        <f t="shared" si="206"/>
        <v>0.39166666666666666</v>
      </c>
      <c r="G386" s="125">
        <f>TIME(9,27,0)</f>
        <v>0.39374999999999999</v>
      </c>
      <c r="H386" t="str">
        <f t="shared" si="207"/>
        <v>9:27</v>
      </c>
      <c r="I386" s="44" t="str">
        <f t="shared" si="195"/>
        <v/>
      </c>
      <c r="J386" s="45">
        <f t="shared" si="196"/>
        <v>6.9999999999999751</v>
      </c>
      <c r="K386" s="45">
        <f t="shared" si="197"/>
        <v>2.9999999999999893</v>
      </c>
      <c r="L386" s="45">
        <f t="shared" si="198"/>
        <v>1</v>
      </c>
      <c r="M386" s="54">
        <f t="shared" ca="1" si="205"/>
        <v>0.36180555555555555</v>
      </c>
      <c r="N386" s="45" t="str">
        <f t="shared" si="199"/>
        <v/>
      </c>
      <c r="O386" s="45">
        <f t="shared" si="200"/>
        <v>7.0349999999999744</v>
      </c>
      <c r="P386" s="46">
        <f t="shared" si="201"/>
        <v>2.6291859522815506</v>
      </c>
      <c r="Q386" s="45">
        <f t="shared" si="202"/>
        <v>2.9999999999999895E-2</v>
      </c>
      <c r="R386" s="45">
        <f t="shared" si="203"/>
        <v>7.0649999999999746</v>
      </c>
      <c r="S386" s="46">
        <f t="shared" si="204"/>
        <v>2.6591859522815504</v>
      </c>
    </row>
    <row r="387" spans="1:19" ht="15.75" x14ac:dyDescent="0.25">
      <c r="A387" s="124"/>
      <c r="B387" s="125"/>
      <c r="D387" s="126">
        <v>2</v>
      </c>
      <c r="E387" s="125">
        <f>TIME(9,34,0)</f>
        <v>0.39861111111111108</v>
      </c>
      <c r="F387" s="67">
        <f t="shared" si="206"/>
        <v>0.39861111111111108</v>
      </c>
      <c r="G387" s="125">
        <f>TIME(11,19,0)</f>
        <v>0.47152777777777777</v>
      </c>
      <c r="H387" t="str">
        <f t="shared" si="207"/>
        <v>11:19</v>
      </c>
      <c r="I387" s="44">
        <f t="shared" si="195"/>
        <v>0.47499999999999998</v>
      </c>
      <c r="J387" s="45" t="str">
        <f t="shared" si="196"/>
        <v/>
      </c>
      <c r="K387" s="45">
        <f t="shared" si="197"/>
        <v>105.00000000000003</v>
      </c>
      <c r="L387" s="45">
        <f t="shared" si="198"/>
        <v>2</v>
      </c>
      <c r="M387" s="54">
        <f t="shared" ca="1" si="205"/>
        <v>0.36180555555555555</v>
      </c>
      <c r="N387" s="45" t="e">
        <f t="shared" ca="1" si="199"/>
        <v>#VALUE!</v>
      </c>
      <c r="O387" s="45">
        <f t="shared" si="200"/>
        <v>5</v>
      </c>
      <c r="P387" s="46">
        <f t="shared" si="201"/>
        <v>0.68924379203313568</v>
      </c>
      <c r="Q387" s="45">
        <f t="shared" si="202"/>
        <v>210.00000000000006</v>
      </c>
      <c r="R387" s="45">
        <f t="shared" si="203"/>
        <v>215.00000000000006</v>
      </c>
      <c r="S387" s="46">
        <f t="shared" si="204"/>
        <v>210.68924379203318</v>
      </c>
    </row>
    <row r="388" spans="1:19" ht="15.75" x14ac:dyDescent="0.25">
      <c r="A388" s="124">
        <v>36573</v>
      </c>
      <c r="B388" s="125">
        <f>TIME(13,41,0)</f>
        <v>0.57013888888888886</v>
      </c>
      <c r="D388" s="126">
        <v>0.01</v>
      </c>
      <c r="E388" s="125">
        <f>TIME(14,57,0)</f>
        <v>0.62291666666666667</v>
      </c>
      <c r="F388" s="67">
        <f t="shared" si="206"/>
        <v>0.62291666666666667</v>
      </c>
      <c r="G388" s="125">
        <f>TIME(15,4,0)</f>
        <v>0.62777777777777777</v>
      </c>
      <c r="H388" t="str">
        <f t="shared" si="207"/>
        <v>15:04</v>
      </c>
      <c r="I388" s="44" t="str">
        <f t="shared" si="195"/>
        <v/>
      </c>
      <c r="J388" s="45">
        <f t="shared" si="196"/>
        <v>3.9999999999999858</v>
      </c>
      <c r="K388" s="45">
        <f t="shared" si="197"/>
        <v>6.9999999999999751</v>
      </c>
      <c r="L388" s="45">
        <f t="shared" si="198"/>
        <v>1</v>
      </c>
      <c r="M388" s="54">
        <f t="shared" ca="1" si="205"/>
        <v>0.57013888888888886</v>
      </c>
      <c r="N388" s="45" t="str">
        <f t="shared" si="199"/>
        <v/>
      </c>
      <c r="O388" s="45">
        <f t="shared" si="200"/>
        <v>4.9999999999999822E-2</v>
      </c>
      <c r="P388" s="46">
        <f t="shared" si="201"/>
        <v>4.9330124344819766E-2</v>
      </c>
      <c r="Q388" s="45">
        <f t="shared" si="202"/>
        <v>6.9999999999999757E-2</v>
      </c>
      <c r="R388" s="45">
        <f t="shared" si="203"/>
        <v>0.11999999999999958</v>
      </c>
      <c r="S388" s="46">
        <f t="shared" si="204"/>
        <v>0.11933012434481952</v>
      </c>
    </row>
    <row r="389" spans="1:19" ht="15.75" x14ac:dyDescent="0.25">
      <c r="A389" s="124"/>
      <c r="B389" s="125"/>
      <c r="D389" s="126">
        <v>1.4999999999999999E-2</v>
      </c>
      <c r="E389" s="125">
        <f>TIME(15,8,0)</f>
        <v>0.63055555555555554</v>
      </c>
      <c r="F389" s="67">
        <f t="shared" si="206"/>
        <v>0.63055555555555554</v>
      </c>
      <c r="G389" s="125">
        <f>TIME(15,12,0)</f>
        <v>0.6333333333333333</v>
      </c>
      <c r="H389" t="str">
        <f t="shared" si="207"/>
        <v>15:12</v>
      </c>
      <c r="I389" s="44">
        <f t="shared" si="195"/>
        <v>0.63680555555555551</v>
      </c>
      <c r="J389" s="45" t="str">
        <f t="shared" si="196"/>
        <v/>
      </c>
      <c r="K389" s="45">
        <f t="shared" si="197"/>
        <v>3.9999999999999858</v>
      </c>
      <c r="L389" s="45">
        <f t="shared" si="198"/>
        <v>2</v>
      </c>
      <c r="M389" s="54">
        <f t="shared" ca="1" si="205"/>
        <v>0.57013888888888886</v>
      </c>
      <c r="N389" s="45" t="e">
        <f t="shared" ca="1" si="199"/>
        <v>#VALUE!</v>
      </c>
      <c r="O389" s="45">
        <f t="shared" si="200"/>
        <v>3.7499999999999999E-2</v>
      </c>
      <c r="P389" s="46">
        <f t="shared" si="201"/>
        <v>7.7991471955669829E-3</v>
      </c>
      <c r="Q389" s="45">
        <f t="shared" si="202"/>
        <v>5.9999999999999783E-2</v>
      </c>
      <c r="R389" s="45">
        <f t="shared" si="203"/>
        <v>9.7499999999999781E-2</v>
      </c>
      <c r="S389" s="46">
        <f t="shared" si="204"/>
        <v>6.7799147195566761E-2</v>
      </c>
    </row>
    <row r="390" spans="1:19" ht="15.75" x14ac:dyDescent="0.25">
      <c r="A390" s="124">
        <v>36575</v>
      </c>
      <c r="B390" s="125">
        <f>TIME(12,48,0)</f>
        <v>0.53333333333333333</v>
      </c>
      <c r="D390" s="126">
        <v>0.01</v>
      </c>
      <c r="E390" s="125">
        <f>TIME(13,54,0)</f>
        <v>0.57916666666666672</v>
      </c>
      <c r="F390" s="67">
        <f t="shared" si="206"/>
        <v>0.57916666666666672</v>
      </c>
      <c r="G390" s="125">
        <f>TIME(13,56,0)</f>
        <v>0.5805555555555556</v>
      </c>
      <c r="H390" t="str">
        <f t="shared" si="207"/>
        <v>13:56</v>
      </c>
      <c r="I390" s="44" t="str">
        <f t="shared" si="195"/>
        <v/>
      </c>
      <c r="J390" s="45">
        <f t="shared" si="196"/>
        <v>9.9999999999999645</v>
      </c>
      <c r="K390" s="45">
        <f t="shared" si="197"/>
        <v>1.9999999999999929</v>
      </c>
      <c r="L390" s="45">
        <f t="shared" si="198"/>
        <v>1</v>
      </c>
      <c r="M390" s="54">
        <f t="shared" ca="1" si="205"/>
        <v>0.53333333333333333</v>
      </c>
      <c r="N390" s="45" t="str">
        <f t="shared" si="199"/>
        <v/>
      </c>
      <c r="O390" s="45">
        <f t="shared" si="200"/>
        <v>500.04999999999825</v>
      </c>
      <c r="P390" s="46">
        <f t="shared" si="201"/>
        <v>108.56394165498108</v>
      </c>
      <c r="Q390" s="45">
        <f t="shared" si="202"/>
        <v>1.9999999999999931E-2</v>
      </c>
      <c r="R390" s="45">
        <f t="shared" si="203"/>
        <v>500.06999999999823</v>
      </c>
      <c r="S390" s="46">
        <f t="shared" si="204"/>
        <v>108.58394165498107</v>
      </c>
    </row>
    <row r="391" spans="1:19" ht="15.75" x14ac:dyDescent="0.25">
      <c r="A391" s="124"/>
      <c r="B391" s="125"/>
      <c r="D391" s="126">
        <v>100</v>
      </c>
      <c r="E391" s="125">
        <f>TIME(14,6,0)</f>
        <v>0.58750000000000002</v>
      </c>
      <c r="F391" s="67">
        <f t="shared" si="206"/>
        <v>0.58750000000000002</v>
      </c>
      <c r="G391" s="125">
        <f>TIME(14,55,0)</f>
        <v>0.62152777777777779</v>
      </c>
      <c r="H391" t="str">
        <f t="shared" si="207"/>
        <v>14:55</v>
      </c>
      <c r="I391" s="44">
        <f t="shared" si="195"/>
        <v>0.625</v>
      </c>
      <c r="J391" s="45" t="str">
        <f t="shared" si="196"/>
        <v/>
      </c>
      <c r="K391" s="45">
        <f t="shared" si="197"/>
        <v>48.999999999999986</v>
      </c>
      <c r="L391" s="45">
        <f t="shared" si="198"/>
        <v>2</v>
      </c>
      <c r="M391" s="54">
        <f t="shared" ca="1" si="205"/>
        <v>0.53333333333333333</v>
      </c>
      <c r="N391" s="45" t="e">
        <f t="shared" ca="1" si="199"/>
        <v>#VALUE!</v>
      </c>
      <c r="O391" s="45">
        <f t="shared" si="200"/>
        <v>250</v>
      </c>
      <c r="P391" s="46">
        <f t="shared" si="201"/>
        <v>27.143420404993254</v>
      </c>
      <c r="Q391" s="45">
        <f t="shared" si="202"/>
        <v>4899.9999999999982</v>
      </c>
      <c r="R391" s="45">
        <f t="shared" si="203"/>
        <v>5149.9999999999982</v>
      </c>
      <c r="S391" s="46">
        <f t="shared" si="204"/>
        <v>4927.143420404991</v>
      </c>
    </row>
    <row r="392" spans="1:19" ht="15.75" x14ac:dyDescent="0.25">
      <c r="A392" s="124">
        <v>36577</v>
      </c>
      <c r="B392" s="125">
        <f>TIME(14,32,0)</f>
        <v>0.60555555555555551</v>
      </c>
      <c r="D392" s="126">
        <v>0.01</v>
      </c>
      <c r="E392" s="125">
        <f>TIME(15,29,0)</f>
        <v>0.64513888888888882</v>
      </c>
      <c r="F392" s="67">
        <f t="shared" si="206"/>
        <v>0.64513888888888882</v>
      </c>
      <c r="G392" s="125">
        <f>TIME(15,34,0)</f>
        <v>0.64861111111111114</v>
      </c>
      <c r="H392" t="str">
        <f t="shared" si="207"/>
        <v>15:34</v>
      </c>
      <c r="I392" s="44" t="str">
        <f t="shared" si="195"/>
        <v/>
      </c>
      <c r="J392" s="45">
        <f t="shared" si="196"/>
        <v>5.9999999999999787</v>
      </c>
      <c r="K392" s="45">
        <f t="shared" si="197"/>
        <v>5.0000000000001421</v>
      </c>
      <c r="L392" s="45">
        <f t="shared" si="198"/>
        <v>1</v>
      </c>
      <c r="M392" s="54">
        <f t="shared" ca="1" si="205"/>
        <v>0.60555555555555551</v>
      </c>
      <c r="N392" s="45" t="str">
        <f t="shared" si="199"/>
        <v/>
      </c>
      <c r="O392" s="45">
        <f t="shared" si="200"/>
        <v>7.4999999999999734E-2</v>
      </c>
      <c r="P392" s="46">
        <f t="shared" si="201"/>
        <v>7.3995186517229639E-2</v>
      </c>
      <c r="Q392" s="45">
        <f t="shared" si="202"/>
        <v>5.0000000000001425E-2</v>
      </c>
      <c r="R392" s="45">
        <f t="shared" si="203"/>
        <v>0.12500000000000117</v>
      </c>
      <c r="S392" s="46">
        <f t="shared" si="204"/>
        <v>0.12399518651723107</v>
      </c>
    </row>
    <row r="393" spans="1:19" ht="15.75" x14ac:dyDescent="0.25">
      <c r="A393" s="124"/>
      <c r="B393" s="125"/>
      <c r="D393" s="126">
        <v>1.4999999999999999E-2</v>
      </c>
      <c r="E393" s="125">
        <f>TIME(15,40,0)</f>
        <v>0.65277777777777779</v>
      </c>
      <c r="F393" s="67">
        <f t="shared" si="206"/>
        <v>0.65277777777777779</v>
      </c>
      <c r="G393" s="125">
        <f>TIME(15,45,0)</f>
        <v>0.65625</v>
      </c>
      <c r="H393" t="str">
        <f t="shared" si="207"/>
        <v>15:45</v>
      </c>
      <c r="I393" s="44" t="str">
        <f t="shared" si="195"/>
        <v/>
      </c>
      <c r="J393" s="45">
        <f t="shared" si="196"/>
        <v>4.9999999999999822</v>
      </c>
      <c r="K393" s="45">
        <f t="shared" si="197"/>
        <v>4.9999999999999822</v>
      </c>
      <c r="L393" s="45">
        <f t="shared" si="198"/>
        <v>2</v>
      </c>
      <c r="M393" s="54">
        <f t="shared" ca="1" si="205"/>
        <v>0.60555555555555551</v>
      </c>
      <c r="N393" s="45" t="str">
        <f t="shared" si="199"/>
        <v/>
      </c>
      <c r="O393" s="45">
        <f t="shared" si="200"/>
        <v>8.7499999999999703E-2</v>
      </c>
      <c r="P393" s="46">
        <f t="shared" si="201"/>
        <v>8.6906521996556588E-2</v>
      </c>
      <c r="Q393" s="45">
        <f t="shared" si="202"/>
        <v>7.4999999999999734E-2</v>
      </c>
      <c r="R393" s="45">
        <f t="shared" si="203"/>
        <v>0.16249999999999942</v>
      </c>
      <c r="S393" s="46">
        <f t="shared" si="204"/>
        <v>0.16190652199655631</v>
      </c>
    </row>
    <row r="394" spans="1:19" ht="15.75" x14ac:dyDescent="0.25">
      <c r="A394" s="124"/>
      <c r="B394" s="125"/>
      <c r="D394" s="126">
        <v>0.02</v>
      </c>
      <c r="E394" s="125">
        <f>TIME(15,50,0)</f>
        <v>0.65972222222222221</v>
      </c>
      <c r="F394" s="67">
        <f t="shared" si="206"/>
        <v>0.65972222222222221</v>
      </c>
      <c r="G394" s="125">
        <f>TIME(16,6,0)</f>
        <v>0.67083333333333339</v>
      </c>
      <c r="H394" t="str">
        <f t="shared" si="207"/>
        <v>16:06</v>
      </c>
      <c r="I394" s="44">
        <f t="shared" si="195"/>
        <v>0.6743055555555556</v>
      </c>
      <c r="J394" s="45" t="str">
        <f t="shared" si="196"/>
        <v/>
      </c>
      <c r="K394" s="45">
        <f t="shared" si="197"/>
        <v>16.000000000000103</v>
      </c>
      <c r="L394" s="45">
        <f t="shared" si="198"/>
        <v>3</v>
      </c>
      <c r="M394" s="54">
        <f t="shared" ca="1" si="205"/>
        <v>0.60555555555555551</v>
      </c>
      <c r="N394" s="45" t="e">
        <f t="shared" ca="1" si="199"/>
        <v>#VALUE!</v>
      </c>
      <c r="O394" s="45">
        <f t="shared" si="200"/>
        <v>0.05</v>
      </c>
      <c r="P394" s="46">
        <f t="shared" si="201"/>
        <v>1.0096958881694557E-2</v>
      </c>
      <c r="Q394" s="45">
        <f t="shared" si="202"/>
        <v>0.32000000000000206</v>
      </c>
      <c r="R394" s="45">
        <f t="shared" si="203"/>
        <v>0.37000000000000205</v>
      </c>
      <c r="S394" s="46">
        <f t="shared" si="204"/>
        <v>0.3300969588816966</v>
      </c>
    </row>
    <row r="395" spans="1:19" ht="15.75" x14ac:dyDescent="0.25">
      <c r="A395" s="124">
        <v>36578</v>
      </c>
      <c r="B395" s="125">
        <f>TIME(9,18,0)</f>
        <v>0.38750000000000001</v>
      </c>
      <c r="D395" s="126">
        <v>0.01</v>
      </c>
      <c r="E395" s="125">
        <f>TIME(9,57,0)</f>
        <v>0.4145833333333333</v>
      </c>
      <c r="F395" s="67">
        <f t="shared" si="206"/>
        <v>0.4145833333333333</v>
      </c>
      <c r="G395" s="125">
        <f>TIME(9,59,0)</f>
        <v>0.41597222222222219</v>
      </c>
      <c r="H395" t="str">
        <f t="shared" si="207"/>
        <v>9:59</v>
      </c>
      <c r="I395" s="44" t="str">
        <f t="shared" si="195"/>
        <v/>
      </c>
      <c r="J395" s="45">
        <f t="shared" si="196"/>
        <v>5.0000000000000622</v>
      </c>
      <c r="K395" s="45">
        <f t="shared" si="197"/>
        <v>1.9999999999999929</v>
      </c>
      <c r="L395" s="45">
        <f t="shared" si="198"/>
        <v>1</v>
      </c>
      <c r="M395" s="54">
        <f t="shared" ca="1" si="205"/>
        <v>0.38750000000000001</v>
      </c>
      <c r="N395" s="45" t="str">
        <f t="shared" si="199"/>
        <v/>
      </c>
      <c r="O395" s="45">
        <f t="shared" si="200"/>
        <v>0.27500000000000341</v>
      </c>
      <c r="P395" s="46">
        <f t="shared" si="201"/>
        <v>0.19544015550864224</v>
      </c>
      <c r="Q395" s="45">
        <f t="shared" si="202"/>
        <v>1.9999999999999931E-2</v>
      </c>
      <c r="R395" s="45">
        <f t="shared" si="203"/>
        <v>0.29500000000000332</v>
      </c>
      <c r="S395" s="46">
        <f t="shared" si="204"/>
        <v>0.21544015550864218</v>
      </c>
    </row>
    <row r="396" spans="1:19" ht="15.75" x14ac:dyDescent="0.25">
      <c r="A396" s="124"/>
      <c r="B396" s="125"/>
      <c r="D396" s="126">
        <v>0.1</v>
      </c>
      <c r="E396" s="125">
        <f>TIME(10,4,0)</f>
        <v>0.41944444444444445</v>
      </c>
      <c r="F396" s="67">
        <f t="shared" si="206"/>
        <v>0.41944444444444445</v>
      </c>
      <c r="G396" s="125">
        <f>TIME(10,19,0)</f>
        <v>0.42986111111111108</v>
      </c>
      <c r="H396" t="str">
        <f t="shared" si="207"/>
        <v>10:19</v>
      </c>
      <c r="I396" s="44" t="str">
        <f t="shared" si="195"/>
        <v/>
      </c>
      <c r="J396" s="45">
        <f t="shared" si="196"/>
        <v>9.9999999999999645</v>
      </c>
      <c r="K396" s="45">
        <f t="shared" si="197"/>
        <v>14.999999999999947</v>
      </c>
      <c r="L396" s="45">
        <f t="shared" si="198"/>
        <v>2</v>
      </c>
      <c r="M396" s="54">
        <f t="shared" ca="1" si="205"/>
        <v>0.38750000000000001</v>
      </c>
      <c r="N396" s="45" t="str">
        <f t="shared" si="199"/>
        <v/>
      </c>
      <c r="O396" s="45">
        <f t="shared" si="200"/>
        <v>250.49999999999912</v>
      </c>
      <c r="P396" s="46">
        <f t="shared" si="201"/>
        <v>80.294813998796982</v>
      </c>
      <c r="Q396" s="45">
        <f t="shared" si="202"/>
        <v>1.4999999999999947</v>
      </c>
      <c r="R396" s="45">
        <f t="shared" si="203"/>
        <v>251.99999999999912</v>
      </c>
      <c r="S396" s="46">
        <f t="shared" si="204"/>
        <v>81.794813998796982</v>
      </c>
    </row>
    <row r="397" spans="1:19" ht="15.75" x14ac:dyDescent="0.25">
      <c r="A397" s="126"/>
      <c r="B397" s="125"/>
      <c r="D397" s="126">
        <v>50</v>
      </c>
      <c r="E397" s="125">
        <f>TIME(10,29,0)</f>
        <v>0.4368055555555555</v>
      </c>
      <c r="F397" s="67">
        <f t="shared" si="206"/>
        <v>0.4368055555555555</v>
      </c>
      <c r="G397" s="125">
        <f>TIME(11,17,0)</f>
        <v>0.47013888888888888</v>
      </c>
      <c r="H397" t="str">
        <f t="shared" si="207"/>
        <v>11:17</v>
      </c>
      <c r="I397" s="44" t="str">
        <f t="shared" si="195"/>
        <v/>
      </c>
      <c r="J397" s="45">
        <f t="shared" si="196"/>
        <v>7.9999999999999716</v>
      </c>
      <c r="K397" s="45">
        <f t="shared" si="197"/>
        <v>48.000000000000071</v>
      </c>
      <c r="L397" s="45">
        <f t="shared" si="198"/>
        <v>3</v>
      </c>
      <c r="M397" s="54">
        <f t="shared" ca="1" si="205"/>
        <v>0.38750000000000001</v>
      </c>
      <c r="N397" s="45" t="str">
        <f t="shared" si="199"/>
        <v/>
      </c>
      <c r="O397" s="45">
        <f t="shared" si="200"/>
        <v>200.3999999999993</v>
      </c>
      <c r="P397" s="46">
        <f t="shared" si="201"/>
        <v>64.235851199037583</v>
      </c>
      <c r="Q397" s="45">
        <f t="shared" si="202"/>
        <v>2400.0000000000036</v>
      </c>
      <c r="R397" s="45">
        <f t="shared" si="203"/>
        <v>2600.4000000000028</v>
      </c>
      <c r="S397" s="46">
        <f t="shared" si="204"/>
        <v>2464.235851199041</v>
      </c>
    </row>
    <row r="398" spans="1:19" ht="15.75" x14ac:dyDescent="0.25">
      <c r="A398" s="126"/>
      <c r="B398" s="125"/>
      <c r="D398" s="126">
        <v>0.1</v>
      </c>
      <c r="E398" s="125">
        <f>TIME(11,25,0)</f>
        <v>0.47569444444444442</v>
      </c>
      <c r="F398" s="67">
        <f t="shared" si="206"/>
        <v>0.47569444444444442</v>
      </c>
      <c r="G398" s="125">
        <f>TIME(11,38,0)</f>
        <v>0.48472222222222222</v>
      </c>
      <c r="H398" t="str">
        <f t="shared" si="207"/>
        <v>11:38</v>
      </c>
      <c r="I398" s="44">
        <f t="shared" si="195"/>
        <v>0.48819444444444443</v>
      </c>
      <c r="J398" s="45" t="str">
        <f t="shared" si="196"/>
        <v/>
      </c>
      <c r="K398" s="45">
        <f t="shared" si="197"/>
        <v>13.000000000000034</v>
      </c>
      <c r="L398" s="45">
        <f t="shared" si="198"/>
        <v>4</v>
      </c>
      <c r="M398" s="54">
        <f t="shared" ca="1" si="205"/>
        <v>0.38750000000000001</v>
      </c>
      <c r="N398" s="45" t="e">
        <f t="shared" ca="1" si="199"/>
        <v>#VALUE!</v>
      </c>
      <c r="O398" s="45">
        <f t="shared" si="200"/>
        <v>0.25</v>
      </c>
      <c r="P398" s="46">
        <f t="shared" si="201"/>
        <v>4.342905372259271E-2</v>
      </c>
      <c r="Q398" s="45">
        <f t="shared" si="202"/>
        <v>1.3000000000000034</v>
      </c>
      <c r="R398" s="45">
        <f t="shared" si="203"/>
        <v>1.5500000000000034</v>
      </c>
      <c r="S398" s="46">
        <f t="shared" si="204"/>
        <v>1.3434290537225961</v>
      </c>
    </row>
    <row r="399" spans="1:19" ht="15.75" x14ac:dyDescent="0.25">
      <c r="A399" s="124">
        <v>36578</v>
      </c>
      <c r="B399" s="125">
        <f>TIME(14,29,0)</f>
        <v>0.60347222222222219</v>
      </c>
      <c r="D399" s="126">
        <v>0.01</v>
      </c>
      <c r="E399" s="125">
        <f>TIME(15,4,0)</f>
        <v>0.62777777777777777</v>
      </c>
      <c r="F399" s="67">
        <f t="shared" si="206"/>
        <v>0.62777777777777777</v>
      </c>
      <c r="G399" s="125">
        <f>TIME(15,14,0)</f>
        <v>0.63472222222222219</v>
      </c>
      <c r="H399" t="str">
        <f t="shared" si="207"/>
        <v>15:14</v>
      </c>
      <c r="I399" s="44" t="str">
        <f t="shared" si="195"/>
        <v/>
      </c>
      <c r="J399" s="45">
        <f t="shared" si="196"/>
        <v>4.9999999999999822</v>
      </c>
      <c r="K399" s="45">
        <f t="shared" si="197"/>
        <v>9.9999999999999645</v>
      </c>
      <c r="L399" s="45">
        <f t="shared" si="198"/>
        <v>1</v>
      </c>
      <c r="M399" s="54">
        <f t="shared" ca="1" si="205"/>
        <v>0.60347222222222219</v>
      </c>
      <c r="N399" s="45" t="str">
        <f t="shared" si="199"/>
        <v/>
      </c>
      <c r="O399" s="45">
        <f t="shared" si="200"/>
        <v>5.999999999999979E-2</v>
      </c>
      <c r="P399" s="46">
        <f t="shared" si="201"/>
        <v>5.9445315586431159E-2</v>
      </c>
      <c r="Q399" s="45">
        <f t="shared" si="202"/>
        <v>9.9999999999999645E-2</v>
      </c>
      <c r="R399" s="45">
        <f t="shared" si="203"/>
        <v>0.15999999999999942</v>
      </c>
      <c r="S399" s="46">
        <f t="shared" si="204"/>
        <v>0.1594453155864308</v>
      </c>
    </row>
    <row r="400" spans="1:19" ht="15.75" x14ac:dyDescent="0.25">
      <c r="A400" s="124"/>
      <c r="B400" s="125"/>
      <c r="D400" s="126">
        <v>1.4E-2</v>
      </c>
      <c r="E400" s="125">
        <f>TIME(15,19,0)</f>
        <v>0.6381944444444444</v>
      </c>
      <c r="F400" s="67">
        <f t="shared" si="206"/>
        <v>0.6381944444444444</v>
      </c>
      <c r="G400" s="125">
        <f>TIME(15,24,0)</f>
        <v>0.64166666666666672</v>
      </c>
      <c r="H400" t="str">
        <f t="shared" si="207"/>
        <v>15:24</v>
      </c>
      <c r="I400" s="44" t="str">
        <f t="shared" si="195"/>
        <v/>
      </c>
      <c r="J400" s="45">
        <f t="shared" si="196"/>
        <v>2.9999999999998295</v>
      </c>
      <c r="K400" s="45">
        <f t="shared" si="197"/>
        <v>5.0000000000001421</v>
      </c>
      <c r="L400" s="45">
        <f t="shared" si="198"/>
        <v>2</v>
      </c>
      <c r="M400" s="54">
        <f t="shared" ca="1" si="205"/>
        <v>0.60347222222222219</v>
      </c>
      <c r="N400" s="45" t="str">
        <f t="shared" si="199"/>
        <v/>
      </c>
      <c r="O400" s="45">
        <f t="shared" si="200"/>
        <v>4.7999999999997274E-2</v>
      </c>
      <c r="P400" s="46">
        <f t="shared" si="201"/>
        <v>4.7751965542426618E-2</v>
      </c>
      <c r="Q400" s="45">
        <f t="shared" si="202"/>
        <v>7.0000000000001991E-2</v>
      </c>
      <c r="R400" s="45">
        <f t="shared" si="203"/>
        <v>0.11799999999999927</v>
      </c>
      <c r="S400" s="46">
        <f t="shared" si="204"/>
        <v>0.11775196554242862</v>
      </c>
    </row>
    <row r="401" spans="1:19" ht="15.75" x14ac:dyDescent="0.25">
      <c r="A401" s="124"/>
      <c r="B401" s="125"/>
      <c r="D401" s="126">
        <v>1.7999999999999999E-2</v>
      </c>
      <c r="E401" s="125">
        <f>TIME(15,27,0)</f>
        <v>0.64374999999999993</v>
      </c>
      <c r="F401" s="67">
        <f t="shared" si="206"/>
        <v>0.64374999999999993</v>
      </c>
      <c r="G401" s="125">
        <f>TIME(15,30,0)</f>
        <v>0.64583333333333337</v>
      </c>
      <c r="H401" t="str">
        <f t="shared" si="207"/>
        <v>15:30</v>
      </c>
      <c r="I401" s="44">
        <f t="shared" si="195"/>
        <v>0.64930555555555558</v>
      </c>
      <c r="J401" s="45" t="str">
        <f t="shared" si="196"/>
        <v/>
      </c>
      <c r="K401" s="45">
        <f t="shared" si="197"/>
        <v>3.0000000000001492</v>
      </c>
      <c r="L401" s="45">
        <f t="shared" si="198"/>
        <v>3</v>
      </c>
      <c r="M401" s="54">
        <f t="shared" ca="1" si="205"/>
        <v>0.60347222222222219</v>
      </c>
      <c r="N401" s="45" t="e">
        <f t="shared" ca="1" si="199"/>
        <v>#VALUE!</v>
      </c>
      <c r="O401" s="45">
        <f t="shared" si="200"/>
        <v>4.4999999999999998E-2</v>
      </c>
      <c r="P401" s="46">
        <f t="shared" si="201"/>
        <v>9.1849285721059895E-3</v>
      </c>
      <c r="Q401" s="45">
        <f t="shared" si="202"/>
        <v>5.4000000000002685E-2</v>
      </c>
      <c r="R401" s="45">
        <f t="shared" si="203"/>
        <v>9.9000000000002683E-2</v>
      </c>
      <c r="S401" s="46">
        <f t="shared" si="204"/>
        <v>6.3184928572108667E-2</v>
      </c>
    </row>
    <row r="402" spans="1:19" ht="15.75" x14ac:dyDescent="0.25">
      <c r="A402" s="124">
        <v>36580</v>
      </c>
      <c r="B402" s="125">
        <f>TIME(13,34,0)</f>
        <v>0.56527777777777777</v>
      </c>
      <c r="D402" s="126">
        <v>0.01</v>
      </c>
      <c r="E402" s="125">
        <f>TIME(15,15,0)</f>
        <v>0.63541666666666663</v>
      </c>
      <c r="F402" s="67">
        <f t="shared" si="206"/>
        <v>0.63541666666666663</v>
      </c>
      <c r="G402" s="125">
        <f>TIME(15,19,0)</f>
        <v>0.6381944444444444</v>
      </c>
      <c r="H402" t="str">
        <f t="shared" si="207"/>
        <v>15:19</v>
      </c>
      <c r="I402" s="44" t="str">
        <f t="shared" si="195"/>
        <v/>
      </c>
      <c r="J402" s="45">
        <f t="shared" si="196"/>
        <v>14.00000000000011</v>
      </c>
      <c r="K402" s="45">
        <f t="shared" si="197"/>
        <v>3.9999999999999858</v>
      </c>
      <c r="L402" s="45">
        <f t="shared" si="198"/>
        <v>1</v>
      </c>
      <c r="M402" s="54">
        <f t="shared" ca="1" si="205"/>
        <v>0.56527777777777777</v>
      </c>
      <c r="N402" s="45" t="str">
        <f t="shared" si="199"/>
        <v/>
      </c>
      <c r="O402" s="45">
        <f t="shared" si="200"/>
        <v>210.07000000000167</v>
      </c>
      <c r="P402" s="46">
        <f t="shared" si="201"/>
        <v>52.441414734405498</v>
      </c>
      <c r="Q402" s="45">
        <f t="shared" si="202"/>
        <v>3.9999999999999862E-2</v>
      </c>
      <c r="R402" s="45">
        <f t="shared" si="203"/>
        <v>210.11000000000166</v>
      </c>
      <c r="S402" s="46">
        <f t="shared" si="204"/>
        <v>52.481414734405497</v>
      </c>
    </row>
    <row r="403" spans="1:19" ht="15.75" x14ac:dyDescent="0.25">
      <c r="A403" s="124"/>
      <c r="B403" s="125"/>
      <c r="D403" s="126">
        <v>30</v>
      </c>
      <c r="E403" s="125">
        <f>TIME(15,33,0)</f>
        <v>0.6479166666666667</v>
      </c>
      <c r="F403" s="67">
        <f t="shared" si="206"/>
        <v>0.6479166666666667</v>
      </c>
      <c r="G403" s="125">
        <f>TIME(15,36,0)</f>
        <v>0.65</v>
      </c>
      <c r="H403" t="str">
        <f t="shared" si="207"/>
        <v>15:36</v>
      </c>
      <c r="I403" s="44">
        <f t="shared" si="195"/>
        <v>0.65347222222222223</v>
      </c>
      <c r="J403" s="45" t="str">
        <f t="shared" si="196"/>
        <v/>
      </c>
      <c r="K403" s="45">
        <f t="shared" si="197"/>
        <v>2.9999999999999893</v>
      </c>
      <c r="L403" s="45">
        <f t="shared" si="198"/>
        <v>2</v>
      </c>
      <c r="M403" s="54">
        <f t="shared" ca="1" si="205"/>
        <v>0.56527777777777777</v>
      </c>
      <c r="N403" s="45" t="e">
        <f t="shared" ca="1" si="199"/>
        <v>#VALUE!</v>
      </c>
      <c r="O403" s="45">
        <f t="shared" si="200"/>
        <v>75</v>
      </c>
      <c r="P403" s="46">
        <f t="shared" si="201"/>
        <v>8.7124720656220607</v>
      </c>
      <c r="Q403" s="45">
        <f t="shared" si="202"/>
        <v>89.999999999999687</v>
      </c>
      <c r="R403" s="45">
        <f t="shared" si="203"/>
        <v>164.99999999999969</v>
      </c>
      <c r="S403" s="46">
        <f t="shared" si="204"/>
        <v>98.712472065621753</v>
      </c>
    </row>
    <row r="404" spans="1:19" ht="15.75" x14ac:dyDescent="0.25">
      <c r="A404" s="124">
        <v>36581</v>
      </c>
      <c r="B404" s="125">
        <f>TIME(7,54,0)</f>
        <v>0.32916666666666666</v>
      </c>
      <c r="D404" s="126">
        <v>0.02</v>
      </c>
      <c r="E404" s="125">
        <f>TIME(9,18,0)</f>
        <v>0.38750000000000001</v>
      </c>
      <c r="F404" s="67">
        <f t="shared" si="206"/>
        <v>0.38750000000000001</v>
      </c>
      <c r="G404" s="125">
        <f>TIME(9,21,0)</f>
        <v>0.38958333333333334</v>
      </c>
      <c r="H404" t="str">
        <f t="shared" si="207"/>
        <v>9:21</v>
      </c>
      <c r="I404" s="44" t="str">
        <f t="shared" si="195"/>
        <v/>
      </c>
      <c r="J404" s="45">
        <f t="shared" si="196"/>
        <v>6.9999999999999751</v>
      </c>
      <c r="K404" s="45">
        <f t="shared" si="197"/>
        <v>2.9999999999999893</v>
      </c>
      <c r="L404" s="45">
        <f t="shared" si="198"/>
        <v>1</v>
      </c>
      <c r="M404" s="54">
        <f t="shared" ca="1" si="205"/>
        <v>0.32916666666666666</v>
      </c>
      <c r="N404" s="45" t="str">
        <f t="shared" si="199"/>
        <v/>
      </c>
      <c r="O404" s="45">
        <f t="shared" si="200"/>
        <v>7.0699999999999745</v>
      </c>
      <c r="P404" s="46">
        <f t="shared" si="201"/>
        <v>3.0096931093271633</v>
      </c>
      <c r="Q404" s="45">
        <f t="shared" si="202"/>
        <v>5.999999999999979E-2</v>
      </c>
      <c r="R404" s="45">
        <f t="shared" si="203"/>
        <v>7.1299999999999741</v>
      </c>
      <c r="S404" s="46">
        <f t="shared" si="204"/>
        <v>3.0696931093271629</v>
      </c>
    </row>
    <row r="405" spans="1:19" ht="15.75" x14ac:dyDescent="0.25">
      <c r="A405" s="124"/>
      <c r="B405" s="125"/>
      <c r="D405" s="126">
        <v>2</v>
      </c>
      <c r="E405" s="125">
        <f>TIME(9,28,0)</f>
        <v>0.39444444444444443</v>
      </c>
      <c r="F405" s="67">
        <f t="shared" si="206"/>
        <v>0.39444444444444443</v>
      </c>
      <c r="G405" s="125">
        <f>TIME(11,35,0)</f>
        <v>0.4826388888888889</v>
      </c>
      <c r="H405" t="str">
        <f t="shared" si="207"/>
        <v>11:35</v>
      </c>
      <c r="I405" s="44" t="str">
        <f t="shared" si="195"/>
        <v/>
      </c>
      <c r="J405" s="45">
        <f t="shared" si="196"/>
        <v>5.9999999999999787</v>
      </c>
      <c r="K405" s="45">
        <f t="shared" si="197"/>
        <v>127.00000000000003</v>
      </c>
      <c r="L405" s="45">
        <f t="shared" si="198"/>
        <v>2</v>
      </c>
      <c r="M405" s="54">
        <f t="shared" ca="1" si="205"/>
        <v>0.32916666666666666</v>
      </c>
      <c r="N405" s="45" t="str">
        <f t="shared" si="199"/>
        <v/>
      </c>
      <c r="O405" s="45">
        <f t="shared" si="200"/>
        <v>605.99999999999784</v>
      </c>
      <c r="P405" s="46">
        <f t="shared" si="201"/>
        <v>257.9709499792753</v>
      </c>
      <c r="Q405" s="45">
        <f t="shared" si="202"/>
        <v>254.00000000000006</v>
      </c>
      <c r="R405" s="45">
        <f t="shared" si="203"/>
        <v>859.99999999999795</v>
      </c>
      <c r="S405" s="46">
        <f t="shared" si="204"/>
        <v>511.97094997927536</v>
      </c>
    </row>
    <row r="406" spans="1:19" ht="15.75" x14ac:dyDescent="0.25">
      <c r="A406" s="124"/>
      <c r="B406" s="125"/>
      <c r="D406" s="126">
        <v>200</v>
      </c>
      <c r="E406" s="125">
        <f>TIME(11,41,0)</f>
        <v>0.48680555555555555</v>
      </c>
      <c r="F406" s="67">
        <f t="shared" si="206"/>
        <v>0.48680555555555555</v>
      </c>
      <c r="G406" s="125">
        <f>TIME(11,49,0)</f>
        <v>0.49236111111111108</v>
      </c>
      <c r="H406" t="str">
        <f t="shared" si="207"/>
        <v>11:49</v>
      </c>
      <c r="I406" s="44">
        <f t="shared" si="195"/>
        <v>0.49583333333333329</v>
      </c>
      <c r="J406" s="45" t="str">
        <f t="shared" si="196"/>
        <v/>
      </c>
      <c r="K406" s="45">
        <f t="shared" si="197"/>
        <v>7.9999999999999716</v>
      </c>
      <c r="L406" s="45">
        <f t="shared" si="198"/>
        <v>3</v>
      </c>
      <c r="M406" s="54">
        <f t="shared" ca="1" si="205"/>
        <v>0.32916666666666666</v>
      </c>
      <c r="N406" s="45" t="e">
        <f t="shared" ca="1" si="199"/>
        <v>#VALUE!</v>
      </c>
      <c r="O406" s="45">
        <f t="shared" si="200"/>
        <v>500</v>
      </c>
      <c r="P406" s="46">
        <f t="shared" si="201"/>
        <v>52.318172546220183</v>
      </c>
      <c r="Q406" s="45">
        <f t="shared" si="202"/>
        <v>1599.9999999999943</v>
      </c>
      <c r="R406" s="45">
        <f t="shared" si="203"/>
        <v>2099.9999999999945</v>
      </c>
      <c r="S406" s="46">
        <f t="shared" si="204"/>
        <v>1652.3181725462146</v>
      </c>
    </row>
    <row r="407" spans="1:19" ht="15.75" x14ac:dyDescent="0.25">
      <c r="A407" s="124">
        <v>36584</v>
      </c>
      <c r="B407" s="125">
        <f>TIME(14,31,0)</f>
        <v>0.60486111111111118</v>
      </c>
      <c r="D407" s="126">
        <v>0.01</v>
      </c>
      <c r="E407" s="125">
        <f>TIME(15,22,0)</f>
        <v>0.64027777777777783</v>
      </c>
      <c r="F407" s="67">
        <f t="shared" si="206"/>
        <v>0.64027777777777783</v>
      </c>
      <c r="G407" s="125">
        <f>TIME(15,24,0)</f>
        <v>0.64166666666666672</v>
      </c>
      <c r="H407" t="str">
        <f t="shared" si="207"/>
        <v>15:24</v>
      </c>
      <c r="I407" s="44" t="str">
        <f t="shared" si="195"/>
        <v/>
      </c>
      <c r="J407" s="45">
        <f t="shared" si="196"/>
        <v>4.9999999999998224</v>
      </c>
      <c r="K407" s="45">
        <f t="shared" si="197"/>
        <v>1.9999999999999929</v>
      </c>
      <c r="L407" s="45">
        <f t="shared" si="198"/>
        <v>1</v>
      </c>
      <c r="M407" s="54">
        <f t="shared" ca="1" si="205"/>
        <v>0.60486111111111118</v>
      </c>
      <c r="N407" s="45" t="str">
        <f t="shared" si="199"/>
        <v/>
      </c>
      <c r="O407" s="45">
        <f t="shared" si="200"/>
        <v>5.9999999999997868E-2</v>
      </c>
      <c r="P407" s="46">
        <f t="shared" si="201"/>
        <v>5.9445315586429251E-2</v>
      </c>
      <c r="Q407" s="45">
        <f t="shared" si="202"/>
        <v>1.9999999999999931E-2</v>
      </c>
      <c r="R407" s="45">
        <f t="shared" si="203"/>
        <v>7.9999999999997795E-2</v>
      </c>
      <c r="S407" s="46">
        <f t="shared" si="204"/>
        <v>7.9445315586429185E-2</v>
      </c>
    </row>
    <row r="408" spans="1:19" ht="15.75" x14ac:dyDescent="0.25">
      <c r="A408" s="126"/>
      <c r="B408" s="125"/>
      <c r="D408" s="126">
        <v>1.4E-2</v>
      </c>
      <c r="E408" s="125">
        <f>TIME(15,29,0)</f>
        <v>0.64513888888888882</v>
      </c>
      <c r="F408" s="67">
        <f t="shared" si="206"/>
        <v>0.64513888888888882</v>
      </c>
      <c r="G408" s="125">
        <f>TIME(15,32,0)</f>
        <v>0.64722222222222225</v>
      </c>
      <c r="H408" t="str">
        <f t="shared" si="207"/>
        <v>15:32</v>
      </c>
      <c r="I408" s="44" t="str">
        <f t="shared" si="195"/>
        <v/>
      </c>
      <c r="J408" s="45">
        <f t="shared" si="196"/>
        <v>10.999999999999961</v>
      </c>
      <c r="K408" s="45">
        <f t="shared" si="197"/>
        <v>3.0000000000001492</v>
      </c>
      <c r="L408" s="45">
        <f t="shared" si="198"/>
        <v>2</v>
      </c>
      <c r="M408" s="54">
        <f t="shared" ca="1" si="205"/>
        <v>0.60486111111111118</v>
      </c>
      <c r="N408" s="45" t="str">
        <f t="shared" si="199"/>
        <v/>
      </c>
      <c r="O408" s="45">
        <f t="shared" si="200"/>
        <v>0.18699999999999936</v>
      </c>
      <c r="P408" s="46">
        <f t="shared" si="201"/>
        <v>0.18505355173994345</v>
      </c>
      <c r="Q408" s="45">
        <f t="shared" si="202"/>
        <v>4.2000000000002091E-2</v>
      </c>
      <c r="R408" s="45">
        <f t="shared" si="203"/>
        <v>0.22900000000000145</v>
      </c>
      <c r="S408" s="46">
        <f t="shared" si="204"/>
        <v>0.22705355173994554</v>
      </c>
    </row>
    <row r="409" spans="1:19" ht="15.75" x14ac:dyDescent="0.25">
      <c r="A409" s="124"/>
      <c r="B409" s="125"/>
      <c r="D409" s="126">
        <v>0.02</v>
      </c>
      <c r="E409" s="125">
        <f>TIME(15,43,0)</f>
        <v>0.65486111111111112</v>
      </c>
      <c r="F409" s="67">
        <f t="shared" si="206"/>
        <v>0.65486111111111112</v>
      </c>
      <c r="G409" s="125">
        <f>TIME(15,47,0)</f>
        <v>0.65763888888888888</v>
      </c>
      <c r="H409" t="str">
        <f t="shared" si="207"/>
        <v>15:47</v>
      </c>
      <c r="I409" s="44">
        <f t="shared" si="195"/>
        <v>0.66111111111111109</v>
      </c>
      <c r="J409" s="45" t="str">
        <f t="shared" si="196"/>
        <v/>
      </c>
      <c r="K409" s="45">
        <f t="shared" si="197"/>
        <v>3.9999999999999858</v>
      </c>
      <c r="L409" s="45">
        <f t="shared" si="198"/>
        <v>3</v>
      </c>
      <c r="M409" s="54">
        <f t="shared" ca="1" si="205"/>
        <v>0.60486111111111118</v>
      </c>
      <c r="N409" s="45" t="e">
        <f t="shared" ca="1" si="199"/>
        <v>#VALUE!</v>
      </c>
      <c r="O409" s="45">
        <f t="shared" si="200"/>
        <v>0.05</v>
      </c>
      <c r="P409" s="46">
        <f t="shared" si="201"/>
        <v>1.0096958881694557E-2</v>
      </c>
      <c r="Q409" s="45">
        <f t="shared" si="202"/>
        <v>7.9999999999999724E-2</v>
      </c>
      <c r="R409" s="45">
        <f t="shared" si="203"/>
        <v>0.12999999999999973</v>
      </c>
      <c r="S409" s="46">
        <f t="shared" si="204"/>
        <v>9.0096958881694278E-2</v>
      </c>
    </row>
    <row r="410" spans="1:19" ht="15.75" x14ac:dyDescent="0.25">
      <c r="A410" s="124">
        <v>36587</v>
      </c>
      <c r="B410" s="125">
        <f>TIME(13,33,0)</f>
        <v>0.56458333333333333</v>
      </c>
      <c r="D410" s="126">
        <v>0.01</v>
      </c>
      <c r="E410" s="125">
        <f>TIME(14,43,0)</f>
        <v>0.61319444444444449</v>
      </c>
      <c r="F410" s="67">
        <f t="shared" si="206"/>
        <v>0.61319444444444449</v>
      </c>
      <c r="G410" s="125">
        <f>TIME(14,49,0)</f>
        <v>0.61736111111111114</v>
      </c>
      <c r="H410" t="str">
        <f t="shared" si="207"/>
        <v>14:49</v>
      </c>
      <c r="I410" s="44" t="str">
        <f t="shared" si="195"/>
        <v/>
      </c>
      <c r="J410" s="45">
        <f t="shared" si="196"/>
        <v>5.9999999999999787</v>
      </c>
      <c r="K410" s="45">
        <f t="shared" si="197"/>
        <v>5.9999999999999787</v>
      </c>
      <c r="L410" s="45">
        <f t="shared" si="198"/>
        <v>1</v>
      </c>
      <c r="M410" s="54">
        <f t="shared" ca="1" si="205"/>
        <v>0.56458333333333333</v>
      </c>
      <c r="N410" s="45" t="str">
        <f t="shared" si="199"/>
        <v/>
      </c>
      <c r="O410" s="45">
        <f t="shared" si="200"/>
        <v>7.1999999999999745E-2</v>
      </c>
      <c r="P410" s="46">
        <f t="shared" si="201"/>
        <v>7.133437870371738E-2</v>
      </c>
      <c r="Q410" s="45">
        <f t="shared" si="202"/>
        <v>5.999999999999979E-2</v>
      </c>
      <c r="R410" s="45">
        <f t="shared" si="203"/>
        <v>0.13199999999999953</v>
      </c>
      <c r="S410" s="46">
        <f t="shared" si="204"/>
        <v>0.13133437870371717</v>
      </c>
    </row>
    <row r="411" spans="1:19" ht="15.75" x14ac:dyDescent="0.25">
      <c r="A411" s="124"/>
      <c r="B411" s="125"/>
      <c r="D411" s="126">
        <v>1.4E-2</v>
      </c>
      <c r="E411" s="125">
        <f>TIME(14,55,0)</f>
        <v>0.62152777777777779</v>
      </c>
      <c r="F411" s="67">
        <f t="shared" si="206"/>
        <v>0.62152777777777779</v>
      </c>
      <c r="G411" s="125">
        <f>TIME(15,0,0)</f>
        <v>0.625</v>
      </c>
      <c r="H411" t="str">
        <f t="shared" si="207"/>
        <v>15:00</v>
      </c>
      <c r="I411" s="44" t="str">
        <f t="shared" si="195"/>
        <v/>
      </c>
      <c r="J411" s="45">
        <f t="shared" si="196"/>
        <v>2.9999999999999893</v>
      </c>
      <c r="K411" s="45">
        <f t="shared" si="197"/>
        <v>4.9999999999999822</v>
      </c>
      <c r="L411" s="45">
        <f t="shared" si="198"/>
        <v>2</v>
      </c>
      <c r="M411" s="54">
        <f t="shared" ca="1" si="205"/>
        <v>0.56458333333333333</v>
      </c>
      <c r="N411" s="45" t="str">
        <f t="shared" si="199"/>
        <v/>
      </c>
      <c r="O411" s="45">
        <f t="shared" si="200"/>
        <v>3.5999999999999872E-2</v>
      </c>
      <c r="P411" s="46">
        <f t="shared" si="201"/>
        <v>3.5667189351858683E-2</v>
      </c>
      <c r="Q411" s="45">
        <f t="shared" si="202"/>
        <v>6.9999999999999757E-2</v>
      </c>
      <c r="R411" s="45">
        <f t="shared" si="203"/>
        <v>0.10599999999999962</v>
      </c>
      <c r="S411" s="46">
        <f t="shared" si="204"/>
        <v>0.10566718935185844</v>
      </c>
    </row>
    <row r="412" spans="1:19" ht="15.75" x14ac:dyDescent="0.25">
      <c r="A412" s="126"/>
      <c r="B412" s="125"/>
      <c r="D412" s="126">
        <v>0.01</v>
      </c>
      <c r="E412" s="125">
        <f>TIME(15,3,0)</f>
        <v>0.62708333333333333</v>
      </c>
      <c r="F412" s="67">
        <f t="shared" si="206"/>
        <v>0.62708333333333333</v>
      </c>
      <c r="G412" s="125">
        <f>TIME(15,7,0)</f>
        <v>0.62986111111111109</v>
      </c>
      <c r="H412" t="str">
        <f t="shared" si="207"/>
        <v>15:07</v>
      </c>
      <c r="I412" s="44">
        <f t="shared" si="195"/>
        <v>0.6333333333333333</v>
      </c>
      <c r="J412" s="45" t="str">
        <f t="shared" si="196"/>
        <v/>
      </c>
      <c r="K412" s="45">
        <f t="shared" si="197"/>
        <v>3.9999999999999858</v>
      </c>
      <c r="L412" s="45">
        <f t="shared" si="198"/>
        <v>3</v>
      </c>
      <c r="M412" s="54">
        <f t="shared" ca="1" si="205"/>
        <v>0.56458333333333333</v>
      </c>
      <c r="N412" s="45" t="e">
        <f t="shared" ca="1" si="199"/>
        <v>#VALUE!</v>
      </c>
      <c r="O412" s="45">
        <f t="shared" si="200"/>
        <v>2.5000000000000001E-2</v>
      </c>
      <c r="P412" s="46">
        <f t="shared" si="201"/>
        <v>5.4281443780592247E-3</v>
      </c>
      <c r="Q412" s="45">
        <f t="shared" si="202"/>
        <v>3.9999999999999862E-2</v>
      </c>
      <c r="R412" s="45">
        <f t="shared" si="203"/>
        <v>6.4999999999999863E-2</v>
      </c>
      <c r="S412" s="46">
        <f t="shared" si="204"/>
        <v>4.5428144378059088E-2</v>
      </c>
    </row>
    <row r="413" spans="1:19" ht="15.75" x14ac:dyDescent="0.25">
      <c r="A413" s="124">
        <v>36588</v>
      </c>
      <c r="B413" s="125">
        <f>TIME(8,0,0)</f>
        <v>0.33333333333333331</v>
      </c>
      <c r="D413" s="126">
        <v>0.01</v>
      </c>
      <c r="E413" s="125">
        <f>TIME(9,8,0)</f>
        <v>0.38055555555555554</v>
      </c>
      <c r="F413" s="67">
        <f t="shared" si="206"/>
        <v>0.38055555555555554</v>
      </c>
      <c r="G413" s="125">
        <f>TIME(9,11,0)</f>
        <v>0.38263888888888892</v>
      </c>
      <c r="H413" t="str">
        <f t="shared" si="207"/>
        <v>9:11</v>
      </c>
      <c r="I413" s="44" t="str">
        <f t="shared" ref="I413:I463" si="208">IF(OR(A414&lt;&gt;"",D414=""),H413+TIME(0,5,0),"")</f>
        <v/>
      </c>
      <c r="J413" s="45">
        <f t="shared" ref="J413:J463" si="209">IF(AND(OR(AND(A413&lt;&gt;"",A414=""),AND(A413="",A414="")),D414&lt;&gt;""),(F414-H413)*1440,"")</f>
        <v>6.9999999999999751</v>
      </c>
      <c r="K413" s="45">
        <f t="shared" ref="K413:K463" si="210">(H413-F413)*1440</f>
        <v>3.0000000000000693</v>
      </c>
      <c r="L413" s="45">
        <f t="shared" ref="L413:L463" si="211">IF(A413&lt;&gt;"",1,L412+1)</f>
        <v>1</v>
      </c>
      <c r="M413" s="54">
        <f t="shared" ca="1" si="205"/>
        <v>0.33333333333333331</v>
      </c>
      <c r="N413" s="45" t="str">
        <f t="shared" ref="N413:N463" si="212">IF(I413&lt;&gt;"",(I413-VALUE(CONCATENATE(LEFT(M413,LEN(M413)-2),":",RIGHT(M413,2))))*1440,"")</f>
        <v/>
      </c>
      <c r="O413" s="45">
        <f t="shared" ref="O413:O463" si="213">IF(J413&lt;&gt;"",(D413+D414)*J413/2,D413*5/2)</f>
        <v>0.73499999999999743</v>
      </c>
      <c r="P413" s="46">
        <f t="shared" ref="P413:P463" si="214">IF(J413&lt;&gt;"",(D414-D413)*J413/LN((D414+0.000001)/(D413+0.000001)),-5*(D413-0.000001)/(LN(1/D413)-13.8155))</f>
        <v>0.4439789855491752</v>
      </c>
      <c r="Q413" s="45">
        <f t="shared" ref="Q413:Q463" si="215">(D413*K413)</f>
        <v>3.0000000000000693E-2</v>
      </c>
      <c r="R413" s="45">
        <f t="shared" ref="R413:R463" si="216">O413+Q413</f>
        <v>0.76499999999999813</v>
      </c>
      <c r="S413" s="46">
        <f t="shared" ref="S413:S463" si="217">P413+Q413</f>
        <v>0.47397898554917589</v>
      </c>
    </row>
    <row r="414" spans="1:19" ht="15.75" x14ac:dyDescent="0.25">
      <c r="A414" s="124"/>
      <c r="B414" s="125"/>
      <c r="D414" s="126">
        <v>0.2</v>
      </c>
      <c r="E414" s="125">
        <f>TIME(9,18,0)</f>
        <v>0.38750000000000001</v>
      </c>
      <c r="F414" s="67">
        <f t="shared" si="206"/>
        <v>0.38750000000000001</v>
      </c>
      <c r="G414" s="125">
        <f>TIME(9,27,0)</f>
        <v>0.39374999999999999</v>
      </c>
      <c r="H414" t="str">
        <f t="shared" si="207"/>
        <v>9:27</v>
      </c>
      <c r="I414" s="44" t="str">
        <f t="shared" si="208"/>
        <v/>
      </c>
      <c r="J414" s="45">
        <f t="shared" si="209"/>
        <v>10.000000000000044</v>
      </c>
      <c r="K414" s="45">
        <f t="shared" si="210"/>
        <v>8.999999999999968</v>
      </c>
      <c r="L414" s="45">
        <f t="shared" si="211"/>
        <v>2</v>
      </c>
      <c r="M414" s="54">
        <f t="shared" ca="1" si="205"/>
        <v>0.33333333333333331</v>
      </c>
      <c r="N414" s="45" t="str">
        <f t="shared" si="212"/>
        <v/>
      </c>
      <c r="O414" s="45">
        <f t="shared" si="213"/>
        <v>501.00000000000222</v>
      </c>
      <c r="P414" s="46">
        <f t="shared" si="214"/>
        <v>160.58949905352466</v>
      </c>
      <c r="Q414" s="45">
        <f t="shared" si="215"/>
        <v>1.7999999999999936</v>
      </c>
      <c r="R414" s="45">
        <f t="shared" si="216"/>
        <v>502.80000000000223</v>
      </c>
      <c r="S414" s="46">
        <f t="shared" si="217"/>
        <v>162.38949905352464</v>
      </c>
    </row>
    <row r="415" spans="1:19" ht="15.75" x14ac:dyDescent="0.25">
      <c r="A415" s="124"/>
      <c r="B415" s="125"/>
      <c r="D415" s="126">
        <v>100</v>
      </c>
      <c r="E415" s="125">
        <f>TIME(9,37,0)</f>
        <v>0.40069444444444446</v>
      </c>
      <c r="F415" s="67">
        <f t="shared" si="206"/>
        <v>0.40069444444444446</v>
      </c>
      <c r="G415" s="125">
        <f>TIME(9,43,0)</f>
        <v>0.40486111111111112</v>
      </c>
      <c r="H415" t="str">
        <f t="shared" si="207"/>
        <v>9:43</v>
      </c>
      <c r="I415" s="44">
        <f t="shared" si="208"/>
        <v>0.40833333333333333</v>
      </c>
      <c r="J415" s="45" t="str">
        <f t="shared" si="209"/>
        <v/>
      </c>
      <c r="K415" s="45">
        <f t="shared" si="210"/>
        <v>5.9999999999999787</v>
      </c>
      <c r="L415" s="45">
        <f t="shared" si="211"/>
        <v>3</v>
      </c>
      <c r="M415" s="54">
        <f t="shared" ca="1" si="205"/>
        <v>0.33333333333333331</v>
      </c>
      <c r="N415" s="45" t="e">
        <f t="shared" ca="1" si="212"/>
        <v>#VALUE!</v>
      </c>
      <c r="O415" s="45">
        <f t="shared" si="213"/>
        <v>250</v>
      </c>
      <c r="P415" s="46">
        <f t="shared" si="214"/>
        <v>27.143420404993254</v>
      </c>
      <c r="Q415" s="45">
        <f t="shared" si="215"/>
        <v>599.99999999999784</v>
      </c>
      <c r="R415" s="45">
        <f t="shared" si="216"/>
        <v>849.99999999999784</v>
      </c>
      <c r="S415" s="46">
        <f t="shared" si="217"/>
        <v>627.14342040499105</v>
      </c>
    </row>
    <row r="416" spans="1:19" ht="15.75" x14ac:dyDescent="0.25">
      <c r="A416" s="124">
        <v>36591</v>
      </c>
      <c r="B416" s="125">
        <f>TIME(14,30,0)</f>
        <v>0.60416666666666663</v>
      </c>
      <c r="D416" s="126">
        <v>0.01</v>
      </c>
      <c r="E416" s="125">
        <f>TIME(15,22,0)</f>
        <v>0.64027777777777783</v>
      </c>
      <c r="F416" s="67">
        <f t="shared" si="206"/>
        <v>0.64027777777777783</v>
      </c>
      <c r="G416" s="125">
        <f>TIME(15,26,0)</f>
        <v>0.6430555555555556</v>
      </c>
      <c r="H416" t="str">
        <f t="shared" si="207"/>
        <v>15:26</v>
      </c>
      <c r="I416" s="44" t="str">
        <f t="shared" si="208"/>
        <v/>
      </c>
      <c r="J416" s="45">
        <f t="shared" si="209"/>
        <v>4.9999999999999822</v>
      </c>
      <c r="K416" s="45">
        <f t="shared" si="210"/>
        <v>3.9999999999999858</v>
      </c>
      <c r="L416" s="45">
        <f t="shared" si="211"/>
        <v>1</v>
      </c>
      <c r="M416" s="54">
        <f t="shared" ca="1" si="205"/>
        <v>0.60416666666666663</v>
      </c>
      <c r="N416" s="45" t="str">
        <f t="shared" si="212"/>
        <v/>
      </c>
      <c r="O416" s="45">
        <f t="shared" si="213"/>
        <v>6.2499999999999778E-2</v>
      </c>
      <c r="P416" s="46">
        <f t="shared" si="214"/>
        <v>6.1662655431024699E-2</v>
      </c>
      <c r="Q416" s="45">
        <f t="shared" si="215"/>
        <v>3.9999999999999862E-2</v>
      </c>
      <c r="R416" s="45">
        <f t="shared" si="216"/>
        <v>0.10249999999999965</v>
      </c>
      <c r="S416" s="46">
        <f t="shared" si="217"/>
        <v>0.10166265543102457</v>
      </c>
    </row>
    <row r="417" spans="1:19" ht="15.75" x14ac:dyDescent="0.25">
      <c r="A417" s="126"/>
      <c r="B417" s="125"/>
      <c r="D417" s="126">
        <v>1.4999999999999999E-2</v>
      </c>
      <c r="E417" s="125">
        <f>TIME(15,31,0)</f>
        <v>0.64652777777777781</v>
      </c>
      <c r="F417" s="67">
        <f t="shared" si="206"/>
        <v>0.64652777777777781</v>
      </c>
      <c r="G417" s="125">
        <f>TIME(15,36,0)</f>
        <v>0.65</v>
      </c>
      <c r="H417" t="str">
        <f t="shared" si="207"/>
        <v>15:36</v>
      </c>
      <c r="I417" s="44" t="str">
        <f t="shared" si="208"/>
        <v/>
      </c>
      <c r="J417" s="45">
        <f t="shared" si="209"/>
        <v>5.9999999999999787</v>
      </c>
      <c r="K417" s="45">
        <f t="shared" si="210"/>
        <v>4.9999999999999822</v>
      </c>
      <c r="L417" s="45">
        <f t="shared" si="211"/>
        <v>2</v>
      </c>
      <c r="M417" s="54">
        <f t="shared" ca="1" si="205"/>
        <v>0.60416666666666663</v>
      </c>
      <c r="N417" s="45" t="str">
        <f t="shared" si="212"/>
        <v/>
      </c>
      <c r="O417" s="45">
        <f t="shared" si="213"/>
        <v>7.4999999999999734E-2</v>
      </c>
      <c r="P417" s="46">
        <f t="shared" si="214"/>
        <v>7.3995186517229639E-2</v>
      </c>
      <c r="Q417" s="45">
        <f t="shared" si="215"/>
        <v>7.4999999999999734E-2</v>
      </c>
      <c r="R417" s="45">
        <f t="shared" si="216"/>
        <v>0.14999999999999947</v>
      </c>
      <c r="S417" s="46">
        <f t="shared" si="217"/>
        <v>0.14899518651722937</v>
      </c>
    </row>
    <row r="418" spans="1:19" ht="15.75" x14ac:dyDescent="0.25">
      <c r="A418" s="126"/>
      <c r="B418" s="125"/>
      <c r="D418" s="126">
        <v>0.01</v>
      </c>
      <c r="E418" s="125">
        <f>TIME(15,42,0)</f>
        <v>0.65416666666666667</v>
      </c>
      <c r="F418" s="67">
        <f t="shared" si="206"/>
        <v>0.65416666666666667</v>
      </c>
      <c r="G418" s="125">
        <f>TIME(15,48,0)</f>
        <v>0.65833333333333333</v>
      </c>
      <c r="H418" t="str">
        <f t="shared" si="207"/>
        <v>15:48</v>
      </c>
      <c r="I418" s="44">
        <f t="shared" si="208"/>
        <v>0.66180555555555554</v>
      </c>
      <c r="J418" s="45" t="str">
        <f t="shared" si="209"/>
        <v/>
      </c>
      <c r="K418" s="45">
        <f t="shared" si="210"/>
        <v>5.9999999999999787</v>
      </c>
      <c r="L418" s="45">
        <f t="shared" si="211"/>
        <v>3</v>
      </c>
      <c r="M418" s="54">
        <f t="shared" ca="1" si="205"/>
        <v>0.60416666666666663</v>
      </c>
      <c r="N418" s="45" t="e">
        <f t="shared" ca="1" si="212"/>
        <v>#VALUE!</v>
      </c>
      <c r="O418" s="45">
        <f t="shared" si="213"/>
        <v>2.5000000000000001E-2</v>
      </c>
      <c r="P418" s="46">
        <f t="shared" si="214"/>
        <v>5.4281443780592247E-3</v>
      </c>
      <c r="Q418" s="45">
        <f t="shared" si="215"/>
        <v>5.999999999999979E-2</v>
      </c>
      <c r="R418" s="45">
        <f t="shared" si="216"/>
        <v>8.4999999999999798E-2</v>
      </c>
      <c r="S418" s="46">
        <f t="shared" si="217"/>
        <v>6.5428144378059008E-2</v>
      </c>
    </row>
    <row r="419" spans="1:19" ht="15.75" x14ac:dyDescent="0.25">
      <c r="A419" s="124">
        <v>36592</v>
      </c>
      <c r="B419" s="125">
        <f>TIME(13,1,0)</f>
        <v>0.54236111111111118</v>
      </c>
      <c r="D419" s="126">
        <v>1.2E-2</v>
      </c>
      <c r="E419" s="125">
        <f>TIME(13,57,0)</f>
        <v>0.58124999999999993</v>
      </c>
      <c r="F419" s="67">
        <f t="shared" si="206"/>
        <v>0.58124999999999993</v>
      </c>
      <c r="G419" s="125">
        <f>TIME(14,10,0)</f>
        <v>0.59027777777777779</v>
      </c>
      <c r="H419" t="str">
        <f t="shared" si="207"/>
        <v>14:10</v>
      </c>
      <c r="I419" s="44" t="str">
        <f t="shared" si="208"/>
        <v/>
      </c>
      <c r="J419" s="45">
        <f t="shared" si="209"/>
        <v>10.999999999999961</v>
      </c>
      <c r="K419" s="45">
        <f t="shared" si="210"/>
        <v>13.000000000000114</v>
      </c>
      <c r="L419" s="45">
        <f t="shared" si="211"/>
        <v>1</v>
      </c>
      <c r="M419" s="54">
        <f t="shared" ca="1" si="205"/>
        <v>0.54236111111111118</v>
      </c>
      <c r="N419" s="45" t="str">
        <f t="shared" si="212"/>
        <v/>
      </c>
      <c r="O419" s="45">
        <f t="shared" si="213"/>
        <v>0.3409999999999988</v>
      </c>
      <c r="P419" s="46">
        <f t="shared" si="214"/>
        <v>0.292911330208244</v>
      </c>
      <c r="Q419" s="45">
        <f t="shared" si="215"/>
        <v>0.15600000000000136</v>
      </c>
      <c r="R419" s="45">
        <f t="shared" si="216"/>
        <v>0.49700000000000016</v>
      </c>
      <c r="S419" s="46">
        <f t="shared" si="217"/>
        <v>0.44891133020824536</v>
      </c>
    </row>
    <row r="420" spans="1:19" ht="15.75" x14ac:dyDescent="0.25">
      <c r="A420" s="126"/>
      <c r="B420" s="125"/>
      <c r="D420" s="126">
        <v>0.05</v>
      </c>
      <c r="E420" s="125">
        <f>TIME(14,21,0)</f>
        <v>0.59791666666666665</v>
      </c>
      <c r="F420" s="67">
        <f t="shared" si="206"/>
        <v>0.59791666666666665</v>
      </c>
      <c r="G420" s="125">
        <f>TIME(14,30,0)</f>
        <v>0.60416666666666663</v>
      </c>
      <c r="H420" t="str">
        <f t="shared" si="207"/>
        <v>14:30</v>
      </c>
      <c r="I420" s="44" t="str">
        <f t="shared" si="208"/>
        <v/>
      </c>
      <c r="J420" s="45">
        <f t="shared" si="209"/>
        <v>9.0000000000001279</v>
      </c>
      <c r="K420" s="45">
        <f t="shared" si="210"/>
        <v>8.999999999999968</v>
      </c>
      <c r="L420" s="45">
        <f t="shared" si="211"/>
        <v>2</v>
      </c>
      <c r="M420" s="54">
        <f t="shared" ca="1" si="205"/>
        <v>0.54236111111111118</v>
      </c>
      <c r="N420" s="45" t="str">
        <f t="shared" si="212"/>
        <v/>
      </c>
      <c r="O420" s="45">
        <f t="shared" si="213"/>
        <v>0.27000000000000385</v>
      </c>
      <c r="P420" s="46">
        <f t="shared" si="214"/>
        <v>0.22369169477153217</v>
      </c>
      <c r="Q420" s="45">
        <f t="shared" si="215"/>
        <v>0.4499999999999984</v>
      </c>
      <c r="R420" s="45">
        <f t="shared" si="216"/>
        <v>0.72000000000000219</v>
      </c>
      <c r="S420" s="46">
        <f t="shared" si="217"/>
        <v>0.67369169477153057</v>
      </c>
    </row>
    <row r="421" spans="1:19" ht="15.75" x14ac:dyDescent="0.25">
      <c r="A421" s="126"/>
      <c r="B421" s="125"/>
      <c r="D421" s="126">
        <v>0.01</v>
      </c>
      <c r="E421" s="125">
        <f>TIME(14,39,0)</f>
        <v>0.61041666666666672</v>
      </c>
      <c r="F421" s="67">
        <f t="shared" si="206"/>
        <v>0.61041666666666672</v>
      </c>
      <c r="G421" s="125">
        <f>TIME(14,43,0)</f>
        <v>0.61319444444444449</v>
      </c>
      <c r="H421" t="str">
        <f t="shared" si="207"/>
        <v>14:43</v>
      </c>
      <c r="I421" s="44">
        <f t="shared" si="208"/>
        <v>0.6166666666666667</v>
      </c>
      <c r="J421" s="45" t="str">
        <f t="shared" si="209"/>
        <v/>
      </c>
      <c r="K421" s="45">
        <f t="shared" si="210"/>
        <v>3.9999999999999858</v>
      </c>
      <c r="L421" s="45">
        <f t="shared" si="211"/>
        <v>3</v>
      </c>
      <c r="M421" s="54">
        <f t="shared" ca="1" si="205"/>
        <v>0.54236111111111118</v>
      </c>
      <c r="N421" s="45" t="e">
        <f t="shared" ca="1" si="212"/>
        <v>#VALUE!</v>
      </c>
      <c r="O421" s="45">
        <f t="shared" si="213"/>
        <v>2.5000000000000001E-2</v>
      </c>
      <c r="P421" s="46">
        <f t="shared" si="214"/>
        <v>5.4281443780592247E-3</v>
      </c>
      <c r="Q421" s="45">
        <f t="shared" si="215"/>
        <v>3.9999999999999862E-2</v>
      </c>
      <c r="R421" s="45">
        <f t="shared" si="216"/>
        <v>6.4999999999999863E-2</v>
      </c>
      <c r="S421" s="46">
        <f t="shared" si="217"/>
        <v>4.5428144378059088E-2</v>
      </c>
    </row>
    <row r="422" spans="1:19" ht="15.75" x14ac:dyDescent="0.25">
      <c r="A422" s="124">
        <v>36593</v>
      </c>
      <c r="B422" s="125">
        <f>TIME(8,14,0)</f>
        <v>0.3430555555555555</v>
      </c>
      <c r="D422" s="126">
        <v>0.01</v>
      </c>
      <c r="E422" s="125">
        <f>TIME(9,20,0)</f>
        <v>0.3888888888888889</v>
      </c>
      <c r="F422" s="67">
        <f t="shared" si="206"/>
        <v>0.3888888888888889</v>
      </c>
      <c r="G422" s="125">
        <f>TIME(9,24,0)</f>
        <v>0.39166666666666666</v>
      </c>
      <c r="H422" t="str">
        <f t="shared" si="207"/>
        <v>9:24</v>
      </c>
      <c r="I422" s="44" t="str">
        <f t="shared" si="208"/>
        <v/>
      </c>
      <c r="J422" s="45">
        <f t="shared" si="209"/>
        <v>15.999999999999943</v>
      </c>
      <c r="K422" s="45">
        <f t="shared" si="210"/>
        <v>3.9999999999999858</v>
      </c>
      <c r="L422" s="45">
        <f t="shared" si="211"/>
        <v>1</v>
      </c>
      <c r="M422" s="54">
        <f t="shared" ca="1" si="205"/>
        <v>0.3430555555555555</v>
      </c>
      <c r="N422" s="45" t="str">
        <f t="shared" si="212"/>
        <v/>
      </c>
      <c r="O422" s="45">
        <f t="shared" si="213"/>
        <v>800.0799999999972</v>
      </c>
      <c r="P422" s="46">
        <f t="shared" si="214"/>
        <v>173.70230664796972</v>
      </c>
      <c r="Q422" s="45">
        <f t="shared" si="215"/>
        <v>3.9999999999999862E-2</v>
      </c>
      <c r="R422" s="45">
        <f t="shared" si="216"/>
        <v>800.11999999999716</v>
      </c>
      <c r="S422" s="46">
        <f t="shared" si="217"/>
        <v>173.74230664796971</v>
      </c>
    </row>
    <row r="423" spans="1:19" ht="15.75" x14ac:dyDescent="0.25">
      <c r="A423" s="126"/>
      <c r="B423" s="125"/>
      <c r="D423" s="126">
        <v>100</v>
      </c>
      <c r="E423" s="125">
        <f>TIME(9,40,0)</f>
        <v>0.40277777777777773</v>
      </c>
      <c r="F423" s="67">
        <f t="shared" si="206"/>
        <v>0.40277777777777773</v>
      </c>
      <c r="G423" s="125">
        <f>TIME(9,46,0)</f>
        <v>0.4069444444444445</v>
      </c>
      <c r="H423" t="str">
        <f t="shared" si="207"/>
        <v>9:46</v>
      </c>
      <c r="I423" s="44" t="str">
        <f t="shared" si="208"/>
        <v/>
      </c>
      <c r="J423" s="45">
        <f t="shared" si="209"/>
        <v>5.9999999999999787</v>
      </c>
      <c r="K423" s="45">
        <f t="shared" si="210"/>
        <v>6.0000000000001386</v>
      </c>
      <c r="L423" s="45">
        <f t="shared" si="211"/>
        <v>2</v>
      </c>
      <c r="M423" s="54">
        <f t="shared" ca="1" si="205"/>
        <v>0.3430555555555555</v>
      </c>
      <c r="N423" s="45" t="str">
        <f t="shared" si="212"/>
        <v/>
      </c>
      <c r="O423" s="45">
        <f t="shared" si="213"/>
        <v>899.99999999999682</v>
      </c>
      <c r="P423" s="46">
        <f t="shared" si="214"/>
        <v>865.61703077748189</v>
      </c>
      <c r="Q423" s="45">
        <f t="shared" si="215"/>
        <v>600.00000000001387</v>
      </c>
      <c r="R423" s="45">
        <f t="shared" si="216"/>
        <v>1500.0000000000107</v>
      </c>
      <c r="S423" s="46">
        <f t="shared" si="217"/>
        <v>1465.6170307774958</v>
      </c>
    </row>
    <row r="424" spans="1:19" ht="15.75" x14ac:dyDescent="0.25">
      <c r="A424" s="124"/>
      <c r="B424" s="125"/>
      <c r="D424" s="126">
        <v>200</v>
      </c>
      <c r="E424" s="125">
        <f>TIME(9,52,0)</f>
        <v>0.41111111111111115</v>
      </c>
      <c r="F424" s="67">
        <f t="shared" si="206"/>
        <v>0.41111111111111115</v>
      </c>
      <c r="G424" s="125">
        <f>TIME(11,52,0)</f>
        <v>0.49444444444444446</v>
      </c>
      <c r="H424" t="str">
        <f t="shared" si="207"/>
        <v>11:52</v>
      </c>
      <c r="I424" s="44">
        <f t="shared" si="208"/>
        <v>0.49791666666666667</v>
      </c>
      <c r="J424" s="45" t="str">
        <f t="shared" si="209"/>
        <v/>
      </c>
      <c r="K424" s="45">
        <f t="shared" si="210"/>
        <v>119.99999999999997</v>
      </c>
      <c r="L424" s="45">
        <f t="shared" si="211"/>
        <v>3</v>
      </c>
      <c r="M424" s="54">
        <f t="shared" ca="1" si="205"/>
        <v>0.3430555555555555</v>
      </c>
      <c r="N424" s="45" t="e">
        <f t="shared" ca="1" si="212"/>
        <v>#VALUE!</v>
      </c>
      <c r="O424" s="45">
        <f t="shared" si="213"/>
        <v>500</v>
      </c>
      <c r="P424" s="46">
        <f t="shared" si="214"/>
        <v>52.318172546220183</v>
      </c>
      <c r="Q424" s="45">
        <f t="shared" si="215"/>
        <v>23999.999999999993</v>
      </c>
      <c r="R424" s="45">
        <f t="shared" si="216"/>
        <v>24499.999999999993</v>
      </c>
      <c r="S424" s="46">
        <f t="shared" si="217"/>
        <v>24052.318172546213</v>
      </c>
    </row>
    <row r="425" spans="1:19" ht="15.75" x14ac:dyDescent="0.25">
      <c r="A425" s="124">
        <v>36594</v>
      </c>
      <c r="B425" s="125">
        <f>TIME(8,7,0)</f>
        <v>0.33819444444444446</v>
      </c>
      <c r="D425" s="126">
        <v>0.01</v>
      </c>
      <c r="E425" s="125">
        <f>TIME(8,46,0)</f>
        <v>0.36527777777777781</v>
      </c>
      <c r="F425" s="67">
        <f t="shared" si="206"/>
        <v>0.36527777777777781</v>
      </c>
      <c r="G425" s="125">
        <f>TIME(8,51,0)</f>
        <v>0.36874999999999997</v>
      </c>
      <c r="H425" t="str">
        <f t="shared" si="207"/>
        <v>8:51</v>
      </c>
      <c r="I425" s="44" t="str">
        <f t="shared" si="208"/>
        <v/>
      </c>
      <c r="J425" s="45">
        <f t="shared" si="209"/>
        <v>3.9999999999999858</v>
      </c>
      <c r="K425" s="45">
        <f t="shared" si="210"/>
        <v>4.9999999999999023</v>
      </c>
      <c r="L425" s="45">
        <f t="shared" si="211"/>
        <v>1</v>
      </c>
      <c r="M425" s="54">
        <f t="shared" ref="M425:M463" ca="1" si="218">OFFSET(B425,-L425+1,0)</f>
        <v>0.33819444444444446</v>
      </c>
      <c r="N425" s="45" t="str">
        <f t="shared" si="212"/>
        <v/>
      </c>
      <c r="O425" s="45">
        <f t="shared" si="213"/>
        <v>0.21999999999999922</v>
      </c>
      <c r="P425" s="46">
        <f t="shared" si="214"/>
        <v>0.15635212440691129</v>
      </c>
      <c r="Q425" s="45">
        <f t="shared" si="215"/>
        <v>4.9999999999999024E-2</v>
      </c>
      <c r="R425" s="45">
        <f t="shared" si="216"/>
        <v>0.26999999999999824</v>
      </c>
      <c r="S425" s="46">
        <f t="shared" si="217"/>
        <v>0.20635212440691031</v>
      </c>
    </row>
    <row r="426" spans="1:19" ht="15.75" x14ac:dyDescent="0.25">
      <c r="A426" s="126"/>
      <c r="B426" s="125"/>
      <c r="D426" s="126">
        <v>0.1</v>
      </c>
      <c r="E426" s="125">
        <f>TIME(8,55,0)</f>
        <v>0.37152777777777773</v>
      </c>
      <c r="F426" s="67">
        <f t="shared" si="206"/>
        <v>0.37152777777777773</v>
      </c>
      <c r="G426" s="125">
        <f>TIME(9,23,0)</f>
        <v>0.39097222222222222</v>
      </c>
      <c r="H426" t="str">
        <f t="shared" si="207"/>
        <v>9:23</v>
      </c>
      <c r="I426" s="44" t="str">
        <f t="shared" si="208"/>
        <v/>
      </c>
      <c r="J426" s="45">
        <f t="shared" si="209"/>
        <v>10.999999999999961</v>
      </c>
      <c r="K426" s="45">
        <f t="shared" si="210"/>
        <v>28.00000000000006</v>
      </c>
      <c r="L426" s="45">
        <f t="shared" si="211"/>
        <v>2</v>
      </c>
      <c r="M426" s="54">
        <f t="shared" ca="1" si="218"/>
        <v>0.33819444444444446</v>
      </c>
      <c r="N426" s="45" t="str">
        <f t="shared" si="212"/>
        <v/>
      </c>
      <c r="O426" s="45">
        <f t="shared" si="213"/>
        <v>275.54999999999905</v>
      </c>
      <c r="P426" s="46">
        <f t="shared" si="214"/>
        <v>88.324295398676682</v>
      </c>
      <c r="Q426" s="45">
        <f t="shared" si="215"/>
        <v>2.800000000000006</v>
      </c>
      <c r="R426" s="45">
        <f t="shared" si="216"/>
        <v>278.34999999999906</v>
      </c>
      <c r="S426" s="46">
        <f t="shared" si="217"/>
        <v>91.124295398676693</v>
      </c>
    </row>
    <row r="427" spans="1:19" ht="15.75" x14ac:dyDescent="0.25">
      <c r="A427" s="124"/>
      <c r="B427" s="125"/>
      <c r="D427" s="126">
        <v>50</v>
      </c>
      <c r="E427" s="125">
        <f>TIME(9,34,0)</f>
        <v>0.39861111111111108</v>
      </c>
      <c r="F427" s="67">
        <f t="shared" si="206"/>
        <v>0.39861111111111108</v>
      </c>
      <c r="G427" s="125">
        <f>TIME(10,6,0)</f>
        <v>0.42083333333333334</v>
      </c>
      <c r="H427" t="str">
        <f t="shared" si="207"/>
        <v>10:06</v>
      </c>
      <c r="I427" s="44" t="str">
        <f t="shared" si="208"/>
        <v/>
      </c>
      <c r="J427" s="45">
        <f t="shared" si="209"/>
        <v>10.000000000000044</v>
      </c>
      <c r="K427" s="45">
        <f t="shared" si="210"/>
        <v>32.000000000000043</v>
      </c>
      <c r="L427" s="45">
        <f t="shared" si="211"/>
        <v>3</v>
      </c>
      <c r="M427" s="54">
        <f t="shared" ca="1" si="218"/>
        <v>0.33819444444444446</v>
      </c>
      <c r="N427" s="45" t="str">
        <f t="shared" si="212"/>
        <v/>
      </c>
      <c r="O427" s="45">
        <f t="shared" si="213"/>
        <v>250.50000000000111</v>
      </c>
      <c r="P427" s="46">
        <f t="shared" si="214"/>
        <v>80.294813998797622</v>
      </c>
      <c r="Q427" s="45">
        <f t="shared" si="215"/>
        <v>1600.000000000002</v>
      </c>
      <c r="R427" s="45">
        <f t="shared" si="216"/>
        <v>1850.5000000000032</v>
      </c>
      <c r="S427" s="46">
        <f t="shared" si="217"/>
        <v>1680.2948139987998</v>
      </c>
    </row>
    <row r="428" spans="1:19" ht="15.75" x14ac:dyDescent="0.25">
      <c r="A428" s="124"/>
      <c r="B428" s="125"/>
      <c r="D428" s="126">
        <v>0.1</v>
      </c>
      <c r="E428" s="125">
        <f>TIME(10,16,0)</f>
        <v>0.42777777777777781</v>
      </c>
      <c r="F428" s="67">
        <f t="shared" si="206"/>
        <v>0.42777777777777781</v>
      </c>
      <c r="G428" s="125">
        <f>TIME(10,30,0)</f>
        <v>0.4375</v>
      </c>
      <c r="H428" t="str">
        <f t="shared" si="207"/>
        <v>10:30</v>
      </c>
      <c r="I428" s="44">
        <f t="shared" si="208"/>
        <v>0.44097222222222221</v>
      </c>
      <c r="J428" s="45" t="str">
        <f t="shared" si="209"/>
        <v/>
      </c>
      <c r="K428" s="45">
        <f t="shared" si="210"/>
        <v>13.99999999999995</v>
      </c>
      <c r="L428" s="45">
        <f t="shared" si="211"/>
        <v>4</v>
      </c>
      <c r="M428" s="54">
        <f t="shared" ca="1" si="218"/>
        <v>0.33819444444444446</v>
      </c>
      <c r="N428" s="45" t="e">
        <f t="shared" ca="1" si="212"/>
        <v>#VALUE!</v>
      </c>
      <c r="O428" s="45">
        <f t="shared" si="213"/>
        <v>0.25</v>
      </c>
      <c r="P428" s="46">
        <f t="shared" si="214"/>
        <v>4.342905372259271E-2</v>
      </c>
      <c r="Q428" s="45">
        <f t="shared" si="215"/>
        <v>1.399999999999995</v>
      </c>
      <c r="R428" s="45">
        <f t="shared" si="216"/>
        <v>1.649999999999995</v>
      </c>
      <c r="S428" s="46">
        <f t="shared" si="217"/>
        <v>1.4434290537225878</v>
      </c>
    </row>
    <row r="429" spans="1:19" ht="15.75" x14ac:dyDescent="0.25">
      <c r="A429" s="124">
        <v>36594</v>
      </c>
      <c r="B429" s="125">
        <f>TIME(13,39,0)</f>
        <v>0.56874999999999998</v>
      </c>
      <c r="D429" s="126">
        <v>0.01</v>
      </c>
      <c r="E429" s="125">
        <f>TIME(14,29,0)</f>
        <v>0.60347222222222219</v>
      </c>
      <c r="F429" s="67">
        <f t="shared" si="206"/>
        <v>0.60347222222222219</v>
      </c>
      <c r="G429" s="125">
        <f>TIME(14,29,0)</f>
        <v>0.60347222222222219</v>
      </c>
      <c r="H429" t="str">
        <f t="shared" si="207"/>
        <v>14:29</v>
      </c>
      <c r="I429" s="44" t="str">
        <f t="shared" si="208"/>
        <v/>
      </c>
      <c r="J429" s="45">
        <f t="shared" si="209"/>
        <v>10.000000000000124</v>
      </c>
      <c r="K429" s="45">
        <f t="shared" si="210"/>
        <v>0</v>
      </c>
      <c r="L429" s="45">
        <f t="shared" si="211"/>
        <v>1</v>
      </c>
      <c r="M429" s="54">
        <f t="shared" ca="1" si="218"/>
        <v>0.56874999999999998</v>
      </c>
      <c r="N429" s="45" t="str">
        <f t="shared" si="212"/>
        <v/>
      </c>
      <c r="O429" s="45">
        <f t="shared" si="213"/>
        <v>0.12500000000000155</v>
      </c>
      <c r="P429" s="46">
        <f t="shared" si="214"/>
        <v>0.12332531086205137</v>
      </c>
      <c r="Q429" s="45">
        <f t="shared" si="215"/>
        <v>0</v>
      </c>
      <c r="R429" s="45">
        <f t="shared" si="216"/>
        <v>0.12500000000000155</v>
      </c>
      <c r="S429" s="46">
        <f t="shared" si="217"/>
        <v>0.12332531086205137</v>
      </c>
    </row>
    <row r="430" spans="1:19" ht="15.75" x14ac:dyDescent="0.25">
      <c r="A430" s="124"/>
      <c r="B430" s="125"/>
      <c r="D430" s="126">
        <v>1.4999999999999999E-2</v>
      </c>
      <c r="E430" s="125">
        <f>TIME(14,39,0)</f>
        <v>0.61041666666666672</v>
      </c>
      <c r="F430" s="67">
        <f t="shared" si="206"/>
        <v>0.61041666666666672</v>
      </c>
      <c r="G430" s="125">
        <f>TIME(14,41,0)</f>
        <v>0.6118055555555556</v>
      </c>
      <c r="H430" t="str">
        <f t="shared" si="207"/>
        <v>14:41</v>
      </c>
      <c r="I430" s="44" t="str">
        <f t="shared" si="208"/>
        <v/>
      </c>
      <c r="J430" s="45">
        <f t="shared" si="209"/>
        <v>3.9999999999999858</v>
      </c>
      <c r="K430" s="45">
        <f t="shared" si="210"/>
        <v>1.9999999999999929</v>
      </c>
      <c r="L430" s="45">
        <f t="shared" si="211"/>
        <v>2</v>
      </c>
      <c r="M430" s="54">
        <f t="shared" ca="1" si="218"/>
        <v>0.56874999999999998</v>
      </c>
      <c r="N430" s="45" t="str">
        <f t="shared" si="212"/>
        <v/>
      </c>
      <c r="O430" s="45">
        <f t="shared" si="213"/>
        <v>6.9999999999999757E-2</v>
      </c>
      <c r="P430" s="46">
        <f t="shared" si="214"/>
        <v>6.9525217597245281E-2</v>
      </c>
      <c r="Q430" s="45">
        <f t="shared" si="215"/>
        <v>2.9999999999999891E-2</v>
      </c>
      <c r="R430" s="45">
        <f t="shared" si="216"/>
        <v>9.9999999999999645E-2</v>
      </c>
      <c r="S430" s="46">
        <f t="shared" si="217"/>
        <v>9.9525217597245169E-2</v>
      </c>
    </row>
    <row r="431" spans="1:19" ht="15.75" x14ac:dyDescent="0.25">
      <c r="A431" s="124"/>
      <c r="B431" s="125"/>
      <c r="D431" s="126">
        <v>0.02</v>
      </c>
      <c r="E431" s="125">
        <f>TIME(14,45,0)</f>
        <v>0.61458333333333337</v>
      </c>
      <c r="F431" s="67">
        <f t="shared" si="206"/>
        <v>0.61458333333333337</v>
      </c>
      <c r="G431" s="125">
        <f>TIME(14,48,0)</f>
        <v>0.6166666666666667</v>
      </c>
      <c r="H431" t="str">
        <f t="shared" si="207"/>
        <v>14:48</v>
      </c>
      <c r="I431" s="44" t="str">
        <f t="shared" si="208"/>
        <v/>
      </c>
      <c r="J431" s="45">
        <f t="shared" si="209"/>
        <v>10.999999999999961</v>
      </c>
      <c r="K431" s="45">
        <f t="shared" si="210"/>
        <v>2.9999999999999893</v>
      </c>
      <c r="L431" s="45">
        <f t="shared" si="211"/>
        <v>3</v>
      </c>
      <c r="M431" s="54">
        <f t="shared" ca="1" si="218"/>
        <v>0.56874999999999998</v>
      </c>
      <c r="N431" s="45" t="str">
        <f t="shared" si="212"/>
        <v/>
      </c>
      <c r="O431" s="45">
        <f t="shared" si="213"/>
        <v>11.10999999999996</v>
      </c>
      <c r="P431" s="46">
        <f t="shared" si="214"/>
        <v>4.7295177432283992</v>
      </c>
      <c r="Q431" s="45">
        <f t="shared" si="215"/>
        <v>5.999999999999979E-2</v>
      </c>
      <c r="R431" s="45">
        <f t="shared" si="216"/>
        <v>11.169999999999961</v>
      </c>
      <c r="S431" s="46">
        <f t="shared" si="217"/>
        <v>4.7895177432283988</v>
      </c>
    </row>
    <row r="432" spans="1:19" ht="15.75" x14ac:dyDescent="0.25">
      <c r="A432" s="124"/>
      <c r="B432" s="125"/>
      <c r="D432" s="126">
        <v>2</v>
      </c>
      <c r="E432" s="125">
        <f>TIME(14,59,0)</f>
        <v>0.62430555555555556</v>
      </c>
      <c r="F432" s="67">
        <f t="shared" si="206"/>
        <v>0.62430555555555556</v>
      </c>
      <c r="G432" s="125">
        <f>TIME(15,56,0)</f>
        <v>0.66388888888888886</v>
      </c>
      <c r="H432" t="str">
        <f t="shared" si="207"/>
        <v>15:56</v>
      </c>
      <c r="I432" s="44" t="str">
        <f t="shared" si="208"/>
        <v/>
      </c>
      <c r="J432" s="45">
        <f t="shared" si="209"/>
        <v>6.0000000000001386</v>
      </c>
      <c r="K432" s="45">
        <f t="shared" si="210"/>
        <v>56.999999999999957</v>
      </c>
      <c r="L432" s="45">
        <f t="shared" si="211"/>
        <v>4</v>
      </c>
      <c r="M432" s="54">
        <f t="shared" ca="1" si="218"/>
        <v>0.56874999999999998</v>
      </c>
      <c r="N432" s="45" t="str">
        <f t="shared" si="212"/>
        <v/>
      </c>
      <c r="O432" s="45">
        <f t="shared" si="213"/>
        <v>156.00000000000361</v>
      </c>
      <c r="P432" s="46">
        <f t="shared" si="214"/>
        <v>89.472243918718107</v>
      </c>
      <c r="Q432" s="45">
        <f t="shared" si="215"/>
        <v>113.99999999999991</v>
      </c>
      <c r="R432" s="45">
        <f t="shared" si="216"/>
        <v>270.00000000000352</v>
      </c>
      <c r="S432" s="46">
        <f t="shared" si="217"/>
        <v>203.47224391871802</v>
      </c>
    </row>
    <row r="433" spans="1:19" ht="15.75" x14ac:dyDescent="0.25">
      <c r="A433" s="124"/>
      <c r="B433" s="125"/>
      <c r="D433" s="126">
        <v>50</v>
      </c>
      <c r="E433" s="125">
        <f>TIME(16,2,0)</f>
        <v>0.66805555555555562</v>
      </c>
      <c r="F433" s="67">
        <f t="shared" si="206"/>
        <v>0.66805555555555562</v>
      </c>
      <c r="G433" s="125">
        <f>TIME(16,13,0)</f>
        <v>0.67569444444444438</v>
      </c>
      <c r="H433" t="str">
        <f t="shared" si="207"/>
        <v>16:13</v>
      </c>
      <c r="I433" s="44">
        <f t="shared" si="208"/>
        <v>0.67916666666666659</v>
      </c>
      <c r="J433" s="45" t="str">
        <f t="shared" si="209"/>
        <v/>
      </c>
      <c r="K433" s="45">
        <f t="shared" si="210"/>
        <v>10.999999999999801</v>
      </c>
      <c r="L433" s="45">
        <f t="shared" si="211"/>
        <v>5</v>
      </c>
      <c r="M433" s="54">
        <f t="shared" ca="1" si="218"/>
        <v>0.56874999999999998</v>
      </c>
      <c r="N433" s="45" t="e">
        <f t="shared" ca="1" si="212"/>
        <v>#VALUE!</v>
      </c>
      <c r="O433" s="45">
        <f t="shared" si="213"/>
        <v>125</v>
      </c>
      <c r="P433" s="46">
        <f t="shared" si="214"/>
        <v>14.102364719732718</v>
      </c>
      <c r="Q433" s="45">
        <f t="shared" si="215"/>
        <v>549.99999999999</v>
      </c>
      <c r="R433" s="45">
        <f t="shared" si="216"/>
        <v>674.99999999999</v>
      </c>
      <c r="S433" s="46">
        <f t="shared" si="217"/>
        <v>564.10236471972269</v>
      </c>
    </row>
    <row r="434" spans="1:19" ht="15.75" x14ac:dyDescent="0.25">
      <c r="A434" s="124">
        <v>36598</v>
      </c>
      <c r="B434" s="125">
        <f>TIME(14,32,0)</f>
        <v>0.60555555555555551</v>
      </c>
      <c r="D434" s="126">
        <v>0.01</v>
      </c>
      <c r="E434" s="125">
        <f>TIME(15,22,0)</f>
        <v>0.64027777777777783</v>
      </c>
      <c r="F434" s="67">
        <f t="shared" si="206"/>
        <v>0.64027777777777783</v>
      </c>
      <c r="G434" s="125">
        <f>TIME(15,25,0)</f>
        <v>0.64236111111111105</v>
      </c>
      <c r="H434" t="str">
        <f t="shared" si="207"/>
        <v>15:25</v>
      </c>
      <c r="I434" s="44" t="str">
        <f t="shared" si="208"/>
        <v/>
      </c>
      <c r="J434" s="45">
        <f t="shared" si="209"/>
        <v>3.9999999999999858</v>
      </c>
      <c r="K434" s="45">
        <f t="shared" si="210"/>
        <v>2.9999999999998295</v>
      </c>
      <c r="L434" s="45">
        <f t="shared" si="211"/>
        <v>1</v>
      </c>
      <c r="M434" s="54">
        <f t="shared" ca="1" si="218"/>
        <v>0.60555555555555551</v>
      </c>
      <c r="N434" s="45" t="str">
        <f t="shared" si="212"/>
        <v/>
      </c>
      <c r="O434" s="45">
        <f t="shared" si="213"/>
        <v>4.7999999999999828E-2</v>
      </c>
      <c r="P434" s="46">
        <f t="shared" si="214"/>
        <v>4.7556252469144931E-2</v>
      </c>
      <c r="Q434" s="45">
        <f t="shared" si="215"/>
        <v>2.9999999999998295E-2</v>
      </c>
      <c r="R434" s="45">
        <f t="shared" si="216"/>
        <v>7.7999999999998126E-2</v>
      </c>
      <c r="S434" s="46">
        <f t="shared" si="217"/>
        <v>7.755625246914323E-2</v>
      </c>
    </row>
    <row r="435" spans="1:19" ht="15.75" x14ac:dyDescent="0.25">
      <c r="A435" s="126"/>
      <c r="B435" s="125"/>
      <c r="D435" s="126">
        <v>1.4E-2</v>
      </c>
      <c r="E435" s="125">
        <f>TIME(15,29,0)</f>
        <v>0.64513888888888882</v>
      </c>
      <c r="F435" s="67">
        <f t="shared" si="206"/>
        <v>0.64513888888888882</v>
      </c>
      <c r="G435" s="125">
        <f>TIME(15,31,0)</f>
        <v>0.64652777777777781</v>
      </c>
      <c r="H435" t="str">
        <f t="shared" si="207"/>
        <v>15:31</v>
      </c>
      <c r="I435" s="44" t="str">
        <f t="shared" si="208"/>
        <v/>
      </c>
      <c r="J435" s="45">
        <f t="shared" si="209"/>
        <v>5.9999999999999787</v>
      </c>
      <c r="K435" s="45">
        <f t="shared" si="210"/>
        <v>2.0000000000001528</v>
      </c>
      <c r="L435" s="45">
        <f t="shared" si="211"/>
        <v>2</v>
      </c>
      <c r="M435" s="54">
        <f t="shared" ca="1" si="218"/>
        <v>0.60555555555555551</v>
      </c>
      <c r="N435" s="45" t="str">
        <f t="shared" si="212"/>
        <v/>
      </c>
      <c r="O435" s="45">
        <f t="shared" si="213"/>
        <v>9.5999999999999655E-2</v>
      </c>
      <c r="P435" s="46">
        <f t="shared" si="214"/>
        <v>9.5503931084858315E-2</v>
      </c>
      <c r="Q435" s="45">
        <f t="shared" si="215"/>
        <v>2.8000000000002138E-2</v>
      </c>
      <c r="R435" s="45">
        <f t="shared" si="216"/>
        <v>0.12400000000000179</v>
      </c>
      <c r="S435" s="46">
        <f t="shared" si="217"/>
        <v>0.12350393108486045</v>
      </c>
    </row>
    <row r="436" spans="1:19" ht="15.75" x14ac:dyDescent="0.25">
      <c r="A436" s="126"/>
      <c r="B436" s="125"/>
      <c r="D436" s="126">
        <v>1.7999999999999999E-2</v>
      </c>
      <c r="E436" s="125">
        <f>TIME(15,37,0)</f>
        <v>0.65069444444444446</v>
      </c>
      <c r="F436" s="67">
        <f t="shared" si="206"/>
        <v>0.65069444444444446</v>
      </c>
      <c r="G436" s="125">
        <f>TIME(15,40,0)</f>
        <v>0.65277777777777779</v>
      </c>
      <c r="H436" t="str">
        <f t="shared" si="207"/>
        <v>15:40</v>
      </c>
      <c r="I436" s="44">
        <f t="shared" si="208"/>
        <v>0.65625</v>
      </c>
      <c r="J436" s="45" t="str">
        <f t="shared" si="209"/>
        <v/>
      </c>
      <c r="K436" s="45">
        <f t="shared" si="210"/>
        <v>2.9999999999999893</v>
      </c>
      <c r="L436" s="45">
        <f t="shared" si="211"/>
        <v>3</v>
      </c>
      <c r="M436" s="54">
        <f t="shared" ca="1" si="218"/>
        <v>0.60555555555555551</v>
      </c>
      <c r="N436" s="45" t="e">
        <f t="shared" ca="1" si="212"/>
        <v>#VALUE!</v>
      </c>
      <c r="O436" s="45">
        <f t="shared" si="213"/>
        <v>4.4999999999999998E-2</v>
      </c>
      <c r="P436" s="46">
        <f t="shared" si="214"/>
        <v>9.1849285721059895E-3</v>
      </c>
      <c r="Q436" s="45">
        <f t="shared" si="215"/>
        <v>5.3999999999999805E-2</v>
      </c>
      <c r="R436" s="45">
        <f t="shared" si="216"/>
        <v>9.899999999999981E-2</v>
      </c>
      <c r="S436" s="46">
        <f t="shared" si="217"/>
        <v>6.3184928572105795E-2</v>
      </c>
    </row>
    <row r="437" spans="1:19" ht="15.75" x14ac:dyDescent="0.25">
      <c r="A437" s="124">
        <v>36599</v>
      </c>
      <c r="B437" s="125">
        <f>TIME(13,33,0)</f>
        <v>0.56458333333333333</v>
      </c>
      <c r="D437" s="126">
        <v>1.4E-2</v>
      </c>
      <c r="E437" s="125">
        <f>TIME(15,30,0)</f>
        <v>0.64583333333333337</v>
      </c>
      <c r="F437" s="67">
        <f t="shared" si="206"/>
        <v>0.64583333333333337</v>
      </c>
      <c r="G437" s="125">
        <f>TIME(15,35,0)</f>
        <v>0.64930555555555558</v>
      </c>
      <c r="H437" t="str">
        <f t="shared" si="207"/>
        <v>15:35</v>
      </c>
      <c r="I437" s="44">
        <f t="shared" si="208"/>
        <v>0.65277777777777779</v>
      </c>
      <c r="J437" s="45" t="str">
        <f t="shared" si="209"/>
        <v/>
      </c>
      <c r="K437" s="45">
        <f t="shared" si="210"/>
        <v>4.9999999999999822</v>
      </c>
      <c r="L437" s="45">
        <f t="shared" si="211"/>
        <v>1</v>
      </c>
      <c r="M437" s="54">
        <f t="shared" ca="1" si="218"/>
        <v>0.56458333333333333</v>
      </c>
      <c r="N437" s="45" t="e">
        <f t="shared" ca="1" si="212"/>
        <v>#VALUE!</v>
      </c>
      <c r="O437" s="45">
        <f t="shared" si="213"/>
        <v>3.5000000000000003E-2</v>
      </c>
      <c r="P437" s="46">
        <f t="shared" si="214"/>
        <v>7.3317745176624972E-3</v>
      </c>
      <c r="Q437" s="45">
        <f t="shared" si="215"/>
        <v>6.9999999999999757E-2</v>
      </c>
      <c r="R437" s="45">
        <f t="shared" si="216"/>
        <v>0.10499999999999976</v>
      </c>
      <c r="S437" s="46">
        <f t="shared" si="217"/>
        <v>7.7331774517662252E-2</v>
      </c>
    </row>
    <row r="438" spans="1:19" ht="15.75" x14ac:dyDescent="0.25">
      <c r="A438" s="124">
        <v>36605</v>
      </c>
      <c r="B438" s="125">
        <f>TIME(14,38,0)</f>
        <v>0.60972222222222217</v>
      </c>
      <c r="D438" s="126">
        <v>0.01</v>
      </c>
      <c r="E438" s="125">
        <f>TIME(15,25,0)</f>
        <v>0.64236111111111105</v>
      </c>
      <c r="F438" s="67">
        <f t="shared" si="206"/>
        <v>0.64236111111111105</v>
      </c>
      <c r="G438" s="125">
        <f>TIME(15,27,0)</f>
        <v>0.64374999999999993</v>
      </c>
      <c r="H438" t="str">
        <f t="shared" si="207"/>
        <v>15:27</v>
      </c>
      <c r="I438" s="44" t="str">
        <f t="shared" si="208"/>
        <v/>
      </c>
      <c r="J438" s="45">
        <f t="shared" si="209"/>
        <v>4.0000000000001457</v>
      </c>
      <c r="K438" s="45">
        <f t="shared" si="210"/>
        <v>1.9999999999999929</v>
      </c>
      <c r="L438" s="45">
        <f t="shared" si="211"/>
        <v>1</v>
      </c>
      <c r="M438" s="54">
        <f t="shared" ca="1" si="218"/>
        <v>0.60972222222222217</v>
      </c>
      <c r="N438" s="45" t="str">
        <f t="shared" si="212"/>
        <v/>
      </c>
      <c r="O438" s="45">
        <f t="shared" si="213"/>
        <v>4.800000000000175E-2</v>
      </c>
      <c r="P438" s="46">
        <f t="shared" si="214"/>
        <v>4.7556252469146826E-2</v>
      </c>
      <c r="Q438" s="45">
        <f t="shared" si="215"/>
        <v>1.9999999999999931E-2</v>
      </c>
      <c r="R438" s="45">
        <f t="shared" si="216"/>
        <v>6.8000000000001684E-2</v>
      </c>
      <c r="S438" s="46">
        <f t="shared" si="217"/>
        <v>6.755625246914676E-2</v>
      </c>
    </row>
    <row r="439" spans="1:19" ht="15.75" x14ac:dyDescent="0.25">
      <c r="A439" s="126"/>
      <c r="B439" s="125"/>
      <c r="D439" s="126">
        <v>1.4E-2</v>
      </c>
      <c r="E439" s="125">
        <f>TIME(15,31,0)</f>
        <v>0.64652777777777781</v>
      </c>
      <c r="F439" s="67">
        <f t="shared" si="206"/>
        <v>0.64652777777777781</v>
      </c>
      <c r="G439" s="125">
        <f>TIME(15,34,0)</f>
        <v>0.64861111111111114</v>
      </c>
      <c r="H439" t="str">
        <f t="shared" si="207"/>
        <v>15:34</v>
      </c>
      <c r="I439" s="44" t="str">
        <f t="shared" si="208"/>
        <v/>
      </c>
      <c r="J439" s="45">
        <f t="shared" si="209"/>
        <v>3.9999999999999858</v>
      </c>
      <c r="K439" s="45">
        <f t="shared" si="210"/>
        <v>2.9999999999999893</v>
      </c>
      <c r="L439" s="45">
        <f t="shared" si="211"/>
        <v>2</v>
      </c>
      <c r="M439" s="54">
        <f t="shared" ca="1" si="218"/>
        <v>0.60972222222222217</v>
      </c>
      <c r="N439" s="45" t="str">
        <f t="shared" si="212"/>
        <v/>
      </c>
      <c r="O439" s="45">
        <f t="shared" si="213"/>
        <v>6.3999999999999779E-2</v>
      </c>
      <c r="P439" s="46">
        <f t="shared" si="214"/>
        <v>6.3669287389905557E-2</v>
      </c>
      <c r="Q439" s="45">
        <f t="shared" si="215"/>
        <v>4.199999999999985E-2</v>
      </c>
      <c r="R439" s="45">
        <f t="shared" si="216"/>
        <v>0.10599999999999962</v>
      </c>
      <c r="S439" s="46">
        <f t="shared" si="217"/>
        <v>0.10566928738990541</v>
      </c>
    </row>
    <row r="440" spans="1:19" ht="15.75" x14ac:dyDescent="0.25">
      <c r="A440" s="126"/>
      <c r="B440" s="125"/>
      <c r="D440" s="126">
        <v>1.7999999999999999E-2</v>
      </c>
      <c r="E440" s="125">
        <f>TIME(15,38,0)</f>
        <v>0.65138888888888891</v>
      </c>
      <c r="F440" s="67">
        <f t="shared" si="206"/>
        <v>0.65138888888888891</v>
      </c>
      <c r="G440" s="125">
        <f>TIME(15,42,0)</f>
        <v>0.65416666666666667</v>
      </c>
      <c r="H440" t="str">
        <f t="shared" si="207"/>
        <v>15:42</v>
      </c>
      <c r="I440" s="44" t="str">
        <f t="shared" si="208"/>
        <v/>
      </c>
      <c r="J440" s="45">
        <f t="shared" si="209"/>
        <v>62.000000000000099</v>
      </c>
      <c r="K440" s="45">
        <f t="shared" si="210"/>
        <v>3.9999999999999858</v>
      </c>
      <c r="L440" s="45">
        <f t="shared" si="211"/>
        <v>3</v>
      </c>
      <c r="M440" s="54">
        <f t="shared" ca="1" si="218"/>
        <v>0.60972222222222217</v>
      </c>
      <c r="N440" s="45" t="str">
        <f t="shared" si="212"/>
        <v/>
      </c>
      <c r="O440" s="45">
        <f t="shared" si="213"/>
        <v>16.058000000000025</v>
      </c>
      <c r="P440" s="46">
        <f t="shared" si="214"/>
        <v>8.9898786917671636</v>
      </c>
      <c r="Q440" s="45">
        <f t="shared" si="215"/>
        <v>7.1999999999999745E-2</v>
      </c>
      <c r="R440" s="45">
        <f t="shared" si="216"/>
        <v>16.130000000000024</v>
      </c>
      <c r="S440" s="46">
        <f t="shared" si="217"/>
        <v>9.0618786917671628</v>
      </c>
    </row>
    <row r="441" spans="1:19" ht="15.75" x14ac:dyDescent="0.25">
      <c r="A441" s="124"/>
      <c r="B441" s="125"/>
      <c r="D441" s="126">
        <v>0.5</v>
      </c>
      <c r="E441" s="125">
        <f>TIME(16,44,0)</f>
        <v>0.6972222222222223</v>
      </c>
      <c r="F441" s="67">
        <f t="shared" si="206"/>
        <v>0.6972222222222223</v>
      </c>
      <c r="G441" s="125">
        <f>TIME(16,51,0)</f>
        <v>0.70208333333333339</v>
      </c>
      <c r="H441" t="str">
        <f t="shared" si="207"/>
        <v>16:51</v>
      </c>
      <c r="I441" s="44" t="str">
        <f t="shared" si="208"/>
        <v/>
      </c>
      <c r="J441" s="45">
        <f t="shared" si="209"/>
        <v>57.999999999999957</v>
      </c>
      <c r="K441" s="45">
        <f t="shared" si="210"/>
        <v>6.9999999999999751</v>
      </c>
      <c r="L441" s="45">
        <f t="shared" si="211"/>
        <v>4</v>
      </c>
      <c r="M441" s="54">
        <f t="shared" ca="1" si="218"/>
        <v>0.60972222222222217</v>
      </c>
      <c r="N441" s="45" t="str">
        <f t="shared" si="212"/>
        <v/>
      </c>
      <c r="O441" s="45">
        <f t="shared" si="213"/>
        <v>14.78999999999999</v>
      </c>
      <c r="P441" s="46">
        <f t="shared" si="214"/>
        <v>7.2649654388202247</v>
      </c>
      <c r="Q441" s="45">
        <f t="shared" si="215"/>
        <v>3.4999999999999876</v>
      </c>
      <c r="R441" s="45">
        <f t="shared" si="216"/>
        <v>18.289999999999978</v>
      </c>
      <c r="S441" s="46">
        <f t="shared" si="217"/>
        <v>10.764965438820212</v>
      </c>
    </row>
    <row r="442" spans="1:19" ht="15.75" x14ac:dyDescent="0.25">
      <c r="A442" s="126"/>
      <c r="B442" s="125"/>
      <c r="D442" s="126">
        <v>0.01</v>
      </c>
      <c r="E442" s="125">
        <f>TIME(17,49,0)</f>
        <v>0.74236111111111114</v>
      </c>
      <c r="F442" s="67">
        <f t="shared" si="206"/>
        <v>0.74236111111111114</v>
      </c>
      <c r="G442" s="125">
        <f>TIME(18,23,0)</f>
        <v>0.76597222222222217</v>
      </c>
      <c r="H442" t="str">
        <f t="shared" si="207"/>
        <v>18:23</v>
      </c>
      <c r="I442" s="44" t="str">
        <f t="shared" si="208"/>
        <v/>
      </c>
      <c r="J442" s="45">
        <f t="shared" si="209"/>
        <v>27.000000000000064</v>
      </c>
      <c r="K442" s="45">
        <f t="shared" si="210"/>
        <v>33.999999999999879</v>
      </c>
      <c r="L442" s="45">
        <f t="shared" si="211"/>
        <v>5</v>
      </c>
      <c r="M442" s="54">
        <f t="shared" ca="1" si="218"/>
        <v>0.60972222222222217</v>
      </c>
      <c r="N442" s="45" t="str">
        <f t="shared" si="212"/>
        <v/>
      </c>
      <c r="O442" s="45">
        <f t="shared" si="213"/>
        <v>8.235000000000019</v>
      </c>
      <c r="P442" s="46">
        <f t="shared" si="214"/>
        <v>3.890826073955064</v>
      </c>
      <c r="Q442" s="45">
        <f t="shared" si="215"/>
        <v>0.3399999999999988</v>
      </c>
      <c r="R442" s="45">
        <f t="shared" si="216"/>
        <v>8.5750000000000171</v>
      </c>
      <c r="S442" s="46">
        <f t="shared" si="217"/>
        <v>4.2308260739550629</v>
      </c>
    </row>
    <row r="443" spans="1:19" ht="15.75" x14ac:dyDescent="0.25">
      <c r="A443" s="126"/>
      <c r="B443" s="125"/>
      <c r="D443" s="126">
        <v>0.6</v>
      </c>
      <c r="E443" s="125">
        <f>TIME(18,50,0)</f>
        <v>0.78472222222222221</v>
      </c>
      <c r="F443" s="67">
        <f t="shared" si="206"/>
        <v>0.78472222222222221</v>
      </c>
      <c r="G443" s="125">
        <f>TIME(19,4,0)</f>
        <v>0.7944444444444444</v>
      </c>
      <c r="H443" t="str">
        <f t="shared" si="207"/>
        <v>19:04</v>
      </c>
      <c r="I443" s="44" t="str">
        <f t="shared" si="208"/>
        <v/>
      </c>
      <c r="J443" s="45">
        <f t="shared" si="209"/>
        <v>75.000000000000057</v>
      </c>
      <c r="K443" s="45">
        <f t="shared" si="210"/>
        <v>13.99999999999995</v>
      </c>
      <c r="L443" s="45">
        <f t="shared" si="211"/>
        <v>6</v>
      </c>
      <c r="M443" s="54">
        <f t="shared" ca="1" si="218"/>
        <v>0.60972222222222217</v>
      </c>
      <c r="N443" s="45" t="str">
        <f t="shared" si="212"/>
        <v/>
      </c>
      <c r="O443" s="45">
        <f t="shared" si="213"/>
        <v>60.00000000000005</v>
      </c>
      <c r="P443" s="46">
        <f t="shared" si="214"/>
        <v>58.728532314278986</v>
      </c>
      <c r="Q443" s="45">
        <f t="shared" si="215"/>
        <v>8.3999999999999702</v>
      </c>
      <c r="R443" s="45">
        <f t="shared" si="216"/>
        <v>68.40000000000002</v>
      </c>
      <c r="S443" s="46">
        <f t="shared" si="217"/>
        <v>67.128532314278957</v>
      </c>
    </row>
    <row r="444" spans="1:19" ht="15.75" x14ac:dyDescent="0.25">
      <c r="A444" s="126"/>
      <c r="B444" s="125"/>
      <c r="D444" s="126">
        <v>1</v>
      </c>
      <c r="E444" s="125">
        <f>TIME(20,19,0)</f>
        <v>0.84652777777777777</v>
      </c>
      <c r="F444" s="67">
        <f t="shared" si="206"/>
        <v>0.84652777777777777</v>
      </c>
      <c r="G444" s="125">
        <f>TIME(20,30,0)</f>
        <v>0.85416666666666663</v>
      </c>
      <c r="H444" t="str">
        <f t="shared" si="207"/>
        <v>20:30</v>
      </c>
      <c r="I444" s="44" t="str">
        <f t="shared" si="208"/>
        <v/>
      </c>
      <c r="J444" s="45">
        <f t="shared" si="209"/>
        <v>12.999999999999954</v>
      </c>
      <c r="K444" s="45">
        <f t="shared" si="210"/>
        <v>10.999999999999961</v>
      </c>
      <c r="L444" s="45">
        <f t="shared" si="211"/>
        <v>7</v>
      </c>
      <c r="M444" s="54">
        <f t="shared" ca="1" si="218"/>
        <v>0.60972222222222217</v>
      </c>
      <c r="N444" s="45" t="str">
        <f t="shared" si="212"/>
        <v/>
      </c>
      <c r="O444" s="45">
        <f t="shared" si="213"/>
        <v>110.4999999999996</v>
      </c>
      <c r="P444" s="46">
        <f t="shared" si="214"/>
        <v>70.331407024598803</v>
      </c>
      <c r="Q444" s="45">
        <f t="shared" si="215"/>
        <v>10.999999999999961</v>
      </c>
      <c r="R444" s="45">
        <f t="shared" si="216"/>
        <v>121.49999999999956</v>
      </c>
      <c r="S444" s="46">
        <f t="shared" si="217"/>
        <v>81.331407024598761</v>
      </c>
    </row>
    <row r="445" spans="1:19" ht="15.75" x14ac:dyDescent="0.25">
      <c r="A445" s="126"/>
      <c r="B445" s="125"/>
      <c r="D445" s="126">
        <v>16</v>
      </c>
      <c r="E445" s="125">
        <f>TIME(20,43,0)</f>
        <v>0.86319444444444438</v>
      </c>
      <c r="F445" s="67">
        <f t="shared" ref="F445:F463" si="219">E445</f>
        <v>0.86319444444444438</v>
      </c>
      <c r="G445" s="125">
        <f>TIME(20,50,0)</f>
        <v>0.86805555555555547</v>
      </c>
      <c r="H445" t="str">
        <f t="shared" ref="H445:H463" si="220">TEXT(G445,"h:mm")</f>
        <v>20:50</v>
      </c>
      <c r="I445" s="44" t="str">
        <f t="shared" si="208"/>
        <v/>
      </c>
      <c r="J445" s="45">
        <f t="shared" si="209"/>
        <v>9.0000000000001279</v>
      </c>
      <c r="K445" s="45">
        <f t="shared" si="210"/>
        <v>6.9999999999999751</v>
      </c>
      <c r="L445" s="45">
        <f t="shared" si="211"/>
        <v>8</v>
      </c>
      <c r="M445" s="54">
        <f t="shared" ca="1" si="218"/>
        <v>0.60972222222222217</v>
      </c>
      <c r="N445" s="45" t="str">
        <f t="shared" si="212"/>
        <v/>
      </c>
      <c r="O445" s="45">
        <f t="shared" si="213"/>
        <v>297.00000000000421</v>
      </c>
      <c r="P445" s="46">
        <f t="shared" si="214"/>
        <v>268.55433080117069</v>
      </c>
      <c r="Q445" s="45">
        <f t="shared" si="215"/>
        <v>111.9999999999996</v>
      </c>
      <c r="R445" s="45">
        <f t="shared" si="216"/>
        <v>409.00000000000381</v>
      </c>
      <c r="S445" s="46">
        <f t="shared" si="217"/>
        <v>380.55433080117029</v>
      </c>
    </row>
    <row r="446" spans="1:19" ht="15.75" x14ac:dyDescent="0.25">
      <c r="A446" s="124"/>
      <c r="B446" s="125"/>
      <c r="D446" s="126">
        <v>50</v>
      </c>
      <c r="E446" s="125">
        <f>TIME(20,59,0)</f>
        <v>0.87430555555555556</v>
      </c>
      <c r="F446" s="67">
        <f t="shared" si="219"/>
        <v>0.87430555555555556</v>
      </c>
      <c r="G446" s="125">
        <f>TIME(21,3,0)</f>
        <v>0.87708333333333333</v>
      </c>
      <c r="H446" t="str">
        <f t="shared" si="220"/>
        <v>21:03</v>
      </c>
      <c r="I446" s="44" t="str">
        <f t="shared" si="208"/>
        <v/>
      </c>
      <c r="J446" s="45">
        <f t="shared" si="209"/>
        <v>7.000000000000135</v>
      </c>
      <c r="K446" s="45">
        <f t="shared" si="210"/>
        <v>3.9999999999999858</v>
      </c>
      <c r="L446" s="45">
        <f t="shared" si="211"/>
        <v>9</v>
      </c>
      <c r="M446" s="54">
        <f t="shared" ca="1" si="218"/>
        <v>0.60972222222222217</v>
      </c>
      <c r="N446" s="45" t="str">
        <f t="shared" si="212"/>
        <v/>
      </c>
      <c r="O446" s="45">
        <f t="shared" si="213"/>
        <v>735.00000000001421</v>
      </c>
      <c r="P446" s="46">
        <f t="shared" si="214"/>
        <v>661.99499034100677</v>
      </c>
      <c r="Q446" s="45">
        <f t="shared" si="215"/>
        <v>199.99999999999929</v>
      </c>
      <c r="R446" s="45">
        <f t="shared" si="216"/>
        <v>935.00000000001353</v>
      </c>
      <c r="S446" s="46">
        <f t="shared" si="217"/>
        <v>861.99499034100609</v>
      </c>
    </row>
    <row r="447" spans="1:19" ht="15.75" x14ac:dyDescent="0.25">
      <c r="A447" s="126"/>
      <c r="B447" s="125"/>
      <c r="D447" s="126">
        <v>160</v>
      </c>
      <c r="E447" s="125">
        <f>TIME(21,10,0)</f>
        <v>0.88194444444444453</v>
      </c>
      <c r="F447" s="67">
        <f t="shared" si="219"/>
        <v>0.88194444444444453</v>
      </c>
      <c r="G447" s="125">
        <f>TIME(21,13,0)</f>
        <v>0.88402777777777775</v>
      </c>
      <c r="H447" t="str">
        <f t="shared" si="220"/>
        <v>21:13</v>
      </c>
      <c r="I447" s="44" t="str">
        <f t="shared" si="208"/>
        <v/>
      </c>
      <c r="J447" s="45">
        <f t="shared" si="209"/>
        <v>1.0000000000001563</v>
      </c>
      <c r="K447" s="45">
        <f t="shared" si="210"/>
        <v>2.9999999999998295</v>
      </c>
      <c r="L447" s="45">
        <f t="shared" si="211"/>
        <v>10</v>
      </c>
      <c r="M447" s="54">
        <f t="shared" ca="1" si="218"/>
        <v>0.60972222222222217</v>
      </c>
      <c r="N447" s="45" t="str">
        <f t="shared" si="212"/>
        <v/>
      </c>
      <c r="O447" s="45">
        <f t="shared" si="213"/>
        <v>180.00000000002814</v>
      </c>
      <c r="P447" s="46">
        <f t="shared" si="214"/>
        <v>179.25680571316627</v>
      </c>
      <c r="Q447" s="45">
        <f t="shared" si="215"/>
        <v>479.99999999997272</v>
      </c>
      <c r="R447" s="45">
        <f t="shared" si="216"/>
        <v>660.00000000000091</v>
      </c>
      <c r="S447" s="46">
        <f t="shared" si="217"/>
        <v>659.25680571313899</v>
      </c>
    </row>
    <row r="448" spans="1:19" ht="15.75" x14ac:dyDescent="0.25">
      <c r="A448" s="126"/>
      <c r="B448" s="125"/>
      <c r="D448" s="126">
        <v>200</v>
      </c>
      <c r="E448" s="125">
        <f>TIME(21,14,0)</f>
        <v>0.8847222222222223</v>
      </c>
      <c r="F448" s="67">
        <f t="shared" si="219"/>
        <v>0.8847222222222223</v>
      </c>
      <c r="G448" s="125">
        <f>TIME(21,38,0)</f>
        <v>0.90138888888888891</v>
      </c>
      <c r="H448" t="str">
        <f t="shared" si="220"/>
        <v>21:38</v>
      </c>
      <c r="I448" s="44">
        <f t="shared" si="208"/>
        <v>0.90486111111111112</v>
      </c>
      <c r="J448" s="45" t="str">
        <f t="shared" si="209"/>
        <v/>
      </c>
      <c r="K448" s="45">
        <f t="shared" si="210"/>
        <v>23.999999999999915</v>
      </c>
      <c r="L448" s="45">
        <f t="shared" si="211"/>
        <v>11</v>
      </c>
      <c r="M448" s="54">
        <f t="shared" ca="1" si="218"/>
        <v>0.60972222222222217</v>
      </c>
      <c r="N448" s="45" t="e">
        <f t="shared" ca="1" si="212"/>
        <v>#VALUE!</v>
      </c>
      <c r="O448" s="45">
        <f t="shared" si="213"/>
        <v>500</v>
      </c>
      <c r="P448" s="46">
        <f t="shared" si="214"/>
        <v>52.318172546220183</v>
      </c>
      <c r="Q448" s="45">
        <f t="shared" si="215"/>
        <v>4799.9999999999827</v>
      </c>
      <c r="R448" s="45">
        <f t="shared" si="216"/>
        <v>5299.9999999999827</v>
      </c>
      <c r="S448" s="46">
        <f t="shared" si="217"/>
        <v>4852.3181725462027</v>
      </c>
    </row>
    <row r="449" spans="1:19" ht="15.75" x14ac:dyDescent="0.25">
      <c r="A449" s="124">
        <v>36606</v>
      </c>
      <c r="B449" s="125">
        <f>TIME(9,47,0)</f>
        <v>0.40763888888888888</v>
      </c>
      <c r="D449" s="126">
        <v>0.01</v>
      </c>
      <c r="E449" s="125">
        <f>TIME(10,32,0)</f>
        <v>0.43888888888888888</v>
      </c>
      <c r="F449" s="67">
        <f t="shared" si="219"/>
        <v>0.43888888888888888</v>
      </c>
      <c r="G449" s="125">
        <f>TIME(10,42,0)</f>
        <v>0.4458333333333333</v>
      </c>
      <c r="H449" t="str">
        <f t="shared" si="220"/>
        <v>10:42</v>
      </c>
      <c r="I449" s="44" t="str">
        <f t="shared" si="208"/>
        <v/>
      </c>
      <c r="J449" s="45">
        <f t="shared" si="209"/>
        <v>5.0000000000000622</v>
      </c>
      <c r="K449" s="45">
        <f t="shared" si="210"/>
        <v>9.9999999999999645</v>
      </c>
      <c r="L449" s="45">
        <f t="shared" si="211"/>
        <v>1</v>
      </c>
      <c r="M449" s="54">
        <f t="shared" ca="1" si="218"/>
        <v>0.40763888888888888</v>
      </c>
      <c r="N449" s="45" t="str">
        <f t="shared" si="212"/>
        <v/>
      </c>
      <c r="O449" s="45">
        <f t="shared" si="213"/>
        <v>0.27500000000000341</v>
      </c>
      <c r="P449" s="46">
        <f t="shared" si="214"/>
        <v>0.19544015550864224</v>
      </c>
      <c r="Q449" s="45">
        <f t="shared" si="215"/>
        <v>9.9999999999999645E-2</v>
      </c>
      <c r="R449" s="45">
        <f t="shared" si="216"/>
        <v>0.37500000000000305</v>
      </c>
      <c r="S449" s="46">
        <f t="shared" si="217"/>
        <v>0.29544015550864189</v>
      </c>
    </row>
    <row r="450" spans="1:19" ht="15.75" x14ac:dyDescent="0.25">
      <c r="A450" s="124"/>
      <c r="B450" s="125"/>
      <c r="D450" s="126">
        <v>0.1</v>
      </c>
      <c r="E450" s="125">
        <f>TIME(10,47,0)</f>
        <v>0.44930555555555557</v>
      </c>
      <c r="F450" s="67">
        <f t="shared" si="219"/>
        <v>0.44930555555555557</v>
      </c>
      <c r="G450" s="125">
        <f>TIME(11,5,0)</f>
        <v>0.46180555555555558</v>
      </c>
      <c r="H450" t="str">
        <f t="shared" si="220"/>
        <v>11:05</v>
      </c>
      <c r="I450" s="44" t="str">
        <f t="shared" si="208"/>
        <v/>
      </c>
      <c r="J450" s="45">
        <f t="shared" si="209"/>
        <v>8.9999999999998881</v>
      </c>
      <c r="K450" s="45">
        <f t="shared" si="210"/>
        <v>18.000000000000014</v>
      </c>
      <c r="L450" s="45">
        <f t="shared" si="211"/>
        <v>2</v>
      </c>
      <c r="M450" s="54">
        <f t="shared" ca="1" si="218"/>
        <v>0.40763888888888888</v>
      </c>
      <c r="N450" s="45" t="str">
        <f t="shared" si="212"/>
        <v/>
      </c>
      <c r="O450" s="45">
        <f t="shared" si="213"/>
        <v>225.4499999999972</v>
      </c>
      <c r="P450" s="46">
        <f t="shared" si="214"/>
        <v>72.265332598916629</v>
      </c>
      <c r="Q450" s="45">
        <f t="shared" si="215"/>
        <v>1.8000000000000016</v>
      </c>
      <c r="R450" s="45">
        <f t="shared" si="216"/>
        <v>227.24999999999721</v>
      </c>
      <c r="S450" s="46">
        <f t="shared" si="217"/>
        <v>74.065332598916626</v>
      </c>
    </row>
    <row r="451" spans="1:19" ht="15.75" x14ac:dyDescent="0.25">
      <c r="A451" s="126"/>
      <c r="B451" s="125"/>
      <c r="D451" s="126">
        <v>50</v>
      </c>
      <c r="E451" s="125">
        <f>TIME(11,14,0)</f>
        <v>0.4680555555555555</v>
      </c>
      <c r="F451" s="67">
        <f t="shared" si="219"/>
        <v>0.4680555555555555</v>
      </c>
      <c r="G451" s="125">
        <f>TIME(11,26,0)</f>
        <v>0.47638888888888892</v>
      </c>
      <c r="H451" t="str">
        <f t="shared" si="220"/>
        <v>11:26</v>
      </c>
      <c r="I451" s="44">
        <f t="shared" si="208"/>
        <v>0.47986111111111113</v>
      </c>
      <c r="J451" s="45" t="str">
        <f t="shared" si="209"/>
        <v/>
      </c>
      <c r="K451" s="45">
        <f t="shared" si="210"/>
        <v>12.000000000000117</v>
      </c>
      <c r="L451" s="45">
        <f t="shared" si="211"/>
        <v>3</v>
      </c>
      <c r="M451" s="54">
        <f t="shared" ca="1" si="218"/>
        <v>0.40763888888888888</v>
      </c>
      <c r="N451" s="45" t="e">
        <f t="shared" ca="1" si="212"/>
        <v>#VALUE!</v>
      </c>
      <c r="O451" s="45">
        <f t="shared" si="213"/>
        <v>125</v>
      </c>
      <c r="P451" s="46">
        <f t="shared" si="214"/>
        <v>14.102364719732718</v>
      </c>
      <c r="Q451" s="45">
        <f t="shared" si="215"/>
        <v>600.00000000000591</v>
      </c>
      <c r="R451" s="45">
        <f t="shared" si="216"/>
        <v>725.00000000000591</v>
      </c>
      <c r="S451" s="46">
        <f t="shared" si="217"/>
        <v>614.1023647197386</v>
      </c>
    </row>
    <row r="452" spans="1:19" ht="15.75" x14ac:dyDescent="0.25">
      <c r="A452" s="124">
        <v>36606</v>
      </c>
      <c r="B452" s="125">
        <f>TIME(13,37,0)</f>
        <v>0.56736111111111109</v>
      </c>
      <c r="D452" s="126">
        <v>0.01</v>
      </c>
      <c r="E452" s="125">
        <f>TIME(14,29,0)</f>
        <v>0.60347222222222219</v>
      </c>
      <c r="F452" s="67">
        <f t="shared" si="219"/>
        <v>0.60347222222222219</v>
      </c>
      <c r="G452" s="125">
        <f>TIME(14,33,0)</f>
        <v>0.60625000000000007</v>
      </c>
      <c r="H452" t="str">
        <f t="shared" si="220"/>
        <v>14:33</v>
      </c>
      <c r="I452" s="44" t="str">
        <f t="shared" si="208"/>
        <v/>
      </c>
      <c r="J452" s="45">
        <f t="shared" si="209"/>
        <v>2.9999999999998295</v>
      </c>
      <c r="K452" s="45">
        <f t="shared" si="210"/>
        <v>4.0000000000001457</v>
      </c>
      <c r="L452" s="45">
        <f t="shared" si="211"/>
        <v>1</v>
      </c>
      <c r="M452" s="54">
        <f t="shared" ca="1" si="218"/>
        <v>0.56736111111111109</v>
      </c>
      <c r="N452" s="45" t="str">
        <f t="shared" si="212"/>
        <v/>
      </c>
      <c r="O452" s="45">
        <f t="shared" si="213"/>
        <v>3.5999999999997957E-2</v>
      </c>
      <c r="P452" s="46">
        <f t="shared" si="214"/>
        <v>3.5667189351856796E-2</v>
      </c>
      <c r="Q452" s="45">
        <f t="shared" si="215"/>
        <v>4.0000000000001458E-2</v>
      </c>
      <c r="R452" s="45">
        <f t="shared" si="216"/>
        <v>7.5999999999999415E-2</v>
      </c>
      <c r="S452" s="46">
        <f t="shared" si="217"/>
        <v>7.5667189351858261E-2</v>
      </c>
    </row>
    <row r="453" spans="1:19" ht="15.75" x14ac:dyDescent="0.25">
      <c r="A453" s="124"/>
      <c r="B453" s="125"/>
      <c r="D453" s="126">
        <v>1.4E-2</v>
      </c>
      <c r="E453" s="125">
        <f>TIME(14,36,0)</f>
        <v>0.60833333333333328</v>
      </c>
      <c r="F453" s="67">
        <f t="shared" si="219"/>
        <v>0.60833333333333328</v>
      </c>
      <c r="G453" s="125">
        <f>TIME(14,40,0)</f>
        <v>0.61111111111111105</v>
      </c>
      <c r="H453" t="str">
        <f t="shared" si="220"/>
        <v>14:40</v>
      </c>
      <c r="I453" s="44" t="str">
        <f t="shared" si="208"/>
        <v/>
      </c>
      <c r="J453" s="45">
        <f t="shared" si="209"/>
        <v>6.0000000000001386</v>
      </c>
      <c r="K453" s="45">
        <f t="shared" si="210"/>
        <v>3.9999999999999858</v>
      </c>
      <c r="L453" s="45">
        <f t="shared" si="211"/>
        <v>2</v>
      </c>
      <c r="M453" s="54">
        <f t="shared" ca="1" si="218"/>
        <v>0.56736111111111109</v>
      </c>
      <c r="N453" s="45" t="str">
        <f t="shared" si="212"/>
        <v/>
      </c>
      <c r="O453" s="45">
        <f t="shared" si="213"/>
        <v>0.10200000000000237</v>
      </c>
      <c r="P453" s="46">
        <f t="shared" si="214"/>
        <v>0.10093830094906274</v>
      </c>
      <c r="Q453" s="45">
        <f t="shared" si="215"/>
        <v>5.59999999999998E-2</v>
      </c>
      <c r="R453" s="45">
        <f t="shared" si="216"/>
        <v>0.15800000000000217</v>
      </c>
      <c r="S453" s="46">
        <f t="shared" si="217"/>
        <v>0.15693830094906253</v>
      </c>
    </row>
    <row r="454" spans="1:19" ht="15.75" x14ac:dyDescent="0.25">
      <c r="A454" s="126"/>
      <c r="B454" s="125"/>
      <c r="D454" s="126">
        <v>0.02</v>
      </c>
      <c r="E454" s="125">
        <f>TIME(14,46,0)</f>
        <v>0.61527777777777781</v>
      </c>
      <c r="F454" s="67">
        <f t="shared" si="219"/>
        <v>0.61527777777777781</v>
      </c>
      <c r="G454" s="125">
        <f>TIME(14,52,0)</f>
        <v>0.61944444444444446</v>
      </c>
      <c r="H454" t="str">
        <f t="shared" si="220"/>
        <v>14:52</v>
      </c>
      <c r="I454" s="44">
        <f t="shared" si="208"/>
        <v>0.62291666666666667</v>
      </c>
      <c r="J454" s="45" t="str">
        <f t="shared" si="209"/>
        <v/>
      </c>
      <c r="K454" s="45">
        <f t="shared" si="210"/>
        <v>5.9999999999999787</v>
      </c>
      <c r="L454" s="45">
        <f t="shared" si="211"/>
        <v>3</v>
      </c>
      <c r="M454" s="54">
        <f t="shared" ca="1" si="218"/>
        <v>0.56736111111111109</v>
      </c>
      <c r="N454" s="45" t="e">
        <f t="shared" ca="1" si="212"/>
        <v>#VALUE!</v>
      </c>
      <c r="O454" s="45">
        <f t="shared" si="213"/>
        <v>0.05</v>
      </c>
      <c r="P454" s="46">
        <f t="shared" si="214"/>
        <v>1.0096958881694557E-2</v>
      </c>
      <c r="Q454" s="45">
        <f t="shared" si="215"/>
        <v>0.11999999999999958</v>
      </c>
      <c r="R454" s="45">
        <f t="shared" si="216"/>
        <v>0.1699999999999996</v>
      </c>
      <c r="S454" s="46">
        <f t="shared" si="217"/>
        <v>0.13009695888169415</v>
      </c>
    </row>
    <row r="455" spans="1:19" ht="15.75" x14ac:dyDescent="0.25">
      <c r="A455" s="124">
        <v>36607</v>
      </c>
      <c r="B455" s="125">
        <f>TIME(9,18,0)</f>
        <v>0.38750000000000001</v>
      </c>
      <c r="D455" s="126">
        <v>0.01</v>
      </c>
      <c r="E455" s="125">
        <f>TIME(9,56,0)</f>
        <v>0.41388888888888892</v>
      </c>
      <c r="F455" s="67">
        <f t="shared" si="219"/>
        <v>0.41388888888888892</v>
      </c>
      <c r="G455" s="125">
        <f>TIME(9,58,0)</f>
        <v>0.4152777777777778</v>
      </c>
      <c r="H455" t="str">
        <f t="shared" si="220"/>
        <v>9:58</v>
      </c>
      <c r="I455" s="44" t="str">
        <f t="shared" si="208"/>
        <v/>
      </c>
      <c r="J455" s="45">
        <f t="shared" si="209"/>
        <v>3.9999999999999858</v>
      </c>
      <c r="K455" s="45">
        <f t="shared" si="210"/>
        <v>1.9999999999999929</v>
      </c>
      <c r="L455" s="45">
        <f t="shared" si="211"/>
        <v>1</v>
      </c>
      <c r="M455" s="54">
        <f t="shared" ca="1" si="218"/>
        <v>0.38750000000000001</v>
      </c>
      <c r="N455" s="45" t="str">
        <f t="shared" si="212"/>
        <v/>
      </c>
      <c r="O455" s="45">
        <f t="shared" si="213"/>
        <v>0.21999999999999922</v>
      </c>
      <c r="P455" s="46">
        <f t="shared" si="214"/>
        <v>0.15635212440691129</v>
      </c>
      <c r="Q455" s="45">
        <f t="shared" si="215"/>
        <v>1.9999999999999931E-2</v>
      </c>
      <c r="R455" s="45">
        <f t="shared" si="216"/>
        <v>0.23999999999999916</v>
      </c>
      <c r="S455" s="46">
        <f t="shared" si="217"/>
        <v>0.17635212440691123</v>
      </c>
    </row>
    <row r="456" spans="1:19" ht="15.75" x14ac:dyDescent="0.25">
      <c r="A456" s="124"/>
      <c r="B456" s="125"/>
      <c r="D456" s="126">
        <v>0.1</v>
      </c>
      <c r="E456" s="125">
        <f>TIME(10,2,0)</f>
        <v>0.41805555555555557</v>
      </c>
      <c r="F456" s="67">
        <f t="shared" si="219"/>
        <v>0.41805555555555557</v>
      </c>
      <c r="G456" s="125">
        <f>TIME(10,31,0)</f>
        <v>0.4381944444444445</v>
      </c>
      <c r="H456" t="str">
        <f t="shared" si="220"/>
        <v>10:31</v>
      </c>
      <c r="I456" s="44" t="str">
        <f t="shared" si="208"/>
        <v/>
      </c>
      <c r="J456" s="45">
        <f t="shared" si="209"/>
        <v>6.9999999999998952</v>
      </c>
      <c r="K456" s="45">
        <f t="shared" si="210"/>
        <v>29.000000000000057</v>
      </c>
      <c r="L456" s="45">
        <f t="shared" si="211"/>
        <v>2</v>
      </c>
      <c r="M456" s="54">
        <f t="shared" ca="1" si="218"/>
        <v>0.38750000000000001</v>
      </c>
      <c r="N456" s="45" t="str">
        <f t="shared" si="212"/>
        <v/>
      </c>
      <c r="O456" s="45">
        <f t="shared" si="213"/>
        <v>7.3499999999998904</v>
      </c>
      <c r="P456" s="46">
        <f t="shared" si="214"/>
        <v>4.4396631481356499</v>
      </c>
      <c r="Q456" s="45">
        <f t="shared" si="215"/>
        <v>2.9000000000000057</v>
      </c>
      <c r="R456" s="45">
        <f t="shared" si="216"/>
        <v>10.249999999999897</v>
      </c>
      <c r="S456" s="46">
        <f t="shared" si="217"/>
        <v>7.3396631481356556</v>
      </c>
    </row>
    <row r="457" spans="1:19" ht="15.75" x14ac:dyDescent="0.25">
      <c r="A457" s="124"/>
      <c r="B457" s="125"/>
      <c r="D457" s="126">
        <v>2</v>
      </c>
      <c r="E457" s="125">
        <f>TIME(10,38,0)</f>
        <v>0.44305555555555554</v>
      </c>
      <c r="F457" s="67">
        <f t="shared" si="219"/>
        <v>0.44305555555555554</v>
      </c>
      <c r="G457" s="125">
        <f>TIME(10,56,0)</f>
        <v>0.45555555555555555</v>
      </c>
      <c r="H457" t="str">
        <f t="shared" si="220"/>
        <v>10:56</v>
      </c>
      <c r="I457" s="44" t="str">
        <f t="shared" si="208"/>
        <v/>
      </c>
      <c r="J457" s="45">
        <f t="shared" si="209"/>
        <v>174.99999999999994</v>
      </c>
      <c r="K457" s="45">
        <f t="shared" si="210"/>
        <v>18.000000000000014</v>
      </c>
      <c r="L457" s="45">
        <f t="shared" si="211"/>
        <v>3</v>
      </c>
      <c r="M457" s="54">
        <f t="shared" ca="1" si="218"/>
        <v>0.38750000000000001</v>
      </c>
      <c r="N457" s="45" t="str">
        <f t="shared" si="212"/>
        <v/>
      </c>
      <c r="O457" s="45">
        <f t="shared" si="213"/>
        <v>1924.9999999999993</v>
      </c>
      <c r="P457" s="46">
        <f t="shared" si="214"/>
        <v>1368.0278853523021</v>
      </c>
      <c r="Q457" s="45">
        <f t="shared" si="215"/>
        <v>36.000000000000028</v>
      </c>
      <c r="R457" s="45">
        <f t="shared" si="216"/>
        <v>1960.9999999999993</v>
      </c>
      <c r="S457" s="46">
        <f t="shared" si="217"/>
        <v>1404.0278853523021</v>
      </c>
    </row>
    <row r="458" spans="1:19" ht="15.75" x14ac:dyDescent="0.25">
      <c r="A458" s="124"/>
      <c r="B458" s="125"/>
      <c r="D458" s="126">
        <v>20</v>
      </c>
      <c r="E458" s="125">
        <f>TIME(13,51,0)</f>
        <v>0.57708333333333328</v>
      </c>
      <c r="F458" s="67">
        <f t="shared" si="219"/>
        <v>0.57708333333333328</v>
      </c>
      <c r="G458" s="125">
        <f>TIME(15,23,0)</f>
        <v>0.64097222222222217</v>
      </c>
      <c r="H458" t="str">
        <f t="shared" si="220"/>
        <v>15:23</v>
      </c>
      <c r="I458" s="44">
        <f t="shared" si="208"/>
        <v>0.64444444444444438</v>
      </c>
      <c r="J458" s="45" t="str">
        <f t="shared" si="209"/>
        <v/>
      </c>
      <c r="K458" s="45">
        <f t="shared" si="210"/>
        <v>92</v>
      </c>
      <c r="L458" s="45">
        <f t="shared" si="211"/>
        <v>4</v>
      </c>
      <c r="M458" s="54">
        <f t="shared" ca="1" si="218"/>
        <v>0.38750000000000001</v>
      </c>
      <c r="N458" s="45" t="e">
        <f t="shared" ca="1" si="212"/>
        <v>#VALUE!</v>
      </c>
      <c r="O458" s="45">
        <f t="shared" si="213"/>
        <v>50</v>
      </c>
      <c r="P458" s="46">
        <f t="shared" si="214"/>
        <v>5.9484036251947776</v>
      </c>
      <c r="Q458" s="45">
        <f t="shared" si="215"/>
        <v>1840</v>
      </c>
      <c r="R458" s="45">
        <f t="shared" si="216"/>
        <v>1890</v>
      </c>
      <c r="S458" s="46">
        <f t="shared" si="217"/>
        <v>1845.9484036251947</v>
      </c>
    </row>
    <row r="459" spans="1:19" ht="15.75" x14ac:dyDescent="0.25">
      <c r="A459" s="124">
        <v>36608</v>
      </c>
      <c r="B459" s="125">
        <f>TIME(13,34,0)</f>
        <v>0.56527777777777777</v>
      </c>
      <c r="D459" s="126">
        <v>0.01</v>
      </c>
      <c r="E459" s="125">
        <f>TIME(14,32,0)</f>
        <v>0.60555555555555551</v>
      </c>
      <c r="F459" s="67">
        <f t="shared" si="219"/>
        <v>0.60555555555555551</v>
      </c>
      <c r="G459" s="125">
        <f>TIME(14,41,0)</f>
        <v>0.6118055555555556</v>
      </c>
      <c r="H459" t="str">
        <f t="shared" si="220"/>
        <v>14:41</v>
      </c>
      <c r="I459" s="44" t="str">
        <f t="shared" si="208"/>
        <v/>
      </c>
      <c r="J459" s="45">
        <f t="shared" si="209"/>
        <v>2.9999999999998295</v>
      </c>
      <c r="K459" s="45">
        <f t="shared" si="210"/>
        <v>9.0000000000001279</v>
      </c>
      <c r="L459" s="45">
        <f t="shared" si="211"/>
        <v>1</v>
      </c>
      <c r="M459" s="54">
        <f t="shared" ca="1" si="218"/>
        <v>0.56527777777777777</v>
      </c>
      <c r="N459" s="45" t="str">
        <f t="shared" si="212"/>
        <v/>
      </c>
      <c r="O459" s="45">
        <f t="shared" si="213"/>
        <v>3.5999999999997957E-2</v>
      </c>
      <c r="P459" s="46">
        <f t="shared" si="214"/>
        <v>3.5667189351856796E-2</v>
      </c>
      <c r="Q459" s="45">
        <f t="shared" si="215"/>
        <v>9.0000000000001287E-2</v>
      </c>
      <c r="R459" s="45">
        <f t="shared" si="216"/>
        <v>0.12599999999999925</v>
      </c>
      <c r="S459" s="46">
        <f t="shared" si="217"/>
        <v>0.12566718935185808</v>
      </c>
    </row>
    <row r="460" spans="1:19" ht="15.75" x14ac:dyDescent="0.25">
      <c r="A460" s="124"/>
      <c r="B460" s="125"/>
      <c r="D460" s="126">
        <v>1.4E-2</v>
      </c>
      <c r="E460" s="125">
        <f>TIME(14,44,0)</f>
        <v>0.61388888888888882</v>
      </c>
      <c r="F460" s="67">
        <f t="shared" si="219"/>
        <v>0.61388888888888882</v>
      </c>
      <c r="G460" s="125">
        <f>TIME(14,48,0)</f>
        <v>0.6166666666666667</v>
      </c>
      <c r="H460" t="str">
        <f t="shared" si="220"/>
        <v>14:48</v>
      </c>
      <c r="I460" s="44" t="str">
        <f t="shared" si="208"/>
        <v/>
      </c>
      <c r="J460" s="45">
        <f t="shared" si="209"/>
        <v>2.9999999999999893</v>
      </c>
      <c r="K460" s="45">
        <f t="shared" si="210"/>
        <v>4.0000000000001457</v>
      </c>
      <c r="L460" s="45">
        <f t="shared" si="211"/>
        <v>2</v>
      </c>
      <c r="M460" s="54">
        <f t="shared" ca="1" si="218"/>
        <v>0.56527777777777777</v>
      </c>
      <c r="N460" s="45" t="str">
        <f t="shared" si="212"/>
        <v/>
      </c>
      <c r="O460" s="45">
        <f t="shared" si="213"/>
        <v>5.0999999999999823E-2</v>
      </c>
      <c r="P460" s="46">
        <f t="shared" si="214"/>
        <v>5.0469150474530031E-2</v>
      </c>
      <c r="Q460" s="45">
        <f t="shared" si="215"/>
        <v>5.6000000000002041E-2</v>
      </c>
      <c r="R460" s="45">
        <f t="shared" si="216"/>
        <v>0.10700000000000187</v>
      </c>
      <c r="S460" s="46">
        <f t="shared" si="217"/>
        <v>0.10646915047453206</v>
      </c>
    </row>
    <row r="461" spans="1:19" ht="15.75" x14ac:dyDescent="0.25">
      <c r="A461" s="124"/>
      <c r="B461" s="125"/>
      <c r="D461" s="126">
        <v>0.02</v>
      </c>
      <c r="E461" s="125">
        <f>TIME(14,51,0)</f>
        <v>0.61875000000000002</v>
      </c>
      <c r="F461" s="67">
        <f t="shared" si="219"/>
        <v>0.61875000000000002</v>
      </c>
      <c r="G461" s="125">
        <f>TIME(14,54,0)</f>
        <v>0.62083333333333335</v>
      </c>
      <c r="H461" t="str">
        <f t="shared" si="220"/>
        <v>14:54</v>
      </c>
      <c r="I461" s="44">
        <f t="shared" si="208"/>
        <v>0.62430555555555556</v>
      </c>
      <c r="J461" s="45" t="str">
        <f t="shared" si="209"/>
        <v/>
      </c>
      <c r="K461" s="45">
        <f t="shared" si="210"/>
        <v>2.9999999999999893</v>
      </c>
      <c r="L461" s="45">
        <f t="shared" si="211"/>
        <v>3</v>
      </c>
      <c r="M461" s="54">
        <f t="shared" ca="1" si="218"/>
        <v>0.56527777777777777</v>
      </c>
      <c r="N461" s="45" t="e">
        <f t="shared" ca="1" si="212"/>
        <v>#VALUE!</v>
      </c>
      <c r="O461" s="45">
        <f t="shared" si="213"/>
        <v>0.05</v>
      </c>
      <c r="P461" s="46">
        <f t="shared" si="214"/>
        <v>1.0096958881694557E-2</v>
      </c>
      <c r="Q461" s="45">
        <f t="shared" si="215"/>
        <v>5.999999999999979E-2</v>
      </c>
      <c r="R461" s="45">
        <f t="shared" si="216"/>
        <v>0.10999999999999979</v>
      </c>
      <c r="S461" s="46">
        <f t="shared" si="217"/>
        <v>7.0096958881694343E-2</v>
      </c>
    </row>
    <row r="462" spans="1:19" ht="15.75" x14ac:dyDescent="0.25">
      <c r="A462" s="124">
        <v>36611</v>
      </c>
      <c r="B462" s="125">
        <f>TIME(16,56,0)</f>
        <v>0.7055555555555556</v>
      </c>
      <c r="D462" s="126">
        <v>0.01</v>
      </c>
      <c r="E462" s="125">
        <f>TIME(17,31,0)</f>
        <v>0.72986111111111107</v>
      </c>
      <c r="F462" s="67">
        <f t="shared" si="219"/>
        <v>0.72986111111111107</v>
      </c>
      <c r="G462" s="125">
        <f>TIME(17,35,0)</f>
        <v>0.73263888888888884</v>
      </c>
      <c r="H462" t="str">
        <f t="shared" si="220"/>
        <v>17:35</v>
      </c>
      <c r="I462" s="44" t="str">
        <f t="shared" si="208"/>
        <v/>
      </c>
      <c r="J462" s="45">
        <f t="shared" si="209"/>
        <v>14.999999999999947</v>
      </c>
      <c r="K462" s="45">
        <f t="shared" si="210"/>
        <v>3.9999999999999858</v>
      </c>
      <c r="L462" s="45">
        <f t="shared" si="211"/>
        <v>1</v>
      </c>
      <c r="M462" s="54">
        <f t="shared" ca="1" si="218"/>
        <v>0.7055555555555556</v>
      </c>
      <c r="N462" s="45" t="str">
        <f t="shared" si="212"/>
        <v/>
      </c>
      <c r="O462" s="45">
        <f t="shared" si="213"/>
        <v>750.07499999999732</v>
      </c>
      <c r="P462" s="46">
        <f t="shared" si="214"/>
        <v>162.84591248247162</v>
      </c>
      <c r="Q462" s="45">
        <f t="shared" si="215"/>
        <v>3.9999999999999862E-2</v>
      </c>
      <c r="R462" s="45">
        <f t="shared" si="216"/>
        <v>750.11499999999728</v>
      </c>
      <c r="S462" s="46">
        <f t="shared" si="217"/>
        <v>162.88591248247161</v>
      </c>
    </row>
    <row r="463" spans="1:19" ht="15.75" x14ac:dyDescent="0.25">
      <c r="D463" s="126">
        <v>100</v>
      </c>
      <c r="E463" s="125">
        <f>TIME(17,50,0)</f>
        <v>0.74305555555555547</v>
      </c>
      <c r="F463" s="67">
        <f t="shared" si="219"/>
        <v>0.74305555555555547</v>
      </c>
      <c r="G463" s="125">
        <f>TIME(18,59,0)</f>
        <v>0.7909722222222223</v>
      </c>
      <c r="H463" t="str">
        <f t="shared" si="220"/>
        <v>18:59</v>
      </c>
      <c r="I463" s="44">
        <f t="shared" si="208"/>
        <v>0.79444444444444451</v>
      </c>
      <c r="J463" s="45" t="str">
        <f t="shared" si="209"/>
        <v/>
      </c>
      <c r="K463" s="45">
        <f t="shared" si="210"/>
        <v>69.000000000000227</v>
      </c>
      <c r="L463" s="45">
        <f t="shared" si="211"/>
        <v>2</v>
      </c>
      <c r="M463" s="54">
        <f t="shared" ca="1" si="218"/>
        <v>0.7055555555555556</v>
      </c>
      <c r="N463" s="45" t="e">
        <f t="shared" ca="1" si="212"/>
        <v>#VALUE!</v>
      </c>
      <c r="O463" s="45">
        <f t="shared" si="213"/>
        <v>250</v>
      </c>
      <c r="P463" s="46">
        <f t="shared" si="214"/>
        <v>27.143420404993254</v>
      </c>
      <c r="Q463" s="45">
        <f t="shared" si="215"/>
        <v>6900.0000000000227</v>
      </c>
      <c r="R463" s="45">
        <f t="shared" si="216"/>
        <v>7150.0000000000227</v>
      </c>
      <c r="S463" s="46">
        <f t="shared" si="217"/>
        <v>6927.1434204050156</v>
      </c>
    </row>
  </sheetData>
  <conditionalFormatting sqref="I2:N463">
    <cfRule type="cellIs" dxfId="12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55492-6961-4025-806F-0AAB495694A3}">
  <sheetPr codeName="Sheet11"/>
  <dimension ref="A1:S262"/>
  <sheetViews>
    <sheetView zoomScaleNormal="100" workbookViewId="0">
      <selection activeCell="U234" sqref="U234"/>
    </sheetView>
  </sheetViews>
  <sheetFormatPr defaultRowHeight="15" x14ac:dyDescent="0.25"/>
  <cols>
    <col min="1" max="1" width="10.85546875" bestFit="1" customWidth="1"/>
    <col min="2" max="2" width="11.28515625" style="71" customWidth="1"/>
    <col min="6" max="6" width="11.5703125" style="67" bestFit="1" customWidth="1"/>
    <col min="8" max="8" width="11.5703125" style="67" bestFit="1" customWidth="1"/>
    <col min="9" max="9" width="12" customWidth="1"/>
    <col min="10" max="10" width="12.28515625" customWidth="1"/>
    <col min="11" max="11" width="11.5703125" bestFit="1" customWidth="1"/>
    <col min="15" max="15" width="12.28515625" customWidth="1"/>
    <col min="16" max="16" width="13.28515625" customWidth="1"/>
    <col min="18" max="18" width="12.5703125" customWidth="1"/>
    <col min="19" max="19" width="14" customWidth="1"/>
  </cols>
  <sheetData>
    <row r="1" spans="1:19" ht="30" x14ac:dyDescent="0.25">
      <c r="A1" s="13" t="s">
        <v>0</v>
      </c>
      <c r="B1" s="92" t="s">
        <v>1</v>
      </c>
      <c r="C1" s="92" t="s">
        <v>2</v>
      </c>
      <c r="D1" s="92" t="s">
        <v>3</v>
      </c>
      <c r="E1" s="92" t="s">
        <v>4</v>
      </c>
      <c r="F1" s="43" t="s">
        <v>4</v>
      </c>
      <c r="G1" s="92" t="s">
        <v>5</v>
      </c>
      <c r="H1" s="43" t="s">
        <v>6</v>
      </c>
      <c r="I1" s="92" t="s">
        <v>7</v>
      </c>
      <c r="J1" s="92" t="s">
        <v>8</v>
      </c>
      <c r="K1" s="92" t="s">
        <v>9</v>
      </c>
      <c r="L1" s="92" t="s">
        <v>10</v>
      </c>
      <c r="M1" s="92" t="s">
        <v>11</v>
      </c>
      <c r="N1" s="92" t="s">
        <v>12</v>
      </c>
      <c r="O1" s="92" t="s">
        <v>13</v>
      </c>
      <c r="P1" s="92" t="s">
        <v>14</v>
      </c>
      <c r="Q1" s="92" t="s">
        <v>15</v>
      </c>
      <c r="R1" s="92" t="s">
        <v>16</v>
      </c>
      <c r="S1" s="92" t="s">
        <v>17</v>
      </c>
    </row>
    <row r="2" spans="1:19" x14ac:dyDescent="0.25">
      <c r="A2" s="77">
        <v>36069</v>
      </c>
      <c r="B2">
        <v>1241</v>
      </c>
      <c r="D2">
        <v>0.01</v>
      </c>
      <c r="F2" s="67">
        <v>0.60277777777777775</v>
      </c>
      <c r="H2" s="67">
        <v>0.60902777777777783</v>
      </c>
      <c r="I2" s="44" t="str">
        <f>IF(OR(A3&lt;&gt;"",D3=""),H2+TIME(0,5,0),"")</f>
        <v/>
      </c>
      <c r="J2" s="45">
        <f>IF(AND(OR(AND(A2&lt;&gt;"",A3=""),AND(A2="",A3="")),D3&lt;&gt;""),(F3-H2)*1440,"")</f>
        <v>10.999999999999961</v>
      </c>
      <c r="K2" s="45">
        <f>(H2-F2)*1440</f>
        <v>9.0000000000001279</v>
      </c>
      <c r="L2" s="45">
        <f>IF(A2&lt;&gt;"",1,L1+1)</f>
        <v>1</v>
      </c>
      <c r="M2" s="45">
        <f ca="1">OFFSET(B2,-L2+1,0)</f>
        <v>1241</v>
      </c>
      <c r="N2" s="45" t="str">
        <f t="shared" ref="N2:N58" si="0">IF(I2&lt;&gt;"",(I2-VALUE(CONCATENATE(LEFT(M2,LEN(M2)-2),":",RIGHT(M2,2))))*1440,"")</f>
        <v/>
      </c>
      <c r="O2" s="45">
        <f>IF(J2&lt;&gt;"",(D2+D3)*J2/2,D2*5/2)</f>
        <v>0.60499999999999787</v>
      </c>
      <c r="P2" s="46">
        <f>IF(J2&lt;&gt;"",(D3-D2)*J2/LN((D3+0.000001)/(D2+0.000001)),-5*(D2-0.000001)/(LN(1/D2)-13.8155))</f>
        <v>0.42996834211900603</v>
      </c>
      <c r="Q2" s="45">
        <f>(D2*K2)</f>
        <v>9.0000000000001287E-2</v>
      </c>
      <c r="R2" s="45">
        <f>O2+Q2</f>
        <v>0.69499999999999917</v>
      </c>
      <c r="S2" s="46">
        <f>P2+Q2</f>
        <v>0.51996834211900733</v>
      </c>
    </row>
    <row r="3" spans="1:19" x14ac:dyDescent="0.25">
      <c r="B3"/>
      <c r="D3">
        <v>0.1</v>
      </c>
      <c r="F3" s="67">
        <v>0.6166666666666667</v>
      </c>
      <c r="H3" s="67">
        <v>0.62430555555555556</v>
      </c>
      <c r="I3" s="44" t="str">
        <f t="shared" ref="I3:I59" si="1">IF(OR(A4&lt;&gt;"",D4=""),H3+TIME(0,5,0),"")</f>
        <v/>
      </c>
      <c r="J3" s="45">
        <f t="shared" ref="J3:J59" si="2">IF(AND(OR(AND(A3&lt;&gt;"",A4=""),AND(A3="",A4="")),D4&lt;&gt;""),(F4-H3)*1440,"")</f>
        <v>8.999999999999968</v>
      </c>
      <c r="K3" s="45">
        <f t="shared" ref="K3:K59" si="3">(H3-F3)*1440</f>
        <v>10.999999999999961</v>
      </c>
      <c r="L3" s="45">
        <f t="shared" ref="L3:L59" si="4">IF(A3&lt;&gt;"",1,L2+1)</f>
        <v>2</v>
      </c>
      <c r="M3" s="45">
        <f t="shared" ref="M3:M59" ca="1" si="5">OFFSET(B3,-L3+1,0)</f>
        <v>1241</v>
      </c>
      <c r="N3" s="45" t="str">
        <f t="shared" si="0"/>
        <v/>
      </c>
      <c r="O3" s="45">
        <f t="shared" ref="O3:O59" si="6">IF(J3&lt;&gt;"",(D3+D4)*J3/2,D3*5/2)</f>
        <v>4.9499999999999824</v>
      </c>
      <c r="P3" s="46">
        <f t="shared" ref="P3:P59" si="7">IF(J3&lt;&gt;"",(D4-D3)*J3/LN((D4+0.000001)/(D3+0.000001)),-5*(D3-0.000001)/(LN(1/D3)-13.8155))</f>
        <v>3.5177990531871592</v>
      </c>
      <c r="Q3" s="45">
        <f t="shared" ref="Q3:Q59" si="8">(D3*K3)</f>
        <v>1.0999999999999961</v>
      </c>
      <c r="R3" s="45">
        <f t="shared" ref="R3:R59" si="9">O3+Q3</f>
        <v>6.0499999999999785</v>
      </c>
      <c r="S3" s="46">
        <f t="shared" ref="S3:S59" si="10">P3+Q3</f>
        <v>4.6177990531871558</v>
      </c>
    </row>
    <row r="4" spans="1:19" x14ac:dyDescent="0.25">
      <c r="B4"/>
      <c r="D4">
        <v>1</v>
      </c>
      <c r="F4" s="67">
        <v>0.63055555555555554</v>
      </c>
      <c r="H4" s="67">
        <v>0.63402777777777775</v>
      </c>
      <c r="I4" s="44" t="str">
        <f t="shared" si="1"/>
        <v/>
      </c>
      <c r="J4" s="45">
        <f t="shared" si="2"/>
        <v>11.000000000000121</v>
      </c>
      <c r="K4" s="45">
        <f t="shared" si="3"/>
        <v>4.9999999999999822</v>
      </c>
      <c r="L4" s="45">
        <f>IF(A4&lt;&gt;"",1,L3+1)</f>
        <v>3</v>
      </c>
      <c r="M4" s="45">
        <f t="shared" ca="1" si="5"/>
        <v>1241</v>
      </c>
      <c r="N4" s="45" t="str">
        <f t="shared" si="0"/>
        <v/>
      </c>
      <c r="O4" s="45">
        <f t="shared" si="6"/>
        <v>6.0500000000000673</v>
      </c>
      <c r="P4" s="46">
        <f t="shared" si="7"/>
        <v>4.2995321761177019</v>
      </c>
      <c r="Q4" s="45">
        <f t="shared" si="8"/>
        <v>4.9999999999999822</v>
      </c>
      <c r="R4" s="45">
        <f t="shared" si="9"/>
        <v>11.05000000000005</v>
      </c>
      <c r="S4" s="46">
        <f t="shared" si="10"/>
        <v>9.2995321761176832</v>
      </c>
    </row>
    <row r="5" spans="1:19" x14ac:dyDescent="0.25">
      <c r="B5"/>
      <c r="D5">
        <v>0.1</v>
      </c>
      <c r="F5" s="67">
        <v>0.64166666666666672</v>
      </c>
      <c r="H5" s="67">
        <v>0.64722222222222225</v>
      </c>
      <c r="I5" s="44" t="str">
        <f t="shared" si="1"/>
        <v/>
      </c>
      <c r="J5" s="45">
        <f t="shared" si="2"/>
        <v>7.9999999999999716</v>
      </c>
      <c r="K5" s="45">
        <f t="shared" si="3"/>
        <v>7.9999999999999716</v>
      </c>
      <c r="L5" s="45">
        <f t="shared" si="4"/>
        <v>4</v>
      </c>
      <c r="M5" s="45">
        <f t="shared" ca="1" si="5"/>
        <v>1241</v>
      </c>
      <c r="N5" s="45" t="str">
        <f t="shared" si="0"/>
        <v/>
      </c>
      <c r="O5" s="45">
        <f t="shared" si="6"/>
        <v>0.43999999999999845</v>
      </c>
      <c r="P5" s="46">
        <f t="shared" si="7"/>
        <v>0.31270424881382253</v>
      </c>
      <c r="Q5" s="45">
        <f t="shared" si="8"/>
        <v>0.79999999999999716</v>
      </c>
      <c r="R5" s="45">
        <f t="shared" si="9"/>
        <v>1.2399999999999956</v>
      </c>
      <c r="S5" s="46">
        <f t="shared" si="10"/>
        <v>1.1127042488138197</v>
      </c>
    </row>
    <row r="6" spans="1:19" x14ac:dyDescent="0.25">
      <c r="B6"/>
      <c r="D6">
        <v>0.01</v>
      </c>
      <c r="F6" s="67">
        <v>0.65277777777777779</v>
      </c>
      <c r="H6" s="67">
        <v>0.65763888888888888</v>
      </c>
      <c r="I6" s="44">
        <f t="shared" si="1"/>
        <v>0.66111111111111109</v>
      </c>
      <c r="J6" s="45" t="str">
        <f t="shared" si="2"/>
        <v/>
      </c>
      <c r="K6" s="45">
        <f t="shared" si="3"/>
        <v>6.9999999999999751</v>
      </c>
      <c r="L6" s="45">
        <f t="shared" si="4"/>
        <v>5</v>
      </c>
      <c r="M6" s="45">
        <f t="shared" ca="1" si="5"/>
        <v>1241</v>
      </c>
      <c r="N6" s="45">
        <f ca="1">IF(I6&lt;&gt;"",(I6-VALUE(CONCATENATE(LEFT(M6,LEN(M6)-2),":",RIGHT(M6,2))))*1440,"")</f>
        <v>190.99999999999997</v>
      </c>
      <c r="O6" s="45">
        <f t="shared" si="6"/>
        <v>2.5000000000000001E-2</v>
      </c>
      <c r="P6" s="46">
        <f t="shared" si="7"/>
        <v>5.4281443780592247E-3</v>
      </c>
      <c r="Q6" s="45">
        <f t="shared" si="8"/>
        <v>6.9999999999999757E-2</v>
      </c>
      <c r="R6" s="45">
        <f t="shared" si="9"/>
        <v>9.4999999999999751E-2</v>
      </c>
      <c r="S6" s="46">
        <f t="shared" si="10"/>
        <v>7.5428144378058976E-2</v>
      </c>
    </row>
    <row r="7" spans="1:19" x14ac:dyDescent="0.25">
      <c r="A7" s="77">
        <v>36075</v>
      </c>
      <c r="B7">
        <v>1312</v>
      </c>
      <c r="C7" s="66"/>
      <c r="D7">
        <v>0.01</v>
      </c>
      <c r="F7" s="67">
        <v>0.5708333333333333</v>
      </c>
      <c r="H7" s="67">
        <v>0.57222222222222219</v>
      </c>
      <c r="I7" s="44" t="str">
        <f t="shared" si="1"/>
        <v/>
      </c>
      <c r="J7" s="45">
        <f t="shared" si="2"/>
        <v>8.0000000000001315</v>
      </c>
      <c r="K7" s="45">
        <f t="shared" si="3"/>
        <v>1.9999999999999929</v>
      </c>
      <c r="L7" s="45">
        <f t="shared" si="4"/>
        <v>1</v>
      </c>
      <c r="M7" s="45">
        <f t="shared" ca="1" si="5"/>
        <v>1312</v>
      </c>
      <c r="N7" s="45" t="str">
        <f t="shared" si="0"/>
        <v/>
      </c>
      <c r="O7" s="45">
        <f t="shared" si="6"/>
        <v>40.04000000000066</v>
      </c>
      <c r="P7" s="46">
        <f t="shared" si="7"/>
        <v>11.569772311648357</v>
      </c>
      <c r="Q7" s="45">
        <f t="shared" si="8"/>
        <v>1.9999999999999931E-2</v>
      </c>
      <c r="R7" s="45">
        <f t="shared" si="9"/>
        <v>40.060000000000663</v>
      </c>
      <c r="S7" s="46">
        <f t="shared" si="10"/>
        <v>11.589772311648357</v>
      </c>
    </row>
    <row r="8" spans="1:19" x14ac:dyDescent="0.25">
      <c r="B8"/>
      <c r="D8">
        <v>10</v>
      </c>
      <c r="F8" s="67">
        <v>0.57777777777777783</v>
      </c>
      <c r="H8" s="67">
        <v>0.59930555555555554</v>
      </c>
      <c r="I8" s="44" t="str">
        <f t="shared" si="1"/>
        <v/>
      </c>
      <c r="J8" s="45">
        <f t="shared" si="2"/>
        <v>2.9999999999999893</v>
      </c>
      <c r="K8" s="45">
        <f t="shared" si="3"/>
        <v>30.99999999999989</v>
      </c>
      <c r="L8" s="45">
        <f t="shared" si="4"/>
        <v>2</v>
      </c>
      <c r="M8" s="45">
        <f t="shared" ca="1" si="5"/>
        <v>1312</v>
      </c>
      <c r="N8" s="45" t="str">
        <f t="shared" si="0"/>
        <v/>
      </c>
      <c r="O8" s="45">
        <f t="shared" si="6"/>
        <v>89.999999999999687</v>
      </c>
      <c r="P8" s="46">
        <f t="shared" si="7"/>
        <v>74.560195853301281</v>
      </c>
      <c r="Q8" s="45">
        <f t="shared" si="8"/>
        <v>309.99999999999892</v>
      </c>
      <c r="R8" s="45">
        <f t="shared" si="9"/>
        <v>399.99999999999864</v>
      </c>
      <c r="S8" s="46">
        <f t="shared" si="10"/>
        <v>384.56019585330023</v>
      </c>
    </row>
    <row r="9" spans="1:19" x14ac:dyDescent="0.25">
      <c r="B9"/>
      <c r="D9">
        <v>50</v>
      </c>
      <c r="F9" s="67">
        <v>0.60138888888888886</v>
      </c>
      <c r="H9" s="67">
        <v>0.67361111111111116</v>
      </c>
      <c r="I9" s="44">
        <f t="shared" si="1"/>
        <v>0.67708333333333337</v>
      </c>
      <c r="J9" s="45" t="str">
        <f t="shared" si="2"/>
        <v/>
      </c>
      <c r="K9" s="45">
        <f t="shared" si="3"/>
        <v>104.00000000000011</v>
      </c>
      <c r="L9" s="45">
        <f t="shared" si="4"/>
        <v>3</v>
      </c>
      <c r="M9" s="45">
        <f t="shared" ca="1" si="5"/>
        <v>1312</v>
      </c>
      <c r="N9" s="45">
        <f t="shared" ca="1" si="0"/>
        <v>183.00000000000014</v>
      </c>
      <c r="O9" s="45">
        <f t="shared" si="6"/>
        <v>125</v>
      </c>
      <c r="P9" s="46">
        <f t="shared" si="7"/>
        <v>14.102364719732718</v>
      </c>
      <c r="Q9" s="45">
        <f t="shared" si="8"/>
        <v>5200.0000000000055</v>
      </c>
      <c r="R9" s="45">
        <f t="shared" si="9"/>
        <v>5325.0000000000055</v>
      </c>
      <c r="S9" s="46">
        <f t="shared" si="10"/>
        <v>5214.102364719738</v>
      </c>
    </row>
    <row r="10" spans="1:19" x14ac:dyDescent="0.25">
      <c r="A10" s="77">
        <v>36076</v>
      </c>
      <c r="B10">
        <v>918</v>
      </c>
      <c r="C10" s="66"/>
      <c r="D10">
        <v>0.01</v>
      </c>
      <c r="F10" s="67">
        <v>0.42569444444444443</v>
      </c>
      <c r="H10" s="67">
        <v>0.42638888888888887</v>
      </c>
      <c r="I10" s="44" t="str">
        <f t="shared" si="1"/>
        <v/>
      </c>
      <c r="J10" s="45">
        <f t="shared" si="2"/>
        <v>8.999999999999968</v>
      </c>
      <c r="K10" s="45">
        <f t="shared" si="3"/>
        <v>0.99999999999999645</v>
      </c>
      <c r="L10" s="45">
        <f t="shared" si="4"/>
        <v>1</v>
      </c>
      <c r="M10" s="45">
        <f t="shared" ca="1" si="5"/>
        <v>918</v>
      </c>
      <c r="N10" s="45" t="str">
        <f t="shared" si="0"/>
        <v/>
      </c>
      <c r="O10" s="45">
        <f t="shared" si="6"/>
        <v>0.49499999999999822</v>
      </c>
      <c r="P10" s="46">
        <f t="shared" si="7"/>
        <v>0.3517922799155504</v>
      </c>
      <c r="Q10" s="45">
        <f t="shared" si="8"/>
        <v>9.9999999999999655E-3</v>
      </c>
      <c r="R10" s="45">
        <f t="shared" si="9"/>
        <v>0.50499999999999823</v>
      </c>
      <c r="S10" s="46">
        <f t="shared" si="10"/>
        <v>0.36179227991555035</v>
      </c>
    </row>
    <row r="11" spans="1:19" x14ac:dyDescent="0.25">
      <c r="B11"/>
      <c r="D11">
        <v>0.1</v>
      </c>
      <c r="F11" s="67">
        <v>0.43263888888888885</v>
      </c>
      <c r="H11" s="67">
        <v>0.4458333333333333</v>
      </c>
      <c r="I11" s="44" t="str">
        <f t="shared" si="1"/>
        <v/>
      </c>
      <c r="J11" s="45">
        <f t="shared" si="2"/>
        <v>20.000000000000007</v>
      </c>
      <c r="K11" s="45">
        <f t="shared" si="3"/>
        <v>19.000000000000014</v>
      </c>
      <c r="L11" s="45">
        <f t="shared" si="4"/>
        <v>2</v>
      </c>
      <c r="M11" s="45">
        <f t="shared" ca="1" si="5"/>
        <v>918</v>
      </c>
      <c r="N11" s="45" t="str">
        <f t="shared" si="0"/>
        <v/>
      </c>
      <c r="O11" s="45">
        <f t="shared" si="6"/>
        <v>1001.0000000000003</v>
      </c>
      <c r="P11" s="46">
        <f t="shared" si="7"/>
        <v>289.24054324532665</v>
      </c>
      <c r="Q11" s="45">
        <f t="shared" si="8"/>
        <v>1.9000000000000015</v>
      </c>
      <c r="R11" s="45">
        <f t="shared" si="9"/>
        <v>1002.9000000000003</v>
      </c>
      <c r="S11" s="46">
        <f t="shared" si="10"/>
        <v>291.14054324532663</v>
      </c>
    </row>
    <row r="12" spans="1:19" x14ac:dyDescent="0.25">
      <c r="B12"/>
      <c r="D12">
        <v>100</v>
      </c>
      <c r="F12" s="67">
        <v>0.4597222222222222</v>
      </c>
      <c r="H12" s="67">
        <v>0.47013888888888888</v>
      </c>
      <c r="I12" s="44" t="str">
        <f t="shared" si="1"/>
        <v/>
      </c>
      <c r="J12" s="45">
        <f t="shared" si="2"/>
        <v>9.9999999999999645</v>
      </c>
      <c r="K12" s="45">
        <f t="shared" si="3"/>
        <v>15.000000000000027</v>
      </c>
      <c r="L12" s="45">
        <f t="shared" si="4"/>
        <v>3</v>
      </c>
      <c r="M12" s="45">
        <f t="shared" ca="1" si="5"/>
        <v>918</v>
      </c>
      <c r="N12" s="45" t="str">
        <f t="shared" si="0"/>
        <v/>
      </c>
      <c r="O12" s="45">
        <f t="shared" si="6"/>
        <v>500.49999999999818</v>
      </c>
      <c r="P12" s="46">
        <f t="shared" si="7"/>
        <v>144.62027162266273</v>
      </c>
      <c r="Q12" s="45">
        <f t="shared" si="8"/>
        <v>1500.0000000000027</v>
      </c>
      <c r="R12" s="45">
        <f t="shared" si="9"/>
        <v>2000.5000000000009</v>
      </c>
      <c r="S12" s="46">
        <f t="shared" si="10"/>
        <v>1644.6202716226655</v>
      </c>
    </row>
    <row r="13" spans="1:19" x14ac:dyDescent="0.25">
      <c r="B13"/>
      <c r="D13">
        <v>0.1</v>
      </c>
      <c r="F13" s="67">
        <v>0.4770833333333333</v>
      </c>
      <c r="H13" s="67">
        <v>0.48402777777777778</v>
      </c>
      <c r="I13" s="44">
        <f t="shared" si="1"/>
        <v>0.48749999999999999</v>
      </c>
      <c r="J13" s="45" t="str">
        <f t="shared" si="2"/>
        <v/>
      </c>
      <c r="K13" s="45">
        <f t="shared" si="3"/>
        <v>10.000000000000044</v>
      </c>
      <c r="L13" s="45">
        <f t="shared" si="4"/>
        <v>4</v>
      </c>
      <c r="M13" s="45">
        <f t="shared" ca="1" si="5"/>
        <v>918</v>
      </c>
      <c r="N13" s="45">
        <f t="shared" ca="1" si="0"/>
        <v>143.99999999999997</v>
      </c>
      <c r="O13" s="45">
        <f t="shared" si="6"/>
        <v>0.25</v>
      </c>
      <c r="P13" s="46">
        <f t="shared" si="7"/>
        <v>4.342905372259271E-2</v>
      </c>
      <c r="Q13" s="45">
        <f t="shared" si="8"/>
        <v>1.0000000000000044</v>
      </c>
      <c r="R13" s="45">
        <f t="shared" si="9"/>
        <v>1.2500000000000044</v>
      </c>
      <c r="S13" s="46">
        <f t="shared" si="10"/>
        <v>1.0434290537225972</v>
      </c>
    </row>
    <row r="14" spans="1:19" x14ac:dyDescent="0.25">
      <c r="A14" s="77">
        <v>36076</v>
      </c>
      <c r="B14">
        <v>1233</v>
      </c>
      <c r="C14" s="66"/>
      <c r="D14">
        <v>0.01</v>
      </c>
      <c r="F14" s="67">
        <v>0.56388888888888888</v>
      </c>
      <c r="H14" s="67">
        <v>0.56944444444444442</v>
      </c>
      <c r="I14" s="44" t="str">
        <f t="shared" si="1"/>
        <v/>
      </c>
      <c r="J14" s="45">
        <f t="shared" si="2"/>
        <v>8.0000000000001315</v>
      </c>
      <c r="K14" s="45">
        <f t="shared" si="3"/>
        <v>7.9999999999999716</v>
      </c>
      <c r="L14" s="45">
        <f t="shared" si="4"/>
        <v>1</v>
      </c>
      <c r="M14" s="45">
        <f t="shared" ca="1" si="5"/>
        <v>1233</v>
      </c>
      <c r="N14" s="45" t="str">
        <f t="shared" si="0"/>
        <v/>
      </c>
      <c r="O14" s="45">
        <f t="shared" si="6"/>
        <v>0.44000000000000722</v>
      </c>
      <c r="P14" s="46">
        <f t="shared" si="7"/>
        <v>0.31270424881382886</v>
      </c>
      <c r="Q14" s="45">
        <f t="shared" si="8"/>
        <v>7.9999999999999724E-2</v>
      </c>
      <c r="R14" s="45">
        <f t="shared" si="9"/>
        <v>0.5200000000000069</v>
      </c>
      <c r="S14" s="46">
        <f t="shared" si="10"/>
        <v>0.39270424881382859</v>
      </c>
    </row>
    <row r="15" spans="1:19" x14ac:dyDescent="0.25">
      <c r="B15"/>
      <c r="D15">
        <v>0.1</v>
      </c>
      <c r="F15" s="67">
        <v>0.57500000000000007</v>
      </c>
      <c r="H15" s="67">
        <v>0.58402777777777781</v>
      </c>
      <c r="I15" s="44" t="str">
        <f t="shared" si="1"/>
        <v/>
      </c>
      <c r="J15" s="45">
        <f t="shared" si="2"/>
        <v>6.9999999999999751</v>
      </c>
      <c r="K15" s="45">
        <f t="shared" si="3"/>
        <v>12.999999999999954</v>
      </c>
      <c r="L15" s="45">
        <f t="shared" si="4"/>
        <v>2</v>
      </c>
      <c r="M15" s="45">
        <f t="shared" ca="1" si="5"/>
        <v>1233</v>
      </c>
      <c r="N15" s="45" t="str">
        <f t="shared" si="0"/>
        <v/>
      </c>
      <c r="O15" s="45">
        <f t="shared" si="6"/>
        <v>3.8499999999999868</v>
      </c>
      <c r="P15" s="46">
        <f t="shared" si="7"/>
        <v>2.7360659302566797</v>
      </c>
      <c r="Q15" s="45">
        <f t="shared" si="8"/>
        <v>1.2999999999999954</v>
      </c>
      <c r="R15" s="45">
        <f t="shared" si="9"/>
        <v>5.1499999999999826</v>
      </c>
      <c r="S15" s="46">
        <f t="shared" si="10"/>
        <v>4.036065930256675</v>
      </c>
    </row>
    <row r="16" spans="1:19" x14ac:dyDescent="0.25">
      <c r="B16"/>
      <c r="D16">
        <v>1</v>
      </c>
      <c r="F16" s="67">
        <v>0.58888888888888891</v>
      </c>
      <c r="H16" s="67">
        <v>0.59375</v>
      </c>
      <c r="I16" s="44" t="str">
        <f t="shared" si="1"/>
        <v/>
      </c>
      <c r="J16" s="45">
        <f t="shared" si="2"/>
        <v>0</v>
      </c>
      <c r="K16" s="45">
        <f t="shared" si="3"/>
        <v>6.9999999999999751</v>
      </c>
      <c r="L16" s="45">
        <f t="shared" si="4"/>
        <v>3</v>
      </c>
      <c r="M16" s="45">
        <f t="shared" ca="1" si="5"/>
        <v>1233</v>
      </c>
      <c r="N16" s="45" t="str">
        <f t="shared" si="0"/>
        <v/>
      </c>
      <c r="O16" s="45">
        <f t="shared" si="6"/>
        <v>0</v>
      </c>
      <c r="P16" s="46">
        <f t="shared" si="7"/>
        <v>0</v>
      </c>
      <c r="Q16" s="45">
        <f t="shared" si="8"/>
        <v>6.9999999999999751</v>
      </c>
      <c r="R16" s="45">
        <f t="shared" si="9"/>
        <v>6.9999999999999751</v>
      </c>
      <c r="S16" s="46">
        <f t="shared" si="10"/>
        <v>6.9999999999999751</v>
      </c>
    </row>
    <row r="17" spans="1:19" x14ac:dyDescent="0.25">
      <c r="B17"/>
      <c r="D17">
        <v>0</v>
      </c>
      <c r="F17" s="67">
        <v>0.59375</v>
      </c>
      <c r="H17" s="67">
        <v>0.6118055555555556</v>
      </c>
      <c r="I17" s="44" t="str">
        <f t="shared" si="1"/>
        <v/>
      </c>
      <c r="J17" s="45">
        <f t="shared" si="2"/>
        <v>21.999999999999922</v>
      </c>
      <c r="K17" s="45">
        <f t="shared" si="3"/>
        <v>26.000000000000068</v>
      </c>
      <c r="L17" s="45">
        <f t="shared" si="4"/>
        <v>4</v>
      </c>
      <c r="M17" s="45">
        <f t="shared" ca="1" si="5"/>
        <v>1233</v>
      </c>
      <c r="N17" s="45" t="str">
        <f t="shared" si="0"/>
        <v/>
      </c>
      <c r="O17" s="45">
        <f t="shared" si="6"/>
        <v>0.10999999999999961</v>
      </c>
      <c r="P17" s="46">
        <f t="shared" si="7"/>
        <v>2.3885937179377009E-2</v>
      </c>
      <c r="Q17" s="45">
        <f t="shared" si="8"/>
        <v>0</v>
      </c>
      <c r="R17" s="45">
        <f t="shared" si="9"/>
        <v>0.10999999999999961</v>
      </c>
      <c r="S17" s="46">
        <f t="shared" si="10"/>
        <v>2.3885937179377009E-2</v>
      </c>
    </row>
    <row r="18" spans="1:19" x14ac:dyDescent="0.25">
      <c r="B18"/>
      <c r="D18">
        <v>0.01</v>
      </c>
      <c r="F18" s="67">
        <v>0.62708333333333333</v>
      </c>
      <c r="H18" s="67">
        <v>0.63194444444444442</v>
      </c>
      <c r="I18" s="44" t="str">
        <f t="shared" si="1"/>
        <v/>
      </c>
      <c r="J18" s="45">
        <f t="shared" si="2"/>
        <v>8.999999999999968</v>
      </c>
      <c r="K18" s="45">
        <f t="shared" si="3"/>
        <v>6.9999999999999751</v>
      </c>
      <c r="L18" s="45">
        <f t="shared" si="4"/>
        <v>5</v>
      </c>
      <c r="M18" s="45">
        <f t="shared" ca="1" si="5"/>
        <v>1233</v>
      </c>
      <c r="N18" s="45" t="str">
        <f t="shared" si="0"/>
        <v/>
      </c>
      <c r="O18" s="45">
        <f t="shared" si="6"/>
        <v>0.49499999999999822</v>
      </c>
      <c r="P18" s="46">
        <f t="shared" si="7"/>
        <v>0.3517922799155504</v>
      </c>
      <c r="Q18" s="45">
        <f t="shared" si="8"/>
        <v>6.9999999999999757E-2</v>
      </c>
      <c r="R18" s="45">
        <f t="shared" si="9"/>
        <v>0.56499999999999795</v>
      </c>
      <c r="S18" s="46">
        <f t="shared" si="10"/>
        <v>0.42179227991555013</v>
      </c>
    </row>
    <row r="19" spans="1:19" x14ac:dyDescent="0.25">
      <c r="B19"/>
      <c r="D19">
        <v>0.1</v>
      </c>
      <c r="F19" s="67">
        <v>0.6381944444444444</v>
      </c>
      <c r="H19" s="67">
        <v>0.64374999999999993</v>
      </c>
      <c r="I19" s="44" t="str">
        <f t="shared" si="1"/>
        <v/>
      </c>
      <c r="J19" s="45">
        <f t="shared" si="2"/>
        <v>7.000000000000135</v>
      </c>
      <c r="K19" s="45">
        <f t="shared" si="3"/>
        <v>7.9999999999999716</v>
      </c>
      <c r="L19" s="45">
        <f t="shared" si="4"/>
        <v>6</v>
      </c>
      <c r="M19" s="45">
        <f t="shared" ca="1" si="5"/>
        <v>1233</v>
      </c>
      <c r="N19" s="45" t="str">
        <f t="shared" si="0"/>
        <v/>
      </c>
      <c r="O19" s="45">
        <f t="shared" si="6"/>
        <v>0.38500000000000745</v>
      </c>
      <c r="P19" s="46">
        <f t="shared" si="7"/>
        <v>0.27361621771210093</v>
      </c>
      <c r="Q19" s="45">
        <f t="shared" si="8"/>
        <v>0.79999999999999716</v>
      </c>
      <c r="R19" s="45">
        <f t="shared" si="9"/>
        <v>1.1850000000000045</v>
      </c>
      <c r="S19" s="46">
        <f t="shared" si="10"/>
        <v>1.073616217712098</v>
      </c>
    </row>
    <row r="20" spans="1:19" x14ac:dyDescent="0.25">
      <c r="B20"/>
      <c r="D20">
        <v>0.01</v>
      </c>
      <c r="F20" s="67">
        <v>0.64861111111111114</v>
      </c>
      <c r="H20" s="67">
        <v>0.65138888888888891</v>
      </c>
      <c r="I20" s="44">
        <f t="shared" si="1"/>
        <v>0.65486111111111112</v>
      </c>
      <c r="J20" s="45" t="str">
        <f t="shared" si="2"/>
        <v/>
      </c>
      <c r="K20" s="45">
        <f t="shared" si="3"/>
        <v>3.9999999999999858</v>
      </c>
      <c r="L20" s="45">
        <f t="shared" si="4"/>
        <v>7</v>
      </c>
      <c r="M20" s="45">
        <f t="shared" ca="1" si="5"/>
        <v>1233</v>
      </c>
      <c r="N20" s="45">
        <f t="shared" ca="1" si="0"/>
        <v>189.99999999999997</v>
      </c>
      <c r="O20" s="45">
        <f t="shared" si="6"/>
        <v>2.5000000000000001E-2</v>
      </c>
      <c r="P20" s="46">
        <f t="shared" si="7"/>
        <v>5.4281443780592247E-3</v>
      </c>
      <c r="Q20" s="45">
        <f t="shared" si="8"/>
        <v>3.9999999999999862E-2</v>
      </c>
      <c r="R20" s="45">
        <f t="shared" si="9"/>
        <v>6.4999999999999863E-2</v>
      </c>
      <c r="S20" s="46">
        <f t="shared" si="10"/>
        <v>4.5428144378059088E-2</v>
      </c>
    </row>
    <row r="21" spans="1:19" x14ac:dyDescent="0.25">
      <c r="A21" s="77">
        <v>36083</v>
      </c>
      <c r="B21">
        <v>838</v>
      </c>
      <c r="D21">
        <v>0.01</v>
      </c>
      <c r="F21" s="67">
        <v>0.3888888888888889</v>
      </c>
      <c r="H21" s="67">
        <v>0.39097222222222222</v>
      </c>
      <c r="I21" s="44" t="str">
        <f t="shared" si="1"/>
        <v/>
      </c>
      <c r="J21" s="45">
        <f t="shared" si="2"/>
        <v>3.9999999999999858</v>
      </c>
      <c r="K21" s="45">
        <f t="shared" si="3"/>
        <v>2.9999999999999893</v>
      </c>
      <c r="L21" s="45">
        <f t="shared" si="4"/>
        <v>1</v>
      </c>
      <c r="M21" s="45">
        <f t="shared" ca="1" si="5"/>
        <v>838</v>
      </c>
      <c r="N21" s="45" t="str">
        <f t="shared" si="0"/>
        <v/>
      </c>
      <c r="O21" s="45">
        <f t="shared" si="6"/>
        <v>0.21999999999999922</v>
      </c>
      <c r="P21" s="46">
        <f t="shared" si="7"/>
        <v>0.15635212440691129</v>
      </c>
      <c r="Q21" s="45">
        <f t="shared" si="8"/>
        <v>2.9999999999999895E-2</v>
      </c>
      <c r="R21" s="45">
        <f t="shared" si="9"/>
        <v>0.24999999999999911</v>
      </c>
      <c r="S21" s="46">
        <f t="shared" si="10"/>
        <v>0.18635212440691118</v>
      </c>
    </row>
    <row r="22" spans="1:19" x14ac:dyDescent="0.25">
      <c r="B22"/>
      <c r="D22">
        <v>0.1</v>
      </c>
      <c r="F22" s="67">
        <v>0.39374999999999999</v>
      </c>
      <c r="H22" s="67">
        <v>0.4236111111111111</v>
      </c>
      <c r="I22" s="44" t="str">
        <f t="shared" si="1"/>
        <v/>
      </c>
      <c r="J22" s="45">
        <f t="shared" si="2"/>
        <v>10.000000000000044</v>
      </c>
      <c r="K22" s="45">
        <f t="shared" si="3"/>
        <v>43.000000000000007</v>
      </c>
      <c r="L22" s="45">
        <f t="shared" si="4"/>
        <v>2</v>
      </c>
      <c r="M22" s="45">
        <f t="shared" ca="1" si="5"/>
        <v>838</v>
      </c>
      <c r="N22" s="45" t="str">
        <f t="shared" si="0"/>
        <v/>
      </c>
      <c r="O22" s="45">
        <f t="shared" si="6"/>
        <v>500.50000000000222</v>
      </c>
      <c r="P22" s="46">
        <f t="shared" si="7"/>
        <v>144.62027162266392</v>
      </c>
      <c r="Q22" s="45">
        <f t="shared" si="8"/>
        <v>4.3000000000000007</v>
      </c>
      <c r="R22" s="45">
        <f t="shared" si="9"/>
        <v>504.80000000000223</v>
      </c>
      <c r="S22" s="46">
        <f t="shared" si="10"/>
        <v>148.92027162266393</v>
      </c>
    </row>
    <row r="23" spans="1:19" x14ac:dyDescent="0.25">
      <c r="B23"/>
      <c r="D23">
        <v>100</v>
      </c>
      <c r="F23" s="67">
        <v>0.43055555555555558</v>
      </c>
      <c r="H23" s="67">
        <v>0.44722222222222219</v>
      </c>
      <c r="I23" s="44" t="str">
        <f t="shared" si="1"/>
        <v/>
      </c>
      <c r="J23" s="45">
        <f t="shared" si="2"/>
        <v>9.000000000000048</v>
      </c>
      <c r="K23" s="45">
        <f t="shared" si="3"/>
        <v>23.999999999999915</v>
      </c>
      <c r="L23" s="45">
        <f t="shared" si="4"/>
        <v>3</v>
      </c>
      <c r="M23" s="45">
        <f t="shared" ca="1" si="5"/>
        <v>838</v>
      </c>
      <c r="N23" s="45" t="str">
        <f t="shared" si="0"/>
        <v/>
      </c>
      <c r="O23" s="45">
        <f t="shared" si="6"/>
        <v>450.45000000000238</v>
      </c>
      <c r="P23" s="46">
        <f t="shared" si="7"/>
        <v>130.15824446039761</v>
      </c>
      <c r="Q23" s="45">
        <f t="shared" si="8"/>
        <v>2399.9999999999914</v>
      </c>
      <c r="R23" s="45">
        <f t="shared" si="9"/>
        <v>2850.4499999999939</v>
      </c>
      <c r="S23" s="46">
        <f t="shared" si="10"/>
        <v>2530.1582444603891</v>
      </c>
    </row>
    <row r="24" spans="1:19" x14ac:dyDescent="0.25">
      <c r="B24"/>
      <c r="D24">
        <v>0.1</v>
      </c>
      <c r="F24" s="67">
        <v>0.45347222222222222</v>
      </c>
      <c r="H24" s="67">
        <v>0.45833333333333331</v>
      </c>
      <c r="I24" s="44">
        <f t="shared" si="1"/>
        <v>0.46180555555555552</v>
      </c>
      <c r="J24" s="45" t="str">
        <f t="shared" si="2"/>
        <v/>
      </c>
      <c r="K24" s="45">
        <f t="shared" si="3"/>
        <v>6.9999999999999751</v>
      </c>
      <c r="L24" s="45">
        <f t="shared" si="4"/>
        <v>4</v>
      </c>
      <c r="M24" s="45">
        <f t="shared" ca="1" si="5"/>
        <v>838</v>
      </c>
      <c r="N24" s="45">
        <f t="shared" ca="1" si="0"/>
        <v>146.99999999999994</v>
      </c>
      <c r="O24" s="45">
        <f t="shared" si="6"/>
        <v>0.25</v>
      </c>
      <c r="P24" s="46">
        <f t="shared" si="7"/>
        <v>4.342905372259271E-2</v>
      </c>
      <c r="Q24" s="45">
        <f t="shared" si="8"/>
        <v>0.69999999999999751</v>
      </c>
      <c r="R24" s="45">
        <f t="shared" si="9"/>
        <v>0.94999999999999751</v>
      </c>
      <c r="S24" s="46">
        <f t="shared" si="10"/>
        <v>0.74342905372259027</v>
      </c>
    </row>
    <row r="25" spans="1:19" x14ac:dyDescent="0.25">
      <c r="A25" s="77">
        <v>36083</v>
      </c>
      <c r="B25">
        <v>1236</v>
      </c>
      <c r="D25">
        <v>0.01</v>
      </c>
      <c r="F25" s="67">
        <v>0.57152777777777775</v>
      </c>
      <c r="H25" s="67">
        <v>0.57638888888888895</v>
      </c>
      <c r="I25" s="44" t="str">
        <f t="shared" si="1"/>
        <v/>
      </c>
      <c r="J25" s="45">
        <f t="shared" si="2"/>
        <v>6.9999999999998153</v>
      </c>
      <c r="K25" s="45">
        <f t="shared" si="3"/>
        <v>7.000000000000135</v>
      </c>
      <c r="L25" s="45">
        <f t="shared" si="4"/>
        <v>1</v>
      </c>
      <c r="M25" s="45">
        <f t="shared" ca="1" si="5"/>
        <v>1236</v>
      </c>
      <c r="N25" s="45" t="str">
        <f t="shared" si="0"/>
        <v/>
      </c>
      <c r="O25" s="45">
        <f t="shared" si="6"/>
        <v>0.38499999999998985</v>
      </c>
      <c r="P25" s="46">
        <f t="shared" si="7"/>
        <v>0.27361621771208849</v>
      </c>
      <c r="Q25" s="45">
        <f t="shared" si="8"/>
        <v>7.0000000000001353E-2</v>
      </c>
      <c r="R25" s="45">
        <f t="shared" si="9"/>
        <v>0.45499999999999119</v>
      </c>
      <c r="S25" s="46">
        <f t="shared" si="10"/>
        <v>0.34361621771208983</v>
      </c>
    </row>
    <row r="26" spans="1:19" x14ac:dyDescent="0.25">
      <c r="B26"/>
      <c r="D26">
        <v>0.1</v>
      </c>
      <c r="F26" s="67">
        <v>0.58124999999999993</v>
      </c>
      <c r="H26" s="67">
        <v>0.58402777777777781</v>
      </c>
      <c r="I26" s="44" t="str">
        <f t="shared" si="1"/>
        <v/>
      </c>
      <c r="J26" s="45">
        <f t="shared" si="2"/>
        <v>7.9999999999999716</v>
      </c>
      <c r="K26" s="45">
        <f t="shared" si="3"/>
        <v>4.0000000000001457</v>
      </c>
      <c r="L26" s="45">
        <f t="shared" si="4"/>
        <v>2</v>
      </c>
      <c r="M26" s="45">
        <f t="shared" ca="1" si="5"/>
        <v>1236</v>
      </c>
      <c r="N26" s="45" t="str">
        <f t="shared" si="0"/>
        <v/>
      </c>
      <c r="O26" s="45">
        <f t="shared" si="6"/>
        <v>0.43999999999999845</v>
      </c>
      <c r="P26" s="46">
        <f t="shared" si="7"/>
        <v>0.31270424881382253</v>
      </c>
      <c r="Q26" s="45">
        <f t="shared" si="8"/>
        <v>0.40000000000001457</v>
      </c>
      <c r="R26" s="45">
        <f t="shared" si="9"/>
        <v>0.84000000000001296</v>
      </c>
      <c r="S26" s="46">
        <f t="shared" si="10"/>
        <v>0.71270424881383709</v>
      </c>
    </row>
    <row r="27" spans="1:19" x14ac:dyDescent="0.25">
      <c r="B27"/>
      <c r="D27">
        <v>0.01</v>
      </c>
      <c r="F27" s="67">
        <v>0.58958333333333335</v>
      </c>
      <c r="H27" s="67">
        <v>0.59166666666666667</v>
      </c>
      <c r="I27" s="44">
        <f t="shared" si="1"/>
        <v>0.59513888888888888</v>
      </c>
      <c r="J27" s="45" t="str">
        <f t="shared" ref="J27" si="11">IF(AND(OR(AND(A27&lt;&gt;"",A28=""),AND(A27="",A28="")),D28&lt;&gt;""),(F28-H27)*1440,"")</f>
        <v/>
      </c>
      <c r="K27" s="45">
        <f t="shared" ref="K27" si="12">(H27-F27)*1440</f>
        <v>2.9999999999999893</v>
      </c>
      <c r="L27" s="45">
        <f t="shared" ref="L27" si="13">IF(A27&lt;&gt;"",1,L26+1)</f>
        <v>3</v>
      </c>
      <c r="M27" s="45">
        <f t="shared" ref="M27" ca="1" si="14">OFFSET(B27,-L27+1,0)</f>
        <v>1236</v>
      </c>
      <c r="N27" s="45">
        <f ca="1">IF(I27&lt;&gt;"",(I27-VALUE(CONCATENATE(LEFT(M27,LEN(M27)-2),":",RIGHT(M27,2))))*1440,"")</f>
        <v>100.99999999999996</v>
      </c>
      <c r="O27" s="45">
        <f t="shared" ref="O27" si="15">IF(J27&lt;&gt;"",(D27+D28)*J27/2,D27*5/2)</f>
        <v>2.5000000000000001E-2</v>
      </c>
      <c r="P27" s="46">
        <f t="shared" ref="P27" si="16">IF(J27&lt;&gt;"",(D28-D27)*J27/LN((D28+0.000001)/(D27+0.000001)),-5*(D27-0.000001)/(LN(1/D27)-13.8155))</f>
        <v>5.4281443780592247E-3</v>
      </c>
      <c r="Q27" s="45">
        <f t="shared" ref="Q27" si="17">(D27*K27)</f>
        <v>2.9999999999999895E-2</v>
      </c>
      <c r="R27" s="45">
        <f t="shared" ref="R27" si="18">O27+Q27</f>
        <v>5.4999999999999896E-2</v>
      </c>
      <c r="S27" s="46">
        <f t="shared" ref="S27" si="19">P27+Q27</f>
        <v>3.542814437805912E-2</v>
      </c>
    </row>
    <row r="28" spans="1:19" x14ac:dyDescent="0.25">
      <c r="A28" s="77">
        <v>36083</v>
      </c>
      <c r="B28" s="67">
        <v>0.62708333333333333</v>
      </c>
      <c r="D28">
        <v>0.01</v>
      </c>
      <c r="F28" s="67">
        <v>0.62708333333333333</v>
      </c>
      <c r="H28" s="67">
        <v>0.63055555555555554</v>
      </c>
      <c r="I28" s="44" t="str">
        <f t="shared" si="1"/>
        <v/>
      </c>
      <c r="J28" s="45">
        <f t="shared" si="2"/>
        <v>8.0000000000001315</v>
      </c>
      <c r="K28" s="45">
        <f t="shared" si="3"/>
        <v>4.9999999999999822</v>
      </c>
      <c r="L28" s="45">
        <f>IF(A28&lt;&gt;"",1,#REF!+1)</f>
        <v>1</v>
      </c>
      <c r="M28" s="45">
        <f t="shared" ca="1" si="5"/>
        <v>0.62708333333333333</v>
      </c>
      <c r="N28" s="45" t="str">
        <f t="shared" si="0"/>
        <v/>
      </c>
      <c r="O28" s="45">
        <f t="shared" si="6"/>
        <v>0.44000000000000722</v>
      </c>
      <c r="P28" s="46">
        <f t="shared" si="7"/>
        <v>0.31270424881382886</v>
      </c>
      <c r="Q28" s="45">
        <f t="shared" si="8"/>
        <v>4.9999999999999822E-2</v>
      </c>
      <c r="R28" s="45">
        <f t="shared" si="9"/>
        <v>0.49000000000000704</v>
      </c>
      <c r="S28" s="46">
        <f t="shared" si="10"/>
        <v>0.36270424881382868</v>
      </c>
    </row>
    <row r="29" spans="1:19" x14ac:dyDescent="0.25">
      <c r="B29"/>
      <c r="D29">
        <v>0.1</v>
      </c>
      <c r="F29" s="67">
        <v>0.63611111111111118</v>
      </c>
      <c r="H29" s="67">
        <v>0.64027777777777783</v>
      </c>
      <c r="I29" s="44" t="str">
        <f t="shared" si="1"/>
        <v/>
      </c>
      <c r="J29" s="45">
        <f t="shared" si="2"/>
        <v>7.9999999999999716</v>
      </c>
      <c r="K29" s="45">
        <f t="shared" si="3"/>
        <v>5.9999999999999787</v>
      </c>
      <c r="L29" s="45">
        <f t="shared" si="4"/>
        <v>2</v>
      </c>
      <c r="M29" s="45">
        <f t="shared" ca="1" si="5"/>
        <v>0.62708333333333333</v>
      </c>
      <c r="N29" s="45" t="str">
        <f t="shared" si="0"/>
        <v/>
      </c>
      <c r="O29" s="45">
        <f t="shared" si="6"/>
        <v>0.43999999999999845</v>
      </c>
      <c r="P29" s="46">
        <f t="shared" si="7"/>
        <v>0.31270424881382253</v>
      </c>
      <c r="Q29" s="45">
        <f t="shared" si="8"/>
        <v>0.59999999999999787</v>
      </c>
      <c r="R29" s="45">
        <f t="shared" si="9"/>
        <v>1.0399999999999963</v>
      </c>
      <c r="S29" s="46">
        <f t="shared" si="10"/>
        <v>0.9127042488138204</v>
      </c>
    </row>
    <row r="30" spans="1:19" x14ac:dyDescent="0.25">
      <c r="B30"/>
      <c r="D30">
        <v>0.01</v>
      </c>
      <c r="F30" s="67">
        <v>0.64583333333333337</v>
      </c>
      <c r="H30" s="67">
        <v>0.65069444444444446</v>
      </c>
      <c r="I30" s="44">
        <f t="shared" si="1"/>
        <v>0.65416666666666667</v>
      </c>
      <c r="J30" s="45" t="str">
        <f t="shared" si="2"/>
        <v/>
      </c>
      <c r="K30" s="45">
        <f t="shared" si="3"/>
        <v>6.9999999999999751</v>
      </c>
      <c r="L30" s="45">
        <f t="shared" si="4"/>
        <v>3</v>
      </c>
      <c r="M30" s="45">
        <f t="shared" ca="1" si="5"/>
        <v>0.62708333333333333</v>
      </c>
      <c r="N30" s="45" t="e">
        <f t="shared" ca="1" si="0"/>
        <v>#VALUE!</v>
      </c>
      <c r="O30" s="45">
        <f t="shared" si="6"/>
        <v>2.5000000000000001E-2</v>
      </c>
      <c r="P30" s="46">
        <f t="shared" si="7"/>
        <v>5.4281443780592247E-3</v>
      </c>
      <c r="Q30" s="45">
        <f t="shared" si="8"/>
        <v>6.9999999999999757E-2</v>
      </c>
      <c r="R30" s="45">
        <f t="shared" si="9"/>
        <v>9.4999999999999751E-2</v>
      </c>
      <c r="S30" s="46">
        <f t="shared" si="10"/>
        <v>7.5428144378058976E-2</v>
      </c>
    </row>
    <row r="31" spans="1:19" x14ac:dyDescent="0.25">
      <c r="A31" s="77">
        <v>36084</v>
      </c>
      <c r="B31">
        <v>943</v>
      </c>
      <c r="D31">
        <v>0.01</v>
      </c>
      <c r="F31" s="67">
        <v>0.43055555555555558</v>
      </c>
      <c r="H31" s="67">
        <v>0.43124999999999997</v>
      </c>
      <c r="I31" s="44" t="str">
        <f t="shared" si="1"/>
        <v/>
      </c>
      <c r="J31" s="45">
        <f t="shared" si="2"/>
        <v>17.000000000000021</v>
      </c>
      <c r="K31" s="45">
        <f t="shared" si="3"/>
        <v>0.99999999999991651</v>
      </c>
      <c r="L31" s="45">
        <f t="shared" si="4"/>
        <v>1</v>
      </c>
      <c r="M31" s="45">
        <f t="shared" ca="1" si="5"/>
        <v>943</v>
      </c>
      <c r="N31" s="45" t="str">
        <f t="shared" si="0"/>
        <v/>
      </c>
      <c r="O31" s="45">
        <f t="shared" si="6"/>
        <v>850.08500000000106</v>
      </c>
      <c r="P31" s="46">
        <f t="shared" si="7"/>
        <v>184.5587008134687</v>
      </c>
      <c r="Q31" s="45">
        <f t="shared" si="8"/>
        <v>9.9999999999991658E-3</v>
      </c>
      <c r="R31" s="45">
        <f t="shared" si="9"/>
        <v>850.09500000000105</v>
      </c>
      <c r="S31" s="46">
        <f t="shared" si="10"/>
        <v>184.56870081346869</v>
      </c>
    </row>
    <row r="32" spans="1:19" x14ac:dyDescent="0.25">
      <c r="B32"/>
      <c r="D32">
        <v>100</v>
      </c>
      <c r="F32" s="67">
        <v>0.44305555555555554</v>
      </c>
      <c r="H32" s="67">
        <v>0.52152777777777781</v>
      </c>
      <c r="I32" s="44">
        <f t="shared" si="1"/>
        <v>0.52500000000000002</v>
      </c>
      <c r="J32" s="45" t="str">
        <f t="shared" si="2"/>
        <v/>
      </c>
      <c r="K32" s="51">
        <f>(H32-F32)*1440</f>
        <v>113.00000000000009</v>
      </c>
      <c r="L32" s="45">
        <f t="shared" si="4"/>
        <v>2</v>
      </c>
      <c r="M32" s="45">
        <f t="shared" ca="1" si="5"/>
        <v>943</v>
      </c>
      <c r="N32" s="45">
        <f t="shared" ca="1" si="0"/>
        <v>173.00000000000003</v>
      </c>
      <c r="O32" s="45">
        <f t="shared" si="6"/>
        <v>250</v>
      </c>
      <c r="P32" s="46">
        <f t="shared" si="7"/>
        <v>27.143420404993254</v>
      </c>
      <c r="Q32" s="45">
        <f t="shared" si="8"/>
        <v>11300.000000000009</v>
      </c>
      <c r="R32" s="45">
        <f t="shared" si="9"/>
        <v>11550.000000000009</v>
      </c>
      <c r="S32" s="46">
        <f t="shared" si="10"/>
        <v>11327.143420405002</v>
      </c>
    </row>
    <row r="33" spans="1:19" x14ac:dyDescent="0.25">
      <c r="A33" s="77">
        <v>36087</v>
      </c>
      <c r="B33">
        <v>1306</v>
      </c>
      <c r="D33">
        <v>0.01</v>
      </c>
      <c r="F33" s="67">
        <v>0.58124999999999993</v>
      </c>
      <c r="H33" s="74">
        <v>0.59097222222222223</v>
      </c>
      <c r="I33" s="44" t="str">
        <f t="shared" si="1"/>
        <v/>
      </c>
      <c r="J33" s="45">
        <f>IF(AND(OR(AND(A33&lt;&gt;"",A34=""),AND(A33="",A34="")),D34&lt;&gt;""),(F34-H33)*1440,"")</f>
        <v>8.999999999999968</v>
      </c>
      <c r="K33" s="45">
        <f t="shared" si="3"/>
        <v>14.00000000000011</v>
      </c>
      <c r="L33" s="45">
        <f t="shared" si="4"/>
        <v>1</v>
      </c>
      <c r="M33" s="45">
        <f t="shared" ca="1" si="5"/>
        <v>1306</v>
      </c>
      <c r="N33" s="45" t="str">
        <f t="shared" si="0"/>
        <v/>
      </c>
      <c r="O33" s="45">
        <f t="shared" si="6"/>
        <v>450.04499999999842</v>
      </c>
      <c r="P33" s="46">
        <f t="shared" si="7"/>
        <v>97.707547489482963</v>
      </c>
      <c r="Q33" s="45">
        <f t="shared" si="8"/>
        <v>0.1400000000000011</v>
      </c>
      <c r="R33" s="45">
        <f t="shared" si="9"/>
        <v>450.18499999999841</v>
      </c>
      <c r="S33" s="46">
        <f t="shared" si="10"/>
        <v>97.847547489482963</v>
      </c>
    </row>
    <row r="34" spans="1:19" x14ac:dyDescent="0.25">
      <c r="B34"/>
      <c r="D34">
        <v>100</v>
      </c>
      <c r="F34" s="74">
        <v>0.59722222222222221</v>
      </c>
      <c r="H34" s="67">
        <v>0.62222222222222223</v>
      </c>
      <c r="I34" s="44">
        <f t="shared" si="1"/>
        <v>0.62569444444444444</v>
      </c>
      <c r="J34" s="45" t="str">
        <f t="shared" si="2"/>
        <v/>
      </c>
      <c r="K34" s="45">
        <f t="shared" si="3"/>
        <v>36.000000000000028</v>
      </c>
      <c r="L34" s="45">
        <f t="shared" si="4"/>
        <v>2</v>
      </c>
      <c r="M34" s="45">
        <f t="shared" ca="1" si="5"/>
        <v>1306</v>
      </c>
      <c r="N34" s="45">
        <f t="shared" ca="1" si="0"/>
        <v>115.00000000000007</v>
      </c>
      <c r="O34" s="45">
        <f t="shared" si="6"/>
        <v>250</v>
      </c>
      <c r="P34" s="46">
        <f t="shared" si="7"/>
        <v>27.143420404993254</v>
      </c>
      <c r="Q34" s="45">
        <f t="shared" si="8"/>
        <v>3600.0000000000027</v>
      </c>
      <c r="R34" s="45">
        <f t="shared" si="9"/>
        <v>3850.0000000000027</v>
      </c>
      <c r="S34" s="46">
        <f t="shared" si="10"/>
        <v>3627.143420404996</v>
      </c>
    </row>
    <row r="35" spans="1:19" x14ac:dyDescent="0.25">
      <c r="A35" s="77">
        <v>36089</v>
      </c>
      <c r="B35">
        <v>1300</v>
      </c>
      <c r="D35">
        <v>0.01</v>
      </c>
      <c r="F35" s="67">
        <v>0.5708333333333333</v>
      </c>
      <c r="H35" s="66">
        <v>0.58472222222222225</v>
      </c>
      <c r="I35" s="44" t="str">
        <f t="shared" si="1"/>
        <v/>
      </c>
      <c r="J35" s="45">
        <f t="shared" si="2"/>
        <v>0</v>
      </c>
      <c r="K35" s="45">
        <f t="shared" si="3"/>
        <v>20.000000000000089</v>
      </c>
      <c r="L35" s="45">
        <f t="shared" si="4"/>
        <v>1</v>
      </c>
      <c r="M35" s="45">
        <f t="shared" ca="1" si="5"/>
        <v>1300</v>
      </c>
      <c r="N35" s="45" t="str">
        <f t="shared" si="0"/>
        <v/>
      </c>
      <c r="O35" s="45">
        <f t="shared" si="6"/>
        <v>0</v>
      </c>
      <c r="P35" s="46">
        <f t="shared" si="7"/>
        <v>0</v>
      </c>
      <c r="Q35" s="45">
        <f t="shared" si="8"/>
        <v>0.2000000000000009</v>
      </c>
      <c r="R35" s="45">
        <f t="shared" si="9"/>
        <v>0.2000000000000009</v>
      </c>
      <c r="S35" s="46">
        <f t="shared" si="10"/>
        <v>0.2000000000000009</v>
      </c>
    </row>
    <row r="36" spans="1:19" x14ac:dyDescent="0.25">
      <c r="A36" s="77"/>
      <c r="B36"/>
      <c r="D36">
        <v>2</v>
      </c>
      <c r="F36" s="66">
        <v>0.58472222222222225</v>
      </c>
      <c r="H36" s="66">
        <v>0.58680555555555558</v>
      </c>
      <c r="I36" s="44"/>
      <c r="J36" s="45">
        <f t="shared" si="2"/>
        <v>5.9999999999999787</v>
      </c>
      <c r="K36" s="45">
        <f t="shared" si="3"/>
        <v>2.9999999999999893</v>
      </c>
      <c r="L36" s="45">
        <f t="shared" si="4"/>
        <v>2</v>
      </c>
      <c r="M36" s="45">
        <f t="shared" ca="1" si="5"/>
        <v>1300</v>
      </c>
      <c r="N36" s="45" t="str">
        <f t="shared" si="0"/>
        <v/>
      </c>
      <c r="O36" s="45">
        <f t="shared" si="6"/>
        <v>6.029999999999978</v>
      </c>
      <c r="P36" s="46">
        <f t="shared" si="7"/>
        <v>2.2535879590984718</v>
      </c>
      <c r="Q36" s="45">
        <f t="shared" si="8"/>
        <v>5.9999999999999787</v>
      </c>
      <c r="R36" s="45">
        <f t="shared" si="9"/>
        <v>12.029999999999957</v>
      </c>
      <c r="S36" s="46">
        <f t="shared" si="10"/>
        <v>8.25358795909845</v>
      </c>
    </row>
    <row r="37" spans="1:19" x14ac:dyDescent="0.25">
      <c r="B37"/>
      <c r="D37">
        <v>0.01</v>
      </c>
      <c r="F37" s="66">
        <v>0.59097222222222223</v>
      </c>
      <c r="H37" s="66">
        <v>0.59236111111111112</v>
      </c>
      <c r="I37" s="44"/>
      <c r="J37" s="45">
        <f t="shared" si="2"/>
        <v>6.9999999999999751</v>
      </c>
      <c r="K37" s="45">
        <f t="shared" si="3"/>
        <v>1.9999999999999929</v>
      </c>
      <c r="L37" s="45">
        <f t="shared" si="4"/>
        <v>3</v>
      </c>
      <c r="M37" s="45">
        <f t="shared" ca="1" si="5"/>
        <v>1300</v>
      </c>
      <c r="N37" s="45" t="str">
        <f t="shared" si="0"/>
        <v/>
      </c>
      <c r="O37" s="45">
        <f t="shared" si="6"/>
        <v>7.0349999999999744</v>
      </c>
      <c r="P37" s="46">
        <f t="shared" si="7"/>
        <v>2.6291859522815506</v>
      </c>
      <c r="Q37" s="45">
        <f t="shared" si="8"/>
        <v>1.9999999999999931E-2</v>
      </c>
      <c r="R37" s="45">
        <f t="shared" si="9"/>
        <v>7.054999999999974</v>
      </c>
      <c r="S37" s="46">
        <f t="shared" si="10"/>
        <v>2.6491859522815506</v>
      </c>
    </row>
    <row r="38" spans="1:19" x14ac:dyDescent="0.25">
      <c r="A38" s="77"/>
      <c r="B38"/>
      <c r="D38">
        <v>2</v>
      </c>
      <c r="F38" s="66">
        <v>0.59722222222222221</v>
      </c>
      <c r="H38" s="66">
        <v>0.60069444444444442</v>
      </c>
      <c r="I38" s="44"/>
      <c r="J38" s="45">
        <f t="shared" si="2"/>
        <v>4.9999999999999822</v>
      </c>
      <c r="K38" s="45">
        <f t="shared" si="3"/>
        <v>4.9999999999999822</v>
      </c>
      <c r="L38" s="45">
        <f t="shared" si="4"/>
        <v>4</v>
      </c>
      <c r="M38" s="45">
        <f t="shared" ca="1" si="5"/>
        <v>1300</v>
      </c>
      <c r="N38" s="45" t="str">
        <f t="shared" si="0"/>
        <v/>
      </c>
      <c r="O38" s="45">
        <f t="shared" si="6"/>
        <v>5.0249999999999817</v>
      </c>
      <c r="P38" s="46">
        <f t="shared" si="7"/>
        <v>1.8779899659153931</v>
      </c>
      <c r="Q38" s="45">
        <f t="shared" si="8"/>
        <v>9.9999999999999645</v>
      </c>
      <c r="R38" s="45">
        <f t="shared" si="9"/>
        <v>15.024999999999945</v>
      </c>
      <c r="S38" s="46">
        <f t="shared" si="10"/>
        <v>11.877989965915358</v>
      </c>
    </row>
    <row r="39" spans="1:19" x14ac:dyDescent="0.25">
      <c r="A39" s="77"/>
      <c r="B39"/>
      <c r="D39">
        <v>0.01</v>
      </c>
      <c r="F39" s="66">
        <v>0.60416666666666663</v>
      </c>
      <c r="H39" s="66">
        <v>0.60555555555555551</v>
      </c>
      <c r="I39" s="44"/>
      <c r="J39" s="45" t="str">
        <f t="shared" si="2"/>
        <v/>
      </c>
      <c r="K39" s="45">
        <f t="shared" si="3"/>
        <v>1.9999999999999929</v>
      </c>
      <c r="L39" s="45">
        <f t="shared" si="4"/>
        <v>5</v>
      </c>
      <c r="M39" s="45">
        <f t="shared" ca="1" si="5"/>
        <v>1300</v>
      </c>
      <c r="N39" s="45" t="str">
        <f t="shared" si="0"/>
        <v/>
      </c>
      <c r="O39" s="45">
        <f t="shared" si="6"/>
        <v>2.5000000000000001E-2</v>
      </c>
      <c r="P39" s="46">
        <f t="shared" si="7"/>
        <v>5.4281443780592247E-3</v>
      </c>
      <c r="Q39" s="45">
        <f t="shared" si="8"/>
        <v>1.9999999999999931E-2</v>
      </c>
      <c r="R39" s="45">
        <f t="shared" si="9"/>
        <v>4.4999999999999929E-2</v>
      </c>
      <c r="S39" s="46">
        <f t="shared" si="10"/>
        <v>2.5428144378059157E-2</v>
      </c>
    </row>
    <row r="40" spans="1:19" x14ac:dyDescent="0.25">
      <c r="A40" s="77">
        <v>36090</v>
      </c>
      <c r="B40">
        <v>815</v>
      </c>
      <c r="D40">
        <v>0.01</v>
      </c>
      <c r="F40" s="67">
        <v>0.38194444444444442</v>
      </c>
      <c r="H40" s="67">
        <v>0.39166666666666666</v>
      </c>
      <c r="I40" s="44" t="str">
        <f t="shared" si="1"/>
        <v/>
      </c>
      <c r="J40" s="45">
        <f t="shared" si="2"/>
        <v>7.0000000000000551</v>
      </c>
      <c r="K40" s="45">
        <f t="shared" si="3"/>
        <v>14.00000000000003</v>
      </c>
      <c r="L40" s="45">
        <f t="shared" si="4"/>
        <v>1</v>
      </c>
      <c r="M40" s="45">
        <f t="shared" ca="1" si="5"/>
        <v>815</v>
      </c>
      <c r="N40" s="45" t="str">
        <f t="shared" si="0"/>
        <v/>
      </c>
      <c r="O40" s="45">
        <f t="shared" si="6"/>
        <v>0.38500000000000301</v>
      </c>
      <c r="P40" s="46">
        <f t="shared" si="7"/>
        <v>0.27361621771209788</v>
      </c>
      <c r="Q40" s="45">
        <f t="shared" si="8"/>
        <v>0.14000000000000032</v>
      </c>
      <c r="R40" s="45">
        <f t="shared" si="9"/>
        <v>0.52500000000000335</v>
      </c>
      <c r="S40" s="46">
        <f t="shared" si="10"/>
        <v>0.41361621771209822</v>
      </c>
    </row>
    <row r="41" spans="1:19" x14ac:dyDescent="0.25">
      <c r="B41"/>
      <c r="D41">
        <v>0.1</v>
      </c>
      <c r="F41" s="67">
        <v>0.39652777777777781</v>
      </c>
      <c r="H41" s="67">
        <v>0.41388888888888892</v>
      </c>
      <c r="I41" s="44">
        <f t="shared" si="1"/>
        <v>0.41736111111111113</v>
      </c>
      <c r="J41" s="45" t="str">
        <f t="shared" si="2"/>
        <v/>
      </c>
      <c r="K41" s="45">
        <f t="shared" si="3"/>
        <v>24.999999999999993</v>
      </c>
      <c r="L41" s="45">
        <f t="shared" si="4"/>
        <v>2</v>
      </c>
      <c r="M41" s="45">
        <f t="shared" ca="1" si="5"/>
        <v>815</v>
      </c>
      <c r="N41" s="45">
        <f t="shared" ca="1" si="0"/>
        <v>106.00000000000003</v>
      </c>
      <c r="O41" s="45">
        <f t="shared" si="6"/>
        <v>0.25</v>
      </c>
      <c r="P41" s="46">
        <f t="shared" si="7"/>
        <v>4.342905372259271E-2</v>
      </c>
      <c r="Q41" s="45">
        <f t="shared" si="8"/>
        <v>2.4999999999999996</v>
      </c>
      <c r="R41" s="45">
        <f t="shared" si="9"/>
        <v>2.7499999999999996</v>
      </c>
      <c r="S41" s="46">
        <f t="shared" si="10"/>
        <v>2.5434290537225923</v>
      </c>
    </row>
    <row r="42" spans="1:19" x14ac:dyDescent="0.25">
      <c r="A42" s="77">
        <v>36090</v>
      </c>
      <c r="B42">
        <v>1234</v>
      </c>
      <c r="D42">
        <v>0.01</v>
      </c>
      <c r="F42" s="67">
        <v>0.55625000000000002</v>
      </c>
      <c r="H42" s="67">
        <v>0.55833333333333335</v>
      </c>
      <c r="I42" s="44" t="str">
        <f t="shared" si="1"/>
        <v/>
      </c>
      <c r="J42" s="45">
        <f t="shared" si="2"/>
        <v>6.9999999999999751</v>
      </c>
      <c r="K42" s="45">
        <f t="shared" si="3"/>
        <v>2.9999999999999893</v>
      </c>
      <c r="L42" s="45">
        <f t="shared" si="4"/>
        <v>1</v>
      </c>
      <c r="M42" s="45">
        <f t="shared" ca="1" si="5"/>
        <v>1234</v>
      </c>
      <c r="N42" s="45" t="str">
        <f t="shared" si="0"/>
        <v/>
      </c>
      <c r="O42" s="45">
        <f t="shared" si="6"/>
        <v>0.38499999999999862</v>
      </c>
      <c r="P42" s="46">
        <f t="shared" si="7"/>
        <v>0.27361621771209477</v>
      </c>
      <c r="Q42" s="45">
        <f t="shared" si="8"/>
        <v>2.9999999999999895E-2</v>
      </c>
      <c r="R42" s="45">
        <f t="shared" si="9"/>
        <v>0.41499999999999854</v>
      </c>
      <c r="S42" s="46">
        <f t="shared" si="10"/>
        <v>0.30361621771209468</v>
      </c>
    </row>
    <row r="43" spans="1:19" x14ac:dyDescent="0.25">
      <c r="B43"/>
      <c r="D43">
        <v>0.1</v>
      </c>
      <c r="F43" s="67">
        <v>0.56319444444444444</v>
      </c>
      <c r="H43" s="67">
        <v>0.56597222222222221</v>
      </c>
      <c r="I43" s="44" t="str">
        <f t="shared" si="1"/>
        <v/>
      </c>
      <c r="J43" s="45">
        <f t="shared" si="2"/>
        <v>6.9999999999999751</v>
      </c>
      <c r="K43" s="45">
        <f t="shared" si="3"/>
        <v>3.9999999999999858</v>
      </c>
      <c r="L43" s="45">
        <f t="shared" si="4"/>
        <v>2</v>
      </c>
      <c r="M43" s="45">
        <f t="shared" ca="1" si="5"/>
        <v>1234</v>
      </c>
      <c r="N43" s="45" t="str">
        <f t="shared" si="0"/>
        <v/>
      </c>
      <c r="O43" s="45">
        <f t="shared" si="6"/>
        <v>3.8499999999999868</v>
      </c>
      <c r="P43" s="46">
        <f t="shared" si="7"/>
        <v>2.7360659302566797</v>
      </c>
      <c r="Q43" s="45">
        <f t="shared" si="8"/>
        <v>0.39999999999999858</v>
      </c>
      <c r="R43" s="45">
        <f t="shared" si="9"/>
        <v>4.2499999999999858</v>
      </c>
      <c r="S43" s="46">
        <f t="shared" si="10"/>
        <v>3.1360659302566782</v>
      </c>
    </row>
    <row r="44" spans="1:19" x14ac:dyDescent="0.25">
      <c r="B44"/>
      <c r="D44">
        <v>1</v>
      </c>
      <c r="F44" s="67">
        <v>0.5708333333333333</v>
      </c>
      <c r="H44" s="67">
        <v>0.57361111111111118</v>
      </c>
      <c r="I44" s="44" t="str">
        <f t="shared" si="1"/>
        <v/>
      </c>
      <c r="J44" s="45">
        <f t="shared" si="2"/>
        <v>8.9999999999998082</v>
      </c>
      <c r="K44" s="45">
        <f t="shared" si="3"/>
        <v>4.0000000000001457</v>
      </c>
      <c r="L44" s="45">
        <f t="shared" si="4"/>
        <v>3</v>
      </c>
      <c r="M44" s="45">
        <f t="shared" ca="1" si="5"/>
        <v>1234</v>
      </c>
      <c r="N44" s="45" t="str">
        <f t="shared" si="0"/>
        <v/>
      </c>
      <c r="O44" s="45">
        <f t="shared" si="6"/>
        <v>4.9499999999998945</v>
      </c>
      <c r="P44" s="46">
        <f t="shared" si="7"/>
        <v>3.5177990531870966</v>
      </c>
      <c r="Q44" s="45">
        <f t="shared" si="8"/>
        <v>4.0000000000001457</v>
      </c>
      <c r="R44" s="45">
        <f t="shared" si="9"/>
        <v>8.9500000000000401</v>
      </c>
      <c r="S44" s="46">
        <f t="shared" si="10"/>
        <v>7.5177990531872423</v>
      </c>
    </row>
    <row r="45" spans="1:19" x14ac:dyDescent="0.25">
      <c r="B45"/>
      <c r="D45">
        <v>0.1</v>
      </c>
      <c r="F45" s="67">
        <v>0.57986111111111105</v>
      </c>
      <c r="H45" s="67">
        <v>0.58194444444444449</v>
      </c>
      <c r="I45" s="44">
        <f t="shared" ref="I45" si="20">IF(OR(A46&lt;&gt;"",D46=""),H45+TIME(0,5,0),"")</f>
        <v>0.5854166666666667</v>
      </c>
      <c r="J45" s="45" t="str">
        <f t="shared" ref="J45" si="21">IF(AND(OR(AND(A45&lt;&gt;"",A46=""),AND(A45="",A46="")),D46&lt;&gt;""),(F46-H45)*1440,"")</f>
        <v/>
      </c>
      <c r="K45" s="45">
        <f t="shared" ref="K45" si="22">(H45-F45)*1440</f>
        <v>3.0000000000001492</v>
      </c>
      <c r="L45" s="45">
        <f t="shared" ref="L45" si="23">IF(A45&lt;&gt;"",1,L44+1)</f>
        <v>4</v>
      </c>
      <c r="M45" s="45">
        <f t="shared" ref="M45" ca="1" si="24">OFFSET(B45,-L45+1,0)</f>
        <v>1234</v>
      </c>
      <c r="N45" s="45">
        <f t="shared" ref="N45" ca="1" si="25">IF(I45&lt;&gt;"",(I45-VALUE(CONCATENATE(LEFT(M45,LEN(M45)-2),":",RIGHT(M45,2))))*1440,"")</f>
        <v>89</v>
      </c>
      <c r="O45" s="45">
        <f t="shared" ref="O45" si="26">IF(J45&lt;&gt;"",(D45+D46)*J45/2,D45*5/2)</f>
        <v>0.25</v>
      </c>
      <c r="P45" s="46">
        <f t="shared" ref="P45" si="27">IF(J45&lt;&gt;"",(D46-D45)*J45/LN((D46+0.000001)/(D45+0.000001)),-5*(D45-0.000001)/(LN(1/D45)-13.8155))</f>
        <v>4.342905372259271E-2</v>
      </c>
      <c r="Q45" s="45">
        <f t="shared" ref="Q45" si="28">(D45*K45)</f>
        <v>0.30000000000001492</v>
      </c>
      <c r="R45" s="45">
        <f t="shared" ref="R45" si="29">O45+Q45</f>
        <v>0.55000000000001492</v>
      </c>
      <c r="S45" s="46">
        <f t="shared" ref="S45" si="30">P45+Q45</f>
        <v>0.34342905372260762</v>
      </c>
    </row>
    <row r="46" spans="1:19" x14ac:dyDescent="0.25">
      <c r="A46" s="77">
        <v>36090</v>
      </c>
      <c r="B46" s="67">
        <v>0.6069444444444444</v>
      </c>
      <c r="D46">
        <v>0.01</v>
      </c>
      <c r="F46" s="67">
        <v>0.62777777777777777</v>
      </c>
      <c r="H46" s="67">
        <v>0.63263888888888886</v>
      </c>
      <c r="I46" s="44" t="str">
        <f t="shared" si="1"/>
        <v/>
      </c>
      <c r="J46" s="45">
        <f t="shared" si="2"/>
        <v>9.9999999999999645</v>
      </c>
      <c r="K46" s="45">
        <f t="shared" si="3"/>
        <v>6.9999999999999751</v>
      </c>
      <c r="L46" s="45">
        <f>IF(A46&lt;&gt;"",1,#REF!+1)</f>
        <v>1</v>
      </c>
      <c r="M46" s="45">
        <f t="shared" ca="1" si="5"/>
        <v>0.6069444444444444</v>
      </c>
      <c r="N46" s="45" t="str">
        <f t="shared" si="0"/>
        <v/>
      </c>
      <c r="O46" s="45">
        <f t="shared" si="6"/>
        <v>0.54999999999999805</v>
      </c>
      <c r="P46" s="46">
        <f t="shared" si="7"/>
        <v>0.39088031101727821</v>
      </c>
      <c r="Q46" s="45">
        <f t="shared" si="8"/>
        <v>6.9999999999999757E-2</v>
      </c>
      <c r="R46" s="45">
        <f t="shared" si="9"/>
        <v>0.61999999999999778</v>
      </c>
      <c r="S46" s="46">
        <f t="shared" si="10"/>
        <v>0.460880311017278</v>
      </c>
    </row>
    <row r="47" spans="1:19" x14ac:dyDescent="0.25">
      <c r="B47"/>
      <c r="D47">
        <v>0.1</v>
      </c>
      <c r="F47" s="67">
        <v>0.63958333333333328</v>
      </c>
      <c r="H47" s="67">
        <v>0.64374999999999993</v>
      </c>
      <c r="I47" s="44" t="str">
        <f t="shared" si="1"/>
        <v/>
      </c>
      <c r="J47" s="45">
        <f t="shared" si="2"/>
        <v>7.000000000000135</v>
      </c>
      <c r="K47" s="45">
        <f t="shared" si="3"/>
        <v>5.9999999999999787</v>
      </c>
      <c r="L47" s="45">
        <f t="shared" si="4"/>
        <v>2</v>
      </c>
      <c r="M47" s="45">
        <f t="shared" ca="1" si="5"/>
        <v>0.6069444444444444</v>
      </c>
      <c r="N47" s="45" t="str">
        <f t="shared" si="0"/>
        <v/>
      </c>
      <c r="O47" s="45">
        <f t="shared" si="6"/>
        <v>3.8500000000000747</v>
      </c>
      <c r="P47" s="46">
        <f t="shared" si="7"/>
        <v>2.7360659302567418</v>
      </c>
      <c r="Q47" s="45">
        <f t="shared" si="8"/>
        <v>0.59999999999999787</v>
      </c>
      <c r="R47" s="45">
        <f t="shared" si="9"/>
        <v>4.4500000000000721</v>
      </c>
      <c r="S47" s="46">
        <f t="shared" si="10"/>
        <v>3.3360659302567397</v>
      </c>
    </row>
    <row r="48" spans="1:19" x14ac:dyDescent="0.25">
      <c r="B48"/>
      <c r="D48">
        <v>1</v>
      </c>
      <c r="F48" s="67">
        <v>0.64861111111111114</v>
      </c>
      <c r="H48" s="67">
        <v>0.65138888888888891</v>
      </c>
      <c r="I48" s="44" t="str">
        <f t="shared" si="1"/>
        <v/>
      </c>
      <c r="J48" s="45">
        <f t="shared" si="2"/>
        <v>5.9999999999999787</v>
      </c>
      <c r="K48" s="45">
        <f t="shared" si="3"/>
        <v>3.9999999999999858</v>
      </c>
      <c r="L48" s="45">
        <f t="shared" si="4"/>
        <v>3</v>
      </c>
      <c r="M48" s="45">
        <f t="shared" ca="1" si="5"/>
        <v>0.6069444444444444</v>
      </c>
      <c r="N48" s="45" t="str">
        <f t="shared" si="0"/>
        <v/>
      </c>
      <c r="O48" s="45">
        <f t="shared" si="6"/>
        <v>3.2999999999999887</v>
      </c>
      <c r="P48" s="46">
        <f t="shared" si="7"/>
        <v>2.3451993687914396</v>
      </c>
      <c r="Q48" s="45">
        <f t="shared" si="8"/>
        <v>3.9999999999999858</v>
      </c>
      <c r="R48" s="45">
        <f t="shared" si="9"/>
        <v>7.2999999999999741</v>
      </c>
      <c r="S48" s="46">
        <f t="shared" si="10"/>
        <v>6.345199368791425</v>
      </c>
    </row>
    <row r="49" spans="1:19" x14ac:dyDescent="0.25">
      <c r="B49"/>
      <c r="D49">
        <v>0.1</v>
      </c>
      <c r="F49" s="67">
        <v>0.65555555555555556</v>
      </c>
      <c r="H49" s="67">
        <v>0.65763888888888888</v>
      </c>
      <c r="I49" s="44">
        <f t="shared" ref="I49:I54" si="31">IF(OR(A50&lt;&gt;"",D50=""),H49+TIME(0,5,0),"")</f>
        <v>0.66111111111111109</v>
      </c>
      <c r="J49" s="45" t="str">
        <f t="shared" ref="J49:J54" si="32">IF(AND(OR(AND(A49&lt;&gt;"",A50=""),AND(A49="",A50="")),D50&lt;&gt;""),(F50-H49)*1440,"")</f>
        <v/>
      </c>
      <c r="K49" s="45">
        <f t="shared" ref="K49:K54" si="33">(H49-F49)*1440</f>
        <v>2.9999999999999893</v>
      </c>
      <c r="L49" s="45">
        <f t="shared" ref="L49:L54" si="34">IF(A49&lt;&gt;"",1,L48+1)</f>
        <v>4</v>
      </c>
      <c r="M49" s="45">
        <f t="shared" ref="M49:M54" ca="1" si="35">OFFSET(B49,-L49+1,0)</f>
        <v>0.6069444444444444</v>
      </c>
      <c r="N49" s="45" t="e">
        <f t="shared" ref="N49:N54" ca="1" si="36">IF(I49&lt;&gt;"",(I49-VALUE(CONCATENATE(LEFT(M49,LEN(M49)-2),":",RIGHT(M49,2))))*1440,"")</f>
        <v>#VALUE!</v>
      </c>
      <c r="O49" s="45">
        <f t="shared" ref="O49:O54" si="37">IF(J49&lt;&gt;"",(D49+D50)*J49/2,D49*5/2)</f>
        <v>0.25</v>
      </c>
      <c r="P49" s="46">
        <f t="shared" ref="P49:P54" si="38">IF(J49&lt;&gt;"",(D50-D49)*J49/LN((D50+0.000001)/(D49+0.000001)),-5*(D49-0.000001)/(LN(1/D49)-13.8155))</f>
        <v>4.342905372259271E-2</v>
      </c>
      <c r="Q49" s="45">
        <f t="shared" ref="Q49:Q54" si="39">(D49*K49)</f>
        <v>0.29999999999999893</v>
      </c>
      <c r="R49" s="45">
        <f t="shared" ref="R49:R54" si="40">O49+Q49</f>
        <v>0.54999999999999893</v>
      </c>
      <c r="S49" s="46">
        <f t="shared" ref="S49:S54" si="41">P49+Q49</f>
        <v>0.34342905372259164</v>
      </c>
    </row>
    <row r="50" spans="1:19" x14ac:dyDescent="0.25">
      <c r="A50" s="77">
        <v>36096</v>
      </c>
      <c r="B50">
        <v>1308</v>
      </c>
      <c r="D50">
        <v>0.01</v>
      </c>
      <c r="F50" s="67">
        <v>0.5756944444444444</v>
      </c>
      <c r="H50" s="67">
        <v>0.58333333333333337</v>
      </c>
      <c r="I50" s="44">
        <f t="shared" si="31"/>
        <v>0.58680555555555558</v>
      </c>
      <c r="J50" s="45" t="str">
        <f t="shared" si="32"/>
        <v/>
      </c>
      <c r="K50" s="45">
        <f t="shared" si="33"/>
        <v>11.000000000000121</v>
      </c>
      <c r="L50" s="45">
        <f t="shared" si="34"/>
        <v>1</v>
      </c>
      <c r="M50" s="45">
        <f t="shared" ca="1" si="35"/>
        <v>1308</v>
      </c>
      <c r="N50" s="45">
        <f t="shared" ca="1" si="36"/>
        <v>57.000000000000114</v>
      </c>
      <c r="O50" s="45">
        <f t="shared" si="37"/>
        <v>2.5000000000000001E-2</v>
      </c>
      <c r="P50" s="46">
        <f t="shared" si="38"/>
        <v>5.4281443780592247E-3</v>
      </c>
      <c r="Q50" s="45">
        <f t="shared" si="39"/>
        <v>0.11000000000000121</v>
      </c>
      <c r="R50" s="45">
        <f t="shared" si="40"/>
        <v>0.1350000000000012</v>
      </c>
      <c r="S50" s="46">
        <f t="shared" si="41"/>
        <v>0.11542814437806043</v>
      </c>
    </row>
    <row r="51" spans="1:19" x14ac:dyDescent="0.25">
      <c r="A51" s="77">
        <v>36096</v>
      </c>
      <c r="B51" s="67">
        <v>0.59027777777777779</v>
      </c>
      <c r="D51">
        <v>0.01</v>
      </c>
      <c r="F51" s="67">
        <v>0.59722222222222221</v>
      </c>
      <c r="H51" s="67">
        <v>0.60138888888888886</v>
      </c>
      <c r="I51" s="44">
        <f t="shared" si="31"/>
        <v>0.60486111111111107</v>
      </c>
      <c r="J51" s="45" t="str">
        <f t="shared" si="32"/>
        <v/>
      </c>
      <c r="K51" s="45">
        <f t="shared" si="33"/>
        <v>5.9999999999999787</v>
      </c>
      <c r="L51" s="45">
        <f t="shared" si="34"/>
        <v>1</v>
      </c>
      <c r="M51" s="45">
        <f t="shared" ca="1" si="35"/>
        <v>0.59027777777777779</v>
      </c>
      <c r="N51" s="45" t="e">
        <f t="shared" ca="1" si="36"/>
        <v>#VALUE!</v>
      </c>
      <c r="O51" s="45">
        <f t="shared" si="37"/>
        <v>2.5000000000000001E-2</v>
      </c>
      <c r="P51" s="46">
        <f t="shared" si="38"/>
        <v>5.4281443780592247E-3</v>
      </c>
      <c r="Q51" s="45">
        <f t="shared" si="39"/>
        <v>5.999999999999979E-2</v>
      </c>
      <c r="R51" s="45">
        <f t="shared" si="40"/>
        <v>8.4999999999999798E-2</v>
      </c>
      <c r="S51" s="46">
        <f t="shared" si="41"/>
        <v>6.5428144378059008E-2</v>
      </c>
    </row>
    <row r="52" spans="1:19" x14ac:dyDescent="0.25">
      <c r="A52" s="77">
        <v>36096</v>
      </c>
      <c r="B52" s="67">
        <v>0.60625000000000007</v>
      </c>
      <c r="D52">
        <v>0.01</v>
      </c>
      <c r="F52" s="67">
        <v>0.6118055555555556</v>
      </c>
      <c r="H52" s="67">
        <v>0.6166666666666667</v>
      </c>
      <c r="I52" s="44">
        <f t="shared" si="31"/>
        <v>0.62013888888888891</v>
      </c>
      <c r="J52" s="45" t="str">
        <f t="shared" si="32"/>
        <v/>
      </c>
      <c r="K52" s="45">
        <f t="shared" si="33"/>
        <v>6.9999999999999751</v>
      </c>
      <c r="L52" s="45">
        <f t="shared" si="34"/>
        <v>1</v>
      </c>
      <c r="M52" s="45">
        <f t="shared" ca="1" si="35"/>
        <v>0.60625000000000007</v>
      </c>
      <c r="N52" s="45" t="e">
        <f t="shared" ca="1" si="36"/>
        <v>#VALUE!</v>
      </c>
      <c r="O52" s="45">
        <f t="shared" si="37"/>
        <v>2.5000000000000001E-2</v>
      </c>
      <c r="P52" s="46">
        <f t="shared" si="38"/>
        <v>5.4281443780592247E-3</v>
      </c>
      <c r="Q52" s="45">
        <f t="shared" si="39"/>
        <v>6.9999999999999757E-2</v>
      </c>
      <c r="R52" s="45">
        <f t="shared" si="40"/>
        <v>9.4999999999999751E-2</v>
      </c>
      <c r="S52" s="46">
        <f t="shared" si="41"/>
        <v>7.5428144378058976E-2</v>
      </c>
    </row>
    <row r="53" spans="1:19" x14ac:dyDescent="0.25">
      <c r="A53" s="77">
        <v>36096</v>
      </c>
      <c r="B53" s="67">
        <v>0.62291666666666667</v>
      </c>
      <c r="D53">
        <v>0.01</v>
      </c>
      <c r="F53" s="67">
        <v>0.62916666666666665</v>
      </c>
      <c r="H53" s="67">
        <v>0.63194444444444442</v>
      </c>
      <c r="I53" s="44">
        <f t="shared" si="31"/>
        <v>0.63541666666666663</v>
      </c>
      <c r="J53" s="45" t="str">
        <f t="shared" si="32"/>
        <v/>
      </c>
      <c r="K53" s="45">
        <f t="shared" si="33"/>
        <v>3.9999999999999858</v>
      </c>
      <c r="L53" s="45">
        <f t="shared" si="34"/>
        <v>1</v>
      </c>
      <c r="M53" s="45">
        <f t="shared" ca="1" si="35"/>
        <v>0.62291666666666667</v>
      </c>
      <c r="N53" s="45" t="e">
        <f t="shared" ca="1" si="36"/>
        <v>#VALUE!</v>
      </c>
      <c r="O53" s="45">
        <f t="shared" si="37"/>
        <v>2.5000000000000001E-2</v>
      </c>
      <c r="P53" s="46">
        <f t="shared" si="38"/>
        <v>5.4281443780592247E-3</v>
      </c>
      <c r="Q53" s="45">
        <f t="shared" si="39"/>
        <v>3.9999999999999862E-2</v>
      </c>
      <c r="R53" s="45">
        <f t="shared" si="40"/>
        <v>6.4999999999999863E-2</v>
      </c>
      <c r="S53" s="46">
        <f t="shared" si="41"/>
        <v>4.5428144378059088E-2</v>
      </c>
    </row>
    <row r="54" spans="1:19" x14ac:dyDescent="0.25">
      <c r="A54" s="77">
        <v>36096</v>
      </c>
      <c r="B54" s="67">
        <v>0.63611111111111118</v>
      </c>
      <c r="D54">
        <v>0.01</v>
      </c>
      <c r="F54" s="67">
        <v>0.64444444444444449</v>
      </c>
      <c r="H54" s="67">
        <v>0.64930555555555558</v>
      </c>
      <c r="I54" s="44">
        <f t="shared" si="31"/>
        <v>0.65277777777777779</v>
      </c>
      <c r="J54" s="45" t="str">
        <f t="shared" si="32"/>
        <v/>
      </c>
      <c r="K54" s="45">
        <f t="shared" si="33"/>
        <v>6.9999999999999751</v>
      </c>
      <c r="L54" s="45">
        <f t="shared" si="34"/>
        <v>1</v>
      </c>
      <c r="M54" s="45">
        <f t="shared" ca="1" si="35"/>
        <v>0.63611111111111118</v>
      </c>
      <c r="N54" s="45" t="e">
        <f t="shared" ca="1" si="36"/>
        <v>#VALUE!</v>
      </c>
      <c r="O54" s="45">
        <f t="shared" si="37"/>
        <v>2.5000000000000001E-2</v>
      </c>
      <c r="P54" s="46">
        <f t="shared" si="38"/>
        <v>5.4281443780592247E-3</v>
      </c>
      <c r="Q54" s="45">
        <f t="shared" si="39"/>
        <v>6.9999999999999757E-2</v>
      </c>
      <c r="R54" s="45">
        <f t="shared" si="40"/>
        <v>9.4999999999999751E-2</v>
      </c>
      <c r="S54" s="46">
        <f t="shared" si="41"/>
        <v>7.5428144378058976E-2</v>
      </c>
    </row>
    <row r="55" spans="1:19" x14ac:dyDescent="0.25">
      <c r="A55" s="77">
        <v>36096</v>
      </c>
      <c r="B55" s="67">
        <v>0.65208333333333335</v>
      </c>
      <c r="D55">
        <v>0.01</v>
      </c>
      <c r="F55" s="67">
        <v>0.66111111111111109</v>
      </c>
      <c r="H55" s="67">
        <v>0.66597222222222219</v>
      </c>
      <c r="I55" s="44">
        <f t="shared" si="1"/>
        <v>0.6694444444444444</v>
      </c>
      <c r="J55" s="45" t="str">
        <f t="shared" si="2"/>
        <v/>
      </c>
      <c r="K55" s="45">
        <f t="shared" si="3"/>
        <v>6.9999999999999751</v>
      </c>
      <c r="L55" s="45">
        <f>IF(A55&lt;&gt;"",1,#REF!+1)</f>
        <v>1</v>
      </c>
      <c r="M55" s="45">
        <f t="shared" ca="1" si="5"/>
        <v>0.65208333333333335</v>
      </c>
      <c r="N55" s="45" t="e">
        <f t="shared" ca="1" si="0"/>
        <v>#VALUE!</v>
      </c>
      <c r="O55" s="45">
        <f t="shared" si="6"/>
        <v>2.5000000000000001E-2</v>
      </c>
      <c r="P55" s="46">
        <f t="shared" si="7"/>
        <v>5.4281443780592247E-3</v>
      </c>
      <c r="Q55" s="45">
        <f t="shared" si="8"/>
        <v>6.9999999999999757E-2</v>
      </c>
      <c r="R55" s="45">
        <f t="shared" si="9"/>
        <v>9.4999999999999751E-2</v>
      </c>
      <c r="S55" s="46">
        <f t="shared" si="10"/>
        <v>7.5428144378058976E-2</v>
      </c>
    </row>
    <row r="56" spans="1:19" x14ac:dyDescent="0.25">
      <c r="A56" s="77">
        <v>36097</v>
      </c>
      <c r="B56">
        <v>1240</v>
      </c>
      <c r="D56">
        <v>0.01</v>
      </c>
      <c r="F56" s="67">
        <v>0.57291666666666663</v>
      </c>
      <c r="H56" s="67">
        <v>0.57708333333333328</v>
      </c>
      <c r="I56" s="44" t="str">
        <f t="shared" si="1"/>
        <v/>
      </c>
      <c r="J56" s="45">
        <f t="shared" si="2"/>
        <v>5.9999999999999787</v>
      </c>
      <c r="K56" s="45">
        <f t="shared" si="3"/>
        <v>5.9999999999999787</v>
      </c>
      <c r="L56" s="45">
        <f t="shared" si="4"/>
        <v>1</v>
      </c>
      <c r="M56" s="45">
        <f t="shared" ca="1" si="5"/>
        <v>1240</v>
      </c>
      <c r="N56" s="45" t="str">
        <f t="shared" si="0"/>
        <v/>
      </c>
      <c r="O56" s="45">
        <f t="shared" si="6"/>
        <v>0.32999999999999885</v>
      </c>
      <c r="P56" s="46">
        <f t="shared" si="7"/>
        <v>0.23452818661036695</v>
      </c>
      <c r="Q56" s="45">
        <f t="shared" si="8"/>
        <v>5.999999999999979E-2</v>
      </c>
      <c r="R56" s="45">
        <f t="shared" si="9"/>
        <v>0.38999999999999863</v>
      </c>
      <c r="S56" s="46">
        <f t="shared" si="10"/>
        <v>0.29452818661036673</v>
      </c>
    </row>
    <row r="57" spans="1:19" x14ac:dyDescent="0.25">
      <c r="B57"/>
      <c r="D57">
        <v>0.1</v>
      </c>
      <c r="F57" s="67">
        <v>0.58124999999999993</v>
      </c>
      <c r="H57" s="67">
        <v>0.58402777777777781</v>
      </c>
      <c r="I57" s="44">
        <f t="shared" si="1"/>
        <v>0.58750000000000002</v>
      </c>
      <c r="J57" s="45" t="str">
        <f t="shared" si="2"/>
        <v/>
      </c>
      <c r="K57" s="45">
        <f t="shared" si="3"/>
        <v>4.0000000000001457</v>
      </c>
      <c r="L57" s="45">
        <f t="shared" si="4"/>
        <v>2</v>
      </c>
      <c r="M57" s="45">
        <f t="shared" ca="1" si="5"/>
        <v>1240</v>
      </c>
      <c r="N57" s="45">
        <f t="shared" ca="1" si="0"/>
        <v>86.000000000000014</v>
      </c>
      <c r="O57" s="45">
        <f t="shared" si="6"/>
        <v>0.25</v>
      </c>
      <c r="P57" s="46">
        <f t="shared" si="7"/>
        <v>4.342905372259271E-2</v>
      </c>
      <c r="Q57" s="45">
        <f t="shared" si="8"/>
        <v>0.40000000000001457</v>
      </c>
      <c r="R57" s="45">
        <f t="shared" si="9"/>
        <v>0.65000000000001457</v>
      </c>
      <c r="S57" s="46">
        <f t="shared" si="10"/>
        <v>0.44342905372260727</v>
      </c>
    </row>
    <row r="58" spans="1:19" x14ac:dyDescent="0.25">
      <c r="A58" s="77">
        <v>36097</v>
      </c>
      <c r="B58">
        <v>1430</v>
      </c>
      <c r="D58">
        <v>0.01</v>
      </c>
      <c r="F58" s="67">
        <v>0.65902777777777777</v>
      </c>
      <c r="H58" s="67">
        <v>0.66249999999999998</v>
      </c>
      <c r="I58" s="44" t="str">
        <f t="shared" si="1"/>
        <v/>
      </c>
      <c r="J58" s="45">
        <f t="shared" si="2"/>
        <v>6.9999999999999751</v>
      </c>
      <c r="K58" s="45">
        <f t="shared" si="3"/>
        <v>4.9999999999999822</v>
      </c>
      <c r="L58" s="45">
        <f t="shared" si="4"/>
        <v>1</v>
      </c>
      <c r="M58" s="45">
        <f t="shared" ca="1" si="5"/>
        <v>1430</v>
      </c>
      <c r="N58" s="45" t="str">
        <f t="shared" si="0"/>
        <v/>
      </c>
      <c r="O58" s="45">
        <f t="shared" si="6"/>
        <v>0.38499999999999862</v>
      </c>
      <c r="P58" s="46">
        <f t="shared" si="7"/>
        <v>0.27361621771209477</v>
      </c>
      <c r="Q58" s="45">
        <f t="shared" si="8"/>
        <v>4.9999999999999822E-2</v>
      </c>
      <c r="R58" s="45">
        <f t="shared" si="9"/>
        <v>0.43499999999999844</v>
      </c>
      <c r="S58" s="46">
        <f t="shared" si="10"/>
        <v>0.32361621771209459</v>
      </c>
    </row>
    <row r="59" spans="1:19" x14ac:dyDescent="0.25">
      <c r="B59"/>
      <c r="D59">
        <v>0.1</v>
      </c>
      <c r="F59" s="67">
        <v>0.66736111111111107</v>
      </c>
      <c r="H59" s="67">
        <v>0.67083333333333339</v>
      </c>
      <c r="I59" s="44" t="str">
        <f t="shared" si="1"/>
        <v/>
      </c>
      <c r="J59" s="45">
        <f t="shared" si="2"/>
        <v>8.999999999999968</v>
      </c>
      <c r="K59" s="45">
        <f t="shared" si="3"/>
        <v>5.0000000000001421</v>
      </c>
      <c r="L59" s="45">
        <f t="shared" si="4"/>
        <v>2</v>
      </c>
      <c r="M59" s="45">
        <f t="shared" ca="1" si="5"/>
        <v>1430</v>
      </c>
      <c r="N59" s="45" t="str">
        <f t="shared" ref="N59:N119" si="42">IF(I59&lt;&gt;"",(I59-VALUE(CONCATENATE(LEFT(M59,LEN(M59)-2),":",RIGHT(M59,2))))*1440,"")</f>
        <v/>
      </c>
      <c r="O59" s="45">
        <f t="shared" si="6"/>
        <v>0.49499999999999822</v>
      </c>
      <c r="P59" s="46">
        <f t="shared" si="7"/>
        <v>0.35179227991555034</v>
      </c>
      <c r="Q59" s="45">
        <f t="shared" si="8"/>
        <v>0.50000000000001421</v>
      </c>
      <c r="R59" s="45">
        <f t="shared" si="9"/>
        <v>0.99500000000001243</v>
      </c>
      <c r="S59" s="46">
        <f t="shared" si="10"/>
        <v>0.85179227991556461</v>
      </c>
    </row>
    <row r="60" spans="1:19" x14ac:dyDescent="0.25">
      <c r="B60"/>
      <c r="D60">
        <v>0.01</v>
      </c>
      <c r="F60" s="67">
        <v>0.67708333333333337</v>
      </c>
      <c r="H60" s="67">
        <v>0.68055555555555547</v>
      </c>
      <c r="I60" s="44">
        <f t="shared" ref="I60:I120" si="43">IF(OR(A61&lt;&gt;"",D61=""),H60+TIME(0,5,0),"")</f>
        <v>0.68402777777777768</v>
      </c>
      <c r="J60" s="45" t="str">
        <f t="shared" ref="J60:J120" si="44">IF(AND(OR(AND(A60&lt;&gt;"",A61=""),AND(A60="",A61="")),D61&lt;&gt;""),(F61-H60)*1440,"")</f>
        <v/>
      </c>
      <c r="K60" s="45">
        <f t="shared" ref="K60:K120" si="45">(H60-F60)*1440</f>
        <v>4.9999999999998224</v>
      </c>
      <c r="L60" s="45">
        <f t="shared" ref="L60:L120" si="46">IF(A60&lt;&gt;"",1,L59+1)</f>
        <v>3</v>
      </c>
      <c r="M60" s="45">
        <f t="shared" ref="M60:M120" ca="1" si="47">OFFSET(B60,-L60+1,0)</f>
        <v>1430</v>
      </c>
      <c r="N60" s="45">
        <f t="shared" ca="1" si="42"/>
        <v>114.99999999999991</v>
      </c>
      <c r="O60" s="45">
        <f t="shared" ref="O60:O120" si="48">IF(J60&lt;&gt;"",(D60+D61)*J60/2,D60*5/2)</f>
        <v>2.5000000000000001E-2</v>
      </c>
      <c r="P60" s="46">
        <f t="shared" ref="P60:P120" si="49">IF(J60&lt;&gt;"",(D61-D60)*J60/LN((D61+0.000001)/(D60+0.000001)),-5*(D60-0.000001)/(LN(1/D60)-13.8155))</f>
        <v>5.4281443780592247E-3</v>
      </c>
      <c r="Q60" s="45">
        <f t="shared" ref="Q60:Q120" si="50">(D60*K60)</f>
        <v>4.9999999999998226E-2</v>
      </c>
      <c r="R60" s="45">
        <f t="shared" ref="R60:R120" si="51">O60+Q60</f>
        <v>7.4999999999998235E-2</v>
      </c>
      <c r="S60" s="46">
        <f t="shared" ref="S60:S120" si="52">P60+Q60</f>
        <v>5.5428144378057452E-2</v>
      </c>
    </row>
    <row r="61" spans="1:19" x14ac:dyDescent="0.25">
      <c r="A61" s="77">
        <v>36098</v>
      </c>
      <c r="B61">
        <v>840</v>
      </c>
      <c r="D61">
        <v>0.01</v>
      </c>
      <c r="F61" s="67">
        <v>0.40277777777777773</v>
      </c>
      <c r="H61" s="67">
        <v>0.40486111111111112</v>
      </c>
      <c r="I61" s="44" t="str">
        <f t="shared" si="43"/>
        <v/>
      </c>
      <c r="J61" s="45">
        <f t="shared" si="44"/>
        <v>11.000000000000041</v>
      </c>
      <c r="K61" s="45">
        <f t="shared" si="45"/>
        <v>3.0000000000000693</v>
      </c>
      <c r="L61" s="45">
        <f t="shared" si="46"/>
        <v>1</v>
      </c>
      <c r="M61" s="45">
        <f t="shared" ca="1" si="47"/>
        <v>840</v>
      </c>
      <c r="N61" s="45" t="str">
        <f t="shared" si="42"/>
        <v/>
      </c>
      <c r="O61" s="45">
        <f t="shared" si="48"/>
        <v>27.555000000000103</v>
      </c>
      <c r="P61" s="46">
        <f t="shared" si="49"/>
        <v>8.8325571903696112</v>
      </c>
      <c r="Q61" s="45">
        <f t="shared" si="50"/>
        <v>3.0000000000000693E-2</v>
      </c>
      <c r="R61" s="45">
        <f t="shared" si="51"/>
        <v>27.585000000000104</v>
      </c>
      <c r="S61" s="46">
        <f t="shared" si="52"/>
        <v>8.8625571903696123</v>
      </c>
    </row>
    <row r="62" spans="1:19" x14ac:dyDescent="0.25">
      <c r="B62"/>
      <c r="D62">
        <v>5</v>
      </c>
      <c r="F62" s="67">
        <v>0.41250000000000003</v>
      </c>
      <c r="H62" s="67">
        <v>0.42152777777777778</v>
      </c>
      <c r="I62" s="44">
        <f t="shared" si="43"/>
        <v>0.42499999999999999</v>
      </c>
      <c r="J62" s="45" t="str">
        <f t="shared" si="44"/>
        <v/>
      </c>
      <c r="K62" s="45">
        <f t="shared" si="45"/>
        <v>12.999999999999954</v>
      </c>
      <c r="L62" s="45">
        <f t="shared" si="46"/>
        <v>2</v>
      </c>
      <c r="M62" s="45">
        <f t="shared" ca="1" si="47"/>
        <v>840</v>
      </c>
      <c r="N62" s="45">
        <f t="shared" ca="1" si="42"/>
        <v>92</v>
      </c>
      <c r="O62" s="45">
        <f t="shared" si="48"/>
        <v>12.5</v>
      </c>
      <c r="P62" s="46">
        <f t="shared" si="49"/>
        <v>1.6207517425303481</v>
      </c>
      <c r="Q62" s="45">
        <f t="shared" si="50"/>
        <v>64.999999999999773</v>
      </c>
      <c r="R62" s="45">
        <f t="shared" si="51"/>
        <v>77.499999999999773</v>
      </c>
      <c r="S62" s="46">
        <f t="shared" si="52"/>
        <v>66.620751742530118</v>
      </c>
    </row>
    <row r="63" spans="1:19" x14ac:dyDescent="0.25">
      <c r="A63" s="77">
        <v>36102</v>
      </c>
      <c r="B63">
        <v>912</v>
      </c>
      <c r="D63">
        <v>8.0000000000000002E-3</v>
      </c>
      <c r="F63" s="67">
        <v>0.40972222222222227</v>
      </c>
      <c r="H63" s="67">
        <v>0.41180555555555554</v>
      </c>
      <c r="I63" s="44" t="str">
        <f t="shared" si="43"/>
        <v/>
      </c>
      <c r="J63" s="45">
        <f t="shared" si="44"/>
        <v>3.9999999999999858</v>
      </c>
      <c r="K63" s="45">
        <f t="shared" si="45"/>
        <v>2.9999999999999094</v>
      </c>
      <c r="L63" s="45">
        <f t="shared" si="46"/>
        <v>1</v>
      </c>
      <c r="M63" s="45">
        <f t="shared" ca="1" si="47"/>
        <v>912</v>
      </c>
      <c r="N63" s="45" t="str">
        <f t="shared" si="42"/>
        <v/>
      </c>
      <c r="O63" s="45">
        <f t="shared" si="48"/>
        <v>0.21599999999999925</v>
      </c>
      <c r="P63" s="46">
        <f t="shared" si="49"/>
        <v>0.14570716296943104</v>
      </c>
      <c r="Q63" s="45">
        <f t="shared" si="50"/>
        <v>2.3999999999999275E-2</v>
      </c>
      <c r="R63" s="45">
        <f t="shared" si="51"/>
        <v>0.23999999999999852</v>
      </c>
      <c r="S63" s="46">
        <f t="shared" si="52"/>
        <v>0.16970716296943031</v>
      </c>
    </row>
    <row r="64" spans="1:19" x14ac:dyDescent="0.25">
      <c r="B64"/>
      <c r="D64">
        <v>0.1</v>
      </c>
      <c r="F64" s="67">
        <v>0.4145833333333333</v>
      </c>
      <c r="H64" s="67">
        <v>0.41805555555555557</v>
      </c>
      <c r="I64" s="44" t="str">
        <f t="shared" si="43"/>
        <v/>
      </c>
      <c r="J64" s="45">
        <f t="shared" si="44"/>
        <v>31.00000000000005</v>
      </c>
      <c r="K64" s="45">
        <f t="shared" si="45"/>
        <v>5.0000000000000622</v>
      </c>
      <c r="L64" s="45">
        <f t="shared" si="46"/>
        <v>2</v>
      </c>
      <c r="M64" s="45">
        <f t="shared" ca="1" si="47"/>
        <v>912</v>
      </c>
      <c r="N64" s="45" t="str">
        <f t="shared" si="42"/>
        <v/>
      </c>
      <c r="O64" s="45">
        <f t="shared" si="48"/>
        <v>1551.5500000000025</v>
      </c>
      <c r="P64" s="46">
        <f t="shared" si="49"/>
        <v>448.32284203025682</v>
      </c>
      <c r="Q64" s="45">
        <f t="shared" si="50"/>
        <v>0.50000000000000622</v>
      </c>
      <c r="R64" s="45">
        <f t="shared" si="51"/>
        <v>1552.0500000000025</v>
      </c>
      <c r="S64" s="46">
        <f t="shared" si="52"/>
        <v>448.82284203025682</v>
      </c>
    </row>
    <row r="65" spans="1:19" x14ac:dyDescent="0.25">
      <c r="B65"/>
      <c r="D65">
        <v>100</v>
      </c>
      <c r="F65" s="67">
        <v>0.43958333333333338</v>
      </c>
      <c r="H65" s="67">
        <v>0.45694444444444443</v>
      </c>
      <c r="I65" s="44" t="str">
        <f t="shared" si="43"/>
        <v/>
      </c>
      <c r="J65" s="45">
        <f t="shared" si="44"/>
        <v>11.000000000000041</v>
      </c>
      <c r="K65" s="45">
        <f t="shared" si="45"/>
        <v>24.999999999999911</v>
      </c>
      <c r="L65" s="45">
        <f t="shared" si="46"/>
        <v>3</v>
      </c>
      <c r="M65" s="45">
        <f t="shared" ca="1" si="47"/>
        <v>912</v>
      </c>
      <c r="N65" s="45" t="str">
        <f t="shared" si="42"/>
        <v/>
      </c>
      <c r="O65" s="45">
        <f t="shared" si="48"/>
        <v>550.550000000002</v>
      </c>
      <c r="P65" s="46">
        <f t="shared" si="49"/>
        <v>159.08229878493017</v>
      </c>
      <c r="Q65" s="45">
        <f t="shared" si="50"/>
        <v>2499.9999999999909</v>
      </c>
      <c r="R65" s="45">
        <f t="shared" si="51"/>
        <v>3050.5499999999929</v>
      </c>
      <c r="S65" s="46">
        <f t="shared" si="52"/>
        <v>2659.082298784921</v>
      </c>
    </row>
    <row r="66" spans="1:19" x14ac:dyDescent="0.25">
      <c r="B66"/>
      <c r="D66">
        <v>0.1</v>
      </c>
      <c r="F66" s="67">
        <v>0.46458333333333335</v>
      </c>
      <c r="H66" s="67">
        <v>0.4826388888888889</v>
      </c>
      <c r="I66" s="44" t="str">
        <f t="shared" si="43"/>
        <v/>
      </c>
      <c r="J66" s="45">
        <f t="shared" si="44"/>
        <v>17.000000000000021</v>
      </c>
      <c r="K66" s="45">
        <f t="shared" si="45"/>
        <v>25.999999999999986</v>
      </c>
      <c r="L66" s="45">
        <f t="shared" si="46"/>
        <v>4</v>
      </c>
      <c r="M66" s="45">
        <f t="shared" ca="1" si="47"/>
        <v>912</v>
      </c>
      <c r="N66" s="45" t="str">
        <f t="shared" si="42"/>
        <v/>
      </c>
      <c r="O66" s="45">
        <f t="shared" si="48"/>
        <v>1275.8500000000015</v>
      </c>
      <c r="P66" s="46">
        <f t="shared" si="49"/>
        <v>348.45161875254888</v>
      </c>
      <c r="Q66" s="45">
        <f t="shared" si="50"/>
        <v>2.5999999999999988</v>
      </c>
      <c r="R66" s="45">
        <f t="shared" si="51"/>
        <v>1278.4500000000014</v>
      </c>
      <c r="S66" s="46">
        <f t="shared" si="52"/>
        <v>351.0516187525489</v>
      </c>
    </row>
    <row r="67" spans="1:19" x14ac:dyDescent="0.25">
      <c r="B67"/>
      <c r="D67">
        <v>150</v>
      </c>
      <c r="F67" s="67">
        <v>0.49444444444444446</v>
      </c>
      <c r="H67" s="67">
        <v>0.5180555555555556</v>
      </c>
      <c r="I67" s="44" t="str">
        <f t="shared" si="43"/>
        <v/>
      </c>
      <c r="J67" s="45">
        <f t="shared" si="44"/>
        <v>18.999999999999932</v>
      </c>
      <c r="K67" s="45">
        <f t="shared" si="45"/>
        <v>34.000000000000043</v>
      </c>
      <c r="L67" s="45">
        <f t="shared" si="46"/>
        <v>5</v>
      </c>
      <c r="M67" s="45">
        <f t="shared" ca="1" si="47"/>
        <v>912</v>
      </c>
      <c r="N67" s="45" t="str">
        <f t="shared" si="42"/>
        <v/>
      </c>
      <c r="O67" s="45">
        <f t="shared" si="48"/>
        <v>1425.9499999999948</v>
      </c>
      <c r="P67" s="46">
        <f t="shared" si="49"/>
        <v>389.44592684108216</v>
      </c>
      <c r="Q67" s="45">
        <f t="shared" si="50"/>
        <v>5100.0000000000064</v>
      </c>
      <c r="R67" s="45">
        <f t="shared" si="51"/>
        <v>6525.9500000000007</v>
      </c>
      <c r="S67" s="46">
        <f t="shared" si="52"/>
        <v>5489.4459268410883</v>
      </c>
    </row>
    <row r="68" spans="1:19" x14ac:dyDescent="0.25">
      <c r="B68"/>
      <c r="D68">
        <v>0.1</v>
      </c>
      <c r="F68" s="67">
        <v>0.53125</v>
      </c>
      <c r="H68" s="67">
        <v>0.53819444444444442</v>
      </c>
      <c r="I68" s="44">
        <f t="shared" si="43"/>
        <v>0.54166666666666663</v>
      </c>
      <c r="J68" s="45" t="str">
        <f t="shared" si="44"/>
        <v/>
      </c>
      <c r="K68" s="45">
        <f t="shared" si="45"/>
        <v>9.9999999999999645</v>
      </c>
      <c r="L68" s="45">
        <f t="shared" si="46"/>
        <v>6</v>
      </c>
      <c r="M68" s="45">
        <f t="shared" ca="1" si="47"/>
        <v>912</v>
      </c>
      <c r="N68" s="45">
        <f t="shared" ca="1" si="42"/>
        <v>228</v>
      </c>
      <c r="O68" s="45">
        <f t="shared" si="48"/>
        <v>0.25</v>
      </c>
      <c r="P68" s="46">
        <f t="shared" si="49"/>
        <v>4.342905372259271E-2</v>
      </c>
      <c r="Q68" s="45">
        <f t="shared" si="50"/>
        <v>0.99999999999999645</v>
      </c>
      <c r="R68" s="45">
        <f t="shared" si="51"/>
        <v>1.2499999999999964</v>
      </c>
      <c r="S68" s="46">
        <f t="shared" si="52"/>
        <v>1.0434290537225892</v>
      </c>
    </row>
    <row r="69" spans="1:19" x14ac:dyDescent="0.25">
      <c r="A69" s="77">
        <v>36103</v>
      </c>
      <c r="B69">
        <v>948</v>
      </c>
      <c r="D69">
        <v>0.01</v>
      </c>
      <c r="F69" s="67">
        <v>0.44444444444444442</v>
      </c>
      <c r="H69" s="67">
        <v>0.44791666666666669</v>
      </c>
      <c r="I69" s="44" t="str">
        <f t="shared" si="43"/>
        <v/>
      </c>
      <c r="J69" s="45">
        <f t="shared" si="44"/>
        <v>7.9999999999999716</v>
      </c>
      <c r="K69" s="45">
        <f t="shared" si="45"/>
        <v>5.0000000000000622</v>
      </c>
      <c r="L69" s="45">
        <f t="shared" si="46"/>
        <v>1</v>
      </c>
      <c r="M69" s="45">
        <f t="shared" ca="1" si="47"/>
        <v>948</v>
      </c>
      <c r="N69" s="45" t="str">
        <f t="shared" si="42"/>
        <v/>
      </c>
      <c r="O69" s="45">
        <f t="shared" si="48"/>
        <v>0.43999999999999845</v>
      </c>
      <c r="P69" s="46">
        <f t="shared" si="49"/>
        <v>0.31270424881382258</v>
      </c>
      <c r="Q69" s="45">
        <f t="shared" si="50"/>
        <v>5.000000000000062E-2</v>
      </c>
      <c r="R69" s="45">
        <f t="shared" si="51"/>
        <v>0.48999999999999905</v>
      </c>
      <c r="S69" s="46">
        <f t="shared" si="52"/>
        <v>0.36270424881382318</v>
      </c>
    </row>
    <row r="70" spans="1:19" x14ac:dyDescent="0.25">
      <c r="B70"/>
      <c r="D70">
        <v>0.1</v>
      </c>
      <c r="F70" s="67">
        <v>0.45347222222222222</v>
      </c>
      <c r="H70" s="67">
        <v>0.46388888888888885</v>
      </c>
      <c r="I70" s="44" t="str">
        <f t="shared" si="43"/>
        <v/>
      </c>
      <c r="J70" s="45">
        <f t="shared" si="44"/>
        <v>18.000000000000096</v>
      </c>
      <c r="K70" s="45">
        <f t="shared" si="45"/>
        <v>14.999999999999947</v>
      </c>
      <c r="L70" s="45">
        <f t="shared" si="46"/>
        <v>2</v>
      </c>
      <c r="M70" s="45">
        <f t="shared" ca="1" si="47"/>
        <v>948</v>
      </c>
      <c r="N70" s="45" t="str">
        <f t="shared" si="42"/>
        <v/>
      </c>
      <c r="O70" s="45">
        <f t="shared" si="48"/>
        <v>1350.9000000000071</v>
      </c>
      <c r="P70" s="46">
        <f t="shared" si="49"/>
        <v>368.94877279681793</v>
      </c>
      <c r="Q70" s="45">
        <f t="shared" si="50"/>
        <v>1.4999999999999947</v>
      </c>
      <c r="R70" s="45">
        <f t="shared" si="51"/>
        <v>1352.4000000000071</v>
      </c>
      <c r="S70" s="46">
        <f t="shared" si="52"/>
        <v>370.44877279681793</v>
      </c>
    </row>
    <row r="71" spans="1:19" x14ac:dyDescent="0.25">
      <c r="B71"/>
      <c r="D71">
        <v>150</v>
      </c>
      <c r="F71" s="67">
        <v>0.47638888888888892</v>
      </c>
      <c r="H71" s="67">
        <v>0.4861111111111111</v>
      </c>
      <c r="I71" s="44" t="str">
        <f t="shared" si="43"/>
        <v/>
      </c>
      <c r="J71" s="45">
        <f t="shared" si="44"/>
        <v>6.0000000000000586</v>
      </c>
      <c r="K71" s="45">
        <f t="shared" si="45"/>
        <v>13.99999999999995</v>
      </c>
      <c r="L71" s="45">
        <f t="shared" si="46"/>
        <v>3</v>
      </c>
      <c r="M71" s="45">
        <f t="shared" ca="1" si="47"/>
        <v>948</v>
      </c>
      <c r="N71" s="45" t="str">
        <f t="shared" si="42"/>
        <v/>
      </c>
      <c r="O71" s="45">
        <f t="shared" si="48"/>
        <v>990.00000000000966</v>
      </c>
      <c r="P71" s="46">
        <f t="shared" si="49"/>
        <v>987.26669661112226</v>
      </c>
      <c r="Q71" s="45">
        <f t="shared" si="50"/>
        <v>2099.9999999999927</v>
      </c>
      <c r="R71" s="45">
        <f t="shared" si="51"/>
        <v>3090.0000000000023</v>
      </c>
      <c r="S71" s="46">
        <f t="shared" si="52"/>
        <v>3087.2666966111151</v>
      </c>
    </row>
    <row r="72" spans="1:19" x14ac:dyDescent="0.25">
      <c r="B72"/>
      <c r="D72">
        <v>180</v>
      </c>
      <c r="F72" s="67">
        <v>0.49027777777777781</v>
      </c>
      <c r="H72" s="67">
        <v>0.67847222222222225</v>
      </c>
      <c r="I72" s="44">
        <f t="shared" si="43"/>
        <v>0.68194444444444446</v>
      </c>
      <c r="J72" s="45" t="str">
        <f t="shared" si="44"/>
        <v/>
      </c>
      <c r="K72" s="45">
        <f t="shared" si="45"/>
        <v>271</v>
      </c>
      <c r="L72" s="45">
        <f t="shared" si="46"/>
        <v>4</v>
      </c>
      <c r="M72" s="45">
        <f t="shared" ca="1" si="47"/>
        <v>948</v>
      </c>
      <c r="N72" s="45">
        <f t="shared" ca="1" si="42"/>
        <v>393.99999999999994</v>
      </c>
      <c r="O72" s="45">
        <f t="shared" si="48"/>
        <v>450</v>
      </c>
      <c r="P72" s="46">
        <f t="shared" si="49"/>
        <v>47.347346607878421</v>
      </c>
      <c r="Q72" s="45">
        <f t="shared" si="50"/>
        <v>48780</v>
      </c>
      <c r="R72" s="45">
        <f t="shared" si="51"/>
        <v>49230</v>
      </c>
      <c r="S72" s="46">
        <f t="shared" si="52"/>
        <v>48827.347346607879</v>
      </c>
    </row>
    <row r="73" spans="1:19" x14ac:dyDescent="0.25">
      <c r="A73" s="77">
        <v>36104</v>
      </c>
      <c r="B73">
        <v>1231</v>
      </c>
      <c r="D73">
        <v>0.01</v>
      </c>
      <c r="F73" s="67">
        <v>0.55972222222222223</v>
      </c>
      <c r="H73" s="67">
        <v>0.56388888888888888</v>
      </c>
      <c r="I73" s="44" t="str">
        <f t="shared" si="43"/>
        <v/>
      </c>
      <c r="J73" s="45">
        <f t="shared" si="44"/>
        <v>7.9999999999999716</v>
      </c>
      <c r="K73" s="45">
        <f t="shared" si="45"/>
        <v>5.9999999999999787</v>
      </c>
      <c r="L73" s="45">
        <f t="shared" si="46"/>
        <v>1</v>
      </c>
      <c r="M73" s="45">
        <f t="shared" ca="1" si="47"/>
        <v>1231</v>
      </c>
      <c r="N73" s="45" t="str">
        <f t="shared" si="42"/>
        <v/>
      </c>
      <c r="O73" s="45">
        <f t="shared" si="48"/>
        <v>0.43999999999999845</v>
      </c>
      <c r="P73" s="46">
        <f t="shared" si="49"/>
        <v>0.31270424881382258</v>
      </c>
      <c r="Q73" s="45">
        <f t="shared" si="50"/>
        <v>5.999999999999979E-2</v>
      </c>
      <c r="R73" s="45">
        <f t="shared" si="51"/>
        <v>0.49999999999999822</v>
      </c>
      <c r="S73" s="46">
        <f t="shared" si="52"/>
        <v>0.37270424881382236</v>
      </c>
    </row>
    <row r="74" spans="1:19" x14ac:dyDescent="0.25">
      <c r="B74"/>
      <c r="D74">
        <v>0.1</v>
      </c>
      <c r="F74" s="67">
        <v>0.56944444444444442</v>
      </c>
      <c r="H74" s="67">
        <v>0.57152777777777775</v>
      </c>
      <c r="I74" s="44">
        <f t="shared" si="43"/>
        <v>0.57499999999999996</v>
      </c>
      <c r="J74" s="45" t="str">
        <f t="shared" si="44"/>
        <v/>
      </c>
      <c r="K74" s="45">
        <f t="shared" si="45"/>
        <v>2.9999999999999893</v>
      </c>
      <c r="L74" s="45">
        <f t="shared" si="46"/>
        <v>2</v>
      </c>
      <c r="M74" s="45">
        <f t="shared" ca="1" si="47"/>
        <v>1231</v>
      </c>
      <c r="N74" s="45">
        <f t="shared" ca="1" si="42"/>
        <v>76.999999999999886</v>
      </c>
      <c r="O74" s="45">
        <f t="shared" si="48"/>
        <v>0.25</v>
      </c>
      <c r="P74" s="46">
        <f t="shared" si="49"/>
        <v>4.342905372259271E-2</v>
      </c>
      <c r="Q74" s="45">
        <f t="shared" si="50"/>
        <v>0.29999999999999893</v>
      </c>
      <c r="R74" s="45">
        <f t="shared" si="51"/>
        <v>0.54999999999999893</v>
      </c>
      <c r="S74" s="46">
        <f t="shared" si="52"/>
        <v>0.34342905372259164</v>
      </c>
    </row>
    <row r="75" spans="1:19" x14ac:dyDescent="0.25">
      <c r="A75" s="77">
        <v>36104</v>
      </c>
      <c r="B75">
        <v>1432</v>
      </c>
      <c r="D75">
        <v>0.01</v>
      </c>
      <c r="F75" s="67">
        <v>0.68194444444444446</v>
      </c>
      <c r="H75" s="67">
        <v>0.68541666666666667</v>
      </c>
      <c r="I75" s="44">
        <f t="shared" si="43"/>
        <v>0.68888888888888888</v>
      </c>
      <c r="J75" s="45" t="str">
        <f t="shared" si="44"/>
        <v/>
      </c>
      <c r="K75" s="45">
        <f t="shared" si="45"/>
        <v>4.9999999999999822</v>
      </c>
      <c r="L75" s="45">
        <f t="shared" si="46"/>
        <v>1</v>
      </c>
      <c r="M75" s="45">
        <f t="shared" ca="1" si="47"/>
        <v>1432</v>
      </c>
      <c r="N75" s="45">
        <f t="shared" ca="1" si="42"/>
        <v>120.00000000000006</v>
      </c>
      <c r="O75" s="45">
        <f t="shared" si="48"/>
        <v>2.5000000000000001E-2</v>
      </c>
      <c r="P75" s="46">
        <f t="shared" si="49"/>
        <v>5.4281443780592247E-3</v>
      </c>
      <c r="Q75" s="45">
        <f t="shared" si="50"/>
        <v>4.9999999999999822E-2</v>
      </c>
      <c r="R75" s="45">
        <f t="shared" si="51"/>
        <v>7.4999999999999817E-2</v>
      </c>
      <c r="S75" s="46">
        <f t="shared" si="52"/>
        <v>5.5428144378059048E-2</v>
      </c>
    </row>
    <row r="76" spans="1:19" x14ac:dyDescent="0.25">
      <c r="A76" s="77">
        <v>36105</v>
      </c>
      <c r="B76">
        <v>951</v>
      </c>
      <c r="D76">
        <v>0.01</v>
      </c>
      <c r="F76" s="67">
        <v>0.45208333333333334</v>
      </c>
      <c r="H76" s="67">
        <v>0.45347222222222222</v>
      </c>
      <c r="I76" s="44" t="str">
        <f t="shared" si="43"/>
        <v/>
      </c>
      <c r="J76" s="45">
        <f t="shared" si="44"/>
        <v>14.00000000000003</v>
      </c>
      <c r="K76" s="45">
        <f t="shared" si="45"/>
        <v>1.9999999999999929</v>
      </c>
      <c r="L76" s="45">
        <f t="shared" si="46"/>
        <v>1</v>
      </c>
      <c r="M76" s="45">
        <f t="shared" ca="1" si="47"/>
        <v>951</v>
      </c>
      <c r="N76" s="45" t="str">
        <f t="shared" si="42"/>
        <v/>
      </c>
      <c r="O76" s="45">
        <f t="shared" si="48"/>
        <v>700.07000000000153</v>
      </c>
      <c r="P76" s="46">
        <f t="shared" si="49"/>
        <v>151.98951831697437</v>
      </c>
      <c r="Q76" s="45">
        <f t="shared" si="50"/>
        <v>1.9999999999999931E-2</v>
      </c>
      <c r="R76" s="45">
        <f t="shared" si="51"/>
        <v>700.09000000000151</v>
      </c>
      <c r="S76" s="46">
        <f t="shared" si="52"/>
        <v>152.00951831697438</v>
      </c>
    </row>
    <row r="77" spans="1:19" x14ac:dyDescent="0.25">
      <c r="B77"/>
      <c r="D77">
        <v>100</v>
      </c>
      <c r="F77" s="67">
        <v>0.46319444444444446</v>
      </c>
      <c r="H77" s="67">
        <v>0.46458333333333335</v>
      </c>
      <c r="I77" s="44" t="str">
        <f t="shared" si="43"/>
        <v/>
      </c>
      <c r="J77" s="45">
        <f t="shared" si="44"/>
        <v>5.9999999999999787</v>
      </c>
      <c r="K77" s="45">
        <f t="shared" si="45"/>
        <v>1.9999999999999929</v>
      </c>
      <c r="L77" s="45">
        <f t="shared" si="46"/>
        <v>2</v>
      </c>
      <c r="M77" s="45">
        <f t="shared" ca="1" si="47"/>
        <v>951</v>
      </c>
      <c r="N77" s="45" t="str">
        <f t="shared" si="42"/>
        <v/>
      </c>
      <c r="O77" s="45">
        <f t="shared" si="48"/>
        <v>839.99999999999704</v>
      </c>
      <c r="P77" s="46">
        <f t="shared" si="49"/>
        <v>816.62281962345116</v>
      </c>
      <c r="Q77" s="45">
        <f t="shared" si="50"/>
        <v>199.99999999999929</v>
      </c>
      <c r="R77" s="45">
        <f t="shared" si="51"/>
        <v>1039.9999999999964</v>
      </c>
      <c r="S77" s="46">
        <f t="shared" si="52"/>
        <v>1016.6228196234505</v>
      </c>
    </row>
    <row r="78" spans="1:19" x14ac:dyDescent="0.25">
      <c r="B78"/>
      <c r="D78">
        <v>180</v>
      </c>
      <c r="F78" s="67">
        <v>0.46875</v>
      </c>
      <c r="H78" s="67">
        <v>0.55208333333333337</v>
      </c>
      <c r="I78" s="44">
        <f t="shared" si="43"/>
        <v>0.55555555555555558</v>
      </c>
      <c r="J78" s="45" t="str">
        <f t="shared" si="44"/>
        <v/>
      </c>
      <c r="K78" s="45">
        <f t="shared" si="45"/>
        <v>120.00000000000006</v>
      </c>
      <c r="L78" s="45">
        <f t="shared" si="46"/>
        <v>3</v>
      </c>
      <c r="M78" s="45">
        <f t="shared" ca="1" si="47"/>
        <v>951</v>
      </c>
      <c r="N78" s="45">
        <f t="shared" ca="1" si="42"/>
        <v>209.00000000000006</v>
      </c>
      <c r="O78" s="45">
        <f t="shared" si="48"/>
        <v>450</v>
      </c>
      <c r="P78" s="46">
        <f t="shared" si="49"/>
        <v>47.347346607878421</v>
      </c>
      <c r="Q78" s="45">
        <f t="shared" si="50"/>
        <v>21600.000000000011</v>
      </c>
      <c r="R78" s="45">
        <f t="shared" si="51"/>
        <v>22050.000000000011</v>
      </c>
      <c r="S78" s="46">
        <f t="shared" si="52"/>
        <v>21647.34734660789</v>
      </c>
    </row>
    <row r="79" spans="1:19" x14ac:dyDescent="0.25">
      <c r="A79" s="77">
        <v>36110</v>
      </c>
      <c r="B79">
        <v>1003</v>
      </c>
      <c r="D79">
        <v>0.01</v>
      </c>
      <c r="F79" s="67">
        <v>0.45347222222222222</v>
      </c>
      <c r="H79" s="67">
        <v>0.45694444444444443</v>
      </c>
      <c r="I79" s="44" t="str">
        <f t="shared" si="43"/>
        <v/>
      </c>
      <c r="J79" s="45">
        <f t="shared" si="44"/>
        <v>7.9999999999999716</v>
      </c>
      <c r="K79" s="45">
        <f t="shared" si="45"/>
        <v>4.9999999999999822</v>
      </c>
      <c r="L79" s="45">
        <f t="shared" si="46"/>
        <v>1</v>
      </c>
      <c r="M79" s="45">
        <f t="shared" ca="1" si="47"/>
        <v>1003</v>
      </c>
      <c r="N79" s="45" t="str">
        <f t="shared" si="42"/>
        <v/>
      </c>
      <c r="O79" s="45">
        <f t="shared" si="48"/>
        <v>0.43999999999999845</v>
      </c>
      <c r="P79" s="46">
        <f t="shared" si="49"/>
        <v>0.31270424881382258</v>
      </c>
      <c r="Q79" s="45">
        <f t="shared" si="50"/>
        <v>4.9999999999999822E-2</v>
      </c>
      <c r="R79" s="45">
        <f t="shared" si="51"/>
        <v>0.48999999999999827</v>
      </c>
      <c r="S79" s="46">
        <f t="shared" si="52"/>
        <v>0.36270424881382241</v>
      </c>
    </row>
    <row r="80" spans="1:19" x14ac:dyDescent="0.25">
      <c r="B80"/>
      <c r="D80">
        <v>0.1</v>
      </c>
      <c r="F80" s="67">
        <v>0.46249999999999997</v>
      </c>
      <c r="H80" s="67">
        <v>0.48055555555555557</v>
      </c>
      <c r="I80" s="44" t="str">
        <f t="shared" si="43"/>
        <v/>
      </c>
      <c r="J80" s="45">
        <f t="shared" si="44"/>
        <v>11.999999999999957</v>
      </c>
      <c r="K80" s="45">
        <f t="shared" si="45"/>
        <v>26.000000000000068</v>
      </c>
      <c r="L80" s="45">
        <f t="shared" si="46"/>
        <v>2</v>
      </c>
      <c r="M80" s="45">
        <f t="shared" ca="1" si="47"/>
        <v>1003</v>
      </c>
      <c r="N80" s="45" t="str">
        <f t="shared" si="42"/>
        <v/>
      </c>
      <c r="O80" s="45">
        <f t="shared" si="48"/>
        <v>600.59999999999786</v>
      </c>
      <c r="P80" s="46">
        <f t="shared" si="49"/>
        <v>173.54432594719529</v>
      </c>
      <c r="Q80" s="45">
        <f t="shared" si="50"/>
        <v>2.6000000000000068</v>
      </c>
      <c r="R80" s="45">
        <f t="shared" si="51"/>
        <v>603.19999999999789</v>
      </c>
      <c r="S80" s="46">
        <f t="shared" si="52"/>
        <v>176.14432594719528</v>
      </c>
    </row>
    <row r="81" spans="1:19" x14ac:dyDescent="0.25">
      <c r="B81"/>
      <c r="D81">
        <v>100</v>
      </c>
      <c r="F81" s="67">
        <v>0.48888888888888887</v>
      </c>
      <c r="H81" s="67">
        <v>0.49722222222222223</v>
      </c>
      <c r="I81" s="44">
        <f t="shared" ref="I81" si="53">IF(OR(A82&lt;&gt;"",D82=""),H81+TIME(0,5,0),"")</f>
        <v>0.50069444444444444</v>
      </c>
      <c r="J81" s="45" t="str">
        <f t="shared" ref="J81" si="54">IF(AND(OR(AND(A81&lt;&gt;"",A82=""),AND(A81="",A82="")),D82&lt;&gt;""),(F82-H81)*1440,"")</f>
        <v/>
      </c>
      <c r="K81" s="45">
        <f t="shared" ref="K81" si="55">(H81-F81)*1440</f>
        <v>12.000000000000037</v>
      </c>
      <c r="L81" s="45">
        <f t="shared" ref="L81" si="56">IF(A81&lt;&gt;"",1,L80+1)</f>
        <v>3</v>
      </c>
      <c r="M81" s="45">
        <f t="shared" ref="M81" ca="1" si="57">OFFSET(B81,-L81+1,0)</f>
        <v>1003</v>
      </c>
      <c r="N81" s="45">
        <f t="shared" ref="N81" ca="1" si="58">IF(I81&lt;&gt;"",(I81-VALUE(CONCATENATE(LEFT(M81,LEN(M81)-2),":",RIGHT(M81,2))))*1440,"")</f>
        <v>117.99999999999999</v>
      </c>
      <c r="O81" s="45">
        <f t="shared" ref="O81" si="59">IF(J81&lt;&gt;"",(D81+D82)*J81/2,D81*5/2)</f>
        <v>250</v>
      </c>
      <c r="P81" s="46">
        <f t="shared" ref="P81" si="60">IF(J81&lt;&gt;"",(D82-D81)*J81/LN((D82+0.000001)/(D81+0.000001)),-5*(D81-0.000001)/(LN(1/D81)-13.8155))</f>
        <v>27.143420404993254</v>
      </c>
      <c r="Q81" s="45">
        <f t="shared" ref="Q81" si="61">(D81*K81)</f>
        <v>1200.0000000000036</v>
      </c>
      <c r="R81" s="45">
        <f t="shared" ref="R81" si="62">O81+Q81</f>
        <v>1450.0000000000036</v>
      </c>
      <c r="S81" s="46">
        <f t="shared" ref="S81" si="63">P81+Q81</f>
        <v>1227.143420404997</v>
      </c>
    </row>
    <row r="82" spans="1:19" x14ac:dyDescent="0.25">
      <c r="A82" s="77">
        <v>36110</v>
      </c>
      <c r="B82" s="67">
        <v>0.55625000000000002</v>
      </c>
      <c r="D82">
        <v>0.01</v>
      </c>
      <c r="F82" s="67">
        <v>0.56388888888888888</v>
      </c>
      <c r="H82" s="67">
        <v>0.56597222222222221</v>
      </c>
      <c r="I82" s="44" t="str">
        <f t="shared" si="43"/>
        <v/>
      </c>
      <c r="J82" s="45">
        <f t="shared" si="44"/>
        <v>5.9999999999999787</v>
      </c>
      <c r="K82" s="45">
        <f t="shared" si="45"/>
        <v>2.9999999999999893</v>
      </c>
      <c r="L82" s="45">
        <f>IF(A82&lt;&gt;"",1,#REF!+1)</f>
        <v>1</v>
      </c>
      <c r="M82" s="45">
        <f t="shared" ca="1" si="47"/>
        <v>0.55625000000000002</v>
      </c>
      <c r="N82" s="45" t="str">
        <f t="shared" si="42"/>
        <v/>
      </c>
      <c r="O82" s="45">
        <f t="shared" si="48"/>
        <v>1.5299999999999947</v>
      </c>
      <c r="P82" s="46">
        <f t="shared" si="49"/>
        <v>0.75154814884346943</v>
      </c>
      <c r="Q82" s="45">
        <f t="shared" si="50"/>
        <v>2.9999999999999895E-2</v>
      </c>
      <c r="R82" s="45">
        <f t="shared" si="51"/>
        <v>1.5599999999999945</v>
      </c>
      <c r="S82" s="46">
        <f t="shared" si="52"/>
        <v>0.78154814884346935</v>
      </c>
    </row>
    <row r="83" spans="1:19" x14ac:dyDescent="0.25">
      <c r="B83"/>
      <c r="D83">
        <v>0.5</v>
      </c>
      <c r="F83" s="67">
        <v>0.57013888888888886</v>
      </c>
      <c r="H83" s="67">
        <v>0.61805555555555558</v>
      </c>
      <c r="I83" s="44" t="str">
        <f t="shared" si="43"/>
        <v/>
      </c>
      <c r="J83" s="45">
        <f t="shared" si="44"/>
        <v>7.9999999999999716</v>
      </c>
      <c r="K83" s="45">
        <f t="shared" si="45"/>
        <v>69.000000000000071</v>
      </c>
      <c r="L83" s="45">
        <f t="shared" si="46"/>
        <v>2</v>
      </c>
      <c r="M83" s="45">
        <f t="shared" ca="1" si="47"/>
        <v>0.55625000000000002</v>
      </c>
      <c r="N83" s="45" t="str">
        <f t="shared" si="42"/>
        <v/>
      </c>
      <c r="O83" s="45">
        <f t="shared" si="48"/>
        <v>721.99999999999739</v>
      </c>
      <c r="P83" s="46">
        <f t="shared" si="49"/>
        <v>243.96451012425999</v>
      </c>
      <c r="Q83" s="45">
        <f t="shared" si="50"/>
        <v>34.500000000000036</v>
      </c>
      <c r="R83" s="45">
        <f t="shared" si="51"/>
        <v>756.49999999999739</v>
      </c>
      <c r="S83" s="46">
        <f t="shared" si="52"/>
        <v>278.46451012426002</v>
      </c>
    </row>
    <row r="84" spans="1:19" x14ac:dyDescent="0.25">
      <c r="B84"/>
      <c r="D84">
        <v>180</v>
      </c>
      <c r="F84" s="67">
        <v>0.62361111111111112</v>
      </c>
      <c r="H84" s="67">
        <v>0.67708333333333337</v>
      </c>
      <c r="I84" s="44">
        <f t="shared" si="43"/>
        <v>0.68055555555555558</v>
      </c>
      <c r="J84" s="45" t="str">
        <f t="shared" si="44"/>
        <v/>
      </c>
      <c r="K84" s="45">
        <f t="shared" si="45"/>
        <v>77.000000000000043</v>
      </c>
      <c r="L84" s="45">
        <f t="shared" si="46"/>
        <v>3</v>
      </c>
      <c r="M84" s="45">
        <f t="shared" ca="1" si="47"/>
        <v>0.55625000000000002</v>
      </c>
      <c r="N84" s="45" t="e">
        <f t="shared" ca="1" si="42"/>
        <v>#VALUE!</v>
      </c>
      <c r="O84" s="45">
        <f t="shared" si="48"/>
        <v>450</v>
      </c>
      <c r="P84" s="46">
        <f t="shared" si="49"/>
        <v>47.347346607878421</v>
      </c>
      <c r="Q84" s="45">
        <f t="shared" si="50"/>
        <v>13860.000000000007</v>
      </c>
      <c r="R84" s="45">
        <f t="shared" si="51"/>
        <v>14310.000000000007</v>
      </c>
      <c r="S84" s="46">
        <f t="shared" si="52"/>
        <v>13907.347346607885</v>
      </c>
    </row>
    <row r="85" spans="1:19" x14ac:dyDescent="0.25">
      <c r="A85" s="77">
        <v>36111</v>
      </c>
      <c r="B85">
        <v>917</v>
      </c>
      <c r="D85">
        <v>0.01</v>
      </c>
      <c r="F85" s="67">
        <v>0.41805555555555557</v>
      </c>
      <c r="H85" s="67">
        <v>0.42152777777777778</v>
      </c>
      <c r="I85" s="44" t="str">
        <f t="shared" si="43"/>
        <v/>
      </c>
      <c r="J85" s="45">
        <f t="shared" si="44"/>
        <v>5.9999999999999787</v>
      </c>
      <c r="K85" s="45">
        <f t="shared" si="45"/>
        <v>4.9999999999999822</v>
      </c>
      <c r="L85" s="45">
        <f t="shared" si="46"/>
        <v>1</v>
      </c>
      <c r="M85" s="45">
        <f t="shared" ca="1" si="47"/>
        <v>917</v>
      </c>
      <c r="N85" s="45" t="str">
        <f t="shared" si="42"/>
        <v/>
      </c>
      <c r="O85" s="45">
        <f t="shared" si="48"/>
        <v>0.32999999999999885</v>
      </c>
      <c r="P85" s="46">
        <f t="shared" si="49"/>
        <v>0.23452818661036695</v>
      </c>
      <c r="Q85" s="45">
        <f t="shared" si="50"/>
        <v>4.9999999999999822E-2</v>
      </c>
      <c r="R85" s="45">
        <f t="shared" si="51"/>
        <v>0.37999999999999867</v>
      </c>
      <c r="S85" s="46">
        <f t="shared" si="52"/>
        <v>0.28452818661036677</v>
      </c>
    </row>
    <row r="86" spans="1:19" x14ac:dyDescent="0.25">
      <c r="B86"/>
      <c r="D86">
        <v>0.1</v>
      </c>
      <c r="F86" s="67">
        <v>0.42569444444444443</v>
      </c>
      <c r="H86" s="67">
        <v>0.43611111111111112</v>
      </c>
      <c r="I86" s="44" t="str">
        <f t="shared" si="43"/>
        <v/>
      </c>
      <c r="J86" s="45">
        <f t="shared" si="44"/>
        <v>7.0000000000000551</v>
      </c>
      <c r="K86" s="45">
        <f t="shared" si="45"/>
        <v>15.000000000000027</v>
      </c>
      <c r="L86" s="45">
        <f t="shared" si="46"/>
        <v>2</v>
      </c>
      <c r="M86" s="45">
        <f t="shared" ca="1" si="47"/>
        <v>917</v>
      </c>
      <c r="N86" s="45" t="str">
        <f t="shared" si="42"/>
        <v/>
      </c>
      <c r="O86" s="45">
        <f t="shared" si="48"/>
        <v>7.3500000000000583</v>
      </c>
      <c r="P86" s="46">
        <f t="shared" si="49"/>
        <v>4.439663148135752</v>
      </c>
      <c r="Q86" s="45">
        <f t="shared" si="50"/>
        <v>1.5000000000000027</v>
      </c>
      <c r="R86" s="45">
        <f t="shared" si="51"/>
        <v>8.8500000000000618</v>
      </c>
      <c r="S86" s="46">
        <f t="shared" si="52"/>
        <v>5.9396631481357547</v>
      </c>
    </row>
    <row r="87" spans="1:19" x14ac:dyDescent="0.25">
      <c r="B87"/>
      <c r="D87">
        <v>2</v>
      </c>
      <c r="F87" s="67">
        <v>0.44097222222222227</v>
      </c>
      <c r="H87" s="67">
        <v>0.44513888888888892</v>
      </c>
      <c r="I87" s="44" t="str">
        <f t="shared" si="43"/>
        <v/>
      </c>
      <c r="J87" s="45">
        <f t="shared" si="44"/>
        <v>11.999999999999957</v>
      </c>
      <c r="K87" s="45">
        <f t="shared" si="45"/>
        <v>5.9999999999999787</v>
      </c>
      <c r="L87" s="45">
        <f t="shared" si="46"/>
        <v>3</v>
      </c>
      <c r="M87" s="45">
        <f t="shared" ca="1" si="47"/>
        <v>917</v>
      </c>
      <c r="N87" s="45" t="str">
        <f t="shared" si="42"/>
        <v/>
      </c>
      <c r="O87" s="45">
        <f t="shared" si="48"/>
        <v>611.99999999999784</v>
      </c>
      <c r="P87" s="46">
        <f t="shared" si="49"/>
        <v>300.61176676823203</v>
      </c>
      <c r="Q87" s="45">
        <f t="shared" si="50"/>
        <v>11.999999999999957</v>
      </c>
      <c r="R87" s="45">
        <f t="shared" si="51"/>
        <v>623.99999999999784</v>
      </c>
      <c r="S87" s="46">
        <f t="shared" si="52"/>
        <v>312.61176676823197</v>
      </c>
    </row>
    <row r="88" spans="1:19" x14ac:dyDescent="0.25">
      <c r="B88"/>
      <c r="D88">
        <v>100</v>
      </c>
      <c r="F88" s="67">
        <v>0.45347222222222222</v>
      </c>
      <c r="H88" s="67">
        <v>0.45694444444444443</v>
      </c>
      <c r="I88" s="44" t="str">
        <f t="shared" si="43"/>
        <v/>
      </c>
      <c r="J88" s="45">
        <f t="shared" si="44"/>
        <v>7.0000000000000551</v>
      </c>
      <c r="K88" s="45">
        <f t="shared" si="45"/>
        <v>4.9999999999999822</v>
      </c>
      <c r="L88" s="45">
        <f t="shared" si="46"/>
        <v>4</v>
      </c>
      <c r="M88" s="45">
        <f t="shared" ca="1" si="47"/>
        <v>917</v>
      </c>
      <c r="N88" s="45" t="str">
        <f t="shared" si="42"/>
        <v/>
      </c>
      <c r="O88" s="45">
        <f t="shared" si="48"/>
        <v>1050.0000000000082</v>
      </c>
      <c r="P88" s="46">
        <f t="shared" si="49"/>
        <v>1009.8865359070737</v>
      </c>
      <c r="Q88" s="45">
        <f t="shared" si="50"/>
        <v>499.99999999999824</v>
      </c>
      <c r="R88" s="45">
        <f t="shared" si="51"/>
        <v>1550.0000000000064</v>
      </c>
      <c r="S88" s="46">
        <f t="shared" si="52"/>
        <v>1509.8865359070719</v>
      </c>
    </row>
    <row r="89" spans="1:19" x14ac:dyDescent="0.25">
      <c r="B89"/>
      <c r="D89">
        <v>200</v>
      </c>
      <c r="F89" s="67">
        <v>0.46180555555555558</v>
      </c>
      <c r="H89" s="67">
        <v>0.4770833333333333</v>
      </c>
      <c r="I89" s="44">
        <f t="shared" si="43"/>
        <v>0.48055555555555551</v>
      </c>
      <c r="J89" s="45" t="str">
        <f t="shared" si="44"/>
        <v/>
      </c>
      <c r="K89" s="45">
        <f t="shared" si="45"/>
        <v>21.999999999999922</v>
      </c>
      <c r="L89" s="45">
        <f t="shared" si="46"/>
        <v>5</v>
      </c>
      <c r="M89" s="45">
        <f t="shared" ca="1" si="47"/>
        <v>917</v>
      </c>
      <c r="N89" s="45">
        <f t="shared" ca="1" si="42"/>
        <v>134.99999999999991</v>
      </c>
      <c r="O89" s="45">
        <f t="shared" si="48"/>
        <v>500</v>
      </c>
      <c r="P89" s="46">
        <f t="shared" si="49"/>
        <v>52.318172546220183</v>
      </c>
      <c r="Q89" s="45">
        <f t="shared" si="50"/>
        <v>4399.9999999999845</v>
      </c>
      <c r="R89" s="45">
        <f t="shared" si="51"/>
        <v>4899.9999999999845</v>
      </c>
      <c r="S89" s="46">
        <f t="shared" si="52"/>
        <v>4452.3181725462046</v>
      </c>
    </row>
    <row r="90" spans="1:19" x14ac:dyDescent="0.25">
      <c r="A90" s="77">
        <v>36111</v>
      </c>
      <c r="B90">
        <v>1437</v>
      </c>
      <c r="D90">
        <v>0.01</v>
      </c>
      <c r="F90" s="67">
        <v>0.67083333333333339</v>
      </c>
      <c r="H90" s="67">
        <v>0.67638888888888893</v>
      </c>
      <c r="I90" s="44">
        <f t="shared" si="43"/>
        <v>0.67986111111111114</v>
      </c>
      <c r="J90" s="45" t="str">
        <f t="shared" si="44"/>
        <v/>
      </c>
      <c r="K90" s="45">
        <f t="shared" si="45"/>
        <v>7.9999999999999716</v>
      </c>
      <c r="L90" s="45">
        <f t="shared" si="46"/>
        <v>1</v>
      </c>
      <c r="M90" s="45">
        <f t="shared" ca="1" si="47"/>
        <v>1437</v>
      </c>
      <c r="N90" s="45">
        <f t="shared" ca="1" si="42"/>
        <v>101.99999999999996</v>
      </c>
      <c r="O90" s="45">
        <f t="shared" si="48"/>
        <v>2.5000000000000001E-2</v>
      </c>
      <c r="P90" s="46">
        <f t="shared" si="49"/>
        <v>5.4281443780592247E-3</v>
      </c>
      <c r="Q90" s="45">
        <f t="shared" si="50"/>
        <v>7.9999999999999724E-2</v>
      </c>
      <c r="R90" s="45">
        <f t="shared" si="51"/>
        <v>0.10499999999999973</v>
      </c>
      <c r="S90" s="46">
        <f t="shared" si="52"/>
        <v>8.5428144378058943E-2</v>
      </c>
    </row>
    <row r="91" spans="1:19" x14ac:dyDescent="0.25">
      <c r="A91" s="77">
        <v>36117</v>
      </c>
      <c r="B91">
        <v>904</v>
      </c>
      <c r="D91">
        <v>1.2E-2</v>
      </c>
      <c r="F91" s="67">
        <v>0.41250000000000003</v>
      </c>
      <c r="H91" s="67">
        <v>0.4145833333333333</v>
      </c>
      <c r="I91" s="44" t="str">
        <f t="shared" si="43"/>
        <v/>
      </c>
      <c r="J91" s="45">
        <f t="shared" si="44"/>
        <v>14.00000000000003</v>
      </c>
      <c r="K91" s="45">
        <f t="shared" si="45"/>
        <v>2.9999999999999094</v>
      </c>
      <c r="L91" s="45">
        <f t="shared" si="46"/>
        <v>1</v>
      </c>
      <c r="M91" s="45">
        <f t="shared" ca="1" si="47"/>
        <v>904</v>
      </c>
      <c r="N91" s="45" t="str">
        <f t="shared" si="42"/>
        <v/>
      </c>
      <c r="O91" s="45">
        <f t="shared" si="48"/>
        <v>0.7840000000000017</v>
      </c>
      <c r="P91" s="46">
        <f t="shared" si="49"/>
        <v>0.58107994100987481</v>
      </c>
      <c r="Q91" s="45">
        <f t="shared" si="50"/>
        <v>3.5999999999998915E-2</v>
      </c>
      <c r="R91" s="45">
        <f t="shared" si="51"/>
        <v>0.82000000000000062</v>
      </c>
      <c r="S91" s="46">
        <f t="shared" si="52"/>
        <v>0.61707994100987373</v>
      </c>
    </row>
    <row r="92" spans="1:19" x14ac:dyDescent="0.25">
      <c r="B92"/>
      <c r="D92">
        <v>0.1</v>
      </c>
      <c r="F92" s="67">
        <v>0.42430555555555555</v>
      </c>
      <c r="H92" s="67">
        <v>0.45694444444444443</v>
      </c>
      <c r="I92" s="44">
        <f t="shared" si="43"/>
        <v>0.46041666666666664</v>
      </c>
      <c r="J92" s="45" t="str">
        <f t="shared" si="44"/>
        <v/>
      </c>
      <c r="K92" s="45">
        <f t="shared" si="45"/>
        <v>46.999999999999993</v>
      </c>
      <c r="L92" s="45">
        <f t="shared" si="46"/>
        <v>2</v>
      </c>
      <c r="M92" s="45">
        <f t="shared" ca="1" si="47"/>
        <v>904</v>
      </c>
      <c r="N92" s="45">
        <f t="shared" ca="1" si="42"/>
        <v>118.99999999999997</v>
      </c>
      <c r="O92" s="45">
        <f t="shared" si="48"/>
        <v>0.25</v>
      </c>
      <c r="P92" s="46">
        <f t="shared" si="49"/>
        <v>4.342905372259271E-2</v>
      </c>
      <c r="Q92" s="45">
        <f t="shared" si="50"/>
        <v>4.6999999999999993</v>
      </c>
      <c r="R92" s="45">
        <f t="shared" si="51"/>
        <v>4.9499999999999993</v>
      </c>
      <c r="S92" s="46">
        <f t="shared" si="52"/>
        <v>4.7434290537225916</v>
      </c>
    </row>
    <row r="93" spans="1:19" x14ac:dyDescent="0.25">
      <c r="A93" s="77">
        <v>36117</v>
      </c>
      <c r="B93">
        <v>1250</v>
      </c>
      <c r="C93" s="66"/>
      <c r="D93">
        <v>0.01</v>
      </c>
      <c r="F93" s="67">
        <v>0.56666666666666665</v>
      </c>
      <c r="H93" s="67">
        <v>0.56874999999999998</v>
      </c>
      <c r="I93" s="44" t="str">
        <f t="shared" si="43"/>
        <v/>
      </c>
      <c r="J93" s="45">
        <f t="shared" si="44"/>
        <v>7.000000000000135</v>
      </c>
      <c r="K93" s="45">
        <f t="shared" si="45"/>
        <v>2.9999999999999893</v>
      </c>
      <c r="L93" s="45">
        <f t="shared" si="46"/>
        <v>1</v>
      </c>
      <c r="M93" s="45">
        <f t="shared" ca="1" si="47"/>
        <v>1250</v>
      </c>
      <c r="N93" s="45" t="str">
        <f t="shared" si="42"/>
        <v/>
      </c>
      <c r="O93" s="45">
        <f t="shared" si="48"/>
        <v>0.7350000000000142</v>
      </c>
      <c r="P93" s="46">
        <f t="shared" si="49"/>
        <v>0.44397898554918536</v>
      </c>
      <c r="Q93" s="45">
        <f t="shared" si="50"/>
        <v>2.9999999999999895E-2</v>
      </c>
      <c r="R93" s="45">
        <f t="shared" si="51"/>
        <v>0.76500000000001411</v>
      </c>
      <c r="S93" s="46">
        <f t="shared" si="52"/>
        <v>0.47397898554918527</v>
      </c>
    </row>
    <row r="94" spans="1:19" x14ac:dyDescent="0.25">
      <c r="B94"/>
      <c r="D94">
        <v>0.2</v>
      </c>
      <c r="F94" s="67">
        <v>0.57361111111111118</v>
      </c>
      <c r="H94" s="67">
        <v>0.61597222222222225</v>
      </c>
      <c r="I94" s="44">
        <f t="shared" si="43"/>
        <v>0.61944444444444446</v>
      </c>
      <c r="J94" s="45" t="str">
        <f t="shared" si="44"/>
        <v/>
      </c>
      <c r="K94" s="45">
        <f t="shared" si="45"/>
        <v>60.999999999999943</v>
      </c>
      <c r="L94" s="45">
        <f t="shared" si="46"/>
        <v>2</v>
      </c>
      <c r="M94" s="45">
        <f t="shared" ca="1" si="47"/>
        <v>1250</v>
      </c>
      <c r="N94" s="45">
        <f t="shared" ca="1" si="42"/>
        <v>122.00000000000004</v>
      </c>
      <c r="O94" s="45">
        <f t="shared" si="48"/>
        <v>0.5</v>
      </c>
      <c r="P94" s="46">
        <f t="shared" si="49"/>
        <v>8.192609482288947E-2</v>
      </c>
      <c r="Q94" s="45">
        <f t="shared" si="50"/>
        <v>12.199999999999989</v>
      </c>
      <c r="R94" s="45">
        <f t="shared" si="51"/>
        <v>12.699999999999989</v>
      </c>
      <c r="S94" s="46">
        <f t="shared" si="52"/>
        <v>12.281926094822879</v>
      </c>
    </row>
    <row r="95" spans="1:19" x14ac:dyDescent="0.25">
      <c r="A95" s="77">
        <v>36118</v>
      </c>
      <c r="B95">
        <v>1234</v>
      </c>
      <c r="C95" s="66"/>
      <c r="D95">
        <v>0.01</v>
      </c>
      <c r="F95" s="67">
        <v>0.56458333333333333</v>
      </c>
      <c r="H95" s="67">
        <v>0.5708333333333333</v>
      </c>
      <c r="I95" s="44" t="str">
        <f t="shared" si="43"/>
        <v/>
      </c>
      <c r="J95" s="45">
        <f t="shared" si="44"/>
        <v>4.9999999999999822</v>
      </c>
      <c r="K95" s="45">
        <f t="shared" si="45"/>
        <v>8.999999999999968</v>
      </c>
      <c r="L95" s="45">
        <f t="shared" si="46"/>
        <v>1</v>
      </c>
      <c r="M95" s="45">
        <f t="shared" ca="1" si="47"/>
        <v>1234</v>
      </c>
      <c r="N95" s="45" t="str">
        <f t="shared" si="42"/>
        <v/>
      </c>
      <c r="O95" s="45">
        <f t="shared" si="48"/>
        <v>0.27499999999999902</v>
      </c>
      <c r="P95" s="46">
        <f t="shared" si="49"/>
        <v>0.19544015550863911</v>
      </c>
      <c r="Q95" s="45">
        <f t="shared" si="50"/>
        <v>8.9999999999999677E-2</v>
      </c>
      <c r="R95" s="45">
        <f t="shared" si="51"/>
        <v>0.36499999999999871</v>
      </c>
      <c r="S95" s="46">
        <f t="shared" si="52"/>
        <v>0.28544015550863877</v>
      </c>
    </row>
    <row r="96" spans="1:19" x14ac:dyDescent="0.25">
      <c r="B96"/>
      <c r="D96">
        <v>0.1</v>
      </c>
      <c r="F96" s="67">
        <v>0.57430555555555551</v>
      </c>
      <c r="H96" s="67">
        <v>0.57708333333333328</v>
      </c>
      <c r="I96" s="44">
        <f t="shared" ref="I96" si="64">IF(OR(A97&lt;&gt;"",D97=""),H96+TIME(0,5,0),"")</f>
        <v>0.58055555555555549</v>
      </c>
      <c r="J96" s="45" t="str">
        <f t="shared" ref="J96" si="65">IF(AND(OR(AND(A96&lt;&gt;"",A97=""),AND(A96="",A97="")),D97&lt;&gt;""),(F97-H96)*1440,"")</f>
        <v/>
      </c>
      <c r="K96" s="45">
        <f t="shared" ref="K96" si="66">(H96-F96)*1440</f>
        <v>3.9999999999999858</v>
      </c>
      <c r="L96" s="45">
        <f t="shared" ref="L96" si="67">IF(A96&lt;&gt;"",1,L95+1)</f>
        <v>2</v>
      </c>
      <c r="M96" s="45">
        <f t="shared" ref="M96" ca="1" si="68">OFFSET(B96,-L96+1,0)</f>
        <v>1234</v>
      </c>
      <c r="N96" s="45">
        <f t="shared" ref="N96" ca="1" si="69">IF(I96&lt;&gt;"",(I96-VALUE(CONCATENATE(LEFT(M96,LEN(M96)-2),":",RIGHT(M96,2))))*1440,"")</f>
        <v>81.999999999999872</v>
      </c>
      <c r="O96" s="45">
        <f t="shared" ref="O96" si="70">IF(J96&lt;&gt;"",(D96+D97)*J96/2,D96*5/2)</f>
        <v>0.25</v>
      </c>
      <c r="P96" s="46">
        <f t="shared" ref="P96" si="71">IF(J96&lt;&gt;"",(D97-D96)*J96/LN((D97+0.000001)/(D96+0.000001)),-5*(D96-0.000001)/(LN(1/D96)-13.8155))</f>
        <v>4.342905372259271E-2</v>
      </c>
      <c r="Q96" s="45">
        <f t="shared" ref="Q96" si="72">(D96*K96)</f>
        <v>0.39999999999999858</v>
      </c>
      <c r="R96" s="45">
        <f t="shared" ref="R96" si="73">O96+Q96</f>
        <v>0.64999999999999858</v>
      </c>
      <c r="S96" s="46">
        <f t="shared" ref="S96" si="74">P96+Q96</f>
        <v>0.44342905372259128</v>
      </c>
    </row>
    <row r="97" spans="1:19" x14ac:dyDescent="0.25">
      <c r="A97" s="77">
        <v>36118</v>
      </c>
      <c r="B97" s="67">
        <v>0.60625000000000007</v>
      </c>
      <c r="D97">
        <v>0.01</v>
      </c>
      <c r="F97" s="67">
        <v>0.625</v>
      </c>
      <c r="H97" s="67">
        <v>0.62847222222222221</v>
      </c>
      <c r="I97" s="44" t="str">
        <f t="shared" si="43"/>
        <v/>
      </c>
      <c r="J97" s="45">
        <f t="shared" si="44"/>
        <v>7.9999999999999716</v>
      </c>
      <c r="K97" s="45">
        <f t="shared" si="45"/>
        <v>4.9999999999999822</v>
      </c>
      <c r="L97" s="45">
        <f>IF(A97&lt;&gt;"",1,#REF!+1)</f>
        <v>1</v>
      </c>
      <c r="M97" s="45">
        <f t="shared" ca="1" si="47"/>
        <v>0.60625000000000007</v>
      </c>
      <c r="N97" s="45" t="str">
        <f t="shared" si="42"/>
        <v/>
      </c>
      <c r="O97" s="45">
        <f t="shared" si="48"/>
        <v>0.43999999999999845</v>
      </c>
      <c r="P97" s="46">
        <f t="shared" si="49"/>
        <v>0.31270424881382258</v>
      </c>
      <c r="Q97" s="45">
        <f t="shared" si="50"/>
        <v>4.9999999999999822E-2</v>
      </c>
      <c r="R97" s="45">
        <f t="shared" si="51"/>
        <v>0.48999999999999827</v>
      </c>
      <c r="S97" s="46">
        <f t="shared" si="52"/>
        <v>0.36270424881382241</v>
      </c>
    </row>
    <row r="98" spans="1:19" x14ac:dyDescent="0.25">
      <c r="B98"/>
      <c r="D98">
        <v>0.1</v>
      </c>
      <c r="F98" s="67">
        <v>0.63402777777777775</v>
      </c>
      <c r="H98" s="67">
        <v>0.63680555555555551</v>
      </c>
      <c r="I98" s="44" t="str">
        <f t="shared" si="43"/>
        <v/>
      </c>
      <c r="J98" s="45">
        <f t="shared" si="44"/>
        <v>9.0000000000001279</v>
      </c>
      <c r="K98" s="45">
        <f t="shared" si="45"/>
        <v>3.9999999999999858</v>
      </c>
      <c r="L98" s="45">
        <f t="shared" si="46"/>
        <v>2</v>
      </c>
      <c r="M98" s="45">
        <f t="shared" ca="1" si="47"/>
        <v>0.60625000000000007</v>
      </c>
      <c r="N98" s="45" t="str">
        <f t="shared" si="42"/>
        <v/>
      </c>
      <c r="O98" s="45">
        <f t="shared" si="48"/>
        <v>0.49500000000000705</v>
      </c>
      <c r="P98" s="46">
        <f t="shared" si="49"/>
        <v>0.35179227991555656</v>
      </c>
      <c r="Q98" s="45">
        <f t="shared" si="50"/>
        <v>0.39999999999999858</v>
      </c>
      <c r="R98" s="45">
        <f t="shared" si="51"/>
        <v>0.89500000000000557</v>
      </c>
      <c r="S98" s="46">
        <f t="shared" si="52"/>
        <v>0.75179227991555519</v>
      </c>
    </row>
    <row r="99" spans="1:19" x14ac:dyDescent="0.25">
      <c r="B99"/>
      <c r="D99">
        <v>0.01</v>
      </c>
      <c r="F99" s="67">
        <v>0.6430555555555556</v>
      </c>
      <c r="H99" s="67">
        <v>0.64583333333333337</v>
      </c>
      <c r="I99" s="44">
        <f t="shared" si="43"/>
        <v>0.64930555555555558</v>
      </c>
      <c r="J99" s="45" t="str">
        <f t="shared" si="44"/>
        <v/>
      </c>
      <c r="K99" s="45">
        <f t="shared" si="45"/>
        <v>3.9999999999999858</v>
      </c>
      <c r="L99" s="45">
        <f t="shared" si="46"/>
        <v>3</v>
      </c>
      <c r="M99" s="45">
        <f t="shared" ca="1" si="47"/>
        <v>0.60625000000000007</v>
      </c>
      <c r="N99" s="45" t="e">
        <f t="shared" ca="1" si="42"/>
        <v>#VALUE!</v>
      </c>
      <c r="O99" s="45">
        <f t="shared" si="48"/>
        <v>2.5000000000000001E-2</v>
      </c>
      <c r="P99" s="46">
        <f t="shared" si="49"/>
        <v>5.4281443780592247E-3</v>
      </c>
      <c r="Q99" s="45">
        <f t="shared" si="50"/>
        <v>3.9999999999999862E-2</v>
      </c>
      <c r="R99" s="45">
        <f t="shared" si="51"/>
        <v>6.4999999999999863E-2</v>
      </c>
      <c r="S99" s="46">
        <f t="shared" si="52"/>
        <v>4.5428144378059088E-2</v>
      </c>
    </row>
    <row r="100" spans="1:19" x14ac:dyDescent="0.25">
      <c r="A100" s="77">
        <v>36123</v>
      </c>
      <c r="B100">
        <v>1033</v>
      </c>
      <c r="C100" s="66"/>
      <c r="D100">
        <v>0.01</v>
      </c>
      <c r="F100" s="67">
        <v>0.46180555555555558</v>
      </c>
      <c r="H100" s="67">
        <v>0.46319444444444446</v>
      </c>
      <c r="I100" s="44" t="str">
        <f t="shared" si="43"/>
        <v/>
      </c>
      <c r="J100" s="45">
        <f t="shared" si="44"/>
        <v>11.000000000000041</v>
      </c>
      <c r="K100" s="45">
        <f t="shared" si="45"/>
        <v>1.9999999999999929</v>
      </c>
      <c r="L100" s="45">
        <f t="shared" si="46"/>
        <v>1</v>
      </c>
      <c r="M100" s="45">
        <f t="shared" ca="1" si="47"/>
        <v>1033</v>
      </c>
      <c r="N100" s="45" t="str">
        <f t="shared" si="42"/>
        <v/>
      </c>
      <c r="O100" s="45">
        <f t="shared" si="48"/>
        <v>550.05500000000211</v>
      </c>
      <c r="P100" s="46">
        <f t="shared" si="49"/>
        <v>119.42033582048003</v>
      </c>
      <c r="Q100" s="45">
        <f t="shared" si="50"/>
        <v>1.9999999999999931E-2</v>
      </c>
      <c r="R100" s="45">
        <f t="shared" si="51"/>
        <v>550.07500000000209</v>
      </c>
      <c r="S100" s="46">
        <f t="shared" si="52"/>
        <v>119.44033582048003</v>
      </c>
    </row>
    <row r="101" spans="1:19" x14ac:dyDescent="0.25">
      <c r="B101"/>
      <c r="D101">
        <v>100</v>
      </c>
      <c r="F101" s="67">
        <v>0.47083333333333338</v>
      </c>
      <c r="H101" s="67">
        <v>0.47222222222222227</v>
      </c>
      <c r="I101" s="44" t="str">
        <f t="shared" si="43"/>
        <v/>
      </c>
      <c r="J101" s="45">
        <f t="shared" si="44"/>
        <v>2.9999999999999094</v>
      </c>
      <c r="K101" s="45">
        <f t="shared" si="45"/>
        <v>1.9999999999999929</v>
      </c>
      <c r="L101" s="45">
        <f t="shared" si="46"/>
        <v>2</v>
      </c>
      <c r="M101" s="45">
        <f t="shared" ca="1" si="47"/>
        <v>1033</v>
      </c>
      <c r="N101" s="45" t="str">
        <f t="shared" si="42"/>
        <v/>
      </c>
      <c r="O101" s="45">
        <f t="shared" si="48"/>
        <v>419.99999999998732</v>
      </c>
      <c r="P101" s="46">
        <f t="shared" si="49"/>
        <v>408.31140981171467</v>
      </c>
      <c r="Q101" s="45">
        <f t="shared" si="50"/>
        <v>199.99999999999929</v>
      </c>
      <c r="R101" s="45">
        <f t="shared" si="51"/>
        <v>619.99999999998658</v>
      </c>
      <c r="S101" s="46">
        <f t="shared" si="52"/>
        <v>608.31140981171393</v>
      </c>
    </row>
    <row r="102" spans="1:19" x14ac:dyDescent="0.25">
      <c r="B102"/>
      <c r="D102">
        <v>180</v>
      </c>
      <c r="F102" s="67">
        <v>0.47430555555555554</v>
      </c>
      <c r="H102" s="67">
        <v>0.51666666666666672</v>
      </c>
      <c r="I102" s="44">
        <f t="shared" si="43"/>
        <v>0.52013888888888893</v>
      </c>
      <c r="J102" s="45" t="str">
        <f t="shared" si="44"/>
        <v/>
      </c>
      <c r="K102" s="45">
        <f t="shared" si="45"/>
        <v>61.000000000000099</v>
      </c>
      <c r="L102" s="45">
        <f t="shared" si="46"/>
        <v>3</v>
      </c>
      <c r="M102" s="45">
        <f t="shared" ca="1" si="47"/>
        <v>1033</v>
      </c>
      <c r="N102" s="45">
        <f t="shared" ca="1" si="42"/>
        <v>115.99999999999999</v>
      </c>
      <c r="O102" s="45">
        <f t="shared" si="48"/>
        <v>450</v>
      </c>
      <c r="P102" s="46">
        <f t="shared" si="49"/>
        <v>47.347346607878421</v>
      </c>
      <c r="Q102" s="45">
        <f t="shared" si="50"/>
        <v>10980.000000000018</v>
      </c>
      <c r="R102" s="45">
        <f t="shared" si="51"/>
        <v>11430.000000000018</v>
      </c>
      <c r="S102" s="46">
        <f t="shared" si="52"/>
        <v>11027.347346607896</v>
      </c>
    </row>
    <row r="103" spans="1:19" x14ac:dyDescent="0.25">
      <c r="A103" s="77">
        <v>36130</v>
      </c>
      <c r="B103">
        <v>824</v>
      </c>
      <c r="C103" s="66"/>
      <c r="D103">
        <v>0.01</v>
      </c>
      <c r="F103" s="67">
        <v>0.37638888888888888</v>
      </c>
      <c r="H103" s="67">
        <v>0.37847222222222227</v>
      </c>
      <c r="I103" s="44" t="str">
        <f t="shared" si="43"/>
        <v/>
      </c>
      <c r="J103" s="45">
        <f t="shared" si="44"/>
        <v>8.9999999999998881</v>
      </c>
      <c r="K103" s="45">
        <f t="shared" si="45"/>
        <v>3.0000000000000693</v>
      </c>
      <c r="L103" s="45">
        <f t="shared" si="46"/>
        <v>1</v>
      </c>
      <c r="M103" s="45">
        <f t="shared" ca="1" si="47"/>
        <v>824</v>
      </c>
      <c r="N103" s="45" t="str">
        <f t="shared" si="42"/>
        <v/>
      </c>
      <c r="O103" s="45">
        <f t="shared" si="48"/>
        <v>9.0449999999998862</v>
      </c>
      <c r="P103" s="46">
        <f t="shared" si="49"/>
        <v>3.3803819386476781</v>
      </c>
      <c r="Q103" s="45">
        <f t="shared" si="50"/>
        <v>3.0000000000000693E-2</v>
      </c>
      <c r="R103" s="45">
        <f t="shared" si="51"/>
        <v>9.0749999999998874</v>
      </c>
      <c r="S103" s="46">
        <f t="shared" si="52"/>
        <v>3.4103819386476788</v>
      </c>
    </row>
    <row r="104" spans="1:19" x14ac:dyDescent="0.25">
      <c r="B104"/>
      <c r="D104">
        <v>2</v>
      </c>
      <c r="F104" s="67">
        <v>0.38472222222222219</v>
      </c>
      <c r="H104" s="67">
        <v>0.3888888888888889</v>
      </c>
      <c r="I104" s="44" t="str">
        <f t="shared" si="43"/>
        <v/>
      </c>
      <c r="J104" s="45">
        <f t="shared" si="44"/>
        <v>3.9999999999999858</v>
      </c>
      <c r="K104" s="45">
        <f t="shared" si="45"/>
        <v>6.0000000000000586</v>
      </c>
      <c r="L104" s="45">
        <f t="shared" si="46"/>
        <v>2</v>
      </c>
      <c r="M104" s="45">
        <f t="shared" ca="1" si="47"/>
        <v>824</v>
      </c>
      <c r="N104" s="45" t="str">
        <f t="shared" si="42"/>
        <v/>
      </c>
      <c r="O104" s="45">
        <f t="shared" si="48"/>
        <v>203.99999999999926</v>
      </c>
      <c r="P104" s="46">
        <f t="shared" si="49"/>
        <v>100.20392225607735</v>
      </c>
      <c r="Q104" s="45">
        <f t="shared" si="50"/>
        <v>12.000000000000117</v>
      </c>
      <c r="R104" s="45">
        <f t="shared" si="51"/>
        <v>215.99999999999937</v>
      </c>
      <c r="S104" s="46">
        <f t="shared" si="52"/>
        <v>112.20392225607746</v>
      </c>
    </row>
    <row r="105" spans="1:19" x14ac:dyDescent="0.25">
      <c r="B105"/>
      <c r="D105">
        <v>100</v>
      </c>
      <c r="F105" s="67">
        <v>0.39166666666666666</v>
      </c>
      <c r="H105" s="67">
        <v>0.39513888888888887</v>
      </c>
      <c r="I105" s="44">
        <f t="shared" si="43"/>
        <v>0.39861111111111108</v>
      </c>
      <c r="J105" s="45" t="str">
        <f t="shared" si="44"/>
        <v/>
      </c>
      <c r="K105" s="45">
        <f t="shared" si="45"/>
        <v>4.9999999999999822</v>
      </c>
      <c r="L105" s="45">
        <f t="shared" si="46"/>
        <v>3</v>
      </c>
      <c r="M105" s="45">
        <f t="shared" ca="1" si="47"/>
        <v>824</v>
      </c>
      <c r="N105" s="45">
        <f t="shared" ca="1" si="42"/>
        <v>69.999999999999915</v>
      </c>
      <c r="O105" s="45">
        <f t="shared" si="48"/>
        <v>250</v>
      </c>
      <c r="P105" s="46">
        <f t="shared" si="49"/>
        <v>27.143420404993254</v>
      </c>
      <c r="Q105" s="45">
        <f t="shared" si="50"/>
        <v>499.99999999999824</v>
      </c>
      <c r="R105" s="45">
        <f t="shared" si="51"/>
        <v>749.99999999999818</v>
      </c>
      <c r="S105" s="46">
        <f t="shared" si="52"/>
        <v>527.1434204049915</v>
      </c>
    </row>
    <row r="106" spans="1:19" x14ac:dyDescent="0.25">
      <c r="A106" s="77">
        <v>36130</v>
      </c>
      <c r="B106">
        <v>1304</v>
      </c>
      <c r="D106">
        <v>0.01</v>
      </c>
      <c r="F106" s="67">
        <v>0.5756944444444444</v>
      </c>
      <c r="H106" s="67">
        <v>0.57708333333333328</v>
      </c>
      <c r="I106" s="44" t="str">
        <f t="shared" si="43"/>
        <v/>
      </c>
      <c r="J106" s="45">
        <f t="shared" si="44"/>
        <v>13.000000000000114</v>
      </c>
      <c r="K106" s="45">
        <f t="shared" si="45"/>
        <v>1.9999999999999929</v>
      </c>
      <c r="L106" s="45">
        <f t="shared" si="46"/>
        <v>1</v>
      </c>
      <c r="M106" s="45">
        <f t="shared" ca="1" si="47"/>
        <v>1304</v>
      </c>
      <c r="N106" s="45" t="str">
        <f t="shared" si="42"/>
        <v/>
      </c>
      <c r="O106" s="45">
        <f t="shared" si="48"/>
        <v>650.06500000000574</v>
      </c>
      <c r="P106" s="46">
        <f t="shared" si="49"/>
        <v>141.13312415147712</v>
      </c>
      <c r="Q106" s="45">
        <f t="shared" si="50"/>
        <v>1.9999999999999931E-2</v>
      </c>
      <c r="R106" s="45">
        <f t="shared" si="51"/>
        <v>650.08500000000572</v>
      </c>
      <c r="S106" s="46">
        <f t="shared" si="52"/>
        <v>141.15312415147713</v>
      </c>
    </row>
    <row r="107" spans="1:19" x14ac:dyDescent="0.25">
      <c r="B107"/>
      <c r="D107">
        <v>100</v>
      </c>
      <c r="F107" s="67">
        <v>0.58611111111111114</v>
      </c>
      <c r="H107" s="67">
        <v>0.59097222222222223</v>
      </c>
      <c r="I107" s="44" t="str">
        <f t="shared" si="43"/>
        <v/>
      </c>
      <c r="J107" s="45">
        <f t="shared" si="44"/>
        <v>4.9999999999999822</v>
      </c>
      <c r="K107" s="45">
        <f t="shared" si="45"/>
        <v>6.9999999999999751</v>
      </c>
      <c r="L107" s="45">
        <f t="shared" si="46"/>
        <v>2</v>
      </c>
      <c r="M107" s="45">
        <f t="shared" ca="1" si="47"/>
        <v>1304</v>
      </c>
      <c r="N107" s="45" t="str">
        <f t="shared" si="42"/>
        <v/>
      </c>
      <c r="O107" s="45">
        <f t="shared" si="48"/>
        <v>749.99999999999739</v>
      </c>
      <c r="P107" s="46">
        <f t="shared" si="49"/>
        <v>721.34752564790165</v>
      </c>
      <c r="Q107" s="45">
        <f t="shared" si="50"/>
        <v>699.9999999999975</v>
      </c>
      <c r="R107" s="45">
        <f t="shared" si="51"/>
        <v>1449.999999999995</v>
      </c>
      <c r="S107" s="46">
        <f t="shared" si="52"/>
        <v>1421.3475256478991</v>
      </c>
    </row>
    <row r="108" spans="1:19" x14ac:dyDescent="0.25">
      <c r="B108"/>
      <c r="D108">
        <v>200</v>
      </c>
      <c r="F108" s="67">
        <v>0.59444444444444444</v>
      </c>
      <c r="H108" s="67">
        <v>0.59652777777777777</v>
      </c>
      <c r="I108" s="44" t="str">
        <f t="shared" si="43"/>
        <v/>
      </c>
      <c r="J108" s="45">
        <f t="shared" si="44"/>
        <v>8.999999999999968</v>
      </c>
      <c r="K108" s="45">
        <f t="shared" si="45"/>
        <v>2.9999999999999893</v>
      </c>
      <c r="L108" s="45">
        <f t="shared" si="46"/>
        <v>3</v>
      </c>
      <c r="M108" s="45">
        <f t="shared" ca="1" si="47"/>
        <v>1304</v>
      </c>
      <c r="N108" s="45" t="str">
        <f t="shared" si="42"/>
        <v/>
      </c>
      <c r="O108" s="45">
        <f t="shared" si="48"/>
        <v>908.99999999999682</v>
      </c>
      <c r="P108" s="46">
        <f t="shared" si="49"/>
        <v>386.95642496891293</v>
      </c>
      <c r="Q108" s="45">
        <f t="shared" si="50"/>
        <v>599.99999999999784</v>
      </c>
      <c r="R108" s="45">
        <f t="shared" si="51"/>
        <v>1508.9999999999945</v>
      </c>
      <c r="S108" s="46">
        <f t="shared" si="52"/>
        <v>986.95642496891082</v>
      </c>
    </row>
    <row r="109" spans="1:19" x14ac:dyDescent="0.25">
      <c r="B109"/>
      <c r="D109">
        <v>2</v>
      </c>
      <c r="F109" s="67">
        <v>0.60277777777777775</v>
      </c>
      <c r="H109" s="67">
        <v>0.61875000000000002</v>
      </c>
      <c r="I109" s="44" t="str">
        <f t="shared" si="43"/>
        <v/>
      </c>
      <c r="J109" s="45">
        <f t="shared" si="44"/>
        <v>2.9999999999999893</v>
      </c>
      <c r="K109" s="45">
        <f t="shared" si="45"/>
        <v>23.000000000000078</v>
      </c>
      <c r="L109" s="45">
        <f t="shared" si="46"/>
        <v>4</v>
      </c>
      <c r="M109" s="45">
        <f t="shared" ca="1" si="47"/>
        <v>1304</v>
      </c>
      <c r="N109" s="45" t="str">
        <f t="shared" si="42"/>
        <v/>
      </c>
      <c r="O109" s="45">
        <f t="shared" si="48"/>
        <v>4.499999999999984</v>
      </c>
      <c r="P109" s="46">
        <f t="shared" si="49"/>
        <v>4.3280882447202558</v>
      </c>
      <c r="Q109" s="45">
        <f t="shared" si="50"/>
        <v>46.000000000000156</v>
      </c>
      <c r="R109" s="45">
        <f t="shared" si="51"/>
        <v>50.500000000000142</v>
      </c>
      <c r="S109" s="46">
        <f t="shared" si="52"/>
        <v>50.328088244720412</v>
      </c>
    </row>
    <row r="110" spans="1:19" x14ac:dyDescent="0.25">
      <c r="B110"/>
      <c r="D110">
        <v>1</v>
      </c>
      <c r="F110" s="67">
        <v>0.62083333333333335</v>
      </c>
      <c r="H110" s="67">
        <v>0.63541666666666663</v>
      </c>
      <c r="I110" s="44" t="str">
        <f t="shared" si="43"/>
        <v/>
      </c>
      <c r="J110" s="45">
        <f t="shared" si="44"/>
        <v>5.9999999999999787</v>
      </c>
      <c r="K110" s="45">
        <f t="shared" si="45"/>
        <v>20.999999999999925</v>
      </c>
      <c r="L110" s="45">
        <f t="shared" si="46"/>
        <v>5</v>
      </c>
      <c r="M110" s="45">
        <f t="shared" ca="1" si="47"/>
        <v>1304</v>
      </c>
      <c r="N110" s="45" t="str">
        <f t="shared" si="42"/>
        <v/>
      </c>
      <c r="O110" s="45">
        <f t="shared" si="48"/>
        <v>62.999999999999773</v>
      </c>
      <c r="P110" s="46">
        <f t="shared" si="49"/>
        <v>38.054146946908617</v>
      </c>
      <c r="Q110" s="45">
        <f t="shared" si="50"/>
        <v>20.999999999999925</v>
      </c>
      <c r="R110" s="45">
        <f t="shared" si="51"/>
        <v>83.999999999999702</v>
      </c>
      <c r="S110" s="46">
        <f t="shared" si="52"/>
        <v>59.054146946908546</v>
      </c>
    </row>
    <row r="111" spans="1:19" x14ac:dyDescent="0.25">
      <c r="B111"/>
      <c r="D111">
        <v>20</v>
      </c>
      <c r="F111" s="67">
        <v>0.63958333333333328</v>
      </c>
      <c r="H111" s="67">
        <v>0.68611111111111101</v>
      </c>
      <c r="I111" s="44">
        <f t="shared" si="43"/>
        <v>0.68958333333333321</v>
      </c>
      <c r="J111" s="45" t="str">
        <f t="shared" si="44"/>
        <v/>
      </c>
      <c r="K111" s="45">
        <f t="shared" si="45"/>
        <v>66.999999999999915</v>
      </c>
      <c r="L111" s="45">
        <f t="shared" si="46"/>
        <v>6</v>
      </c>
      <c r="M111" s="45">
        <f t="shared" ca="1" si="47"/>
        <v>1304</v>
      </c>
      <c r="N111" s="45">
        <f t="shared" ca="1" si="42"/>
        <v>208.99999999999989</v>
      </c>
      <c r="O111" s="45">
        <f t="shared" si="48"/>
        <v>50</v>
      </c>
      <c r="P111" s="46">
        <f t="shared" si="49"/>
        <v>5.9484036251947776</v>
      </c>
      <c r="Q111" s="45">
        <f t="shared" si="50"/>
        <v>1339.9999999999982</v>
      </c>
      <c r="R111" s="45">
        <f t="shared" si="51"/>
        <v>1389.9999999999982</v>
      </c>
      <c r="S111" s="46">
        <f t="shared" si="52"/>
        <v>1345.9484036251929</v>
      </c>
    </row>
    <row r="112" spans="1:19" x14ac:dyDescent="0.25">
      <c r="A112" s="77">
        <v>36131</v>
      </c>
      <c r="B112">
        <v>924</v>
      </c>
      <c r="D112">
        <v>0.01</v>
      </c>
      <c r="F112" s="67">
        <v>0.01</v>
      </c>
      <c r="H112" s="67">
        <v>0.42222222222222222</v>
      </c>
      <c r="I112" s="44" t="str">
        <f t="shared" si="43"/>
        <v/>
      </c>
      <c r="J112" s="45">
        <f t="shared" si="44"/>
        <v>12.999999999999954</v>
      </c>
      <c r="K112" s="45">
        <f t="shared" si="45"/>
        <v>593.6</v>
      </c>
      <c r="L112" s="45">
        <f t="shared" si="46"/>
        <v>1</v>
      </c>
      <c r="M112" s="45">
        <f t="shared" ca="1" si="47"/>
        <v>924</v>
      </c>
      <c r="N112" s="45" t="str">
        <f t="shared" si="42"/>
        <v/>
      </c>
      <c r="O112" s="45">
        <f t="shared" si="48"/>
        <v>650.06499999999767</v>
      </c>
      <c r="P112" s="46">
        <f t="shared" si="49"/>
        <v>141.13312415147539</v>
      </c>
      <c r="Q112" s="45">
        <f t="shared" si="50"/>
        <v>5.9359999999999999</v>
      </c>
      <c r="R112" s="45">
        <f t="shared" si="51"/>
        <v>656.0009999999977</v>
      </c>
      <c r="S112" s="46">
        <f t="shared" si="52"/>
        <v>147.06912415147539</v>
      </c>
    </row>
    <row r="113" spans="1:19" x14ac:dyDescent="0.25">
      <c r="A113" s="77"/>
      <c r="B113"/>
      <c r="C113" s="66"/>
      <c r="D113">
        <v>100</v>
      </c>
      <c r="F113" s="67">
        <v>0.43124999999999997</v>
      </c>
      <c r="H113" s="67">
        <v>0.43472222222222223</v>
      </c>
      <c r="I113" s="44" t="str">
        <f t="shared" si="43"/>
        <v/>
      </c>
      <c r="J113" s="45">
        <f t="shared" si="44"/>
        <v>2.9999999999999094</v>
      </c>
      <c r="K113" s="45">
        <f t="shared" si="45"/>
        <v>5.0000000000000622</v>
      </c>
      <c r="L113" s="45">
        <f t="shared" si="46"/>
        <v>2</v>
      </c>
      <c r="M113" s="45">
        <f t="shared" ca="1" si="47"/>
        <v>924</v>
      </c>
      <c r="N113" s="45" t="str">
        <f t="shared" si="42"/>
        <v/>
      </c>
      <c r="O113" s="45">
        <f t="shared" si="48"/>
        <v>449.99999999998641</v>
      </c>
      <c r="P113" s="46">
        <f t="shared" si="49"/>
        <v>432.80851538872946</v>
      </c>
      <c r="Q113" s="45">
        <f t="shared" si="50"/>
        <v>500.0000000000062</v>
      </c>
      <c r="R113" s="45">
        <f t="shared" si="51"/>
        <v>949.99999999999261</v>
      </c>
      <c r="S113" s="46">
        <f t="shared" si="52"/>
        <v>932.80851538873571</v>
      </c>
    </row>
    <row r="114" spans="1:19" x14ac:dyDescent="0.25">
      <c r="B114"/>
      <c r="D114">
        <v>200</v>
      </c>
      <c r="F114" s="67">
        <v>0.4368055555555555</v>
      </c>
      <c r="H114" s="67">
        <v>0.44236111111111115</v>
      </c>
      <c r="I114" s="44">
        <f t="shared" ref="I114" si="75">IF(OR(A115&lt;&gt;"",D115=""),H114+TIME(0,5,0),"")</f>
        <v>0.44583333333333336</v>
      </c>
      <c r="J114" s="45" t="str">
        <f t="shared" ref="J114" si="76">IF(AND(OR(AND(A114&lt;&gt;"",A115=""),AND(A114="",A115="")),D115&lt;&gt;""),(F115-H114)*1440,"")</f>
        <v/>
      </c>
      <c r="K114" s="45">
        <f t="shared" ref="K114" si="77">(H114-F114)*1440</f>
        <v>8.0000000000001315</v>
      </c>
      <c r="L114" s="45">
        <f t="shared" ref="L114" si="78">IF(A114&lt;&gt;"",1,L113+1)</f>
        <v>3</v>
      </c>
      <c r="M114" s="45">
        <f t="shared" ref="M114" ca="1" si="79">OFFSET(B114,-L114+1,0)</f>
        <v>924</v>
      </c>
      <c r="N114" s="45">
        <f t="shared" ref="N114" ca="1" si="80">IF(I114&lt;&gt;"",(I114-VALUE(CONCATENATE(LEFT(M114,LEN(M114)-2),":",RIGHT(M114,2))))*1440,"")</f>
        <v>78.000000000000043</v>
      </c>
      <c r="O114" s="45">
        <f t="shared" ref="O114" si="81">IF(J114&lt;&gt;"",(D114+D115)*J114/2,D114*5/2)</f>
        <v>500</v>
      </c>
      <c r="P114" s="46">
        <f t="shared" ref="P114" si="82">IF(J114&lt;&gt;"",(D115-D114)*J114/LN((D115+0.000001)/(D114+0.000001)),-5*(D114-0.000001)/(LN(1/D114)-13.8155))</f>
        <v>52.318172546220183</v>
      </c>
      <c r="Q114" s="45">
        <f t="shared" ref="Q114" si="83">(D114*K114)</f>
        <v>1600.0000000000264</v>
      </c>
      <c r="R114" s="45">
        <f t="shared" ref="R114" si="84">O114+Q114</f>
        <v>2100.0000000000264</v>
      </c>
      <c r="S114" s="46">
        <f t="shared" ref="S114" si="85">P114+Q114</f>
        <v>1652.3181725462466</v>
      </c>
    </row>
    <row r="115" spans="1:19" x14ac:dyDescent="0.25">
      <c r="A115" s="77">
        <v>36131</v>
      </c>
      <c r="B115" s="67">
        <v>0.6020833333333333</v>
      </c>
      <c r="D115">
        <v>0.02</v>
      </c>
      <c r="F115" s="67">
        <v>0.61041666666666672</v>
      </c>
      <c r="H115" s="67">
        <v>0.62083333333333335</v>
      </c>
      <c r="I115" s="44">
        <f t="shared" si="43"/>
        <v>0.62430555555555556</v>
      </c>
      <c r="J115" s="45" t="str">
        <f t="shared" si="44"/>
        <v/>
      </c>
      <c r="K115" s="45">
        <f t="shared" si="45"/>
        <v>14.999999999999947</v>
      </c>
      <c r="L115" s="45">
        <f>IF(A115&lt;&gt;"",1,#REF!+1)</f>
        <v>1</v>
      </c>
      <c r="M115" s="45">
        <f t="shared" ca="1" si="47"/>
        <v>0.6020833333333333</v>
      </c>
      <c r="N115" s="45" t="e">
        <f t="shared" ca="1" si="42"/>
        <v>#VALUE!</v>
      </c>
      <c r="O115" s="45">
        <f t="shared" si="48"/>
        <v>0.05</v>
      </c>
      <c r="P115" s="46">
        <f t="shared" si="49"/>
        <v>1.0096958881694557E-2</v>
      </c>
      <c r="Q115" s="45">
        <f t="shared" si="50"/>
        <v>0.29999999999999893</v>
      </c>
      <c r="R115" s="45">
        <f t="shared" si="51"/>
        <v>0.34999999999999892</v>
      </c>
      <c r="S115" s="46">
        <f t="shared" si="52"/>
        <v>0.31009695888169347</v>
      </c>
    </row>
    <row r="116" spans="1:19" x14ac:dyDescent="0.25">
      <c r="A116" s="77">
        <v>36132</v>
      </c>
      <c r="B116">
        <v>901</v>
      </c>
      <c r="D116">
        <v>0.01</v>
      </c>
      <c r="F116" s="67">
        <v>0.41388888888888892</v>
      </c>
      <c r="H116" s="67">
        <v>0.4152777777777778</v>
      </c>
      <c r="I116" s="44" t="str">
        <f t="shared" si="43"/>
        <v/>
      </c>
      <c r="J116" s="45">
        <f t="shared" si="44"/>
        <v>3.9999999999999858</v>
      </c>
      <c r="K116" s="45">
        <f t="shared" si="45"/>
        <v>1.9999999999999929</v>
      </c>
      <c r="L116" s="45">
        <f t="shared" si="46"/>
        <v>1</v>
      </c>
      <c r="M116" s="45">
        <f t="shared" ca="1" si="47"/>
        <v>901</v>
      </c>
      <c r="N116" s="45" t="str">
        <f t="shared" si="42"/>
        <v/>
      </c>
      <c r="O116" s="45">
        <f t="shared" si="48"/>
        <v>0.21999999999999922</v>
      </c>
      <c r="P116" s="46">
        <f t="shared" si="49"/>
        <v>0.15635212440691129</v>
      </c>
      <c r="Q116" s="45">
        <f t="shared" si="50"/>
        <v>1.9999999999999931E-2</v>
      </c>
      <c r="R116" s="45">
        <f t="shared" si="51"/>
        <v>0.23999999999999916</v>
      </c>
      <c r="S116" s="46">
        <f t="shared" si="52"/>
        <v>0.17635212440691123</v>
      </c>
    </row>
    <row r="117" spans="1:19" x14ac:dyDescent="0.25">
      <c r="B117"/>
      <c r="D117">
        <v>0.1</v>
      </c>
      <c r="F117" s="67">
        <v>0.41805555555555557</v>
      </c>
      <c r="H117" s="67">
        <v>0.42430555555555555</v>
      </c>
      <c r="I117" s="44" t="str">
        <f t="shared" si="43"/>
        <v/>
      </c>
      <c r="J117" s="45">
        <f t="shared" si="44"/>
        <v>9.000000000000048</v>
      </c>
      <c r="K117" s="45">
        <f t="shared" si="45"/>
        <v>8.999999999999968</v>
      </c>
      <c r="L117" s="45">
        <f t="shared" si="46"/>
        <v>2</v>
      </c>
      <c r="M117" s="45">
        <f t="shared" ca="1" si="47"/>
        <v>901</v>
      </c>
      <c r="N117" s="45" t="str">
        <f t="shared" si="42"/>
        <v/>
      </c>
      <c r="O117" s="45">
        <f t="shared" si="48"/>
        <v>450.45000000000238</v>
      </c>
      <c r="P117" s="46">
        <f t="shared" si="49"/>
        <v>130.15824446039761</v>
      </c>
      <c r="Q117" s="45">
        <f t="shared" si="50"/>
        <v>0.8999999999999968</v>
      </c>
      <c r="R117" s="45">
        <f t="shared" si="51"/>
        <v>451.35000000000235</v>
      </c>
      <c r="S117" s="46">
        <f t="shared" si="52"/>
        <v>131.05824446039762</v>
      </c>
    </row>
    <row r="118" spans="1:19" x14ac:dyDescent="0.25">
      <c r="B118"/>
      <c r="D118">
        <v>100</v>
      </c>
      <c r="F118" s="67">
        <v>0.43055555555555558</v>
      </c>
      <c r="H118" s="67">
        <v>0.4375</v>
      </c>
      <c r="I118" s="44" t="str">
        <f t="shared" si="43"/>
        <v/>
      </c>
      <c r="J118" s="45">
        <f t="shared" si="44"/>
        <v>1.9999999999999929</v>
      </c>
      <c r="K118" s="45">
        <f t="shared" si="45"/>
        <v>9.9999999999999645</v>
      </c>
      <c r="L118" s="45">
        <f t="shared" si="46"/>
        <v>3</v>
      </c>
      <c r="M118" s="45">
        <f t="shared" ca="1" si="47"/>
        <v>901</v>
      </c>
      <c r="N118" s="45" t="str">
        <f t="shared" si="42"/>
        <v/>
      </c>
      <c r="O118" s="45">
        <f t="shared" si="48"/>
        <v>299.99999999999892</v>
      </c>
      <c r="P118" s="46">
        <f t="shared" si="49"/>
        <v>288.53901025916065</v>
      </c>
      <c r="Q118" s="45">
        <f t="shared" si="50"/>
        <v>999.99999999999648</v>
      </c>
      <c r="R118" s="45">
        <f t="shared" si="51"/>
        <v>1299.9999999999955</v>
      </c>
      <c r="S118" s="46">
        <f t="shared" si="52"/>
        <v>1288.5390102591571</v>
      </c>
    </row>
    <row r="119" spans="1:19" x14ac:dyDescent="0.25">
      <c r="B119"/>
      <c r="D119">
        <v>200</v>
      </c>
      <c r="F119" s="67">
        <v>0.43888888888888888</v>
      </c>
      <c r="H119" s="67">
        <v>0.44444444444444442</v>
      </c>
      <c r="I119" s="44">
        <f t="shared" si="43"/>
        <v>0.44791666666666663</v>
      </c>
      <c r="J119" s="45" t="str">
        <f t="shared" si="44"/>
        <v/>
      </c>
      <c r="K119" s="45">
        <f t="shared" si="45"/>
        <v>7.9999999999999716</v>
      </c>
      <c r="L119" s="45">
        <f t="shared" si="46"/>
        <v>4</v>
      </c>
      <c r="M119" s="45">
        <f t="shared" ca="1" si="47"/>
        <v>901</v>
      </c>
      <c r="N119" s="45">
        <f t="shared" ca="1" si="42"/>
        <v>103.99999999999987</v>
      </c>
      <c r="O119" s="45">
        <f t="shared" si="48"/>
        <v>500</v>
      </c>
      <c r="P119" s="46">
        <f t="shared" si="49"/>
        <v>52.318172546220183</v>
      </c>
      <c r="Q119" s="45">
        <f t="shared" si="50"/>
        <v>1599.9999999999943</v>
      </c>
      <c r="R119" s="45">
        <f t="shared" si="51"/>
        <v>2099.9999999999945</v>
      </c>
      <c r="S119" s="46">
        <f t="shared" si="52"/>
        <v>1652.3181725462146</v>
      </c>
    </row>
    <row r="120" spans="1:19" x14ac:dyDescent="0.25">
      <c r="A120" s="77">
        <v>36132</v>
      </c>
      <c r="B120">
        <v>1239</v>
      </c>
      <c r="D120">
        <v>0.01</v>
      </c>
      <c r="F120" s="67">
        <v>0.56874999999999998</v>
      </c>
      <c r="H120" s="67">
        <v>0.57152777777777775</v>
      </c>
      <c r="I120" s="44" t="str">
        <f t="shared" si="43"/>
        <v/>
      </c>
      <c r="J120" s="45">
        <f t="shared" si="44"/>
        <v>7.9999999999999716</v>
      </c>
      <c r="K120" s="45">
        <f t="shared" si="45"/>
        <v>3.9999999999999858</v>
      </c>
      <c r="L120" s="45">
        <f t="shared" si="46"/>
        <v>1</v>
      </c>
      <c r="M120" s="45">
        <f t="shared" ca="1" si="47"/>
        <v>1239</v>
      </c>
      <c r="N120" s="45" t="str">
        <f t="shared" ref="N120:N176" si="86">IF(I120&lt;&gt;"",(I120-VALUE(CONCATENATE(LEFT(M120,LEN(M120)-2),":",RIGHT(M120,2))))*1440,"")</f>
        <v/>
      </c>
      <c r="O120" s="45">
        <f t="shared" si="48"/>
        <v>0.43999999999999845</v>
      </c>
      <c r="P120" s="46">
        <f t="shared" si="49"/>
        <v>0.31270424881382258</v>
      </c>
      <c r="Q120" s="45">
        <f t="shared" si="50"/>
        <v>3.9999999999999862E-2</v>
      </c>
      <c r="R120" s="45">
        <f t="shared" si="51"/>
        <v>0.47999999999999832</v>
      </c>
      <c r="S120" s="46">
        <f t="shared" si="52"/>
        <v>0.35270424881382245</v>
      </c>
    </row>
    <row r="121" spans="1:19" x14ac:dyDescent="0.25">
      <c r="A121" s="77"/>
      <c r="B121"/>
      <c r="C121" s="66"/>
      <c r="D121">
        <v>0.1</v>
      </c>
      <c r="F121" s="67">
        <v>0.57708333333333328</v>
      </c>
      <c r="H121" s="67">
        <v>0.57916666666666672</v>
      </c>
      <c r="I121" s="44" t="str">
        <f t="shared" ref="I121:I177" si="87">IF(OR(A122&lt;&gt;"",D122=""),H121+TIME(0,5,0),"")</f>
        <v/>
      </c>
      <c r="J121" s="45">
        <f t="shared" ref="J121:J177" si="88">IF(AND(OR(AND(A121&lt;&gt;"",A122=""),AND(A121="",A122="")),D122&lt;&gt;""),(F122-H121)*1440,"")</f>
        <v>7.9999999999999716</v>
      </c>
      <c r="K121" s="45">
        <f t="shared" ref="K121:K177" si="89">(H121-F121)*1440</f>
        <v>3.0000000000001492</v>
      </c>
      <c r="L121" s="45">
        <f t="shared" ref="L121:L177" si="90">IF(A121&lt;&gt;"",1,L120+1)</f>
        <v>2</v>
      </c>
      <c r="M121" s="45">
        <f t="shared" ref="M121:M177" ca="1" si="91">OFFSET(B121,-L121+1,0)</f>
        <v>1239</v>
      </c>
      <c r="N121" s="45" t="str">
        <f t="shared" si="86"/>
        <v/>
      </c>
      <c r="O121" s="45">
        <f t="shared" ref="O121:O177" si="92">IF(J121&lt;&gt;"",(D121+D122)*J121/2,D121*5/2)</f>
        <v>0.43999999999999845</v>
      </c>
      <c r="P121" s="46">
        <f t="shared" ref="P121:P177" si="93">IF(J121&lt;&gt;"",(D122-D121)*J121/LN((D122+0.000001)/(D121+0.000001)),-5*(D121-0.000001)/(LN(1/D121)-13.8155))</f>
        <v>0.31270424881382253</v>
      </c>
      <c r="Q121" s="45">
        <f t="shared" ref="Q121:Q177" si="94">(D121*K121)</f>
        <v>0.30000000000001492</v>
      </c>
      <c r="R121" s="45">
        <f t="shared" ref="R121:R177" si="95">O121+Q121</f>
        <v>0.74000000000001331</v>
      </c>
      <c r="S121" s="46">
        <f t="shared" ref="S121:S177" si="96">P121+Q121</f>
        <v>0.61270424881383745</v>
      </c>
    </row>
    <row r="122" spans="1:19" x14ac:dyDescent="0.25">
      <c r="B122"/>
      <c r="D122">
        <v>0.01</v>
      </c>
      <c r="F122" s="67">
        <v>0.58472222222222225</v>
      </c>
      <c r="H122" s="67">
        <v>0.58680555555555558</v>
      </c>
      <c r="I122" s="44">
        <f t="shared" ref="I122" si="97">IF(OR(A123&lt;&gt;"",D123=""),H122+TIME(0,5,0),"")</f>
        <v>0.59027777777777779</v>
      </c>
      <c r="J122" s="45" t="str">
        <f t="shared" ref="J122" si="98">IF(AND(OR(AND(A122&lt;&gt;"",A123=""),AND(A122="",A123="")),D123&lt;&gt;""),(F123-H122)*1440,"")</f>
        <v/>
      </c>
      <c r="K122" s="45">
        <f t="shared" ref="K122" si="99">(H122-F122)*1440</f>
        <v>2.9999999999999893</v>
      </c>
      <c r="L122" s="45">
        <f t="shared" ref="L122" si="100">IF(A122&lt;&gt;"",1,L121+1)</f>
        <v>3</v>
      </c>
      <c r="M122" s="45">
        <f t="shared" ref="M122" ca="1" si="101">OFFSET(B122,-L122+1,0)</f>
        <v>1239</v>
      </c>
      <c r="N122" s="45">
        <f t="shared" ref="N122" ca="1" si="102">IF(I122&lt;&gt;"",(I122-VALUE(CONCATENATE(LEFT(M122,LEN(M122)-2),":",RIGHT(M122,2))))*1440,"")</f>
        <v>91</v>
      </c>
      <c r="O122" s="45">
        <f t="shared" ref="O122" si="103">IF(J122&lt;&gt;"",(D122+D123)*J122/2,D122*5/2)</f>
        <v>2.5000000000000001E-2</v>
      </c>
      <c r="P122" s="46">
        <f t="shared" ref="P122" si="104">IF(J122&lt;&gt;"",(D123-D122)*J122/LN((D123+0.000001)/(D122+0.000001)),-5*(D122-0.000001)/(LN(1/D122)-13.8155))</f>
        <v>5.4281443780592247E-3</v>
      </c>
      <c r="Q122" s="45">
        <f t="shared" ref="Q122" si="105">(D122*K122)</f>
        <v>2.9999999999999895E-2</v>
      </c>
      <c r="R122" s="45">
        <f t="shared" ref="R122" si="106">O122+Q122</f>
        <v>5.4999999999999896E-2</v>
      </c>
      <c r="S122" s="46">
        <f t="shared" ref="S122" si="107">P122+Q122</f>
        <v>3.542814437805912E-2</v>
      </c>
    </row>
    <row r="123" spans="1:19" x14ac:dyDescent="0.25">
      <c r="A123" s="77">
        <v>36165</v>
      </c>
      <c r="B123">
        <v>907</v>
      </c>
      <c r="D123">
        <v>0.01</v>
      </c>
      <c r="F123" s="67">
        <v>0.40972222222222227</v>
      </c>
      <c r="H123" s="67">
        <v>0.42777777777777781</v>
      </c>
      <c r="I123" s="44" t="str">
        <f t="shared" si="87"/>
        <v/>
      </c>
      <c r="J123" s="45">
        <f t="shared" si="88"/>
        <v>0</v>
      </c>
      <c r="K123" s="45">
        <f t="shared" si="89"/>
        <v>25.999999999999986</v>
      </c>
      <c r="L123" s="45">
        <f>IF(A123&lt;&gt;"",1,#REF!+1)</f>
        <v>1</v>
      </c>
      <c r="M123" s="45">
        <f t="shared" ca="1" si="91"/>
        <v>907</v>
      </c>
      <c r="N123" s="45" t="str">
        <f t="shared" si="86"/>
        <v/>
      </c>
      <c r="O123" s="45">
        <f t="shared" si="92"/>
        <v>0</v>
      </c>
      <c r="P123" s="46">
        <f t="shared" si="93"/>
        <v>0</v>
      </c>
      <c r="Q123" s="45">
        <f t="shared" si="94"/>
        <v>0.25999999999999984</v>
      </c>
      <c r="R123" s="45">
        <f t="shared" si="95"/>
        <v>0.25999999999999984</v>
      </c>
      <c r="S123" s="46">
        <f t="shared" si="96"/>
        <v>0.25999999999999984</v>
      </c>
    </row>
    <row r="124" spans="1:19" x14ac:dyDescent="0.25">
      <c r="A124" s="77"/>
      <c r="B124"/>
      <c r="C124" s="66"/>
      <c r="D124">
        <v>100</v>
      </c>
      <c r="F124" s="67">
        <v>0.42777777777777781</v>
      </c>
      <c r="H124" s="67">
        <v>0.43472222222222223</v>
      </c>
      <c r="I124" s="44" t="str">
        <f t="shared" si="87"/>
        <v/>
      </c>
      <c r="J124" s="45">
        <f t="shared" si="88"/>
        <v>5.0000000000000622</v>
      </c>
      <c r="K124" s="45">
        <f t="shared" si="89"/>
        <v>9.9999999999999645</v>
      </c>
      <c r="L124" s="45">
        <f t="shared" si="90"/>
        <v>2</v>
      </c>
      <c r="M124" s="45">
        <f t="shared" ca="1" si="91"/>
        <v>907</v>
      </c>
      <c r="N124" s="45" t="str">
        <f t="shared" si="86"/>
        <v/>
      </c>
      <c r="O124" s="45">
        <f t="shared" si="92"/>
        <v>700.00000000000875</v>
      </c>
      <c r="P124" s="46">
        <f t="shared" si="93"/>
        <v>680.51901635288687</v>
      </c>
      <c r="Q124" s="45">
        <f t="shared" si="94"/>
        <v>999.99999999999648</v>
      </c>
      <c r="R124" s="45">
        <f t="shared" si="95"/>
        <v>1700.0000000000052</v>
      </c>
      <c r="S124" s="46">
        <f t="shared" si="96"/>
        <v>1680.5190163528832</v>
      </c>
    </row>
    <row r="125" spans="1:19" x14ac:dyDescent="0.25">
      <c r="B125"/>
      <c r="D125">
        <v>180</v>
      </c>
      <c r="F125" s="67">
        <v>0.4381944444444445</v>
      </c>
      <c r="H125" s="67">
        <v>0.44513888888888892</v>
      </c>
      <c r="I125" s="44">
        <f t="shared" si="87"/>
        <v>0.44861111111111113</v>
      </c>
      <c r="J125" s="45" t="str">
        <f t="shared" si="88"/>
        <v/>
      </c>
      <c r="K125" s="45">
        <f t="shared" si="89"/>
        <v>9.9999999999999645</v>
      </c>
      <c r="L125" s="45">
        <f t="shared" si="90"/>
        <v>3</v>
      </c>
      <c r="M125" s="45">
        <f t="shared" ca="1" si="91"/>
        <v>907</v>
      </c>
      <c r="N125" s="45">
        <f t="shared" ca="1" si="86"/>
        <v>98.999999999999972</v>
      </c>
      <c r="O125" s="45">
        <f t="shared" si="92"/>
        <v>450</v>
      </c>
      <c r="P125" s="46">
        <f t="shared" si="93"/>
        <v>47.347346607878421</v>
      </c>
      <c r="Q125" s="45">
        <f t="shared" si="94"/>
        <v>1799.9999999999936</v>
      </c>
      <c r="R125" s="45">
        <f t="shared" si="95"/>
        <v>2249.9999999999936</v>
      </c>
      <c r="S125" s="46">
        <f t="shared" si="96"/>
        <v>1847.3473466078722</v>
      </c>
    </row>
    <row r="126" spans="1:19" x14ac:dyDescent="0.25">
      <c r="A126" s="77">
        <v>36165</v>
      </c>
      <c r="B126">
        <v>1301</v>
      </c>
      <c r="D126">
        <v>0.01</v>
      </c>
      <c r="F126" s="67">
        <v>0.57500000000000007</v>
      </c>
      <c r="H126" s="67">
        <v>0.57777777777777783</v>
      </c>
      <c r="I126" s="44" t="str">
        <f t="shared" si="87"/>
        <v/>
      </c>
      <c r="J126" s="45">
        <f t="shared" si="88"/>
        <v>6.9999999999998153</v>
      </c>
      <c r="K126" s="45">
        <f t="shared" si="89"/>
        <v>3.9999999999999858</v>
      </c>
      <c r="L126" s="45">
        <f t="shared" si="90"/>
        <v>1</v>
      </c>
      <c r="M126" s="45">
        <f t="shared" ca="1" si="91"/>
        <v>1301</v>
      </c>
      <c r="N126" s="45" t="str">
        <f t="shared" si="86"/>
        <v/>
      </c>
      <c r="O126" s="45">
        <f t="shared" si="92"/>
        <v>0.38499999999998985</v>
      </c>
      <c r="P126" s="46">
        <f t="shared" si="93"/>
        <v>0.27361621771208849</v>
      </c>
      <c r="Q126" s="45">
        <f t="shared" si="94"/>
        <v>3.9999999999999862E-2</v>
      </c>
      <c r="R126" s="45">
        <f t="shared" si="95"/>
        <v>0.42499999999998972</v>
      </c>
      <c r="S126" s="46">
        <f t="shared" si="96"/>
        <v>0.31361621771208836</v>
      </c>
    </row>
    <row r="127" spans="1:19" x14ac:dyDescent="0.25">
      <c r="A127" s="77"/>
      <c r="B127"/>
      <c r="C127" s="66"/>
      <c r="D127">
        <v>0.1</v>
      </c>
      <c r="F127" s="67">
        <v>0.58263888888888882</v>
      </c>
      <c r="H127" s="67">
        <v>0.59166666666666667</v>
      </c>
      <c r="I127" s="44">
        <f t="shared" si="87"/>
        <v>0.59513888888888888</v>
      </c>
      <c r="J127" s="45" t="str">
        <f t="shared" si="88"/>
        <v/>
      </c>
      <c r="K127" s="45">
        <f t="shared" si="89"/>
        <v>13.000000000000114</v>
      </c>
      <c r="L127" s="45">
        <f t="shared" si="90"/>
        <v>2</v>
      </c>
      <c r="M127" s="45">
        <f t="shared" ca="1" si="91"/>
        <v>1301</v>
      </c>
      <c r="N127" s="45">
        <f t="shared" ca="1" si="86"/>
        <v>75.999999999999886</v>
      </c>
      <c r="O127" s="45">
        <f t="shared" si="92"/>
        <v>0.25</v>
      </c>
      <c r="P127" s="46">
        <f t="shared" si="93"/>
        <v>4.342905372259271E-2</v>
      </c>
      <c r="Q127" s="45">
        <f t="shared" si="94"/>
        <v>1.3000000000000114</v>
      </c>
      <c r="R127" s="45">
        <f t="shared" si="95"/>
        <v>1.5500000000000114</v>
      </c>
      <c r="S127" s="46">
        <f t="shared" si="96"/>
        <v>1.3434290537226041</v>
      </c>
    </row>
    <row r="128" spans="1:19" x14ac:dyDescent="0.25">
      <c r="A128" s="77">
        <v>36174</v>
      </c>
      <c r="B128">
        <v>1340</v>
      </c>
      <c r="D128">
        <v>0.01</v>
      </c>
      <c r="F128" s="67">
        <v>0.59375</v>
      </c>
      <c r="H128" s="67">
        <v>0.59513888888888888</v>
      </c>
      <c r="I128" s="44" t="str">
        <f t="shared" si="87"/>
        <v/>
      </c>
      <c r="J128" s="45">
        <f t="shared" si="88"/>
        <v>9.9999999999999645</v>
      </c>
      <c r="K128" s="45">
        <f t="shared" si="89"/>
        <v>1.9999999999999929</v>
      </c>
      <c r="L128" s="45">
        <f t="shared" si="90"/>
        <v>1</v>
      </c>
      <c r="M128" s="45">
        <f t="shared" ca="1" si="91"/>
        <v>1340</v>
      </c>
      <c r="N128" s="45" t="str">
        <f t="shared" si="86"/>
        <v/>
      </c>
      <c r="O128" s="45">
        <f t="shared" si="92"/>
        <v>200.04999999999927</v>
      </c>
      <c r="P128" s="46">
        <f t="shared" si="93"/>
        <v>48.215870110904028</v>
      </c>
      <c r="Q128" s="45">
        <f t="shared" si="94"/>
        <v>1.9999999999999931E-2</v>
      </c>
      <c r="R128" s="45">
        <f t="shared" si="95"/>
        <v>200.06999999999928</v>
      </c>
      <c r="S128" s="46">
        <f t="shared" si="96"/>
        <v>48.235870110904031</v>
      </c>
    </row>
    <row r="129" spans="1:19" x14ac:dyDescent="0.25">
      <c r="A129" s="77"/>
      <c r="B129"/>
      <c r="C129" s="66"/>
      <c r="D129">
        <v>40</v>
      </c>
      <c r="F129" s="67">
        <v>0.6020833333333333</v>
      </c>
      <c r="H129" s="67">
        <v>0.64374999999999993</v>
      </c>
      <c r="I129" s="44">
        <f t="shared" si="87"/>
        <v>0.64722222222222214</v>
      </c>
      <c r="J129" s="45" t="str">
        <f t="shared" si="88"/>
        <v/>
      </c>
      <c r="K129" s="45">
        <f t="shared" si="89"/>
        <v>59.999999999999943</v>
      </c>
      <c r="L129" s="45">
        <f t="shared" si="90"/>
        <v>2</v>
      </c>
      <c r="M129" s="45">
        <f t="shared" ca="1" si="91"/>
        <v>1340</v>
      </c>
      <c r="N129" s="45">
        <f t="shared" ca="1" si="86"/>
        <v>111.99999999999991</v>
      </c>
      <c r="O129" s="45">
        <f t="shared" si="92"/>
        <v>100</v>
      </c>
      <c r="P129" s="46">
        <f t="shared" si="93"/>
        <v>11.425711806824168</v>
      </c>
      <c r="Q129" s="45">
        <f t="shared" si="94"/>
        <v>2399.9999999999977</v>
      </c>
      <c r="R129" s="45">
        <f t="shared" si="95"/>
        <v>2499.9999999999977</v>
      </c>
      <c r="S129" s="46">
        <f t="shared" si="96"/>
        <v>2411.4257118068217</v>
      </c>
    </row>
    <row r="130" spans="1:19" x14ac:dyDescent="0.25">
      <c r="A130" s="77">
        <v>36180</v>
      </c>
      <c r="B130">
        <v>1258</v>
      </c>
      <c r="D130">
        <v>0.01</v>
      </c>
      <c r="F130" s="67">
        <v>0.56527777777777777</v>
      </c>
      <c r="H130" s="67">
        <v>0.56736111111111109</v>
      </c>
      <c r="I130" s="44" t="str">
        <f t="shared" si="87"/>
        <v/>
      </c>
      <c r="J130" s="45">
        <f t="shared" si="88"/>
        <v>2.9999999999999893</v>
      </c>
      <c r="K130" s="45">
        <f t="shared" si="89"/>
        <v>2.9999999999999893</v>
      </c>
      <c r="L130" s="45">
        <f t="shared" si="90"/>
        <v>1</v>
      </c>
      <c r="M130" s="45">
        <f t="shared" ca="1" si="91"/>
        <v>1258</v>
      </c>
      <c r="N130" s="45" t="str">
        <f t="shared" si="86"/>
        <v/>
      </c>
      <c r="O130" s="45">
        <f t="shared" si="92"/>
        <v>0.16499999999999942</v>
      </c>
      <c r="P130" s="46">
        <f t="shared" si="93"/>
        <v>0.11726409330518348</v>
      </c>
      <c r="Q130" s="45">
        <f t="shared" si="94"/>
        <v>2.9999999999999895E-2</v>
      </c>
      <c r="R130" s="45">
        <f t="shared" si="95"/>
        <v>0.19499999999999931</v>
      </c>
      <c r="S130" s="46">
        <f t="shared" si="96"/>
        <v>0.14726409330518336</v>
      </c>
    </row>
    <row r="131" spans="1:19" x14ac:dyDescent="0.25">
      <c r="A131" s="77"/>
      <c r="B131"/>
      <c r="C131" s="66"/>
      <c r="D131">
        <v>0.1</v>
      </c>
      <c r="F131" s="67">
        <v>0.56944444444444442</v>
      </c>
      <c r="H131" s="67">
        <v>0.58888888888888891</v>
      </c>
      <c r="I131" s="44" t="str">
        <f t="shared" si="87"/>
        <v/>
      </c>
      <c r="J131" s="45">
        <f t="shared" si="88"/>
        <v>8.999999999999968</v>
      </c>
      <c r="K131" s="45">
        <f t="shared" si="89"/>
        <v>28.00000000000006</v>
      </c>
      <c r="L131" s="45">
        <f t="shared" si="90"/>
        <v>2</v>
      </c>
      <c r="M131" s="45">
        <f t="shared" ca="1" si="91"/>
        <v>1258</v>
      </c>
      <c r="N131" s="45" t="str">
        <f t="shared" si="86"/>
        <v/>
      </c>
      <c r="O131" s="45">
        <f t="shared" si="92"/>
        <v>225.44999999999919</v>
      </c>
      <c r="P131" s="46">
        <f t="shared" si="93"/>
        <v>72.265332598917269</v>
      </c>
      <c r="Q131" s="45">
        <f t="shared" si="94"/>
        <v>2.800000000000006</v>
      </c>
      <c r="R131" s="45">
        <f t="shared" si="95"/>
        <v>228.2499999999992</v>
      </c>
      <c r="S131" s="46">
        <f t="shared" si="96"/>
        <v>75.06533259891728</v>
      </c>
    </row>
    <row r="132" spans="1:19" x14ac:dyDescent="0.25">
      <c r="B132"/>
      <c r="D132">
        <v>50</v>
      </c>
      <c r="F132" s="67">
        <v>0.59513888888888888</v>
      </c>
      <c r="H132" s="67">
        <v>0.62291666666666667</v>
      </c>
      <c r="I132" s="44">
        <f t="shared" si="87"/>
        <v>0.62638888888888888</v>
      </c>
      <c r="J132" s="45" t="str">
        <f t="shared" si="88"/>
        <v/>
      </c>
      <c r="K132" s="45">
        <f t="shared" si="89"/>
        <v>40.000000000000014</v>
      </c>
      <c r="L132" s="45">
        <f t="shared" si="90"/>
        <v>3</v>
      </c>
      <c r="M132" s="45">
        <f t="shared" ca="1" si="91"/>
        <v>1258</v>
      </c>
      <c r="N132" s="45">
        <f t="shared" ca="1" si="86"/>
        <v>124.00000000000004</v>
      </c>
      <c r="O132" s="45">
        <f t="shared" si="92"/>
        <v>125</v>
      </c>
      <c r="P132" s="46">
        <f t="shared" si="93"/>
        <v>14.102364719732718</v>
      </c>
      <c r="Q132" s="45">
        <f t="shared" si="94"/>
        <v>2000.0000000000007</v>
      </c>
      <c r="R132" s="45">
        <f t="shared" si="95"/>
        <v>2125.0000000000009</v>
      </c>
      <c r="S132" s="46">
        <f t="shared" si="96"/>
        <v>2014.1023647197335</v>
      </c>
    </row>
    <row r="133" spans="1:19" x14ac:dyDescent="0.25">
      <c r="A133" s="77">
        <v>36181</v>
      </c>
      <c r="B133">
        <v>1338</v>
      </c>
      <c r="D133">
        <v>0.01</v>
      </c>
      <c r="F133" s="67">
        <v>0.60416666666666663</v>
      </c>
      <c r="H133" s="67">
        <v>0.6069444444444444</v>
      </c>
      <c r="I133" s="44" t="str">
        <f t="shared" si="87"/>
        <v/>
      </c>
      <c r="J133" s="45">
        <f t="shared" si="88"/>
        <v>22.000000000000082</v>
      </c>
      <c r="K133" s="45">
        <f t="shared" si="89"/>
        <v>3.9999999999999858</v>
      </c>
      <c r="L133" s="45">
        <f t="shared" si="90"/>
        <v>1</v>
      </c>
      <c r="M133" s="45">
        <f t="shared" ca="1" si="91"/>
        <v>1338</v>
      </c>
      <c r="N133" s="45" t="str">
        <f t="shared" si="86"/>
        <v/>
      </c>
      <c r="O133" s="45">
        <f t="shared" si="92"/>
        <v>1100.1100000000042</v>
      </c>
      <c r="P133" s="46">
        <f t="shared" si="93"/>
        <v>238.84067164096007</v>
      </c>
      <c r="Q133" s="45">
        <f t="shared" si="94"/>
        <v>3.9999999999999862E-2</v>
      </c>
      <c r="R133" s="45">
        <f t="shared" si="95"/>
        <v>1100.1500000000042</v>
      </c>
      <c r="S133" s="46">
        <f t="shared" si="96"/>
        <v>238.88067164096006</v>
      </c>
    </row>
    <row r="134" spans="1:19" x14ac:dyDescent="0.25">
      <c r="A134" s="77"/>
      <c r="B134"/>
      <c r="C134" s="66"/>
      <c r="D134">
        <v>100</v>
      </c>
      <c r="F134" s="67">
        <v>0.62222222222222223</v>
      </c>
      <c r="H134" s="67">
        <v>0.63888888888888895</v>
      </c>
      <c r="I134" s="44" t="str">
        <f t="shared" si="87"/>
        <v/>
      </c>
      <c r="J134" s="45">
        <f t="shared" si="88"/>
        <v>16.99999999999994</v>
      </c>
      <c r="K134" s="45">
        <f t="shared" si="89"/>
        <v>24.000000000000075</v>
      </c>
      <c r="L134" s="45">
        <f t="shared" si="90"/>
        <v>2</v>
      </c>
      <c r="M134" s="45">
        <f t="shared" ca="1" si="91"/>
        <v>1338</v>
      </c>
      <c r="N134" s="45" t="str">
        <f t="shared" si="86"/>
        <v/>
      </c>
      <c r="O134" s="45">
        <f t="shared" si="92"/>
        <v>2549.9999999999909</v>
      </c>
      <c r="P134" s="46">
        <f t="shared" si="93"/>
        <v>2452.5815872028652</v>
      </c>
      <c r="Q134" s="45">
        <f t="shared" si="94"/>
        <v>2400.0000000000073</v>
      </c>
      <c r="R134" s="45">
        <f t="shared" si="95"/>
        <v>4949.9999999999982</v>
      </c>
      <c r="S134" s="46">
        <f t="shared" si="96"/>
        <v>4852.5815872028725</v>
      </c>
    </row>
    <row r="135" spans="1:19" x14ac:dyDescent="0.25">
      <c r="B135"/>
      <c r="D135">
        <v>200</v>
      </c>
      <c r="F135" s="67">
        <v>0.65069444444444446</v>
      </c>
      <c r="H135" s="67">
        <v>0.65972222222222221</v>
      </c>
      <c r="I135" s="44">
        <f t="shared" si="87"/>
        <v>0.66319444444444442</v>
      </c>
      <c r="J135" s="45" t="str">
        <f t="shared" si="88"/>
        <v/>
      </c>
      <c r="K135" s="45">
        <f t="shared" si="89"/>
        <v>12.999999999999954</v>
      </c>
      <c r="L135" s="45">
        <f t="shared" si="90"/>
        <v>3</v>
      </c>
      <c r="M135" s="45">
        <f t="shared" ca="1" si="91"/>
        <v>1338</v>
      </c>
      <c r="N135" s="45">
        <f t="shared" ca="1" si="86"/>
        <v>137</v>
      </c>
      <c r="O135" s="45">
        <f t="shared" si="92"/>
        <v>500</v>
      </c>
      <c r="P135" s="46">
        <f t="shared" si="93"/>
        <v>52.318172546220183</v>
      </c>
      <c r="Q135" s="45">
        <f t="shared" si="94"/>
        <v>2599.9999999999909</v>
      </c>
      <c r="R135" s="45">
        <f t="shared" si="95"/>
        <v>3099.9999999999909</v>
      </c>
      <c r="S135" s="46">
        <f t="shared" si="96"/>
        <v>2652.3181725462109</v>
      </c>
    </row>
    <row r="136" spans="1:19" x14ac:dyDescent="0.25">
      <c r="A136" s="77">
        <v>36182</v>
      </c>
      <c r="B136">
        <v>952</v>
      </c>
      <c r="D136">
        <v>0.01</v>
      </c>
      <c r="F136" s="67">
        <v>0.45208333333333334</v>
      </c>
      <c r="H136" s="67">
        <v>0.45277777777777778</v>
      </c>
      <c r="I136" s="44" t="str">
        <f t="shared" si="87"/>
        <v/>
      </c>
      <c r="J136" s="45">
        <f t="shared" si="88"/>
        <v>15.999999999999943</v>
      </c>
      <c r="K136" s="45">
        <f t="shared" si="89"/>
        <v>0.99999999999999645</v>
      </c>
      <c r="L136" s="45">
        <f t="shared" si="90"/>
        <v>1</v>
      </c>
      <c r="M136" s="45">
        <f t="shared" ca="1" si="91"/>
        <v>952</v>
      </c>
      <c r="N136" s="45" t="str">
        <f t="shared" si="86"/>
        <v/>
      </c>
      <c r="O136" s="45">
        <f t="shared" si="92"/>
        <v>80.079999999999714</v>
      </c>
      <c r="P136" s="46">
        <f t="shared" si="93"/>
        <v>23.139544623296253</v>
      </c>
      <c r="Q136" s="45">
        <f t="shared" si="94"/>
        <v>9.9999999999999655E-3</v>
      </c>
      <c r="R136" s="45">
        <f t="shared" si="95"/>
        <v>80.089999999999719</v>
      </c>
      <c r="S136" s="46">
        <f t="shared" si="96"/>
        <v>23.149544623296254</v>
      </c>
    </row>
    <row r="137" spans="1:19" x14ac:dyDescent="0.25">
      <c r="A137" s="77"/>
      <c r="B137"/>
      <c r="C137" s="66"/>
      <c r="D137">
        <v>10</v>
      </c>
      <c r="F137" s="67">
        <v>0.46388888888888885</v>
      </c>
      <c r="H137" s="67">
        <v>0.46458333333333335</v>
      </c>
      <c r="I137" s="44" t="str">
        <f t="shared" si="87"/>
        <v/>
      </c>
      <c r="J137" s="45">
        <f t="shared" si="88"/>
        <v>9.9999999999999645</v>
      </c>
      <c r="K137" s="45">
        <f t="shared" si="89"/>
        <v>1.0000000000000764</v>
      </c>
      <c r="L137" s="45">
        <f t="shared" si="90"/>
        <v>2</v>
      </c>
      <c r="M137" s="45">
        <f t="shared" ca="1" si="91"/>
        <v>952</v>
      </c>
      <c r="N137" s="45" t="str">
        <f t="shared" si="86"/>
        <v/>
      </c>
      <c r="O137" s="45">
        <f t="shared" si="92"/>
        <v>949.99999999999659</v>
      </c>
      <c r="P137" s="46">
        <f t="shared" si="93"/>
        <v>588.1596548624575</v>
      </c>
      <c r="Q137" s="45">
        <f t="shared" si="94"/>
        <v>10.000000000000764</v>
      </c>
      <c r="R137" s="45">
        <f t="shared" si="95"/>
        <v>959.99999999999739</v>
      </c>
      <c r="S137" s="46">
        <f t="shared" si="96"/>
        <v>598.1596548624583</v>
      </c>
    </row>
    <row r="138" spans="1:19" x14ac:dyDescent="0.25">
      <c r="B138"/>
      <c r="D138">
        <v>180</v>
      </c>
      <c r="F138" s="67">
        <v>0.47152777777777777</v>
      </c>
      <c r="H138" s="67">
        <v>0.59791666666666665</v>
      </c>
      <c r="I138" s="44">
        <f t="shared" si="87"/>
        <v>0.60138888888888886</v>
      </c>
      <c r="J138" s="45" t="str">
        <f t="shared" si="88"/>
        <v/>
      </c>
      <c r="K138" s="45">
        <f t="shared" si="89"/>
        <v>182</v>
      </c>
      <c r="L138" s="45">
        <f t="shared" si="90"/>
        <v>3</v>
      </c>
      <c r="M138" s="45">
        <f t="shared" ca="1" si="91"/>
        <v>952</v>
      </c>
      <c r="N138" s="45">
        <f t="shared" ca="1" si="86"/>
        <v>273.99999999999989</v>
      </c>
      <c r="O138" s="45">
        <f t="shared" si="92"/>
        <v>450</v>
      </c>
      <c r="P138" s="46">
        <f t="shared" si="93"/>
        <v>47.347346607878421</v>
      </c>
      <c r="Q138" s="45">
        <f t="shared" si="94"/>
        <v>32760</v>
      </c>
      <c r="R138" s="45">
        <f t="shared" si="95"/>
        <v>33210</v>
      </c>
      <c r="S138" s="46">
        <f t="shared" si="96"/>
        <v>32807.347346607879</v>
      </c>
    </row>
    <row r="139" spans="1:19" x14ac:dyDescent="0.25">
      <c r="A139" s="77">
        <v>36185</v>
      </c>
      <c r="B139">
        <v>1332</v>
      </c>
      <c r="D139">
        <v>0.01</v>
      </c>
      <c r="F139" s="67">
        <v>0.59583333333333333</v>
      </c>
      <c r="H139" s="67">
        <v>0.59722222222222221</v>
      </c>
      <c r="I139" s="44" t="str">
        <f t="shared" si="87"/>
        <v/>
      </c>
      <c r="J139" s="45">
        <f t="shared" si="88"/>
        <v>13.000000000000114</v>
      </c>
      <c r="K139" s="45">
        <f t="shared" si="89"/>
        <v>1.9999999999999929</v>
      </c>
      <c r="L139" s="45">
        <f t="shared" si="90"/>
        <v>1</v>
      </c>
      <c r="M139" s="45">
        <f t="shared" ca="1" si="91"/>
        <v>1332</v>
      </c>
      <c r="N139" s="45" t="str">
        <f t="shared" si="86"/>
        <v/>
      </c>
      <c r="O139" s="45">
        <f t="shared" si="92"/>
        <v>65.065000000000566</v>
      </c>
      <c r="P139" s="46">
        <f t="shared" si="93"/>
        <v>18.800880006428436</v>
      </c>
      <c r="Q139" s="45">
        <f t="shared" si="94"/>
        <v>1.9999999999999931E-2</v>
      </c>
      <c r="R139" s="45">
        <f t="shared" si="95"/>
        <v>65.085000000000562</v>
      </c>
      <c r="S139" s="46">
        <f t="shared" si="96"/>
        <v>18.820880006428435</v>
      </c>
    </row>
    <row r="140" spans="1:19" x14ac:dyDescent="0.25">
      <c r="B140"/>
      <c r="D140">
        <v>10</v>
      </c>
      <c r="F140" s="67">
        <v>0.60625000000000007</v>
      </c>
      <c r="H140" s="67">
        <v>0.60833333333333328</v>
      </c>
      <c r="I140" s="44" t="str">
        <f t="shared" si="87"/>
        <v/>
      </c>
      <c r="J140" s="45">
        <f t="shared" si="88"/>
        <v>10.000000000000124</v>
      </c>
      <c r="K140" s="45">
        <f t="shared" si="89"/>
        <v>2.9999999999998295</v>
      </c>
      <c r="L140" s="45">
        <f t="shared" si="90"/>
        <v>2</v>
      </c>
      <c r="M140" s="45">
        <f t="shared" ca="1" si="91"/>
        <v>1332</v>
      </c>
      <c r="N140" s="45" t="str">
        <f t="shared" si="86"/>
        <v/>
      </c>
      <c r="O140" s="45">
        <f t="shared" si="92"/>
        <v>950.00000000001182</v>
      </c>
      <c r="P140" s="46">
        <f t="shared" si="93"/>
        <v>588.15965486246694</v>
      </c>
      <c r="Q140" s="45">
        <f t="shared" si="94"/>
        <v>29.999999999998295</v>
      </c>
      <c r="R140" s="45">
        <f t="shared" si="95"/>
        <v>980.00000000001012</v>
      </c>
      <c r="S140" s="46">
        <f t="shared" si="96"/>
        <v>618.15965486246523</v>
      </c>
    </row>
    <row r="141" spans="1:19" x14ac:dyDescent="0.25">
      <c r="B141"/>
      <c r="D141">
        <v>180</v>
      </c>
      <c r="E141">
        <v>1446</v>
      </c>
      <c r="F141" s="67">
        <f>VALUE(CONCATENATE(LEFT(E141,LEN(E141)-2),":",RIGHT(E141,2)))</f>
        <v>0.61527777777777781</v>
      </c>
      <c r="G141">
        <v>1600</v>
      </c>
      <c r="H141" s="67">
        <f>VALUE(CONCATENATE(LEFT(G141,LEN(G141)-2),":",RIGHT(G141,2)))</f>
        <v>0.66666666666666663</v>
      </c>
      <c r="I141" s="44">
        <f t="shared" si="87"/>
        <v>0.67013888888888884</v>
      </c>
      <c r="J141" s="45" t="str">
        <f t="shared" si="88"/>
        <v/>
      </c>
      <c r="K141" s="45">
        <f t="shared" si="89"/>
        <v>73.999999999999901</v>
      </c>
      <c r="L141" s="45">
        <f t="shared" si="90"/>
        <v>3</v>
      </c>
      <c r="M141" s="45">
        <f t="shared" ca="1" si="91"/>
        <v>1332</v>
      </c>
      <c r="N141" s="45">
        <f t="shared" ca="1" si="86"/>
        <v>152.99999999999994</v>
      </c>
      <c r="O141" s="45">
        <f t="shared" si="92"/>
        <v>450</v>
      </c>
      <c r="P141" s="46">
        <f t="shared" si="93"/>
        <v>47.347346607878421</v>
      </c>
      <c r="Q141" s="45">
        <f t="shared" si="94"/>
        <v>13319.999999999982</v>
      </c>
      <c r="R141" s="45">
        <f t="shared" si="95"/>
        <v>13769.999999999982</v>
      </c>
      <c r="S141" s="46">
        <f t="shared" si="96"/>
        <v>13367.347346607859</v>
      </c>
    </row>
    <row r="142" spans="1:19" x14ac:dyDescent="0.25">
      <c r="A142" s="77">
        <v>36187</v>
      </c>
      <c r="B142">
        <v>856</v>
      </c>
      <c r="D142">
        <v>0.01</v>
      </c>
      <c r="E142">
        <v>936</v>
      </c>
      <c r="F142" s="67">
        <f t="shared" ref="F142:F254" si="108">VALUE(CONCATENATE(LEFT(E142,LEN(E142)-2),":",RIGHT(E142,2)))</f>
        <v>0.39999999999999997</v>
      </c>
      <c r="G142">
        <v>938</v>
      </c>
      <c r="H142" s="67">
        <f t="shared" ref="H142:H254" si="109">VALUE(CONCATENATE(LEFT(G142,LEN(G142)-2),":",RIGHT(G142,2)))</f>
        <v>0.40138888888888885</v>
      </c>
      <c r="I142" s="44" t="str">
        <f t="shared" si="87"/>
        <v/>
      </c>
      <c r="J142" s="45">
        <f t="shared" si="88"/>
        <v>13.000000000000034</v>
      </c>
      <c r="K142" s="45">
        <f t="shared" si="89"/>
        <v>1.9999999999999929</v>
      </c>
      <c r="L142" s="45">
        <f t="shared" si="90"/>
        <v>1</v>
      </c>
      <c r="M142" s="45">
        <f t="shared" ca="1" si="91"/>
        <v>856</v>
      </c>
      <c r="N142" s="45" t="str">
        <f t="shared" si="86"/>
        <v/>
      </c>
      <c r="O142" s="45">
        <f t="shared" si="92"/>
        <v>130.06500000000034</v>
      </c>
      <c r="P142" s="46">
        <f t="shared" si="93"/>
        <v>34.189810813110988</v>
      </c>
      <c r="Q142" s="45">
        <f t="shared" si="94"/>
        <v>1.9999999999999931E-2</v>
      </c>
      <c r="R142" s="45">
        <f t="shared" si="95"/>
        <v>130.08500000000035</v>
      </c>
      <c r="S142" s="46">
        <f t="shared" si="96"/>
        <v>34.209810813110991</v>
      </c>
    </row>
    <row r="143" spans="1:19" x14ac:dyDescent="0.25">
      <c r="B143"/>
      <c r="D143">
        <v>20</v>
      </c>
      <c r="E143">
        <v>951</v>
      </c>
      <c r="F143" s="67">
        <f t="shared" si="108"/>
        <v>0.41041666666666665</v>
      </c>
      <c r="G143">
        <v>1031</v>
      </c>
      <c r="H143" s="67">
        <f t="shared" si="109"/>
        <v>0.4381944444444445</v>
      </c>
      <c r="I143" s="44" t="str">
        <f t="shared" si="87"/>
        <v/>
      </c>
      <c r="J143" s="45">
        <f t="shared" si="88"/>
        <v>3.9999999999999858</v>
      </c>
      <c r="K143" s="45">
        <f t="shared" si="89"/>
        <v>40.000000000000099</v>
      </c>
      <c r="L143" s="45">
        <f t="shared" si="90"/>
        <v>2</v>
      </c>
      <c r="M143" s="45">
        <f t="shared" ca="1" si="91"/>
        <v>856</v>
      </c>
      <c r="N143" s="45" t="str">
        <f t="shared" si="86"/>
        <v/>
      </c>
      <c r="O143" s="45">
        <f t="shared" si="92"/>
        <v>239.99999999999915</v>
      </c>
      <c r="P143" s="46">
        <f t="shared" si="93"/>
        <v>198.82718400060597</v>
      </c>
      <c r="Q143" s="45">
        <f t="shared" si="94"/>
        <v>800.00000000000205</v>
      </c>
      <c r="R143" s="45">
        <f t="shared" si="95"/>
        <v>1040.0000000000011</v>
      </c>
      <c r="S143" s="46">
        <f t="shared" si="96"/>
        <v>998.82718400060799</v>
      </c>
    </row>
    <row r="144" spans="1:19" x14ac:dyDescent="0.25">
      <c r="B144"/>
      <c r="D144">
        <v>100</v>
      </c>
      <c r="E144">
        <v>1035</v>
      </c>
      <c r="F144" s="67">
        <f t="shared" si="108"/>
        <v>0.44097222222222227</v>
      </c>
      <c r="G144">
        <v>1148</v>
      </c>
      <c r="H144" s="67">
        <f t="shared" si="109"/>
        <v>0.4916666666666667</v>
      </c>
      <c r="I144" s="44">
        <f t="shared" ref="I144" si="110">IF(OR(A145&lt;&gt;"",D145=""),H144+TIME(0,5,0),"")</f>
        <v>0.49513888888888891</v>
      </c>
      <c r="J144" s="45" t="str">
        <f t="shared" ref="J144" si="111">IF(AND(OR(AND(A144&lt;&gt;"",A145=""),AND(A144="",A145="")),D145&lt;&gt;""),(F145-H144)*1440,"")</f>
        <v/>
      </c>
      <c r="K144" s="45">
        <f t="shared" ref="K144" si="112">(H144-F144)*1440</f>
        <v>72.999999999999986</v>
      </c>
      <c r="L144" s="45">
        <f t="shared" ref="L144" si="113">IF(A144&lt;&gt;"",1,L143+1)</f>
        <v>3</v>
      </c>
      <c r="M144" s="45">
        <f t="shared" ref="M144" ca="1" si="114">OFFSET(B144,-L144+1,0)</f>
        <v>856</v>
      </c>
      <c r="N144" s="45">
        <f t="shared" ref="N144" ca="1" si="115">IF(I144&lt;&gt;"",(I144-VALUE(CONCATENATE(LEFT(M144,LEN(M144)-2),":",RIGHT(M144,2))))*1440,"")</f>
        <v>177</v>
      </c>
      <c r="O144" s="45">
        <f t="shared" ref="O144" si="116">IF(J144&lt;&gt;"",(D144+D145)*J144/2,D144*5/2)</f>
        <v>250</v>
      </c>
      <c r="P144" s="46">
        <f t="shared" ref="P144" si="117">IF(J144&lt;&gt;"",(D145-D144)*J144/LN((D145+0.000001)/(D144+0.000001)),-5*(D144-0.000001)/(LN(1/D144)-13.8155))</f>
        <v>27.143420404993254</v>
      </c>
      <c r="Q144" s="45">
        <f t="shared" ref="Q144" si="118">(D144*K144)</f>
        <v>7299.9999999999982</v>
      </c>
      <c r="R144" s="45">
        <f t="shared" ref="R144" si="119">O144+Q144</f>
        <v>7549.9999999999982</v>
      </c>
      <c r="S144" s="46">
        <f t="shared" ref="S144" si="120">P144+Q144</f>
        <v>7327.143420404991</v>
      </c>
    </row>
    <row r="145" spans="1:19" x14ac:dyDescent="0.25">
      <c r="A145" s="77">
        <v>36188</v>
      </c>
      <c r="B145">
        <v>808</v>
      </c>
      <c r="D145">
        <v>0.01</v>
      </c>
      <c r="E145">
        <v>900</v>
      </c>
      <c r="F145" s="67">
        <f t="shared" si="108"/>
        <v>0.375</v>
      </c>
      <c r="G145">
        <v>909</v>
      </c>
      <c r="H145" s="67">
        <f t="shared" si="109"/>
        <v>0.38125000000000003</v>
      </c>
      <c r="I145" s="44" t="str">
        <f t="shared" si="87"/>
        <v/>
      </c>
      <c r="J145" s="45">
        <f t="shared" si="88"/>
        <v>13.99999999999995</v>
      </c>
      <c r="K145" s="45">
        <f t="shared" si="89"/>
        <v>9.000000000000048</v>
      </c>
      <c r="L145" s="45">
        <f>IF(A145&lt;&gt;"",1,#REF!+1)</f>
        <v>1</v>
      </c>
      <c r="M145" s="45">
        <f t="shared" ca="1" si="91"/>
        <v>808</v>
      </c>
      <c r="N145" s="45" t="str">
        <f t="shared" si="86"/>
        <v/>
      </c>
      <c r="O145" s="45">
        <f t="shared" si="92"/>
        <v>140.06999999999951</v>
      </c>
      <c r="P145" s="46">
        <f t="shared" si="93"/>
        <v>36.819796260273151</v>
      </c>
      <c r="Q145" s="45">
        <f t="shared" si="94"/>
        <v>9.0000000000000482E-2</v>
      </c>
      <c r="R145" s="45">
        <f t="shared" si="95"/>
        <v>140.15999999999951</v>
      </c>
      <c r="S145" s="46">
        <f t="shared" si="96"/>
        <v>36.909796260273154</v>
      </c>
    </row>
    <row r="146" spans="1:19" x14ac:dyDescent="0.25">
      <c r="B146"/>
      <c r="D146">
        <v>20</v>
      </c>
      <c r="E146">
        <v>923</v>
      </c>
      <c r="F146" s="67">
        <f t="shared" si="108"/>
        <v>0.39097222222222222</v>
      </c>
      <c r="G146">
        <v>926</v>
      </c>
      <c r="H146" s="67">
        <f t="shared" si="109"/>
        <v>0.39305555555555555</v>
      </c>
      <c r="I146" s="44" t="str">
        <f t="shared" si="87"/>
        <v/>
      </c>
      <c r="J146" s="45">
        <f t="shared" si="88"/>
        <v>9.000000000000048</v>
      </c>
      <c r="K146" s="45">
        <f t="shared" si="89"/>
        <v>2.9999999999999893</v>
      </c>
      <c r="L146" s="45">
        <f t="shared" si="90"/>
        <v>2</v>
      </c>
      <c r="M146" s="45">
        <f t="shared" ca="1" si="91"/>
        <v>808</v>
      </c>
      <c r="N146" s="45" t="str">
        <f t="shared" si="86"/>
        <v/>
      </c>
      <c r="O146" s="45">
        <f t="shared" si="92"/>
        <v>900.00000000000477</v>
      </c>
      <c r="P146" s="46">
        <f t="shared" si="93"/>
        <v>655.37225642789349</v>
      </c>
      <c r="Q146" s="45">
        <f t="shared" si="94"/>
        <v>59.999999999999787</v>
      </c>
      <c r="R146" s="45">
        <f t="shared" si="95"/>
        <v>960.00000000000455</v>
      </c>
      <c r="S146" s="46">
        <f t="shared" si="96"/>
        <v>715.37225642789326</v>
      </c>
    </row>
    <row r="147" spans="1:19" x14ac:dyDescent="0.25">
      <c r="B147"/>
      <c r="D147">
        <v>180</v>
      </c>
      <c r="E147">
        <v>935</v>
      </c>
      <c r="F147" s="67">
        <f t="shared" si="108"/>
        <v>0.39930555555555558</v>
      </c>
      <c r="G147">
        <v>1200</v>
      </c>
      <c r="H147" s="67">
        <f t="shared" si="109"/>
        <v>0.5</v>
      </c>
      <c r="I147" s="44">
        <f t="shared" si="87"/>
        <v>0.50347222222222221</v>
      </c>
      <c r="J147" s="45" t="str">
        <f t="shared" si="88"/>
        <v/>
      </c>
      <c r="K147" s="45">
        <f t="shared" si="89"/>
        <v>144.99999999999997</v>
      </c>
      <c r="L147" s="45">
        <f t="shared" si="90"/>
        <v>3</v>
      </c>
      <c r="M147" s="45">
        <f t="shared" ca="1" si="91"/>
        <v>808</v>
      </c>
      <c r="N147" s="45">
        <f t="shared" ca="1" si="86"/>
        <v>237.00000000000003</v>
      </c>
      <c r="O147" s="45">
        <f t="shared" si="92"/>
        <v>450</v>
      </c>
      <c r="P147" s="46">
        <f t="shared" si="93"/>
        <v>47.347346607878421</v>
      </c>
      <c r="Q147" s="45">
        <f t="shared" si="94"/>
        <v>26099.999999999996</v>
      </c>
      <c r="R147" s="45">
        <f t="shared" si="95"/>
        <v>26549.999999999996</v>
      </c>
      <c r="S147" s="46">
        <f t="shared" si="96"/>
        <v>26147.347346607876</v>
      </c>
    </row>
    <row r="148" spans="1:19" x14ac:dyDescent="0.25">
      <c r="A148" s="77">
        <v>36192</v>
      </c>
      <c r="B148">
        <v>1409</v>
      </c>
      <c r="D148">
        <v>0.01</v>
      </c>
      <c r="E148">
        <v>1445</v>
      </c>
      <c r="F148" s="67">
        <f t="shared" si="108"/>
        <v>0.61458333333333337</v>
      </c>
      <c r="G148">
        <v>1449</v>
      </c>
      <c r="H148" s="67">
        <f t="shared" si="109"/>
        <v>0.61736111111111114</v>
      </c>
      <c r="I148" s="44" t="str">
        <f t="shared" si="87"/>
        <v/>
      </c>
      <c r="J148" s="45">
        <f t="shared" si="88"/>
        <v>11.999999999999957</v>
      </c>
      <c r="K148" s="45">
        <f t="shared" si="89"/>
        <v>3.9999999999999858</v>
      </c>
      <c r="L148" s="45">
        <f t="shared" si="90"/>
        <v>1</v>
      </c>
      <c r="M148" s="45">
        <f t="shared" ca="1" si="91"/>
        <v>1409</v>
      </c>
      <c r="N148" s="45" t="str">
        <f t="shared" si="86"/>
        <v/>
      </c>
      <c r="O148" s="45">
        <f t="shared" si="92"/>
        <v>600.0599999999979</v>
      </c>
      <c r="P148" s="46">
        <f t="shared" si="93"/>
        <v>130.27672998597731</v>
      </c>
      <c r="Q148" s="45">
        <f t="shared" si="94"/>
        <v>3.9999999999999862E-2</v>
      </c>
      <c r="R148" s="45">
        <f t="shared" si="95"/>
        <v>600.09999999999786</v>
      </c>
      <c r="S148" s="46">
        <f t="shared" si="96"/>
        <v>130.3167299859773</v>
      </c>
    </row>
    <row r="149" spans="1:19" x14ac:dyDescent="0.25">
      <c r="B149"/>
      <c r="D149">
        <v>100</v>
      </c>
      <c r="E149">
        <v>1501</v>
      </c>
      <c r="F149" s="67">
        <f t="shared" si="108"/>
        <v>0.62569444444444444</v>
      </c>
      <c r="G149">
        <v>1503</v>
      </c>
      <c r="H149" s="67">
        <f t="shared" si="109"/>
        <v>0.62708333333333333</v>
      </c>
      <c r="I149" s="44" t="str">
        <f t="shared" si="87"/>
        <v/>
      </c>
      <c r="J149" s="45">
        <f t="shared" si="88"/>
        <v>4.9999999999999822</v>
      </c>
      <c r="K149" s="45">
        <f t="shared" si="89"/>
        <v>1.9999999999999929</v>
      </c>
      <c r="L149" s="45">
        <f t="shared" si="90"/>
        <v>2</v>
      </c>
      <c r="M149" s="45">
        <f t="shared" ca="1" si="91"/>
        <v>1409</v>
      </c>
      <c r="N149" s="45" t="str">
        <f t="shared" si="86"/>
        <v/>
      </c>
      <c r="O149" s="45">
        <f t="shared" si="92"/>
        <v>449.99999999999841</v>
      </c>
      <c r="P149" s="46">
        <f t="shared" si="93"/>
        <v>448.14201679323497</v>
      </c>
      <c r="Q149" s="45">
        <f t="shared" si="94"/>
        <v>199.99999999999929</v>
      </c>
      <c r="R149" s="45">
        <f t="shared" si="95"/>
        <v>649.99999999999773</v>
      </c>
      <c r="S149" s="46">
        <f t="shared" si="96"/>
        <v>648.14201679323423</v>
      </c>
    </row>
    <row r="150" spans="1:19" x14ac:dyDescent="0.25">
      <c r="B150"/>
      <c r="D150">
        <v>80</v>
      </c>
      <c r="E150">
        <v>1508</v>
      </c>
      <c r="F150" s="67">
        <f t="shared" si="108"/>
        <v>0.63055555555555554</v>
      </c>
      <c r="G150">
        <v>1615</v>
      </c>
      <c r="H150" s="67">
        <f t="shared" si="109"/>
        <v>0.67708333333333337</v>
      </c>
      <c r="I150" s="44">
        <f t="shared" si="87"/>
        <v>0.68055555555555558</v>
      </c>
      <c r="J150" s="45" t="str">
        <f t="shared" si="88"/>
        <v/>
      </c>
      <c r="K150" s="45">
        <f t="shared" si="89"/>
        <v>67.000000000000085</v>
      </c>
      <c r="L150" s="45">
        <f t="shared" si="90"/>
        <v>3</v>
      </c>
      <c r="M150" s="45">
        <f t="shared" ca="1" si="91"/>
        <v>1409</v>
      </c>
      <c r="N150" s="45">
        <f t="shared" ca="1" si="86"/>
        <v>131</v>
      </c>
      <c r="O150" s="45">
        <f t="shared" si="92"/>
        <v>200</v>
      </c>
      <c r="P150" s="46">
        <f t="shared" si="93"/>
        <v>21.981008904684504</v>
      </c>
      <c r="Q150" s="45">
        <f t="shared" si="94"/>
        <v>5360.0000000000073</v>
      </c>
      <c r="R150" s="45">
        <f t="shared" si="95"/>
        <v>5560.0000000000073</v>
      </c>
      <c r="S150" s="46">
        <f t="shared" si="96"/>
        <v>5381.9810089046914</v>
      </c>
    </row>
    <row r="151" spans="1:19" x14ac:dyDescent="0.25">
      <c r="A151" s="77">
        <v>36193</v>
      </c>
      <c r="B151">
        <v>1106</v>
      </c>
      <c r="D151">
        <v>0.01</v>
      </c>
      <c r="E151">
        <v>1201</v>
      </c>
      <c r="F151" s="67">
        <f t="shared" si="108"/>
        <v>0.50069444444444444</v>
      </c>
      <c r="G151">
        <v>1202</v>
      </c>
      <c r="H151" s="67">
        <f t="shared" si="109"/>
        <v>0.50138888888888888</v>
      </c>
      <c r="I151" s="44" t="str">
        <f t="shared" si="87"/>
        <v/>
      </c>
      <c r="J151" s="45">
        <f t="shared" si="88"/>
        <v>7.9999999999999716</v>
      </c>
      <c r="K151" s="45">
        <f t="shared" si="89"/>
        <v>0.99999999999999645</v>
      </c>
      <c r="L151" s="45">
        <f t="shared" si="90"/>
        <v>1</v>
      </c>
      <c r="M151" s="45">
        <f t="shared" ca="1" si="91"/>
        <v>1106</v>
      </c>
      <c r="N151" s="45" t="str">
        <f t="shared" si="86"/>
        <v/>
      </c>
      <c r="O151" s="45">
        <f t="shared" si="92"/>
        <v>40.039999999999857</v>
      </c>
      <c r="P151" s="46">
        <f t="shared" si="93"/>
        <v>11.569772311648126</v>
      </c>
      <c r="Q151" s="45">
        <f t="shared" si="94"/>
        <v>9.9999999999999655E-3</v>
      </c>
      <c r="R151" s="45">
        <f t="shared" si="95"/>
        <v>40.049999999999855</v>
      </c>
      <c r="S151" s="46">
        <f t="shared" si="96"/>
        <v>11.579772311648126</v>
      </c>
    </row>
    <row r="152" spans="1:19" x14ac:dyDescent="0.25">
      <c r="B152"/>
      <c r="D152">
        <v>10</v>
      </c>
      <c r="E152">
        <v>1210</v>
      </c>
      <c r="F152" s="67">
        <f t="shared" si="108"/>
        <v>0.50694444444444442</v>
      </c>
      <c r="G152">
        <v>1214</v>
      </c>
      <c r="H152" s="67">
        <f t="shared" si="109"/>
        <v>0.50972222222222219</v>
      </c>
      <c r="I152" s="44" t="str">
        <f t="shared" si="87"/>
        <v/>
      </c>
      <c r="J152" s="45">
        <f t="shared" si="88"/>
        <v>10.000000000000124</v>
      </c>
      <c r="K152" s="45">
        <f t="shared" si="89"/>
        <v>3.9999999999999858</v>
      </c>
      <c r="L152" s="45">
        <f t="shared" si="90"/>
        <v>2</v>
      </c>
      <c r="M152" s="45">
        <f t="shared" ca="1" si="91"/>
        <v>1106</v>
      </c>
      <c r="N152" s="45" t="str">
        <f t="shared" si="86"/>
        <v/>
      </c>
      <c r="O152" s="45">
        <f t="shared" si="92"/>
        <v>950.00000000001182</v>
      </c>
      <c r="P152" s="46">
        <f t="shared" si="93"/>
        <v>588.15965486246694</v>
      </c>
      <c r="Q152" s="45">
        <f t="shared" si="94"/>
        <v>39.999999999999858</v>
      </c>
      <c r="R152" s="45">
        <f t="shared" si="95"/>
        <v>990.00000000001171</v>
      </c>
      <c r="S152" s="46">
        <f t="shared" si="96"/>
        <v>628.15965486246682</v>
      </c>
    </row>
    <row r="153" spans="1:19" x14ac:dyDescent="0.25">
      <c r="B153"/>
      <c r="D153">
        <v>180</v>
      </c>
      <c r="E153">
        <v>1224</v>
      </c>
      <c r="F153" s="67">
        <f t="shared" si="108"/>
        <v>0.51666666666666672</v>
      </c>
      <c r="G153">
        <v>1626</v>
      </c>
      <c r="H153" s="67">
        <f t="shared" si="109"/>
        <v>0.68472222222222223</v>
      </c>
      <c r="I153" s="44">
        <f t="shared" si="87"/>
        <v>0.68819444444444444</v>
      </c>
      <c r="J153" s="45" t="str">
        <f t="shared" si="88"/>
        <v/>
      </c>
      <c r="K153" s="45">
        <f t="shared" si="89"/>
        <v>241.99999999999994</v>
      </c>
      <c r="L153" s="45">
        <f t="shared" si="90"/>
        <v>3</v>
      </c>
      <c r="M153" s="45">
        <f t="shared" ca="1" si="91"/>
        <v>1106</v>
      </c>
      <c r="N153" s="45">
        <f t="shared" ca="1" si="86"/>
        <v>325.00000000000006</v>
      </c>
      <c r="O153" s="45">
        <f t="shared" si="92"/>
        <v>450</v>
      </c>
      <c r="P153" s="46">
        <f t="shared" si="93"/>
        <v>47.347346607878421</v>
      </c>
      <c r="Q153" s="45">
        <f t="shared" si="94"/>
        <v>43559.999999999993</v>
      </c>
      <c r="R153" s="45">
        <f t="shared" si="95"/>
        <v>44009.999999999993</v>
      </c>
      <c r="S153" s="46">
        <f t="shared" si="96"/>
        <v>43607.347346607872</v>
      </c>
    </row>
    <row r="154" spans="1:19" x14ac:dyDescent="0.25">
      <c r="A154" s="77">
        <v>36195</v>
      </c>
      <c r="B154">
        <v>1235</v>
      </c>
      <c r="D154">
        <v>0.01</v>
      </c>
      <c r="E154">
        <v>1419</v>
      </c>
      <c r="F154" s="67">
        <f t="shared" si="108"/>
        <v>0.59652777777777777</v>
      </c>
      <c r="G154">
        <v>1425</v>
      </c>
      <c r="H154" s="67">
        <f t="shared" si="109"/>
        <v>0.60069444444444442</v>
      </c>
      <c r="I154" s="44">
        <f t="shared" si="87"/>
        <v>0.60416666666666663</v>
      </c>
      <c r="J154" s="45" t="str">
        <f t="shared" si="88"/>
        <v/>
      </c>
      <c r="K154" s="45">
        <f t="shared" si="89"/>
        <v>5.9999999999999787</v>
      </c>
      <c r="L154" s="45">
        <f t="shared" si="90"/>
        <v>1</v>
      </c>
      <c r="M154" s="45">
        <f t="shared" ca="1" si="91"/>
        <v>1235</v>
      </c>
      <c r="N154" s="45">
        <f t="shared" ca="1" si="86"/>
        <v>114.99999999999991</v>
      </c>
      <c r="O154" s="45">
        <f t="shared" si="92"/>
        <v>2.5000000000000001E-2</v>
      </c>
      <c r="P154" s="46">
        <f t="shared" si="93"/>
        <v>5.4281443780592247E-3</v>
      </c>
      <c r="Q154" s="45">
        <f t="shared" si="94"/>
        <v>5.999999999999979E-2</v>
      </c>
      <c r="R154" s="45">
        <f t="shared" si="95"/>
        <v>8.4999999999999798E-2</v>
      </c>
      <c r="S154" s="46">
        <f t="shared" si="96"/>
        <v>6.5428144378059008E-2</v>
      </c>
    </row>
    <row r="155" spans="1:19" x14ac:dyDescent="0.25">
      <c r="A155" s="77">
        <v>36196</v>
      </c>
      <c r="B155">
        <v>802</v>
      </c>
      <c r="D155">
        <v>0.01</v>
      </c>
      <c r="E155">
        <v>840</v>
      </c>
      <c r="F155" s="67">
        <f t="shared" si="108"/>
        <v>0.3611111111111111</v>
      </c>
      <c r="G155">
        <v>842</v>
      </c>
      <c r="H155" s="67">
        <f t="shared" si="109"/>
        <v>0.36249999999999999</v>
      </c>
      <c r="I155" s="44" t="str">
        <f t="shared" si="87"/>
        <v/>
      </c>
      <c r="J155" s="45">
        <f t="shared" si="88"/>
        <v>12.999999999999954</v>
      </c>
      <c r="K155" s="45">
        <f t="shared" si="89"/>
        <v>1.9999999999999929</v>
      </c>
      <c r="L155" s="45">
        <f t="shared" si="90"/>
        <v>1</v>
      </c>
      <c r="M155" s="45">
        <f t="shared" ca="1" si="91"/>
        <v>802</v>
      </c>
      <c r="N155" s="45" t="str">
        <f t="shared" si="86"/>
        <v/>
      </c>
      <c r="O155" s="45">
        <f t="shared" si="92"/>
        <v>650.06499999999767</v>
      </c>
      <c r="P155" s="46">
        <f t="shared" si="93"/>
        <v>141.13312415147539</v>
      </c>
      <c r="Q155" s="45">
        <f t="shared" si="94"/>
        <v>1.9999999999999931E-2</v>
      </c>
      <c r="R155" s="45">
        <f t="shared" si="95"/>
        <v>650.08499999999765</v>
      </c>
      <c r="S155" s="46">
        <f t="shared" si="96"/>
        <v>141.1531241514754</v>
      </c>
    </row>
    <row r="156" spans="1:19" x14ac:dyDescent="0.25">
      <c r="B156"/>
      <c r="D156">
        <v>100</v>
      </c>
      <c r="E156">
        <v>855</v>
      </c>
      <c r="F156" s="67">
        <f t="shared" si="108"/>
        <v>0.37152777777777773</v>
      </c>
      <c r="G156">
        <v>857</v>
      </c>
      <c r="H156" s="67">
        <f t="shared" si="109"/>
        <v>0.37291666666666662</v>
      </c>
      <c r="I156" s="44" t="str">
        <f t="shared" si="87"/>
        <v/>
      </c>
      <c r="J156" s="45">
        <f t="shared" si="88"/>
        <v>0</v>
      </c>
      <c r="K156" s="45">
        <f t="shared" si="89"/>
        <v>1.9999999999999929</v>
      </c>
      <c r="L156" s="45">
        <f t="shared" si="90"/>
        <v>2</v>
      </c>
      <c r="M156" s="45">
        <f t="shared" ca="1" si="91"/>
        <v>802</v>
      </c>
      <c r="N156" s="45" t="str">
        <f t="shared" si="86"/>
        <v/>
      </c>
      <c r="O156" s="45">
        <f t="shared" si="92"/>
        <v>0</v>
      </c>
      <c r="P156" s="46">
        <f t="shared" si="93"/>
        <v>0</v>
      </c>
      <c r="Q156" s="45">
        <f t="shared" si="94"/>
        <v>199.99999999999929</v>
      </c>
      <c r="R156" s="45">
        <f t="shared" si="95"/>
        <v>199.99999999999929</v>
      </c>
      <c r="S156" s="46">
        <f t="shared" si="96"/>
        <v>199.99999999999929</v>
      </c>
    </row>
    <row r="157" spans="1:19" x14ac:dyDescent="0.25">
      <c r="B157"/>
      <c r="D157">
        <v>140</v>
      </c>
      <c r="E157">
        <v>857</v>
      </c>
      <c r="F157" s="67">
        <f t="shared" si="108"/>
        <v>0.37291666666666662</v>
      </c>
      <c r="G157">
        <v>905</v>
      </c>
      <c r="H157" s="67">
        <f t="shared" si="109"/>
        <v>0.37847222222222227</v>
      </c>
      <c r="I157" s="44">
        <f t="shared" si="87"/>
        <v>0.38194444444444448</v>
      </c>
      <c r="J157" s="45" t="str">
        <f t="shared" si="88"/>
        <v/>
      </c>
      <c r="K157" s="45">
        <f t="shared" si="89"/>
        <v>8.0000000000001315</v>
      </c>
      <c r="L157" s="45">
        <f t="shared" si="90"/>
        <v>3</v>
      </c>
      <c r="M157" s="45">
        <f t="shared" ca="1" si="91"/>
        <v>802</v>
      </c>
      <c r="N157" s="45">
        <f t="shared" ca="1" si="86"/>
        <v>68.000000000000085</v>
      </c>
      <c r="O157" s="45">
        <f t="shared" si="92"/>
        <v>350</v>
      </c>
      <c r="P157" s="46">
        <f t="shared" si="93"/>
        <v>37.319117125017968</v>
      </c>
      <c r="Q157" s="45">
        <f t="shared" si="94"/>
        <v>1120.0000000000184</v>
      </c>
      <c r="R157" s="45">
        <f t="shared" si="95"/>
        <v>1470.0000000000184</v>
      </c>
      <c r="S157" s="46">
        <f t="shared" si="96"/>
        <v>1157.3191171250364</v>
      </c>
    </row>
    <row r="158" spans="1:19" x14ac:dyDescent="0.25">
      <c r="A158" s="77">
        <v>36196</v>
      </c>
      <c r="B158">
        <v>1132</v>
      </c>
      <c r="D158">
        <v>0.01</v>
      </c>
      <c r="E158">
        <v>1400</v>
      </c>
      <c r="F158" s="67">
        <f t="shared" si="108"/>
        <v>0.58333333333333337</v>
      </c>
      <c r="G158">
        <v>1408</v>
      </c>
      <c r="H158" s="67">
        <f t="shared" si="109"/>
        <v>0.58888888888888891</v>
      </c>
      <c r="I158" s="44">
        <f t="shared" ref="I158:I161" si="121">IF(OR(A159&lt;&gt;"",D159=""),H158+TIME(0,5,0),"")</f>
        <v>0.59236111111111112</v>
      </c>
      <c r="J158" s="45" t="str">
        <f t="shared" ref="J158:J161" si="122">IF(AND(OR(AND(A158&lt;&gt;"",A159=""),AND(A158="",A159="")),D159&lt;&gt;""),(F159-H158)*1440,"")</f>
        <v/>
      </c>
      <c r="K158" s="45">
        <f t="shared" ref="K158:K161" si="123">(H158-F158)*1440</f>
        <v>7.9999999999999716</v>
      </c>
      <c r="L158" s="45">
        <f t="shared" ref="L158:L161" si="124">IF(A158&lt;&gt;"",1,L157+1)</f>
        <v>1</v>
      </c>
      <c r="M158" s="45">
        <f t="shared" ref="M158:M161" ca="1" si="125">OFFSET(B158,-L158+1,0)</f>
        <v>1132</v>
      </c>
      <c r="N158" s="45">
        <f t="shared" ref="N158:N161" ca="1" si="126">IF(I158&lt;&gt;"",(I158-VALUE(CONCATENATE(LEFT(M158,LEN(M158)-2),":",RIGHT(M158,2))))*1440,"")</f>
        <v>161</v>
      </c>
      <c r="O158" s="45">
        <f t="shared" ref="O158:O161" si="127">IF(J158&lt;&gt;"",(D158+D159)*J158/2,D158*5/2)</f>
        <v>2.5000000000000001E-2</v>
      </c>
      <c r="P158" s="46">
        <f t="shared" ref="P158:P161" si="128">IF(J158&lt;&gt;"",(D159-D158)*J158/LN((D159+0.000001)/(D158+0.000001)),-5*(D158-0.000001)/(LN(1/D158)-13.8155))</f>
        <v>5.4281443780592247E-3</v>
      </c>
      <c r="Q158" s="45">
        <f t="shared" ref="Q158:Q161" si="129">(D158*K158)</f>
        <v>7.9999999999999724E-2</v>
      </c>
      <c r="R158" s="45">
        <f t="shared" ref="R158:R161" si="130">O158+Q158</f>
        <v>0.10499999999999973</v>
      </c>
      <c r="S158" s="46">
        <f t="shared" ref="S158:S161" si="131">P158+Q158</f>
        <v>8.5428144378058943E-2</v>
      </c>
    </row>
    <row r="159" spans="1:19" x14ac:dyDescent="0.25">
      <c r="A159" s="77">
        <v>36196</v>
      </c>
      <c r="B159">
        <v>1435</v>
      </c>
      <c r="D159">
        <v>0.01</v>
      </c>
      <c r="E159">
        <v>1447</v>
      </c>
      <c r="F159" s="67">
        <f t="shared" si="108"/>
        <v>0.61597222222222225</v>
      </c>
      <c r="G159">
        <v>1451</v>
      </c>
      <c r="H159" s="67">
        <f t="shared" si="109"/>
        <v>0.61875000000000002</v>
      </c>
      <c r="I159" s="44">
        <f t="shared" si="121"/>
        <v>0.62222222222222223</v>
      </c>
      <c r="J159" s="45" t="str">
        <f t="shared" si="122"/>
        <v/>
      </c>
      <c r="K159" s="45">
        <f t="shared" si="123"/>
        <v>3.9999999999999858</v>
      </c>
      <c r="L159" s="45">
        <f t="shared" si="124"/>
        <v>1</v>
      </c>
      <c r="M159" s="45">
        <f t="shared" ca="1" si="125"/>
        <v>1435</v>
      </c>
      <c r="N159" s="45">
        <f t="shared" ca="1" si="126"/>
        <v>20.999999999999925</v>
      </c>
      <c r="O159" s="45">
        <f t="shared" si="127"/>
        <v>2.5000000000000001E-2</v>
      </c>
      <c r="P159" s="46">
        <f t="shared" si="128"/>
        <v>5.4281443780592247E-3</v>
      </c>
      <c r="Q159" s="45">
        <f t="shared" si="129"/>
        <v>3.9999999999999862E-2</v>
      </c>
      <c r="R159" s="45">
        <f t="shared" si="130"/>
        <v>6.4999999999999863E-2</v>
      </c>
      <c r="S159" s="46">
        <f t="shared" si="131"/>
        <v>4.5428144378059088E-2</v>
      </c>
    </row>
    <row r="160" spans="1:19" x14ac:dyDescent="0.25">
      <c r="A160" s="77">
        <v>36196</v>
      </c>
      <c r="B160">
        <v>1502</v>
      </c>
      <c r="D160">
        <v>0.01</v>
      </c>
      <c r="E160">
        <v>1517</v>
      </c>
      <c r="F160" s="67">
        <f t="shared" si="108"/>
        <v>0.63680555555555551</v>
      </c>
      <c r="G160">
        <v>1523</v>
      </c>
      <c r="H160" s="67">
        <f t="shared" si="109"/>
        <v>0.64097222222222217</v>
      </c>
      <c r="I160" s="44">
        <f t="shared" si="121"/>
        <v>0.64444444444444438</v>
      </c>
      <c r="J160" s="45" t="str">
        <f t="shared" si="122"/>
        <v/>
      </c>
      <c r="K160" s="45">
        <f t="shared" si="123"/>
        <v>5.9999999999999787</v>
      </c>
      <c r="L160" s="45">
        <f t="shared" si="124"/>
        <v>1</v>
      </c>
      <c r="M160" s="45">
        <f t="shared" ca="1" si="125"/>
        <v>1502</v>
      </c>
      <c r="N160" s="45">
        <f t="shared" ca="1" si="126"/>
        <v>25.999999999999908</v>
      </c>
      <c r="O160" s="45">
        <f t="shared" si="127"/>
        <v>2.5000000000000001E-2</v>
      </c>
      <c r="P160" s="46">
        <f t="shared" si="128"/>
        <v>5.4281443780592247E-3</v>
      </c>
      <c r="Q160" s="45">
        <f t="shared" si="129"/>
        <v>5.999999999999979E-2</v>
      </c>
      <c r="R160" s="45">
        <f t="shared" si="130"/>
        <v>8.4999999999999798E-2</v>
      </c>
      <c r="S160" s="46">
        <f t="shared" si="131"/>
        <v>6.5428144378059008E-2</v>
      </c>
    </row>
    <row r="161" spans="1:19" x14ac:dyDescent="0.25">
      <c r="A161" s="77">
        <v>36196</v>
      </c>
      <c r="B161">
        <v>1529</v>
      </c>
      <c r="D161">
        <v>0.01</v>
      </c>
      <c r="E161">
        <v>1543</v>
      </c>
      <c r="F161" s="67">
        <f t="shared" si="108"/>
        <v>0.65486111111111112</v>
      </c>
      <c r="G161">
        <v>1549</v>
      </c>
      <c r="H161" s="67">
        <f t="shared" si="109"/>
        <v>0.65902777777777777</v>
      </c>
      <c r="I161" s="44">
        <f t="shared" si="121"/>
        <v>0.66249999999999998</v>
      </c>
      <c r="J161" s="45" t="str">
        <f t="shared" si="122"/>
        <v/>
      </c>
      <c r="K161" s="45">
        <f t="shared" si="123"/>
        <v>5.9999999999999787</v>
      </c>
      <c r="L161" s="45">
        <f t="shared" si="124"/>
        <v>1</v>
      </c>
      <c r="M161" s="45">
        <f t="shared" ca="1" si="125"/>
        <v>1529</v>
      </c>
      <c r="N161" s="45">
        <f t="shared" ca="1" si="126"/>
        <v>25.000000000000071</v>
      </c>
      <c r="O161" s="45">
        <f t="shared" si="127"/>
        <v>2.5000000000000001E-2</v>
      </c>
      <c r="P161" s="46">
        <f t="shared" si="128"/>
        <v>5.4281443780592247E-3</v>
      </c>
      <c r="Q161" s="45">
        <f t="shared" si="129"/>
        <v>5.999999999999979E-2</v>
      </c>
      <c r="R161" s="45">
        <f t="shared" si="130"/>
        <v>8.4999999999999798E-2</v>
      </c>
      <c r="S161" s="46">
        <f t="shared" si="131"/>
        <v>6.5428144378059008E-2</v>
      </c>
    </row>
    <row r="162" spans="1:19" x14ac:dyDescent="0.25">
      <c r="A162" s="77">
        <v>36196</v>
      </c>
      <c r="B162">
        <v>1555</v>
      </c>
      <c r="D162">
        <v>0.01</v>
      </c>
      <c r="E162">
        <v>1607</v>
      </c>
      <c r="F162" s="67">
        <f t="shared" si="108"/>
        <v>0.67152777777777783</v>
      </c>
      <c r="G162">
        <v>1611</v>
      </c>
      <c r="H162" s="67">
        <f t="shared" si="109"/>
        <v>0.6743055555555556</v>
      </c>
      <c r="I162" s="44">
        <f t="shared" si="87"/>
        <v>0.67777777777777781</v>
      </c>
      <c r="J162" s="45" t="str">
        <f t="shared" si="88"/>
        <v/>
      </c>
      <c r="K162" s="45">
        <f t="shared" si="89"/>
        <v>3.9999999999999858</v>
      </c>
      <c r="L162" s="45">
        <f>IF(A162&lt;&gt;"",1,#REF!+1)</f>
        <v>1</v>
      </c>
      <c r="M162" s="45">
        <f t="shared" ca="1" si="91"/>
        <v>1555</v>
      </c>
      <c r="N162" s="45">
        <f t="shared" ca="1" si="86"/>
        <v>21.000000000000085</v>
      </c>
      <c r="O162" s="45">
        <f t="shared" si="92"/>
        <v>2.5000000000000001E-2</v>
      </c>
      <c r="P162" s="46">
        <f t="shared" si="93"/>
        <v>5.4281443780592247E-3</v>
      </c>
      <c r="Q162" s="45">
        <f t="shared" si="94"/>
        <v>3.9999999999999862E-2</v>
      </c>
      <c r="R162" s="45">
        <f t="shared" si="95"/>
        <v>6.4999999999999863E-2</v>
      </c>
      <c r="S162" s="46">
        <f t="shared" si="96"/>
        <v>4.5428144378059088E-2</v>
      </c>
    </row>
    <row r="163" spans="1:19" x14ac:dyDescent="0.25">
      <c r="A163" s="77">
        <v>36199</v>
      </c>
      <c r="B163">
        <v>1055</v>
      </c>
      <c r="D163">
        <v>0.01</v>
      </c>
      <c r="E163">
        <v>1153</v>
      </c>
      <c r="F163" s="67">
        <f t="shared" si="108"/>
        <v>0.49513888888888885</v>
      </c>
      <c r="G163">
        <v>1154</v>
      </c>
      <c r="H163" s="67">
        <f t="shared" si="109"/>
        <v>0.49583333333333335</v>
      </c>
      <c r="I163" s="44" t="str">
        <f t="shared" si="87"/>
        <v/>
      </c>
      <c r="J163" s="45">
        <f t="shared" si="88"/>
        <v>6.9999999999999751</v>
      </c>
      <c r="K163" s="45">
        <f t="shared" si="89"/>
        <v>1.0000000000000764</v>
      </c>
      <c r="L163" s="45">
        <f t="shared" si="90"/>
        <v>1</v>
      </c>
      <c r="M163" s="45">
        <f t="shared" ca="1" si="91"/>
        <v>1055</v>
      </c>
      <c r="N163" s="45" t="str">
        <f t="shared" si="86"/>
        <v/>
      </c>
      <c r="O163" s="45">
        <f t="shared" si="92"/>
        <v>1.7849999999999937</v>
      </c>
      <c r="P163" s="46">
        <f t="shared" si="93"/>
        <v>0.87680617365071434</v>
      </c>
      <c r="Q163" s="45">
        <f t="shared" si="94"/>
        <v>1.0000000000000763E-2</v>
      </c>
      <c r="R163" s="45">
        <f t="shared" si="95"/>
        <v>1.7949999999999944</v>
      </c>
      <c r="S163" s="46">
        <f t="shared" si="96"/>
        <v>0.88680617365071512</v>
      </c>
    </row>
    <row r="164" spans="1:19" x14ac:dyDescent="0.25">
      <c r="B164"/>
      <c r="D164">
        <v>0.5</v>
      </c>
      <c r="E164">
        <v>1201</v>
      </c>
      <c r="F164" s="67">
        <f t="shared" si="108"/>
        <v>0.50069444444444444</v>
      </c>
      <c r="G164">
        <v>1211</v>
      </c>
      <c r="H164" s="67">
        <f t="shared" si="109"/>
        <v>0.50763888888888886</v>
      </c>
      <c r="I164" s="44">
        <f t="shared" si="87"/>
        <v>0.51111111111111107</v>
      </c>
      <c r="J164" s="45" t="str">
        <f t="shared" si="88"/>
        <v/>
      </c>
      <c r="K164" s="45">
        <f t="shared" si="89"/>
        <v>9.9999999999999645</v>
      </c>
      <c r="L164" s="45">
        <f t="shared" si="90"/>
        <v>2</v>
      </c>
      <c r="M164" s="45">
        <f t="shared" ca="1" si="91"/>
        <v>1055</v>
      </c>
      <c r="N164" s="45">
        <f t="shared" ca="1" si="86"/>
        <v>80.999999999999957</v>
      </c>
      <c r="O164" s="45">
        <f t="shared" si="92"/>
        <v>1.25</v>
      </c>
      <c r="P164" s="46">
        <f t="shared" si="93"/>
        <v>0.19051423432971509</v>
      </c>
      <c r="Q164" s="45">
        <f t="shared" si="94"/>
        <v>4.9999999999999822</v>
      </c>
      <c r="R164" s="45">
        <f t="shared" si="95"/>
        <v>6.2499999999999822</v>
      </c>
      <c r="S164" s="46">
        <f t="shared" si="96"/>
        <v>5.1905142343296973</v>
      </c>
    </row>
    <row r="165" spans="1:19" x14ac:dyDescent="0.25">
      <c r="A165" s="77">
        <v>36200</v>
      </c>
      <c r="B165">
        <v>1327</v>
      </c>
      <c r="D165">
        <v>0.01</v>
      </c>
      <c r="E165">
        <v>1405</v>
      </c>
      <c r="F165" s="67">
        <f t="shared" si="108"/>
        <v>0.58680555555555558</v>
      </c>
      <c r="G165">
        <v>1408</v>
      </c>
      <c r="H165" s="67">
        <f t="shared" si="109"/>
        <v>0.58888888888888891</v>
      </c>
      <c r="I165" s="44" t="str">
        <f t="shared" si="87"/>
        <v/>
      </c>
      <c r="J165" s="45">
        <f t="shared" si="88"/>
        <v>11.999999999999957</v>
      </c>
      <c r="K165" s="45">
        <f t="shared" si="89"/>
        <v>2.9999999999999893</v>
      </c>
      <c r="L165" s="45">
        <f t="shared" si="90"/>
        <v>1</v>
      </c>
      <c r="M165" s="45">
        <f t="shared" ca="1" si="91"/>
        <v>1327</v>
      </c>
      <c r="N165" s="45" t="str">
        <f t="shared" si="86"/>
        <v/>
      </c>
      <c r="O165" s="45">
        <f t="shared" si="92"/>
        <v>300.05999999999892</v>
      </c>
      <c r="P165" s="46">
        <f t="shared" si="93"/>
        <v>70.432480279044626</v>
      </c>
      <c r="Q165" s="45">
        <f t="shared" si="94"/>
        <v>2.9999999999999895E-2</v>
      </c>
      <c r="R165" s="45">
        <f t="shared" si="95"/>
        <v>300.08999999999889</v>
      </c>
      <c r="S165" s="46">
        <f t="shared" si="96"/>
        <v>70.462480279044627</v>
      </c>
    </row>
    <row r="166" spans="1:19" x14ac:dyDescent="0.25">
      <c r="B166"/>
      <c r="D166">
        <v>50</v>
      </c>
      <c r="E166">
        <v>1420</v>
      </c>
      <c r="F166" s="67">
        <f t="shared" si="108"/>
        <v>0.59722222222222221</v>
      </c>
      <c r="G166">
        <v>1422</v>
      </c>
      <c r="H166" s="67">
        <f t="shared" si="109"/>
        <v>0.59861111111111109</v>
      </c>
      <c r="I166" s="44" t="str">
        <f t="shared" si="87"/>
        <v/>
      </c>
      <c r="J166" s="45">
        <f t="shared" si="88"/>
        <v>5.9999999999999787</v>
      </c>
      <c r="K166" s="45">
        <f t="shared" si="89"/>
        <v>1.9999999999999929</v>
      </c>
      <c r="L166" s="45">
        <f t="shared" si="90"/>
        <v>2</v>
      </c>
      <c r="M166" s="45">
        <f t="shared" ca="1" si="91"/>
        <v>1327</v>
      </c>
      <c r="N166" s="45" t="str">
        <f t="shared" si="86"/>
        <v/>
      </c>
      <c r="O166" s="45">
        <f t="shared" si="92"/>
        <v>689.9999999999975</v>
      </c>
      <c r="P166" s="46">
        <f t="shared" si="93"/>
        <v>608.93075123196411</v>
      </c>
      <c r="Q166" s="45">
        <f t="shared" si="94"/>
        <v>99.999999999999645</v>
      </c>
      <c r="R166" s="45">
        <f t="shared" si="95"/>
        <v>789.99999999999716</v>
      </c>
      <c r="S166" s="46">
        <f t="shared" si="96"/>
        <v>708.93075123196377</v>
      </c>
    </row>
    <row r="167" spans="1:19" x14ac:dyDescent="0.25">
      <c r="B167"/>
      <c r="D167">
        <v>180</v>
      </c>
      <c r="E167">
        <v>1428</v>
      </c>
      <c r="F167" s="67">
        <f t="shared" si="108"/>
        <v>0.60277777777777775</v>
      </c>
      <c r="G167">
        <v>1601</v>
      </c>
      <c r="H167" s="67">
        <f t="shared" si="109"/>
        <v>0.66736111111111107</v>
      </c>
      <c r="I167" s="44">
        <f t="shared" si="87"/>
        <v>0.67083333333333328</v>
      </c>
      <c r="J167" s="45" t="str">
        <f t="shared" si="88"/>
        <v/>
      </c>
      <c r="K167" s="45">
        <f t="shared" si="89"/>
        <v>92.999999999999986</v>
      </c>
      <c r="L167" s="45">
        <f t="shared" si="90"/>
        <v>3</v>
      </c>
      <c r="M167" s="45">
        <f t="shared" ca="1" si="91"/>
        <v>1327</v>
      </c>
      <c r="N167" s="45">
        <f t="shared" ca="1" si="86"/>
        <v>158.99999999999991</v>
      </c>
      <c r="O167" s="45">
        <f t="shared" si="92"/>
        <v>450</v>
      </c>
      <c r="P167" s="46">
        <f t="shared" si="93"/>
        <v>47.347346607878421</v>
      </c>
      <c r="Q167" s="45">
        <f t="shared" si="94"/>
        <v>16739.999999999996</v>
      </c>
      <c r="R167" s="45">
        <f t="shared" si="95"/>
        <v>17189.999999999996</v>
      </c>
      <c r="S167" s="46">
        <f t="shared" si="96"/>
        <v>16787.347346607876</v>
      </c>
    </row>
    <row r="168" spans="1:19" x14ac:dyDescent="0.25">
      <c r="A168" s="77">
        <v>36202</v>
      </c>
      <c r="B168">
        <v>1044</v>
      </c>
      <c r="D168">
        <v>0.01</v>
      </c>
      <c r="E168">
        <v>1124</v>
      </c>
      <c r="F168" s="67">
        <f t="shared" si="108"/>
        <v>0.47500000000000003</v>
      </c>
      <c r="G168">
        <v>1127</v>
      </c>
      <c r="H168" s="67">
        <f t="shared" si="109"/>
        <v>0.4770833333333333</v>
      </c>
      <c r="I168" s="44" t="str">
        <f t="shared" si="87"/>
        <v/>
      </c>
      <c r="J168" s="45">
        <f t="shared" si="88"/>
        <v>11.000000000000041</v>
      </c>
      <c r="K168" s="45">
        <f t="shared" si="89"/>
        <v>2.9999999999999094</v>
      </c>
      <c r="L168" s="45">
        <f t="shared" si="90"/>
        <v>1</v>
      </c>
      <c r="M168" s="45">
        <f t="shared" ca="1" si="91"/>
        <v>1044</v>
      </c>
      <c r="N168" s="45" t="str">
        <f t="shared" si="86"/>
        <v/>
      </c>
      <c r="O168" s="45">
        <f t="shared" si="92"/>
        <v>55.055000000000206</v>
      </c>
      <c r="P168" s="46">
        <f t="shared" si="93"/>
        <v>15.90843692851629</v>
      </c>
      <c r="Q168" s="45">
        <f t="shared" si="94"/>
        <v>2.9999999999999093E-2</v>
      </c>
      <c r="R168" s="45">
        <f t="shared" si="95"/>
        <v>55.085000000000207</v>
      </c>
      <c r="S168" s="46">
        <f t="shared" si="96"/>
        <v>15.938436928516289</v>
      </c>
    </row>
    <row r="169" spans="1:19" x14ac:dyDescent="0.25">
      <c r="B169"/>
      <c r="D169">
        <v>10</v>
      </c>
      <c r="E169">
        <v>1138</v>
      </c>
      <c r="F169" s="67">
        <f t="shared" si="108"/>
        <v>0.48472222222222222</v>
      </c>
      <c r="G169">
        <v>1141</v>
      </c>
      <c r="H169" s="67">
        <f t="shared" si="109"/>
        <v>0.48680555555555555</v>
      </c>
      <c r="I169" s="44" t="str">
        <f t="shared" si="87"/>
        <v/>
      </c>
      <c r="J169" s="45">
        <f t="shared" si="88"/>
        <v>5.0000000000000622</v>
      </c>
      <c r="K169" s="45">
        <f t="shared" si="89"/>
        <v>2.9999999999999893</v>
      </c>
      <c r="L169" s="45">
        <f t="shared" si="90"/>
        <v>2</v>
      </c>
      <c r="M169" s="45">
        <f t="shared" ca="1" si="91"/>
        <v>1044</v>
      </c>
      <c r="N169" s="45" t="str">
        <f t="shared" si="86"/>
        <v/>
      </c>
      <c r="O169" s="45">
        <f t="shared" si="92"/>
        <v>475.00000000000591</v>
      </c>
      <c r="P169" s="46">
        <f t="shared" si="93"/>
        <v>294.07982743123347</v>
      </c>
      <c r="Q169" s="45">
        <f t="shared" si="94"/>
        <v>29.999999999999893</v>
      </c>
      <c r="R169" s="45">
        <f t="shared" si="95"/>
        <v>505.0000000000058</v>
      </c>
      <c r="S169" s="46">
        <f t="shared" si="96"/>
        <v>324.07982743123335</v>
      </c>
    </row>
    <row r="170" spans="1:19" x14ac:dyDescent="0.25">
      <c r="B170"/>
      <c r="D170">
        <v>180</v>
      </c>
      <c r="E170">
        <v>1146</v>
      </c>
      <c r="F170" s="67">
        <f t="shared" si="108"/>
        <v>0.49027777777777781</v>
      </c>
      <c r="G170">
        <v>1221</v>
      </c>
      <c r="H170" s="67">
        <f t="shared" si="109"/>
        <v>0.51458333333333328</v>
      </c>
      <c r="I170" s="44">
        <f t="shared" si="87"/>
        <v>0.51805555555555549</v>
      </c>
      <c r="J170" s="45" t="str">
        <f t="shared" si="88"/>
        <v/>
      </c>
      <c r="K170" s="45">
        <f t="shared" si="89"/>
        <v>34.999999999999872</v>
      </c>
      <c r="L170" s="45">
        <f t="shared" si="90"/>
        <v>3</v>
      </c>
      <c r="M170" s="45">
        <f t="shared" ca="1" si="91"/>
        <v>1044</v>
      </c>
      <c r="N170" s="45">
        <f t="shared" ca="1" si="86"/>
        <v>101.99999999999996</v>
      </c>
      <c r="O170" s="45">
        <f t="shared" si="92"/>
        <v>450</v>
      </c>
      <c r="P170" s="46">
        <f t="shared" si="93"/>
        <v>47.347346607878421</v>
      </c>
      <c r="Q170" s="45">
        <f t="shared" si="94"/>
        <v>6299.9999999999773</v>
      </c>
      <c r="R170" s="45">
        <f t="shared" si="95"/>
        <v>6749.9999999999773</v>
      </c>
      <c r="S170" s="46">
        <f t="shared" si="96"/>
        <v>6347.3473466078558</v>
      </c>
    </row>
    <row r="171" spans="1:19" x14ac:dyDescent="0.25">
      <c r="A171" s="77">
        <v>36202</v>
      </c>
      <c r="B171">
        <v>1327</v>
      </c>
      <c r="D171">
        <v>0.01</v>
      </c>
      <c r="E171">
        <v>1417</v>
      </c>
      <c r="F171" s="67">
        <f t="shared" si="108"/>
        <v>0.59513888888888888</v>
      </c>
      <c r="G171">
        <v>1431</v>
      </c>
      <c r="H171" s="67">
        <f t="shared" si="109"/>
        <v>0.60486111111111118</v>
      </c>
      <c r="I171" s="44">
        <f t="shared" si="87"/>
        <v>0.60833333333333339</v>
      </c>
      <c r="J171" s="45" t="str">
        <f t="shared" si="88"/>
        <v/>
      </c>
      <c r="K171" s="45">
        <f t="shared" si="89"/>
        <v>14.00000000000011</v>
      </c>
      <c r="L171" s="45">
        <f t="shared" si="90"/>
        <v>1</v>
      </c>
      <c r="M171" s="45">
        <f t="shared" ca="1" si="91"/>
        <v>1327</v>
      </c>
      <c r="N171" s="45">
        <f t="shared" ca="1" si="86"/>
        <v>69.000000000000071</v>
      </c>
      <c r="O171" s="45">
        <f t="shared" si="92"/>
        <v>2.5000000000000001E-2</v>
      </c>
      <c r="P171" s="46">
        <f t="shared" si="93"/>
        <v>5.4281443780592247E-3</v>
      </c>
      <c r="Q171" s="45">
        <f t="shared" si="94"/>
        <v>0.1400000000000011</v>
      </c>
      <c r="R171" s="45">
        <f t="shared" si="95"/>
        <v>0.16500000000000109</v>
      </c>
      <c r="S171" s="46">
        <f t="shared" si="96"/>
        <v>0.14542814437806031</v>
      </c>
    </row>
    <row r="172" spans="1:19" x14ac:dyDescent="0.25">
      <c r="A172" s="77">
        <v>36202</v>
      </c>
      <c r="B172">
        <v>1443</v>
      </c>
      <c r="D172">
        <v>0.01</v>
      </c>
      <c r="E172">
        <v>1644</v>
      </c>
      <c r="F172" s="67">
        <f t="shared" si="108"/>
        <v>0.6972222222222223</v>
      </c>
      <c r="G172">
        <v>1653</v>
      </c>
      <c r="H172" s="67">
        <f t="shared" si="109"/>
        <v>0.70347222222222217</v>
      </c>
      <c r="I172" s="44">
        <f t="shared" si="87"/>
        <v>0.70694444444444438</v>
      </c>
      <c r="J172" s="45" t="str">
        <f t="shared" si="88"/>
        <v/>
      </c>
      <c r="K172" s="45">
        <f t="shared" si="89"/>
        <v>8.9999999999998082</v>
      </c>
      <c r="L172" s="45">
        <f t="shared" si="90"/>
        <v>1</v>
      </c>
      <c r="M172" s="45">
        <f t="shared" ca="1" si="91"/>
        <v>1443</v>
      </c>
      <c r="N172" s="45">
        <f t="shared" ca="1" si="86"/>
        <v>134.99999999999983</v>
      </c>
      <c r="O172" s="45">
        <f t="shared" si="92"/>
        <v>2.5000000000000001E-2</v>
      </c>
      <c r="P172" s="46">
        <f t="shared" si="93"/>
        <v>5.4281443780592247E-3</v>
      </c>
      <c r="Q172" s="45">
        <f t="shared" si="94"/>
        <v>8.9999999999998082E-2</v>
      </c>
      <c r="R172" s="45">
        <f t="shared" si="95"/>
        <v>0.11499999999999808</v>
      </c>
      <c r="S172" s="46">
        <f t="shared" si="96"/>
        <v>9.54281443780573E-2</v>
      </c>
    </row>
    <row r="173" spans="1:19" x14ac:dyDescent="0.25">
      <c r="A173" s="77">
        <v>36203</v>
      </c>
      <c r="B173">
        <v>1021</v>
      </c>
      <c r="D173">
        <v>0.01</v>
      </c>
      <c r="E173">
        <v>1107</v>
      </c>
      <c r="F173" s="67">
        <f t="shared" si="108"/>
        <v>0.46319444444444446</v>
      </c>
      <c r="G173">
        <v>1115</v>
      </c>
      <c r="H173" s="67">
        <f t="shared" si="109"/>
        <v>0.46875</v>
      </c>
      <c r="I173" s="44" t="e">
        <f>IF(OR(#REF!&lt;&gt;"",#REF!=""),H173+TIME(0,5,0),"")</f>
        <v>#REF!</v>
      </c>
      <c r="J173" s="45" t="str">
        <f t="shared" ref="J173" si="132">IF(AND(OR(AND(A173&lt;&gt;"",A174=""),AND(A173="",A174="")),D174&lt;&gt;""),(F174-H173)*1440,"")</f>
        <v/>
      </c>
      <c r="K173" s="45">
        <f t="shared" ref="K173" si="133">(H173-F173)*1440</f>
        <v>7.9999999999999716</v>
      </c>
      <c r="L173" s="45">
        <f t="shared" ref="L173" si="134">IF(A173&lt;&gt;"",1,L172+1)</f>
        <v>1</v>
      </c>
      <c r="M173" s="45">
        <f t="shared" ref="M173" ca="1" si="135">OFFSET(B173,-L173+1,0)</f>
        <v>1021</v>
      </c>
      <c r="N173" s="45" t="e">
        <f t="shared" ref="N173" si="136">IF(I173&lt;&gt;"",(I173-VALUE(CONCATENATE(LEFT(M173,LEN(M173)-2),":",RIGHT(M173,2))))*1440,"")</f>
        <v>#REF!</v>
      </c>
      <c r="O173" s="45">
        <f t="shared" ref="O173" si="137">IF(J173&lt;&gt;"",(D173+D174)*J173/2,D173*5/2)</f>
        <v>2.5000000000000001E-2</v>
      </c>
      <c r="P173" s="46">
        <f t="shared" ref="P173" si="138">IF(J173&lt;&gt;"",(D174-D173)*J173/LN((D174+0.000001)/(D173+0.000001)),-5*(D173-0.000001)/(LN(1/D173)-13.8155))</f>
        <v>5.4281443780592247E-3</v>
      </c>
      <c r="Q173" s="45">
        <f t="shared" ref="Q173" si="139">(D173*K173)</f>
        <v>7.9999999999999724E-2</v>
      </c>
      <c r="R173" s="45">
        <f t="shared" ref="R173" si="140">O173+Q173</f>
        <v>0.10499999999999973</v>
      </c>
      <c r="S173" s="46">
        <f t="shared" ref="S173" si="141">P173+Q173</f>
        <v>8.5428144378058943E-2</v>
      </c>
    </row>
    <row r="174" spans="1:19" x14ac:dyDescent="0.25">
      <c r="A174" s="77">
        <v>36203</v>
      </c>
      <c r="B174">
        <v>1301</v>
      </c>
      <c r="D174">
        <v>0.01</v>
      </c>
      <c r="E174">
        <v>1311</v>
      </c>
      <c r="F174" s="67">
        <f t="shared" si="108"/>
        <v>0.5493055555555556</v>
      </c>
      <c r="G174">
        <v>1313</v>
      </c>
      <c r="H174" s="67">
        <f t="shared" si="109"/>
        <v>0.55069444444444449</v>
      </c>
      <c r="I174" s="44" t="str">
        <f t="shared" si="87"/>
        <v/>
      </c>
      <c r="J174" s="45">
        <f t="shared" si="88"/>
        <v>9.9999999999999645</v>
      </c>
      <c r="K174" s="45">
        <f t="shared" si="89"/>
        <v>1.9999999999999929</v>
      </c>
      <c r="L174" s="45">
        <f>IF(A174&lt;&gt;"",1,#REF!+1)</f>
        <v>1</v>
      </c>
      <c r="M174" s="45">
        <f t="shared" ca="1" si="91"/>
        <v>1301</v>
      </c>
      <c r="N174" s="45" t="str">
        <f t="shared" si="86"/>
        <v/>
      </c>
      <c r="O174" s="45">
        <f t="shared" si="92"/>
        <v>500.04999999999825</v>
      </c>
      <c r="P174" s="46">
        <f t="shared" si="93"/>
        <v>108.56394165498108</v>
      </c>
      <c r="Q174" s="45">
        <f t="shared" si="94"/>
        <v>1.9999999999999931E-2</v>
      </c>
      <c r="R174" s="45">
        <f t="shared" si="95"/>
        <v>500.06999999999823</v>
      </c>
      <c r="S174" s="46">
        <f t="shared" si="96"/>
        <v>108.58394165498107</v>
      </c>
    </row>
    <row r="175" spans="1:19" x14ac:dyDescent="0.25">
      <c r="B175"/>
      <c r="D175">
        <v>100</v>
      </c>
      <c r="E175">
        <v>1323</v>
      </c>
      <c r="F175" s="67">
        <f t="shared" si="108"/>
        <v>0.55763888888888891</v>
      </c>
      <c r="G175">
        <v>1327</v>
      </c>
      <c r="H175" s="67">
        <f t="shared" si="109"/>
        <v>0.56041666666666667</v>
      </c>
      <c r="I175" s="44" t="str">
        <f t="shared" si="87"/>
        <v/>
      </c>
      <c r="J175" s="45">
        <f t="shared" si="88"/>
        <v>2.9999999999999893</v>
      </c>
      <c r="K175" s="45">
        <f t="shared" si="89"/>
        <v>3.9999999999999858</v>
      </c>
      <c r="L175" s="45">
        <f t="shared" si="90"/>
        <v>2</v>
      </c>
      <c r="M175" s="45">
        <f t="shared" ca="1" si="91"/>
        <v>1301</v>
      </c>
      <c r="N175" s="45" t="str">
        <f t="shared" si="86"/>
        <v/>
      </c>
      <c r="O175" s="45">
        <f t="shared" si="92"/>
        <v>419.99999999999852</v>
      </c>
      <c r="P175" s="46">
        <f t="shared" si="93"/>
        <v>408.31140981172558</v>
      </c>
      <c r="Q175" s="45">
        <f t="shared" si="94"/>
        <v>399.99999999999858</v>
      </c>
      <c r="R175" s="45">
        <f t="shared" si="95"/>
        <v>819.99999999999704</v>
      </c>
      <c r="S175" s="46">
        <f t="shared" si="96"/>
        <v>808.31140981172416</v>
      </c>
    </row>
    <row r="176" spans="1:19" x14ac:dyDescent="0.25">
      <c r="B176"/>
      <c r="D176">
        <v>180</v>
      </c>
      <c r="E176">
        <v>1330</v>
      </c>
      <c r="F176" s="67">
        <f t="shared" si="108"/>
        <v>0.5625</v>
      </c>
      <c r="G176">
        <v>1437</v>
      </c>
      <c r="H176" s="67">
        <f t="shared" si="109"/>
        <v>0.60902777777777783</v>
      </c>
      <c r="I176" s="44">
        <f t="shared" si="87"/>
        <v>0.61250000000000004</v>
      </c>
      <c r="J176" s="45" t="str">
        <f t="shared" si="88"/>
        <v/>
      </c>
      <c r="K176" s="45">
        <f t="shared" si="89"/>
        <v>67.000000000000085</v>
      </c>
      <c r="L176" s="45">
        <f t="shared" si="90"/>
        <v>3</v>
      </c>
      <c r="M176" s="45">
        <f t="shared" ca="1" si="91"/>
        <v>1301</v>
      </c>
      <c r="N176" s="45">
        <f t="shared" ca="1" si="86"/>
        <v>100.99999999999996</v>
      </c>
      <c r="O176" s="45">
        <f t="shared" si="92"/>
        <v>450</v>
      </c>
      <c r="P176" s="46">
        <f t="shared" si="93"/>
        <v>47.347346607878421</v>
      </c>
      <c r="Q176" s="45">
        <f t="shared" si="94"/>
        <v>12060.000000000015</v>
      </c>
      <c r="R176" s="45">
        <f t="shared" si="95"/>
        <v>12510.000000000015</v>
      </c>
      <c r="S176" s="46">
        <f t="shared" si="96"/>
        <v>12107.347346607892</v>
      </c>
    </row>
    <row r="177" spans="1:19" x14ac:dyDescent="0.25">
      <c r="A177" s="77">
        <v>36208</v>
      </c>
      <c r="B177">
        <v>858</v>
      </c>
      <c r="D177">
        <v>0.01</v>
      </c>
      <c r="E177">
        <v>950</v>
      </c>
      <c r="F177" s="67">
        <f t="shared" si="108"/>
        <v>0.40972222222222227</v>
      </c>
      <c r="G177">
        <v>956</v>
      </c>
      <c r="H177" s="67">
        <f t="shared" si="109"/>
        <v>0.41388888888888892</v>
      </c>
      <c r="I177" s="44" t="str">
        <f t="shared" si="87"/>
        <v/>
      </c>
      <c r="J177" s="45">
        <f t="shared" si="88"/>
        <v>9.9999999999999645</v>
      </c>
      <c r="K177" s="45">
        <f t="shared" si="89"/>
        <v>5.9999999999999787</v>
      </c>
      <c r="L177" s="45">
        <f t="shared" si="90"/>
        <v>1</v>
      </c>
      <c r="M177" s="45">
        <f t="shared" ca="1" si="91"/>
        <v>858</v>
      </c>
      <c r="N177" s="45" t="str">
        <f t="shared" ref="N177:N237" si="142">IF(I177&lt;&gt;"",(I177-VALUE(CONCATENATE(LEFT(M177,LEN(M177)-2),":",RIGHT(M177,2))))*1440,"")</f>
        <v/>
      </c>
      <c r="O177" s="45">
        <f t="shared" si="92"/>
        <v>100.04999999999966</v>
      </c>
      <c r="P177" s="46">
        <f t="shared" si="93"/>
        <v>26.299854471623675</v>
      </c>
      <c r="Q177" s="45">
        <f t="shared" si="94"/>
        <v>5.999999999999979E-2</v>
      </c>
      <c r="R177" s="45">
        <f t="shared" si="95"/>
        <v>100.10999999999966</v>
      </c>
      <c r="S177" s="46">
        <f t="shared" si="96"/>
        <v>26.359854471623674</v>
      </c>
    </row>
    <row r="178" spans="1:19" x14ac:dyDescent="0.25">
      <c r="B178"/>
      <c r="D178">
        <v>20</v>
      </c>
      <c r="E178">
        <v>1006</v>
      </c>
      <c r="F178" s="67">
        <f t="shared" si="108"/>
        <v>0.42083333333333334</v>
      </c>
      <c r="G178">
        <v>1009</v>
      </c>
      <c r="H178" s="67">
        <f t="shared" si="109"/>
        <v>0.42291666666666666</v>
      </c>
      <c r="I178" s="44" t="str">
        <f t="shared" ref="I178:I238" si="143">IF(OR(A179&lt;&gt;"",D179=""),H178+TIME(0,5,0),"")</f>
        <v/>
      </c>
      <c r="J178" s="45">
        <f t="shared" ref="J178:J238" si="144">IF(AND(OR(AND(A178&lt;&gt;"",A179=""),AND(A178="",A179="")),D179&lt;&gt;""),(F179-H178)*1440,"")</f>
        <v>7.0000000000000551</v>
      </c>
      <c r="K178" s="45">
        <f t="shared" ref="K178:K238" si="145">(H178-F178)*1440</f>
        <v>2.9999999999999893</v>
      </c>
      <c r="L178" s="45">
        <f t="shared" ref="L178:L238" si="146">IF(A178&lt;&gt;"",1,L177+1)</f>
        <v>2</v>
      </c>
      <c r="M178" s="45">
        <f t="shared" ref="M178:M238" ca="1" si="147">OFFSET(B178,-L178+1,0)</f>
        <v>858</v>
      </c>
      <c r="N178" s="45" t="str">
        <f t="shared" si="142"/>
        <v/>
      </c>
      <c r="O178" s="45">
        <f t="shared" ref="O178:O238" si="148">IF(J178&lt;&gt;"",(D178+D179)*J178/2,D178*5/2)</f>
        <v>770.00000000000603</v>
      </c>
      <c r="P178" s="46">
        <f t="shared" ref="P178:P238" si="149">IF(J178&lt;&gt;"",(D179-D178)*J178/LN((D179+0.000001)/(D178+0.000001)),-5*(D178-0.000001)/(LN(1/D178)-13.8155))</f>
        <v>547.21105789238482</v>
      </c>
      <c r="Q178" s="45">
        <f t="shared" ref="Q178:Q238" si="150">(D178*K178)</f>
        <v>59.999999999999787</v>
      </c>
      <c r="R178" s="45">
        <f t="shared" ref="R178:R238" si="151">O178+Q178</f>
        <v>830.0000000000058</v>
      </c>
      <c r="S178" s="46">
        <f t="shared" ref="S178:S238" si="152">P178+Q178</f>
        <v>607.21105789238459</v>
      </c>
    </row>
    <row r="179" spans="1:19" x14ac:dyDescent="0.25">
      <c r="B179"/>
      <c r="D179">
        <v>200</v>
      </c>
      <c r="E179">
        <v>1016</v>
      </c>
      <c r="F179" s="67">
        <f t="shared" si="108"/>
        <v>0.42777777777777781</v>
      </c>
      <c r="G179">
        <v>1019</v>
      </c>
      <c r="H179" s="67">
        <f t="shared" si="109"/>
        <v>0.42986111111111108</v>
      </c>
      <c r="I179" s="44">
        <f t="shared" ref="I179" si="153">IF(OR(A180&lt;&gt;"",D180=""),H179+TIME(0,5,0),"")</f>
        <v>0.43333333333333329</v>
      </c>
      <c r="J179" s="45" t="str">
        <f t="shared" ref="J179" si="154">IF(AND(OR(AND(A179&lt;&gt;"",A180=""),AND(A179="",A180="")),D180&lt;&gt;""),(F180-H179)*1440,"")</f>
        <v/>
      </c>
      <c r="K179" s="45">
        <f t="shared" ref="K179" si="155">(H179-F179)*1440</f>
        <v>2.9999999999999094</v>
      </c>
      <c r="L179" s="45">
        <f t="shared" ref="L179" si="156">IF(A179&lt;&gt;"",1,L178+1)</f>
        <v>3</v>
      </c>
      <c r="M179" s="45">
        <f t="shared" ref="M179" ca="1" si="157">OFFSET(B179,-L179+1,0)</f>
        <v>858</v>
      </c>
      <c r="N179" s="45">
        <f t="shared" ref="N179" ca="1" si="158">IF(I179&lt;&gt;"",(I179-VALUE(CONCATENATE(LEFT(M179,LEN(M179)-2),":",RIGHT(M179,2))))*1440,"")</f>
        <v>85.999999999999929</v>
      </c>
      <c r="O179" s="45">
        <f t="shared" ref="O179" si="159">IF(J179&lt;&gt;"",(D179+D180)*J179/2,D179*5/2)</f>
        <v>500</v>
      </c>
      <c r="P179" s="46">
        <f t="shared" ref="P179" si="160">IF(J179&lt;&gt;"",(D180-D179)*J179/LN((D180+0.000001)/(D179+0.000001)),-5*(D179-0.000001)/(LN(1/D179)-13.8155))</f>
        <v>52.318172546220183</v>
      </c>
      <c r="Q179" s="45">
        <f t="shared" ref="Q179" si="161">(D179*K179)</f>
        <v>599.99999999998192</v>
      </c>
      <c r="R179" s="45">
        <f t="shared" ref="R179" si="162">O179+Q179</f>
        <v>1099.9999999999818</v>
      </c>
      <c r="S179" s="46">
        <f t="shared" ref="S179" si="163">P179+Q179</f>
        <v>652.31817254620205</v>
      </c>
    </row>
    <row r="180" spans="1:19" x14ac:dyDescent="0.25">
      <c r="A180" s="77">
        <v>36208</v>
      </c>
      <c r="B180">
        <v>1411</v>
      </c>
      <c r="D180">
        <v>0.1</v>
      </c>
      <c r="E180">
        <v>1429</v>
      </c>
      <c r="F180" s="67">
        <f t="shared" si="108"/>
        <v>0.60347222222222219</v>
      </c>
      <c r="G180">
        <v>1443</v>
      </c>
      <c r="H180" s="67">
        <f t="shared" si="109"/>
        <v>0.61319444444444449</v>
      </c>
      <c r="I180" s="44" t="str">
        <f t="shared" si="143"/>
        <v/>
      </c>
      <c r="J180" s="45">
        <f t="shared" si="144"/>
        <v>10.999999999999961</v>
      </c>
      <c r="K180" s="45">
        <f t="shared" si="145"/>
        <v>14.00000000000011</v>
      </c>
      <c r="L180" s="45">
        <f>IF(A180&lt;&gt;"",1,#REF!+1)</f>
        <v>1</v>
      </c>
      <c r="M180" s="45">
        <f t="shared" ca="1" si="147"/>
        <v>1411</v>
      </c>
      <c r="N180" s="45" t="str">
        <f t="shared" si="142"/>
        <v/>
      </c>
      <c r="O180" s="45">
        <f t="shared" si="148"/>
        <v>1.6499999999999944</v>
      </c>
      <c r="P180" s="46">
        <f t="shared" si="149"/>
        <v>1.5869759925039697</v>
      </c>
      <c r="Q180" s="45">
        <f t="shared" si="150"/>
        <v>1.400000000000011</v>
      </c>
      <c r="R180" s="45">
        <f t="shared" si="151"/>
        <v>3.0500000000000052</v>
      </c>
      <c r="S180" s="46">
        <f t="shared" si="152"/>
        <v>2.9869759925039805</v>
      </c>
    </row>
    <row r="181" spans="1:19" x14ac:dyDescent="0.25">
      <c r="B181"/>
      <c r="D181">
        <v>0.2</v>
      </c>
      <c r="E181">
        <v>1454</v>
      </c>
      <c r="F181" s="67">
        <f t="shared" si="108"/>
        <v>0.62083333333333335</v>
      </c>
      <c r="G181">
        <v>1500</v>
      </c>
      <c r="H181" s="67">
        <f t="shared" si="109"/>
        <v>0.625</v>
      </c>
      <c r="I181" s="44" t="str">
        <f t="shared" si="143"/>
        <v/>
      </c>
      <c r="J181" s="45">
        <f t="shared" si="144"/>
        <v>4.9999999999999822</v>
      </c>
      <c r="K181" s="45">
        <f t="shared" si="145"/>
        <v>5.9999999999999787</v>
      </c>
      <c r="L181" s="45">
        <f t="shared" si="146"/>
        <v>2</v>
      </c>
      <c r="M181" s="45">
        <f t="shared" ca="1" si="147"/>
        <v>1411</v>
      </c>
      <c r="N181" s="45" t="str">
        <f t="shared" si="142"/>
        <v/>
      </c>
      <c r="O181" s="45">
        <f t="shared" si="148"/>
        <v>0.74999999999999745</v>
      </c>
      <c r="P181" s="46">
        <f t="shared" si="149"/>
        <v>0.72135272386544058</v>
      </c>
      <c r="Q181" s="45">
        <f t="shared" si="150"/>
        <v>1.1999999999999957</v>
      </c>
      <c r="R181" s="45">
        <f t="shared" si="151"/>
        <v>1.9499999999999931</v>
      </c>
      <c r="S181" s="46">
        <f t="shared" si="152"/>
        <v>1.9213527238654362</v>
      </c>
    </row>
    <row r="182" spans="1:19" x14ac:dyDescent="0.25">
      <c r="B182"/>
      <c r="D182">
        <v>0.1</v>
      </c>
      <c r="E182">
        <v>1505</v>
      </c>
      <c r="F182" s="67">
        <f t="shared" si="108"/>
        <v>0.62847222222222221</v>
      </c>
      <c r="G182">
        <v>1516</v>
      </c>
      <c r="H182" s="67">
        <f t="shared" si="109"/>
        <v>0.63611111111111118</v>
      </c>
      <c r="I182" s="44" t="str">
        <f t="shared" si="143"/>
        <v/>
      </c>
      <c r="J182" s="45">
        <f t="shared" si="144"/>
        <v>10.999999999999801</v>
      </c>
      <c r="K182" s="45">
        <f t="shared" si="145"/>
        <v>11.000000000000121</v>
      </c>
      <c r="L182" s="45">
        <f t="shared" si="146"/>
        <v>3</v>
      </c>
      <c r="M182" s="45">
        <f t="shared" ca="1" si="147"/>
        <v>1411</v>
      </c>
      <c r="N182" s="45" t="str">
        <f t="shared" si="142"/>
        <v/>
      </c>
      <c r="O182" s="45">
        <f t="shared" si="148"/>
        <v>1.6499999999999704</v>
      </c>
      <c r="P182" s="46">
        <f t="shared" si="149"/>
        <v>1.5869759925039466</v>
      </c>
      <c r="Q182" s="45">
        <f t="shared" si="150"/>
        <v>1.1000000000000121</v>
      </c>
      <c r="R182" s="45">
        <f t="shared" si="151"/>
        <v>2.7499999999999822</v>
      </c>
      <c r="S182" s="46">
        <f t="shared" si="152"/>
        <v>2.6869759925039585</v>
      </c>
    </row>
    <row r="183" spans="1:19" x14ac:dyDescent="0.25">
      <c r="B183"/>
      <c r="D183">
        <v>0.2</v>
      </c>
      <c r="E183">
        <v>1527</v>
      </c>
      <c r="F183" s="67">
        <f t="shared" si="108"/>
        <v>0.64374999999999993</v>
      </c>
      <c r="G183">
        <v>1542</v>
      </c>
      <c r="H183" s="67">
        <f t="shared" si="109"/>
        <v>0.65416666666666667</v>
      </c>
      <c r="I183" s="44" t="str">
        <f t="shared" si="143"/>
        <v/>
      </c>
      <c r="J183" s="45">
        <f t="shared" si="144"/>
        <v>8.999999999999968</v>
      </c>
      <c r="K183" s="45">
        <f t="shared" si="145"/>
        <v>15.000000000000107</v>
      </c>
      <c r="L183" s="45">
        <f t="shared" si="146"/>
        <v>4</v>
      </c>
      <c r="M183" s="45">
        <f t="shared" ca="1" si="147"/>
        <v>1411</v>
      </c>
      <c r="N183" s="45" t="str">
        <f t="shared" si="142"/>
        <v/>
      </c>
      <c r="O183" s="45">
        <f t="shared" si="148"/>
        <v>1.3499999999999954</v>
      </c>
      <c r="P183" s="46">
        <f t="shared" si="149"/>
        <v>1.2984349029577931</v>
      </c>
      <c r="Q183" s="45">
        <f t="shared" si="150"/>
        <v>3.0000000000000213</v>
      </c>
      <c r="R183" s="45">
        <f t="shared" si="151"/>
        <v>4.3500000000000165</v>
      </c>
      <c r="S183" s="46">
        <f t="shared" si="152"/>
        <v>4.2984349029578146</v>
      </c>
    </row>
    <row r="184" spans="1:19" x14ac:dyDescent="0.25">
      <c r="B184"/>
      <c r="D184">
        <v>0.1</v>
      </c>
      <c r="E184">
        <v>1551</v>
      </c>
      <c r="F184" s="67">
        <f t="shared" si="108"/>
        <v>0.66041666666666665</v>
      </c>
      <c r="G184">
        <v>1615</v>
      </c>
      <c r="H184" s="67">
        <f t="shared" si="109"/>
        <v>0.67708333333333337</v>
      </c>
      <c r="I184" s="44">
        <f t="shared" si="143"/>
        <v>0.68055555555555558</v>
      </c>
      <c r="J184" s="45" t="str">
        <f t="shared" si="144"/>
        <v/>
      </c>
      <c r="K184" s="45">
        <f t="shared" si="145"/>
        <v>24.000000000000075</v>
      </c>
      <c r="L184" s="45">
        <f t="shared" si="146"/>
        <v>5</v>
      </c>
      <c r="M184" s="45">
        <f t="shared" ca="1" si="147"/>
        <v>1411</v>
      </c>
      <c r="N184" s="45">
        <f t="shared" ca="1" si="142"/>
        <v>129.00000000000003</v>
      </c>
      <c r="O184" s="45">
        <f t="shared" si="148"/>
        <v>0.25</v>
      </c>
      <c r="P184" s="46">
        <f t="shared" si="149"/>
        <v>4.342905372259271E-2</v>
      </c>
      <c r="Q184" s="45">
        <f t="shared" si="150"/>
        <v>2.4000000000000075</v>
      </c>
      <c r="R184" s="45">
        <f t="shared" si="151"/>
        <v>2.6500000000000075</v>
      </c>
      <c r="S184" s="46">
        <f t="shared" si="152"/>
        <v>2.4434290537226002</v>
      </c>
    </row>
    <row r="185" spans="1:19" x14ac:dyDescent="0.25">
      <c r="A185" s="77">
        <v>36209</v>
      </c>
      <c r="B185">
        <v>1234</v>
      </c>
      <c r="D185">
        <v>0.01</v>
      </c>
      <c r="E185">
        <v>1409</v>
      </c>
      <c r="F185" s="67">
        <f t="shared" si="108"/>
        <v>0.58958333333333335</v>
      </c>
      <c r="G185">
        <v>1417</v>
      </c>
      <c r="H185" s="67">
        <f t="shared" si="109"/>
        <v>0.59513888888888888</v>
      </c>
      <c r="I185" s="44" t="str">
        <f t="shared" si="143"/>
        <v/>
      </c>
      <c r="J185" s="45">
        <f t="shared" si="144"/>
        <v>8.999999999999968</v>
      </c>
      <c r="K185" s="45">
        <f t="shared" si="145"/>
        <v>7.9999999999999716</v>
      </c>
      <c r="L185" s="45">
        <f t="shared" si="146"/>
        <v>1</v>
      </c>
      <c r="M185" s="45">
        <f t="shared" ca="1" si="147"/>
        <v>1234</v>
      </c>
      <c r="N185" s="45" t="str">
        <f t="shared" si="142"/>
        <v/>
      </c>
      <c r="O185" s="45">
        <f t="shared" si="148"/>
        <v>0.49499999999999822</v>
      </c>
      <c r="P185" s="46">
        <f t="shared" si="149"/>
        <v>0.3517922799155504</v>
      </c>
      <c r="Q185" s="45">
        <f t="shared" si="150"/>
        <v>7.9999999999999724E-2</v>
      </c>
      <c r="R185" s="45">
        <f t="shared" si="151"/>
        <v>0.57499999999999796</v>
      </c>
      <c r="S185" s="46">
        <f t="shared" si="152"/>
        <v>0.43179227991555014</v>
      </c>
    </row>
    <row r="186" spans="1:19" x14ac:dyDescent="0.25">
      <c r="B186"/>
      <c r="D186">
        <v>0.1</v>
      </c>
      <c r="E186">
        <v>1426</v>
      </c>
      <c r="F186" s="67">
        <f t="shared" si="108"/>
        <v>0.60138888888888886</v>
      </c>
      <c r="G186">
        <v>1448</v>
      </c>
      <c r="H186" s="67">
        <f t="shared" si="109"/>
        <v>0.6166666666666667</v>
      </c>
      <c r="I186" s="44" t="str">
        <f t="shared" si="143"/>
        <v/>
      </c>
      <c r="J186" s="45">
        <f t="shared" si="144"/>
        <v>11.999999999999957</v>
      </c>
      <c r="K186" s="45">
        <f t="shared" si="145"/>
        <v>22.000000000000082</v>
      </c>
      <c r="L186" s="45">
        <f t="shared" si="146"/>
        <v>2</v>
      </c>
      <c r="M186" s="45">
        <f t="shared" ca="1" si="147"/>
        <v>1234</v>
      </c>
      <c r="N186" s="45" t="str">
        <f t="shared" si="142"/>
        <v/>
      </c>
      <c r="O186" s="45">
        <f t="shared" si="148"/>
        <v>6.5999999999999774</v>
      </c>
      <c r="P186" s="46">
        <f t="shared" si="149"/>
        <v>4.6903987375828793</v>
      </c>
      <c r="Q186" s="45">
        <f t="shared" si="150"/>
        <v>2.2000000000000082</v>
      </c>
      <c r="R186" s="45">
        <f t="shared" si="151"/>
        <v>8.7999999999999865</v>
      </c>
      <c r="S186" s="46">
        <f t="shared" si="152"/>
        <v>6.8903987375828875</v>
      </c>
    </row>
    <row r="187" spans="1:19" x14ac:dyDescent="0.25">
      <c r="B187"/>
      <c r="D187">
        <v>1</v>
      </c>
      <c r="E187">
        <v>1500</v>
      </c>
      <c r="F187" s="67">
        <f t="shared" si="108"/>
        <v>0.625</v>
      </c>
      <c r="G187">
        <v>1511</v>
      </c>
      <c r="H187" s="67">
        <f t="shared" si="109"/>
        <v>0.63263888888888886</v>
      </c>
      <c r="I187" s="44" t="str">
        <f t="shared" si="143"/>
        <v/>
      </c>
      <c r="J187" s="45">
        <f t="shared" si="144"/>
        <v>9.9999999999999645</v>
      </c>
      <c r="K187" s="45">
        <f t="shared" si="145"/>
        <v>10.999999999999961</v>
      </c>
      <c r="L187" s="45">
        <f t="shared" si="146"/>
        <v>3</v>
      </c>
      <c r="M187" s="45">
        <f t="shared" ca="1" si="147"/>
        <v>1234</v>
      </c>
      <c r="N187" s="45" t="str">
        <f t="shared" si="142"/>
        <v/>
      </c>
      <c r="O187" s="45">
        <f t="shared" si="148"/>
        <v>5.4999999999999805</v>
      </c>
      <c r="P187" s="46">
        <f t="shared" si="149"/>
        <v>3.9086656146523993</v>
      </c>
      <c r="Q187" s="45">
        <f t="shared" si="150"/>
        <v>10.999999999999961</v>
      </c>
      <c r="R187" s="45">
        <f t="shared" si="151"/>
        <v>16.499999999999943</v>
      </c>
      <c r="S187" s="46">
        <f t="shared" si="152"/>
        <v>14.90866561465236</v>
      </c>
    </row>
    <row r="188" spans="1:19" x14ac:dyDescent="0.25">
      <c r="B188"/>
      <c r="D188">
        <v>0.1</v>
      </c>
      <c r="E188">
        <v>1521</v>
      </c>
      <c r="F188" s="67">
        <f t="shared" si="108"/>
        <v>0.63958333333333328</v>
      </c>
      <c r="G188">
        <v>1532</v>
      </c>
      <c r="H188" s="67">
        <f t="shared" si="109"/>
        <v>0.64722222222222225</v>
      </c>
      <c r="I188" s="44">
        <f t="shared" si="143"/>
        <v>0.65069444444444446</v>
      </c>
      <c r="J188" s="45" t="str">
        <f t="shared" si="144"/>
        <v/>
      </c>
      <c r="K188" s="45">
        <f t="shared" si="145"/>
        <v>11.000000000000121</v>
      </c>
      <c r="L188" s="45">
        <f t="shared" si="146"/>
        <v>4</v>
      </c>
      <c r="M188" s="45">
        <f t="shared" ca="1" si="147"/>
        <v>1234</v>
      </c>
      <c r="N188" s="45">
        <f t="shared" ca="1" si="142"/>
        <v>183</v>
      </c>
      <c r="O188" s="45">
        <f t="shared" si="148"/>
        <v>0.25</v>
      </c>
      <c r="P188" s="46">
        <f t="shared" si="149"/>
        <v>4.342905372259271E-2</v>
      </c>
      <c r="Q188" s="45">
        <f t="shared" si="150"/>
        <v>1.1000000000000121</v>
      </c>
      <c r="R188" s="45">
        <f t="shared" si="151"/>
        <v>1.3500000000000121</v>
      </c>
      <c r="S188" s="46">
        <f t="shared" si="152"/>
        <v>1.1434290537226048</v>
      </c>
    </row>
    <row r="189" spans="1:19" x14ac:dyDescent="0.25">
      <c r="A189" s="77">
        <v>36210</v>
      </c>
      <c r="B189">
        <v>904</v>
      </c>
      <c r="D189">
        <v>0.01</v>
      </c>
      <c r="E189">
        <v>936</v>
      </c>
      <c r="F189" s="67">
        <f t="shared" si="108"/>
        <v>0.39999999999999997</v>
      </c>
      <c r="G189">
        <v>938</v>
      </c>
      <c r="H189" s="67">
        <f t="shared" si="109"/>
        <v>0.40138888888888885</v>
      </c>
      <c r="I189" s="44" t="str">
        <f t="shared" si="143"/>
        <v/>
      </c>
      <c r="J189" s="45">
        <f t="shared" si="144"/>
        <v>8.0000000000001315</v>
      </c>
      <c r="K189" s="45">
        <f t="shared" si="145"/>
        <v>1.9999999999999929</v>
      </c>
      <c r="L189" s="45">
        <f t="shared" si="146"/>
        <v>1</v>
      </c>
      <c r="M189" s="45">
        <f t="shared" ca="1" si="147"/>
        <v>904</v>
      </c>
      <c r="N189" s="45" t="str">
        <f t="shared" si="142"/>
        <v/>
      </c>
      <c r="O189" s="45">
        <f t="shared" si="148"/>
        <v>40.04000000000066</v>
      </c>
      <c r="P189" s="46">
        <f t="shared" si="149"/>
        <v>11.569772311648357</v>
      </c>
      <c r="Q189" s="45">
        <f t="shared" si="150"/>
        <v>1.9999999999999931E-2</v>
      </c>
      <c r="R189" s="45">
        <f t="shared" si="151"/>
        <v>40.060000000000663</v>
      </c>
      <c r="S189" s="46">
        <f t="shared" si="152"/>
        <v>11.589772311648357</v>
      </c>
    </row>
    <row r="190" spans="1:19" x14ac:dyDescent="0.25">
      <c r="B190"/>
      <c r="D190">
        <v>10</v>
      </c>
      <c r="E190">
        <v>946</v>
      </c>
      <c r="F190" s="67">
        <f t="shared" si="108"/>
        <v>0.4069444444444445</v>
      </c>
      <c r="G190">
        <v>947</v>
      </c>
      <c r="H190" s="67">
        <f t="shared" si="109"/>
        <v>0.40763888888888888</v>
      </c>
      <c r="I190" s="44" t="str">
        <f t="shared" si="143"/>
        <v/>
      </c>
      <c r="J190" s="45">
        <f t="shared" si="144"/>
        <v>5.0000000000000622</v>
      </c>
      <c r="K190" s="45">
        <f t="shared" si="145"/>
        <v>0.99999999999991651</v>
      </c>
      <c r="L190" s="45">
        <f t="shared" si="146"/>
        <v>2</v>
      </c>
      <c r="M190" s="45">
        <f t="shared" ca="1" si="147"/>
        <v>904</v>
      </c>
      <c r="N190" s="45" t="str">
        <f t="shared" si="142"/>
        <v/>
      </c>
      <c r="O190" s="45">
        <f t="shared" si="148"/>
        <v>475.00000000000591</v>
      </c>
      <c r="P190" s="46">
        <f t="shared" si="149"/>
        <v>294.07982743123347</v>
      </c>
      <c r="Q190" s="45">
        <f t="shared" si="150"/>
        <v>9.9999999999991651</v>
      </c>
      <c r="R190" s="45">
        <f t="shared" si="151"/>
        <v>485.00000000000506</v>
      </c>
      <c r="S190" s="46">
        <f t="shared" si="152"/>
        <v>304.07982743123262</v>
      </c>
    </row>
    <row r="191" spans="1:19" x14ac:dyDescent="0.25">
      <c r="B191"/>
      <c r="D191">
        <v>180</v>
      </c>
      <c r="E191">
        <v>952</v>
      </c>
      <c r="F191" s="67">
        <f t="shared" si="108"/>
        <v>0.41111111111111115</v>
      </c>
      <c r="G191">
        <v>1343</v>
      </c>
      <c r="H191" s="67">
        <f t="shared" si="109"/>
        <v>0.57152777777777775</v>
      </c>
      <c r="I191" s="44">
        <f t="shared" si="143"/>
        <v>0.57499999999999996</v>
      </c>
      <c r="J191" s="45" t="str">
        <f t="shared" si="144"/>
        <v/>
      </c>
      <c r="K191" s="45">
        <f t="shared" si="145"/>
        <v>230.99999999999989</v>
      </c>
      <c r="L191" s="45">
        <f t="shared" si="146"/>
        <v>3</v>
      </c>
      <c r="M191" s="45">
        <f t="shared" ca="1" si="147"/>
        <v>904</v>
      </c>
      <c r="N191" s="45">
        <f t="shared" ca="1" si="142"/>
        <v>283.99999999999994</v>
      </c>
      <c r="O191" s="45">
        <f t="shared" si="148"/>
        <v>450</v>
      </c>
      <c r="P191" s="46">
        <f t="shared" si="149"/>
        <v>47.347346607878421</v>
      </c>
      <c r="Q191" s="45">
        <f t="shared" si="150"/>
        <v>41579.999999999978</v>
      </c>
      <c r="R191" s="45">
        <f t="shared" si="151"/>
        <v>42029.999999999978</v>
      </c>
      <c r="S191" s="46">
        <f t="shared" si="152"/>
        <v>41627.347346607858</v>
      </c>
    </row>
    <row r="192" spans="1:19" x14ac:dyDescent="0.25">
      <c r="A192" s="77">
        <v>36213</v>
      </c>
      <c r="B192">
        <v>1421</v>
      </c>
      <c r="D192">
        <v>0.02</v>
      </c>
      <c r="E192">
        <v>1505</v>
      </c>
      <c r="F192" s="67">
        <f t="shared" si="108"/>
        <v>0.62847222222222221</v>
      </c>
      <c r="G192">
        <v>1507</v>
      </c>
      <c r="H192" s="67">
        <f t="shared" si="109"/>
        <v>0.62986111111111109</v>
      </c>
      <c r="I192" s="44" t="str">
        <f t="shared" si="143"/>
        <v/>
      </c>
      <c r="J192" s="45">
        <f t="shared" si="144"/>
        <v>11.000000000000121</v>
      </c>
      <c r="K192" s="45">
        <f t="shared" si="145"/>
        <v>1.9999999999999929</v>
      </c>
      <c r="L192" s="45">
        <f t="shared" si="146"/>
        <v>1</v>
      </c>
      <c r="M192" s="45">
        <f t="shared" ca="1" si="147"/>
        <v>1421</v>
      </c>
      <c r="N192" s="45" t="str">
        <f t="shared" si="142"/>
        <v/>
      </c>
      <c r="O192" s="45">
        <f t="shared" si="148"/>
        <v>11.110000000000122</v>
      </c>
      <c r="P192" s="46">
        <f t="shared" si="149"/>
        <v>4.7295177432284676</v>
      </c>
      <c r="Q192" s="45">
        <f t="shared" si="150"/>
        <v>3.9999999999999862E-2</v>
      </c>
      <c r="R192" s="45">
        <f t="shared" si="151"/>
        <v>11.150000000000121</v>
      </c>
      <c r="S192" s="46">
        <f t="shared" si="152"/>
        <v>4.7695177432284677</v>
      </c>
    </row>
    <row r="193" spans="1:19" x14ac:dyDescent="0.25">
      <c r="B193"/>
      <c r="D193">
        <v>2</v>
      </c>
      <c r="E193">
        <v>1518</v>
      </c>
      <c r="F193" s="67">
        <f t="shared" si="108"/>
        <v>0.63750000000000007</v>
      </c>
      <c r="G193">
        <v>1526</v>
      </c>
      <c r="H193" s="67">
        <f t="shared" si="109"/>
        <v>0.6430555555555556</v>
      </c>
      <c r="I193" s="44" t="str">
        <f t="shared" si="143"/>
        <v/>
      </c>
      <c r="J193" s="45">
        <f t="shared" si="144"/>
        <v>8.999999999999968</v>
      </c>
      <c r="K193" s="45">
        <f t="shared" si="145"/>
        <v>7.9999999999999716</v>
      </c>
      <c r="L193" s="45">
        <f t="shared" si="146"/>
        <v>2</v>
      </c>
      <c r="M193" s="45">
        <f t="shared" ca="1" si="147"/>
        <v>1421</v>
      </c>
      <c r="N193" s="45" t="str">
        <f t="shared" si="142"/>
        <v/>
      </c>
      <c r="O193" s="45">
        <f t="shared" si="148"/>
        <v>98.999999999999645</v>
      </c>
      <c r="P193" s="46">
        <f t="shared" si="149"/>
        <v>70.35571981811816</v>
      </c>
      <c r="Q193" s="45">
        <f t="shared" si="150"/>
        <v>15.999999999999943</v>
      </c>
      <c r="R193" s="45">
        <f t="shared" si="151"/>
        <v>114.99999999999959</v>
      </c>
      <c r="S193" s="46">
        <f t="shared" si="152"/>
        <v>86.355719818118104</v>
      </c>
    </row>
    <row r="194" spans="1:19" x14ac:dyDescent="0.25">
      <c r="B194"/>
      <c r="D194">
        <v>20</v>
      </c>
      <c r="E194">
        <v>1535</v>
      </c>
      <c r="F194" s="67">
        <f t="shared" si="108"/>
        <v>0.64930555555555558</v>
      </c>
      <c r="G194">
        <v>1539</v>
      </c>
      <c r="H194" s="67">
        <f t="shared" si="109"/>
        <v>0.65208333333333335</v>
      </c>
      <c r="I194" s="44" t="str">
        <f t="shared" si="143"/>
        <v/>
      </c>
      <c r="J194" s="45">
        <f t="shared" si="144"/>
        <v>4.9999999999999822</v>
      </c>
      <c r="K194" s="45">
        <f t="shared" si="145"/>
        <v>3.9999999999999858</v>
      </c>
      <c r="L194" s="45">
        <f t="shared" si="146"/>
        <v>3</v>
      </c>
      <c r="M194" s="45">
        <f t="shared" ca="1" si="147"/>
        <v>1421</v>
      </c>
      <c r="N194" s="45" t="str">
        <f t="shared" si="142"/>
        <v/>
      </c>
      <c r="O194" s="45">
        <f t="shared" si="148"/>
        <v>299.99999999999892</v>
      </c>
      <c r="P194" s="46">
        <f t="shared" si="149"/>
        <v>248.53398000075745</v>
      </c>
      <c r="Q194" s="45">
        <f t="shared" si="150"/>
        <v>79.999999999999716</v>
      </c>
      <c r="R194" s="45">
        <f t="shared" si="151"/>
        <v>379.99999999999864</v>
      </c>
      <c r="S194" s="46">
        <f t="shared" si="152"/>
        <v>328.5339800007572</v>
      </c>
    </row>
    <row r="195" spans="1:19" x14ac:dyDescent="0.25">
      <c r="B195"/>
      <c r="D195">
        <v>100</v>
      </c>
      <c r="E195">
        <v>1544</v>
      </c>
      <c r="F195" s="67">
        <f t="shared" si="108"/>
        <v>0.65555555555555556</v>
      </c>
      <c r="G195">
        <v>1549</v>
      </c>
      <c r="H195" s="67">
        <f t="shared" si="109"/>
        <v>0.65902777777777777</v>
      </c>
      <c r="I195" s="44" t="str">
        <f t="shared" si="143"/>
        <v/>
      </c>
      <c r="J195" s="45">
        <f t="shared" si="144"/>
        <v>4.9999999999999822</v>
      </c>
      <c r="K195" s="45">
        <f t="shared" si="145"/>
        <v>4.9999999999999822</v>
      </c>
      <c r="L195" s="45">
        <f t="shared" si="146"/>
        <v>4</v>
      </c>
      <c r="M195" s="45">
        <f t="shared" ca="1" si="147"/>
        <v>1421</v>
      </c>
      <c r="N195" s="45" t="str">
        <f t="shared" si="142"/>
        <v/>
      </c>
      <c r="O195" s="45">
        <f t="shared" si="148"/>
        <v>749.99999999999739</v>
      </c>
      <c r="P195" s="46">
        <f t="shared" si="149"/>
        <v>721.34752564790165</v>
      </c>
      <c r="Q195" s="45">
        <f t="shared" si="150"/>
        <v>499.99999999999824</v>
      </c>
      <c r="R195" s="45">
        <f t="shared" si="151"/>
        <v>1249.9999999999957</v>
      </c>
      <c r="S195" s="46">
        <f t="shared" si="152"/>
        <v>1221.3475256478998</v>
      </c>
    </row>
    <row r="196" spans="1:19" x14ac:dyDescent="0.25">
      <c r="B196"/>
      <c r="D196">
        <v>200</v>
      </c>
      <c r="E196">
        <v>1554</v>
      </c>
      <c r="F196" s="67">
        <f t="shared" si="108"/>
        <v>0.66249999999999998</v>
      </c>
      <c r="G196">
        <v>1604</v>
      </c>
      <c r="H196" s="67">
        <f t="shared" si="109"/>
        <v>0.6694444444444444</v>
      </c>
      <c r="I196" s="44">
        <f t="shared" si="143"/>
        <v>0.67291666666666661</v>
      </c>
      <c r="J196" s="45" t="str">
        <f t="shared" si="144"/>
        <v/>
      </c>
      <c r="K196" s="45">
        <f t="shared" si="145"/>
        <v>9.9999999999999645</v>
      </c>
      <c r="L196" s="45">
        <f t="shared" si="146"/>
        <v>5</v>
      </c>
      <c r="M196" s="45">
        <f t="shared" ca="1" si="147"/>
        <v>1421</v>
      </c>
      <c r="N196" s="45">
        <f t="shared" ca="1" si="142"/>
        <v>107.99999999999994</v>
      </c>
      <c r="O196" s="45">
        <f t="shared" si="148"/>
        <v>500</v>
      </c>
      <c r="P196" s="46">
        <f t="shared" si="149"/>
        <v>52.318172546220183</v>
      </c>
      <c r="Q196" s="45">
        <f t="shared" si="150"/>
        <v>1999.999999999993</v>
      </c>
      <c r="R196" s="45">
        <f t="shared" si="151"/>
        <v>2499.9999999999927</v>
      </c>
      <c r="S196" s="46">
        <f t="shared" si="152"/>
        <v>2052.3181725462132</v>
      </c>
    </row>
    <row r="197" spans="1:19" x14ac:dyDescent="0.25">
      <c r="A197" s="77">
        <v>36214</v>
      </c>
      <c r="B197">
        <v>912</v>
      </c>
      <c r="D197">
        <v>0.01</v>
      </c>
      <c r="E197">
        <v>959</v>
      </c>
      <c r="F197" s="67">
        <f t="shared" si="108"/>
        <v>0.41597222222222219</v>
      </c>
      <c r="G197">
        <v>1005</v>
      </c>
      <c r="H197" s="67">
        <f t="shared" si="109"/>
        <v>0.4201388888888889</v>
      </c>
      <c r="I197" s="44" t="str">
        <f t="shared" si="143"/>
        <v/>
      </c>
      <c r="J197" s="45">
        <f t="shared" si="144"/>
        <v>3.9999999999999858</v>
      </c>
      <c r="K197" s="45">
        <f t="shared" si="145"/>
        <v>6.0000000000000586</v>
      </c>
      <c r="L197" s="45">
        <f t="shared" si="146"/>
        <v>1</v>
      </c>
      <c r="M197" s="45">
        <f t="shared" ca="1" si="147"/>
        <v>912</v>
      </c>
      <c r="N197" s="45" t="str">
        <f t="shared" si="142"/>
        <v/>
      </c>
      <c r="O197" s="45">
        <f t="shared" si="148"/>
        <v>0.21999999999999922</v>
      </c>
      <c r="P197" s="46">
        <f t="shared" si="149"/>
        <v>0.15635212440691129</v>
      </c>
      <c r="Q197" s="45">
        <f t="shared" si="150"/>
        <v>6.0000000000000588E-2</v>
      </c>
      <c r="R197" s="45">
        <f t="shared" si="151"/>
        <v>0.2799999999999998</v>
      </c>
      <c r="S197" s="46">
        <f t="shared" si="152"/>
        <v>0.21635212440691187</v>
      </c>
    </row>
    <row r="198" spans="1:19" x14ac:dyDescent="0.25">
      <c r="B198"/>
      <c r="D198">
        <v>0.1</v>
      </c>
      <c r="E198">
        <v>1009</v>
      </c>
      <c r="F198" s="67">
        <f t="shared" si="108"/>
        <v>0.42291666666666666</v>
      </c>
      <c r="G198">
        <v>1044</v>
      </c>
      <c r="H198" s="67">
        <f t="shared" si="109"/>
        <v>0.44722222222222219</v>
      </c>
      <c r="I198" s="44" t="str">
        <f t="shared" si="143"/>
        <v/>
      </c>
      <c r="J198" s="45">
        <f t="shared" si="144"/>
        <v>12.000000000000037</v>
      </c>
      <c r="K198" s="45">
        <f t="shared" si="145"/>
        <v>34.999999999999957</v>
      </c>
      <c r="L198" s="45">
        <f t="shared" si="146"/>
        <v>2</v>
      </c>
      <c r="M198" s="45">
        <f t="shared" ca="1" si="147"/>
        <v>912</v>
      </c>
      <c r="N198" s="45" t="str">
        <f t="shared" si="142"/>
        <v/>
      </c>
      <c r="O198" s="45">
        <f t="shared" si="148"/>
        <v>600.60000000000184</v>
      </c>
      <c r="P198" s="46">
        <f t="shared" si="149"/>
        <v>173.54432594719646</v>
      </c>
      <c r="Q198" s="45">
        <f t="shared" si="150"/>
        <v>3.499999999999996</v>
      </c>
      <c r="R198" s="45">
        <f t="shared" si="151"/>
        <v>604.10000000000184</v>
      </c>
      <c r="S198" s="46">
        <f t="shared" si="152"/>
        <v>177.04432594719646</v>
      </c>
    </row>
    <row r="199" spans="1:19" x14ac:dyDescent="0.25">
      <c r="B199"/>
      <c r="D199">
        <v>100</v>
      </c>
      <c r="E199">
        <v>1056</v>
      </c>
      <c r="F199" s="67">
        <f t="shared" si="108"/>
        <v>0.45555555555555555</v>
      </c>
      <c r="G199">
        <v>1138</v>
      </c>
      <c r="H199" s="67">
        <f t="shared" si="109"/>
        <v>0.48472222222222222</v>
      </c>
      <c r="I199" s="44">
        <f t="shared" si="143"/>
        <v>0.48819444444444443</v>
      </c>
      <c r="J199" s="45" t="str">
        <f t="shared" si="144"/>
        <v/>
      </c>
      <c r="K199" s="45">
        <f t="shared" si="145"/>
        <v>42.000000000000014</v>
      </c>
      <c r="L199" s="45">
        <f t="shared" si="146"/>
        <v>3</v>
      </c>
      <c r="M199" s="45">
        <f t="shared" ca="1" si="147"/>
        <v>912</v>
      </c>
      <c r="N199" s="45">
        <f t="shared" ca="1" si="142"/>
        <v>151.00000000000003</v>
      </c>
      <c r="O199" s="45">
        <f t="shared" si="148"/>
        <v>250</v>
      </c>
      <c r="P199" s="46">
        <f t="shared" si="149"/>
        <v>27.143420404993254</v>
      </c>
      <c r="Q199" s="45">
        <f t="shared" si="150"/>
        <v>4200.0000000000018</v>
      </c>
      <c r="R199" s="45">
        <f t="shared" si="151"/>
        <v>4450.0000000000018</v>
      </c>
      <c r="S199" s="46">
        <f t="shared" si="152"/>
        <v>4227.1434204049947</v>
      </c>
    </row>
    <row r="200" spans="1:19" x14ac:dyDescent="0.25">
      <c r="A200" s="77">
        <v>36215</v>
      </c>
      <c r="B200">
        <v>841</v>
      </c>
      <c r="D200">
        <v>0.01</v>
      </c>
      <c r="E200">
        <v>933</v>
      </c>
      <c r="F200" s="67">
        <f t="shared" si="108"/>
        <v>0.3979166666666667</v>
      </c>
      <c r="G200">
        <v>935</v>
      </c>
      <c r="H200" s="67">
        <f t="shared" si="109"/>
        <v>0.39930555555555558</v>
      </c>
      <c r="I200" s="44" t="str">
        <f t="shared" si="143"/>
        <v/>
      </c>
      <c r="J200" s="45">
        <f t="shared" si="144"/>
        <v>6.9999999999998952</v>
      </c>
      <c r="K200" s="45">
        <f t="shared" si="145"/>
        <v>1.9999999999999929</v>
      </c>
      <c r="L200" s="45">
        <f t="shared" si="146"/>
        <v>1</v>
      </c>
      <c r="M200" s="45">
        <f t="shared" ca="1" si="147"/>
        <v>841</v>
      </c>
      <c r="N200" s="45" t="str">
        <f t="shared" si="142"/>
        <v/>
      </c>
      <c r="O200" s="45">
        <f t="shared" si="148"/>
        <v>7.0349999999998936</v>
      </c>
      <c r="P200" s="46">
        <f t="shared" si="149"/>
        <v>2.6291859522815209</v>
      </c>
      <c r="Q200" s="45">
        <f t="shared" si="150"/>
        <v>1.9999999999999931E-2</v>
      </c>
      <c r="R200" s="45">
        <f t="shared" si="151"/>
        <v>7.0549999999998931</v>
      </c>
      <c r="S200" s="46">
        <f t="shared" si="152"/>
        <v>2.6491859522815209</v>
      </c>
    </row>
    <row r="201" spans="1:19" x14ac:dyDescent="0.25">
      <c r="B201"/>
      <c r="D201">
        <v>2</v>
      </c>
      <c r="E201">
        <v>942</v>
      </c>
      <c r="F201" s="67">
        <f t="shared" si="108"/>
        <v>0.40416666666666662</v>
      </c>
      <c r="G201">
        <v>1155</v>
      </c>
      <c r="H201" s="67">
        <f t="shared" si="109"/>
        <v>0.49652777777777773</v>
      </c>
      <c r="I201" s="44" t="str">
        <f t="shared" si="143"/>
        <v/>
      </c>
      <c r="J201" s="45">
        <f t="shared" si="144"/>
        <v>7.0000000000000551</v>
      </c>
      <c r="K201" s="45">
        <f t="shared" si="145"/>
        <v>133</v>
      </c>
      <c r="L201" s="45">
        <f t="shared" si="146"/>
        <v>2</v>
      </c>
      <c r="M201" s="45">
        <f t="shared" ca="1" si="147"/>
        <v>841</v>
      </c>
      <c r="N201" s="45" t="str">
        <f t="shared" si="142"/>
        <v/>
      </c>
      <c r="O201" s="45">
        <f t="shared" si="148"/>
        <v>357.00000000000279</v>
      </c>
      <c r="P201" s="46">
        <f t="shared" si="149"/>
        <v>175.35686394813735</v>
      </c>
      <c r="Q201" s="45">
        <f t="shared" si="150"/>
        <v>266</v>
      </c>
      <c r="R201" s="45">
        <f t="shared" si="151"/>
        <v>623.00000000000273</v>
      </c>
      <c r="S201" s="46">
        <f t="shared" si="152"/>
        <v>441.35686394813735</v>
      </c>
    </row>
    <row r="202" spans="1:19" x14ac:dyDescent="0.25">
      <c r="B202"/>
      <c r="D202">
        <v>100</v>
      </c>
      <c r="E202">
        <v>1202</v>
      </c>
      <c r="F202" s="67">
        <f t="shared" si="108"/>
        <v>0.50138888888888888</v>
      </c>
      <c r="G202">
        <v>1217</v>
      </c>
      <c r="H202" s="67">
        <f t="shared" si="109"/>
        <v>0.51180555555555551</v>
      </c>
      <c r="I202" s="44">
        <f t="shared" si="143"/>
        <v>0.51527777777777772</v>
      </c>
      <c r="J202" s="45" t="str">
        <f t="shared" si="144"/>
        <v/>
      </c>
      <c r="K202" s="45">
        <f t="shared" si="145"/>
        <v>14.999999999999947</v>
      </c>
      <c r="L202" s="45">
        <f t="shared" si="146"/>
        <v>3</v>
      </c>
      <c r="M202" s="45">
        <f t="shared" ca="1" si="147"/>
        <v>841</v>
      </c>
      <c r="N202" s="45">
        <f t="shared" ca="1" si="142"/>
        <v>220.99999999999994</v>
      </c>
      <c r="O202" s="45">
        <f t="shared" si="148"/>
        <v>250</v>
      </c>
      <c r="P202" s="46">
        <f t="shared" si="149"/>
        <v>27.143420404993254</v>
      </c>
      <c r="Q202" s="45">
        <f t="shared" si="150"/>
        <v>1499.9999999999948</v>
      </c>
      <c r="R202" s="45">
        <f t="shared" si="151"/>
        <v>1749.9999999999948</v>
      </c>
      <c r="S202" s="46">
        <f t="shared" si="152"/>
        <v>1527.1434204049881</v>
      </c>
    </row>
    <row r="203" spans="1:19" x14ac:dyDescent="0.25">
      <c r="A203" s="77">
        <v>36215</v>
      </c>
      <c r="B203">
        <v>1433</v>
      </c>
      <c r="D203">
        <v>0.01</v>
      </c>
      <c r="E203">
        <v>1547</v>
      </c>
      <c r="F203" s="67">
        <f t="shared" si="108"/>
        <v>0.65763888888888888</v>
      </c>
      <c r="G203">
        <v>1553</v>
      </c>
      <c r="H203" s="67">
        <f t="shared" si="109"/>
        <v>0.66180555555555554</v>
      </c>
      <c r="I203" s="44" t="str">
        <f t="shared" si="143"/>
        <v/>
      </c>
      <c r="J203" s="45">
        <f t="shared" si="144"/>
        <v>7.9999999999999716</v>
      </c>
      <c r="K203" s="45">
        <f t="shared" si="145"/>
        <v>5.9999999999999787</v>
      </c>
      <c r="L203" s="45">
        <f t="shared" si="146"/>
        <v>1</v>
      </c>
      <c r="M203" s="45">
        <f t="shared" ca="1" si="147"/>
        <v>1433</v>
      </c>
      <c r="N203" s="45" t="str">
        <f t="shared" si="142"/>
        <v/>
      </c>
      <c r="O203" s="45">
        <f t="shared" si="148"/>
        <v>0.43999999999999845</v>
      </c>
      <c r="P203" s="46">
        <f t="shared" si="149"/>
        <v>0.31270424881382258</v>
      </c>
      <c r="Q203" s="45">
        <f t="shared" si="150"/>
        <v>5.999999999999979E-2</v>
      </c>
      <c r="R203" s="45">
        <f t="shared" si="151"/>
        <v>0.49999999999999822</v>
      </c>
      <c r="S203" s="46">
        <f t="shared" si="152"/>
        <v>0.37270424881382236</v>
      </c>
    </row>
    <row r="204" spans="1:19" x14ac:dyDescent="0.25">
      <c r="B204"/>
      <c r="D204">
        <v>0.1</v>
      </c>
      <c r="E204">
        <v>1601</v>
      </c>
      <c r="F204" s="67">
        <f t="shared" si="108"/>
        <v>0.66736111111111107</v>
      </c>
      <c r="G204">
        <v>1606</v>
      </c>
      <c r="H204" s="67">
        <f t="shared" si="109"/>
        <v>0.67083333333333339</v>
      </c>
      <c r="I204" s="44" t="str">
        <f t="shared" si="143"/>
        <v/>
      </c>
      <c r="J204" s="45">
        <f t="shared" si="144"/>
        <v>6.9999999999998153</v>
      </c>
      <c r="K204" s="45">
        <f t="shared" si="145"/>
        <v>5.0000000000001421</v>
      </c>
      <c r="L204" s="45">
        <f t="shared" si="146"/>
        <v>2</v>
      </c>
      <c r="M204" s="45">
        <f t="shared" ca="1" si="147"/>
        <v>1433</v>
      </c>
      <c r="N204" s="45" t="str">
        <f t="shared" si="142"/>
        <v/>
      </c>
      <c r="O204" s="45">
        <f t="shared" si="148"/>
        <v>0.38499999999998985</v>
      </c>
      <c r="P204" s="46">
        <f t="shared" si="149"/>
        <v>0.27361621771208849</v>
      </c>
      <c r="Q204" s="45">
        <f t="shared" si="150"/>
        <v>0.50000000000001421</v>
      </c>
      <c r="R204" s="45">
        <f t="shared" si="151"/>
        <v>0.88500000000000401</v>
      </c>
      <c r="S204" s="46">
        <f t="shared" si="152"/>
        <v>0.77361621771210265</v>
      </c>
    </row>
    <row r="205" spans="1:19" x14ac:dyDescent="0.25">
      <c r="B205"/>
      <c r="D205">
        <v>0.01</v>
      </c>
      <c r="E205">
        <v>1613</v>
      </c>
      <c r="F205" s="67">
        <f t="shared" si="108"/>
        <v>0.67569444444444438</v>
      </c>
      <c r="G205">
        <v>1619</v>
      </c>
      <c r="H205" s="67">
        <f t="shared" si="109"/>
        <v>0.67986111111111114</v>
      </c>
      <c r="I205" s="44">
        <f t="shared" si="143"/>
        <v>0.68333333333333335</v>
      </c>
      <c r="J205" s="45" t="str">
        <f t="shared" si="144"/>
        <v/>
      </c>
      <c r="K205" s="45">
        <f t="shared" si="145"/>
        <v>6.0000000000001386</v>
      </c>
      <c r="L205" s="45">
        <f t="shared" si="146"/>
        <v>3</v>
      </c>
      <c r="M205" s="45">
        <f t="shared" ca="1" si="147"/>
        <v>1433</v>
      </c>
      <c r="N205" s="45">
        <f t="shared" ca="1" si="142"/>
        <v>110.99999999999993</v>
      </c>
      <c r="O205" s="45">
        <f t="shared" si="148"/>
        <v>2.5000000000000001E-2</v>
      </c>
      <c r="P205" s="46">
        <f t="shared" si="149"/>
        <v>5.4281443780592247E-3</v>
      </c>
      <c r="Q205" s="45">
        <f t="shared" si="150"/>
        <v>6.0000000000001386E-2</v>
      </c>
      <c r="R205" s="45">
        <f t="shared" si="151"/>
        <v>8.500000000000138E-2</v>
      </c>
      <c r="S205" s="46">
        <f t="shared" si="152"/>
        <v>6.5428144378060604E-2</v>
      </c>
    </row>
    <row r="206" spans="1:19" x14ac:dyDescent="0.25">
      <c r="A206" s="77">
        <v>36216</v>
      </c>
      <c r="B206">
        <v>900</v>
      </c>
      <c r="D206">
        <v>0.01</v>
      </c>
      <c r="E206">
        <v>1001</v>
      </c>
      <c r="F206" s="67">
        <f t="shared" si="108"/>
        <v>0.41736111111111113</v>
      </c>
      <c r="G206">
        <v>1003</v>
      </c>
      <c r="H206" s="67">
        <f t="shared" si="109"/>
        <v>0.41875000000000001</v>
      </c>
      <c r="I206" s="44" t="str">
        <f t="shared" si="143"/>
        <v/>
      </c>
      <c r="J206" s="45">
        <f t="shared" si="144"/>
        <v>5.9999999999999787</v>
      </c>
      <c r="K206" s="45">
        <f t="shared" si="145"/>
        <v>1.9999999999999929</v>
      </c>
      <c r="L206" s="45">
        <f t="shared" si="146"/>
        <v>1</v>
      </c>
      <c r="M206" s="45">
        <f t="shared" ca="1" si="147"/>
        <v>900</v>
      </c>
      <c r="N206" s="45" t="str">
        <f t="shared" si="142"/>
        <v/>
      </c>
      <c r="O206" s="45">
        <f t="shared" si="148"/>
        <v>0.32999999999999885</v>
      </c>
      <c r="P206" s="46">
        <f t="shared" si="149"/>
        <v>0.23452818661036695</v>
      </c>
      <c r="Q206" s="45">
        <f t="shared" si="150"/>
        <v>1.9999999999999931E-2</v>
      </c>
      <c r="R206" s="45">
        <f t="shared" si="151"/>
        <v>0.34999999999999876</v>
      </c>
      <c r="S206" s="46">
        <f t="shared" si="152"/>
        <v>0.25452818661036686</v>
      </c>
    </row>
    <row r="207" spans="1:19" x14ac:dyDescent="0.25">
      <c r="B207"/>
      <c r="D207">
        <v>0.1</v>
      </c>
      <c r="E207">
        <v>1009</v>
      </c>
      <c r="F207" s="67">
        <f t="shared" si="108"/>
        <v>0.42291666666666666</v>
      </c>
      <c r="G207">
        <v>1035</v>
      </c>
      <c r="H207" s="67">
        <f t="shared" si="109"/>
        <v>0.44097222222222227</v>
      </c>
      <c r="I207" s="44" t="str">
        <f t="shared" si="143"/>
        <v/>
      </c>
      <c r="J207" s="45">
        <f t="shared" si="144"/>
        <v>9.9999999999999645</v>
      </c>
      <c r="K207" s="45">
        <f t="shared" si="145"/>
        <v>26.000000000000068</v>
      </c>
      <c r="L207" s="45">
        <f t="shared" si="146"/>
        <v>2</v>
      </c>
      <c r="M207" s="45">
        <f t="shared" ca="1" si="147"/>
        <v>900</v>
      </c>
      <c r="N207" s="45" t="str">
        <f t="shared" si="142"/>
        <v/>
      </c>
      <c r="O207" s="45">
        <f t="shared" si="148"/>
        <v>500.49999999999818</v>
      </c>
      <c r="P207" s="46">
        <f t="shared" si="149"/>
        <v>144.62027162266273</v>
      </c>
      <c r="Q207" s="45">
        <f t="shared" si="150"/>
        <v>2.6000000000000068</v>
      </c>
      <c r="R207" s="45">
        <f t="shared" si="151"/>
        <v>503.0999999999982</v>
      </c>
      <c r="S207" s="46">
        <f t="shared" si="152"/>
        <v>147.22027162266272</v>
      </c>
    </row>
    <row r="208" spans="1:19" x14ac:dyDescent="0.25">
      <c r="B208"/>
      <c r="D208">
        <v>100</v>
      </c>
      <c r="E208">
        <v>1045</v>
      </c>
      <c r="F208" s="67">
        <f t="shared" si="108"/>
        <v>0.44791666666666669</v>
      </c>
      <c r="G208">
        <v>1058</v>
      </c>
      <c r="H208" s="67">
        <f t="shared" si="109"/>
        <v>0.45694444444444443</v>
      </c>
      <c r="I208" s="44" t="str">
        <f t="shared" si="143"/>
        <v/>
      </c>
      <c r="J208" s="45">
        <f t="shared" si="144"/>
        <v>11.999999999999957</v>
      </c>
      <c r="K208" s="45">
        <f t="shared" si="145"/>
        <v>12.999999999999954</v>
      </c>
      <c r="L208" s="45">
        <f t="shared" si="146"/>
        <v>3</v>
      </c>
      <c r="M208" s="45">
        <f t="shared" ca="1" si="147"/>
        <v>900</v>
      </c>
      <c r="N208" s="45" t="str">
        <f t="shared" si="142"/>
        <v/>
      </c>
      <c r="O208" s="45">
        <f t="shared" si="148"/>
        <v>600.59999999999786</v>
      </c>
      <c r="P208" s="46">
        <f t="shared" si="149"/>
        <v>173.54432594719529</v>
      </c>
      <c r="Q208" s="45">
        <f t="shared" si="150"/>
        <v>1299.9999999999955</v>
      </c>
      <c r="R208" s="45">
        <f t="shared" si="151"/>
        <v>1900.5999999999933</v>
      </c>
      <c r="S208" s="46">
        <f t="shared" si="152"/>
        <v>1473.5443259471908</v>
      </c>
    </row>
    <row r="209" spans="1:19" x14ac:dyDescent="0.25">
      <c r="B209"/>
      <c r="D209">
        <v>0.1</v>
      </c>
      <c r="E209">
        <v>1110</v>
      </c>
      <c r="F209" s="67">
        <f t="shared" si="108"/>
        <v>0.46527777777777773</v>
      </c>
      <c r="G209">
        <v>1132</v>
      </c>
      <c r="H209" s="67">
        <f t="shared" si="109"/>
        <v>0.48055555555555557</v>
      </c>
      <c r="I209" s="44" t="str">
        <f t="shared" si="143"/>
        <v/>
      </c>
      <c r="J209" s="45">
        <f t="shared" si="144"/>
        <v>11.999999999999957</v>
      </c>
      <c r="K209" s="45">
        <f t="shared" si="145"/>
        <v>22.000000000000082</v>
      </c>
      <c r="L209" s="45">
        <f t="shared" si="146"/>
        <v>4</v>
      </c>
      <c r="M209" s="45">
        <f t="shared" ca="1" si="147"/>
        <v>900</v>
      </c>
      <c r="N209" s="45" t="str">
        <f t="shared" si="142"/>
        <v/>
      </c>
      <c r="O209" s="45">
        <f t="shared" si="148"/>
        <v>600.59999999999786</v>
      </c>
      <c r="P209" s="46">
        <f t="shared" si="149"/>
        <v>173.54432594719529</v>
      </c>
      <c r="Q209" s="45">
        <f t="shared" si="150"/>
        <v>2.2000000000000082</v>
      </c>
      <c r="R209" s="45">
        <f t="shared" si="151"/>
        <v>602.79999999999791</v>
      </c>
      <c r="S209" s="46">
        <f t="shared" si="152"/>
        <v>175.74432594719531</v>
      </c>
    </row>
    <row r="210" spans="1:19" x14ac:dyDescent="0.25">
      <c r="B210"/>
      <c r="D210">
        <v>100</v>
      </c>
      <c r="E210">
        <v>1144</v>
      </c>
      <c r="F210" s="67">
        <f t="shared" si="108"/>
        <v>0.48888888888888887</v>
      </c>
      <c r="G210">
        <v>1201</v>
      </c>
      <c r="H210" s="67">
        <f>VALUE(CONCATENATE(LEFT(G210,LEN(G210)-2),":",RIGHT(G210,2)))</f>
        <v>0.50069444444444444</v>
      </c>
      <c r="I210" s="44">
        <f t="shared" si="143"/>
        <v>0.50416666666666665</v>
      </c>
      <c r="J210" s="45" t="str">
        <f t="shared" si="144"/>
        <v/>
      </c>
      <c r="K210" s="45">
        <f t="shared" si="145"/>
        <v>17.000000000000021</v>
      </c>
      <c r="L210" s="45">
        <f t="shared" si="146"/>
        <v>5</v>
      </c>
      <c r="M210" s="45">
        <f t="shared" ca="1" si="147"/>
        <v>900</v>
      </c>
      <c r="N210" s="45">
        <f t="shared" ca="1" si="142"/>
        <v>185.99999999999997</v>
      </c>
      <c r="O210" s="45">
        <f t="shared" si="148"/>
        <v>250</v>
      </c>
      <c r="P210" s="46">
        <f t="shared" si="149"/>
        <v>27.143420404993254</v>
      </c>
      <c r="Q210" s="45">
        <f t="shared" si="150"/>
        <v>1700.000000000002</v>
      </c>
      <c r="R210" s="45">
        <f t="shared" si="151"/>
        <v>1950.000000000002</v>
      </c>
      <c r="S210" s="46">
        <f t="shared" si="152"/>
        <v>1727.1434204049954</v>
      </c>
    </row>
    <row r="211" spans="1:19" x14ac:dyDescent="0.25">
      <c r="A211" s="77">
        <v>36216</v>
      </c>
      <c r="B211">
        <v>1236</v>
      </c>
      <c r="D211">
        <v>0.01</v>
      </c>
      <c r="E211">
        <v>1353</v>
      </c>
      <c r="F211" s="67">
        <f t="shared" si="108"/>
        <v>0.57847222222222217</v>
      </c>
      <c r="G211">
        <v>1400</v>
      </c>
      <c r="H211" s="67">
        <f t="shared" si="109"/>
        <v>0.58333333333333337</v>
      </c>
      <c r="I211" s="44" t="str">
        <f t="shared" si="143"/>
        <v/>
      </c>
      <c r="J211" s="45">
        <f t="shared" si="144"/>
        <v>7.9999999999999716</v>
      </c>
      <c r="K211" s="45">
        <f t="shared" si="145"/>
        <v>7.000000000000135</v>
      </c>
      <c r="L211" s="45">
        <f t="shared" si="146"/>
        <v>1</v>
      </c>
      <c r="M211" s="45">
        <f t="shared" ca="1" si="147"/>
        <v>1236</v>
      </c>
      <c r="N211" s="45" t="str">
        <f t="shared" si="142"/>
        <v/>
      </c>
      <c r="O211" s="45">
        <f t="shared" si="148"/>
        <v>0.43999999999999845</v>
      </c>
      <c r="P211" s="46">
        <f t="shared" si="149"/>
        <v>0.31270424881382258</v>
      </c>
      <c r="Q211" s="45">
        <f t="shared" si="150"/>
        <v>7.0000000000001353E-2</v>
      </c>
      <c r="R211" s="45">
        <f t="shared" si="151"/>
        <v>0.50999999999999979</v>
      </c>
      <c r="S211" s="46">
        <f t="shared" si="152"/>
        <v>0.38270424881382392</v>
      </c>
    </row>
    <row r="212" spans="1:19" x14ac:dyDescent="0.25">
      <c r="B212"/>
      <c r="D212">
        <v>0.1</v>
      </c>
      <c r="E212">
        <v>1408</v>
      </c>
      <c r="F212" s="67">
        <f t="shared" si="108"/>
        <v>0.58888888888888891</v>
      </c>
      <c r="G212">
        <v>1412</v>
      </c>
      <c r="H212" s="67">
        <f t="shared" si="109"/>
        <v>0.59166666666666667</v>
      </c>
      <c r="I212" s="44" t="str">
        <f t="shared" si="143"/>
        <v/>
      </c>
      <c r="J212" s="45">
        <f t="shared" si="144"/>
        <v>9.9999999999999645</v>
      </c>
      <c r="K212" s="45">
        <f t="shared" si="145"/>
        <v>3.9999999999999858</v>
      </c>
      <c r="L212" s="45">
        <f t="shared" si="146"/>
        <v>2</v>
      </c>
      <c r="M212" s="45">
        <f t="shared" ca="1" si="147"/>
        <v>1236</v>
      </c>
      <c r="N212" s="45" t="str">
        <f t="shared" si="142"/>
        <v/>
      </c>
      <c r="O212" s="45">
        <f t="shared" si="148"/>
        <v>0.54999999999999805</v>
      </c>
      <c r="P212" s="46">
        <f t="shared" si="149"/>
        <v>0.39088031101727816</v>
      </c>
      <c r="Q212" s="45">
        <f t="shared" si="150"/>
        <v>0.39999999999999858</v>
      </c>
      <c r="R212" s="45">
        <f t="shared" si="151"/>
        <v>0.94999999999999662</v>
      </c>
      <c r="S212" s="46">
        <f t="shared" si="152"/>
        <v>0.79088031101727674</v>
      </c>
    </row>
    <row r="213" spans="1:19" x14ac:dyDescent="0.25">
      <c r="B213"/>
      <c r="D213">
        <v>0.01</v>
      </c>
      <c r="E213">
        <v>1422</v>
      </c>
      <c r="F213" s="67">
        <f t="shared" si="108"/>
        <v>0.59861111111111109</v>
      </c>
      <c r="G213">
        <v>1426</v>
      </c>
      <c r="H213" s="67">
        <f t="shared" si="109"/>
        <v>0.60138888888888886</v>
      </c>
      <c r="I213" s="44">
        <f t="shared" si="143"/>
        <v>0.60486111111111107</v>
      </c>
      <c r="J213" s="45" t="str">
        <f t="shared" si="144"/>
        <v/>
      </c>
      <c r="K213" s="45">
        <f t="shared" si="145"/>
        <v>3.9999999999999858</v>
      </c>
      <c r="L213" s="45">
        <f t="shared" si="146"/>
        <v>3</v>
      </c>
      <c r="M213" s="45">
        <f t="shared" ca="1" si="147"/>
        <v>1236</v>
      </c>
      <c r="N213" s="45">
        <f t="shared" ca="1" si="142"/>
        <v>114.99999999999991</v>
      </c>
      <c r="O213" s="45">
        <f t="shared" si="148"/>
        <v>2.5000000000000001E-2</v>
      </c>
      <c r="P213" s="46">
        <f t="shared" si="149"/>
        <v>5.4281443780592247E-3</v>
      </c>
      <c r="Q213" s="45">
        <f t="shared" si="150"/>
        <v>3.9999999999999862E-2</v>
      </c>
      <c r="R213" s="45">
        <f t="shared" si="151"/>
        <v>6.4999999999999863E-2</v>
      </c>
      <c r="S213" s="46">
        <f t="shared" si="152"/>
        <v>4.5428144378059088E-2</v>
      </c>
    </row>
    <row r="214" spans="1:19" x14ac:dyDescent="0.25">
      <c r="A214" s="77">
        <v>36216</v>
      </c>
      <c r="B214">
        <v>1441</v>
      </c>
      <c r="D214">
        <v>0.01</v>
      </c>
      <c r="E214">
        <v>1615</v>
      </c>
      <c r="F214" s="67">
        <f t="shared" si="108"/>
        <v>0.67708333333333337</v>
      </c>
      <c r="G214">
        <v>1626</v>
      </c>
      <c r="H214" s="67">
        <f t="shared" si="109"/>
        <v>0.68472222222222223</v>
      </c>
      <c r="I214" s="44">
        <f t="shared" si="143"/>
        <v>0.68819444444444444</v>
      </c>
      <c r="J214" s="45" t="str">
        <f t="shared" si="144"/>
        <v/>
      </c>
      <c r="K214" s="45">
        <f t="shared" si="145"/>
        <v>10.999999999999961</v>
      </c>
      <c r="L214" s="45">
        <f t="shared" si="146"/>
        <v>1</v>
      </c>
      <c r="M214" s="45">
        <f t="shared" ca="1" si="147"/>
        <v>1441</v>
      </c>
      <c r="N214" s="45">
        <f t="shared" ca="1" si="142"/>
        <v>109.99999999999993</v>
      </c>
      <c r="O214" s="45">
        <f t="shared" si="148"/>
        <v>2.5000000000000001E-2</v>
      </c>
      <c r="P214" s="46">
        <f t="shared" si="149"/>
        <v>5.4281443780592247E-3</v>
      </c>
      <c r="Q214" s="45">
        <f t="shared" si="150"/>
        <v>0.10999999999999961</v>
      </c>
      <c r="R214" s="45">
        <f t="shared" si="151"/>
        <v>0.13499999999999962</v>
      </c>
      <c r="S214" s="46">
        <f t="shared" si="152"/>
        <v>0.11542814437805883</v>
      </c>
    </row>
    <row r="215" spans="1:19" x14ac:dyDescent="0.25">
      <c r="A215" s="77">
        <v>36217</v>
      </c>
      <c r="B215">
        <v>1058</v>
      </c>
      <c r="D215">
        <v>0.01</v>
      </c>
      <c r="E215">
        <v>1253</v>
      </c>
      <c r="F215" s="67">
        <f t="shared" si="108"/>
        <v>0.53680555555555554</v>
      </c>
      <c r="G215">
        <v>1311</v>
      </c>
      <c r="H215" s="67">
        <f t="shared" si="109"/>
        <v>0.5493055555555556</v>
      </c>
      <c r="I215" s="44" t="str">
        <f t="shared" si="143"/>
        <v/>
      </c>
      <c r="J215" s="45">
        <f t="shared" si="144"/>
        <v>0</v>
      </c>
      <c r="K215" s="45">
        <f t="shared" si="145"/>
        <v>18.000000000000096</v>
      </c>
      <c r="L215" s="45">
        <f t="shared" si="146"/>
        <v>1</v>
      </c>
      <c r="M215" s="45">
        <f t="shared" ca="1" si="147"/>
        <v>1058</v>
      </c>
      <c r="N215" s="45" t="str">
        <f t="shared" si="142"/>
        <v/>
      </c>
      <c r="O215" s="45">
        <f t="shared" si="148"/>
        <v>0</v>
      </c>
      <c r="P215" s="46">
        <f t="shared" si="149"/>
        <v>0</v>
      </c>
      <c r="Q215" s="45">
        <f t="shared" si="150"/>
        <v>0.18000000000000096</v>
      </c>
      <c r="R215" s="45">
        <f t="shared" si="151"/>
        <v>0.18000000000000096</v>
      </c>
      <c r="S215" s="46">
        <f t="shared" si="152"/>
        <v>0.18000000000000096</v>
      </c>
    </row>
    <row r="216" spans="1:19" x14ac:dyDescent="0.25">
      <c r="B216"/>
      <c r="D216">
        <v>0.5</v>
      </c>
      <c r="E216">
        <v>1311</v>
      </c>
      <c r="F216" s="67">
        <f t="shared" si="108"/>
        <v>0.5493055555555556</v>
      </c>
      <c r="G216">
        <v>1543</v>
      </c>
      <c r="H216" s="67">
        <f t="shared" si="109"/>
        <v>0.65486111111111112</v>
      </c>
      <c r="I216" s="44">
        <f t="shared" si="143"/>
        <v>0.65833333333333333</v>
      </c>
      <c r="J216" s="45" t="str">
        <f t="shared" si="144"/>
        <v/>
      </c>
      <c r="K216" s="45">
        <f t="shared" si="145"/>
        <v>151.99999999999994</v>
      </c>
      <c r="L216" s="45">
        <f t="shared" si="146"/>
        <v>2</v>
      </c>
      <c r="M216" s="45">
        <f t="shared" ca="1" si="147"/>
        <v>1058</v>
      </c>
      <c r="N216" s="45">
        <f t="shared" ca="1" si="142"/>
        <v>290</v>
      </c>
      <c r="O216" s="45">
        <f t="shared" si="148"/>
        <v>1.25</v>
      </c>
      <c r="P216" s="46">
        <f t="shared" si="149"/>
        <v>0.19051423432971509</v>
      </c>
      <c r="Q216" s="45">
        <f t="shared" si="150"/>
        <v>75.999999999999972</v>
      </c>
      <c r="R216" s="45">
        <f t="shared" si="151"/>
        <v>77.249999999999972</v>
      </c>
      <c r="S216" s="46">
        <f t="shared" si="152"/>
        <v>76.190514234329683</v>
      </c>
    </row>
    <row r="217" spans="1:19" x14ac:dyDescent="0.25">
      <c r="A217" s="77">
        <v>36221</v>
      </c>
      <c r="B217">
        <v>815</v>
      </c>
      <c r="D217">
        <v>0.01</v>
      </c>
      <c r="E217">
        <v>900</v>
      </c>
      <c r="F217" s="67">
        <f t="shared" si="108"/>
        <v>0.375</v>
      </c>
      <c r="G217">
        <v>903</v>
      </c>
      <c r="H217" s="67">
        <f t="shared" si="109"/>
        <v>0.37708333333333338</v>
      </c>
      <c r="I217" s="44" t="str">
        <f t="shared" si="143"/>
        <v/>
      </c>
      <c r="J217" s="45">
        <f t="shared" si="144"/>
        <v>13.99999999999995</v>
      </c>
      <c r="K217" s="45">
        <f t="shared" si="145"/>
        <v>3.0000000000000693</v>
      </c>
      <c r="L217" s="45">
        <f t="shared" si="146"/>
        <v>1</v>
      </c>
      <c r="M217" s="45">
        <f t="shared" ca="1" si="147"/>
        <v>815</v>
      </c>
      <c r="N217" s="45" t="str">
        <f t="shared" si="142"/>
        <v/>
      </c>
      <c r="O217" s="45">
        <f t="shared" si="148"/>
        <v>700.06999999999755</v>
      </c>
      <c r="P217" s="46">
        <f t="shared" si="149"/>
        <v>151.98951831697349</v>
      </c>
      <c r="Q217" s="45">
        <f t="shared" si="150"/>
        <v>3.0000000000000693E-2</v>
      </c>
      <c r="R217" s="45">
        <f t="shared" si="151"/>
        <v>700.09999999999752</v>
      </c>
      <c r="S217" s="46">
        <f t="shared" si="152"/>
        <v>152.01951831697349</v>
      </c>
    </row>
    <row r="218" spans="1:19" x14ac:dyDescent="0.25">
      <c r="B218"/>
      <c r="D218">
        <v>100</v>
      </c>
      <c r="E218">
        <v>917</v>
      </c>
      <c r="F218" s="67">
        <f t="shared" si="108"/>
        <v>0.38680555555555557</v>
      </c>
      <c r="G218">
        <v>1438</v>
      </c>
      <c r="H218" s="67">
        <f t="shared" si="109"/>
        <v>0.60972222222222217</v>
      </c>
      <c r="I218" s="44" t="str">
        <f t="shared" si="143"/>
        <v/>
      </c>
      <c r="J218" s="45">
        <f t="shared" si="144"/>
        <v>5.9999999999999787</v>
      </c>
      <c r="K218" s="45">
        <f t="shared" si="145"/>
        <v>320.99999999999989</v>
      </c>
      <c r="L218" s="45">
        <f t="shared" si="146"/>
        <v>2</v>
      </c>
      <c r="M218" s="45">
        <f t="shared" ca="1" si="147"/>
        <v>815</v>
      </c>
      <c r="N218" s="45" t="str">
        <f t="shared" si="142"/>
        <v/>
      </c>
      <c r="O218" s="45">
        <f t="shared" si="148"/>
        <v>305.99999999999892</v>
      </c>
      <c r="P218" s="46">
        <f t="shared" si="149"/>
        <v>150.30588338411602</v>
      </c>
      <c r="Q218" s="45">
        <f t="shared" si="150"/>
        <v>32099.999999999989</v>
      </c>
      <c r="R218" s="45">
        <f t="shared" si="151"/>
        <v>32405.999999999989</v>
      </c>
      <c r="S218" s="46">
        <f t="shared" si="152"/>
        <v>32250.305883384106</v>
      </c>
    </row>
    <row r="219" spans="1:19" x14ac:dyDescent="0.25">
      <c r="B219"/>
      <c r="D219">
        <v>2</v>
      </c>
      <c r="E219">
        <v>1444</v>
      </c>
      <c r="F219" s="67">
        <f t="shared" si="108"/>
        <v>0.61388888888888882</v>
      </c>
      <c r="G219">
        <v>1619</v>
      </c>
      <c r="H219" s="67">
        <f t="shared" si="109"/>
        <v>0.67986111111111114</v>
      </c>
      <c r="I219" s="44">
        <f t="shared" si="143"/>
        <v>0.68333333333333335</v>
      </c>
      <c r="J219" s="45" t="str">
        <f t="shared" si="144"/>
        <v/>
      </c>
      <c r="K219" s="45">
        <f t="shared" si="145"/>
        <v>95.000000000000142</v>
      </c>
      <c r="L219" s="45">
        <f t="shared" si="146"/>
        <v>3</v>
      </c>
      <c r="M219" s="45">
        <f t="shared" ca="1" si="147"/>
        <v>815</v>
      </c>
      <c r="N219" s="45">
        <f t="shared" ca="1" si="142"/>
        <v>489</v>
      </c>
      <c r="O219" s="45">
        <f t="shared" si="148"/>
        <v>5</v>
      </c>
      <c r="P219" s="46">
        <f t="shared" si="149"/>
        <v>0.68924379203313568</v>
      </c>
      <c r="Q219" s="45">
        <f t="shared" si="150"/>
        <v>190.00000000000028</v>
      </c>
      <c r="R219" s="45">
        <f t="shared" si="151"/>
        <v>195.00000000000028</v>
      </c>
      <c r="S219" s="46">
        <f t="shared" si="152"/>
        <v>190.68924379203341</v>
      </c>
    </row>
    <row r="220" spans="1:19" x14ac:dyDescent="0.25">
      <c r="A220" s="77">
        <v>36223</v>
      </c>
      <c r="B220">
        <v>1234</v>
      </c>
      <c r="D220">
        <v>0.01</v>
      </c>
      <c r="E220">
        <v>1340</v>
      </c>
      <c r="F220" s="67">
        <f t="shared" si="108"/>
        <v>0.56944444444444442</v>
      </c>
      <c r="G220">
        <v>1347</v>
      </c>
      <c r="H220" s="67">
        <f t="shared" si="109"/>
        <v>0.57430555555555551</v>
      </c>
      <c r="I220" s="44" t="str">
        <f t="shared" si="143"/>
        <v/>
      </c>
      <c r="J220" s="45">
        <f t="shared" si="144"/>
        <v>7.9999999999999716</v>
      </c>
      <c r="K220" s="45">
        <f t="shared" si="145"/>
        <v>6.9999999999999751</v>
      </c>
      <c r="L220" s="45">
        <f t="shared" si="146"/>
        <v>1</v>
      </c>
      <c r="M220" s="45">
        <f t="shared" ca="1" si="147"/>
        <v>1234</v>
      </c>
      <c r="N220" s="45" t="str">
        <f t="shared" si="142"/>
        <v/>
      </c>
      <c r="O220" s="45">
        <f t="shared" si="148"/>
        <v>0.43999999999999845</v>
      </c>
      <c r="P220" s="46">
        <f t="shared" si="149"/>
        <v>0.31270424881382258</v>
      </c>
      <c r="Q220" s="45">
        <f t="shared" si="150"/>
        <v>6.9999999999999757E-2</v>
      </c>
      <c r="R220" s="45">
        <f t="shared" si="151"/>
        <v>0.50999999999999823</v>
      </c>
      <c r="S220" s="46">
        <f t="shared" si="152"/>
        <v>0.38270424881382237</v>
      </c>
    </row>
    <row r="221" spans="1:19" x14ac:dyDescent="0.25">
      <c r="B221"/>
      <c r="D221">
        <v>0.1</v>
      </c>
      <c r="E221">
        <v>1355</v>
      </c>
      <c r="F221" s="67">
        <f t="shared" si="108"/>
        <v>0.57986111111111105</v>
      </c>
      <c r="G221">
        <v>1400</v>
      </c>
      <c r="H221" s="67">
        <f t="shared" si="109"/>
        <v>0.58333333333333337</v>
      </c>
      <c r="I221" s="44" t="str">
        <f t="shared" si="143"/>
        <v/>
      </c>
      <c r="J221" s="45">
        <f t="shared" si="144"/>
        <v>9.9999999999999645</v>
      </c>
      <c r="K221" s="45">
        <f t="shared" si="145"/>
        <v>5.0000000000001421</v>
      </c>
      <c r="L221" s="45">
        <f t="shared" si="146"/>
        <v>2</v>
      </c>
      <c r="M221" s="45">
        <f t="shared" ca="1" si="147"/>
        <v>1234</v>
      </c>
      <c r="N221" s="45" t="str">
        <f t="shared" si="142"/>
        <v/>
      </c>
      <c r="O221" s="45">
        <f t="shared" si="148"/>
        <v>0.54999999999999805</v>
      </c>
      <c r="P221" s="46">
        <f t="shared" si="149"/>
        <v>0.39088031101727816</v>
      </c>
      <c r="Q221" s="45">
        <f t="shared" si="150"/>
        <v>0.50000000000001421</v>
      </c>
      <c r="R221" s="45">
        <f t="shared" si="151"/>
        <v>1.0500000000000123</v>
      </c>
      <c r="S221" s="46">
        <f t="shared" si="152"/>
        <v>0.89088031101729237</v>
      </c>
    </row>
    <row r="222" spans="1:19" x14ac:dyDescent="0.25">
      <c r="B222"/>
      <c r="D222">
        <v>0.01</v>
      </c>
      <c r="E222">
        <v>1410</v>
      </c>
      <c r="F222" s="67">
        <f t="shared" si="108"/>
        <v>0.59027777777777779</v>
      </c>
      <c r="G222">
        <v>1413</v>
      </c>
      <c r="H222" s="67">
        <f t="shared" si="109"/>
        <v>0.59236111111111112</v>
      </c>
      <c r="I222" s="44">
        <f t="shared" si="143"/>
        <v>0.59583333333333333</v>
      </c>
      <c r="J222" s="45" t="str">
        <f t="shared" si="144"/>
        <v/>
      </c>
      <c r="K222" s="45">
        <f t="shared" si="145"/>
        <v>2.9999999999999893</v>
      </c>
      <c r="L222" s="45">
        <f t="shared" si="146"/>
        <v>3</v>
      </c>
      <c r="M222" s="45">
        <f t="shared" ca="1" si="147"/>
        <v>1234</v>
      </c>
      <c r="N222" s="45">
        <f t="shared" ca="1" si="142"/>
        <v>103.99999999999994</v>
      </c>
      <c r="O222" s="45">
        <f t="shared" si="148"/>
        <v>2.5000000000000001E-2</v>
      </c>
      <c r="P222" s="46">
        <f t="shared" si="149"/>
        <v>5.4281443780592247E-3</v>
      </c>
      <c r="Q222" s="45">
        <f t="shared" si="150"/>
        <v>2.9999999999999895E-2</v>
      </c>
      <c r="R222" s="45">
        <f t="shared" si="151"/>
        <v>5.4999999999999896E-2</v>
      </c>
      <c r="S222" s="46">
        <f t="shared" si="152"/>
        <v>3.542814437805912E-2</v>
      </c>
    </row>
    <row r="223" spans="1:19" x14ac:dyDescent="0.25">
      <c r="A223" s="77">
        <v>36223</v>
      </c>
      <c r="B223">
        <v>1431</v>
      </c>
      <c r="D223">
        <v>0.01</v>
      </c>
      <c r="E223">
        <v>1605</v>
      </c>
      <c r="F223" s="67">
        <f t="shared" si="108"/>
        <v>0.67013888888888884</v>
      </c>
      <c r="G223">
        <v>1614</v>
      </c>
      <c r="H223" s="67">
        <f t="shared" si="109"/>
        <v>0.67638888888888893</v>
      </c>
      <c r="I223" s="44" t="str">
        <f t="shared" si="143"/>
        <v/>
      </c>
      <c r="J223" s="45">
        <f t="shared" si="144"/>
        <v>7.9999999999999716</v>
      </c>
      <c r="K223" s="45">
        <f t="shared" si="145"/>
        <v>9.0000000000001279</v>
      </c>
      <c r="L223" s="45">
        <f t="shared" si="146"/>
        <v>1</v>
      </c>
      <c r="M223" s="45">
        <f t="shared" ca="1" si="147"/>
        <v>1431</v>
      </c>
      <c r="N223" s="45" t="str">
        <f t="shared" si="142"/>
        <v/>
      </c>
      <c r="O223" s="45">
        <f t="shared" si="148"/>
        <v>0.43999999999999845</v>
      </c>
      <c r="P223" s="46">
        <f t="shared" si="149"/>
        <v>0.31270424881382258</v>
      </c>
      <c r="Q223" s="45">
        <f t="shared" si="150"/>
        <v>9.0000000000001287E-2</v>
      </c>
      <c r="R223" s="45">
        <f t="shared" si="151"/>
        <v>0.52999999999999969</v>
      </c>
      <c r="S223" s="46">
        <f t="shared" si="152"/>
        <v>0.40270424881382388</v>
      </c>
    </row>
    <row r="224" spans="1:19" x14ac:dyDescent="0.25">
      <c r="B224"/>
      <c r="D224">
        <v>0.1</v>
      </c>
      <c r="E224">
        <v>1622</v>
      </c>
      <c r="F224" s="67">
        <f t="shared" si="108"/>
        <v>0.68194444444444446</v>
      </c>
      <c r="G224">
        <v>1627</v>
      </c>
      <c r="H224" s="67">
        <f t="shared" si="109"/>
        <v>0.68541666666666667</v>
      </c>
      <c r="I224" s="44">
        <f t="shared" ref="I224" si="164">IF(OR(A225&lt;&gt;"",D225=""),H224+TIME(0,5,0),"")</f>
        <v>0.68888888888888888</v>
      </c>
      <c r="J224" s="45" t="str">
        <f t="shared" ref="J224" si="165">IF(AND(OR(AND(A224&lt;&gt;"",A225=""),AND(A224="",A225="")),D225&lt;&gt;""),(F225-H224)*1440,"")</f>
        <v/>
      </c>
      <c r="K224" s="45">
        <f t="shared" ref="K224" si="166">(H224-F224)*1440</f>
        <v>4.9999999999999822</v>
      </c>
      <c r="L224" s="45">
        <f t="shared" ref="L224" si="167">IF(A224&lt;&gt;"",1,L223+1)</f>
        <v>2</v>
      </c>
      <c r="M224" s="45">
        <f t="shared" ref="M224" ca="1" si="168">OFFSET(B224,-L224+1,0)</f>
        <v>1431</v>
      </c>
      <c r="N224" s="45">
        <f t="shared" ref="N224" ca="1" si="169">IF(I224&lt;&gt;"",(I224-VALUE(CONCATENATE(LEFT(M224,LEN(M224)-2),":",RIGHT(M224,2))))*1440,"")</f>
        <v>120.99999999999989</v>
      </c>
      <c r="O224" s="45">
        <f t="shared" ref="O224" si="170">IF(J224&lt;&gt;"",(D224+D225)*J224/2,D224*5/2)</f>
        <v>0.25</v>
      </c>
      <c r="P224" s="46">
        <f t="shared" ref="P224" si="171">IF(J224&lt;&gt;"",(D225-D224)*J224/LN((D225+0.000001)/(D224+0.000001)),-5*(D224-0.000001)/(LN(1/D224)-13.8155))</f>
        <v>4.342905372259271E-2</v>
      </c>
      <c r="Q224" s="45">
        <f t="shared" ref="Q224" si="172">(D224*K224)</f>
        <v>0.49999999999999822</v>
      </c>
      <c r="R224" s="45">
        <f t="shared" ref="R224" si="173">O224+Q224</f>
        <v>0.74999999999999822</v>
      </c>
      <c r="S224" s="46">
        <f t="shared" ref="S224" si="174">P224+Q224</f>
        <v>0.54342905372259098</v>
      </c>
    </row>
    <row r="225" spans="1:19" x14ac:dyDescent="0.25">
      <c r="A225" s="77">
        <v>36229</v>
      </c>
      <c r="B225">
        <v>927</v>
      </c>
      <c r="D225">
        <v>0.01</v>
      </c>
      <c r="E225">
        <v>1014</v>
      </c>
      <c r="F225" s="67">
        <f t="shared" si="108"/>
        <v>0.42638888888888887</v>
      </c>
      <c r="G225">
        <v>1017</v>
      </c>
      <c r="H225" s="67">
        <f t="shared" si="109"/>
        <v>0.4284722222222222</v>
      </c>
      <c r="I225" s="44" t="str">
        <f t="shared" si="143"/>
        <v/>
      </c>
      <c r="J225" s="45">
        <f t="shared" si="144"/>
        <v>5.0000000000000622</v>
      </c>
      <c r="K225" s="45">
        <f t="shared" si="145"/>
        <v>2.9999999999999893</v>
      </c>
      <c r="L225" s="45">
        <f>IF(A225&lt;&gt;"",1,#REF!+1)</f>
        <v>1</v>
      </c>
      <c r="M225" s="45">
        <f t="shared" ca="1" si="147"/>
        <v>927</v>
      </c>
      <c r="N225" s="45" t="str">
        <f t="shared" si="142"/>
        <v/>
      </c>
      <c r="O225" s="45">
        <f t="shared" si="148"/>
        <v>0.27500000000000341</v>
      </c>
      <c r="P225" s="46">
        <f t="shared" si="149"/>
        <v>0.19544015550864224</v>
      </c>
      <c r="Q225" s="45">
        <f t="shared" si="150"/>
        <v>2.9999999999999895E-2</v>
      </c>
      <c r="R225" s="45">
        <f t="shared" si="151"/>
        <v>0.30500000000000332</v>
      </c>
      <c r="S225" s="46">
        <f t="shared" si="152"/>
        <v>0.22544015550864213</v>
      </c>
    </row>
    <row r="226" spans="1:19" x14ac:dyDescent="0.25">
      <c r="B226"/>
      <c r="D226">
        <v>0.1</v>
      </c>
      <c r="E226">
        <v>1022</v>
      </c>
      <c r="F226" s="67">
        <f t="shared" si="108"/>
        <v>0.43194444444444446</v>
      </c>
      <c r="G226">
        <v>1105</v>
      </c>
      <c r="H226" s="67">
        <f t="shared" si="109"/>
        <v>0.46180555555555558</v>
      </c>
      <c r="I226" s="44" t="str">
        <f t="shared" si="143"/>
        <v/>
      </c>
      <c r="J226" s="45">
        <f t="shared" si="144"/>
        <v>9.9999999999999645</v>
      </c>
      <c r="K226" s="45">
        <f t="shared" si="145"/>
        <v>43.000000000000007</v>
      </c>
      <c r="L226" s="45">
        <f t="shared" si="146"/>
        <v>2</v>
      </c>
      <c r="M226" s="45">
        <f t="shared" ca="1" si="147"/>
        <v>927</v>
      </c>
      <c r="N226" s="45" t="str">
        <f t="shared" si="142"/>
        <v/>
      </c>
      <c r="O226" s="45">
        <f t="shared" si="148"/>
        <v>500.49999999999818</v>
      </c>
      <c r="P226" s="46">
        <f t="shared" si="149"/>
        <v>144.62027162266273</v>
      </c>
      <c r="Q226" s="45">
        <f t="shared" si="150"/>
        <v>4.3000000000000007</v>
      </c>
      <c r="R226" s="45">
        <f t="shared" si="151"/>
        <v>504.79999999999819</v>
      </c>
      <c r="S226" s="46">
        <f t="shared" si="152"/>
        <v>148.92027162266274</v>
      </c>
    </row>
    <row r="227" spans="1:19" x14ac:dyDescent="0.25">
      <c r="B227"/>
      <c r="D227">
        <v>100</v>
      </c>
      <c r="E227">
        <v>1115</v>
      </c>
      <c r="F227" s="67">
        <f t="shared" si="108"/>
        <v>0.46875</v>
      </c>
      <c r="G227">
        <v>1155</v>
      </c>
      <c r="H227" s="67">
        <f t="shared" si="109"/>
        <v>0.49652777777777773</v>
      </c>
      <c r="I227" s="44" t="str">
        <f t="shared" si="143"/>
        <v/>
      </c>
      <c r="J227" s="45">
        <f t="shared" si="144"/>
        <v>9.000000000000048</v>
      </c>
      <c r="K227" s="45">
        <f t="shared" si="145"/>
        <v>39.999999999999936</v>
      </c>
      <c r="L227" s="45">
        <f t="shared" si="146"/>
        <v>3</v>
      </c>
      <c r="M227" s="45">
        <f t="shared" ca="1" si="147"/>
        <v>927</v>
      </c>
      <c r="N227" s="45" t="str">
        <f t="shared" si="142"/>
        <v/>
      </c>
      <c r="O227" s="45">
        <f t="shared" si="148"/>
        <v>450.45000000000238</v>
      </c>
      <c r="P227" s="46">
        <f t="shared" si="149"/>
        <v>130.15824446039761</v>
      </c>
      <c r="Q227" s="45">
        <f t="shared" si="150"/>
        <v>3999.9999999999936</v>
      </c>
      <c r="R227" s="45">
        <f t="shared" si="151"/>
        <v>4450.4499999999962</v>
      </c>
      <c r="S227" s="46">
        <f t="shared" si="152"/>
        <v>4130.158244460391</v>
      </c>
    </row>
    <row r="228" spans="1:19" x14ac:dyDescent="0.25">
      <c r="B228"/>
      <c r="D228">
        <v>0.1</v>
      </c>
      <c r="E228">
        <v>1204</v>
      </c>
      <c r="F228" s="67">
        <f t="shared" si="108"/>
        <v>0.50277777777777777</v>
      </c>
      <c r="G228">
        <v>1213</v>
      </c>
      <c r="H228" s="67">
        <f t="shared" si="109"/>
        <v>0.50902777777777775</v>
      </c>
      <c r="I228" s="44">
        <f t="shared" si="143"/>
        <v>0.51249999999999996</v>
      </c>
      <c r="J228" s="45" t="str">
        <f t="shared" si="144"/>
        <v/>
      </c>
      <c r="K228" s="45">
        <f t="shared" si="145"/>
        <v>8.999999999999968</v>
      </c>
      <c r="L228" s="45">
        <f t="shared" si="146"/>
        <v>4</v>
      </c>
      <c r="M228" s="45">
        <f t="shared" ca="1" si="147"/>
        <v>927</v>
      </c>
      <c r="N228" s="45">
        <f t="shared" ca="1" si="142"/>
        <v>170.99999999999994</v>
      </c>
      <c r="O228" s="45">
        <f t="shared" si="148"/>
        <v>0.25</v>
      </c>
      <c r="P228" s="46">
        <f t="shared" si="149"/>
        <v>4.342905372259271E-2</v>
      </c>
      <c r="Q228" s="45">
        <f t="shared" si="150"/>
        <v>0.8999999999999968</v>
      </c>
      <c r="R228" s="45">
        <f t="shared" si="151"/>
        <v>1.1499999999999968</v>
      </c>
      <c r="S228" s="46">
        <f t="shared" si="152"/>
        <v>0.94342905372258956</v>
      </c>
    </row>
    <row r="229" spans="1:19" x14ac:dyDescent="0.25">
      <c r="A229" s="77">
        <v>36229</v>
      </c>
      <c r="B229">
        <v>1440</v>
      </c>
      <c r="D229">
        <v>0.01</v>
      </c>
      <c r="E229">
        <v>1607</v>
      </c>
      <c r="F229" s="67">
        <f t="shared" si="108"/>
        <v>0.67152777777777783</v>
      </c>
      <c r="G229">
        <v>1614</v>
      </c>
      <c r="H229" s="67">
        <f t="shared" si="109"/>
        <v>0.67638888888888893</v>
      </c>
      <c r="I229" s="44" t="str">
        <f t="shared" si="143"/>
        <v/>
      </c>
      <c r="J229" s="45">
        <f t="shared" si="144"/>
        <v>5.9999999999998188</v>
      </c>
      <c r="K229" s="45">
        <f t="shared" si="145"/>
        <v>6.9999999999999751</v>
      </c>
      <c r="L229" s="45">
        <f t="shared" si="146"/>
        <v>1</v>
      </c>
      <c r="M229" s="45">
        <f t="shared" ca="1" si="147"/>
        <v>1440</v>
      </c>
      <c r="N229" s="45" t="str">
        <f t="shared" si="142"/>
        <v/>
      </c>
      <c r="O229" s="45">
        <f t="shared" si="148"/>
        <v>0.32999999999999002</v>
      </c>
      <c r="P229" s="46">
        <f t="shared" si="149"/>
        <v>0.23452818661036068</v>
      </c>
      <c r="Q229" s="45">
        <f t="shared" si="150"/>
        <v>6.9999999999999757E-2</v>
      </c>
      <c r="R229" s="45">
        <f t="shared" si="151"/>
        <v>0.39999999999998981</v>
      </c>
      <c r="S229" s="46">
        <f t="shared" si="152"/>
        <v>0.30452818661036041</v>
      </c>
    </row>
    <row r="230" spans="1:19" x14ac:dyDescent="0.25">
      <c r="B230"/>
      <c r="D230">
        <v>0.1</v>
      </c>
      <c r="E230">
        <v>1620</v>
      </c>
      <c r="F230" s="67">
        <f t="shared" si="108"/>
        <v>0.68055555555555547</v>
      </c>
      <c r="G230">
        <v>1624</v>
      </c>
      <c r="H230" s="67">
        <f t="shared" si="109"/>
        <v>0.68333333333333324</v>
      </c>
      <c r="I230" s="44" t="str">
        <f t="shared" si="143"/>
        <v/>
      </c>
      <c r="J230" s="45">
        <f t="shared" si="144"/>
        <v>6.0000000000001386</v>
      </c>
      <c r="K230" s="45">
        <f t="shared" si="145"/>
        <v>3.9999999999999858</v>
      </c>
      <c r="L230" s="45">
        <f t="shared" si="146"/>
        <v>2</v>
      </c>
      <c r="M230" s="45">
        <f t="shared" ca="1" si="147"/>
        <v>1440</v>
      </c>
      <c r="N230" s="45" t="str">
        <f t="shared" si="142"/>
        <v/>
      </c>
      <c r="O230" s="45">
        <f t="shared" si="148"/>
        <v>0.33000000000000762</v>
      </c>
      <c r="P230" s="46">
        <f t="shared" si="149"/>
        <v>0.23452818661037317</v>
      </c>
      <c r="Q230" s="45">
        <f t="shared" si="150"/>
        <v>0.39999999999999858</v>
      </c>
      <c r="R230" s="45">
        <f t="shared" si="151"/>
        <v>0.7300000000000062</v>
      </c>
      <c r="S230" s="46">
        <f t="shared" si="152"/>
        <v>0.6345281866103718</v>
      </c>
    </row>
    <row r="231" spans="1:19" x14ac:dyDescent="0.25">
      <c r="B231"/>
      <c r="D231">
        <v>0.01</v>
      </c>
      <c r="E231">
        <v>1630</v>
      </c>
      <c r="F231" s="67">
        <f t="shared" si="108"/>
        <v>0.6875</v>
      </c>
      <c r="G231">
        <v>1638</v>
      </c>
      <c r="H231" s="67">
        <f t="shared" si="109"/>
        <v>0.69305555555555554</v>
      </c>
      <c r="I231" s="44">
        <f t="shared" si="143"/>
        <v>0.69652777777777775</v>
      </c>
      <c r="J231" s="45" t="str">
        <f t="shared" si="144"/>
        <v/>
      </c>
      <c r="K231" s="45">
        <f t="shared" si="145"/>
        <v>7.9999999999999716</v>
      </c>
      <c r="L231" s="45">
        <f t="shared" si="146"/>
        <v>3</v>
      </c>
      <c r="M231" s="45">
        <f t="shared" ca="1" si="147"/>
        <v>1440</v>
      </c>
      <c r="N231" s="45">
        <f t="shared" ca="1" si="142"/>
        <v>123.00000000000004</v>
      </c>
      <c r="O231" s="45">
        <f t="shared" si="148"/>
        <v>2.5000000000000001E-2</v>
      </c>
      <c r="P231" s="46">
        <f t="shared" si="149"/>
        <v>5.4281443780592247E-3</v>
      </c>
      <c r="Q231" s="45">
        <f t="shared" si="150"/>
        <v>7.9999999999999724E-2</v>
      </c>
      <c r="R231" s="45">
        <f t="shared" si="151"/>
        <v>0.10499999999999973</v>
      </c>
      <c r="S231" s="46">
        <f t="shared" si="152"/>
        <v>8.5428144378058943E-2</v>
      </c>
    </row>
    <row r="232" spans="1:19" x14ac:dyDescent="0.25">
      <c r="A232" s="77">
        <v>36230</v>
      </c>
      <c r="B232">
        <v>811</v>
      </c>
      <c r="D232">
        <v>0.01</v>
      </c>
      <c r="E232">
        <v>905</v>
      </c>
      <c r="F232" s="67">
        <f t="shared" si="108"/>
        <v>0.37847222222222227</v>
      </c>
      <c r="G232">
        <v>911</v>
      </c>
      <c r="H232" s="67">
        <f t="shared" si="109"/>
        <v>0.38263888888888892</v>
      </c>
      <c r="I232" s="44" t="str">
        <f t="shared" si="143"/>
        <v/>
      </c>
      <c r="J232" s="45">
        <f t="shared" si="144"/>
        <v>15.999999999999943</v>
      </c>
      <c r="K232" s="45">
        <f t="shared" si="145"/>
        <v>5.9999999999999787</v>
      </c>
      <c r="L232" s="45">
        <f t="shared" si="146"/>
        <v>1</v>
      </c>
      <c r="M232" s="45">
        <f t="shared" ca="1" si="147"/>
        <v>811</v>
      </c>
      <c r="N232" s="45" t="str">
        <f t="shared" si="142"/>
        <v/>
      </c>
      <c r="O232" s="45">
        <f t="shared" si="148"/>
        <v>800.0799999999972</v>
      </c>
      <c r="P232" s="46">
        <f t="shared" si="149"/>
        <v>173.70230664796972</v>
      </c>
      <c r="Q232" s="45">
        <f t="shared" si="150"/>
        <v>5.999999999999979E-2</v>
      </c>
      <c r="R232" s="45">
        <f t="shared" si="151"/>
        <v>800.13999999999714</v>
      </c>
      <c r="S232" s="46">
        <f t="shared" si="152"/>
        <v>173.76230664796972</v>
      </c>
    </row>
    <row r="233" spans="1:19" x14ac:dyDescent="0.25">
      <c r="B233"/>
      <c r="D233">
        <v>100</v>
      </c>
      <c r="E233">
        <v>927</v>
      </c>
      <c r="F233" s="67">
        <f t="shared" si="108"/>
        <v>0.39374999999999999</v>
      </c>
      <c r="G233">
        <v>952</v>
      </c>
      <c r="H233" s="67">
        <f t="shared" si="109"/>
        <v>0.41111111111111115</v>
      </c>
      <c r="I233" s="44" t="str">
        <f t="shared" si="143"/>
        <v/>
      </c>
      <c r="J233" s="45">
        <f t="shared" si="144"/>
        <v>12.999999999999954</v>
      </c>
      <c r="K233" s="45">
        <f t="shared" si="145"/>
        <v>25.000000000000071</v>
      </c>
      <c r="L233" s="45">
        <f t="shared" si="146"/>
        <v>2</v>
      </c>
      <c r="M233" s="45">
        <f t="shared" ca="1" si="147"/>
        <v>811</v>
      </c>
      <c r="N233" s="45" t="str">
        <f t="shared" si="142"/>
        <v/>
      </c>
      <c r="O233" s="45">
        <f t="shared" si="148"/>
        <v>650.6499999999977</v>
      </c>
      <c r="P233" s="46">
        <f t="shared" si="149"/>
        <v>188.00635310946157</v>
      </c>
      <c r="Q233" s="45">
        <f t="shared" si="150"/>
        <v>2500.0000000000073</v>
      </c>
      <c r="R233" s="45">
        <f t="shared" si="151"/>
        <v>3150.6500000000051</v>
      </c>
      <c r="S233" s="46">
        <f t="shared" si="152"/>
        <v>2688.0063531094688</v>
      </c>
    </row>
    <row r="234" spans="1:19" x14ac:dyDescent="0.25">
      <c r="B234"/>
      <c r="D234">
        <v>0.1</v>
      </c>
      <c r="E234">
        <v>1005</v>
      </c>
      <c r="F234" s="67">
        <f t="shared" si="108"/>
        <v>0.4201388888888889</v>
      </c>
      <c r="G234">
        <v>1045</v>
      </c>
      <c r="H234" s="67">
        <f t="shared" si="109"/>
        <v>0.44791666666666669</v>
      </c>
      <c r="I234" s="44" t="str">
        <f t="shared" si="143"/>
        <v/>
      </c>
      <c r="J234" s="45">
        <f t="shared" si="144"/>
        <v>10.999999999999961</v>
      </c>
      <c r="K234" s="45">
        <f t="shared" si="145"/>
        <v>40.000000000000014</v>
      </c>
      <c r="L234" s="45">
        <f t="shared" si="146"/>
        <v>3</v>
      </c>
      <c r="M234" s="45">
        <f t="shared" ca="1" si="147"/>
        <v>811</v>
      </c>
      <c r="N234" s="45" t="str">
        <f t="shared" si="142"/>
        <v/>
      </c>
      <c r="O234" s="45">
        <f t="shared" si="148"/>
        <v>11.54999999999996</v>
      </c>
      <c r="P234" s="46">
        <f t="shared" si="149"/>
        <v>6.9766135184989588</v>
      </c>
      <c r="Q234" s="45">
        <f t="shared" si="150"/>
        <v>4.0000000000000018</v>
      </c>
      <c r="R234" s="45">
        <f t="shared" si="151"/>
        <v>15.549999999999962</v>
      </c>
      <c r="S234" s="46">
        <f t="shared" si="152"/>
        <v>10.976613518498961</v>
      </c>
    </row>
    <row r="235" spans="1:19" x14ac:dyDescent="0.25">
      <c r="B235"/>
      <c r="D235">
        <v>2</v>
      </c>
      <c r="E235">
        <v>1056</v>
      </c>
      <c r="F235" s="67">
        <f t="shared" si="108"/>
        <v>0.45555555555555555</v>
      </c>
      <c r="G235">
        <v>1107</v>
      </c>
      <c r="H235" s="67">
        <f t="shared" si="109"/>
        <v>0.46319444444444446</v>
      </c>
      <c r="I235" s="44" t="str">
        <f t="shared" si="143"/>
        <v/>
      </c>
      <c r="J235" s="45">
        <f t="shared" si="144"/>
        <v>11.000000000000041</v>
      </c>
      <c r="K235" s="45">
        <f t="shared" si="145"/>
        <v>11.000000000000041</v>
      </c>
      <c r="L235" s="45">
        <f t="shared" si="146"/>
        <v>4</v>
      </c>
      <c r="M235" s="45">
        <f t="shared" ca="1" si="147"/>
        <v>811</v>
      </c>
      <c r="N235" s="45" t="str">
        <f t="shared" si="142"/>
        <v/>
      </c>
      <c r="O235" s="45">
        <f t="shared" si="148"/>
        <v>561.00000000000205</v>
      </c>
      <c r="P235" s="46">
        <f t="shared" si="149"/>
        <v>275.56078620421471</v>
      </c>
      <c r="Q235" s="45">
        <f t="shared" si="150"/>
        <v>22.000000000000082</v>
      </c>
      <c r="R235" s="45">
        <f t="shared" si="151"/>
        <v>583.00000000000216</v>
      </c>
      <c r="S235" s="46">
        <f t="shared" si="152"/>
        <v>297.56078620421476</v>
      </c>
    </row>
    <row r="236" spans="1:19" x14ac:dyDescent="0.25">
      <c r="B236"/>
      <c r="D236">
        <v>100</v>
      </c>
      <c r="E236">
        <v>1118</v>
      </c>
      <c r="F236" s="67">
        <f t="shared" si="108"/>
        <v>0.47083333333333338</v>
      </c>
      <c r="G236">
        <v>1154</v>
      </c>
      <c r="H236" s="67">
        <f t="shared" si="109"/>
        <v>0.49583333333333335</v>
      </c>
      <c r="I236" s="44">
        <f t="shared" ref="I236" si="175">IF(OR(A237&lt;&gt;"",D237=""),H236+TIME(0,5,0),"")</f>
        <v>0.49930555555555556</v>
      </c>
      <c r="J236" s="45" t="str">
        <f t="shared" ref="J236" si="176">IF(AND(OR(AND(A236&lt;&gt;"",A237=""),AND(A236="",A237="")),D237&lt;&gt;""),(F237-H236)*1440,"")</f>
        <v/>
      </c>
      <c r="K236" s="45">
        <f t="shared" ref="K236" si="177">(H236-F236)*1440</f>
        <v>35.99999999999995</v>
      </c>
      <c r="L236" s="45">
        <f t="shared" ref="L236" si="178">IF(A236&lt;&gt;"",1,L235+1)</f>
        <v>5</v>
      </c>
      <c r="M236" s="45">
        <f t="shared" ref="M236" ca="1" si="179">OFFSET(B236,-L236+1,0)</f>
        <v>811</v>
      </c>
      <c r="N236" s="45">
        <f t="shared" ref="N236" ca="1" si="180">IF(I236&lt;&gt;"",(I236-VALUE(CONCATENATE(LEFT(M236,LEN(M236)-2),":",RIGHT(M236,2))))*1440,"")</f>
        <v>228</v>
      </c>
      <c r="O236" s="45">
        <f t="shared" ref="O236" si="181">IF(J236&lt;&gt;"",(D236+D237)*J236/2,D236*5/2)</f>
        <v>250</v>
      </c>
      <c r="P236" s="46">
        <f t="shared" ref="P236" si="182">IF(J236&lt;&gt;"",(D237-D236)*J236/LN((D237+0.000001)/(D236+0.000001)),-5*(D236-0.000001)/(LN(1/D236)-13.8155))</f>
        <v>27.143420404993254</v>
      </c>
      <c r="Q236" s="45">
        <f t="shared" ref="Q236" si="183">(D236*K236)</f>
        <v>3599.999999999995</v>
      </c>
      <c r="R236" s="45">
        <f t="shared" ref="R236" si="184">O236+Q236</f>
        <v>3849.999999999995</v>
      </c>
      <c r="S236" s="46">
        <f t="shared" ref="S236" si="185">P236+Q236</f>
        <v>3627.1434204049883</v>
      </c>
    </row>
    <row r="237" spans="1:19" x14ac:dyDescent="0.25">
      <c r="A237" s="77">
        <v>36230</v>
      </c>
      <c r="B237">
        <v>1308</v>
      </c>
      <c r="D237">
        <v>0.01</v>
      </c>
      <c r="E237">
        <v>1340</v>
      </c>
      <c r="F237" s="67">
        <f t="shared" si="108"/>
        <v>0.56944444444444442</v>
      </c>
      <c r="G237">
        <v>1342</v>
      </c>
      <c r="H237" s="67">
        <f t="shared" si="109"/>
        <v>0.5708333333333333</v>
      </c>
      <c r="I237" s="44" t="str">
        <f t="shared" si="143"/>
        <v/>
      </c>
      <c r="J237" s="45">
        <f t="shared" si="144"/>
        <v>12.000000000000117</v>
      </c>
      <c r="K237" s="45">
        <f t="shared" si="145"/>
        <v>1.9999999999999929</v>
      </c>
      <c r="L237" s="45">
        <f>IF(A237&lt;&gt;"",1,#REF!+1)</f>
        <v>1</v>
      </c>
      <c r="M237" s="45">
        <f t="shared" ca="1" si="147"/>
        <v>1308</v>
      </c>
      <c r="N237" s="45" t="str">
        <f t="shared" si="142"/>
        <v/>
      </c>
      <c r="O237" s="45">
        <f t="shared" si="148"/>
        <v>600.06000000000586</v>
      </c>
      <c r="P237" s="46">
        <f t="shared" si="149"/>
        <v>130.27672998597902</v>
      </c>
      <c r="Q237" s="45">
        <f t="shared" si="150"/>
        <v>1.9999999999999931E-2</v>
      </c>
      <c r="R237" s="45">
        <f t="shared" si="151"/>
        <v>600.08000000000584</v>
      </c>
      <c r="S237" s="46">
        <f t="shared" si="152"/>
        <v>130.29672998597903</v>
      </c>
    </row>
    <row r="238" spans="1:19" x14ac:dyDescent="0.25">
      <c r="B238"/>
      <c r="D238">
        <v>100</v>
      </c>
      <c r="E238">
        <v>1354</v>
      </c>
      <c r="F238" s="67">
        <f t="shared" si="108"/>
        <v>0.57916666666666672</v>
      </c>
      <c r="G238">
        <v>1433</v>
      </c>
      <c r="H238" s="67">
        <f t="shared" si="109"/>
        <v>0.60625000000000007</v>
      </c>
      <c r="I238" s="44">
        <f t="shared" si="143"/>
        <v>0.60972222222222228</v>
      </c>
      <c r="J238" s="45" t="str">
        <f t="shared" si="144"/>
        <v/>
      </c>
      <c r="K238" s="45">
        <f t="shared" si="145"/>
        <v>39.000000000000021</v>
      </c>
      <c r="L238" s="45">
        <f t="shared" si="146"/>
        <v>2</v>
      </c>
      <c r="M238" s="45">
        <f t="shared" ca="1" si="147"/>
        <v>1308</v>
      </c>
      <c r="N238" s="45">
        <f t="shared" ref="N238:N262" ca="1" si="186">IF(I238&lt;&gt;"",(I238-VALUE(CONCATENATE(LEFT(M238,LEN(M238)-2),":",RIGHT(M238,2))))*1440,"")</f>
        <v>90.000000000000156</v>
      </c>
      <c r="O238" s="45">
        <f t="shared" si="148"/>
        <v>250</v>
      </c>
      <c r="P238" s="46">
        <f t="shared" si="149"/>
        <v>27.143420404993254</v>
      </c>
      <c r="Q238" s="45">
        <f t="shared" si="150"/>
        <v>3900.0000000000023</v>
      </c>
      <c r="R238" s="45">
        <f t="shared" si="151"/>
        <v>4150.0000000000018</v>
      </c>
      <c r="S238" s="46">
        <f t="shared" si="152"/>
        <v>3927.1434204049956</v>
      </c>
    </row>
    <row r="239" spans="1:19" x14ac:dyDescent="0.25">
      <c r="A239" s="77">
        <v>36236</v>
      </c>
      <c r="B239">
        <v>857</v>
      </c>
      <c r="D239">
        <v>0.01</v>
      </c>
      <c r="E239">
        <v>958</v>
      </c>
      <c r="F239" s="67">
        <f t="shared" si="108"/>
        <v>0.4152777777777778</v>
      </c>
      <c r="G239">
        <v>1004</v>
      </c>
      <c r="H239" s="67">
        <f t="shared" si="109"/>
        <v>0.41944444444444445</v>
      </c>
      <c r="I239" s="44" t="str">
        <f t="shared" ref="I239:I262" si="187">IF(OR(A240&lt;&gt;"",D240=""),H239+TIME(0,5,0),"")</f>
        <v/>
      </c>
      <c r="J239" s="45">
        <f t="shared" ref="J239:J262" si="188">IF(AND(OR(AND(A239&lt;&gt;"",A240=""),AND(A239="",A240="")),D240&lt;&gt;""),(F240-H239)*1440,"")</f>
        <v>4.9999999999999822</v>
      </c>
      <c r="K239" s="45">
        <f t="shared" ref="K239:K262" si="189">(H239-F239)*1440</f>
        <v>5.9999999999999787</v>
      </c>
      <c r="L239" s="45">
        <f t="shared" ref="L239:L262" si="190">IF(A239&lt;&gt;"",1,L238+1)</f>
        <v>1</v>
      </c>
      <c r="M239" s="45">
        <f t="shared" ref="M239:M262" ca="1" si="191">OFFSET(B239,-L239+1,0)</f>
        <v>857</v>
      </c>
      <c r="N239" s="45" t="str">
        <f t="shared" si="186"/>
        <v/>
      </c>
      <c r="O239" s="45">
        <f t="shared" ref="O239:O262" si="192">IF(J239&lt;&gt;"",(D239+D240)*J239/2,D239*5/2)</f>
        <v>0.27499999999999902</v>
      </c>
      <c r="P239" s="46">
        <f t="shared" ref="P239:P262" si="193">IF(J239&lt;&gt;"",(D240-D239)*J239/LN((D240+0.000001)/(D239+0.000001)),-5*(D239-0.000001)/(LN(1/D239)-13.8155))</f>
        <v>0.19544015550863911</v>
      </c>
      <c r="Q239" s="45">
        <f t="shared" ref="Q239:Q262" si="194">(D239*K239)</f>
        <v>5.999999999999979E-2</v>
      </c>
      <c r="R239" s="45">
        <f t="shared" ref="R239:R262" si="195">O239+Q239</f>
        <v>0.3349999999999988</v>
      </c>
      <c r="S239" s="46">
        <f t="shared" ref="S239:S262" si="196">P239+Q239</f>
        <v>0.25544015550863891</v>
      </c>
    </row>
    <row r="240" spans="1:19" x14ac:dyDescent="0.25">
      <c r="B240"/>
      <c r="D240">
        <v>0.1</v>
      </c>
      <c r="E240">
        <v>1009</v>
      </c>
      <c r="F240" s="67">
        <f t="shared" si="108"/>
        <v>0.42291666666666666</v>
      </c>
      <c r="G240">
        <v>1047</v>
      </c>
      <c r="H240" s="67">
        <f t="shared" si="109"/>
        <v>0.44930555555555557</v>
      </c>
      <c r="I240" s="44" t="str">
        <f t="shared" si="187"/>
        <v/>
      </c>
      <c r="J240" s="45">
        <f t="shared" si="188"/>
        <v>9.9999999999999645</v>
      </c>
      <c r="K240" s="45">
        <f t="shared" si="189"/>
        <v>38.000000000000028</v>
      </c>
      <c r="L240" s="45">
        <f t="shared" si="190"/>
        <v>2</v>
      </c>
      <c r="M240" s="45">
        <f t="shared" ca="1" si="191"/>
        <v>857</v>
      </c>
      <c r="N240" s="45" t="str">
        <f t="shared" si="186"/>
        <v/>
      </c>
      <c r="O240" s="45">
        <f t="shared" si="192"/>
        <v>500.49999999999818</v>
      </c>
      <c r="P240" s="46">
        <f t="shared" si="193"/>
        <v>144.62027162266273</v>
      </c>
      <c r="Q240" s="45">
        <f t="shared" si="194"/>
        <v>3.8000000000000029</v>
      </c>
      <c r="R240" s="45">
        <f t="shared" si="195"/>
        <v>504.29999999999819</v>
      </c>
      <c r="S240" s="46">
        <f t="shared" si="196"/>
        <v>148.42027162266274</v>
      </c>
    </row>
    <row r="241" spans="1:19" x14ac:dyDescent="0.25">
      <c r="B241"/>
      <c r="D241">
        <v>100</v>
      </c>
      <c r="E241">
        <v>1057</v>
      </c>
      <c r="F241" s="67">
        <f t="shared" si="108"/>
        <v>0.45624999999999999</v>
      </c>
      <c r="G241">
        <v>1128</v>
      </c>
      <c r="H241" s="67">
        <f t="shared" si="109"/>
        <v>0.4777777777777778</v>
      </c>
      <c r="I241" s="44" t="str">
        <f t="shared" si="187"/>
        <v/>
      </c>
      <c r="J241" s="45">
        <f t="shared" si="188"/>
        <v>9.9999999999999645</v>
      </c>
      <c r="K241" s="45">
        <f t="shared" si="189"/>
        <v>31.00000000000005</v>
      </c>
      <c r="L241" s="45">
        <f t="shared" si="190"/>
        <v>3</v>
      </c>
      <c r="M241" s="45">
        <f t="shared" ca="1" si="191"/>
        <v>857</v>
      </c>
      <c r="N241" s="45" t="str">
        <f t="shared" si="186"/>
        <v/>
      </c>
      <c r="O241" s="45">
        <f t="shared" si="192"/>
        <v>500.49999999999818</v>
      </c>
      <c r="P241" s="46">
        <f t="shared" si="193"/>
        <v>144.62027162266273</v>
      </c>
      <c r="Q241" s="45">
        <f t="shared" si="194"/>
        <v>3100.000000000005</v>
      </c>
      <c r="R241" s="45">
        <f t="shared" si="195"/>
        <v>3600.5000000000032</v>
      </c>
      <c r="S241" s="46">
        <f t="shared" si="196"/>
        <v>3244.6202716226676</v>
      </c>
    </row>
    <row r="242" spans="1:19" x14ac:dyDescent="0.25">
      <c r="B242"/>
      <c r="D242">
        <v>0.1</v>
      </c>
      <c r="E242">
        <v>1138</v>
      </c>
      <c r="F242" s="67">
        <f t="shared" si="108"/>
        <v>0.48472222222222222</v>
      </c>
      <c r="G242">
        <v>1145</v>
      </c>
      <c r="H242" s="67">
        <f t="shared" si="109"/>
        <v>0.48958333333333331</v>
      </c>
      <c r="I242" s="44">
        <f t="shared" si="187"/>
        <v>0.49305555555555552</v>
      </c>
      <c r="J242" s="45" t="str">
        <f t="shared" si="188"/>
        <v/>
      </c>
      <c r="K242" s="45">
        <f t="shared" si="189"/>
        <v>6.9999999999999751</v>
      </c>
      <c r="L242" s="45">
        <f t="shared" si="190"/>
        <v>4</v>
      </c>
      <c r="M242" s="45">
        <f t="shared" ca="1" si="191"/>
        <v>857</v>
      </c>
      <c r="N242" s="45">
        <f t="shared" ca="1" si="186"/>
        <v>173.00000000000003</v>
      </c>
      <c r="O242" s="45">
        <f t="shared" si="192"/>
        <v>0.25</v>
      </c>
      <c r="P242" s="46">
        <f t="shared" si="193"/>
        <v>4.342905372259271E-2</v>
      </c>
      <c r="Q242" s="45">
        <f t="shared" si="194"/>
        <v>0.69999999999999751</v>
      </c>
      <c r="R242" s="45">
        <f t="shared" si="195"/>
        <v>0.94999999999999751</v>
      </c>
      <c r="S242" s="46">
        <f t="shared" si="196"/>
        <v>0.74342905372259027</v>
      </c>
    </row>
    <row r="243" spans="1:19" x14ac:dyDescent="0.25">
      <c r="A243" s="77">
        <v>36236</v>
      </c>
      <c r="B243">
        <v>1435</v>
      </c>
      <c r="D243">
        <v>0.01</v>
      </c>
      <c r="E243">
        <v>1559</v>
      </c>
      <c r="F243" s="67">
        <f t="shared" si="108"/>
        <v>0.66597222222222219</v>
      </c>
      <c r="G243">
        <v>1605</v>
      </c>
      <c r="H243" s="67">
        <f t="shared" si="109"/>
        <v>0.67013888888888884</v>
      </c>
      <c r="I243" s="44" t="str">
        <f t="shared" si="187"/>
        <v/>
      </c>
      <c r="J243" s="45">
        <f t="shared" si="188"/>
        <v>6.9999999999999751</v>
      </c>
      <c r="K243" s="45">
        <f t="shared" si="189"/>
        <v>5.9999999999999787</v>
      </c>
      <c r="L243" s="45">
        <f t="shared" si="190"/>
        <v>1</v>
      </c>
      <c r="M243" s="45">
        <f t="shared" ca="1" si="191"/>
        <v>1435</v>
      </c>
      <c r="N243" s="45" t="str">
        <f t="shared" si="186"/>
        <v/>
      </c>
      <c r="O243" s="45">
        <f t="shared" si="192"/>
        <v>0.38499999999999862</v>
      </c>
      <c r="P243" s="46">
        <f t="shared" si="193"/>
        <v>0.27361621771209477</v>
      </c>
      <c r="Q243" s="45">
        <f t="shared" si="194"/>
        <v>5.999999999999979E-2</v>
      </c>
      <c r="R243" s="45">
        <f t="shared" si="195"/>
        <v>0.4449999999999984</v>
      </c>
      <c r="S243" s="46">
        <f t="shared" si="196"/>
        <v>0.33361621771209454</v>
      </c>
    </row>
    <row r="244" spans="1:19" x14ac:dyDescent="0.25">
      <c r="B244"/>
      <c r="D244">
        <v>0.1</v>
      </c>
      <c r="E244">
        <v>1612</v>
      </c>
      <c r="F244" s="67">
        <f t="shared" si="108"/>
        <v>0.67499999999999993</v>
      </c>
      <c r="G244">
        <v>1615</v>
      </c>
      <c r="H244" s="67">
        <f t="shared" si="109"/>
        <v>0.67708333333333337</v>
      </c>
      <c r="I244" s="44">
        <f t="shared" si="187"/>
        <v>0.68055555555555558</v>
      </c>
      <c r="J244" s="45" t="str">
        <f t="shared" si="188"/>
        <v/>
      </c>
      <c r="K244" s="45">
        <f t="shared" si="189"/>
        <v>3.0000000000001492</v>
      </c>
      <c r="L244" s="45">
        <f t="shared" si="190"/>
        <v>2</v>
      </c>
      <c r="M244" s="45">
        <f t="shared" ca="1" si="191"/>
        <v>1435</v>
      </c>
      <c r="N244" s="45">
        <f t="shared" ca="1" si="186"/>
        <v>104.99999999999994</v>
      </c>
      <c r="O244" s="45">
        <f t="shared" si="192"/>
        <v>0.25</v>
      </c>
      <c r="P244" s="46">
        <f t="shared" si="193"/>
        <v>4.342905372259271E-2</v>
      </c>
      <c r="Q244" s="45">
        <f t="shared" si="194"/>
        <v>0.30000000000001492</v>
      </c>
      <c r="R244" s="45">
        <f t="shared" si="195"/>
        <v>0.55000000000001492</v>
      </c>
      <c r="S244" s="46">
        <f t="shared" si="196"/>
        <v>0.34342905372260762</v>
      </c>
    </row>
    <row r="245" spans="1:19" x14ac:dyDescent="0.25">
      <c r="A245" s="77">
        <v>36237</v>
      </c>
      <c r="B245">
        <v>1233</v>
      </c>
      <c r="D245">
        <v>0.01</v>
      </c>
      <c r="E245">
        <v>1343</v>
      </c>
      <c r="F245" s="67">
        <f t="shared" si="108"/>
        <v>0.57152777777777775</v>
      </c>
      <c r="G245">
        <v>1350</v>
      </c>
      <c r="H245" s="67">
        <f t="shared" si="109"/>
        <v>0.57638888888888895</v>
      </c>
      <c r="I245" s="44" t="str">
        <f t="shared" si="187"/>
        <v/>
      </c>
      <c r="J245" s="45">
        <f t="shared" si="188"/>
        <v>5.9999999999999787</v>
      </c>
      <c r="K245" s="45">
        <f t="shared" si="189"/>
        <v>7.000000000000135</v>
      </c>
      <c r="L245" s="45">
        <f t="shared" si="190"/>
        <v>1</v>
      </c>
      <c r="M245" s="45">
        <f t="shared" ca="1" si="191"/>
        <v>1233</v>
      </c>
      <c r="N245" s="45" t="str">
        <f t="shared" si="186"/>
        <v/>
      </c>
      <c r="O245" s="45">
        <f t="shared" si="192"/>
        <v>0.32999999999999885</v>
      </c>
      <c r="P245" s="46">
        <f t="shared" si="193"/>
        <v>0.23452818661036695</v>
      </c>
      <c r="Q245" s="45">
        <f t="shared" si="194"/>
        <v>7.0000000000001353E-2</v>
      </c>
      <c r="R245" s="45">
        <f t="shared" si="195"/>
        <v>0.40000000000000019</v>
      </c>
      <c r="S245" s="46">
        <f t="shared" si="196"/>
        <v>0.30452818661036829</v>
      </c>
    </row>
    <row r="246" spans="1:19" x14ac:dyDescent="0.25">
      <c r="B246"/>
      <c r="D246">
        <v>0.1</v>
      </c>
      <c r="E246">
        <v>1356</v>
      </c>
      <c r="F246" s="67">
        <f t="shared" si="108"/>
        <v>0.5805555555555556</v>
      </c>
      <c r="G246">
        <v>1402</v>
      </c>
      <c r="H246" s="67">
        <f t="shared" si="109"/>
        <v>0.58472222222222225</v>
      </c>
      <c r="I246" s="44">
        <f t="shared" si="187"/>
        <v>0.58819444444444446</v>
      </c>
      <c r="J246" s="45" t="str">
        <f t="shared" si="188"/>
        <v/>
      </c>
      <c r="K246" s="45">
        <f t="shared" si="189"/>
        <v>5.9999999999999787</v>
      </c>
      <c r="L246" s="45">
        <f t="shared" si="190"/>
        <v>2</v>
      </c>
      <c r="M246" s="45">
        <f t="shared" ca="1" si="191"/>
        <v>1233</v>
      </c>
      <c r="N246" s="45">
        <f t="shared" ca="1" si="186"/>
        <v>93.999999999999986</v>
      </c>
      <c r="O246" s="45">
        <f t="shared" si="192"/>
        <v>0.25</v>
      </c>
      <c r="P246" s="46">
        <f t="shared" si="193"/>
        <v>4.342905372259271E-2</v>
      </c>
      <c r="Q246" s="45">
        <f t="shared" si="194"/>
        <v>0.59999999999999787</v>
      </c>
      <c r="R246" s="45">
        <f t="shared" si="195"/>
        <v>0.84999999999999787</v>
      </c>
      <c r="S246" s="46">
        <f t="shared" si="196"/>
        <v>0.64342905372259063</v>
      </c>
    </row>
    <row r="247" spans="1:19" x14ac:dyDescent="0.25">
      <c r="A247" s="77">
        <v>36237</v>
      </c>
      <c r="B247">
        <v>1421</v>
      </c>
      <c r="D247">
        <v>0.01</v>
      </c>
      <c r="E247">
        <v>1552</v>
      </c>
      <c r="F247" s="67">
        <f t="shared" si="108"/>
        <v>0.66111111111111109</v>
      </c>
      <c r="G247">
        <v>1600</v>
      </c>
      <c r="H247" s="67">
        <f t="shared" si="109"/>
        <v>0.66666666666666663</v>
      </c>
      <c r="I247" s="44">
        <f t="shared" si="187"/>
        <v>0.67013888888888884</v>
      </c>
      <c r="J247" s="45" t="str">
        <f t="shared" si="188"/>
        <v/>
      </c>
      <c r="K247" s="45">
        <f t="shared" si="189"/>
        <v>7.9999999999999716</v>
      </c>
      <c r="L247" s="45">
        <f t="shared" si="190"/>
        <v>1</v>
      </c>
      <c r="M247" s="45">
        <f t="shared" ca="1" si="191"/>
        <v>1421</v>
      </c>
      <c r="N247" s="45">
        <f t="shared" ca="1" si="186"/>
        <v>103.99999999999994</v>
      </c>
      <c r="O247" s="45">
        <f t="shared" si="192"/>
        <v>2.5000000000000001E-2</v>
      </c>
      <c r="P247" s="46">
        <f t="shared" si="193"/>
        <v>5.4281443780592247E-3</v>
      </c>
      <c r="Q247" s="45">
        <f t="shared" si="194"/>
        <v>7.9999999999999724E-2</v>
      </c>
      <c r="R247" s="45">
        <f t="shared" si="195"/>
        <v>0.10499999999999973</v>
      </c>
      <c r="S247" s="46">
        <f t="shared" si="196"/>
        <v>8.5428144378058943E-2</v>
      </c>
    </row>
    <row r="248" spans="1:19" x14ac:dyDescent="0.25">
      <c r="A248" s="77">
        <v>36238</v>
      </c>
      <c r="B248">
        <v>808</v>
      </c>
      <c r="D248">
        <v>0.01</v>
      </c>
      <c r="E248">
        <v>843</v>
      </c>
      <c r="F248" s="67">
        <f t="shared" si="108"/>
        <v>0.36319444444444443</v>
      </c>
      <c r="G248">
        <v>846</v>
      </c>
      <c r="H248" s="67">
        <f t="shared" si="109"/>
        <v>0.36527777777777781</v>
      </c>
      <c r="I248" s="44" t="str">
        <f t="shared" si="187"/>
        <v/>
      </c>
      <c r="J248" s="45">
        <f t="shared" si="188"/>
        <v>5.9999999999999787</v>
      </c>
      <c r="K248" s="45">
        <f t="shared" si="189"/>
        <v>3.0000000000000693</v>
      </c>
      <c r="L248" s="45">
        <f t="shared" si="190"/>
        <v>1</v>
      </c>
      <c r="M248" s="45">
        <f t="shared" ca="1" si="191"/>
        <v>808</v>
      </c>
      <c r="N248" s="45" t="str">
        <f t="shared" si="186"/>
        <v/>
      </c>
      <c r="O248" s="45">
        <f t="shared" si="192"/>
        <v>0.32999999999999885</v>
      </c>
      <c r="P248" s="46">
        <f t="shared" si="193"/>
        <v>0.23452818661036695</v>
      </c>
      <c r="Q248" s="45">
        <f t="shared" si="194"/>
        <v>3.0000000000000693E-2</v>
      </c>
      <c r="R248" s="45">
        <f t="shared" si="195"/>
        <v>0.35999999999999954</v>
      </c>
      <c r="S248" s="46">
        <f t="shared" si="196"/>
        <v>0.26452818661036764</v>
      </c>
    </row>
    <row r="249" spans="1:19" x14ac:dyDescent="0.25">
      <c r="B249"/>
      <c r="D249">
        <v>0.1</v>
      </c>
      <c r="E249">
        <v>852</v>
      </c>
      <c r="F249" s="67">
        <f t="shared" si="108"/>
        <v>0.36944444444444446</v>
      </c>
      <c r="G249">
        <v>1009</v>
      </c>
      <c r="H249" s="67">
        <f t="shared" si="109"/>
        <v>0.42291666666666666</v>
      </c>
      <c r="I249" s="44">
        <f t="shared" si="187"/>
        <v>0.42638888888888887</v>
      </c>
      <c r="J249" s="45" t="str">
        <f t="shared" si="188"/>
        <v/>
      </c>
      <c r="K249" s="45">
        <f t="shared" si="189"/>
        <v>76.999999999999972</v>
      </c>
      <c r="L249" s="45">
        <f t="shared" si="190"/>
        <v>2</v>
      </c>
      <c r="M249" s="45">
        <f t="shared" ca="1" si="191"/>
        <v>808</v>
      </c>
      <c r="N249" s="45">
        <f t="shared" ca="1" si="186"/>
        <v>126.00000000000003</v>
      </c>
      <c r="O249" s="45">
        <f t="shared" si="192"/>
        <v>0.25</v>
      </c>
      <c r="P249" s="46">
        <f t="shared" si="193"/>
        <v>4.342905372259271E-2</v>
      </c>
      <c r="Q249" s="45">
        <f t="shared" si="194"/>
        <v>7.6999999999999975</v>
      </c>
      <c r="R249" s="45">
        <f t="shared" si="195"/>
        <v>7.9499999999999975</v>
      </c>
      <c r="S249" s="46">
        <f t="shared" si="196"/>
        <v>7.7434290537225898</v>
      </c>
    </row>
    <row r="250" spans="1:19" x14ac:dyDescent="0.25">
      <c r="A250" s="77">
        <v>36242</v>
      </c>
      <c r="B250">
        <v>1150</v>
      </c>
      <c r="D250">
        <v>0.01</v>
      </c>
      <c r="E250">
        <v>1238</v>
      </c>
      <c r="F250" s="67">
        <f t="shared" si="108"/>
        <v>0.52638888888888891</v>
      </c>
      <c r="G250">
        <v>1241</v>
      </c>
      <c r="H250" s="67">
        <f t="shared" si="109"/>
        <v>0.52847222222222223</v>
      </c>
      <c r="I250" s="44" t="str">
        <f t="shared" si="187"/>
        <v/>
      </c>
      <c r="J250" s="45">
        <f t="shared" si="188"/>
        <v>12.999999999999954</v>
      </c>
      <c r="K250" s="45">
        <f t="shared" si="189"/>
        <v>2.9999999999999893</v>
      </c>
      <c r="L250" s="45">
        <f t="shared" si="190"/>
        <v>1</v>
      </c>
      <c r="M250" s="45">
        <f t="shared" ca="1" si="191"/>
        <v>1150</v>
      </c>
      <c r="N250" s="45" t="str">
        <f t="shared" si="186"/>
        <v/>
      </c>
      <c r="O250" s="45">
        <f t="shared" si="192"/>
        <v>650.06499999999767</v>
      </c>
      <c r="P250" s="46">
        <f t="shared" si="193"/>
        <v>141.13312415147539</v>
      </c>
      <c r="Q250" s="45">
        <f t="shared" si="194"/>
        <v>2.9999999999999895E-2</v>
      </c>
      <c r="R250" s="45">
        <f t="shared" si="195"/>
        <v>650.09499999999764</v>
      </c>
      <c r="S250" s="46">
        <f t="shared" si="196"/>
        <v>141.16312415147539</v>
      </c>
    </row>
    <row r="251" spans="1:19" x14ac:dyDescent="0.25">
      <c r="B251"/>
      <c r="D251">
        <v>100</v>
      </c>
      <c r="E251">
        <v>1254</v>
      </c>
      <c r="F251" s="67">
        <f t="shared" si="108"/>
        <v>0.53749999999999998</v>
      </c>
      <c r="G251">
        <v>1339</v>
      </c>
      <c r="H251" s="67">
        <f t="shared" si="109"/>
        <v>0.56874999999999998</v>
      </c>
      <c r="I251" s="44">
        <f t="shared" si="187"/>
        <v>0.57222222222222219</v>
      </c>
      <c r="J251" s="45" t="str">
        <f t="shared" si="188"/>
        <v/>
      </c>
      <c r="K251" s="45">
        <f t="shared" si="189"/>
        <v>45</v>
      </c>
      <c r="L251" s="45">
        <f t="shared" si="190"/>
        <v>2</v>
      </c>
      <c r="M251" s="45">
        <f t="shared" ca="1" si="191"/>
        <v>1150</v>
      </c>
      <c r="N251" s="45">
        <f t="shared" ca="1" si="186"/>
        <v>113.99999999999991</v>
      </c>
      <c r="O251" s="45">
        <f t="shared" si="192"/>
        <v>250</v>
      </c>
      <c r="P251" s="46">
        <f t="shared" si="193"/>
        <v>27.143420404993254</v>
      </c>
      <c r="Q251" s="45">
        <f t="shared" si="194"/>
        <v>4500</v>
      </c>
      <c r="R251" s="45">
        <f t="shared" si="195"/>
        <v>4750</v>
      </c>
      <c r="S251" s="46">
        <f t="shared" si="196"/>
        <v>4527.1434204049929</v>
      </c>
    </row>
    <row r="252" spans="1:19" x14ac:dyDescent="0.25">
      <c r="A252" s="77">
        <v>36248</v>
      </c>
      <c r="B252">
        <v>1039</v>
      </c>
      <c r="D252">
        <v>0.01</v>
      </c>
      <c r="E252">
        <v>1214</v>
      </c>
      <c r="F252" s="67">
        <f t="shared" si="108"/>
        <v>0.50972222222222219</v>
      </c>
      <c r="G252">
        <v>1216</v>
      </c>
      <c r="H252" s="67">
        <f t="shared" si="109"/>
        <v>0.51111111111111118</v>
      </c>
      <c r="I252" s="44" t="str">
        <f t="shared" si="187"/>
        <v/>
      </c>
      <c r="J252" s="45">
        <f t="shared" si="188"/>
        <v>8.9999999999998082</v>
      </c>
      <c r="K252" s="45">
        <f t="shared" si="189"/>
        <v>2.0000000000001528</v>
      </c>
      <c r="L252" s="45">
        <f t="shared" si="190"/>
        <v>1</v>
      </c>
      <c r="M252" s="45">
        <f t="shared" ca="1" si="191"/>
        <v>1039</v>
      </c>
      <c r="N252" s="45" t="str">
        <f t="shared" si="186"/>
        <v/>
      </c>
      <c r="O252" s="45">
        <f t="shared" si="192"/>
        <v>45.044999999999035</v>
      </c>
      <c r="P252" s="46">
        <f t="shared" si="193"/>
        <v>13.015993850603913</v>
      </c>
      <c r="Q252" s="45">
        <f t="shared" si="194"/>
        <v>2.0000000000001527E-2</v>
      </c>
      <c r="R252" s="45">
        <f t="shared" si="195"/>
        <v>45.064999999999038</v>
      </c>
      <c r="S252" s="46">
        <f t="shared" si="196"/>
        <v>13.035993850603914</v>
      </c>
    </row>
    <row r="253" spans="1:19" x14ac:dyDescent="0.25">
      <c r="B253"/>
      <c r="D253">
        <v>10</v>
      </c>
      <c r="E253">
        <v>1225</v>
      </c>
      <c r="F253" s="67">
        <f t="shared" si="108"/>
        <v>0.51736111111111105</v>
      </c>
      <c r="G253">
        <v>1228</v>
      </c>
      <c r="H253" s="67">
        <f t="shared" si="109"/>
        <v>0.51944444444444449</v>
      </c>
      <c r="I253" s="44" t="str">
        <f t="shared" si="187"/>
        <v/>
      </c>
      <c r="J253" s="45">
        <f t="shared" si="188"/>
        <v>7.9999999999999716</v>
      </c>
      <c r="K253" s="45">
        <f t="shared" si="189"/>
        <v>3.0000000000001492</v>
      </c>
      <c r="L253" s="45">
        <f t="shared" si="190"/>
        <v>2</v>
      </c>
      <c r="M253" s="45">
        <f t="shared" ca="1" si="191"/>
        <v>1039</v>
      </c>
      <c r="N253" s="45" t="str">
        <f t="shared" si="186"/>
        <v/>
      </c>
      <c r="O253" s="45">
        <f t="shared" si="192"/>
        <v>759.99999999999727</v>
      </c>
      <c r="P253" s="46">
        <f t="shared" si="193"/>
        <v>470.52772388996607</v>
      </c>
      <c r="Q253" s="45">
        <f t="shared" si="194"/>
        <v>30.000000000001492</v>
      </c>
      <c r="R253" s="45">
        <f t="shared" si="195"/>
        <v>789.99999999999875</v>
      </c>
      <c r="S253" s="46">
        <f t="shared" si="196"/>
        <v>500.52772388996755</v>
      </c>
    </row>
    <row r="254" spans="1:19" x14ac:dyDescent="0.25">
      <c r="B254"/>
      <c r="D254">
        <v>180</v>
      </c>
      <c r="E254">
        <v>1236</v>
      </c>
      <c r="F254" s="67">
        <f t="shared" si="108"/>
        <v>0.52500000000000002</v>
      </c>
      <c r="G254">
        <v>1436</v>
      </c>
      <c r="H254" s="67">
        <f t="shared" si="109"/>
        <v>0.60833333333333328</v>
      </c>
      <c r="I254" s="44">
        <f t="shared" si="187"/>
        <v>0.61180555555555549</v>
      </c>
      <c r="J254" s="45" t="str">
        <f t="shared" si="188"/>
        <v/>
      </c>
      <c r="K254" s="45">
        <f t="shared" si="189"/>
        <v>119.99999999999989</v>
      </c>
      <c r="L254" s="45">
        <f t="shared" si="190"/>
        <v>3</v>
      </c>
      <c r="M254" s="45">
        <f t="shared" ca="1" si="191"/>
        <v>1039</v>
      </c>
      <c r="N254" s="45">
        <f t="shared" ca="1" si="186"/>
        <v>241.99999999999986</v>
      </c>
      <c r="O254" s="45">
        <f t="shared" si="192"/>
        <v>450</v>
      </c>
      <c r="P254" s="46">
        <f t="shared" si="193"/>
        <v>47.347346607878421</v>
      </c>
      <c r="Q254" s="45">
        <f t="shared" si="194"/>
        <v>21599.999999999978</v>
      </c>
      <c r="R254" s="45">
        <f t="shared" si="195"/>
        <v>22049.999999999978</v>
      </c>
      <c r="S254" s="46">
        <f t="shared" si="196"/>
        <v>21647.347346607858</v>
      </c>
    </row>
    <row r="255" spans="1:19" x14ac:dyDescent="0.25">
      <c r="A255" s="77">
        <v>36249</v>
      </c>
      <c r="B255">
        <v>1150</v>
      </c>
      <c r="D255">
        <v>0.01</v>
      </c>
      <c r="E255">
        <v>1231</v>
      </c>
      <c r="F255" s="67">
        <f t="shared" ref="F255:F262" si="197">VALUE(CONCATENATE(LEFT(E255,LEN(E255)-2),":",RIGHT(E255,2)))</f>
        <v>0.52152777777777781</v>
      </c>
      <c r="G255">
        <v>1234</v>
      </c>
      <c r="H255" s="67">
        <f t="shared" ref="H255:H262" si="198">VALUE(CONCATENATE(LEFT(G255,LEN(G255)-2),":",RIGHT(G255,2)))</f>
        <v>0.52361111111111114</v>
      </c>
      <c r="I255" s="44" t="str">
        <f t="shared" si="187"/>
        <v/>
      </c>
      <c r="J255" s="45">
        <f t="shared" si="188"/>
        <v>9.9999999999999645</v>
      </c>
      <c r="K255" s="45">
        <f t="shared" si="189"/>
        <v>2.9999999999999893</v>
      </c>
      <c r="L255" s="45">
        <f t="shared" si="190"/>
        <v>1</v>
      </c>
      <c r="M255" s="45">
        <f t="shared" ca="1" si="191"/>
        <v>1150</v>
      </c>
      <c r="N255" s="45" t="str">
        <f t="shared" si="186"/>
        <v/>
      </c>
      <c r="O255" s="45">
        <f t="shared" si="192"/>
        <v>50.04999999999982</v>
      </c>
      <c r="P255" s="46">
        <f t="shared" si="193"/>
        <v>14.462215389560159</v>
      </c>
      <c r="Q255" s="45">
        <f t="shared" si="194"/>
        <v>2.9999999999999895E-2</v>
      </c>
      <c r="R255" s="45">
        <f t="shared" si="195"/>
        <v>50.079999999999821</v>
      </c>
      <c r="S255" s="46">
        <f t="shared" si="196"/>
        <v>14.492215389560158</v>
      </c>
    </row>
    <row r="256" spans="1:19" x14ac:dyDescent="0.25">
      <c r="B256"/>
      <c r="D256">
        <v>10</v>
      </c>
      <c r="E256">
        <v>1244</v>
      </c>
      <c r="F256" s="67">
        <f t="shared" si="197"/>
        <v>0.53055555555555556</v>
      </c>
      <c r="G256">
        <v>1246</v>
      </c>
      <c r="H256" s="67">
        <f t="shared" si="198"/>
        <v>0.53194444444444444</v>
      </c>
      <c r="I256" s="44" t="str">
        <f t="shared" si="187"/>
        <v/>
      </c>
      <c r="J256" s="45">
        <f t="shared" si="188"/>
        <v>6.9999999999999751</v>
      </c>
      <c r="K256" s="45">
        <f t="shared" si="189"/>
        <v>1.9999999999999929</v>
      </c>
      <c r="L256" s="45">
        <f t="shared" si="190"/>
        <v>2</v>
      </c>
      <c r="M256" s="45">
        <f t="shared" ca="1" si="191"/>
        <v>1150</v>
      </c>
      <c r="N256" s="45" t="str">
        <f t="shared" si="186"/>
        <v/>
      </c>
      <c r="O256" s="45">
        <f t="shared" si="192"/>
        <v>664.99999999999761</v>
      </c>
      <c r="P256" s="46">
        <f t="shared" si="193"/>
        <v>411.71175840372024</v>
      </c>
      <c r="Q256" s="45">
        <f t="shared" si="194"/>
        <v>19.999999999999929</v>
      </c>
      <c r="R256" s="45">
        <f t="shared" si="195"/>
        <v>684.9999999999975</v>
      </c>
      <c r="S256" s="46">
        <f t="shared" si="196"/>
        <v>431.71175840372018</v>
      </c>
    </row>
    <row r="257" spans="1:19" x14ac:dyDescent="0.25">
      <c r="B257"/>
      <c r="D257">
        <v>180</v>
      </c>
      <c r="E257">
        <v>1253</v>
      </c>
      <c r="F257" s="67">
        <f t="shared" si="197"/>
        <v>0.53680555555555554</v>
      </c>
      <c r="G257">
        <v>1430</v>
      </c>
      <c r="H257" s="67">
        <f t="shared" si="198"/>
        <v>0.60416666666666663</v>
      </c>
      <c r="I257" s="44">
        <f t="shared" si="187"/>
        <v>0.60763888888888884</v>
      </c>
      <c r="J257" s="45" t="str">
        <f t="shared" si="188"/>
        <v/>
      </c>
      <c r="K257" s="45">
        <f t="shared" si="189"/>
        <v>96.999999999999972</v>
      </c>
      <c r="L257" s="45">
        <f t="shared" si="190"/>
        <v>3</v>
      </c>
      <c r="M257" s="45">
        <f t="shared" ca="1" si="191"/>
        <v>1150</v>
      </c>
      <c r="N257" s="45">
        <f t="shared" ca="1" si="186"/>
        <v>164.99999999999989</v>
      </c>
      <c r="O257" s="45">
        <f t="shared" si="192"/>
        <v>450</v>
      </c>
      <c r="P257" s="46">
        <f t="shared" si="193"/>
        <v>47.347346607878421</v>
      </c>
      <c r="Q257" s="45">
        <f t="shared" si="194"/>
        <v>17459.999999999996</v>
      </c>
      <c r="R257" s="45">
        <f t="shared" si="195"/>
        <v>17909.999999999996</v>
      </c>
      <c r="S257" s="46">
        <f t="shared" si="196"/>
        <v>17507.347346607876</v>
      </c>
    </row>
    <row r="258" spans="1:19" x14ac:dyDescent="0.25">
      <c r="A258" s="77">
        <v>36250</v>
      </c>
      <c r="B258">
        <v>823</v>
      </c>
      <c r="D258">
        <v>0.01</v>
      </c>
      <c r="E258">
        <v>907</v>
      </c>
      <c r="F258" s="67">
        <f t="shared" si="197"/>
        <v>0.37986111111111115</v>
      </c>
      <c r="G258">
        <v>910</v>
      </c>
      <c r="H258" s="67">
        <f t="shared" si="198"/>
        <v>0.38194444444444442</v>
      </c>
      <c r="I258" s="44" t="str">
        <f t="shared" si="187"/>
        <v/>
      </c>
      <c r="J258" s="45">
        <f t="shared" si="188"/>
        <v>3.9999999999999858</v>
      </c>
      <c r="K258" s="45">
        <f t="shared" si="189"/>
        <v>2.9999999999999094</v>
      </c>
      <c r="L258" s="45">
        <f t="shared" si="190"/>
        <v>1</v>
      </c>
      <c r="M258" s="45">
        <f t="shared" ca="1" si="191"/>
        <v>823</v>
      </c>
      <c r="N258" s="45" t="str">
        <f t="shared" si="186"/>
        <v/>
      </c>
      <c r="O258" s="45">
        <f t="shared" si="192"/>
        <v>0.21999999999999922</v>
      </c>
      <c r="P258" s="46">
        <f t="shared" si="193"/>
        <v>0.15635212440691129</v>
      </c>
      <c r="Q258" s="45">
        <f t="shared" si="194"/>
        <v>2.9999999999999093E-2</v>
      </c>
      <c r="R258" s="45">
        <f t="shared" si="195"/>
        <v>0.24999999999999831</v>
      </c>
      <c r="S258" s="46">
        <f t="shared" si="196"/>
        <v>0.18635212440691037</v>
      </c>
    </row>
    <row r="259" spans="1:19" x14ac:dyDescent="0.25">
      <c r="B259"/>
      <c r="D259">
        <v>0.1</v>
      </c>
      <c r="E259">
        <v>914</v>
      </c>
      <c r="F259" s="67">
        <f t="shared" si="197"/>
        <v>0.38472222222222219</v>
      </c>
      <c r="G259">
        <v>935</v>
      </c>
      <c r="H259" s="67">
        <f t="shared" si="198"/>
        <v>0.39930555555555558</v>
      </c>
      <c r="I259" s="44" t="str">
        <f t="shared" si="187"/>
        <v/>
      </c>
      <c r="J259" s="45">
        <f t="shared" si="188"/>
        <v>7.9999999999999716</v>
      </c>
      <c r="K259" s="45">
        <f t="shared" si="189"/>
        <v>21.000000000000085</v>
      </c>
      <c r="L259" s="45">
        <f t="shared" si="190"/>
        <v>2</v>
      </c>
      <c r="M259" s="45">
        <f t="shared" ca="1" si="191"/>
        <v>823</v>
      </c>
      <c r="N259" s="45" t="str">
        <f t="shared" si="186"/>
        <v/>
      </c>
      <c r="O259" s="45">
        <f t="shared" si="192"/>
        <v>40.399999999999856</v>
      </c>
      <c r="P259" s="46">
        <f t="shared" si="193"/>
        <v>17.198098454926331</v>
      </c>
      <c r="Q259" s="45">
        <f t="shared" si="194"/>
        <v>2.1000000000000085</v>
      </c>
      <c r="R259" s="45">
        <f t="shared" si="195"/>
        <v>42.499999999999865</v>
      </c>
      <c r="S259" s="46">
        <f t="shared" si="196"/>
        <v>19.29809845492634</v>
      </c>
    </row>
    <row r="260" spans="1:19" x14ac:dyDescent="0.25">
      <c r="B260"/>
      <c r="D260">
        <v>10</v>
      </c>
      <c r="E260">
        <v>943</v>
      </c>
      <c r="F260" s="67">
        <f t="shared" si="197"/>
        <v>0.40486111111111112</v>
      </c>
      <c r="G260">
        <v>945</v>
      </c>
      <c r="H260" s="67">
        <f t="shared" si="198"/>
        <v>0.40625</v>
      </c>
      <c r="I260" s="44" t="str">
        <f t="shared" si="187"/>
        <v/>
      </c>
      <c r="J260" s="45">
        <f t="shared" si="188"/>
        <v>7.0000000000000551</v>
      </c>
      <c r="K260" s="45">
        <f t="shared" si="189"/>
        <v>1.9999999999999929</v>
      </c>
      <c r="L260" s="45">
        <f t="shared" si="190"/>
        <v>3</v>
      </c>
      <c r="M260" s="45">
        <f t="shared" ca="1" si="191"/>
        <v>823</v>
      </c>
      <c r="N260" s="45" t="str">
        <f t="shared" si="186"/>
        <v/>
      </c>
      <c r="O260" s="45">
        <f t="shared" si="192"/>
        <v>665.00000000000523</v>
      </c>
      <c r="P260" s="46">
        <f t="shared" si="193"/>
        <v>411.71175840372496</v>
      </c>
      <c r="Q260" s="45">
        <f t="shared" si="194"/>
        <v>19.999999999999929</v>
      </c>
      <c r="R260" s="45">
        <f t="shared" si="195"/>
        <v>685.00000000000512</v>
      </c>
      <c r="S260" s="46">
        <f t="shared" si="196"/>
        <v>431.7117584037249</v>
      </c>
    </row>
    <row r="261" spans="1:19" x14ac:dyDescent="0.25">
      <c r="B261"/>
      <c r="D261">
        <v>180</v>
      </c>
      <c r="E261">
        <v>952</v>
      </c>
      <c r="F261" s="67">
        <f t="shared" si="197"/>
        <v>0.41111111111111115</v>
      </c>
      <c r="G261">
        <v>1245</v>
      </c>
      <c r="H261" s="67">
        <f t="shared" si="198"/>
        <v>0.53125</v>
      </c>
      <c r="I261" s="44">
        <f t="shared" si="187"/>
        <v>0.53472222222222221</v>
      </c>
      <c r="J261" s="45" t="str">
        <f t="shared" si="188"/>
        <v/>
      </c>
      <c r="K261" s="45">
        <f t="shared" si="189"/>
        <v>172.99999999999994</v>
      </c>
      <c r="L261" s="45">
        <f t="shared" si="190"/>
        <v>4</v>
      </c>
      <c r="M261" s="45">
        <f t="shared" ca="1" si="191"/>
        <v>823</v>
      </c>
      <c r="N261" s="45">
        <f t="shared" ca="1" si="186"/>
        <v>267</v>
      </c>
      <c r="O261" s="45">
        <f t="shared" si="192"/>
        <v>450</v>
      </c>
      <c r="P261" s="46">
        <f t="shared" si="193"/>
        <v>47.347346607878421</v>
      </c>
      <c r="Q261" s="45">
        <f t="shared" si="194"/>
        <v>31139.999999999989</v>
      </c>
      <c r="R261" s="45">
        <f t="shared" si="195"/>
        <v>31589.999999999989</v>
      </c>
      <c r="S261" s="46">
        <f t="shared" si="196"/>
        <v>31187.347346607869</v>
      </c>
    </row>
    <row r="262" spans="1:19" x14ac:dyDescent="0.25">
      <c r="A262" s="77">
        <v>36250</v>
      </c>
      <c r="B262">
        <v>814</v>
      </c>
      <c r="D262">
        <v>0.01</v>
      </c>
      <c r="E262">
        <v>1619</v>
      </c>
      <c r="F262" s="67">
        <f t="shared" si="197"/>
        <v>0.67986111111111114</v>
      </c>
      <c r="G262">
        <v>1624</v>
      </c>
      <c r="H262" s="67">
        <f t="shared" si="198"/>
        <v>0.68333333333333324</v>
      </c>
      <c r="I262" s="44">
        <f t="shared" si="187"/>
        <v>0.68680555555555545</v>
      </c>
      <c r="J262" s="45" t="str">
        <f t="shared" si="188"/>
        <v/>
      </c>
      <c r="K262" s="45">
        <f t="shared" si="189"/>
        <v>4.9999999999998224</v>
      </c>
      <c r="L262" s="45">
        <f t="shared" si="190"/>
        <v>1</v>
      </c>
      <c r="M262" s="45">
        <f t="shared" ca="1" si="191"/>
        <v>814</v>
      </c>
      <c r="N262" s="45">
        <f t="shared" ca="1" si="186"/>
        <v>494.99999999999994</v>
      </c>
      <c r="O262" s="45">
        <f t="shared" si="192"/>
        <v>2.5000000000000001E-2</v>
      </c>
      <c r="P262" s="46">
        <f t="shared" si="193"/>
        <v>5.4281443780592247E-3</v>
      </c>
      <c r="Q262" s="45">
        <f t="shared" si="194"/>
        <v>4.9999999999998226E-2</v>
      </c>
      <c r="R262" s="45">
        <f t="shared" si="195"/>
        <v>7.4999999999998235E-2</v>
      </c>
      <c r="S262" s="46">
        <f t="shared" si="196"/>
        <v>5.5428144378057452E-2</v>
      </c>
    </row>
  </sheetData>
  <conditionalFormatting sqref="I2:N262">
    <cfRule type="cellIs" dxfId="11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41F76-0122-4E81-80CF-EB82442CA6F5}">
  <sheetPr codeName="Sheet12"/>
  <dimension ref="A1:S150"/>
  <sheetViews>
    <sheetView topLeftCell="A130" workbookViewId="0">
      <selection activeCell="F4" sqref="F4"/>
    </sheetView>
  </sheetViews>
  <sheetFormatPr defaultRowHeight="15" x14ac:dyDescent="0.25"/>
  <cols>
    <col min="1" max="1" width="9.7109375" bestFit="1" customWidth="1"/>
    <col min="6" max="6" width="11.5703125" bestFit="1" customWidth="1"/>
    <col min="8" max="8" width="11.5703125" bestFit="1" customWidth="1"/>
    <col min="10" max="10" width="14.140625" customWidth="1"/>
    <col min="11" max="11" width="11.5703125" bestFit="1" customWidth="1"/>
    <col min="15" max="15" width="12.5703125" customWidth="1"/>
    <col min="16" max="16" width="13.85546875" customWidth="1"/>
    <col min="18" max="18" width="14" customWidth="1"/>
    <col min="19" max="19" width="15" customWidth="1"/>
  </cols>
  <sheetData>
    <row r="1" spans="1:19" ht="60" x14ac:dyDescent="0.25">
      <c r="A1" s="13" t="s">
        <v>0</v>
      </c>
      <c r="B1" s="47" t="s">
        <v>1</v>
      </c>
      <c r="C1" s="81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35886</v>
      </c>
      <c r="B2" s="71">
        <v>1301</v>
      </c>
      <c r="D2">
        <v>0.01</v>
      </c>
      <c r="E2">
        <v>1336</v>
      </c>
      <c r="F2" s="67">
        <f>VALUE(CONCATENATE(LEFT(E2,LEN(E2)-2),":",RIGHT(E2,2)))</f>
        <v>0.56666666666666665</v>
      </c>
      <c r="G2">
        <v>1339</v>
      </c>
      <c r="H2" s="67">
        <f>VALUE(CONCATENATE(LEFT(G2,LEN(G2)-2),":",RIGHT(G2,2)))</f>
        <v>0.56874999999999998</v>
      </c>
      <c r="I2" s="44" t="str">
        <f>IF(OR(A3&lt;&gt;"",D3=""),H2+TIME(0,5,0),"")</f>
        <v/>
      </c>
      <c r="J2" s="45">
        <f>IF(AND(OR(AND(A2&lt;&gt;"",A3=""),AND(A2="",A3="")),D3&lt;&gt;""),(F3-H2)*1440,"")</f>
        <v>3.9999999999999858</v>
      </c>
      <c r="K2" s="45">
        <f>(H2-F2)*1440</f>
        <v>2.9999999999999893</v>
      </c>
      <c r="L2" s="45">
        <f>IF(A2&lt;&gt;"",1,L1+1)</f>
        <v>1</v>
      </c>
      <c r="M2" s="54">
        <f ca="1">OFFSET(B2,-L2+1,0)</f>
        <v>1301</v>
      </c>
      <c r="N2" s="45" t="str">
        <f t="shared" ref="N2" si="0">IF(I2&lt;&gt;"",(I2-VALUE(CONCATENATE(LEFT(M2,LEN(M2)-2),":",RIGHT(M2,2))))*1440,"")</f>
        <v/>
      </c>
      <c r="O2" s="45">
        <f>IF(J2&lt;&gt;"",(D2+D3)*J2/2,D2*5/2)</f>
        <v>0.21999999999999922</v>
      </c>
      <c r="P2" s="46">
        <f>IF(J2&lt;&gt;"",(D3-D2)*J2/LN((D3+0.000001)/(D2+0.000001)),-5*(D2-0.000001)/(LN(1/D2)-13.8155))</f>
        <v>0.15635212440691129</v>
      </c>
      <c r="Q2" s="45">
        <f>(D2*K2)</f>
        <v>2.9999999999999895E-2</v>
      </c>
      <c r="R2" s="45">
        <f>O2+Q2</f>
        <v>0.24999999999999911</v>
      </c>
      <c r="S2" s="46">
        <f>P2+Q2</f>
        <v>0.18635212440691118</v>
      </c>
    </row>
    <row r="3" spans="1:19" x14ac:dyDescent="0.25">
      <c r="D3">
        <v>0.1</v>
      </c>
      <c r="E3">
        <v>1343</v>
      </c>
      <c r="F3" s="67">
        <f t="shared" ref="F3:F150" si="1">VALUE(CONCATENATE(LEFT(E3,LEN(E3)-2),":",RIGHT(E3,2)))</f>
        <v>0.57152777777777775</v>
      </c>
      <c r="G3">
        <v>1422</v>
      </c>
      <c r="H3" s="105">
        <f>VALUE(CONCATENATE(LEFT(G3,LEN(G3)-2),":",RIGHT(G3,2)))</f>
        <v>0.59861111111111109</v>
      </c>
      <c r="I3" s="44" t="str">
        <f t="shared" ref="I3:I40" si="2">IF(OR(A4&lt;&gt;"",D4=""),H3+TIME(0,5,0),"")</f>
        <v/>
      </c>
      <c r="J3" s="45">
        <f>IF(AND(OR(AND(A3&lt;&gt;"",A4=""),AND(A3="",A4="")),D4&lt;&gt;""),(F4-H3)*1440,"")</f>
        <v>2.9999999999999893</v>
      </c>
      <c r="K3" s="45">
        <f t="shared" ref="K3:K40" si="3">(H3-F3)*1440</f>
        <v>39.000000000000021</v>
      </c>
      <c r="L3" s="45">
        <f t="shared" ref="L3:L40" si="4">IF(A3&lt;&gt;"",1,L2+1)</f>
        <v>2</v>
      </c>
      <c r="M3" s="54">
        <f t="shared" ref="M3:M40" ca="1" si="5">OFFSET(B3,-L3+1,0)</f>
        <v>1301</v>
      </c>
      <c r="N3" s="45" t="str">
        <f t="shared" ref="N3:N40" si="6">IF(I3&lt;&gt;"",(I3-VALUE(CONCATENATE(LEFT(M3,LEN(M3)-2),":",RIGHT(M3,2))))*1440,"")</f>
        <v/>
      </c>
      <c r="O3" s="45">
        <f t="shared" ref="O3:O40" si="7">IF(J3&lt;&gt;"",(D3+D4)*J3/2,D3*5/2)</f>
        <v>0.44999999999999846</v>
      </c>
      <c r="P3" s="46">
        <f t="shared" ref="P3:P40" si="8">IF(J3&lt;&gt;"",(D4-D3)*J3/LN((D4+0.000001)/(D3+0.000001)),-5*(D3-0.000001)/(LN(1/D3)-13.8155))</f>
        <v>0.43281163431926445</v>
      </c>
      <c r="Q3" s="45">
        <f t="shared" ref="Q3:Q40" si="9">(D3*K3)</f>
        <v>3.9000000000000021</v>
      </c>
      <c r="R3" s="45">
        <f t="shared" ref="R3:R40" si="10">O3+Q3</f>
        <v>4.3500000000000005</v>
      </c>
      <c r="S3" s="46">
        <f t="shared" ref="S3:S40" si="11">P3+Q3</f>
        <v>4.3328116343192669</v>
      </c>
    </row>
    <row r="4" spans="1:19" x14ac:dyDescent="0.25">
      <c r="D4">
        <v>0.2</v>
      </c>
      <c r="E4">
        <v>1425</v>
      </c>
      <c r="F4" s="105">
        <f t="shared" si="1"/>
        <v>0.60069444444444442</v>
      </c>
      <c r="G4">
        <v>1455</v>
      </c>
      <c r="H4" s="67">
        <f t="shared" ref="H4:H150" si="12">VALUE(CONCATENATE(LEFT(G4,LEN(G4)-2),":",RIGHT(G4,2)))</f>
        <v>0.62152777777777779</v>
      </c>
      <c r="I4" s="44" t="str">
        <f t="shared" si="2"/>
        <v/>
      </c>
      <c r="J4" s="45">
        <f t="shared" ref="J4:J40" si="13">IF(AND(OR(AND(A4&lt;&gt;"",A5=""),AND(A4="",A5="")),D5&lt;&gt;""),(F5-H4)*1440,"")</f>
        <v>5.9999999999999787</v>
      </c>
      <c r="K4" s="45">
        <f t="shared" si="3"/>
        <v>30.000000000000053</v>
      </c>
      <c r="L4" s="45">
        <f t="shared" si="4"/>
        <v>3</v>
      </c>
      <c r="M4" s="54">
        <f t="shared" ca="1" si="5"/>
        <v>1301</v>
      </c>
      <c r="N4" s="45" t="str">
        <f t="shared" si="6"/>
        <v/>
      </c>
      <c r="O4" s="45">
        <f t="shared" si="7"/>
        <v>3.5999999999999872</v>
      </c>
      <c r="P4" s="46">
        <f t="shared" si="8"/>
        <v>2.9824150981786492</v>
      </c>
      <c r="Q4" s="45">
        <f t="shared" si="9"/>
        <v>6.0000000000000107</v>
      </c>
      <c r="R4" s="45">
        <f t="shared" si="10"/>
        <v>9.5999999999999979</v>
      </c>
      <c r="S4" s="46">
        <f t="shared" si="11"/>
        <v>8.9824150981786595</v>
      </c>
    </row>
    <row r="5" spans="1:19" x14ac:dyDescent="0.25">
      <c r="D5">
        <v>1</v>
      </c>
      <c r="E5">
        <v>1501</v>
      </c>
      <c r="F5" s="67">
        <f t="shared" si="1"/>
        <v>0.62569444444444444</v>
      </c>
      <c r="G5">
        <v>1526</v>
      </c>
      <c r="H5" s="67">
        <f t="shared" si="12"/>
        <v>0.6430555555555556</v>
      </c>
      <c r="I5" s="44" t="str">
        <f t="shared" si="2"/>
        <v/>
      </c>
      <c r="J5" s="45">
        <f t="shared" si="13"/>
        <v>2.9999999999998295</v>
      </c>
      <c r="K5" s="45">
        <f t="shared" si="3"/>
        <v>25.000000000000071</v>
      </c>
      <c r="L5" s="45">
        <f t="shared" si="4"/>
        <v>4</v>
      </c>
      <c r="M5" s="54">
        <f t="shared" ca="1" si="5"/>
        <v>1301</v>
      </c>
      <c r="N5" s="45" t="str">
        <f t="shared" si="6"/>
        <v/>
      </c>
      <c r="O5" s="45">
        <f t="shared" si="7"/>
        <v>4.4999999999997442</v>
      </c>
      <c r="P5" s="46">
        <f t="shared" si="8"/>
        <v>4.3280882447200248</v>
      </c>
      <c r="Q5" s="45">
        <f t="shared" si="9"/>
        <v>25.000000000000071</v>
      </c>
      <c r="R5" s="45">
        <f t="shared" si="10"/>
        <v>29.499999999999815</v>
      </c>
      <c r="S5" s="46">
        <f t="shared" si="11"/>
        <v>29.328088244720096</v>
      </c>
    </row>
    <row r="6" spans="1:19" x14ac:dyDescent="0.25">
      <c r="D6">
        <v>2</v>
      </c>
      <c r="E6">
        <v>1529</v>
      </c>
      <c r="F6" s="67">
        <f t="shared" si="1"/>
        <v>0.64513888888888882</v>
      </c>
      <c r="G6">
        <v>1559</v>
      </c>
      <c r="H6" s="67">
        <f t="shared" si="12"/>
        <v>0.66597222222222219</v>
      </c>
      <c r="I6" s="44" t="str">
        <f t="shared" si="2"/>
        <v/>
      </c>
      <c r="J6" s="45">
        <f t="shared" si="13"/>
        <v>5.9999999999999787</v>
      </c>
      <c r="K6" s="45">
        <f t="shared" si="3"/>
        <v>30.000000000000053</v>
      </c>
      <c r="L6" s="45">
        <f t="shared" si="4"/>
        <v>5</v>
      </c>
      <c r="M6" s="54">
        <f t="shared" ca="1" si="5"/>
        <v>1301</v>
      </c>
      <c r="N6" s="45" t="str">
        <f t="shared" si="6"/>
        <v/>
      </c>
      <c r="O6" s="45">
        <f t="shared" si="7"/>
        <v>65.999999999999773</v>
      </c>
      <c r="P6" s="46">
        <f t="shared" si="8"/>
        <v>46.903813212078774</v>
      </c>
      <c r="Q6" s="45">
        <f t="shared" si="9"/>
        <v>60.000000000000107</v>
      </c>
      <c r="R6" s="45">
        <f t="shared" si="10"/>
        <v>125.99999999999989</v>
      </c>
      <c r="S6" s="46">
        <f t="shared" si="11"/>
        <v>106.90381321207889</v>
      </c>
    </row>
    <row r="7" spans="1:19" x14ac:dyDescent="0.25">
      <c r="D7">
        <v>20</v>
      </c>
      <c r="E7">
        <v>1605</v>
      </c>
      <c r="F7" s="67">
        <f t="shared" si="1"/>
        <v>0.67013888888888884</v>
      </c>
      <c r="G7">
        <v>1619</v>
      </c>
      <c r="H7" s="67">
        <f t="shared" si="12"/>
        <v>0.67986111111111114</v>
      </c>
      <c r="I7" s="44">
        <f t="shared" si="2"/>
        <v>0.68333333333333335</v>
      </c>
      <c r="J7" s="45" t="str">
        <f t="shared" si="13"/>
        <v/>
      </c>
      <c r="K7" s="45">
        <f t="shared" si="3"/>
        <v>14.00000000000011</v>
      </c>
      <c r="L7" s="45">
        <f t="shared" si="4"/>
        <v>6</v>
      </c>
      <c r="M7" s="54">
        <f t="shared" ca="1" si="5"/>
        <v>1301</v>
      </c>
      <c r="N7" s="45">
        <f t="shared" ca="1" si="6"/>
        <v>202.99999999999991</v>
      </c>
      <c r="O7" s="45">
        <f t="shared" si="7"/>
        <v>50</v>
      </c>
      <c r="P7" s="46">
        <f t="shared" si="8"/>
        <v>5.9484036251947776</v>
      </c>
      <c r="Q7" s="45">
        <f t="shared" si="9"/>
        <v>280.00000000000222</v>
      </c>
      <c r="R7" s="45">
        <f t="shared" si="10"/>
        <v>330.00000000000222</v>
      </c>
      <c r="S7" s="46">
        <f t="shared" si="11"/>
        <v>285.94840362519699</v>
      </c>
    </row>
    <row r="8" spans="1:19" x14ac:dyDescent="0.25">
      <c r="A8" s="77">
        <v>35887</v>
      </c>
      <c r="B8">
        <v>858</v>
      </c>
      <c r="D8">
        <v>0.01</v>
      </c>
      <c r="E8">
        <v>934</v>
      </c>
      <c r="F8" s="67">
        <f t="shared" si="1"/>
        <v>0.39861111111111108</v>
      </c>
      <c r="G8">
        <v>936</v>
      </c>
      <c r="H8" s="67">
        <f t="shared" si="12"/>
        <v>0.39999999999999997</v>
      </c>
      <c r="I8" s="44" t="str">
        <f t="shared" si="2"/>
        <v/>
      </c>
      <c r="J8" s="45">
        <f t="shared" si="13"/>
        <v>5.9999999999999787</v>
      </c>
      <c r="K8" s="45">
        <f t="shared" si="3"/>
        <v>1.9999999999999929</v>
      </c>
      <c r="L8" s="45">
        <f t="shared" si="4"/>
        <v>1</v>
      </c>
      <c r="M8" s="54">
        <f t="shared" ca="1" si="5"/>
        <v>858</v>
      </c>
      <c r="N8" s="45" t="str">
        <f t="shared" si="6"/>
        <v/>
      </c>
      <c r="O8" s="45">
        <f t="shared" si="7"/>
        <v>3.0299999999999891</v>
      </c>
      <c r="P8" s="46">
        <f t="shared" si="8"/>
        <v>1.2898823391971348</v>
      </c>
      <c r="Q8" s="45">
        <f t="shared" si="9"/>
        <v>1.9999999999999931E-2</v>
      </c>
      <c r="R8" s="45">
        <f t="shared" si="10"/>
        <v>3.0499999999999892</v>
      </c>
      <c r="S8" s="46">
        <f t="shared" si="11"/>
        <v>1.3098823391971348</v>
      </c>
    </row>
    <row r="9" spans="1:19" x14ac:dyDescent="0.25">
      <c r="D9">
        <v>1</v>
      </c>
      <c r="E9">
        <v>942</v>
      </c>
      <c r="F9" s="67">
        <f t="shared" si="1"/>
        <v>0.40416666666666662</v>
      </c>
      <c r="G9">
        <v>1014</v>
      </c>
      <c r="H9" s="67">
        <f t="shared" si="12"/>
        <v>0.42638888888888887</v>
      </c>
      <c r="I9" s="44" t="str">
        <f t="shared" si="2"/>
        <v/>
      </c>
      <c r="J9" s="45">
        <f t="shared" si="13"/>
        <v>4.0000000000000657</v>
      </c>
      <c r="K9" s="45">
        <f t="shared" si="3"/>
        <v>32.000000000000043</v>
      </c>
      <c r="L9" s="45">
        <f t="shared" si="4"/>
        <v>2</v>
      </c>
      <c r="M9" s="54">
        <f t="shared" ca="1" si="5"/>
        <v>858</v>
      </c>
      <c r="N9" s="45" t="str">
        <f t="shared" si="6"/>
        <v/>
      </c>
      <c r="O9" s="45">
        <f t="shared" si="7"/>
        <v>22.000000000000362</v>
      </c>
      <c r="P9" s="46">
        <f t="shared" si="8"/>
        <v>15.634607459535331</v>
      </c>
      <c r="Q9" s="45">
        <f t="shared" si="9"/>
        <v>32.000000000000043</v>
      </c>
      <c r="R9" s="45">
        <f t="shared" si="10"/>
        <v>54.000000000000405</v>
      </c>
      <c r="S9" s="46">
        <f t="shared" si="11"/>
        <v>47.634607459535374</v>
      </c>
    </row>
    <row r="10" spans="1:19" x14ac:dyDescent="0.25">
      <c r="D10">
        <v>10</v>
      </c>
      <c r="E10">
        <v>1018</v>
      </c>
      <c r="F10" s="67">
        <f t="shared" si="1"/>
        <v>0.4291666666666667</v>
      </c>
      <c r="G10">
        <v>1035</v>
      </c>
      <c r="H10" s="67">
        <f t="shared" si="12"/>
        <v>0.44097222222222227</v>
      </c>
      <c r="I10" s="44">
        <f t="shared" si="2"/>
        <v>0.44444444444444448</v>
      </c>
      <c r="J10" s="45" t="str">
        <f t="shared" si="13"/>
        <v/>
      </c>
      <c r="K10" s="45">
        <f t="shared" si="3"/>
        <v>17.000000000000021</v>
      </c>
      <c r="L10" s="45">
        <f t="shared" si="4"/>
        <v>3</v>
      </c>
      <c r="M10" s="54">
        <f t="shared" ca="1" si="5"/>
        <v>858</v>
      </c>
      <c r="N10" s="45">
        <f t="shared" ca="1" si="6"/>
        <v>102.00000000000004</v>
      </c>
      <c r="O10" s="45">
        <f t="shared" si="7"/>
        <v>25</v>
      </c>
      <c r="P10" s="46">
        <f t="shared" si="8"/>
        <v>3.1021051639523365</v>
      </c>
      <c r="Q10" s="45">
        <f t="shared" si="9"/>
        <v>170.00000000000023</v>
      </c>
      <c r="R10" s="45">
        <f t="shared" si="10"/>
        <v>195.00000000000023</v>
      </c>
      <c r="S10" s="46">
        <f t="shared" si="11"/>
        <v>173.10210516395256</v>
      </c>
    </row>
    <row r="11" spans="1:19" x14ac:dyDescent="0.25">
      <c r="A11" s="77">
        <v>35893</v>
      </c>
      <c r="B11">
        <v>918</v>
      </c>
      <c r="D11">
        <v>0.01</v>
      </c>
      <c r="E11">
        <v>1018</v>
      </c>
      <c r="F11" s="67">
        <f t="shared" si="1"/>
        <v>0.4291666666666667</v>
      </c>
      <c r="G11">
        <v>1021</v>
      </c>
      <c r="H11" s="67">
        <f t="shared" si="12"/>
        <v>0.43124999999999997</v>
      </c>
      <c r="I11" s="44" t="str">
        <f t="shared" si="2"/>
        <v/>
      </c>
      <c r="J11" s="45">
        <f t="shared" si="13"/>
        <v>7.0000000000000551</v>
      </c>
      <c r="K11" s="45">
        <f t="shared" si="3"/>
        <v>2.9999999999999094</v>
      </c>
      <c r="L11" s="45">
        <f t="shared" si="4"/>
        <v>1</v>
      </c>
      <c r="M11" s="54">
        <f t="shared" ca="1" si="5"/>
        <v>918</v>
      </c>
      <c r="N11" s="45" t="str">
        <f t="shared" si="6"/>
        <v/>
      </c>
      <c r="O11" s="45">
        <f t="shared" si="7"/>
        <v>0.38500000000000301</v>
      </c>
      <c r="P11" s="46">
        <f t="shared" si="8"/>
        <v>0.27361621771209788</v>
      </c>
      <c r="Q11" s="45">
        <f t="shared" si="9"/>
        <v>2.9999999999999093E-2</v>
      </c>
      <c r="R11" s="45">
        <f t="shared" si="10"/>
        <v>0.41500000000000209</v>
      </c>
      <c r="S11" s="46">
        <f t="shared" si="11"/>
        <v>0.30361621771209696</v>
      </c>
    </row>
    <row r="12" spans="1:19" x14ac:dyDescent="0.25">
      <c r="D12">
        <v>0.1</v>
      </c>
      <c r="E12">
        <v>1028</v>
      </c>
      <c r="F12" s="67">
        <f t="shared" si="1"/>
        <v>0.43611111111111112</v>
      </c>
      <c r="G12">
        <v>1109</v>
      </c>
      <c r="H12" s="67">
        <f t="shared" si="12"/>
        <v>0.46458333333333335</v>
      </c>
      <c r="I12" s="44" t="str">
        <f t="shared" si="2"/>
        <v/>
      </c>
      <c r="J12" s="45">
        <f t="shared" si="13"/>
        <v>15.000000000000027</v>
      </c>
      <c r="K12" s="45">
        <f t="shared" si="3"/>
        <v>41.000000000000014</v>
      </c>
      <c r="L12" s="45">
        <f t="shared" si="4"/>
        <v>2</v>
      </c>
      <c r="M12" s="54">
        <f t="shared" ca="1" si="5"/>
        <v>918</v>
      </c>
      <c r="N12" s="45" t="str">
        <f t="shared" si="6"/>
        <v/>
      </c>
      <c r="O12" s="45">
        <f t="shared" si="7"/>
        <v>750.75000000000125</v>
      </c>
      <c r="P12" s="46">
        <f t="shared" si="8"/>
        <v>216.93040743399527</v>
      </c>
      <c r="Q12" s="45">
        <f t="shared" si="9"/>
        <v>4.1000000000000014</v>
      </c>
      <c r="R12" s="45">
        <f t="shared" si="10"/>
        <v>754.85000000000127</v>
      </c>
      <c r="S12" s="46">
        <f t="shared" si="11"/>
        <v>221.03040743399526</v>
      </c>
    </row>
    <row r="13" spans="1:19" x14ac:dyDescent="0.25">
      <c r="D13">
        <v>100</v>
      </c>
      <c r="E13">
        <v>1124</v>
      </c>
      <c r="F13" s="67">
        <f t="shared" si="1"/>
        <v>0.47500000000000003</v>
      </c>
      <c r="G13">
        <v>1143</v>
      </c>
      <c r="H13" s="67">
        <f t="shared" si="12"/>
        <v>0.48819444444444443</v>
      </c>
      <c r="I13" s="44" t="str">
        <f t="shared" si="2"/>
        <v/>
      </c>
      <c r="J13" s="45">
        <f t="shared" si="13"/>
        <v>15.999999999999943</v>
      </c>
      <c r="K13" s="45">
        <f t="shared" si="3"/>
        <v>18.999999999999932</v>
      </c>
      <c r="L13" s="45">
        <f t="shared" si="4"/>
        <v>3</v>
      </c>
      <c r="M13" s="54">
        <f t="shared" ca="1" si="5"/>
        <v>918</v>
      </c>
      <c r="N13" s="45" t="str">
        <f t="shared" si="6"/>
        <v/>
      </c>
      <c r="O13" s="45">
        <f t="shared" si="7"/>
        <v>800.79999999999711</v>
      </c>
      <c r="P13" s="46">
        <f t="shared" si="8"/>
        <v>231.39243459626039</v>
      </c>
      <c r="Q13" s="45">
        <f t="shared" si="9"/>
        <v>1899.9999999999932</v>
      </c>
      <c r="R13" s="45">
        <f t="shared" si="10"/>
        <v>2700.7999999999902</v>
      </c>
      <c r="S13" s="46">
        <f t="shared" si="11"/>
        <v>2131.3924345962537</v>
      </c>
    </row>
    <row r="14" spans="1:19" x14ac:dyDescent="0.25">
      <c r="D14">
        <v>0.1</v>
      </c>
      <c r="E14">
        <v>1159</v>
      </c>
      <c r="F14" s="67">
        <f t="shared" si="1"/>
        <v>0.4993055555555555</v>
      </c>
      <c r="G14">
        <v>1213</v>
      </c>
      <c r="H14" s="67">
        <f t="shared" si="12"/>
        <v>0.50902777777777775</v>
      </c>
      <c r="I14" s="44" t="str">
        <f t="shared" si="2"/>
        <v/>
      </c>
      <c r="J14" s="45">
        <f t="shared" si="13"/>
        <v>9.0000000000001279</v>
      </c>
      <c r="K14" s="45">
        <f t="shared" si="3"/>
        <v>14.00000000000003</v>
      </c>
      <c r="L14" s="45">
        <f t="shared" si="4"/>
        <v>4</v>
      </c>
      <c r="M14" s="54">
        <f t="shared" ca="1" si="5"/>
        <v>918</v>
      </c>
      <c r="N14" s="45" t="str">
        <f t="shared" si="6"/>
        <v/>
      </c>
      <c r="O14" s="45">
        <f t="shared" si="7"/>
        <v>90.450000000001296</v>
      </c>
      <c r="P14" s="46">
        <f t="shared" si="8"/>
        <v>33.803248078609975</v>
      </c>
      <c r="Q14" s="45">
        <f t="shared" si="9"/>
        <v>1.400000000000003</v>
      </c>
      <c r="R14" s="45">
        <f t="shared" si="10"/>
        <v>91.850000000001302</v>
      </c>
      <c r="S14" s="46">
        <f t="shared" si="11"/>
        <v>35.203248078609981</v>
      </c>
    </row>
    <row r="15" spans="1:19" x14ac:dyDescent="0.25">
      <c r="D15">
        <v>20</v>
      </c>
      <c r="E15">
        <v>1222</v>
      </c>
      <c r="F15" s="67">
        <f t="shared" si="1"/>
        <v>0.51527777777777783</v>
      </c>
      <c r="G15">
        <v>1252</v>
      </c>
      <c r="H15" s="67">
        <f t="shared" si="12"/>
        <v>0.53611111111111109</v>
      </c>
      <c r="I15" s="44">
        <f t="shared" si="2"/>
        <v>0.5395833333333333</v>
      </c>
      <c r="J15" s="45" t="str">
        <f t="shared" si="13"/>
        <v/>
      </c>
      <c r="K15" s="45">
        <f t="shared" si="3"/>
        <v>29.999999999999893</v>
      </c>
      <c r="L15" s="45">
        <f t="shared" si="4"/>
        <v>5</v>
      </c>
      <c r="M15" s="54">
        <f t="shared" ca="1" si="5"/>
        <v>918</v>
      </c>
      <c r="N15" s="45">
        <f t="shared" ca="1" si="6"/>
        <v>218.99999999999994</v>
      </c>
      <c r="O15" s="45">
        <f t="shared" si="7"/>
        <v>50</v>
      </c>
      <c r="P15" s="46">
        <f t="shared" si="8"/>
        <v>5.9484036251947776</v>
      </c>
      <c r="Q15" s="45">
        <f t="shared" si="9"/>
        <v>599.99999999999784</v>
      </c>
      <c r="R15" s="45">
        <f t="shared" si="10"/>
        <v>649.99999999999784</v>
      </c>
      <c r="S15" s="46">
        <f t="shared" si="11"/>
        <v>605.94840362519267</v>
      </c>
    </row>
    <row r="16" spans="1:19" x14ac:dyDescent="0.25">
      <c r="A16" s="77">
        <v>35898</v>
      </c>
      <c r="B16">
        <v>1001</v>
      </c>
      <c r="D16">
        <v>0.01</v>
      </c>
      <c r="E16">
        <v>1259</v>
      </c>
      <c r="F16" s="67">
        <f t="shared" si="1"/>
        <v>0.54097222222222219</v>
      </c>
      <c r="G16">
        <v>1303</v>
      </c>
      <c r="H16" s="67">
        <f t="shared" si="12"/>
        <v>0.54375000000000007</v>
      </c>
      <c r="I16" s="44" t="str">
        <f t="shared" si="2"/>
        <v/>
      </c>
      <c r="J16" s="45">
        <f t="shared" si="13"/>
        <v>10.999999999999801</v>
      </c>
      <c r="K16" s="45">
        <f t="shared" si="3"/>
        <v>4.0000000000001457</v>
      </c>
      <c r="L16" s="45">
        <f t="shared" si="4"/>
        <v>1</v>
      </c>
      <c r="M16" s="54">
        <f t="shared" ca="1" si="5"/>
        <v>1001</v>
      </c>
      <c r="N16" s="45" t="str">
        <f t="shared" si="6"/>
        <v/>
      </c>
      <c r="O16" s="45">
        <f t="shared" si="7"/>
        <v>550.05499999999006</v>
      </c>
      <c r="P16" s="46">
        <f t="shared" si="8"/>
        <v>119.42033582047745</v>
      </c>
      <c r="Q16" s="45">
        <f t="shared" si="9"/>
        <v>4.0000000000001458E-2</v>
      </c>
      <c r="R16" s="45">
        <f t="shared" si="10"/>
        <v>550.09499999999002</v>
      </c>
      <c r="S16" s="46">
        <f t="shared" si="11"/>
        <v>119.46033582047745</v>
      </c>
    </row>
    <row r="17" spans="1:19" x14ac:dyDescent="0.25">
      <c r="D17">
        <v>100</v>
      </c>
      <c r="E17">
        <v>1314</v>
      </c>
      <c r="F17" s="67">
        <f t="shared" si="1"/>
        <v>0.55138888888888882</v>
      </c>
      <c r="G17">
        <v>1406</v>
      </c>
      <c r="H17" s="67">
        <f t="shared" si="12"/>
        <v>0.58750000000000002</v>
      </c>
      <c r="I17" s="44">
        <f t="shared" si="2"/>
        <v>0.59097222222222223</v>
      </c>
      <c r="J17" s="45" t="str">
        <f t="shared" si="13"/>
        <v/>
      </c>
      <c r="K17" s="45">
        <f t="shared" si="3"/>
        <v>52.000000000000135</v>
      </c>
      <c r="L17" s="45">
        <f t="shared" si="4"/>
        <v>2</v>
      </c>
      <c r="M17" s="54">
        <f t="shared" ca="1" si="5"/>
        <v>1001</v>
      </c>
      <c r="N17" s="45">
        <f t="shared" ca="1" si="6"/>
        <v>250</v>
      </c>
      <c r="O17" s="45">
        <f t="shared" si="7"/>
        <v>250</v>
      </c>
      <c r="P17" s="46">
        <f t="shared" si="8"/>
        <v>27.143420404993254</v>
      </c>
      <c r="Q17" s="45">
        <f t="shared" si="9"/>
        <v>5200.0000000000136</v>
      </c>
      <c r="R17" s="45">
        <f t="shared" si="10"/>
        <v>5450.0000000000136</v>
      </c>
      <c r="S17" s="46">
        <f t="shared" si="11"/>
        <v>5227.1434204050065</v>
      </c>
    </row>
    <row r="18" spans="1:19" x14ac:dyDescent="0.25">
      <c r="A18" s="77">
        <v>35899</v>
      </c>
      <c r="B18">
        <v>836</v>
      </c>
      <c r="D18">
        <v>0.01</v>
      </c>
      <c r="E18">
        <v>922</v>
      </c>
      <c r="F18" s="67">
        <f t="shared" si="1"/>
        <v>0.39027777777777778</v>
      </c>
      <c r="G18">
        <v>924</v>
      </c>
      <c r="H18" s="67">
        <f t="shared" si="12"/>
        <v>0.39166666666666666</v>
      </c>
      <c r="I18" s="44" t="str">
        <f t="shared" si="2"/>
        <v/>
      </c>
      <c r="J18" s="45">
        <f t="shared" si="13"/>
        <v>5.9999999999999787</v>
      </c>
      <c r="K18" s="45">
        <f t="shared" si="3"/>
        <v>1.9999999999999929</v>
      </c>
      <c r="L18" s="45">
        <f t="shared" si="4"/>
        <v>1</v>
      </c>
      <c r="M18" s="54">
        <f t="shared" ca="1" si="5"/>
        <v>836</v>
      </c>
      <c r="N18" s="45" t="str">
        <f t="shared" si="6"/>
        <v/>
      </c>
      <c r="O18" s="45">
        <f t="shared" si="7"/>
        <v>0.32999999999999885</v>
      </c>
      <c r="P18" s="46">
        <f t="shared" si="8"/>
        <v>0.23452818661036695</v>
      </c>
      <c r="Q18" s="45">
        <f t="shared" si="9"/>
        <v>1.9999999999999931E-2</v>
      </c>
      <c r="R18" s="45">
        <f t="shared" si="10"/>
        <v>0.34999999999999876</v>
      </c>
      <c r="S18" s="46">
        <f t="shared" si="11"/>
        <v>0.25452818661036686</v>
      </c>
    </row>
    <row r="19" spans="1:19" x14ac:dyDescent="0.25">
      <c r="D19">
        <v>0.1</v>
      </c>
      <c r="E19">
        <v>930</v>
      </c>
      <c r="F19" s="67">
        <f t="shared" si="1"/>
        <v>0.39583333333333331</v>
      </c>
      <c r="G19">
        <v>1005</v>
      </c>
      <c r="H19" s="67">
        <f t="shared" si="12"/>
        <v>0.4201388888888889</v>
      </c>
      <c r="I19" s="44" t="str">
        <f t="shared" si="2"/>
        <v/>
      </c>
      <c r="J19" s="45">
        <f t="shared" si="13"/>
        <v>11.000000000000041</v>
      </c>
      <c r="K19" s="45">
        <f t="shared" si="3"/>
        <v>35.000000000000036</v>
      </c>
      <c r="L19" s="45">
        <f t="shared" si="4"/>
        <v>2</v>
      </c>
      <c r="M19" s="54">
        <f t="shared" ca="1" si="5"/>
        <v>836</v>
      </c>
      <c r="N19" s="45" t="str">
        <f t="shared" si="6"/>
        <v/>
      </c>
      <c r="O19" s="45">
        <f t="shared" si="7"/>
        <v>550.550000000002</v>
      </c>
      <c r="P19" s="46">
        <f t="shared" si="8"/>
        <v>159.08229878493017</v>
      </c>
      <c r="Q19" s="45">
        <f t="shared" si="9"/>
        <v>3.5000000000000036</v>
      </c>
      <c r="R19" s="45">
        <f t="shared" si="10"/>
        <v>554.050000000002</v>
      </c>
      <c r="S19" s="46">
        <f t="shared" si="11"/>
        <v>162.58229878493017</v>
      </c>
    </row>
    <row r="20" spans="1:19" x14ac:dyDescent="0.25">
      <c r="D20">
        <v>100</v>
      </c>
      <c r="E20">
        <v>1016</v>
      </c>
      <c r="F20" s="67">
        <f t="shared" si="1"/>
        <v>0.42777777777777781</v>
      </c>
      <c r="G20">
        <v>1041</v>
      </c>
      <c r="H20" s="67">
        <f t="shared" si="12"/>
        <v>0.44513888888888892</v>
      </c>
      <c r="I20" s="44">
        <f t="shared" si="2"/>
        <v>0.44861111111111113</v>
      </c>
      <c r="J20" s="45" t="str">
        <f t="shared" si="13"/>
        <v/>
      </c>
      <c r="K20" s="45">
        <f t="shared" si="3"/>
        <v>24.999999999999993</v>
      </c>
      <c r="L20" s="45">
        <f t="shared" si="4"/>
        <v>3</v>
      </c>
      <c r="M20" s="54">
        <f t="shared" ca="1" si="5"/>
        <v>836</v>
      </c>
      <c r="N20" s="45">
        <f t="shared" ca="1" si="6"/>
        <v>130.00000000000003</v>
      </c>
      <c r="O20" s="45">
        <f t="shared" si="7"/>
        <v>250</v>
      </c>
      <c r="P20" s="46">
        <f t="shared" si="8"/>
        <v>27.143420404993254</v>
      </c>
      <c r="Q20" s="45">
        <f t="shared" si="9"/>
        <v>2499.9999999999991</v>
      </c>
      <c r="R20" s="45">
        <f t="shared" si="10"/>
        <v>2749.9999999999991</v>
      </c>
      <c r="S20" s="46">
        <f t="shared" si="11"/>
        <v>2527.1434204049924</v>
      </c>
    </row>
    <row r="21" spans="1:19" x14ac:dyDescent="0.25">
      <c r="A21" s="77">
        <v>35899</v>
      </c>
      <c r="B21">
        <v>1246</v>
      </c>
      <c r="D21">
        <v>0.1</v>
      </c>
      <c r="E21">
        <v>1401</v>
      </c>
      <c r="F21" s="67">
        <f t="shared" si="1"/>
        <v>0.58402777777777781</v>
      </c>
      <c r="G21">
        <v>1410</v>
      </c>
      <c r="H21" s="67">
        <f t="shared" si="12"/>
        <v>0.59027777777777779</v>
      </c>
      <c r="I21" s="44">
        <f t="shared" si="2"/>
        <v>0.59375</v>
      </c>
      <c r="J21" s="45" t="str">
        <f t="shared" si="13"/>
        <v/>
      </c>
      <c r="K21" s="45">
        <f t="shared" si="3"/>
        <v>8.999999999999968</v>
      </c>
      <c r="L21" s="45">
        <f t="shared" si="4"/>
        <v>1</v>
      </c>
      <c r="M21" s="54">
        <f t="shared" ca="1" si="5"/>
        <v>1246</v>
      </c>
      <c r="N21" s="45">
        <f t="shared" ca="1" si="6"/>
        <v>89</v>
      </c>
      <c r="O21" s="45">
        <f t="shared" si="7"/>
        <v>0.25</v>
      </c>
      <c r="P21" s="46">
        <f t="shared" si="8"/>
        <v>4.342905372259271E-2</v>
      </c>
      <c r="Q21" s="45">
        <f t="shared" si="9"/>
        <v>0.8999999999999968</v>
      </c>
      <c r="R21" s="45">
        <f t="shared" si="10"/>
        <v>1.1499999999999968</v>
      </c>
      <c r="S21" s="46">
        <f t="shared" si="11"/>
        <v>0.94342905372258956</v>
      </c>
    </row>
    <row r="22" spans="1:19" x14ac:dyDescent="0.25">
      <c r="A22" s="77">
        <v>35901</v>
      </c>
      <c r="B22">
        <v>807</v>
      </c>
      <c r="D22">
        <v>0.01</v>
      </c>
      <c r="E22">
        <v>853</v>
      </c>
      <c r="F22" s="67">
        <f t="shared" si="1"/>
        <v>0.37013888888888885</v>
      </c>
      <c r="G22">
        <v>901</v>
      </c>
      <c r="H22" s="67">
        <f t="shared" si="12"/>
        <v>0.3756944444444445</v>
      </c>
      <c r="I22" s="44" t="str">
        <f t="shared" si="2"/>
        <v/>
      </c>
      <c r="J22" s="45">
        <f t="shared" si="13"/>
        <v>5.9999999999999787</v>
      </c>
      <c r="K22" s="45">
        <f t="shared" si="3"/>
        <v>8.0000000000001315</v>
      </c>
      <c r="L22" s="45">
        <f t="shared" si="4"/>
        <v>1</v>
      </c>
      <c r="M22" s="54">
        <f t="shared" ca="1" si="5"/>
        <v>807</v>
      </c>
      <c r="N22" s="45" t="str">
        <f t="shared" si="6"/>
        <v/>
      </c>
      <c r="O22" s="45">
        <f t="shared" si="7"/>
        <v>0.32999999999999885</v>
      </c>
      <c r="P22" s="46">
        <f t="shared" si="8"/>
        <v>0.23452818661036695</v>
      </c>
      <c r="Q22" s="45">
        <f t="shared" si="9"/>
        <v>8.000000000000132E-2</v>
      </c>
      <c r="R22" s="45">
        <f t="shared" si="10"/>
        <v>0.41000000000000014</v>
      </c>
      <c r="S22" s="46">
        <f t="shared" si="11"/>
        <v>0.3145281866103683</v>
      </c>
    </row>
    <row r="23" spans="1:19" x14ac:dyDescent="0.25">
      <c r="D23">
        <v>0.1</v>
      </c>
      <c r="E23">
        <v>907</v>
      </c>
      <c r="F23" s="67">
        <f t="shared" si="1"/>
        <v>0.37986111111111115</v>
      </c>
      <c r="G23">
        <v>935</v>
      </c>
      <c r="H23" s="67">
        <f t="shared" si="12"/>
        <v>0.39930555555555558</v>
      </c>
      <c r="I23" s="44" t="str">
        <f t="shared" si="2"/>
        <v/>
      </c>
      <c r="J23" s="45">
        <f t="shared" si="13"/>
        <v>11.000000000000041</v>
      </c>
      <c r="K23" s="45">
        <f t="shared" si="3"/>
        <v>27.999999999999979</v>
      </c>
      <c r="L23" s="45">
        <f t="shared" si="4"/>
        <v>2</v>
      </c>
      <c r="M23" s="54">
        <f t="shared" ca="1" si="5"/>
        <v>807</v>
      </c>
      <c r="N23" s="45" t="str">
        <f t="shared" si="6"/>
        <v/>
      </c>
      <c r="O23" s="45">
        <f t="shared" si="7"/>
        <v>550.550000000002</v>
      </c>
      <c r="P23" s="46">
        <f t="shared" si="8"/>
        <v>159.08229878493017</v>
      </c>
      <c r="Q23" s="45">
        <f t="shared" si="9"/>
        <v>2.799999999999998</v>
      </c>
      <c r="R23" s="45">
        <f t="shared" si="10"/>
        <v>553.35000000000196</v>
      </c>
      <c r="S23" s="46">
        <f t="shared" si="11"/>
        <v>161.88229878493019</v>
      </c>
    </row>
    <row r="24" spans="1:19" x14ac:dyDescent="0.25">
      <c r="D24">
        <v>100</v>
      </c>
      <c r="E24">
        <v>946</v>
      </c>
      <c r="F24" s="67">
        <f t="shared" si="1"/>
        <v>0.4069444444444445</v>
      </c>
      <c r="G24">
        <v>958</v>
      </c>
      <c r="H24" s="67">
        <f t="shared" si="12"/>
        <v>0.4152777777777778</v>
      </c>
      <c r="I24" s="44">
        <f t="shared" si="2"/>
        <v>0.41875000000000001</v>
      </c>
      <c r="J24" s="45" t="str">
        <f t="shared" si="13"/>
        <v/>
      </c>
      <c r="K24" s="45">
        <f t="shared" si="3"/>
        <v>11.999999999999957</v>
      </c>
      <c r="L24" s="45">
        <f t="shared" si="4"/>
        <v>3</v>
      </c>
      <c r="M24" s="54">
        <f t="shared" ca="1" si="5"/>
        <v>807</v>
      </c>
      <c r="N24" s="45">
        <f t="shared" ca="1" si="6"/>
        <v>115.99999999999999</v>
      </c>
      <c r="O24" s="45">
        <f t="shared" si="7"/>
        <v>250</v>
      </c>
      <c r="P24" s="46">
        <f t="shared" si="8"/>
        <v>27.143420404993254</v>
      </c>
      <c r="Q24" s="45">
        <f t="shared" si="9"/>
        <v>1199.9999999999957</v>
      </c>
      <c r="R24" s="45">
        <f t="shared" si="10"/>
        <v>1449.9999999999957</v>
      </c>
      <c r="S24" s="46">
        <f t="shared" si="11"/>
        <v>1227.143420404989</v>
      </c>
    </row>
    <row r="25" spans="1:19" x14ac:dyDescent="0.25">
      <c r="A25" s="77">
        <v>35906</v>
      </c>
      <c r="B25">
        <v>1238</v>
      </c>
      <c r="D25">
        <v>0.01</v>
      </c>
      <c r="E25">
        <v>1358</v>
      </c>
      <c r="F25" s="67">
        <f t="shared" si="1"/>
        <v>0.58194444444444449</v>
      </c>
      <c r="G25">
        <v>1406</v>
      </c>
      <c r="H25" s="67">
        <f t="shared" si="12"/>
        <v>0.58750000000000002</v>
      </c>
      <c r="I25" s="44" t="str">
        <f t="shared" si="2"/>
        <v/>
      </c>
      <c r="J25" s="45">
        <f t="shared" si="13"/>
        <v>12.999999999999954</v>
      </c>
      <c r="K25" s="45">
        <f t="shared" si="3"/>
        <v>7.9999999999999716</v>
      </c>
      <c r="L25" s="45">
        <f t="shared" si="4"/>
        <v>1</v>
      </c>
      <c r="M25" s="54">
        <f t="shared" ca="1" si="5"/>
        <v>1238</v>
      </c>
      <c r="N25" s="45" t="str">
        <f t="shared" si="6"/>
        <v/>
      </c>
      <c r="O25" s="45">
        <f t="shared" si="7"/>
        <v>13.064999999999952</v>
      </c>
      <c r="P25" s="46">
        <f t="shared" si="8"/>
        <v>4.8827739113800233</v>
      </c>
      <c r="Q25" s="45">
        <f t="shared" si="9"/>
        <v>7.9999999999999724E-2</v>
      </c>
      <c r="R25" s="45">
        <f t="shared" si="10"/>
        <v>13.144999999999952</v>
      </c>
      <c r="S25" s="46">
        <f t="shared" si="11"/>
        <v>4.9627739113800233</v>
      </c>
    </row>
    <row r="26" spans="1:19" x14ac:dyDescent="0.25">
      <c r="D26">
        <v>2</v>
      </c>
      <c r="E26">
        <v>1419</v>
      </c>
      <c r="F26" s="67">
        <f t="shared" si="1"/>
        <v>0.59652777777777777</v>
      </c>
      <c r="G26">
        <v>1432</v>
      </c>
      <c r="H26" s="67">
        <f t="shared" si="12"/>
        <v>0.60555555555555551</v>
      </c>
      <c r="I26" s="44" t="str">
        <f t="shared" si="2"/>
        <v/>
      </c>
      <c r="J26" s="45">
        <f t="shared" si="13"/>
        <v>7.000000000000135</v>
      </c>
      <c r="K26" s="45">
        <f t="shared" si="3"/>
        <v>12.999999999999954</v>
      </c>
      <c r="L26" s="45">
        <f t="shared" si="4"/>
        <v>2</v>
      </c>
      <c r="M26" s="54">
        <f t="shared" ca="1" si="5"/>
        <v>1238</v>
      </c>
      <c r="N26" s="45" t="str">
        <f t="shared" si="6"/>
        <v/>
      </c>
      <c r="O26" s="45">
        <f t="shared" si="7"/>
        <v>7.3500000000001418</v>
      </c>
      <c r="P26" s="46">
        <f t="shared" si="8"/>
        <v>4.4396631481358027</v>
      </c>
      <c r="Q26" s="45">
        <f t="shared" si="9"/>
        <v>25.999999999999908</v>
      </c>
      <c r="R26" s="45">
        <f t="shared" si="10"/>
        <v>33.350000000000051</v>
      </c>
      <c r="S26" s="46">
        <f t="shared" si="11"/>
        <v>30.439663148135711</v>
      </c>
    </row>
    <row r="27" spans="1:19" x14ac:dyDescent="0.25">
      <c r="D27">
        <v>0.1</v>
      </c>
      <c r="E27">
        <v>1439</v>
      </c>
      <c r="F27" s="67">
        <f t="shared" si="1"/>
        <v>0.61041666666666672</v>
      </c>
      <c r="G27">
        <v>1615</v>
      </c>
      <c r="H27" s="67">
        <f t="shared" si="12"/>
        <v>0.67708333333333337</v>
      </c>
      <c r="I27" s="44">
        <f t="shared" si="2"/>
        <v>0.68055555555555558</v>
      </c>
      <c r="J27" s="45" t="str">
        <f t="shared" si="13"/>
        <v/>
      </c>
      <c r="K27" s="45">
        <f t="shared" si="3"/>
        <v>95.999999999999972</v>
      </c>
      <c r="L27" s="45">
        <f t="shared" si="4"/>
        <v>3</v>
      </c>
      <c r="M27" s="54">
        <f t="shared" ca="1" si="5"/>
        <v>1238</v>
      </c>
      <c r="N27" s="45">
        <f t="shared" ca="1" si="6"/>
        <v>222</v>
      </c>
      <c r="O27" s="45">
        <f t="shared" si="7"/>
        <v>0.25</v>
      </c>
      <c r="P27" s="46">
        <f t="shared" si="8"/>
        <v>4.342905372259271E-2</v>
      </c>
      <c r="Q27" s="45">
        <f t="shared" si="9"/>
        <v>9.5999999999999979</v>
      </c>
      <c r="R27" s="45">
        <f t="shared" si="10"/>
        <v>9.8499999999999979</v>
      </c>
      <c r="S27" s="46">
        <f t="shared" si="11"/>
        <v>9.6434290537225902</v>
      </c>
    </row>
    <row r="28" spans="1:19" x14ac:dyDescent="0.25">
      <c r="A28" s="77">
        <v>35907</v>
      </c>
      <c r="B28">
        <v>1243</v>
      </c>
      <c r="D28">
        <v>0.01</v>
      </c>
      <c r="E28">
        <v>1334</v>
      </c>
      <c r="F28" s="67">
        <f t="shared" si="1"/>
        <v>0.56527777777777777</v>
      </c>
      <c r="G28">
        <v>1341</v>
      </c>
      <c r="H28" s="67">
        <f t="shared" si="12"/>
        <v>0.57013888888888886</v>
      </c>
      <c r="I28" s="44" t="str">
        <f t="shared" si="2"/>
        <v/>
      </c>
      <c r="J28" s="45">
        <f t="shared" si="13"/>
        <v>11.000000000000121</v>
      </c>
      <c r="K28" s="45">
        <f t="shared" si="3"/>
        <v>6.9999999999999751</v>
      </c>
      <c r="L28" s="45">
        <f t="shared" si="4"/>
        <v>1</v>
      </c>
      <c r="M28" s="54">
        <f t="shared" ca="1" si="5"/>
        <v>1243</v>
      </c>
      <c r="N28" s="45" t="str">
        <f t="shared" si="6"/>
        <v/>
      </c>
      <c r="O28" s="45">
        <f t="shared" si="7"/>
        <v>275.05500000000302</v>
      </c>
      <c r="P28" s="46">
        <f t="shared" si="8"/>
        <v>64.563106922458502</v>
      </c>
      <c r="Q28" s="45">
        <f t="shared" si="9"/>
        <v>6.9999999999999757E-2</v>
      </c>
      <c r="R28" s="45">
        <f t="shared" si="10"/>
        <v>275.12500000000301</v>
      </c>
      <c r="S28" s="46">
        <f t="shared" si="11"/>
        <v>64.633106922458495</v>
      </c>
    </row>
    <row r="29" spans="1:19" x14ac:dyDescent="0.25">
      <c r="D29">
        <v>50</v>
      </c>
      <c r="E29">
        <v>1352</v>
      </c>
      <c r="F29" s="67">
        <f t="shared" si="1"/>
        <v>0.57777777777777783</v>
      </c>
      <c r="G29">
        <v>1618</v>
      </c>
      <c r="H29" s="67">
        <f t="shared" si="12"/>
        <v>0.6791666666666667</v>
      </c>
      <c r="I29" s="44">
        <f t="shared" si="2"/>
        <v>0.68263888888888891</v>
      </c>
      <c r="J29" s="45" t="str">
        <f t="shared" si="13"/>
        <v/>
      </c>
      <c r="K29" s="45">
        <f t="shared" si="3"/>
        <v>145.99999999999997</v>
      </c>
      <c r="L29" s="45">
        <f t="shared" si="4"/>
        <v>2</v>
      </c>
      <c r="M29" s="54">
        <f t="shared" ca="1" si="5"/>
        <v>1243</v>
      </c>
      <c r="N29" s="45">
        <f t="shared" ca="1" si="6"/>
        <v>220.00000000000003</v>
      </c>
      <c r="O29" s="45">
        <f t="shared" si="7"/>
        <v>125</v>
      </c>
      <c r="P29" s="46">
        <f t="shared" si="8"/>
        <v>14.102364719732718</v>
      </c>
      <c r="Q29" s="45">
        <f t="shared" si="9"/>
        <v>7299.9999999999982</v>
      </c>
      <c r="R29" s="45">
        <f t="shared" si="10"/>
        <v>7424.9999999999982</v>
      </c>
      <c r="S29" s="46">
        <f t="shared" si="11"/>
        <v>7314.1023647197308</v>
      </c>
    </row>
    <row r="30" spans="1:19" x14ac:dyDescent="0.25">
      <c r="A30" s="77">
        <v>35908</v>
      </c>
      <c r="B30">
        <v>1256</v>
      </c>
      <c r="D30">
        <v>0.01</v>
      </c>
      <c r="E30">
        <v>1349</v>
      </c>
      <c r="F30" s="67">
        <f t="shared" si="1"/>
        <v>0.5756944444444444</v>
      </c>
      <c r="G30">
        <v>1444</v>
      </c>
      <c r="H30" s="67">
        <f t="shared" si="12"/>
        <v>0.61388888888888882</v>
      </c>
      <c r="I30" s="44" t="str">
        <f t="shared" si="2"/>
        <v/>
      </c>
      <c r="J30" s="45">
        <f t="shared" si="13"/>
        <v>6.0000000000001386</v>
      </c>
      <c r="K30" s="45">
        <f t="shared" si="3"/>
        <v>54.999999999999964</v>
      </c>
      <c r="L30" s="45">
        <f t="shared" si="4"/>
        <v>1</v>
      </c>
      <c r="M30" s="54">
        <f t="shared" ca="1" si="5"/>
        <v>1256</v>
      </c>
      <c r="N30" s="45" t="str">
        <f t="shared" si="6"/>
        <v/>
      </c>
      <c r="O30" s="45">
        <f t="shared" si="7"/>
        <v>3.03000000000007</v>
      </c>
      <c r="P30" s="46">
        <f t="shared" si="8"/>
        <v>1.289882339197169</v>
      </c>
      <c r="Q30" s="45">
        <f t="shared" si="9"/>
        <v>0.54999999999999971</v>
      </c>
      <c r="R30" s="45">
        <f t="shared" si="10"/>
        <v>3.5800000000000698</v>
      </c>
      <c r="S30" s="46">
        <f t="shared" si="11"/>
        <v>1.8398823391971688</v>
      </c>
    </row>
    <row r="31" spans="1:19" x14ac:dyDescent="0.25">
      <c r="D31">
        <v>1</v>
      </c>
      <c r="E31">
        <v>1450</v>
      </c>
      <c r="F31" s="67">
        <f t="shared" si="1"/>
        <v>0.61805555555555558</v>
      </c>
      <c r="G31">
        <v>1550</v>
      </c>
      <c r="H31" s="67">
        <f t="shared" si="12"/>
        <v>0.65972222222222221</v>
      </c>
      <c r="I31" s="44">
        <f t="shared" si="2"/>
        <v>0.66319444444444442</v>
      </c>
      <c r="J31" s="45" t="str">
        <f t="shared" si="13"/>
        <v/>
      </c>
      <c r="K31" s="45">
        <f t="shared" si="3"/>
        <v>59.999999999999943</v>
      </c>
      <c r="L31" s="45">
        <f t="shared" si="4"/>
        <v>2</v>
      </c>
      <c r="M31" s="54">
        <f t="shared" ca="1" si="5"/>
        <v>1256</v>
      </c>
      <c r="N31" s="45">
        <f t="shared" ca="1" si="6"/>
        <v>179</v>
      </c>
      <c r="O31" s="45">
        <f t="shared" si="7"/>
        <v>2.5</v>
      </c>
      <c r="P31" s="46">
        <f t="shared" si="8"/>
        <v>0.36191198291773735</v>
      </c>
      <c r="Q31" s="45">
        <f t="shared" si="9"/>
        <v>59.999999999999943</v>
      </c>
      <c r="R31" s="45">
        <f t="shared" si="10"/>
        <v>62.499999999999943</v>
      </c>
      <c r="S31" s="46">
        <f t="shared" si="11"/>
        <v>60.361911982917682</v>
      </c>
    </row>
    <row r="32" spans="1:19" x14ac:dyDescent="0.25">
      <c r="A32" s="77">
        <v>35909</v>
      </c>
      <c r="B32">
        <v>808</v>
      </c>
      <c r="D32">
        <v>0.01</v>
      </c>
      <c r="E32">
        <v>913</v>
      </c>
      <c r="F32" s="67">
        <f t="shared" si="1"/>
        <v>0.3840277777777778</v>
      </c>
      <c r="G32">
        <v>925</v>
      </c>
      <c r="H32" s="67">
        <f t="shared" si="12"/>
        <v>0.3923611111111111</v>
      </c>
      <c r="I32" s="44" t="str">
        <f t="shared" si="2"/>
        <v/>
      </c>
      <c r="J32" s="45">
        <f t="shared" si="13"/>
        <v>18.000000000000014</v>
      </c>
      <c r="K32" s="45">
        <f t="shared" si="3"/>
        <v>11.999999999999957</v>
      </c>
      <c r="L32" s="45">
        <f t="shared" si="4"/>
        <v>1</v>
      </c>
      <c r="M32" s="54">
        <f t="shared" ca="1" si="5"/>
        <v>808</v>
      </c>
      <c r="N32" s="45" t="str">
        <f t="shared" si="6"/>
        <v/>
      </c>
      <c r="O32" s="45">
        <f t="shared" si="7"/>
        <v>900.09000000000071</v>
      </c>
      <c r="P32" s="46">
        <f t="shared" si="8"/>
        <v>195.41509497896678</v>
      </c>
      <c r="Q32" s="45">
        <f t="shared" si="9"/>
        <v>0.11999999999999958</v>
      </c>
      <c r="R32" s="45">
        <f t="shared" si="10"/>
        <v>900.21000000000072</v>
      </c>
      <c r="S32" s="46">
        <f t="shared" si="11"/>
        <v>195.53509497896678</v>
      </c>
    </row>
    <row r="33" spans="1:19" x14ac:dyDescent="0.25">
      <c r="D33">
        <v>100</v>
      </c>
      <c r="E33">
        <v>943</v>
      </c>
      <c r="F33" s="67">
        <f t="shared" si="1"/>
        <v>0.40486111111111112</v>
      </c>
      <c r="G33">
        <v>946</v>
      </c>
      <c r="H33" s="67">
        <f t="shared" si="12"/>
        <v>0.4069444444444445</v>
      </c>
      <c r="I33" s="44" t="str">
        <f t="shared" si="2"/>
        <v/>
      </c>
      <c r="J33" s="45">
        <f t="shared" si="13"/>
        <v>6.9999999999998952</v>
      </c>
      <c r="K33" s="45">
        <f t="shared" si="3"/>
        <v>3.0000000000000693</v>
      </c>
      <c r="L33" s="45">
        <f t="shared" si="4"/>
        <v>2</v>
      </c>
      <c r="M33" s="54">
        <f t="shared" ca="1" si="5"/>
        <v>808</v>
      </c>
      <c r="N33" s="45" t="str">
        <f t="shared" si="6"/>
        <v/>
      </c>
      <c r="O33" s="45">
        <f t="shared" si="7"/>
        <v>1014.9999999999848</v>
      </c>
      <c r="P33" s="46">
        <f t="shared" si="8"/>
        <v>981.5318068825103</v>
      </c>
      <c r="Q33" s="45">
        <f t="shared" si="9"/>
        <v>300.00000000000693</v>
      </c>
      <c r="R33" s="45">
        <f t="shared" si="10"/>
        <v>1314.9999999999918</v>
      </c>
      <c r="S33" s="46">
        <f t="shared" si="11"/>
        <v>1281.5318068825172</v>
      </c>
    </row>
    <row r="34" spans="1:19" x14ac:dyDescent="0.25">
      <c r="D34">
        <v>190</v>
      </c>
      <c r="E34">
        <v>953</v>
      </c>
      <c r="F34" s="67">
        <f t="shared" si="1"/>
        <v>0.41180555555555554</v>
      </c>
      <c r="G34">
        <v>1538</v>
      </c>
      <c r="H34" s="67">
        <f t="shared" si="12"/>
        <v>0.65138888888888891</v>
      </c>
      <c r="I34" s="44">
        <f t="shared" si="2"/>
        <v>0.65486111111111112</v>
      </c>
      <c r="J34" s="45" t="str">
        <f t="shared" si="13"/>
        <v/>
      </c>
      <c r="K34" s="45">
        <f t="shared" si="3"/>
        <v>345.00000000000006</v>
      </c>
      <c r="L34" s="45">
        <f t="shared" si="4"/>
        <v>3</v>
      </c>
      <c r="M34" s="54">
        <f t="shared" ca="1" si="5"/>
        <v>808</v>
      </c>
      <c r="N34" s="45">
        <f t="shared" ca="1" si="6"/>
        <v>455.00000000000006</v>
      </c>
      <c r="O34" s="45">
        <f t="shared" si="7"/>
        <v>475</v>
      </c>
      <c r="P34" s="46">
        <f t="shared" si="8"/>
        <v>49.836002378478838</v>
      </c>
      <c r="Q34" s="45">
        <f t="shared" si="9"/>
        <v>65550.000000000015</v>
      </c>
      <c r="R34" s="45">
        <f t="shared" si="10"/>
        <v>66025.000000000015</v>
      </c>
      <c r="S34" s="46">
        <f t="shared" si="11"/>
        <v>65599.836002378492</v>
      </c>
    </row>
    <row r="35" spans="1:19" x14ac:dyDescent="0.25">
      <c r="A35" s="77">
        <v>35913</v>
      </c>
      <c r="B35">
        <v>1242</v>
      </c>
      <c r="D35">
        <v>1.2E-2</v>
      </c>
      <c r="E35">
        <v>1400</v>
      </c>
      <c r="F35" s="67">
        <f t="shared" si="1"/>
        <v>0.58333333333333337</v>
      </c>
      <c r="G35">
        <v>1407</v>
      </c>
      <c r="H35" s="67">
        <f t="shared" si="12"/>
        <v>0.58819444444444446</v>
      </c>
      <c r="I35" s="44" t="str">
        <f t="shared" si="2"/>
        <v/>
      </c>
      <c r="J35" s="45">
        <f t="shared" si="13"/>
        <v>8.999999999999968</v>
      </c>
      <c r="K35" s="45">
        <f t="shared" si="3"/>
        <v>6.9999999999999751</v>
      </c>
      <c r="L35" s="45">
        <f t="shared" si="4"/>
        <v>1</v>
      </c>
      <c r="M35" s="54">
        <f t="shared" ca="1" si="5"/>
        <v>1242</v>
      </c>
      <c r="N35" s="45" t="str">
        <f t="shared" si="6"/>
        <v/>
      </c>
      <c r="O35" s="45">
        <f t="shared" si="7"/>
        <v>6.353999999999977</v>
      </c>
      <c r="P35" s="46">
        <f t="shared" si="8"/>
        <v>2.6247897968485412</v>
      </c>
      <c r="Q35" s="45">
        <f t="shared" si="9"/>
        <v>8.39999999999997E-2</v>
      </c>
      <c r="R35" s="45">
        <f t="shared" si="10"/>
        <v>6.4379999999999766</v>
      </c>
      <c r="S35" s="46">
        <f t="shared" si="11"/>
        <v>2.7087897968485408</v>
      </c>
    </row>
    <row r="36" spans="1:19" x14ac:dyDescent="0.25">
      <c r="D36">
        <v>1.4</v>
      </c>
      <c r="E36">
        <v>1416</v>
      </c>
      <c r="F36" s="67">
        <f t="shared" si="1"/>
        <v>0.59444444444444444</v>
      </c>
      <c r="G36">
        <v>1420</v>
      </c>
      <c r="H36" s="67">
        <f t="shared" si="12"/>
        <v>0.59722222222222221</v>
      </c>
      <c r="I36" s="44" t="str">
        <f t="shared" si="2"/>
        <v/>
      </c>
      <c r="J36" s="45">
        <f t="shared" si="13"/>
        <v>5.9999999999999787</v>
      </c>
      <c r="K36" s="45">
        <f t="shared" si="3"/>
        <v>3.9999999999999858</v>
      </c>
      <c r="L36" s="45">
        <f t="shared" si="4"/>
        <v>2</v>
      </c>
      <c r="M36" s="54">
        <f t="shared" ca="1" si="5"/>
        <v>1242</v>
      </c>
      <c r="N36" s="45" t="str">
        <f t="shared" si="6"/>
        <v/>
      </c>
      <c r="O36" s="45">
        <f t="shared" si="7"/>
        <v>64.199999999999761</v>
      </c>
      <c r="P36" s="46">
        <f t="shared" si="8"/>
        <v>41.966572026744707</v>
      </c>
      <c r="Q36" s="45">
        <f t="shared" si="9"/>
        <v>5.5999999999999801</v>
      </c>
      <c r="R36" s="45">
        <f t="shared" si="10"/>
        <v>69.799999999999741</v>
      </c>
      <c r="S36" s="46">
        <f t="shared" si="11"/>
        <v>47.566572026744687</v>
      </c>
    </row>
    <row r="37" spans="1:19" x14ac:dyDescent="0.25">
      <c r="D37">
        <v>20</v>
      </c>
      <c r="E37">
        <v>1426</v>
      </c>
      <c r="F37" s="67">
        <f t="shared" si="1"/>
        <v>0.60138888888888886</v>
      </c>
      <c r="G37">
        <v>1518</v>
      </c>
      <c r="H37" s="67">
        <f t="shared" si="12"/>
        <v>0.63750000000000007</v>
      </c>
      <c r="I37" s="44" t="str">
        <f t="shared" si="2"/>
        <v/>
      </c>
      <c r="J37" s="45">
        <f t="shared" si="13"/>
        <v>8.9999999999998082</v>
      </c>
      <c r="K37" s="45">
        <f t="shared" si="3"/>
        <v>52.000000000000135</v>
      </c>
      <c r="L37" s="45">
        <f t="shared" si="4"/>
        <v>3</v>
      </c>
      <c r="M37" s="54">
        <f t="shared" ca="1" si="5"/>
        <v>1242</v>
      </c>
      <c r="N37" s="45" t="str">
        <f t="shared" si="6"/>
        <v/>
      </c>
      <c r="O37" s="45">
        <f t="shared" si="7"/>
        <v>90.449999999998084</v>
      </c>
      <c r="P37" s="46">
        <f t="shared" si="8"/>
        <v>33.803248078608775</v>
      </c>
      <c r="Q37" s="45">
        <f t="shared" si="9"/>
        <v>1040.0000000000027</v>
      </c>
      <c r="R37" s="45">
        <f t="shared" si="10"/>
        <v>1130.4500000000007</v>
      </c>
      <c r="S37" s="46">
        <f t="shared" si="11"/>
        <v>1073.8032480786114</v>
      </c>
    </row>
    <row r="38" spans="1:19" x14ac:dyDescent="0.25">
      <c r="D38">
        <v>0.1</v>
      </c>
      <c r="E38">
        <v>1527</v>
      </c>
      <c r="F38" s="67">
        <f t="shared" si="1"/>
        <v>0.64374999999999993</v>
      </c>
      <c r="G38">
        <v>1557</v>
      </c>
      <c r="H38" s="67">
        <f t="shared" si="12"/>
        <v>0.6645833333333333</v>
      </c>
      <c r="I38" s="44">
        <f t="shared" si="2"/>
        <v>0.66805555555555551</v>
      </c>
      <c r="J38" s="45" t="str">
        <f t="shared" si="13"/>
        <v/>
      </c>
      <c r="K38" s="45">
        <f t="shared" si="3"/>
        <v>30.000000000000053</v>
      </c>
      <c r="L38" s="45">
        <f t="shared" si="4"/>
        <v>4</v>
      </c>
      <c r="M38" s="54">
        <f t="shared" ca="1" si="5"/>
        <v>1242</v>
      </c>
      <c r="N38" s="45">
        <f t="shared" ca="1" si="6"/>
        <v>199.99999999999994</v>
      </c>
      <c r="O38" s="45">
        <f t="shared" si="7"/>
        <v>0.25</v>
      </c>
      <c r="P38" s="46">
        <f t="shared" si="8"/>
        <v>4.342905372259271E-2</v>
      </c>
      <c r="Q38" s="45">
        <f t="shared" si="9"/>
        <v>3.0000000000000053</v>
      </c>
      <c r="R38" s="45">
        <f t="shared" si="10"/>
        <v>3.2500000000000053</v>
      </c>
      <c r="S38" s="46">
        <f t="shared" si="11"/>
        <v>3.0434290537225981</v>
      </c>
    </row>
    <row r="39" spans="1:19" x14ac:dyDescent="0.25">
      <c r="A39" s="77">
        <v>35914</v>
      </c>
      <c r="B39">
        <v>1313</v>
      </c>
      <c r="D39">
        <v>0.01</v>
      </c>
      <c r="E39">
        <v>1404</v>
      </c>
      <c r="F39" s="67">
        <f t="shared" si="1"/>
        <v>0.58611111111111114</v>
      </c>
      <c r="G39">
        <v>1409</v>
      </c>
      <c r="H39" s="67">
        <f t="shared" si="12"/>
        <v>0.58958333333333335</v>
      </c>
      <c r="I39" s="44" t="str">
        <f t="shared" si="2"/>
        <v/>
      </c>
      <c r="J39" s="45">
        <f t="shared" si="13"/>
        <v>15.999999999999943</v>
      </c>
      <c r="K39" s="45">
        <f t="shared" si="3"/>
        <v>4.9999999999999822</v>
      </c>
      <c r="L39" s="45">
        <f t="shared" si="4"/>
        <v>1</v>
      </c>
      <c r="M39" s="54">
        <f t="shared" ca="1" si="5"/>
        <v>1313</v>
      </c>
      <c r="N39" s="45" t="str">
        <f t="shared" si="6"/>
        <v/>
      </c>
      <c r="O39" s="45">
        <f t="shared" si="7"/>
        <v>20.079999999999927</v>
      </c>
      <c r="P39" s="46">
        <f t="shared" si="8"/>
        <v>7.2156118157016369</v>
      </c>
      <c r="Q39" s="45">
        <f t="shared" si="9"/>
        <v>4.9999999999999822E-2</v>
      </c>
      <c r="R39" s="45">
        <f t="shared" si="10"/>
        <v>20.129999999999928</v>
      </c>
      <c r="S39" s="46">
        <f t="shared" si="11"/>
        <v>7.2656118157016367</v>
      </c>
    </row>
    <row r="40" spans="1:19" x14ac:dyDescent="0.25">
      <c r="D40">
        <v>2.5</v>
      </c>
      <c r="E40">
        <v>1425</v>
      </c>
      <c r="F40" s="67">
        <f t="shared" si="1"/>
        <v>0.60069444444444442</v>
      </c>
      <c r="G40">
        <v>1620</v>
      </c>
      <c r="H40" s="67">
        <f t="shared" si="12"/>
        <v>0.68055555555555547</v>
      </c>
      <c r="I40" s="44">
        <f t="shared" si="2"/>
        <v>0.68402777777777768</v>
      </c>
      <c r="J40" s="45" t="str">
        <f t="shared" si="13"/>
        <v/>
      </c>
      <c r="K40" s="45">
        <f t="shared" si="3"/>
        <v>114.99999999999991</v>
      </c>
      <c r="L40" s="45">
        <f t="shared" si="4"/>
        <v>2</v>
      </c>
      <c r="M40" s="54">
        <f t="shared" ca="1" si="5"/>
        <v>1313</v>
      </c>
      <c r="N40" s="45">
        <f t="shared" ca="1" si="6"/>
        <v>191.9999999999998</v>
      </c>
      <c r="O40" s="45">
        <f t="shared" si="7"/>
        <v>6.25</v>
      </c>
      <c r="P40" s="46">
        <f t="shared" si="8"/>
        <v>0.84850478991360001</v>
      </c>
      <c r="Q40" s="45">
        <f t="shared" si="9"/>
        <v>287.49999999999977</v>
      </c>
      <c r="R40" s="45">
        <f t="shared" si="10"/>
        <v>293.74999999999977</v>
      </c>
      <c r="S40" s="46">
        <f t="shared" si="11"/>
        <v>288.34850478991336</v>
      </c>
    </row>
    <row r="41" spans="1:19" x14ac:dyDescent="0.25">
      <c r="A41" s="77">
        <v>35915</v>
      </c>
      <c r="B41">
        <v>1309</v>
      </c>
      <c r="D41">
        <v>0.01</v>
      </c>
      <c r="E41">
        <v>1358</v>
      </c>
      <c r="F41" s="67">
        <f t="shared" si="1"/>
        <v>0.58194444444444449</v>
      </c>
      <c r="G41">
        <v>1403</v>
      </c>
      <c r="H41" s="67">
        <f t="shared" si="12"/>
        <v>0.5854166666666667</v>
      </c>
      <c r="I41" s="44" t="str">
        <f t="shared" ref="I41:I104" si="14">IF(OR(A42&lt;&gt;"",D42=""),H41+TIME(0,5,0),"")</f>
        <v/>
      </c>
      <c r="J41" s="45">
        <f t="shared" ref="J41:J104" si="15">IF(AND(OR(AND(A41&lt;&gt;"",A42=""),AND(A41="",A42="")),D42&lt;&gt;""),(F42-H41)*1440,"")</f>
        <v>7.9999999999999716</v>
      </c>
      <c r="K41" s="45">
        <f t="shared" ref="K41:K104" si="16">(H41-F41)*1440</f>
        <v>4.9999999999999822</v>
      </c>
      <c r="L41" s="45">
        <f t="shared" ref="L41:L104" si="17">IF(A41&lt;&gt;"",1,L40+1)</f>
        <v>1</v>
      </c>
      <c r="M41" s="54">
        <f t="shared" ref="M41:M104" ca="1" si="18">OFFSET(B41,-L41+1,0)</f>
        <v>1309</v>
      </c>
      <c r="N41" s="45" t="str">
        <f t="shared" ref="N41:N104" si="19">IF(I41&lt;&gt;"",(I41-VALUE(CONCATENATE(LEFT(M41,LEN(M41)-2),":",RIGHT(M41,2))))*1440,"")</f>
        <v/>
      </c>
      <c r="O41" s="45">
        <f t="shared" ref="O41:O104" si="20">IF(J41&lt;&gt;"",(D41+D42)*J41/2,D41*5/2)</f>
        <v>20.039999999999928</v>
      </c>
      <c r="P41" s="46">
        <f t="shared" ref="P41:P104" si="21">IF(J41&lt;&gt;"",(D42-D41)*J41/LN((D42+0.000001)/(D41+0.000001)),-5*(D41-0.000001)/(LN(1/D41)-13.8155))</f>
        <v>6.4236779566323969</v>
      </c>
      <c r="Q41" s="45">
        <f t="shared" ref="Q41:Q104" si="22">(D41*K41)</f>
        <v>4.9999999999999822E-2</v>
      </c>
      <c r="R41" s="45">
        <f t="shared" ref="R41:R104" si="23">O41+Q41</f>
        <v>20.089999999999929</v>
      </c>
      <c r="S41" s="46">
        <f t="shared" ref="S41:S104" si="24">P41+Q41</f>
        <v>6.4736779566323968</v>
      </c>
    </row>
    <row r="42" spans="1:19" x14ac:dyDescent="0.25">
      <c r="D42">
        <v>5</v>
      </c>
      <c r="E42">
        <v>1411</v>
      </c>
      <c r="F42" s="67">
        <f t="shared" si="1"/>
        <v>0.59097222222222223</v>
      </c>
      <c r="G42">
        <v>1543</v>
      </c>
      <c r="H42" s="67">
        <f t="shared" si="12"/>
        <v>0.65486111111111112</v>
      </c>
      <c r="I42" s="44">
        <f t="shared" si="14"/>
        <v>0.65833333333333333</v>
      </c>
      <c r="J42" s="45" t="str">
        <f t="shared" si="15"/>
        <v/>
      </c>
      <c r="K42" s="45">
        <f t="shared" si="16"/>
        <v>92</v>
      </c>
      <c r="L42" s="45">
        <f t="shared" si="17"/>
        <v>2</v>
      </c>
      <c r="M42" s="54">
        <f t="shared" ca="1" si="18"/>
        <v>1309</v>
      </c>
      <c r="N42" s="45">
        <f t="shared" ca="1" si="19"/>
        <v>158.99999999999991</v>
      </c>
      <c r="O42" s="45">
        <f t="shared" si="20"/>
        <v>12.5</v>
      </c>
      <c r="P42" s="46">
        <f t="shared" si="21"/>
        <v>1.6207517425303481</v>
      </c>
      <c r="Q42" s="45">
        <f t="shared" si="22"/>
        <v>460</v>
      </c>
      <c r="R42" s="45">
        <f t="shared" si="23"/>
        <v>472.5</v>
      </c>
      <c r="S42" s="46">
        <f t="shared" si="24"/>
        <v>461.62075174253033</v>
      </c>
    </row>
    <row r="43" spans="1:19" x14ac:dyDescent="0.25">
      <c r="A43" s="77">
        <v>35920</v>
      </c>
      <c r="B43">
        <v>1233</v>
      </c>
      <c r="D43">
        <v>0.01</v>
      </c>
      <c r="E43">
        <v>1340</v>
      </c>
      <c r="F43" s="67">
        <f t="shared" si="1"/>
        <v>0.56944444444444442</v>
      </c>
      <c r="G43">
        <v>1346</v>
      </c>
      <c r="H43" s="67">
        <f t="shared" si="12"/>
        <v>0.57361111111111118</v>
      </c>
      <c r="I43" s="44" t="str">
        <f t="shared" si="14"/>
        <v/>
      </c>
      <c r="J43" s="45">
        <f t="shared" si="15"/>
        <v>15.999999999999943</v>
      </c>
      <c r="K43" s="45">
        <f t="shared" si="16"/>
        <v>6.0000000000001386</v>
      </c>
      <c r="L43" s="45">
        <f t="shared" si="17"/>
        <v>1</v>
      </c>
      <c r="M43" s="54">
        <f t="shared" ca="1" si="18"/>
        <v>1233</v>
      </c>
      <c r="N43" s="45" t="str">
        <f t="shared" si="19"/>
        <v/>
      </c>
      <c r="O43" s="45">
        <f t="shared" si="20"/>
        <v>400.07999999999856</v>
      </c>
      <c r="P43" s="46">
        <f t="shared" si="21"/>
        <v>93.909973705392815</v>
      </c>
      <c r="Q43" s="45">
        <f t="shared" si="22"/>
        <v>6.0000000000001386E-2</v>
      </c>
      <c r="R43" s="45">
        <f t="shared" si="23"/>
        <v>400.13999999999857</v>
      </c>
      <c r="S43" s="46">
        <f t="shared" si="24"/>
        <v>93.969973705392817</v>
      </c>
    </row>
    <row r="44" spans="1:19" x14ac:dyDescent="0.25">
      <c r="D44">
        <v>50</v>
      </c>
      <c r="E44">
        <v>1402</v>
      </c>
      <c r="F44" s="67">
        <f t="shared" si="1"/>
        <v>0.58472222222222225</v>
      </c>
      <c r="G44">
        <v>1412</v>
      </c>
      <c r="H44" s="67">
        <f t="shared" si="12"/>
        <v>0.59166666666666667</v>
      </c>
      <c r="I44" s="44" t="str">
        <f t="shared" si="14"/>
        <v/>
      </c>
      <c r="J44" s="45">
        <f t="shared" si="15"/>
        <v>6.9999999999999751</v>
      </c>
      <c r="K44" s="45">
        <f t="shared" si="16"/>
        <v>9.9999999999999645</v>
      </c>
      <c r="L44" s="45">
        <f t="shared" si="17"/>
        <v>2</v>
      </c>
      <c r="M44" s="54">
        <f t="shared" ca="1" si="18"/>
        <v>1233</v>
      </c>
      <c r="N44" s="45" t="str">
        <f t="shared" si="19"/>
        <v/>
      </c>
      <c r="O44" s="45">
        <f t="shared" si="20"/>
        <v>199.49999999999929</v>
      </c>
      <c r="P44" s="46">
        <f t="shared" si="21"/>
        <v>153.09396804615903</v>
      </c>
      <c r="Q44" s="45">
        <f t="shared" si="22"/>
        <v>499.99999999999824</v>
      </c>
      <c r="R44" s="45">
        <f t="shared" si="23"/>
        <v>699.4999999999975</v>
      </c>
      <c r="S44" s="46">
        <f t="shared" si="24"/>
        <v>653.09396804615722</v>
      </c>
    </row>
    <row r="45" spans="1:19" x14ac:dyDescent="0.25">
      <c r="D45">
        <v>7</v>
      </c>
      <c r="E45">
        <v>1419</v>
      </c>
      <c r="F45" s="67">
        <f t="shared" si="1"/>
        <v>0.59652777777777777</v>
      </c>
      <c r="G45">
        <v>1424</v>
      </c>
      <c r="H45" s="67">
        <f t="shared" si="12"/>
        <v>0.6</v>
      </c>
      <c r="I45" s="44" t="str">
        <f t="shared" si="14"/>
        <v/>
      </c>
      <c r="J45" s="45">
        <f t="shared" si="15"/>
        <v>15.000000000000107</v>
      </c>
      <c r="K45" s="45">
        <f t="shared" si="16"/>
        <v>4.9999999999999822</v>
      </c>
      <c r="L45" s="45">
        <f t="shared" si="17"/>
        <v>3</v>
      </c>
      <c r="M45" s="54">
        <f t="shared" ca="1" si="18"/>
        <v>1233</v>
      </c>
      <c r="N45" s="45" t="str">
        <f t="shared" si="19"/>
        <v/>
      </c>
      <c r="O45" s="45">
        <f t="shared" si="20"/>
        <v>52.575000000000372</v>
      </c>
      <c r="P45" s="46">
        <f t="shared" si="21"/>
        <v>16.005237731006382</v>
      </c>
      <c r="Q45" s="45">
        <f t="shared" si="22"/>
        <v>34.999999999999872</v>
      </c>
      <c r="R45" s="45">
        <f t="shared" si="23"/>
        <v>87.575000000000244</v>
      </c>
      <c r="S45" s="46">
        <f t="shared" si="24"/>
        <v>51.005237731006254</v>
      </c>
    </row>
    <row r="46" spans="1:19" x14ac:dyDescent="0.25">
      <c r="D46">
        <v>0.01</v>
      </c>
      <c r="E46">
        <v>1439</v>
      </c>
      <c r="F46" s="67">
        <f t="shared" si="1"/>
        <v>0.61041666666666672</v>
      </c>
      <c r="G46">
        <v>1458</v>
      </c>
      <c r="H46" s="67">
        <f t="shared" si="12"/>
        <v>0.62361111111111112</v>
      </c>
      <c r="I46" s="44">
        <f t="shared" si="14"/>
        <v>0.62708333333333333</v>
      </c>
      <c r="J46" s="45" t="str">
        <f t="shared" si="15"/>
        <v/>
      </c>
      <c r="K46" s="45">
        <f t="shared" si="16"/>
        <v>18.999999999999932</v>
      </c>
      <c r="L46" s="45">
        <f t="shared" si="17"/>
        <v>4</v>
      </c>
      <c r="M46" s="54">
        <f t="shared" ca="1" si="18"/>
        <v>1233</v>
      </c>
      <c r="N46" s="45">
        <f t="shared" ca="1" si="19"/>
        <v>149.99999999999994</v>
      </c>
      <c r="O46" s="45">
        <f t="shared" si="20"/>
        <v>2.5000000000000001E-2</v>
      </c>
      <c r="P46" s="46">
        <f t="shared" si="21"/>
        <v>5.4281443780592247E-3</v>
      </c>
      <c r="Q46" s="45">
        <f t="shared" si="22"/>
        <v>0.18999999999999934</v>
      </c>
      <c r="R46" s="45">
        <f t="shared" si="23"/>
        <v>0.21499999999999933</v>
      </c>
      <c r="S46" s="46">
        <f t="shared" si="24"/>
        <v>0.19542814437805855</v>
      </c>
    </row>
    <row r="47" spans="1:19" x14ac:dyDescent="0.25">
      <c r="A47" s="77">
        <v>35921</v>
      </c>
      <c r="B47">
        <v>1309</v>
      </c>
      <c r="D47">
        <v>0.01</v>
      </c>
      <c r="E47">
        <v>1354</v>
      </c>
      <c r="F47" s="67">
        <f t="shared" si="1"/>
        <v>0.57916666666666672</v>
      </c>
      <c r="G47">
        <v>1357</v>
      </c>
      <c r="H47" s="67">
        <f t="shared" si="12"/>
        <v>0.58124999999999993</v>
      </c>
      <c r="I47" s="44" t="str">
        <f t="shared" si="14"/>
        <v/>
      </c>
      <c r="J47" s="45">
        <f t="shared" si="15"/>
        <v>12.000000000000117</v>
      </c>
      <c r="K47" s="45">
        <f t="shared" si="16"/>
        <v>2.9999999999998295</v>
      </c>
      <c r="L47" s="45">
        <f t="shared" si="17"/>
        <v>1</v>
      </c>
      <c r="M47" s="54">
        <f t="shared" ca="1" si="18"/>
        <v>1309</v>
      </c>
      <c r="N47" s="45" t="str">
        <f t="shared" si="19"/>
        <v/>
      </c>
      <c r="O47" s="45">
        <f t="shared" si="20"/>
        <v>12.060000000000116</v>
      </c>
      <c r="P47" s="46">
        <f t="shared" si="21"/>
        <v>4.5071759181970039</v>
      </c>
      <c r="Q47" s="45">
        <f t="shared" si="22"/>
        <v>2.9999999999998295E-2</v>
      </c>
      <c r="R47" s="45">
        <f t="shared" si="23"/>
        <v>12.090000000000114</v>
      </c>
      <c r="S47" s="46">
        <f t="shared" si="24"/>
        <v>4.5371759181970024</v>
      </c>
    </row>
    <row r="48" spans="1:19" x14ac:dyDescent="0.25">
      <c r="D48">
        <v>2</v>
      </c>
      <c r="E48">
        <v>1409</v>
      </c>
      <c r="F48" s="67">
        <f t="shared" si="1"/>
        <v>0.58958333333333335</v>
      </c>
      <c r="G48">
        <v>1445</v>
      </c>
      <c r="H48" s="67">
        <f t="shared" si="12"/>
        <v>0.61458333333333337</v>
      </c>
      <c r="I48" s="44" t="str">
        <f t="shared" si="14"/>
        <v/>
      </c>
      <c r="J48" s="45">
        <f t="shared" si="15"/>
        <v>6.9999999999999751</v>
      </c>
      <c r="K48" s="45">
        <f t="shared" si="16"/>
        <v>36.000000000000028</v>
      </c>
      <c r="L48" s="45">
        <f t="shared" si="17"/>
        <v>2</v>
      </c>
      <c r="M48" s="54">
        <f t="shared" ca="1" si="18"/>
        <v>1309</v>
      </c>
      <c r="N48" s="45" t="str">
        <f t="shared" si="19"/>
        <v/>
      </c>
      <c r="O48" s="45">
        <f t="shared" si="20"/>
        <v>41.999999999999851</v>
      </c>
      <c r="P48" s="46">
        <f t="shared" si="21"/>
        <v>34.794764983016755</v>
      </c>
      <c r="Q48" s="45">
        <f t="shared" si="22"/>
        <v>72.000000000000057</v>
      </c>
      <c r="R48" s="45">
        <f t="shared" si="23"/>
        <v>113.99999999999991</v>
      </c>
      <c r="S48" s="46">
        <f t="shared" si="24"/>
        <v>106.79476498301682</v>
      </c>
    </row>
    <row r="49" spans="1:19" x14ac:dyDescent="0.25">
      <c r="D49">
        <v>10</v>
      </c>
      <c r="E49">
        <v>1452</v>
      </c>
      <c r="F49" s="67">
        <f t="shared" si="1"/>
        <v>0.61944444444444446</v>
      </c>
      <c r="G49">
        <v>1509</v>
      </c>
      <c r="H49" s="67">
        <f>VALUE(CONCATENATE(LEFT(G49,LEN(G49)-2),":",RIGHT(G49,2)))</f>
        <v>0.63124999999999998</v>
      </c>
      <c r="I49" s="44" t="str">
        <f t="shared" si="14"/>
        <v/>
      </c>
      <c r="J49" s="45">
        <f t="shared" si="15"/>
        <v>3.9999999999999858</v>
      </c>
      <c r="K49" s="51">
        <f>(H49-F49)*1440</f>
        <v>16.99999999999994</v>
      </c>
      <c r="L49" s="45">
        <f t="shared" si="17"/>
        <v>3</v>
      </c>
      <c r="M49" s="54">
        <f t="shared" ca="1" si="18"/>
        <v>1309</v>
      </c>
      <c r="N49" s="45" t="str">
        <f t="shared" si="19"/>
        <v/>
      </c>
      <c r="O49" s="45">
        <f t="shared" si="20"/>
        <v>59.999999999999787</v>
      </c>
      <c r="P49" s="46">
        <f t="shared" si="21"/>
        <v>57.707805798296278</v>
      </c>
      <c r="Q49" s="45">
        <f t="shared" si="22"/>
        <v>169.9999999999994</v>
      </c>
      <c r="R49" s="45">
        <f t="shared" si="23"/>
        <v>229.9999999999992</v>
      </c>
      <c r="S49" s="46">
        <f t="shared" si="24"/>
        <v>227.70780579829568</v>
      </c>
    </row>
    <row r="50" spans="1:19" x14ac:dyDescent="0.25">
      <c r="D50">
        <v>20</v>
      </c>
      <c r="E50">
        <v>1513</v>
      </c>
      <c r="F50" s="67">
        <f t="shared" si="1"/>
        <v>0.63402777777777775</v>
      </c>
      <c r="G50">
        <v>1537</v>
      </c>
      <c r="H50" s="67">
        <f t="shared" si="12"/>
        <v>0.65069444444444446</v>
      </c>
      <c r="I50" s="44">
        <f t="shared" si="14"/>
        <v>0.65416666666666667</v>
      </c>
      <c r="J50" s="45" t="str">
        <f t="shared" si="15"/>
        <v/>
      </c>
      <c r="K50" s="45">
        <f t="shared" si="16"/>
        <v>24.000000000000075</v>
      </c>
      <c r="L50" s="45">
        <f t="shared" si="17"/>
        <v>4</v>
      </c>
      <c r="M50" s="54">
        <f t="shared" ca="1" si="18"/>
        <v>1309</v>
      </c>
      <c r="N50" s="45">
        <f t="shared" ca="1" si="19"/>
        <v>152.99999999999994</v>
      </c>
      <c r="O50" s="45">
        <f t="shared" si="20"/>
        <v>50</v>
      </c>
      <c r="P50" s="46">
        <f t="shared" si="21"/>
        <v>5.9484036251947776</v>
      </c>
      <c r="Q50" s="45">
        <f t="shared" si="22"/>
        <v>480.00000000000148</v>
      </c>
      <c r="R50" s="45">
        <f t="shared" si="23"/>
        <v>530.00000000000148</v>
      </c>
      <c r="S50" s="46">
        <f t="shared" si="24"/>
        <v>485.94840362519625</v>
      </c>
    </row>
    <row r="51" spans="1:19" x14ac:dyDescent="0.25">
      <c r="A51" s="77">
        <v>35922</v>
      </c>
      <c r="B51">
        <v>852</v>
      </c>
      <c r="D51">
        <v>0.01</v>
      </c>
      <c r="E51">
        <v>951</v>
      </c>
      <c r="F51" s="67">
        <f t="shared" si="1"/>
        <v>0.41041666666666665</v>
      </c>
      <c r="G51">
        <v>953</v>
      </c>
      <c r="H51" s="67">
        <f t="shared" si="12"/>
        <v>0.41180555555555554</v>
      </c>
      <c r="I51" s="44" t="str">
        <f t="shared" si="14"/>
        <v/>
      </c>
      <c r="J51" s="45">
        <f t="shared" si="15"/>
        <v>5.0000000000000622</v>
      </c>
      <c r="K51" s="45">
        <f t="shared" si="16"/>
        <v>1.9999999999999929</v>
      </c>
      <c r="L51" s="45">
        <f t="shared" si="17"/>
        <v>1</v>
      </c>
      <c r="M51" s="54">
        <f t="shared" ca="1" si="18"/>
        <v>852</v>
      </c>
      <c r="N51" s="45" t="str">
        <f t="shared" si="19"/>
        <v/>
      </c>
      <c r="O51" s="45">
        <f t="shared" si="20"/>
        <v>0.27500000000000341</v>
      </c>
      <c r="P51" s="46">
        <f t="shared" si="21"/>
        <v>0.19544015550864224</v>
      </c>
      <c r="Q51" s="45">
        <f t="shared" si="22"/>
        <v>1.9999999999999931E-2</v>
      </c>
      <c r="R51" s="45">
        <f t="shared" si="23"/>
        <v>0.29500000000000332</v>
      </c>
      <c r="S51" s="46">
        <f t="shared" si="24"/>
        <v>0.21544015550864218</v>
      </c>
    </row>
    <row r="52" spans="1:19" x14ac:dyDescent="0.25">
      <c r="D52">
        <v>0.1</v>
      </c>
      <c r="E52">
        <v>958</v>
      </c>
      <c r="F52" s="67">
        <f t="shared" si="1"/>
        <v>0.4152777777777778</v>
      </c>
      <c r="G52">
        <v>1007</v>
      </c>
      <c r="H52" s="67">
        <f t="shared" si="12"/>
        <v>0.42152777777777778</v>
      </c>
      <c r="I52" s="44" t="str">
        <f t="shared" si="14"/>
        <v/>
      </c>
      <c r="J52" s="45">
        <f t="shared" si="15"/>
        <v>13.99999999999995</v>
      </c>
      <c r="K52" s="45">
        <f t="shared" si="16"/>
        <v>8.999999999999968</v>
      </c>
      <c r="L52" s="45">
        <f t="shared" si="17"/>
        <v>2</v>
      </c>
      <c r="M52" s="54">
        <f t="shared" ca="1" si="18"/>
        <v>852</v>
      </c>
      <c r="N52" s="45" t="str">
        <f t="shared" si="19"/>
        <v/>
      </c>
      <c r="O52" s="45">
        <f t="shared" si="20"/>
        <v>700.69999999999743</v>
      </c>
      <c r="P52" s="46">
        <f t="shared" si="21"/>
        <v>202.46838027172785</v>
      </c>
      <c r="Q52" s="45">
        <f t="shared" si="22"/>
        <v>0.8999999999999968</v>
      </c>
      <c r="R52" s="45">
        <f t="shared" si="23"/>
        <v>701.59999999999741</v>
      </c>
      <c r="S52" s="46">
        <f t="shared" si="24"/>
        <v>203.36838027172786</v>
      </c>
    </row>
    <row r="53" spans="1:19" x14ac:dyDescent="0.25">
      <c r="D53">
        <v>100</v>
      </c>
      <c r="E53">
        <v>1021</v>
      </c>
      <c r="F53" s="67">
        <f t="shared" si="1"/>
        <v>0.43124999999999997</v>
      </c>
      <c r="G53">
        <v>1042</v>
      </c>
      <c r="H53" s="67">
        <f t="shared" si="12"/>
        <v>0.4458333333333333</v>
      </c>
      <c r="I53" s="44" t="str">
        <f t="shared" si="14"/>
        <v/>
      </c>
      <c r="J53" s="45">
        <f t="shared" si="15"/>
        <v>12.000000000000037</v>
      </c>
      <c r="K53" s="45">
        <f t="shared" si="16"/>
        <v>21.000000000000007</v>
      </c>
      <c r="L53" s="45">
        <f t="shared" si="17"/>
        <v>3</v>
      </c>
      <c r="M53" s="54">
        <f t="shared" ca="1" si="18"/>
        <v>852</v>
      </c>
      <c r="N53" s="45" t="str">
        <f t="shared" si="19"/>
        <v/>
      </c>
      <c r="O53" s="45">
        <f t="shared" si="20"/>
        <v>600.60000000000184</v>
      </c>
      <c r="P53" s="46">
        <f t="shared" si="21"/>
        <v>173.54432594719646</v>
      </c>
      <c r="Q53" s="45">
        <f t="shared" si="22"/>
        <v>2100.0000000000009</v>
      </c>
      <c r="R53" s="45">
        <f t="shared" si="23"/>
        <v>2700.6000000000026</v>
      </c>
      <c r="S53" s="46">
        <f t="shared" si="24"/>
        <v>2273.5443259471972</v>
      </c>
    </row>
    <row r="54" spans="1:19" x14ac:dyDescent="0.25">
      <c r="D54">
        <v>0.1</v>
      </c>
      <c r="E54">
        <v>1054</v>
      </c>
      <c r="F54" s="67">
        <f t="shared" si="1"/>
        <v>0.45416666666666666</v>
      </c>
      <c r="G54">
        <v>1111</v>
      </c>
      <c r="H54" s="67">
        <f t="shared" si="12"/>
        <v>0.46597222222222223</v>
      </c>
      <c r="I54" s="44">
        <f t="shared" si="14"/>
        <v>0.46944444444444444</v>
      </c>
      <c r="J54" s="45" t="str">
        <f t="shared" si="15"/>
        <v/>
      </c>
      <c r="K54" s="45">
        <f t="shared" si="16"/>
        <v>17.000000000000021</v>
      </c>
      <c r="L54" s="45">
        <f t="shared" si="17"/>
        <v>4</v>
      </c>
      <c r="M54" s="54">
        <f t="shared" ca="1" si="18"/>
        <v>852</v>
      </c>
      <c r="N54" s="45">
        <f t="shared" ca="1" si="19"/>
        <v>143.99999999999997</v>
      </c>
      <c r="O54" s="45">
        <f t="shared" si="20"/>
        <v>0.25</v>
      </c>
      <c r="P54" s="46">
        <f t="shared" si="21"/>
        <v>4.342905372259271E-2</v>
      </c>
      <c r="Q54" s="45">
        <f t="shared" si="22"/>
        <v>1.7000000000000022</v>
      </c>
      <c r="R54" s="45">
        <f t="shared" si="23"/>
        <v>1.9500000000000022</v>
      </c>
      <c r="S54" s="46">
        <f t="shared" si="24"/>
        <v>1.7434290537225949</v>
      </c>
    </row>
    <row r="55" spans="1:19" x14ac:dyDescent="0.25">
      <c r="A55" s="77">
        <v>35923</v>
      </c>
      <c r="B55">
        <v>952</v>
      </c>
      <c r="D55">
        <v>0.01</v>
      </c>
      <c r="E55">
        <v>1041</v>
      </c>
      <c r="F55" s="67">
        <f t="shared" si="1"/>
        <v>0.44513888888888892</v>
      </c>
      <c r="G55">
        <v>1042</v>
      </c>
      <c r="H55" s="67">
        <f t="shared" si="12"/>
        <v>0.4458333333333333</v>
      </c>
      <c r="I55" s="44" t="str">
        <f t="shared" si="14"/>
        <v/>
      </c>
      <c r="J55" s="45">
        <f t="shared" si="15"/>
        <v>6.0000000000000586</v>
      </c>
      <c r="K55" s="45">
        <f t="shared" si="16"/>
        <v>0.99999999999991651</v>
      </c>
      <c r="L55" s="45">
        <f t="shared" si="17"/>
        <v>1</v>
      </c>
      <c r="M55" s="54">
        <f t="shared" ca="1" si="18"/>
        <v>952</v>
      </c>
      <c r="N55" s="45" t="str">
        <f t="shared" si="19"/>
        <v/>
      </c>
      <c r="O55" s="45">
        <f t="shared" si="20"/>
        <v>0.33000000000000324</v>
      </c>
      <c r="P55" s="46">
        <f t="shared" si="21"/>
        <v>0.23452818661037009</v>
      </c>
      <c r="Q55" s="45">
        <f t="shared" si="22"/>
        <v>9.9999999999991658E-3</v>
      </c>
      <c r="R55" s="45">
        <f t="shared" si="23"/>
        <v>0.34000000000000241</v>
      </c>
      <c r="S55" s="46">
        <f t="shared" si="24"/>
        <v>0.24452818661036926</v>
      </c>
    </row>
    <row r="56" spans="1:19" x14ac:dyDescent="0.25">
      <c r="D56">
        <v>0.1</v>
      </c>
      <c r="E56">
        <v>1048</v>
      </c>
      <c r="F56" s="67">
        <f t="shared" si="1"/>
        <v>0.45</v>
      </c>
      <c r="G56">
        <v>1106</v>
      </c>
      <c r="H56" s="67">
        <f t="shared" si="12"/>
        <v>0.46249999999999997</v>
      </c>
      <c r="I56" s="44" t="str">
        <f t="shared" si="14"/>
        <v/>
      </c>
      <c r="J56" s="45">
        <f t="shared" si="15"/>
        <v>7.0000000000000551</v>
      </c>
      <c r="K56" s="45">
        <f t="shared" si="16"/>
        <v>17.999999999999936</v>
      </c>
      <c r="L56" s="45">
        <f t="shared" si="17"/>
        <v>2</v>
      </c>
      <c r="M56" s="54">
        <f t="shared" ca="1" si="18"/>
        <v>952</v>
      </c>
      <c r="N56" s="45" t="str">
        <f t="shared" si="19"/>
        <v/>
      </c>
      <c r="O56" s="45">
        <f t="shared" si="20"/>
        <v>7.3500000000000583</v>
      </c>
      <c r="P56" s="46">
        <f t="shared" si="21"/>
        <v>4.439663148135752</v>
      </c>
      <c r="Q56" s="45">
        <f t="shared" si="22"/>
        <v>1.7999999999999936</v>
      </c>
      <c r="R56" s="45">
        <f t="shared" si="23"/>
        <v>9.1500000000000519</v>
      </c>
      <c r="S56" s="46">
        <f t="shared" si="24"/>
        <v>6.2396631481357456</v>
      </c>
    </row>
    <row r="57" spans="1:19" x14ac:dyDescent="0.25">
      <c r="D57">
        <v>2</v>
      </c>
      <c r="E57">
        <v>1113</v>
      </c>
      <c r="F57" s="67">
        <f t="shared" si="1"/>
        <v>0.46736111111111112</v>
      </c>
      <c r="G57">
        <v>1135</v>
      </c>
      <c r="H57" s="67">
        <f t="shared" si="12"/>
        <v>0.4826388888888889</v>
      </c>
      <c r="I57" s="44" t="str">
        <f t="shared" si="14"/>
        <v/>
      </c>
      <c r="J57" s="45">
        <f t="shared" si="15"/>
        <v>7.9999999999999716</v>
      </c>
      <c r="K57" s="45">
        <f t="shared" si="16"/>
        <v>22</v>
      </c>
      <c r="L57" s="45">
        <f t="shared" si="17"/>
        <v>3</v>
      </c>
      <c r="M57" s="54">
        <f t="shared" ca="1" si="18"/>
        <v>952</v>
      </c>
      <c r="N57" s="45" t="str">
        <f t="shared" si="19"/>
        <v/>
      </c>
      <c r="O57" s="45">
        <f t="shared" si="20"/>
        <v>407.99999999999852</v>
      </c>
      <c r="P57" s="46">
        <f t="shared" si="21"/>
        <v>200.4078445121547</v>
      </c>
      <c r="Q57" s="45">
        <f t="shared" si="22"/>
        <v>44</v>
      </c>
      <c r="R57" s="45">
        <f t="shared" si="23"/>
        <v>451.99999999999852</v>
      </c>
      <c r="S57" s="46">
        <f t="shared" si="24"/>
        <v>244.4078445121547</v>
      </c>
    </row>
    <row r="58" spans="1:19" x14ac:dyDescent="0.25">
      <c r="D58">
        <v>100</v>
      </c>
      <c r="E58">
        <v>1143</v>
      </c>
      <c r="F58" s="67">
        <f t="shared" si="1"/>
        <v>0.48819444444444443</v>
      </c>
      <c r="G58">
        <v>1201</v>
      </c>
      <c r="H58" s="67">
        <f t="shared" si="12"/>
        <v>0.50069444444444444</v>
      </c>
      <c r="I58" s="44">
        <f t="shared" si="14"/>
        <v>0.50416666666666665</v>
      </c>
      <c r="J58" s="45" t="str">
        <f t="shared" si="15"/>
        <v/>
      </c>
      <c r="K58" s="45">
        <f t="shared" si="16"/>
        <v>18.000000000000014</v>
      </c>
      <c r="L58" s="45">
        <f t="shared" si="17"/>
        <v>4</v>
      </c>
      <c r="M58" s="54">
        <f t="shared" ca="1" si="18"/>
        <v>952</v>
      </c>
      <c r="N58" s="45">
        <f t="shared" ca="1" si="19"/>
        <v>133.99999999999991</v>
      </c>
      <c r="O58" s="45">
        <f t="shared" si="20"/>
        <v>250</v>
      </c>
      <c r="P58" s="46">
        <f t="shared" si="21"/>
        <v>27.143420404993254</v>
      </c>
      <c r="Q58" s="45">
        <f t="shared" si="22"/>
        <v>1800.0000000000014</v>
      </c>
      <c r="R58" s="45">
        <f t="shared" si="23"/>
        <v>2050.0000000000014</v>
      </c>
      <c r="S58" s="46">
        <f t="shared" si="24"/>
        <v>1827.1434204049947</v>
      </c>
    </row>
    <row r="59" spans="1:19" x14ac:dyDescent="0.25">
      <c r="A59" s="77">
        <v>35926</v>
      </c>
      <c r="B59">
        <v>1053</v>
      </c>
      <c r="D59">
        <v>0.01</v>
      </c>
      <c r="E59">
        <v>1200</v>
      </c>
      <c r="F59" s="67">
        <f t="shared" si="1"/>
        <v>0.5</v>
      </c>
      <c r="G59">
        <v>1205</v>
      </c>
      <c r="H59" s="67">
        <f t="shared" si="12"/>
        <v>0.50347222222222221</v>
      </c>
      <c r="I59" s="44" t="str">
        <f t="shared" si="14"/>
        <v/>
      </c>
      <c r="J59" s="45">
        <f t="shared" si="15"/>
        <v>13.99999999999995</v>
      </c>
      <c r="K59" s="45">
        <f t="shared" si="16"/>
        <v>4.9999999999999822</v>
      </c>
      <c r="L59" s="45">
        <f t="shared" si="17"/>
        <v>1</v>
      </c>
      <c r="M59" s="54">
        <f t="shared" ca="1" si="18"/>
        <v>1053</v>
      </c>
      <c r="N59" s="45" t="str">
        <f t="shared" si="19"/>
        <v/>
      </c>
      <c r="O59" s="45">
        <f t="shared" si="20"/>
        <v>14.069999999999949</v>
      </c>
      <c r="P59" s="46">
        <f t="shared" si="21"/>
        <v>5.2583719045631012</v>
      </c>
      <c r="Q59" s="45">
        <f t="shared" si="22"/>
        <v>4.9999999999999822E-2</v>
      </c>
      <c r="R59" s="45">
        <f t="shared" si="23"/>
        <v>14.119999999999948</v>
      </c>
      <c r="S59" s="46">
        <f t="shared" si="24"/>
        <v>5.308371904563101</v>
      </c>
    </row>
    <row r="60" spans="1:19" x14ac:dyDescent="0.25">
      <c r="D60">
        <v>2</v>
      </c>
      <c r="E60">
        <v>1219</v>
      </c>
      <c r="F60" s="67">
        <f t="shared" si="1"/>
        <v>0.5131944444444444</v>
      </c>
      <c r="G60">
        <v>1227</v>
      </c>
      <c r="H60" s="67">
        <f t="shared" si="12"/>
        <v>0.51874999999999993</v>
      </c>
      <c r="I60" s="44">
        <f t="shared" si="14"/>
        <v>0.52222222222222214</v>
      </c>
      <c r="J60" s="45" t="str">
        <f t="shared" si="15"/>
        <v/>
      </c>
      <c r="K60" s="45">
        <f t="shared" si="16"/>
        <v>7.9999999999999716</v>
      </c>
      <c r="L60" s="45">
        <f t="shared" si="17"/>
        <v>2</v>
      </c>
      <c r="M60" s="54">
        <f t="shared" ca="1" si="18"/>
        <v>1053</v>
      </c>
      <c r="N60" s="45">
        <f t="shared" ca="1" si="19"/>
        <v>98.999999999999886</v>
      </c>
      <c r="O60" s="45">
        <f t="shared" si="20"/>
        <v>5</v>
      </c>
      <c r="P60" s="46">
        <f t="shared" si="21"/>
        <v>0.68924379203313568</v>
      </c>
      <c r="Q60" s="45">
        <f t="shared" si="22"/>
        <v>15.999999999999943</v>
      </c>
      <c r="R60" s="45">
        <f t="shared" si="23"/>
        <v>20.999999999999943</v>
      </c>
      <c r="S60" s="46">
        <f t="shared" si="24"/>
        <v>16.689243792033079</v>
      </c>
    </row>
    <row r="61" spans="1:19" x14ac:dyDescent="0.25">
      <c r="A61" s="77">
        <v>35927</v>
      </c>
      <c r="B61">
        <v>1038</v>
      </c>
      <c r="D61">
        <v>0.01</v>
      </c>
      <c r="E61">
        <v>1138</v>
      </c>
      <c r="F61" s="67">
        <f t="shared" si="1"/>
        <v>0.48472222222222222</v>
      </c>
      <c r="G61">
        <v>1144</v>
      </c>
      <c r="H61" s="67">
        <f t="shared" si="12"/>
        <v>0.48888888888888887</v>
      </c>
      <c r="I61" s="44" t="str">
        <f t="shared" si="14"/>
        <v/>
      </c>
      <c r="J61" s="45">
        <f t="shared" si="15"/>
        <v>6.0000000000000586</v>
      </c>
      <c r="K61" s="45">
        <f t="shared" si="16"/>
        <v>5.9999999999999787</v>
      </c>
      <c r="L61" s="45">
        <f t="shared" si="17"/>
        <v>1</v>
      </c>
      <c r="M61" s="54">
        <f t="shared" ca="1" si="18"/>
        <v>1038</v>
      </c>
      <c r="N61" s="45" t="str">
        <f t="shared" si="19"/>
        <v/>
      </c>
      <c r="O61" s="45">
        <f t="shared" si="20"/>
        <v>1.2300000000000122</v>
      </c>
      <c r="P61" s="46">
        <f t="shared" si="21"/>
        <v>0.63435573745982432</v>
      </c>
      <c r="Q61" s="45">
        <f t="shared" si="22"/>
        <v>5.999999999999979E-2</v>
      </c>
      <c r="R61" s="45">
        <f t="shared" si="23"/>
        <v>1.290000000000012</v>
      </c>
      <c r="S61" s="46">
        <f t="shared" si="24"/>
        <v>0.69435573745982415</v>
      </c>
    </row>
    <row r="62" spans="1:19" x14ac:dyDescent="0.25">
      <c r="D62">
        <v>0.4</v>
      </c>
      <c r="E62">
        <v>1150</v>
      </c>
      <c r="F62" s="67">
        <f t="shared" si="1"/>
        <v>0.49305555555555558</v>
      </c>
      <c r="G62">
        <v>1204</v>
      </c>
      <c r="H62" s="67">
        <f t="shared" si="12"/>
        <v>0.50277777777777777</v>
      </c>
      <c r="I62" s="44">
        <f t="shared" si="14"/>
        <v>0.50624999999999998</v>
      </c>
      <c r="J62" s="45" t="str">
        <f t="shared" si="15"/>
        <v/>
      </c>
      <c r="K62" s="45">
        <f t="shared" si="16"/>
        <v>13.99999999999995</v>
      </c>
      <c r="L62" s="45">
        <f t="shared" si="17"/>
        <v>2</v>
      </c>
      <c r="M62" s="54">
        <f t="shared" ca="1" si="18"/>
        <v>1038</v>
      </c>
      <c r="N62" s="45">
        <f t="shared" ca="1" si="19"/>
        <v>91</v>
      </c>
      <c r="O62" s="45">
        <f t="shared" si="20"/>
        <v>1</v>
      </c>
      <c r="P62" s="46">
        <f t="shared" si="21"/>
        <v>0.15504787606958362</v>
      </c>
      <c r="Q62" s="45">
        <f t="shared" si="22"/>
        <v>5.5999999999999801</v>
      </c>
      <c r="R62" s="45">
        <f t="shared" si="23"/>
        <v>6.5999999999999801</v>
      </c>
      <c r="S62" s="46">
        <f t="shared" si="24"/>
        <v>5.7550478760695638</v>
      </c>
    </row>
    <row r="63" spans="1:19" x14ac:dyDescent="0.25">
      <c r="A63" s="77">
        <v>35927</v>
      </c>
      <c r="B63">
        <v>1338</v>
      </c>
      <c r="D63">
        <v>0.01</v>
      </c>
      <c r="E63">
        <v>1451</v>
      </c>
      <c r="F63" s="67">
        <f t="shared" si="1"/>
        <v>0.61875000000000002</v>
      </c>
      <c r="G63">
        <v>1502</v>
      </c>
      <c r="H63" s="67">
        <f t="shared" si="12"/>
        <v>0.62638888888888888</v>
      </c>
      <c r="I63" s="44" t="str">
        <f t="shared" si="14"/>
        <v/>
      </c>
      <c r="J63" s="45">
        <f t="shared" si="15"/>
        <v>14.00000000000011</v>
      </c>
      <c r="K63" s="45">
        <f t="shared" si="16"/>
        <v>10.999999999999961</v>
      </c>
      <c r="L63" s="45">
        <f t="shared" si="17"/>
        <v>1</v>
      </c>
      <c r="M63" s="54">
        <f t="shared" ca="1" si="18"/>
        <v>1338</v>
      </c>
      <c r="N63" s="45" t="str">
        <f t="shared" si="19"/>
        <v/>
      </c>
      <c r="O63" s="45">
        <f t="shared" si="20"/>
        <v>12.670000000000099</v>
      </c>
      <c r="P63" s="46">
        <f t="shared" si="21"/>
        <v>4.8258594477805019</v>
      </c>
      <c r="Q63" s="45">
        <f t="shared" si="22"/>
        <v>0.10999999999999961</v>
      </c>
      <c r="R63" s="45">
        <f t="shared" si="23"/>
        <v>12.780000000000099</v>
      </c>
      <c r="S63" s="46">
        <f t="shared" si="24"/>
        <v>4.9358594477805013</v>
      </c>
    </row>
    <row r="64" spans="1:19" x14ac:dyDescent="0.25">
      <c r="D64">
        <v>1.8</v>
      </c>
      <c r="E64">
        <v>1516</v>
      </c>
      <c r="F64" s="67">
        <f t="shared" si="1"/>
        <v>0.63611111111111118</v>
      </c>
      <c r="G64">
        <v>1525</v>
      </c>
      <c r="H64" s="67">
        <f t="shared" si="12"/>
        <v>0.64236111111111105</v>
      </c>
      <c r="I64" s="44">
        <f t="shared" si="14"/>
        <v>0.64583333333333326</v>
      </c>
      <c r="J64" s="45" t="str">
        <f t="shared" si="15"/>
        <v/>
      </c>
      <c r="K64" s="45">
        <f t="shared" si="16"/>
        <v>8.9999999999998082</v>
      </c>
      <c r="L64" s="45">
        <f t="shared" si="17"/>
        <v>2</v>
      </c>
      <c r="M64" s="54">
        <f t="shared" ca="1" si="18"/>
        <v>1338</v>
      </c>
      <c r="N64" s="45">
        <f t="shared" ca="1" si="19"/>
        <v>111.99999999999991</v>
      </c>
      <c r="O64" s="45">
        <f t="shared" si="20"/>
        <v>4.5</v>
      </c>
      <c r="P64" s="46">
        <f t="shared" si="21"/>
        <v>0.62485703502181611</v>
      </c>
      <c r="Q64" s="45">
        <f t="shared" si="22"/>
        <v>16.199999999999655</v>
      </c>
      <c r="R64" s="45">
        <f t="shared" si="23"/>
        <v>20.699999999999655</v>
      </c>
      <c r="S64" s="46">
        <f t="shared" si="24"/>
        <v>16.82485703502147</v>
      </c>
    </row>
    <row r="65" spans="1:19" x14ac:dyDescent="0.25">
      <c r="A65" s="77">
        <v>35929</v>
      </c>
      <c r="B65">
        <v>906</v>
      </c>
      <c r="D65">
        <v>0.01</v>
      </c>
      <c r="E65">
        <v>954</v>
      </c>
      <c r="F65" s="67">
        <f t="shared" si="1"/>
        <v>0.41250000000000003</v>
      </c>
      <c r="G65">
        <v>958</v>
      </c>
      <c r="H65" s="67">
        <f t="shared" si="12"/>
        <v>0.4152777777777778</v>
      </c>
      <c r="I65" s="44" t="str">
        <f t="shared" si="14"/>
        <v/>
      </c>
      <c r="J65" s="45">
        <f t="shared" si="15"/>
        <v>4.9999999999999822</v>
      </c>
      <c r="K65" s="45">
        <f t="shared" si="16"/>
        <v>3.9999999999999858</v>
      </c>
      <c r="L65" s="45">
        <f t="shared" si="17"/>
        <v>1</v>
      </c>
      <c r="M65" s="54">
        <f t="shared" ca="1" si="18"/>
        <v>906</v>
      </c>
      <c r="N65" s="45" t="str">
        <f t="shared" si="19"/>
        <v/>
      </c>
      <c r="O65" s="45">
        <f t="shared" si="20"/>
        <v>0.27499999999999902</v>
      </c>
      <c r="P65" s="46">
        <f t="shared" si="21"/>
        <v>0.19544015550863911</v>
      </c>
      <c r="Q65" s="45">
        <f t="shared" si="22"/>
        <v>3.9999999999999862E-2</v>
      </c>
      <c r="R65" s="45">
        <f t="shared" si="23"/>
        <v>0.31499999999999889</v>
      </c>
      <c r="S65" s="46">
        <f t="shared" si="24"/>
        <v>0.23544015550863898</v>
      </c>
    </row>
    <row r="66" spans="1:19" x14ac:dyDescent="0.25">
      <c r="D66">
        <v>0.1</v>
      </c>
      <c r="E66">
        <v>1003</v>
      </c>
      <c r="F66" s="67">
        <f t="shared" si="1"/>
        <v>0.41875000000000001</v>
      </c>
      <c r="G66">
        <v>1044</v>
      </c>
      <c r="H66" s="67">
        <f t="shared" si="12"/>
        <v>0.44722222222222219</v>
      </c>
      <c r="I66" s="44" t="str">
        <f t="shared" si="14"/>
        <v/>
      </c>
      <c r="J66" s="45">
        <f t="shared" si="15"/>
        <v>9.000000000000048</v>
      </c>
      <c r="K66" s="45">
        <f t="shared" si="16"/>
        <v>40.999999999999936</v>
      </c>
      <c r="L66" s="45">
        <f t="shared" si="17"/>
        <v>2</v>
      </c>
      <c r="M66" s="54">
        <f t="shared" ca="1" si="18"/>
        <v>906</v>
      </c>
      <c r="N66" s="45" t="str">
        <f t="shared" si="19"/>
        <v/>
      </c>
      <c r="O66" s="45">
        <f t="shared" si="20"/>
        <v>450.45000000000238</v>
      </c>
      <c r="P66" s="46">
        <f t="shared" si="21"/>
        <v>130.15824446039761</v>
      </c>
      <c r="Q66" s="45">
        <f t="shared" si="22"/>
        <v>4.0999999999999934</v>
      </c>
      <c r="R66" s="45">
        <f t="shared" si="23"/>
        <v>454.55000000000234</v>
      </c>
      <c r="S66" s="46">
        <f t="shared" si="24"/>
        <v>134.25824446039761</v>
      </c>
    </row>
    <row r="67" spans="1:19" x14ac:dyDescent="0.25">
      <c r="D67">
        <v>100</v>
      </c>
      <c r="E67">
        <v>1053</v>
      </c>
      <c r="F67" s="67">
        <f t="shared" si="1"/>
        <v>0.45347222222222222</v>
      </c>
      <c r="G67">
        <v>1130</v>
      </c>
      <c r="H67" s="67">
        <f t="shared" si="12"/>
        <v>0.47916666666666669</v>
      </c>
      <c r="I67" s="44" t="str">
        <f t="shared" si="14"/>
        <v/>
      </c>
      <c r="J67" s="45">
        <f t="shared" si="15"/>
        <v>9.9999999999999645</v>
      </c>
      <c r="K67" s="45">
        <f t="shared" si="16"/>
        <v>37.000000000000028</v>
      </c>
      <c r="L67" s="45">
        <f t="shared" si="17"/>
        <v>3</v>
      </c>
      <c r="M67" s="54">
        <f t="shared" ca="1" si="18"/>
        <v>906</v>
      </c>
      <c r="N67" s="45" t="str">
        <f t="shared" si="19"/>
        <v/>
      </c>
      <c r="O67" s="45">
        <f t="shared" si="20"/>
        <v>500.49999999999818</v>
      </c>
      <c r="P67" s="46">
        <f t="shared" si="21"/>
        <v>144.62027162266273</v>
      </c>
      <c r="Q67" s="45">
        <f t="shared" si="22"/>
        <v>3700.0000000000027</v>
      </c>
      <c r="R67" s="45">
        <f t="shared" si="23"/>
        <v>4200.5000000000009</v>
      </c>
      <c r="S67" s="46">
        <f t="shared" si="24"/>
        <v>3844.6202716226653</v>
      </c>
    </row>
    <row r="68" spans="1:19" x14ac:dyDescent="0.25">
      <c r="D68">
        <v>0.1</v>
      </c>
      <c r="E68">
        <v>1140</v>
      </c>
      <c r="F68" s="67">
        <f t="shared" si="1"/>
        <v>0.4861111111111111</v>
      </c>
      <c r="G68">
        <v>1255</v>
      </c>
      <c r="H68" s="67">
        <f t="shared" si="12"/>
        <v>0.53819444444444442</v>
      </c>
      <c r="I68" s="44" t="str">
        <f t="shared" si="14"/>
        <v/>
      </c>
      <c r="J68" s="45">
        <f t="shared" si="15"/>
        <v>10.000000000000124</v>
      </c>
      <c r="K68" s="45">
        <f t="shared" si="16"/>
        <v>74.999999999999972</v>
      </c>
      <c r="L68" s="45">
        <f t="shared" si="17"/>
        <v>4</v>
      </c>
      <c r="M68" s="54">
        <f t="shared" ca="1" si="18"/>
        <v>906</v>
      </c>
      <c r="N68" s="45" t="str">
        <f t="shared" si="19"/>
        <v/>
      </c>
      <c r="O68" s="45">
        <f t="shared" si="20"/>
        <v>500.5000000000062</v>
      </c>
      <c r="P68" s="46">
        <f t="shared" si="21"/>
        <v>144.62027162266506</v>
      </c>
      <c r="Q68" s="45">
        <f t="shared" si="22"/>
        <v>7.4999999999999973</v>
      </c>
      <c r="R68" s="45">
        <f t="shared" si="23"/>
        <v>508.0000000000062</v>
      </c>
      <c r="S68" s="46">
        <f t="shared" si="24"/>
        <v>152.12027162266506</v>
      </c>
    </row>
    <row r="69" spans="1:19" x14ac:dyDescent="0.25">
      <c r="D69">
        <v>100</v>
      </c>
      <c r="E69">
        <v>1305</v>
      </c>
      <c r="F69" s="67">
        <f t="shared" si="1"/>
        <v>0.54513888888888895</v>
      </c>
      <c r="G69">
        <v>1318</v>
      </c>
      <c r="H69" s="67">
        <f t="shared" si="12"/>
        <v>0.5541666666666667</v>
      </c>
      <c r="I69" s="44">
        <f t="shared" si="14"/>
        <v>0.55763888888888891</v>
      </c>
      <c r="J69" s="45" t="str">
        <f t="shared" si="15"/>
        <v/>
      </c>
      <c r="K69" s="45">
        <f t="shared" si="16"/>
        <v>12.999999999999954</v>
      </c>
      <c r="L69" s="45">
        <f t="shared" si="17"/>
        <v>5</v>
      </c>
      <c r="M69" s="54">
        <f t="shared" ca="1" si="18"/>
        <v>906</v>
      </c>
      <c r="N69" s="45">
        <f t="shared" ca="1" si="19"/>
        <v>257.00000000000006</v>
      </c>
      <c r="O69" s="45">
        <f t="shared" si="20"/>
        <v>250</v>
      </c>
      <c r="P69" s="46">
        <f t="shared" si="21"/>
        <v>27.143420404993254</v>
      </c>
      <c r="Q69" s="45">
        <f t="shared" si="22"/>
        <v>1299.9999999999955</v>
      </c>
      <c r="R69" s="45">
        <f t="shared" si="23"/>
        <v>1549.9999999999955</v>
      </c>
      <c r="S69" s="46">
        <f t="shared" si="24"/>
        <v>1327.1434204049888</v>
      </c>
    </row>
    <row r="70" spans="1:19" x14ac:dyDescent="0.25">
      <c r="A70" s="77">
        <v>35931</v>
      </c>
      <c r="B70">
        <v>1101</v>
      </c>
      <c r="D70">
        <v>0.01</v>
      </c>
      <c r="E70">
        <v>1156</v>
      </c>
      <c r="F70" s="67">
        <f t="shared" si="1"/>
        <v>0.49722222222222223</v>
      </c>
      <c r="G70">
        <v>1158</v>
      </c>
      <c r="H70" s="67">
        <f t="shared" si="12"/>
        <v>0.49861111111111112</v>
      </c>
      <c r="I70" s="44" t="str">
        <f t="shared" si="14"/>
        <v/>
      </c>
      <c r="J70" s="45">
        <f t="shared" si="15"/>
        <v>11.999999999999957</v>
      </c>
      <c r="K70" s="45">
        <f t="shared" si="16"/>
        <v>1.9999999999999929</v>
      </c>
      <c r="L70" s="45">
        <f t="shared" si="17"/>
        <v>1</v>
      </c>
      <c r="M70" s="54">
        <f t="shared" ca="1" si="18"/>
        <v>1101</v>
      </c>
      <c r="N70" s="45" t="str">
        <f t="shared" si="19"/>
        <v/>
      </c>
      <c r="O70" s="45">
        <f t="shared" si="20"/>
        <v>600.0599999999979</v>
      </c>
      <c r="P70" s="46">
        <f t="shared" si="21"/>
        <v>130.27672998597731</v>
      </c>
      <c r="Q70" s="45">
        <f t="shared" si="22"/>
        <v>1.9999999999999931E-2</v>
      </c>
      <c r="R70" s="45">
        <f t="shared" si="23"/>
        <v>600.07999999999788</v>
      </c>
      <c r="S70" s="46">
        <f t="shared" si="24"/>
        <v>130.29672998597732</v>
      </c>
    </row>
    <row r="71" spans="1:19" x14ac:dyDescent="0.25">
      <c r="D71">
        <v>100</v>
      </c>
      <c r="E71">
        <v>1210</v>
      </c>
      <c r="F71" s="67">
        <f t="shared" si="1"/>
        <v>0.50694444444444442</v>
      </c>
      <c r="G71">
        <v>1304</v>
      </c>
      <c r="H71" s="67">
        <f t="shared" si="12"/>
        <v>0.5444444444444444</v>
      </c>
      <c r="I71" s="44">
        <f t="shared" si="14"/>
        <v>0.54791666666666661</v>
      </c>
      <c r="J71" s="45" t="str">
        <f t="shared" si="15"/>
        <v/>
      </c>
      <c r="K71" s="45">
        <f t="shared" si="16"/>
        <v>53.999999999999972</v>
      </c>
      <c r="L71" s="45">
        <f t="shared" si="17"/>
        <v>2</v>
      </c>
      <c r="M71" s="54">
        <f t="shared" ca="1" si="18"/>
        <v>1101</v>
      </c>
      <c r="N71" s="45">
        <f t="shared" ca="1" si="19"/>
        <v>127.99999999999986</v>
      </c>
      <c r="O71" s="45">
        <f t="shared" si="20"/>
        <v>250</v>
      </c>
      <c r="P71" s="46">
        <f t="shared" si="21"/>
        <v>27.143420404993254</v>
      </c>
      <c r="Q71" s="45">
        <f t="shared" si="22"/>
        <v>5399.9999999999973</v>
      </c>
      <c r="R71" s="45">
        <f t="shared" si="23"/>
        <v>5649.9999999999973</v>
      </c>
      <c r="S71" s="46">
        <f t="shared" si="24"/>
        <v>5427.1434204049901</v>
      </c>
    </row>
    <row r="72" spans="1:19" x14ac:dyDescent="0.25">
      <c r="A72" s="77">
        <v>35954</v>
      </c>
      <c r="B72">
        <v>955</v>
      </c>
      <c r="D72">
        <v>0.01</v>
      </c>
      <c r="E72">
        <v>1038</v>
      </c>
      <c r="F72" s="67">
        <f t="shared" si="1"/>
        <v>0.44305555555555554</v>
      </c>
      <c r="G72">
        <v>1040</v>
      </c>
      <c r="H72" s="67">
        <f t="shared" si="12"/>
        <v>0.44444444444444442</v>
      </c>
      <c r="I72" s="44" t="str">
        <f t="shared" si="14"/>
        <v/>
      </c>
      <c r="J72" s="45">
        <f t="shared" si="15"/>
        <v>22</v>
      </c>
      <c r="K72" s="45">
        <f t="shared" si="16"/>
        <v>1.9999999999999929</v>
      </c>
      <c r="L72" s="45">
        <f t="shared" si="17"/>
        <v>1</v>
      </c>
      <c r="M72" s="54">
        <f t="shared" ca="1" si="18"/>
        <v>955</v>
      </c>
      <c r="N72" s="45" t="str">
        <f t="shared" si="19"/>
        <v/>
      </c>
      <c r="O72" s="45">
        <f t="shared" si="20"/>
        <v>1100.1100000000001</v>
      </c>
      <c r="P72" s="46">
        <f t="shared" si="21"/>
        <v>238.84067164095919</v>
      </c>
      <c r="Q72" s="45">
        <f t="shared" si="22"/>
        <v>1.9999999999999931E-2</v>
      </c>
      <c r="R72" s="45">
        <f t="shared" si="23"/>
        <v>1100.1300000000001</v>
      </c>
      <c r="S72" s="46">
        <f t="shared" si="24"/>
        <v>238.8606716409592</v>
      </c>
    </row>
    <row r="73" spans="1:19" x14ac:dyDescent="0.25">
      <c r="D73">
        <v>100</v>
      </c>
      <c r="E73">
        <v>1102</v>
      </c>
      <c r="F73" s="67">
        <f t="shared" si="1"/>
        <v>0.4597222222222222</v>
      </c>
      <c r="G73">
        <v>1124</v>
      </c>
      <c r="H73" s="67">
        <f t="shared" si="12"/>
        <v>0.47500000000000003</v>
      </c>
      <c r="I73" s="44">
        <f t="shared" si="14"/>
        <v>0.47847222222222224</v>
      </c>
      <c r="J73" s="45" t="str">
        <f t="shared" si="15"/>
        <v/>
      </c>
      <c r="K73" s="45">
        <f t="shared" si="16"/>
        <v>22.000000000000082</v>
      </c>
      <c r="L73" s="45">
        <f t="shared" si="17"/>
        <v>2</v>
      </c>
      <c r="M73" s="54">
        <f t="shared" ca="1" si="18"/>
        <v>955</v>
      </c>
      <c r="N73" s="45">
        <f t="shared" ca="1" si="19"/>
        <v>94.000000000000071</v>
      </c>
      <c r="O73" s="45">
        <f t="shared" si="20"/>
        <v>250</v>
      </c>
      <c r="P73" s="46">
        <f t="shared" si="21"/>
        <v>27.143420404993254</v>
      </c>
      <c r="Q73" s="45">
        <f t="shared" si="22"/>
        <v>2200.0000000000082</v>
      </c>
      <c r="R73" s="45">
        <f t="shared" si="23"/>
        <v>2450.0000000000082</v>
      </c>
      <c r="S73" s="46">
        <f t="shared" si="24"/>
        <v>2227.1434204050015</v>
      </c>
    </row>
    <row r="74" spans="1:19" x14ac:dyDescent="0.25">
      <c r="A74" s="77">
        <v>35957</v>
      </c>
      <c r="B74">
        <v>1255</v>
      </c>
      <c r="D74">
        <v>0.01</v>
      </c>
      <c r="E74">
        <v>1353</v>
      </c>
      <c r="F74" s="67">
        <f t="shared" si="1"/>
        <v>0.57847222222222217</v>
      </c>
      <c r="G74">
        <v>1354</v>
      </c>
      <c r="H74" s="67">
        <f t="shared" si="12"/>
        <v>0.57916666666666672</v>
      </c>
      <c r="I74" s="44" t="str">
        <f t="shared" si="14"/>
        <v/>
      </c>
      <c r="J74" s="45">
        <f t="shared" si="15"/>
        <v>4.9999999999998224</v>
      </c>
      <c r="K74" s="45">
        <f t="shared" si="16"/>
        <v>1.0000000000001563</v>
      </c>
      <c r="L74" s="45">
        <f t="shared" si="17"/>
        <v>1</v>
      </c>
      <c r="M74" s="54">
        <f t="shared" ca="1" si="18"/>
        <v>1255</v>
      </c>
      <c r="N74" s="45" t="str">
        <f t="shared" si="19"/>
        <v/>
      </c>
      <c r="O74" s="45">
        <f t="shared" si="20"/>
        <v>0.27499999999999025</v>
      </c>
      <c r="P74" s="46">
        <f t="shared" si="21"/>
        <v>0.19544015550863286</v>
      </c>
      <c r="Q74" s="45">
        <f t="shared" si="22"/>
        <v>1.0000000000001563E-2</v>
      </c>
      <c r="R74" s="45">
        <f t="shared" si="23"/>
        <v>0.28499999999999182</v>
      </c>
      <c r="S74" s="46">
        <f t="shared" si="24"/>
        <v>0.20544015550863443</v>
      </c>
    </row>
    <row r="75" spans="1:19" x14ac:dyDescent="0.25">
      <c r="D75">
        <v>0.1</v>
      </c>
      <c r="E75">
        <v>1359</v>
      </c>
      <c r="F75" s="67">
        <f t="shared" si="1"/>
        <v>0.58263888888888882</v>
      </c>
      <c r="G75">
        <v>1435</v>
      </c>
      <c r="H75" s="67">
        <f t="shared" si="12"/>
        <v>0.60763888888888895</v>
      </c>
      <c r="I75" s="44" t="str">
        <f t="shared" si="14"/>
        <v/>
      </c>
      <c r="J75" s="45">
        <f t="shared" si="15"/>
        <v>5.9999999999999787</v>
      </c>
      <c r="K75" s="45">
        <f t="shared" si="16"/>
        <v>36.000000000000192</v>
      </c>
      <c r="L75" s="45">
        <f t="shared" si="17"/>
        <v>2</v>
      </c>
      <c r="M75" s="54">
        <f t="shared" ca="1" si="18"/>
        <v>1255</v>
      </c>
      <c r="N75" s="45" t="str">
        <f t="shared" si="19"/>
        <v/>
      </c>
      <c r="O75" s="45">
        <f t="shared" si="20"/>
        <v>6.2999999999999776</v>
      </c>
      <c r="P75" s="46">
        <f t="shared" si="21"/>
        <v>3.8054255555448866</v>
      </c>
      <c r="Q75" s="45">
        <f t="shared" si="22"/>
        <v>3.6000000000000192</v>
      </c>
      <c r="R75" s="45">
        <f t="shared" si="23"/>
        <v>9.8999999999999968</v>
      </c>
      <c r="S75" s="46">
        <f t="shared" si="24"/>
        <v>7.4054255555449053</v>
      </c>
    </row>
    <row r="76" spans="1:19" x14ac:dyDescent="0.25">
      <c r="D76">
        <v>2</v>
      </c>
      <c r="E76">
        <v>1441</v>
      </c>
      <c r="F76" s="67">
        <f t="shared" si="1"/>
        <v>0.6118055555555556</v>
      </c>
      <c r="G76">
        <v>1536</v>
      </c>
      <c r="H76" s="67">
        <f t="shared" si="12"/>
        <v>0.65</v>
      </c>
      <c r="I76" s="44" t="str">
        <f t="shared" si="14"/>
        <v/>
      </c>
      <c r="J76" s="45">
        <f t="shared" si="15"/>
        <v>6.9999999999999751</v>
      </c>
      <c r="K76" s="45">
        <f t="shared" si="16"/>
        <v>54.999999999999964</v>
      </c>
      <c r="L76" s="45">
        <f t="shared" si="17"/>
        <v>3</v>
      </c>
      <c r="M76" s="54">
        <f t="shared" ca="1" si="18"/>
        <v>1255</v>
      </c>
      <c r="N76" s="45" t="str">
        <f t="shared" si="19"/>
        <v/>
      </c>
      <c r="O76" s="45">
        <f t="shared" si="20"/>
        <v>41.999999999999851</v>
      </c>
      <c r="P76" s="46">
        <f t="shared" si="21"/>
        <v>34.794764983016755</v>
      </c>
      <c r="Q76" s="45">
        <f t="shared" si="22"/>
        <v>109.99999999999993</v>
      </c>
      <c r="R76" s="45">
        <f t="shared" si="23"/>
        <v>151.99999999999977</v>
      </c>
      <c r="S76" s="46">
        <f t="shared" si="24"/>
        <v>144.79476498301668</v>
      </c>
    </row>
    <row r="77" spans="1:19" x14ac:dyDescent="0.25">
      <c r="D77">
        <v>10</v>
      </c>
      <c r="E77">
        <v>1543</v>
      </c>
      <c r="F77" s="67">
        <f t="shared" si="1"/>
        <v>0.65486111111111112</v>
      </c>
      <c r="G77">
        <v>1550</v>
      </c>
      <c r="H77" s="67">
        <f t="shared" si="12"/>
        <v>0.65972222222222221</v>
      </c>
      <c r="I77" s="44" t="str">
        <f t="shared" si="14"/>
        <v/>
      </c>
      <c r="J77" s="45">
        <f t="shared" si="15"/>
        <v>8.999999999999968</v>
      </c>
      <c r="K77" s="45">
        <f t="shared" si="16"/>
        <v>6.9999999999999751</v>
      </c>
      <c r="L77" s="45">
        <f t="shared" si="17"/>
        <v>4</v>
      </c>
      <c r="M77" s="54">
        <f t="shared" ca="1" si="18"/>
        <v>1255</v>
      </c>
      <c r="N77" s="45" t="str">
        <f t="shared" si="19"/>
        <v/>
      </c>
      <c r="O77" s="45">
        <f t="shared" si="20"/>
        <v>269.99999999999903</v>
      </c>
      <c r="P77" s="46">
        <f t="shared" si="21"/>
        <v>223.68058755990387</v>
      </c>
      <c r="Q77" s="45">
        <f t="shared" si="22"/>
        <v>69.999999999999744</v>
      </c>
      <c r="R77" s="45">
        <f t="shared" si="23"/>
        <v>339.99999999999875</v>
      </c>
      <c r="S77" s="46">
        <f t="shared" si="24"/>
        <v>293.68058755990364</v>
      </c>
    </row>
    <row r="78" spans="1:19" x14ac:dyDescent="0.25">
      <c r="D78">
        <v>50</v>
      </c>
      <c r="E78">
        <v>1559</v>
      </c>
      <c r="F78" s="67">
        <f t="shared" si="1"/>
        <v>0.66597222222222219</v>
      </c>
      <c r="G78">
        <v>1604</v>
      </c>
      <c r="H78" s="67">
        <f t="shared" si="12"/>
        <v>0.6694444444444444</v>
      </c>
      <c r="I78" s="44" t="str">
        <f t="shared" si="14"/>
        <v/>
      </c>
      <c r="J78" s="45">
        <f t="shared" si="15"/>
        <v>11.999999999999957</v>
      </c>
      <c r="K78" s="45">
        <f t="shared" si="16"/>
        <v>4.9999999999999822</v>
      </c>
      <c r="L78" s="45">
        <f t="shared" si="17"/>
        <v>5</v>
      </c>
      <c r="M78" s="54">
        <f t="shared" ca="1" si="18"/>
        <v>1255</v>
      </c>
      <c r="N78" s="45" t="str">
        <f t="shared" si="19"/>
        <v/>
      </c>
      <c r="O78" s="45">
        <f t="shared" si="20"/>
        <v>305.99999999999892</v>
      </c>
      <c r="P78" s="46">
        <f t="shared" si="21"/>
        <v>150.30590221065282</v>
      </c>
      <c r="Q78" s="45">
        <f t="shared" si="22"/>
        <v>249.99999999999912</v>
      </c>
      <c r="R78" s="45">
        <f t="shared" si="23"/>
        <v>555.99999999999807</v>
      </c>
      <c r="S78" s="46">
        <f t="shared" si="24"/>
        <v>400.30590221065194</v>
      </c>
    </row>
    <row r="79" spans="1:19" x14ac:dyDescent="0.25">
      <c r="D79">
        <v>1</v>
      </c>
      <c r="E79">
        <v>1616</v>
      </c>
      <c r="F79" s="67">
        <f t="shared" si="1"/>
        <v>0.6777777777777777</v>
      </c>
      <c r="G79">
        <v>1622</v>
      </c>
      <c r="H79" s="67">
        <f t="shared" si="12"/>
        <v>0.68194444444444446</v>
      </c>
      <c r="I79" s="44">
        <f t="shared" si="14"/>
        <v>0.68541666666666667</v>
      </c>
      <c r="J79" s="45" t="str">
        <f t="shared" si="15"/>
        <v/>
      </c>
      <c r="K79" s="45">
        <f t="shared" si="16"/>
        <v>6.0000000000001386</v>
      </c>
      <c r="L79" s="45">
        <f t="shared" si="17"/>
        <v>6</v>
      </c>
      <c r="M79" s="54">
        <f t="shared" ca="1" si="18"/>
        <v>1255</v>
      </c>
      <c r="N79" s="45">
        <f t="shared" ca="1" si="19"/>
        <v>212.00000000000006</v>
      </c>
      <c r="O79" s="45">
        <f t="shared" si="20"/>
        <v>2.5</v>
      </c>
      <c r="P79" s="46">
        <f t="shared" si="21"/>
        <v>0.36191198291773735</v>
      </c>
      <c r="Q79" s="45">
        <f t="shared" si="22"/>
        <v>6.0000000000001386</v>
      </c>
      <c r="R79" s="45">
        <f t="shared" si="23"/>
        <v>8.5000000000001386</v>
      </c>
      <c r="S79" s="46">
        <f t="shared" si="24"/>
        <v>6.3619119829178761</v>
      </c>
    </row>
    <row r="80" spans="1:19" x14ac:dyDescent="0.25">
      <c r="A80" s="77">
        <v>35958</v>
      </c>
      <c r="B80">
        <v>811</v>
      </c>
      <c r="D80">
        <v>0.01</v>
      </c>
      <c r="E80">
        <v>1055</v>
      </c>
      <c r="F80" s="67">
        <f t="shared" si="1"/>
        <v>0.4548611111111111</v>
      </c>
      <c r="G80">
        <v>1101</v>
      </c>
      <c r="H80" s="67">
        <f t="shared" si="12"/>
        <v>0.45902777777777781</v>
      </c>
      <c r="I80" s="44" t="str">
        <f t="shared" si="14"/>
        <v/>
      </c>
      <c r="J80" s="45">
        <f t="shared" si="15"/>
        <v>8.9999999999998881</v>
      </c>
      <c r="K80" s="45">
        <f t="shared" si="16"/>
        <v>6.0000000000000586</v>
      </c>
      <c r="L80" s="45">
        <f t="shared" si="17"/>
        <v>1</v>
      </c>
      <c r="M80" s="54">
        <f t="shared" ca="1" si="18"/>
        <v>811</v>
      </c>
      <c r="N80" s="45" t="str">
        <f t="shared" si="19"/>
        <v/>
      </c>
      <c r="O80" s="45">
        <f t="shared" si="20"/>
        <v>9.0449999999998862</v>
      </c>
      <c r="P80" s="46">
        <f t="shared" si="21"/>
        <v>3.3803819386476781</v>
      </c>
      <c r="Q80" s="45">
        <f t="shared" si="22"/>
        <v>6.0000000000000588E-2</v>
      </c>
      <c r="R80" s="45">
        <f t="shared" si="23"/>
        <v>9.1049999999998867</v>
      </c>
      <c r="S80" s="46">
        <f t="shared" si="24"/>
        <v>3.4403819386476786</v>
      </c>
    </row>
    <row r="81" spans="1:19" x14ac:dyDescent="0.25">
      <c r="D81">
        <v>2</v>
      </c>
      <c r="E81">
        <v>1110</v>
      </c>
      <c r="F81" s="67">
        <f t="shared" si="1"/>
        <v>0.46527777777777773</v>
      </c>
      <c r="G81">
        <v>1121</v>
      </c>
      <c r="H81" s="67">
        <f t="shared" si="12"/>
        <v>0.47291666666666665</v>
      </c>
      <c r="I81" s="44" t="str">
        <f t="shared" si="14"/>
        <v/>
      </c>
      <c r="J81" s="45">
        <f t="shared" si="15"/>
        <v>7.0000000000000551</v>
      </c>
      <c r="K81" s="45">
        <f t="shared" si="16"/>
        <v>11.000000000000041</v>
      </c>
      <c r="L81" s="45">
        <f t="shared" si="17"/>
        <v>2</v>
      </c>
      <c r="M81" s="54">
        <f t="shared" ca="1" si="18"/>
        <v>811</v>
      </c>
      <c r="N81" s="45" t="str">
        <f t="shared" si="19"/>
        <v/>
      </c>
      <c r="O81" s="45">
        <f t="shared" si="20"/>
        <v>182.00000000000142</v>
      </c>
      <c r="P81" s="46">
        <f t="shared" si="21"/>
        <v>104.38428457183619</v>
      </c>
      <c r="Q81" s="45">
        <f t="shared" si="22"/>
        <v>22.000000000000082</v>
      </c>
      <c r="R81" s="45">
        <f t="shared" si="23"/>
        <v>204.00000000000151</v>
      </c>
      <c r="S81" s="46">
        <f t="shared" si="24"/>
        <v>126.38428457183628</v>
      </c>
    </row>
    <row r="82" spans="1:19" x14ac:dyDescent="0.25">
      <c r="D82">
        <v>50</v>
      </c>
      <c r="E82">
        <v>1128</v>
      </c>
      <c r="F82" s="67">
        <f t="shared" si="1"/>
        <v>0.4777777777777778</v>
      </c>
      <c r="G82">
        <v>1135</v>
      </c>
      <c r="H82" s="67">
        <f t="shared" si="12"/>
        <v>0.4826388888888889</v>
      </c>
      <c r="I82" s="44">
        <f t="shared" si="14"/>
        <v>0.4861111111111111</v>
      </c>
      <c r="J82" s="45" t="str">
        <f t="shared" si="15"/>
        <v/>
      </c>
      <c r="K82" s="45">
        <f t="shared" si="16"/>
        <v>6.9999999999999751</v>
      </c>
      <c r="L82" s="45">
        <f t="shared" si="17"/>
        <v>3</v>
      </c>
      <c r="M82" s="54">
        <f t="shared" ca="1" si="18"/>
        <v>811</v>
      </c>
      <c r="N82" s="45">
        <f t="shared" ca="1" si="19"/>
        <v>208.99999999999997</v>
      </c>
      <c r="O82" s="45">
        <f t="shared" si="20"/>
        <v>125</v>
      </c>
      <c r="P82" s="46">
        <f t="shared" si="21"/>
        <v>14.102364719732718</v>
      </c>
      <c r="Q82" s="45">
        <f t="shared" si="22"/>
        <v>349.99999999999875</v>
      </c>
      <c r="R82" s="45">
        <f t="shared" si="23"/>
        <v>474.99999999999875</v>
      </c>
      <c r="S82" s="46">
        <f t="shared" si="24"/>
        <v>364.10236471973144</v>
      </c>
    </row>
    <row r="83" spans="1:19" x14ac:dyDescent="0.25">
      <c r="A83" s="77">
        <v>35961</v>
      </c>
      <c r="B83">
        <v>948</v>
      </c>
      <c r="D83">
        <v>0.01</v>
      </c>
      <c r="E83">
        <v>1034</v>
      </c>
      <c r="F83" s="67">
        <f t="shared" si="1"/>
        <v>0.44027777777777777</v>
      </c>
      <c r="G83">
        <v>1038</v>
      </c>
      <c r="H83" s="67">
        <f t="shared" si="12"/>
        <v>0.44305555555555554</v>
      </c>
      <c r="I83" s="44" t="str">
        <f t="shared" si="14"/>
        <v/>
      </c>
      <c r="J83" s="45">
        <f t="shared" si="15"/>
        <v>16.000000000000021</v>
      </c>
      <c r="K83" s="45">
        <f t="shared" si="16"/>
        <v>3.9999999999999858</v>
      </c>
      <c r="L83" s="45">
        <f t="shared" si="17"/>
        <v>1</v>
      </c>
      <c r="M83" s="54">
        <f t="shared" ca="1" si="18"/>
        <v>948</v>
      </c>
      <c r="N83" s="45" t="str">
        <f t="shared" si="19"/>
        <v/>
      </c>
      <c r="O83" s="45">
        <f t="shared" si="20"/>
        <v>800.08000000000106</v>
      </c>
      <c r="P83" s="46">
        <f t="shared" si="21"/>
        <v>173.70230664797054</v>
      </c>
      <c r="Q83" s="45">
        <f t="shared" si="22"/>
        <v>3.9999999999999862E-2</v>
      </c>
      <c r="R83" s="45">
        <f t="shared" si="23"/>
        <v>800.12000000000103</v>
      </c>
      <c r="S83" s="46">
        <f t="shared" si="24"/>
        <v>173.74230664797054</v>
      </c>
    </row>
    <row r="84" spans="1:19" x14ac:dyDescent="0.25">
      <c r="D84">
        <v>100</v>
      </c>
      <c r="E84">
        <v>1054</v>
      </c>
      <c r="F84" s="67">
        <f t="shared" si="1"/>
        <v>0.45416666666666666</v>
      </c>
      <c r="G84">
        <v>1116</v>
      </c>
      <c r="H84" s="67">
        <f t="shared" si="12"/>
        <v>0.4694444444444445</v>
      </c>
      <c r="I84" s="44">
        <f t="shared" si="14"/>
        <v>0.47291666666666671</v>
      </c>
      <c r="J84" s="45" t="str">
        <f t="shared" si="15"/>
        <v/>
      </c>
      <c r="K84" s="45">
        <f t="shared" si="16"/>
        <v>22.000000000000082</v>
      </c>
      <c r="L84" s="45">
        <f t="shared" si="17"/>
        <v>2</v>
      </c>
      <c r="M84" s="54">
        <f t="shared" ca="1" si="18"/>
        <v>948</v>
      </c>
      <c r="N84" s="45">
        <f t="shared" ca="1" si="19"/>
        <v>92.999999999999986</v>
      </c>
      <c r="O84" s="45">
        <f t="shared" si="20"/>
        <v>250</v>
      </c>
      <c r="P84" s="46">
        <f t="shared" si="21"/>
        <v>27.143420404993254</v>
      </c>
      <c r="Q84" s="45">
        <f t="shared" si="22"/>
        <v>2200.0000000000082</v>
      </c>
      <c r="R84" s="45">
        <f t="shared" si="23"/>
        <v>2450.0000000000082</v>
      </c>
      <c r="S84" s="46">
        <f t="shared" si="24"/>
        <v>2227.1434204050015</v>
      </c>
    </row>
    <row r="85" spans="1:19" x14ac:dyDescent="0.25">
      <c r="A85" s="77">
        <v>35963</v>
      </c>
      <c r="B85">
        <v>900</v>
      </c>
      <c r="D85">
        <v>0.01</v>
      </c>
      <c r="E85">
        <v>950</v>
      </c>
      <c r="F85" s="67">
        <f t="shared" si="1"/>
        <v>0.40972222222222227</v>
      </c>
      <c r="G85">
        <v>952</v>
      </c>
      <c r="H85" s="67">
        <f t="shared" si="12"/>
        <v>0.41111111111111115</v>
      </c>
      <c r="I85" s="44" t="str">
        <f t="shared" si="14"/>
        <v/>
      </c>
      <c r="J85" s="45">
        <f t="shared" si="15"/>
        <v>12.999999999999954</v>
      </c>
      <c r="K85" s="45">
        <f t="shared" si="16"/>
        <v>1.9999999999999929</v>
      </c>
      <c r="L85" s="45">
        <f t="shared" si="17"/>
        <v>1</v>
      </c>
      <c r="M85" s="54">
        <f t="shared" ca="1" si="18"/>
        <v>900</v>
      </c>
      <c r="N85" s="45" t="str">
        <f t="shared" si="19"/>
        <v/>
      </c>
      <c r="O85" s="45">
        <f t="shared" si="20"/>
        <v>650.06499999999767</v>
      </c>
      <c r="P85" s="46">
        <f t="shared" si="21"/>
        <v>141.13312415147539</v>
      </c>
      <c r="Q85" s="45">
        <f t="shared" si="22"/>
        <v>1.9999999999999931E-2</v>
      </c>
      <c r="R85" s="45">
        <f t="shared" si="23"/>
        <v>650.08499999999765</v>
      </c>
      <c r="S85" s="46">
        <f t="shared" si="24"/>
        <v>141.1531241514754</v>
      </c>
    </row>
    <row r="86" spans="1:19" x14ac:dyDescent="0.25">
      <c r="D86">
        <v>100</v>
      </c>
      <c r="E86">
        <v>1005</v>
      </c>
      <c r="F86" s="67">
        <f t="shared" si="1"/>
        <v>0.4201388888888889</v>
      </c>
      <c r="G86">
        <v>1154</v>
      </c>
      <c r="H86" s="67">
        <f t="shared" si="12"/>
        <v>0.49583333333333335</v>
      </c>
      <c r="I86" s="44">
        <f t="shared" si="14"/>
        <v>0.49930555555555556</v>
      </c>
      <c r="J86" s="45" t="str">
        <f t="shared" si="15"/>
        <v/>
      </c>
      <c r="K86" s="45">
        <f t="shared" si="16"/>
        <v>109.00000000000001</v>
      </c>
      <c r="L86" s="45">
        <f t="shared" si="17"/>
        <v>2</v>
      </c>
      <c r="M86" s="54">
        <f t="shared" ca="1" si="18"/>
        <v>900</v>
      </c>
      <c r="N86" s="45">
        <f t="shared" ca="1" si="19"/>
        <v>179</v>
      </c>
      <c r="O86" s="45">
        <f t="shared" si="20"/>
        <v>250</v>
      </c>
      <c r="P86" s="46">
        <f t="shared" si="21"/>
        <v>27.143420404993254</v>
      </c>
      <c r="Q86" s="45">
        <f t="shared" si="22"/>
        <v>10900.000000000002</v>
      </c>
      <c r="R86" s="45">
        <f t="shared" si="23"/>
        <v>11150.000000000002</v>
      </c>
      <c r="S86" s="46">
        <f t="shared" si="24"/>
        <v>10927.143420404995</v>
      </c>
    </row>
    <row r="87" spans="1:19" x14ac:dyDescent="0.25">
      <c r="A87" s="77">
        <v>35964</v>
      </c>
      <c r="B87">
        <v>1313</v>
      </c>
      <c r="D87">
        <v>0.01</v>
      </c>
      <c r="E87">
        <v>1445</v>
      </c>
      <c r="F87" s="67">
        <f t="shared" si="1"/>
        <v>0.61458333333333337</v>
      </c>
      <c r="G87">
        <v>1453</v>
      </c>
      <c r="H87" s="67">
        <f t="shared" si="12"/>
        <v>0.62013888888888891</v>
      </c>
      <c r="I87" s="44" t="str">
        <f t="shared" si="14"/>
        <v/>
      </c>
      <c r="J87" s="45">
        <f t="shared" si="15"/>
        <v>11.999999999999957</v>
      </c>
      <c r="K87" s="45">
        <f t="shared" si="16"/>
        <v>7.9999999999999716</v>
      </c>
      <c r="L87" s="45">
        <f t="shared" si="17"/>
        <v>1</v>
      </c>
      <c r="M87" s="54">
        <f t="shared" ca="1" si="18"/>
        <v>1313</v>
      </c>
      <c r="N87" s="45" t="str">
        <f t="shared" si="19"/>
        <v/>
      </c>
      <c r="O87" s="45">
        <f t="shared" si="20"/>
        <v>12.059999999999956</v>
      </c>
      <c r="P87" s="46">
        <f t="shared" si="21"/>
        <v>4.5071759181969435</v>
      </c>
      <c r="Q87" s="45">
        <f t="shared" si="22"/>
        <v>7.9999999999999724E-2</v>
      </c>
      <c r="R87" s="45">
        <f t="shared" si="23"/>
        <v>12.139999999999956</v>
      </c>
      <c r="S87" s="46">
        <f t="shared" si="24"/>
        <v>4.5871759181969436</v>
      </c>
    </row>
    <row r="88" spans="1:19" x14ac:dyDescent="0.25">
      <c r="D88">
        <v>2</v>
      </c>
      <c r="E88">
        <v>1505</v>
      </c>
      <c r="F88" s="67">
        <f t="shared" si="1"/>
        <v>0.62847222222222221</v>
      </c>
      <c r="G88">
        <v>1516</v>
      </c>
      <c r="H88" s="67">
        <f t="shared" si="12"/>
        <v>0.63611111111111118</v>
      </c>
      <c r="I88" s="44">
        <f t="shared" si="14"/>
        <v>0.63958333333333339</v>
      </c>
      <c r="J88" s="45" t="str">
        <f t="shared" si="15"/>
        <v/>
      </c>
      <c r="K88" s="45">
        <f t="shared" si="16"/>
        <v>11.000000000000121</v>
      </c>
      <c r="L88" s="45">
        <f t="shared" si="17"/>
        <v>2</v>
      </c>
      <c r="M88" s="54">
        <f t="shared" ca="1" si="18"/>
        <v>1313</v>
      </c>
      <c r="N88" s="45">
        <f t="shared" ca="1" si="19"/>
        <v>128.00000000000003</v>
      </c>
      <c r="O88" s="45">
        <f t="shared" si="20"/>
        <v>5</v>
      </c>
      <c r="P88" s="46">
        <f t="shared" si="21"/>
        <v>0.68924379203313568</v>
      </c>
      <c r="Q88" s="45">
        <f t="shared" si="22"/>
        <v>22.000000000000242</v>
      </c>
      <c r="R88" s="45">
        <f t="shared" si="23"/>
        <v>27.000000000000242</v>
      </c>
      <c r="S88" s="46">
        <f t="shared" si="24"/>
        <v>22.689243792033377</v>
      </c>
    </row>
    <row r="89" spans="1:19" x14ac:dyDescent="0.25">
      <c r="A89" s="77">
        <v>35965</v>
      </c>
      <c r="B89">
        <v>810</v>
      </c>
      <c r="D89">
        <v>0.01</v>
      </c>
      <c r="E89">
        <v>934</v>
      </c>
      <c r="F89" s="67">
        <f t="shared" si="1"/>
        <v>0.39861111111111108</v>
      </c>
      <c r="G89">
        <v>942</v>
      </c>
      <c r="H89" s="67">
        <f t="shared" si="12"/>
        <v>0.40416666666666662</v>
      </c>
      <c r="I89" s="44" t="str">
        <f t="shared" si="14"/>
        <v/>
      </c>
      <c r="J89" s="45">
        <f t="shared" si="15"/>
        <v>12.000000000000117</v>
      </c>
      <c r="K89" s="45">
        <f t="shared" si="16"/>
        <v>7.9999999999999716</v>
      </c>
      <c r="L89" s="45">
        <f t="shared" si="17"/>
        <v>1</v>
      </c>
      <c r="M89" s="54">
        <f t="shared" ca="1" si="18"/>
        <v>810</v>
      </c>
      <c r="N89" s="45" t="str">
        <f t="shared" si="19"/>
        <v/>
      </c>
      <c r="O89" s="45">
        <f t="shared" si="20"/>
        <v>12.060000000000116</v>
      </c>
      <c r="P89" s="46">
        <f t="shared" si="21"/>
        <v>4.5071759181970039</v>
      </c>
      <c r="Q89" s="45">
        <f t="shared" si="22"/>
        <v>7.9999999999999724E-2</v>
      </c>
      <c r="R89" s="45">
        <f t="shared" si="23"/>
        <v>12.140000000000116</v>
      </c>
      <c r="S89" s="46">
        <f t="shared" si="24"/>
        <v>4.587175918197004</v>
      </c>
    </row>
    <row r="90" spans="1:19" x14ac:dyDescent="0.25">
      <c r="D90">
        <v>2</v>
      </c>
      <c r="E90">
        <v>954</v>
      </c>
      <c r="F90" s="67">
        <f t="shared" si="1"/>
        <v>0.41250000000000003</v>
      </c>
      <c r="G90">
        <v>1040</v>
      </c>
      <c r="H90" s="67">
        <f t="shared" si="12"/>
        <v>0.44444444444444442</v>
      </c>
      <c r="I90" s="44">
        <f t="shared" si="14"/>
        <v>0.44791666666666663</v>
      </c>
      <c r="J90" s="45" t="str">
        <f t="shared" si="15"/>
        <v/>
      </c>
      <c r="K90" s="45">
        <f t="shared" si="16"/>
        <v>45.999999999999915</v>
      </c>
      <c r="L90" s="45">
        <f t="shared" si="17"/>
        <v>2</v>
      </c>
      <c r="M90" s="54">
        <f t="shared" ca="1" si="18"/>
        <v>810</v>
      </c>
      <c r="N90" s="45">
        <f t="shared" ca="1" si="19"/>
        <v>155</v>
      </c>
      <c r="O90" s="45">
        <f t="shared" si="20"/>
        <v>5</v>
      </c>
      <c r="P90" s="46">
        <f t="shared" si="21"/>
        <v>0.68924379203313568</v>
      </c>
      <c r="Q90" s="45">
        <f t="shared" si="22"/>
        <v>91.999999999999829</v>
      </c>
      <c r="R90" s="45">
        <f t="shared" si="23"/>
        <v>96.999999999999829</v>
      </c>
      <c r="S90" s="46">
        <f t="shared" si="24"/>
        <v>92.689243792032968</v>
      </c>
    </row>
    <row r="91" spans="1:19" x14ac:dyDescent="0.25">
      <c r="A91" s="77">
        <v>35968</v>
      </c>
      <c r="B91">
        <v>927</v>
      </c>
      <c r="D91">
        <v>0.01</v>
      </c>
      <c r="E91">
        <v>1026</v>
      </c>
      <c r="F91" s="67">
        <f t="shared" si="1"/>
        <v>0.43472222222222223</v>
      </c>
      <c r="G91">
        <v>1028</v>
      </c>
      <c r="H91" s="67">
        <f t="shared" si="12"/>
        <v>0.43611111111111112</v>
      </c>
      <c r="I91" s="44" t="str">
        <f t="shared" si="14"/>
        <v/>
      </c>
      <c r="J91" s="45">
        <f t="shared" si="15"/>
        <v>24.999999999999993</v>
      </c>
      <c r="K91" s="45">
        <f t="shared" si="16"/>
        <v>1.9999999999999929</v>
      </c>
      <c r="L91" s="45">
        <f t="shared" si="17"/>
        <v>1</v>
      </c>
      <c r="M91" s="54">
        <f t="shared" ca="1" si="18"/>
        <v>927</v>
      </c>
      <c r="N91" s="45" t="str">
        <f t="shared" si="19"/>
        <v/>
      </c>
      <c r="O91" s="45">
        <f t="shared" si="20"/>
        <v>1250.1249999999998</v>
      </c>
      <c r="P91" s="46">
        <f t="shared" si="21"/>
        <v>271.40985413745358</v>
      </c>
      <c r="Q91" s="45">
        <f t="shared" si="22"/>
        <v>1.9999999999999931E-2</v>
      </c>
      <c r="R91" s="45">
        <f t="shared" si="23"/>
        <v>1250.1449999999998</v>
      </c>
      <c r="S91" s="46">
        <f t="shared" si="24"/>
        <v>271.42985413745356</v>
      </c>
    </row>
    <row r="92" spans="1:19" x14ac:dyDescent="0.25">
      <c r="D92">
        <v>100</v>
      </c>
      <c r="E92">
        <v>1053</v>
      </c>
      <c r="F92" s="67">
        <f t="shared" si="1"/>
        <v>0.45347222222222222</v>
      </c>
      <c r="G92">
        <v>1114</v>
      </c>
      <c r="H92" s="67">
        <f t="shared" si="12"/>
        <v>0.4680555555555555</v>
      </c>
      <c r="I92" s="44">
        <f t="shared" si="14"/>
        <v>0.47152777777777771</v>
      </c>
      <c r="J92" s="45" t="str">
        <f t="shared" si="15"/>
        <v/>
      </c>
      <c r="K92" s="45">
        <f t="shared" si="16"/>
        <v>20.999999999999925</v>
      </c>
      <c r="L92" s="45">
        <f t="shared" si="17"/>
        <v>2</v>
      </c>
      <c r="M92" s="54">
        <f t="shared" ca="1" si="18"/>
        <v>927</v>
      </c>
      <c r="N92" s="45">
        <f t="shared" ca="1" si="19"/>
        <v>111.99999999999991</v>
      </c>
      <c r="O92" s="45">
        <f t="shared" si="20"/>
        <v>250</v>
      </c>
      <c r="P92" s="46">
        <f t="shared" si="21"/>
        <v>27.143420404993254</v>
      </c>
      <c r="Q92" s="45">
        <f t="shared" si="22"/>
        <v>2099.9999999999927</v>
      </c>
      <c r="R92" s="45">
        <f t="shared" si="23"/>
        <v>2349.9999999999927</v>
      </c>
      <c r="S92" s="46">
        <f t="shared" si="24"/>
        <v>2127.143420404986</v>
      </c>
    </row>
    <row r="93" spans="1:19" x14ac:dyDescent="0.25">
      <c r="A93" s="77">
        <v>35971</v>
      </c>
      <c r="B93">
        <v>1248</v>
      </c>
      <c r="D93">
        <v>0.01</v>
      </c>
      <c r="E93">
        <v>1457</v>
      </c>
      <c r="F93" s="67">
        <f t="shared" si="1"/>
        <v>0.62291666666666667</v>
      </c>
      <c r="G93">
        <v>1514</v>
      </c>
      <c r="H93" s="67">
        <f t="shared" si="12"/>
        <v>0.63472222222222219</v>
      </c>
      <c r="I93" s="44" t="str">
        <f t="shared" si="14"/>
        <v/>
      </c>
      <c r="J93" s="45">
        <f t="shared" si="15"/>
        <v>10.000000000000124</v>
      </c>
      <c r="K93" s="45">
        <f t="shared" si="16"/>
        <v>16.99999999999994</v>
      </c>
      <c r="L93" s="45">
        <f t="shared" si="17"/>
        <v>1</v>
      </c>
      <c r="M93" s="54">
        <f t="shared" ca="1" si="18"/>
        <v>1248</v>
      </c>
      <c r="N93" s="45" t="str">
        <f t="shared" si="19"/>
        <v/>
      </c>
      <c r="O93" s="45">
        <f t="shared" si="20"/>
        <v>10.050000000000123</v>
      </c>
      <c r="P93" s="46">
        <f t="shared" si="21"/>
        <v>3.7559799318308467</v>
      </c>
      <c r="Q93" s="45">
        <f t="shared" si="22"/>
        <v>0.1699999999999994</v>
      </c>
      <c r="R93" s="45">
        <f t="shared" si="23"/>
        <v>10.220000000000123</v>
      </c>
      <c r="S93" s="46">
        <f t="shared" si="24"/>
        <v>3.9259799318308461</v>
      </c>
    </row>
    <row r="94" spans="1:19" x14ac:dyDescent="0.25">
      <c r="D94">
        <v>2</v>
      </c>
      <c r="E94">
        <v>1524</v>
      </c>
      <c r="F94" s="67">
        <f t="shared" si="1"/>
        <v>0.64166666666666672</v>
      </c>
      <c r="G94">
        <v>1545</v>
      </c>
      <c r="H94" s="67">
        <f t="shared" si="12"/>
        <v>0.65625</v>
      </c>
      <c r="I94" s="44">
        <f t="shared" si="14"/>
        <v>0.65972222222222221</v>
      </c>
      <c r="J94" s="45" t="str">
        <f t="shared" si="15"/>
        <v/>
      </c>
      <c r="K94" s="45">
        <f t="shared" si="16"/>
        <v>20.999999999999925</v>
      </c>
      <c r="L94" s="45">
        <f t="shared" si="17"/>
        <v>2</v>
      </c>
      <c r="M94" s="54">
        <f t="shared" ca="1" si="18"/>
        <v>1248</v>
      </c>
      <c r="N94" s="45">
        <f t="shared" ca="1" si="19"/>
        <v>182</v>
      </c>
      <c r="O94" s="45">
        <f t="shared" si="20"/>
        <v>5</v>
      </c>
      <c r="P94" s="46">
        <f t="shared" si="21"/>
        <v>0.68924379203313568</v>
      </c>
      <c r="Q94" s="45">
        <f t="shared" si="22"/>
        <v>41.999999999999851</v>
      </c>
      <c r="R94" s="45">
        <f t="shared" si="23"/>
        <v>46.999999999999851</v>
      </c>
      <c r="S94" s="46">
        <f t="shared" si="24"/>
        <v>42.68924379203299</v>
      </c>
    </row>
    <row r="95" spans="1:19" x14ac:dyDescent="0.25">
      <c r="A95" s="77">
        <v>35972</v>
      </c>
      <c r="B95">
        <v>832</v>
      </c>
      <c r="D95">
        <v>0.01</v>
      </c>
      <c r="E95">
        <v>939</v>
      </c>
      <c r="F95" s="67">
        <f t="shared" si="1"/>
        <v>0.40208333333333335</v>
      </c>
      <c r="G95">
        <v>947</v>
      </c>
      <c r="H95" s="67">
        <f t="shared" si="12"/>
        <v>0.40763888888888888</v>
      </c>
      <c r="I95" s="44" t="str">
        <f t="shared" si="14"/>
        <v/>
      </c>
      <c r="J95" s="45">
        <f t="shared" si="15"/>
        <v>7.0000000000000551</v>
      </c>
      <c r="K95" s="45">
        <f t="shared" si="16"/>
        <v>7.9999999999999716</v>
      </c>
      <c r="L95" s="45">
        <f t="shared" si="17"/>
        <v>1</v>
      </c>
      <c r="M95" s="54">
        <f t="shared" ca="1" si="18"/>
        <v>832</v>
      </c>
      <c r="N95" s="45" t="str">
        <f t="shared" si="19"/>
        <v/>
      </c>
      <c r="O95" s="45">
        <f t="shared" si="20"/>
        <v>0.38500000000000301</v>
      </c>
      <c r="P95" s="46">
        <f t="shared" si="21"/>
        <v>0.27361621771209788</v>
      </c>
      <c r="Q95" s="45">
        <f t="shared" si="22"/>
        <v>7.9999999999999724E-2</v>
      </c>
      <c r="R95" s="45">
        <f t="shared" si="23"/>
        <v>0.46500000000000274</v>
      </c>
      <c r="S95" s="46">
        <f t="shared" si="24"/>
        <v>0.35361621771209761</v>
      </c>
    </row>
    <row r="96" spans="1:19" x14ac:dyDescent="0.25">
      <c r="D96">
        <v>0.1</v>
      </c>
      <c r="E96">
        <v>954</v>
      </c>
      <c r="F96" s="67">
        <f t="shared" si="1"/>
        <v>0.41250000000000003</v>
      </c>
      <c r="G96">
        <v>959</v>
      </c>
      <c r="H96" s="67">
        <f t="shared" si="12"/>
        <v>0.41597222222222219</v>
      </c>
      <c r="I96" s="44">
        <f t="shared" si="14"/>
        <v>0.4194444444444444</v>
      </c>
      <c r="J96" s="45" t="str">
        <f t="shared" si="15"/>
        <v/>
      </c>
      <c r="K96" s="45">
        <f t="shared" si="16"/>
        <v>4.9999999999999023</v>
      </c>
      <c r="L96" s="45">
        <f t="shared" si="17"/>
        <v>2</v>
      </c>
      <c r="M96" s="54">
        <f t="shared" ca="1" si="18"/>
        <v>832</v>
      </c>
      <c r="N96" s="45">
        <f t="shared" ca="1" si="19"/>
        <v>91.999999999999915</v>
      </c>
      <c r="O96" s="45">
        <f t="shared" si="20"/>
        <v>0.25</v>
      </c>
      <c r="P96" s="46">
        <f t="shared" si="21"/>
        <v>4.342905372259271E-2</v>
      </c>
      <c r="Q96" s="45">
        <f t="shared" si="22"/>
        <v>0.49999999999999023</v>
      </c>
      <c r="R96" s="45">
        <f t="shared" si="23"/>
        <v>0.74999999999999023</v>
      </c>
      <c r="S96" s="46">
        <f t="shared" si="24"/>
        <v>0.54342905372258299</v>
      </c>
    </row>
    <row r="97" spans="1:19" x14ac:dyDescent="0.25">
      <c r="A97" s="77">
        <v>35991</v>
      </c>
      <c r="B97">
        <v>905</v>
      </c>
      <c r="D97">
        <v>0.01</v>
      </c>
      <c r="E97">
        <v>1001</v>
      </c>
      <c r="F97" s="67">
        <f t="shared" si="1"/>
        <v>0.41736111111111113</v>
      </c>
      <c r="G97">
        <v>1003</v>
      </c>
      <c r="H97" s="67">
        <f t="shared" si="12"/>
        <v>0.41875000000000001</v>
      </c>
      <c r="I97" s="44" t="str">
        <f t="shared" si="14"/>
        <v/>
      </c>
      <c r="J97" s="45">
        <f t="shared" si="15"/>
        <v>15.999999999999943</v>
      </c>
      <c r="K97" s="45">
        <f t="shared" si="16"/>
        <v>1.9999999999999929</v>
      </c>
      <c r="L97" s="45">
        <f t="shared" si="17"/>
        <v>1</v>
      </c>
      <c r="M97" s="54">
        <f t="shared" ca="1" si="18"/>
        <v>905</v>
      </c>
      <c r="N97" s="45" t="str">
        <f t="shared" si="19"/>
        <v/>
      </c>
      <c r="O97" s="45">
        <f t="shared" si="20"/>
        <v>800.0799999999972</v>
      </c>
      <c r="P97" s="46">
        <f t="shared" si="21"/>
        <v>173.70230664796972</v>
      </c>
      <c r="Q97" s="45">
        <f t="shared" si="22"/>
        <v>1.9999999999999931E-2</v>
      </c>
      <c r="R97" s="45">
        <f t="shared" si="23"/>
        <v>800.09999999999718</v>
      </c>
      <c r="S97" s="46">
        <f t="shared" si="24"/>
        <v>173.72230664796973</v>
      </c>
    </row>
    <row r="98" spans="1:19" x14ac:dyDescent="0.25">
      <c r="D98">
        <v>100</v>
      </c>
      <c r="E98">
        <v>1019</v>
      </c>
      <c r="F98" s="67">
        <f t="shared" si="1"/>
        <v>0.42986111111111108</v>
      </c>
      <c r="G98">
        <v>1024</v>
      </c>
      <c r="H98" s="67">
        <f t="shared" si="12"/>
        <v>0.43333333333333335</v>
      </c>
      <c r="I98" s="44">
        <f t="shared" si="14"/>
        <v>0.43680555555555556</v>
      </c>
      <c r="J98" s="45" t="str">
        <f t="shared" si="15"/>
        <v/>
      </c>
      <c r="K98" s="45">
        <f t="shared" si="16"/>
        <v>5.0000000000000622</v>
      </c>
      <c r="L98" s="45">
        <f t="shared" si="17"/>
        <v>2</v>
      </c>
      <c r="M98" s="54">
        <f t="shared" ca="1" si="18"/>
        <v>905</v>
      </c>
      <c r="N98" s="45">
        <f t="shared" ca="1" si="19"/>
        <v>83.999999999999943</v>
      </c>
      <c r="O98" s="45">
        <f t="shared" si="20"/>
        <v>250</v>
      </c>
      <c r="P98" s="46">
        <f t="shared" si="21"/>
        <v>27.143420404993254</v>
      </c>
      <c r="Q98" s="45">
        <f t="shared" si="22"/>
        <v>500.0000000000062</v>
      </c>
      <c r="R98" s="45">
        <f t="shared" si="23"/>
        <v>750.00000000000614</v>
      </c>
      <c r="S98" s="46">
        <f t="shared" si="24"/>
        <v>527.14342040499946</v>
      </c>
    </row>
    <row r="99" spans="1:19" x14ac:dyDescent="0.25">
      <c r="A99" s="77">
        <v>35996</v>
      </c>
      <c r="B99">
        <v>1415</v>
      </c>
      <c r="D99">
        <v>0.01</v>
      </c>
      <c r="E99">
        <v>1455</v>
      </c>
      <c r="F99" s="67">
        <f t="shared" si="1"/>
        <v>0.62152777777777779</v>
      </c>
      <c r="G99">
        <v>1457</v>
      </c>
      <c r="H99" s="67">
        <f t="shared" si="12"/>
        <v>0.62291666666666667</v>
      </c>
      <c r="I99" s="44" t="str">
        <f t="shared" si="14"/>
        <v/>
      </c>
      <c r="J99" s="45">
        <f t="shared" si="15"/>
        <v>10.999999999999961</v>
      </c>
      <c r="K99" s="45">
        <f t="shared" si="16"/>
        <v>1.9999999999999929</v>
      </c>
      <c r="L99" s="45">
        <f t="shared" si="17"/>
        <v>1</v>
      </c>
      <c r="M99" s="54">
        <f t="shared" ca="1" si="18"/>
        <v>1415</v>
      </c>
      <c r="N99" s="45" t="str">
        <f t="shared" si="19"/>
        <v/>
      </c>
      <c r="O99" s="45">
        <f t="shared" si="20"/>
        <v>550.05499999999802</v>
      </c>
      <c r="P99" s="46">
        <f t="shared" si="21"/>
        <v>119.42033582047918</v>
      </c>
      <c r="Q99" s="45">
        <f t="shared" si="22"/>
        <v>1.9999999999999931E-2</v>
      </c>
      <c r="R99" s="45">
        <f t="shared" si="23"/>
        <v>550.074999999998</v>
      </c>
      <c r="S99" s="46">
        <f t="shared" si="24"/>
        <v>119.44033582047918</v>
      </c>
    </row>
    <row r="100" spans="1:19" x14ac:dyDescent="0.25">
      <c r="D100">
        <v>100</v>
      </c>
      <c r="E100">
        <v>1508</v>
      </c>
      <c r="F100" s="67">
        <f t="shared" si="1"/>
        <v>0.63055555555555554</v>
      </c>
      <c r="G100">
        <v>1604</v>
      </c>
      <c r="H100" s="67">
        <f t="shared" si="12"/>
        <v>0.6694444444444444</v>
      </c>
      <c r="I100" s="44">
        <f t="shared" si="14"/>
        <v>0.67291666666666661</v>
      </c>
      <c r="J100" s="45" t="str">
        <f t="shared" si="15"/>
        <v/>
      </c>
      <c r="K100" s="45">
        <f t="shared" si="16"/>
        <v>55.999999999999957</v>
      </c>
      <c r="L100" s="45">
        <f t="shared" si="17"/>
        <v>2</v>
      </c>
      <c r="M100" s="54">
        <f t="shared" ca="1" si="18"/>
        <v>1415</v>
      </c>
      <c r="N100" s="45">
        <f t="shared" ca="1" si="19"/>
        <v>113.99999999999991</v>
      </c>
      <c r="O100" s="45">
        <f t="shared" si="20"/>
        <v>250</v>
      </c>
      <c r="P100" s="46">
        <f t="shared" si="21"/>
        <v>27.143420404993254</v>
      </c>
      <c r="Q100" s="45">
        <f t="shared" si="22"/>
        <v>5599.9999999999955</v>
      </c>
      <c r="R100" s="45">
        <f t="shared" si="23"/>
        <v>5849.9999999999955</v>
      </c>
      <c r="S100" s="46">
        <f t="shared" si="24"/>
        <v>5627.1434204049883</v>
      </c>
    </row>
    <row r="101" spans="1:19" x14ac:dyDescent="0.25">
      <c r="A101" s="77">
        <v>35997</v>
      </c>
      <c r="B101">
        <v>905</v>
      </c>
      <c r="D101">
        <v>0.01</v>
      </c>
      <c r="E101">
        <v>949</v>
      </c>
      <c r="F101" s="67">
        <f t="shared" si="1"/>
        <v>0.40902777777777777</v>
      </c>
      <c r="G101">
        <v>951</v>
      </c>
      <c r="H101" s="67">
        <f t="shared" si="12"/>
        <v>0.41041666666666665</v>
      </c>
      <c r="I101" s="44" t="str">
        <f t="shared" si="14"/>
        <v/>
      </c>
      <c r="J101" s="45">
        <f t="shared" si="15"/>
        <v>11.000000000000041</v>
      </c>
      <c r="K101" s="45">
        <f t="shared" si="16"/>
        <v>1.9999999999999929</v>
      </c>
      <c r="L101" s="45">
        <f t="shared" si="17"/>
        <v>1</v>
      </c>
      <c r="M101" s="54">
        <f t="shared" ca="1" si="18"/>
        <v>905</v>
      </c>
      <c r="N101" s="45" t="str">
        <f t="shared" si="19"/>
        <v/>
      </c>
      <c r="O101" s="45">
        <f t="shared" si="20"/>
        <v>550.05500000000211</v>
      </c>
      <c r="P101" s="46">
        <f t="shared" si="21"/>
        <v>119.42033582048003</v>
      </c>
      <c r="Q101" s="45">
        <f t="shared" si="22"/>
        <v>1.9999999999999931E-2</v>
      </c>
      <c r="R101" s="45">
        <f t="shared" si="23"/>
        <v>550.07500000000209</v>
      </c>
      <c r="S101" s="46">
        <f t="shared" si="24"/>
        <v>119.44033582048003</v>
      </c>
    </row>
    <row r="102" spans="1:19" x14ac:dyDescent="0.25">
      <c r="D102">
        <v>100</v>
      </c>
      <c r="E102">
        <v>1002</v>
      </c>
      <c r="F102" s="67">
        <f t="shared" si="1"/>
        <v>0.41805555555555557</v>
      </c>
      <c r="G102">
        <v>1025</v>
      </c>
      <c r="H102" s="67">
        <f t="shared" si="12"/>
        <v>0.43402777777777773</v>
      </c>
      <c r="I102" s="44" t="str">
        <f t="shared" si="14"/>
        <v/>
      </c>
      <c r="J102" s="45">
        <f t="shared" si="15"/>
        <v>5.0000000000000622</v>
      </c>
      <c r="K102" s="45">
        <f t="shared" si="16"/>
        <v>22.999999999999918</v>
      </c>
      <c r="L102" s="45">
        <f t="shared" si="17"/>
        <v>2</v>
      </c>
      <c r="M102" s="54">
        <f t="shared" ca="1" si="18"/>
        <v>905</v>
      </c>
      <c r="N102" s="45" t="str">
        <f t="shared" si="19"/>
        <v/>
      </c>
      <c r="O102" s="45">
        <f t="shared" si="20"/>
        <v>250.0000000000031</v>
      </c>
      <c r="P102" s="46">
        <f t="shared" si="21"/>
        <v>27.143405104218289</v>
      </c>
      <c r="Q102" s="45">
        <f t="shared" si="22"/>
        <v>2299.9999999999918</v>
      </c>
      <c r="R102" s="45">
        <f t="shared" si="23"/>
        <v>2549.999999999995</v>
      </c>
      <c r="S102" s="46">
        <f t="shared" si="24"/>
        <v>2327.1434051042102</v>
      </c>
    </row>
    <row r="103" spans="1:19" x14ac:dyDescent="0.25">
      <c r="D103">
        <v>0</v>
      </c>
      <c r="E103">
        <v>1030</v>
      </c>
      <c r="F103" s="67">
        <f t="shared" si="1"/>
        <v>0.4375</v>
      </c>
      <c r="G103">
        <v>1058</v>
      </c>
      <c r="H103" s="67">
        <f t="shared" si="12"/>
        <v>0.45694444444444443</v>
      </c>
      <c r="I103" s="44" t="str">
        <f t="shared" si="14"/>
        <v/>
      </c>
      <c r="J103" s="45">
        <f t="shared" si="15"/>
        <v>24.999999999999993</v>
      </c>
      <c r="K103" s="45">
        <f t="shared" si="16"/>
        <v>27.999999999999979</v>
      </c>
      <c r="L103" s="45">
        <f t="shared" si="17"/>
        <v>3</v>
      </c>
      <c r="M103" s="54">
        <f t="shared" ca="1" si="18"/>
        <v>905</v>
      </c>
      <c r="N103" s="45" t="str">
        <f t="shared" si="19"/>
        <v/>
      </c>
      <c r="O103" s="45">
        <f t="shared" si="20"/>
        <v>1249.9999999999995</v>
      </c>
      <c r="P103" s="46">
        <f t="shared" si="21"/>
        <v>135.71702552108971</v>
      </c>
      <c r="Q103" s="45">
        <f t="shared" si="22"/>
        <v>0</v>
      </c>
      <c r="R103" s="45">
        <f t="shared" si="23"/>
        <v>1249.9999999999995</v>
      </c>
      <c r="S103" s="46">
        <f t="shared" si="24"/>
        <v>135.71702552108971</v>
      </c>
    </row>
    <row r="104" spans="1:19" x14ac:dyDescent="0.25">
      <c r="D104">
        <v>100</v>
      </c>
      <c r="E104">
        <v>1123</v>
      </c>
      <c r="F104" s="67">
        <f t="shared" si="1"/>
        <v>0.47430555555555554</v>
      </c>
      <c r="G104">
        <v>1221</v>
      </c>
      <c r="H104" s="67">
        <f t="shared" si="12"/>
        <v>0.51458333333333328</v>
      </c>
      <c r="I104" s="44">
        <f t="shared" si="14"/>
        <v>0.51805555555555549</v>
      </c>
      <c r="J104" s="45" t="str">
        <f t="shared" si="15"/>
        <v/>
      </c>
      <c r="K104" s="45">
        <f t="shared" si="16"/>
        <v>57.999999999999957</v>
      </c>
      <c r="L104" s="45">
        <f t="shared" si="17"/>
        <v>4</v>
      </c>
      <c r="M104" s="54">
        <f t="shared" ca="1" si="18"/>
        <v>905</v>
      </c>
      <c r="N104" s="45">
        <f t="shared" ca="1" si="19"/>
        <v>200.99999999999986</v>
      </c>
      <c r="O104" s="45">
        <f t="shared" si="20"/>
        <v>250</v>
      </c>
      <c r="P104" s="46">
        <f t="shared" si="21"/>
        <v>27.143420404993254</v>
      </c>
      <c r="Q104" s="45">
        <f t="shared" si="22"/>
        <v>5799.9999999999955</v>
      </c>
      <c r="R104" s="45">
        <f t="shared" si="23"/>
        <v>6049.9999999999955</v>
      </c>
      <c r="S104" s="46">
        <f t="shared" si="24"/>
        <v>5827.1434204049883</v>
      </c>
    </row>
    <row r="105" spans="1:19" x14ac:dyDescent="0.25">
      <c r="A105" s="77">
        <v>36014</v>
      </c>
      <c r="B105">
        <v>1113</v>
      </c>
      <c r="D105">
        <v>4.0000000000000001E-3</v>
      </c>
      <c r="E105">
        <v>1202</v>
      </c>
      <c r="F105" s="67">
        <f t="shared" si="1"/>
        <v>0.50138888888888888</v>
      </c>
      <c r="G105">
        <v>1204</v>
      </c>
      <c r="H105" s="67">
        <f t="shared" si="12"/>
        <v>0.50277777777777777</v>
      </c>
      <c r="I105" s="44" t="str">
        <f t="shared" ref="I105:I150" si="25">IF(OR(A106&lt;&gt;"",D106=""),H105+TIME(0,5,0),"")</f>
        <v/>
      </c>
      <c r="J105" s="45">
        <f t="shared" ref="J105:J150" si="26">IF(AND(OR(AND(A105&lt;&gt;"",A106=""),AND(A105="",A106="")),D106&lt;&gt;""),(F106-H105)*1440,"")</f>
        <v>12.999999999999954</v>
      </c>
      <c r="K105" s="45">
        <f t="shared" ref="K105:K150" si="27">(H105-F105)*1440</f>
        <v>1.9999999999999929</v>
      </c>
      <c r="L105" s="45">
        <f t="shared" ref="L105:L150" si="28">IF(A105&lt;&gt;"",1,L104+1)</f>
        <v>1</v>
      </c>
      <c r="M105" s="54">
        <f t="shared" ref="M105:M150" ca="1" si="29">OFFSET(B105,-L105+1,0)</f>
        <v>1113</v>
      </c>
      <c r="N105" s="45" t="str">
        <f t="shared" ref="N105:N150" si="30">IF(I105&lt;&gt;"",(I105-VALUE(CONCATENATE(LEFT(M105,LEN(M105)-2),":",RIGHT(M105,2))))*1440,"")</f>
        <v/>
      </c>
      <c r="O105" s="45">
        <f t="shared" ref="O105:O150" si="31">IF(J105&lt;&gt;"",(D105+D106)*J105/2,D105*5/2)</f>
        <v>260.02599999999904</v>
      </c>
      <c r="P105" s="46">
        <f t="shared" ref="P105:P150" si="32">IF(J105&lt;&gt;"",(D106-D105)*J105/LN((D106+0.000001)/(D105+0.000001)),-5*(D105-0.000001)/(LN(1/D105)-13.8155))</f>
        <v>56.454168832784369</v>
      </c>
      <c r="Q105" s="45">
        <f t="shared" ref="Q105:Q150" si="33">(D105*K105)</f>
        <v>7.9999999999999724E-3</v>
      </c>
      <c r="R105" s="45">
        <f t="shared" ref="R105:R150" si="34">O105+Q105</f>
        <v>260.03399999999903</v>
      </c>
      <c r="S105" s="46">
        <f t="shared" ref="S105:S150" si="35">P105+Q105</f>
        <v>56.462168832784371</v>
      </c>
    </row>
    <row r="106" spans="1:19" x14ac:dyDescent="0.25">
      <c r="D106">
        <v>40</v>
      </c>
      <c r="E106">
        <v>1217</v>
      </c>
      <c r="F106" s="67">
        <f t="shared" si="1"/>
        <v>0.51180555555555551</v>
      </c>
      <c r="G106">
        <v>1317</v>
      </c>
      <c r="H106" s="67">
        <f t="shared" si="12"/>
        <v>0.55347222222222225</v>
      </c>
      <c r="I106" s="44">
        <f t="shared" si="25"/>
        <v>0.55694444444444446</v>
      </c>
      <c r="J106" s="45" t="str">
        <f t="shared" si="26"/>
        <v/>
      </c>
      <c r="K106" s="45">
        <f t="shared" si="27"/>
        <v>60.000000000000107</v>
      </c>
      <c r="L106" s="45">
        <f t="shared" si="28"/>
        <v>2</v>
      </c>
      <c r="M106" s="54">
        <f t="shared" ca="1" si="29"/>
        <v>1113</v>
      </c>
      <c r="N106" s="45">
        <f t="shared" ca="1" si="30"/>
        <v>129.00000000000003</v>
      </c>
      <c r="O106" s="45">
        <f t="shared" si="31"/>
        <v>100</v>
      </c>
      <c r="P106" s="46">
        <f t="shared" si="32"/>
        <v>11.425711806824168</v>
      </c>
      <c r="Q106" s="45">
        <f t="shared" si="33"/>
        <v>2400.0000000000041</v>
      </c>
      <c r="R106" s="45">
        <f t="shared" si="34"/>
        <v>2500.0000000000041</v>
      </c>
      <c r="S106" s="46">
        <f t="shared" si="35"/>
        <v>2411.4257118068281</v>
      </c>
    </row>
    <row r="107" spans="1:19" x14ac:dyDescent="0.25">
      <c r="A107" s="77">
        <v>36020</v>
      </c>
      <c r="B107">
        <v>812</v>
      </c>
      <c r="D107">
        <v>0.01</v>
      </c>
      <c r="E107">
        <v>851</v>
      </c>
      <c r="F107" s="67">
        <f t="shared" si="1"/>
        <v>0.36874999999999997</v>
      </c>
      <c r="G107">
        <v>855</v>
      </c>
      <c r="H107" s="67">
        <f t="shared" si="12"/>
        <v>0.37152777777777773</v>
      </c>
      <c r="I107" s="44" t="str">
        <f t="shared" si="25"/>
        <v/>
      </c>
      <c r="J107" s="45">
        <f t="shared" si="26"/>
        <v>12.000000000000117</v>
      </c>
      <c r="K107" s="45">
        <f t="shared" si="27"/>
        <v>3.9999999999999858</v>
      </c>
      <c r="L107" s="45">
        <f t="shared" si="28"/>
        <v>1</v>
      </c>
      <c r="M107" s="54">
        <f t="shared" ca="1" si="29"/>
        <v>812</v>
      </c>
      <c r="N107" s="45" t="str">
        <f t="shared" si="30"/>
        <v/>
      </c>
      <c r="O107" s="45">
        <f t="shared" si="31"/>
        <v>600.06000000000586</v>
      </c>
      <c r="P107" s="46">
        <f t="shared" si="32"/>
        <v>130.27672998597902</v>
      </c>
      <c r="Q107" s="45">
        <f t="shared" si="33"/>
        <v>3.9999999999999862E-2</v>
      </c>
      <c r="R107" s="45">
        <f t="shared" si="34"/>
        <v>600.10000000000582</v>
      </c>
      <c r="S107" s="46">
        <f t="shared" si="35"/>
        <v>130.31672998597901</v>
      </c>
    </row>
    <row r="108" spans="1:19" x14ac:dyDescent="0.25">
      <c r="D108">
        <v>100</v>
      </c>
      <c r="E108">
        <v>907</v>
      </c>
      <c r="F108" s="67">
        <f t="shared" si="1"/>
        <v>0.37986111111111115</v>
      </c>
      <c r="G108">
        <v>916</v>
      </c>
      <c r="H108" s="67">
        <f t="shared" si="12"/>
        <v>0.38611111111111113</v>
      </c>
      <c r="I108" s="44" t="str">
        <f t="shared" si="25"/>
        <v/>
      </c>
      <c r="J108" s="45">
        <f t="shared" si="26"/>
        <v>2.9999999999999893</v>
      </c>
      <c r="K108" s="45">
        <f t="shared" si="27"/>
        <v>8.999999999999968</v>
      </c>
      <c r="L108" s="45">
        <f t="shared" si="28"/>
        <v>2</v>
      </c>
      <c r="M108" s="54">
        <f t="shared" ca="1" si="29"/>
        <v>812</v>
      </c>
      <c r="N108" s="45" t="str">
        <f t="shared" si="30"/>
        <v/>
      </c>
      <c r="O108" s="45">
        <f t="shared" si="31"/>
        <v>449.99999999999841</v>
      </c>
      <c r="P108" s="46">
        <f t="shared" si="32"/>
        <v>432.80851538874094</v>
      </c>
      <c r="Q108" s="45">
        <f t="shared" si="33"/>
        <v>899.99999999999682</v>
      </c>
      <c r="R108" s="45">
        <f t="shared" si="34"/>
        <v>1349.9999999999952</v>
      </c>
      <c r="S108" s="46">
        <f t="shared" si="35"/>
        <v>1332.8085153887378</v>
      </c>
    </row>
    <row r="109" spans="1:19" x14ac:dyDescent="0.25">
      <c r="D109">
        <v>200</v>
      </c>
      <c r="E109">
        <v>919</v>
      </c>
      <c r="F109" s="67">
        <f t="shared" si="1"/>
        <v>0.38819444444444445</v>
      </c>
      <c r="G109">
        <v>928</v>
      </c>
      <c r="H109" s="67">
        <f t="shared" si="12"/>
        <v>0.39444444444444443</v>
      </c>
      <c r="I109" s="44" t="str">
        <f t="shared" si="25"/>
        <v/>
      </c>
      <c r="J109" s="45">
        <f t="shared" si="26"/>
        <v>5.9999999999999787</v>
      </c>
      <c r="K109" s="45">
        <f t="shared" si="27"/>
        <v>8.999999999999968</v>
      </c>
      <c r="L109" s="45">
        <f t="shared" si="28"/>
        <v>3</v>
      </c>
      <c r="M109" s="54">
        <f t="shared" ca="1" si="29"/>
        <v>812</v>
      </c>
      <c r="N109" s="45" t="str">
        <f t="shared" si="30"/>
        <v/>
      </c>
      <c r="O109" s="45">
        <f t="shared" si="31"/>
        <v>659.99999999999761</v>
      </c>
      <c r="P109" s="46">
        <f t="shared" si="32"/>
        <v>469.03804962203878</v>
      </c>
      <c r="Q109" s="45">
        <f t="shared" si="33"/>
        <v>1799.9999999999936</v>
      </c>
      <c r="R109" s="45">
        <f t="shared" si="34"/>
        <v>2459.9999999999914</v>
      </c>
      <c r="S109" s="46">
        <f t="shared" si="35"/>
        <v>2269.0380496220323</v>
      </c>
    </row>
    <row r="110" spans="1:19" x14ac:dyDescent="0.25">
      <c r="D110">
        <v>20</v>
      </c>
      <c r="E110">
        <v>934</v>
      </c>
      <c r="F110" s="67">
        <f t="shared" si="1"/>
        <v>0.39861111111111108</v>
      </c>
      <c r="G110">
        <v>1134</v>
      </c>
      <c r="H110" s="67">
        <f t="shared" si="12"/>
        <v>0.48194444444444445</v>
      </c>
      <c r="I110" s="44" t="str">
        <f t="shared" si="25"/>
        <v/>
      </c>
      <c r="J110" s="45">
        <f t="shared" si="26"/>
        <v>8.999999999999968</v>
      </c>
      <c r="K110" s="45">
        <f t="shared" si="27"/>
        <v>120.00000000000006</v>
      </c>
      <c r="L110" s="45">
        <f t="shared" si="28"/>
        <v>4</v>
      </c>
      <c r="M110" s="54">
        <f t="shared" ca="1" si="29"/>
        <v>812</v>
      </c>
      <c r="N110" s="45" t="str">
        <f t="shared" si="30"/>
        <v/>
      </c>
      <c r="O110" s="45">
        <f t="shared" si="31"/>
        <v>98.999999999999645</v>
      </c>
      <c r="P110" s="46">
        <f t="shared" si="32"/>
        <v>70.35571981811816</v>
      </c>
      <c r="Q110" s="45">
        <f t="shared" si="33"/>
        <v>2400.0000000000009</v>
      </c>
      <c r="R110" s="45">
        <f t="shared" si="34"/>
        <v>2499.0000000000005</v>
      </c>
      <c r="S110" s="46">
        <f t="shared" si="35"/>
        <v>2470.3557198181193</v>
      </c>
    </row>
    <row r="111" spans="1:19" x14ac:dyDescent="0.25">
      <c r="D111">
        <v>2</v>
      </c>
      <c r="E111">
        <v>1143</v>
      </c>
      <c r="F111" s="67">
        <f t="shared" si="1"/>
        <v>0.48819444444444443</v>
      </c>
      <c r="G111">
        <v>1148</v>
      </c>
      <c r="H111" s="67">
        <f t="shared" si="12"/>
        <v>0.4916666666666667</v>
      </c>
      <c r="I111" s="44">
        <f t="shared" si="25"/>
        <v>0.49513888888888891</v>
      </c>
      <c r="J111" s="45" t="str">
        <f t="shared" si="26"/>
        <v/>
      </c>
      <c r="K111" s="45">
        <f t="shared" si="27"/>
        <v>5.0000000000000622</v>
      </c>
      <c r="L111" s="45">
        <f t="shared" si="28"/>
        <v>5</v>
      </c>
      <c r="M111" s="54">
        <f t="shared" ca="1" si="29"/>
        <v>812</v>
      </c>
      <c r="N111" s="45">
        <f t="shared" ca="1" si="30"/>
        <v>221.00000000000009</v>
      </c>
      <c r="O111" s="45">
        <f t="shared" si="31"/>
        <v>5</v>
      </c>
      <c r="P111" s="46">
        <f t="shared" si="32"/>
        <v>0.68924379203313568</v>
      </c>
      <c r="Q111" s="45">
        <f t="shared" si="33"/>
        <v>10.000000000000124</v>
      </c>
      <c r="R111" s="45">
        <f t="shared" si="34"/>
        <v>15.000000000000124</v>
      </c>
      <c r="S111" s="46">
        <f t="shared" si="35"/>
        <v>10.68924379203326</v>
      </c>
    </row>
    <row r="112" spans="1:19" x14ac:dyDescent="0.25">
      <c r="A112" s="77">
        <v>36026</v>
      </c>
      <c r="B112">
        <v>825</v>
      </c>
      <c r="D112">
        <v>0.01</v>
      </c>
      <c r="E112">
        <v>907</v>
      </c>
      <c r="F112" s="67">
        <f t="shared" si="1"/>
        <v>0.37986111111111115</v>
      </c>
      <c r="G112">
        <v>911</v>
      </c>
      <c r="H112" s="67">
        <f t="shared" si="12"/>
        <v>0.38263888888888892</v>
      </c>
      <c r="I112" s="44" t="str">
        <f t="shared" si="25"/>
        <v/>
      </c>
      <c r="J112" s="45">
        <f t="shared" si="26"/>
        <v>8.999999999999968</v>
      </c>
      <c r="K112" s="45">
        <f t="shared" si="27"/>
        <v>3.9999999999999858</v>
      </c>
      <c r="L112" s="45">
        <f t="shared" si="28"/>
        <v>1</v>
      </c>
      <c r="M112" s="54">
        <f t="shared" ca="1" si="29"/>
        <v>825</v>
      </c>
      <c r="N112" s="45" t="str">
        <f t="shared" si="30"/>
        <v/>
      </c>
      <c r="O112" s="45">
        <f t="shared" si="31"/>
        <v>9.0449999999999662</v>
      </c>
      <c r="P112" s="46">
        <f t="shared" si="32"/>
        <v>3.3803819386477079</v>
      </c>
      <c r="Q112" s="45">
        <f t="shared" si="33"/>
        <v>3.9999999999999862E-2</v>
      </c>
      <c r="R112" s="45">
        <f t="shared" si="34"/>
        <v>9.0849999999999653</v>
      </c>
      <c r="S112" s="46">
        <f t="shared" si="35"/>
        <v>3.4203819386477079</v>
      </c>
    </row>
    <row r="113" spans="1:19" x14ac:dyDescent="0.25">
      <c r="D113">
        <v>2</v>
      </c>
      <c r="E113">
        <v>920</v>
      </c>
      <c r="F113" s="67">
        <f t="shared" si="1"/>
        <v>0.3888888888888889</v>
      </c>
      <c r="G113">
        <v>1055</v>
      </c>
      <c r="H113" s="67">
        <f t="shared" si="12"/>
        <v>0.4548611111111111</v>
      </c>
      <c r="I113" s="44">
        <f t="shared" si="25"/>
        <v>0.45833333333333331</v>
      </c>
      <c r="J113" s="45" t="str">
        <f t="shared" si="26"/>
        <v/>
      </c>
      <c r="K113" s="45">
        <f t="shared" si="27"/>
        <v>94.999999999999986</v>
      </c>
      <c r="L113" s="45">
        <f t="shared" si="28"/>
        <v>2</v>
      </c>
      <c r="M113" s="54">
        <f t="shared" ca="1" si="29"/>
        <v>825</v>
      </c>
      <c r="N113" s="45">
        <f t="shared" ca="1" si="30"/>
        <v>155</v>
      </c>
      <c r="O113" s="45">
        <f t="shared" si="31"/>
        <v>5</v>
      </c>
      <c r="P113" s="46">
        <f t="shared" si="32"/>
        <v>0.68924379203313568</v>
      </c>
      <c r="Q113" s="45">
        <f t="shared" si="33"/>
        <v>189.99999999999997</v>
      </c>
      <c r="R113" s="45">
        <f t="shared" si="34"/>
        <v>194.99999999999997</v>
      </c>
      <c r="S113" s="46">
        <f t="shared" si="35"/>
        <v>190.6892437920331</v>
      </c>
    </row>
    <row r="114" spans="1:19" x14ac:dyDescent="0.25">
      <c r="A114" s="77">
        <v>36040</v>
      </c>
      <c r="B114">
        <v>1337</v>
      </c>
      <c r="D114">
        <v>0.01</v>
      </c>
      <c r="E114">
        <v>1503</v>
      </c>
      <c r="F114" s="67">
        <f t="shared" si="1"/>
        <v>0.62708333333333333</v>
      </c>
      <c r="G114">
        <v>1507</v>
      </c>
      <c r="H114" s="67">
        <f t="shared" si="12"/>
        <v>0.62986111111111109</v>
      </c>
      <c r="I114" s="44">
        <f t="shared" si="25"/>
        <v>0.6333333333333333</v>
      </c>
      <c r="J114" s="45" t="str">
        <f t="shared" si="26"/>
        <v/>
      </c>
      <c r="K114" s="45">
        <f t="shared" si="27"/>
        <v>3.9999999999999858</v>
      </c>
      <c r="L114" s="45">
        <f t="shared" si="28"/>
        <v>1</v>
      </c>
      <c r="M114" s="54">
        <f t="shared" ca="1" si="29"/>
        <v>1337</v>
      </c>
      <c r="N114" s="45">
        <f t="shared" ca="1" si="30"/>
        <v>94.999999999999986</v>
      </c>
      <c r="O114" s="45">
        <f t="shared" si="31"/>
        <v>2.5000000000000001E-2</v>
      </c>
      <c r="P114" s="46">
        <f t="shared" si="32"/>
        <v>5.4281443780592247E-3</v>
      </c>
      <c r="Q114" s="45">
        <f t="shared" si="33"/>
        <v>3.9999999999999862E-2</v>
      </c>
      <c r="R114" s="45">
        <f t="shared" si="34"/>
        <v>6.4999999999999863E-2</v>
      </c>
      <c r="S114" s="46">
        <f t="shared" si="35"/>
        <v>4.5428144378059088E-2</v>
      </c>
    </row>
    <row r="115" spans="1:19" x14ac:dyDescent="0.25">
      <c r="A115" s="77">
        <v>36041</v>
      </c>
      <c r="B115">
        <v>1421</v>
      </c>
      <c r="D115">
        <v>0.01</v>
      </c>
      <c r="E115">
        <v>1527</v>
      </c>
      <c r="F115" s="67">
        <f t="shared" si="1"/>
        <v>0.64374999999999993</v>
      </c>
      <c r="G115">
        <v>1529</v>
      </c>
      <c r="H115" s="67">
        <f t="shared" si="12"/>
        <v>0.64513888888888882</v>
      </c>
      <c r="I115" s="44" t="str">
        <f t="shared" si="25"/>
        <v/>
      </c>
      <c r="J115" s="45">
        <f t="shared" si="26"/>
        <v>5.0000000000001421</v>
      </c>
      <c r="K115" s="45">
        <f t="shared" si="27"/>
        <v>1.9999999999999929</v>
      </c>
      <c r="L115" s="45">
        <f t="shared" si="28"/>
        <v>1</v>
      </c>
      <c r="M115" s="54">
        <f t="shared" ca="1" si="29"/>
        <v>1421</v>
      </c>
      <c r="N115" s="45" t="str">
        <f t="shared" si="30"/>
        <v/>
      </c>
      <c r="O115" s="45">
        <f t="shared" si="31"/>
        <v>0.27500000000000779</v>
      </c>
      <c r="P115" s="46">
        <f t="shared" si="32"/>
        <v>0.19544015550864535</v>
      </c>
      <c r="Q115" s="45">
        <f t="shared" si="33"/>
        <v>1.9999999999999931E-2</v>
      </c>
      <c r="R115" s="45">
        <f t="shared" si="34"/>
        <v>0.2950000000000077</v>
      </c>
      <c r="S115" s="46">
        <f t="shared" si="35"/>
        <v>0.21544015550864529</v>
      </c>
    </row>
    <row r="116" spans="1:19" x14ac:dyDescent="0.25">
      <c r="D116">
        <v>0.1</v>
      </c>
      <c r="E116">
        <v>1534</v>
      </c>
      <c r="F116" s="67">
        <f t="shared" si="1"/>
        <v>0.64861111111111114</v>
      </c>
      <c r="G116">
        <v>1554</v>
      </c>
      <c r="H116" s="67">
        <f t="shared" si="12"/>
        <v>0.66249999999999998</v>
      </c>
      <c r="I116" s="44" t="str">
        <f t="shared" si="25"/>
        <v/>
      </c>
      <c r="J116" s="45">
        <f t="shared" si="26"/>
        <v>9.0000000000001279</v>
      </c>
      <c r="K116" s="45">
        <f t="shared" si="27"/>
        <v>19.999999999999929</v>
      </c>
      <c r="L116" s="45">
        <f t="shared" si="28"/>
        <v>2</v>
      </c>
      <c r="M116" s="54">
        <f t="shared" ca="1" si="29"/>
        <v>1421</v>
      </c>
      <c r="N116" s="45" t="str">
        <f t="shared" si="30"/>
        <v/>
      </c>
      <c r="O116" s="45">
        <f t="shared" si="31"/>
        <v>450.45000000000636</v>
      </c>
      <c r="P116" s="46">
        <f t="shared" si="32"/>
        <v>130.15824446039878</v>
      </c>
      <c r="Q116" s="45">
        <f t="shared" si="33"/>
        <v>1.9999999999999929</v>
      </c>
      <c r="R116" s="45">
        <f t="shared" si="34"/>
        <v>452.45000000000636</v>
      </c>
      <c r="S116" s="46">
        <f t="shared" si="35"/>
        <v>132.15824446039878</v>
      </c>
    </row>
    <row r="117" spans="1:19" x14ac:dyDescent="0.25">
      <c r="D117">
        <v>100</v>
      </c>
      <c r="E117">
        <v>1603</v>
      </c>
      <c r="F117" s="67">
        <f t="shared" si="1"/>
        <v>0.66875000000000007</v>
      </c>
      <c r="G117">
        <v>1616</v>
      </c>
      <c r="H117" s="67">
        <f t="shared" si="12"/>
        <v>0.6777777777777777</v>
      </c>
      <c r="I117" s="44">
        <f t="shared" si="25"/>
        <v>0.68124999999999991</v>
      </c>
      <c r="J117" s="45" t="str">
        <f t="shared" si="26"/>
        <v/>
      </c>
      <c r="K117" s="45">
        <f t="shared" si="27"/>
        <v>12.999999999999794</v>
      </c>
      <c r="L117" s="45">
        <f t="shared" si="28"/>
        <v>3</v>
      </c>
      <c r="M117" s="54">
        <f t="shared" ca="1" si="29"/>
        <v>1421</v>
      </c>
      <c r="N117" s="45">
        <f t="shared" ca="1" si="30"/>
        <v>119.99999999999989</v>
      </c>
      <c r="O117" s="45">
        <f t="shared" si="31"/>
        <v>250</v>
      </c>
      <c r="P117" s="46">
        <f t="shared" si="32"/>
        <v>27.143420404993254</v>
      </c>
      <c r="Q117" s="45">
        <f t="shared" si="33"/>
        <v>1299.9999999999793</v>
      </c>
      <c r="R117" s="45">
        <f t="shared" si="34"/>
        <v>1549.9999999999793</v>
      </c>
      <c r="S117" s="46">
        <f t="shared" si="35"/>
        <v>1327.1434204049726</v>
      </c>
    </row>
    <row r="118" spans="1:19" x14ac:dyDescent="0.25">
      <c r="A118" s="77">
        <v>36046</v>
      </c>
      <c r="B118">
        <v>1238</v>
      </c>
      <c r="D118">
        <v>0.01</v>
      </c>
      <c r="E118">
        <v>1347</v>
      </c>
      <c r="F118" s="67">
        <f t="shared" si="1"/>
        <v>0.57430555555555551</v>
      </c>
      <c r="G118">
        <v>1352</v>
      </c>
      <c r="H118" s="67">
        <f t="shared" si="12"/>
        <v>0.57777777777777783</v>
      </c>
      <c r="I118" s="44" t="str">
        <f t="shared" si="25"/>
        <v/>
      </c>
      <c r="J118" s="45">
        <f t="shared" si="26"/>
        <v>19.999999999999929</v>
      </c>
      <c r="K118" s="45">
        <f t="shared" si="27"/>
        <v>5.0000000000001421</v>
      </c>
      <c r="L118" s="45">
        <f t="shared" si="28"/>
        <v>1</v>
      </c>
      <c r="M118" s="54">
        <f t="shared" ca="1" si="29"/>
        <v>1238</v>
      </c>
      <c r="N118" s="45" t="str">
        <f t="shared" si="30"/>
        <v/>
      </c>
      <c r="O118" s="45">
        <f t="shared" si="31"/>
        <v>1000.0999999999965</v>
      </c>
      <c r="P118" s="46">
        <f t="shared" si="32"/>
        <v>217.12788330996216</v>
      </c>
      <c r="Q118" s="45">
        <f t="shared" si="33"/>
        <v>5.0000000000001425E-2</v>
      </c>
      <c r="R118" s="45">
        <f t="shared" si="34"/>
        <v>1000.1499999999965</v>
      </c>
      <c r="S118" s="46">
        <f t="shared" si="35"/>
        <v>217.17788330996217</v>
      </c>
    </row>
    <row r="119" spans="1:19" x14ac:dyDescent="0.25">
      <c r="D119">
        <v>100</v>
      </c>
      <c r="E119">
        <v>1412</v>
      </c>
      <c r="F119" s="67">
        <f t="shared" si="1"/>
        <v>0.59166666666666667</v>
      </c>
      <c r="G119">
        <v>1418</v>
      </c>
      <c r="H119" s="67">
        <f t="shared" si="12"/>
        <v>0.59583333333333333</v>
      </c>
      <c r="I119" s="44" t="str">
        <f t="shared" si="25"/>
        <v/>
      </c>
      <c r="J119" s="45">
        <f t="shared" si="26"/>
        <v>6.9999999999999751</v>
      </c>
      <c r="K119" s="45">
        <f t="shared" si="27"/>
        <v>5.9999999999999787</v>
      </c>
      <c r="L119" s="45">
        <f t="shared" si="28"/>
        <v>2</v>
      </c>
      <c r="M119" s="54">
        <f t="shared" ca="1" si="29"/>
        <v>1238</v>
      </c>
      <c r="N119" s="45" t="str">
        <f t="shared" si="30"/>
        <v/>
      </c>
      <c r="O119" s="45">
        <f t="shared" si="31"/>
        <v>1049.9999999999964</v>
      </c>
      <c r="P119" s="46">
        <f t="shared" si="32"/>
        <v>1009.8865359070622</v>
      </c>
      <c r="Q119" s="45">
        <f t="shared" si="33"/>
        <v>599.99999999999784</v>
      </c>
      <c r="R119" s="45">
        <f t="shared" si="34"/>
        <v>1649.9999999999941</v>
      </c>
      <c r="S119" s="46">
        <f t="shared" si="35"/>
        <v>1609.8865359070601</v>
      </c>
    </row>
    <row r="120" spans="1:19" x14ac:dyDescent="0.25">
      <c r="D120">
        <v>200</v>
      </c>
      <c r="E120">
        <v>1425</v>
      </c>
      <c r="F120" s="67">
        <f t="shared" si="1"/>
        <v>0.60069444444444442</v>
      </c>
      <c r="G120">
        <v>1555</v>
      </c>
      <c r="H120" s="67">
        <f t="shared" si="12"/>
        <v>0.66319444444444442</v>
      </c>
      <c r="I120" s="44">
        <f t="shared" si="25"/>
        <v>0.66666666666666663</v>
      </c>
      <c r="J120" s="45" t="str">
        <f t="shared" si="26"/>
        <v/>
      </c>
      <c r="K120" s="45">
        <f t="shared" si="27"/>
        <v>90</v>
      </c>
      <c r="L120" s="45">
        <f t="shared" si="28"/>
        <v>3</v>
      </c>
      <c r="M120" s="54">
        <f t="shared" ca="1" si="29"/>
        <v>1238</v>
      </c>
      <c r="N120" s="45">
        <f t="shared" ca="1" si="30"/>
        <v>201.99999999999991</v>
      </c>
      <c r="O120" s="45">
        <f t="shared" si="31"/>
        <v>500</v>
      </c>
      <c r="P120" s="46">
        <f t="shared" si="32"/>
        <v>52.318172546220183</v>
      </c>
      <c r="Q120" s="45">
        <f t="shared" si="33"/>
        <v>18000</v>
      </c>
      <c r="R120" s="45">
        <f t="shared" si="34"/>
        <v>18500</v>
      </c>
      <c r="S120" s="46">
        <f t="shared" si="35"/>
        <v>18052.31817254622</v>
      </c>
    </row>
    <row r="121" spans="1:19" x14ac:dyDescent="0.25">
      <c r="A121" s="77">
        <v>36047</v>
      </c>
      <c r="B121">
        <v>1308</v>
      </c>
      <c r="D121">
        <v>0.01</v>
      </c>
      <c r="E121">
        <v>1538</v>
      </c>
      <c r="F121" s="67">
        <f t="shared" si="1"/>
        <v>0.65138888888888891</v>
      </c>
      <c r="G121">
        <v>1540</v>
      </c>
      <c r="H121" s="67">
        <f t="shared" si="12"/>
        <v>0.65277777777777779</v>
      </c>
      <c r="I121" s="44">
        <f t="shared" si="25"/>
        <v>0.65625</v>
      </c>
      <c r="J121" s="45" t="str">
        <f t="shared" si="26"/>
        <v/>
      </c>
      <c r="K121" s="45">
        <f t="shared" si="27"/>
        <v>1.9999999999999929</v>
      </c>
      <c r="L121" s="45">
        <f t="shared" si="28"/>
        <v>1</v>
      </c>
      <c r="M121" s="54">
        <f t="shared" ca="1" si="29"/>
        <v>1308</v>
      </c>
      <c r="N121" s="45">
        <f t="shared" ca="1" si="30"/>
        <v>157.00000000000009</v>
      </c>
      <c r="O121" s="45">
        <f t="shared" si="31"/>
        <v>2.5000000000000001E-2</v>
      </c>
      <c r="P121" s="46">
        <f t="shared" si="32"/>
        <v>5.4281443780592247E-3</v>
      </c>
      <c r="Q121" s="45">
        <f t="shared" si="33"/>
        <v>1.9999999999999931E-2</v>
      </c>
      <c r="R121" s="45">
        <f t="shared" si="34"/>
        <v>4.4999999999999929E-2</v>
      </c>
      <c r="S121" s="46">
        <f t="shared" si="35"/>
        <v>2.5428144378059157E-2</v>
      </c>
    </row>
    <row r="122" spans="1:19" x14ac:dyDescent="0.25">
      <c r="A122" s="77">
        <v>36048</v>
      </c>
      <c r="B122">
        <v>1255</v>
      </c>
      <c r="D122">
        <v>0.01</v>
      </c>
      <c r="E122">
        <v>1529</v>
      </c>
      <c r="F122" s="67">
        <f t="shared" si="1"/>
        <v>0.64513888888888882</v>
      </c>
      <c r="G122">
        <v>1541</v>
      </c>
      <c r="H122" s="67">
        <f t="shared" si="12"/>
        <v>0.65347222222222223</v>
      </c>
      <c r="I122" s="44" t="str">
        <f t="shared" si="25"/>
        <v/>
      </c>
      <c r="J122" s="45">
        <f t="shared" si="26"/>
        <v>16.99999999999994</v>
      </c>
      <c r="K122" s="45">
        <f t="shared" si="27"/>
        <v>12.000000000000117</v>
      </c>
      <c r="L122" s="45">
        <f t="shared" si="28"/>
        <v>1</v>
      </c>
      <c r="M122" s="54">
        <f t="shared" ca="1" si="29"/>
        <v>1255</v>
      </c>
      <c r="N122" s="45" t="str">
        <f t="shared" si="30"/>
        <v/>
      </c>
      <c r="O122" s="45">
        <f t="shared" si="31"/>
        <v>0.93499999999999672</v>
      </c>
      <c r="P122" s="46">
        <f t="shared" si="32"/>
        <v>0.66449652872937293</v>
      </c>
      <c r="Q122" s="45">
        <f t="shared" si="33"/>
        <v>0.12000000000000118</v>
      </c>
      <c r="R122" s="45">
        <f t="shared" si="34"/>
        <v>1.0549999999999979</v>
      </c>
      <c r="S122" s="46">
        <f t="shared" si="35"/>
        <v>0.78449652872937414</v>
      </c>
    </row>
    <row r="123" spans="1:19" x14ac:dyDescent="0.25">
      <c r="D123">
        <v>0.1</v>
      </c>
      <c r="E123">
        <v>1558</v>
      </c>
      <c r="F123" s="67">
        <f t="shared" si="1"/>
        <v>0.66527777777777775</v>
      </c>
      <c r="G123">
        <v>1607</v>
      </c>
      <c r="H123" s="67">
        <f t="shared" si="12"/>
        <v>0.67152777777777783</v>
      </c>
      <c r="I123" s="44">
        <f t="shared" si="25"/>
        <v>0.67500000000000004</v>
      </c>
      <c r="J123" s="45" t="str">
        <f t="shared" si="26"/>
        <v/>
      </c>
      <c r="K123" s="45">
        <f t="shared" si="27"/>
        <v>9.0000000000001279</v>
      </c>
      <c r="L123" s="45">
        <f t="shared" si="28"/>
        <v>2</v>
      </c>
      <c r="M123" s="54">
        <f t="shared" ca="1" si="29"/>
        <v>1255</v>
      </c>
      <c r="N123" s="45">
        <f t="shared" ca="1" si="30"/>
        <v>197.00000000000011</v>
      </c>
      <c r="O123" s="45">
        <f t="shared" si="31"/>
        <v>0.25</v>
      </c>
      <c r="P123" s="46">
        <f t="shared" si="32"/>
        <v>4.342905372259271E-2</v>
      </c>
      <c r="Q123" s="45">
        <f t="shared" si="33"/>
        <v>0.90000000000001279</v>
      </c>
      <c r="R123" s="45">
        <f t="shared" si="34"/>
        <v>1.1500000000000128</v>
      </c>
      <c r="S123" s="46">
        <f t="shared" si="35"/>
        <v>0.94342905372260555</v>
      </c>
    </row>
    <row r="124" spans="1:19" x14ac:dyDescent="0.25">
      <c r="A124" s="77">
        <v>36054</v>
      </c>
      <c r="B124">
        <v>1305</v>
      </c>
      <c r="D124">
        <v>0.01</v>
      </c>
      <c r="E124">
        <v>1342</v>
      </c>
      <c r="F124" s="67">
        <f t="shared" si="1"/>
        <v>0.5708333333333333</v>
      </c>
      <c r="G124">
        <v>1358</v>
      </c>
      <c r="H124" s="67">
        <f t="shared" si="12"/>
        <v>0.58194444444444449</v>
      </c>
      <c r="I124" s="44" t="str">
        <f t="shared" si="25"/>
        <v/>
      </c>
      <c r="J124" s="45">
        <f t="shared" si="26"/>
        <v>12.999999999999954</v>
      </c>
      <c r="K124" s="45">
        <f t="shared" si="27"/>
        <v>16.000000000000103</v>
      </c>
      <c r="L124" s="45">
        <f t="shared" si="28"/>
        <v>1</v>
      </c>
      <c r="M124" s="54">
        <f t="shared" ca="1" si="29"/>
        <v>1305</v>
      </c>
      <c r="N124" s="45" t="str">
        <f t="shared" si="30"/>
        <v/>
      </c>
      <c r="O124" s="45">
        <f t="shared" si="31"/>
        <v>3.3149999999999884</v>
      </c>
      <c r="P124" s="46">
        <f t="shared" si="32"/>
        <v>1.6283543224941837</v>
      </c>
      <c r="Q124" s="45">
        <f t="shared" si="33"/>
        <v>0.16000000000000103</v>
      </c>
      <c r="R124" s="45">
        <f t="shared" si="34"/>
        <v>3.4749999999999894</v>
      </c>
      <c r="S124" s="46">
        <f t="shared" si="35"/>
        <v>1.7883543224941847</v>
      </c>
    </row>
    <row r="125" spans="1:19" x14ac:dyDescent="0.25">
      <c r="D125">
        <v>0.5</v>
      </c>
      <c r="E125">
        <v>1411</v>
      </c>
      <c r="F125" s="67">
        <f t="shared" si="1"/>
        <v>0.59097222222222223</v>
      </c>
      <c r="G125">
        <v>1543</v>
      </c>
      <c r="H125" s="67">
        <f t="shared" si="12"/>
        <v>0.65486111111111112</v>
      </c>
      <c r="I125" s="44" t="str">
        <f t="shared" si="25"/>
        <v/>
      </c>
      <c r="J125" s="45">
        <f t="shared" si="26"/>
        <v>9.9999999999999645</v>
      </c>
      <c r="K125" s="45">
        <f t="shared" si="27"/>
        <v>92</v>
      </c>
      <c r="L125" s="45">
        <f t="shared" si="28"/>
        <v>2</v>
      </c>
      <c r="M125" s="54">
        <f t="shared" ca="1" si="29"/>
        <v>1305</v>
      </c>
      <c r="N125" s="45" t="str">
        <f t="shared" si="30"/>
        <v/>
      </c>
      <c r="O125" s="45">
        <f t="shared" si="31"/>
        <v>102.49999999999963</v>
      </c>
      <c r="P125" s="46">
        <f t="shared" si="32"/>
        <v>52.861608926407662</v>
      </c>
      <c r="Q125" s="45">
        <f t="shared" si="33"/>
        <v>46</v>
      </c>
      <c r="R125" s="45">
        <f t="shared" si="34"/>
        <v>148.49999999999963</v>
      </c>
      <c r="S125" s="46">
        <f t="shared" si="35"/>
        <v>98.861608926407655</v>
      </c>
    </row>
    <row r="126" spans="1:19" x14ac:dyDescent="0.25">
      <c r="D126">
        <v>20</v>
      </c>
      <c r="E126">
        <v>1553</v>
      </c>
      <c r="F126" s="67">
        <f t="shared" si="1"/>
        <v>0.66180555555555554</v>
      </c>
      <c r="G126">
        <v>1613</v>
      </c>
      <c r="H126" s="67">
        <f t="shared" si="12"/>
        <v>0.67569444444444438</v>
      </c>
      <c r="I126" s="44">
        <f t="shared" si="25"/>
        <v>0.67916666666666659</v>
      </c>
      <c r="J126" s="45" t="str">
        <f t="shared" si="26"/>
        <v/>
      </c>
      <c r="K126" s="45">
        <f t="shared" si="27"/>
        <v>19.999999999999929</v>
      </c>
      <c r="L126" s="45">
        <f t="shared" si="28"/>
        <v>3</v>
      </c>
      <c r="M126" s="54">
        <f t="shared" ca="1" si="29"/>
        <v>1305</v>
      </c>
      <c r="N126" s="45">
        <f t="shared" ca="1" si="30"/>
        <v>192.9999999999998</v>
      </c>
      <c r="O126" s="45">
        <f t="shared" si="31"/>
        <v>50</v>
      </c>
      <c r="P126" s="46">
        <f t="shared" si="32"/>
        <v>5.9484036251947776</v>
      </c>
      <c r="Q126" s="45">
        <f t="shared" si="33"/>
        <v>399.99999999999858</v>
      </c>
      <c r="R126" s="45">
        <f t="shared" si="34"/>
        <v>449.99999999999858</v>
      </c>
      <c r="S126" s="46">
        <f t="shared" si="35"/>
        <v>405.94840362519335</v>
      </c>
    </row>
    <row r="127" spans="1:19" x14ac:dyDescent="0.25">
      <c r="A127" s="77">
        <v>36055</v>
      </c>
      <c r="B127">
        <v>1231</v>
      </c>
      <c r="D127">
        <v>0.01</v>
      </c>
      <c r="E127">
        <v>1404</v>
      </c>
      <c r="F127" s="67">
        <f t="shared" si="1"/>
        <v>0.58611111111111114</v>
      </c>
      <c r="G127">
        <v>1414</v>
      </c>
      <c r="H127" s="67">
        <f t="shared" si="12"/>
        <v>0.59305555555555556</v>
      </c>
      <c r="I127" s="44">
        <f t="shared" si="25"/>
        <v>0.59652777777777777</v>
      </c>
      <c r="J127" s="45" t="str">
        <f t="shared" si="26"/>
        <v/>
      </c>
      <c r="K127" s="45">
        <f t="shared" si="27"/>
        <v>9.9999999999999645</v>
      </c>
      <c r="L127" s="45">
        <f t="shared" si="28"/>
        <v>1</v>
      </c>
      <c r="M127" s="54">
        <f t="shared" ca="1" si="29"/>
        <v>1231</v>
      </c>
      <c r="N127" s="45">
        <f t="shared" ca="1" si="30"/>
        <v>107.99999999999994</v>
      </c>
      <c r="O127" s="45">
        <f t="shared" si="31"/>
        <v>2.5000000000000001E-2</v>
      </c>
      <c r="P127" s="46">
        <f t="shared" si="32"/>
        <v>5.4281443780592247E-3</v>
      </c>
      <c r="Q127" s="45">
        <f t="shared" si="33"/>
        <v>9.9999999999999645E-2</v>
      </c>
      <c r="R127" s="45">
        <f t="shared" si="34"/>
        <v>0.12499999999999964</v>
      </c>
      <c r="S127" s="46">
        <f t="shared" si="35"/>
        <v>0.10542814437805886</v>
      </c>
    </row>
    <row r="128" spans="1:19" x14ac:dyDescent="0.25">
      <c r="A128" s="77">
        <v>36059</v>
      </c>
      <c r="B128">
        <v>1332</v>
      </c>
      <c r="D128">
        <v>0.01</v>
      </c>
      <c r="E128">
        <v>1413</v>
      </c>
      <c r="F128" s="67">
        <f t="shared" si="1"/>
        <v>0.59236111111111112</v>
      </c>
      <c r="G128">
        <v>1415</v>
      </c>
      <c r="H128" s="67">
        <f t="shared" si="12"/>
        <v>0.59375</v>
      </c>
      <c r="I128" s="44" t="str">
        <f t="shared" si="25"/>
        <v/>
      </c>
      <c r="J128" s="45">
        <f t="shared" si="26"/>
        <v>3.9999999999999858</v>
      </c>
      <c r="K128" s="45">
        <f t="shared" si="27"/>
        <v>1.9999999999999929</v>
      </c>
      <c r="L128" s="45">
        <f t="shared" si="28"/>
        <v>1</v>
      </c>
      <c r="M128" s="54">
        <f t="shared" ca="1" si="29"/>
        <v>1332</v>
      </c>
      <c r="N128" s="45" t="str">
        <f t="shared" si="30"/>
        <v/>
      </c>
      <c r="O128" s="45">
        <f t="shared" si="31"/>
        <v>0.21999999999999922</v>
      </c>
      <c r="P128" s="46">
        <f t="shared" si="32"/>
        <v>0.15635212440691129</v>
      </c>
      <c r="Q128" s="45">
        <f t="shared" si="33"/>
        <v>1.9999999999999931E-2</v>
      </c>
      <c r="R128" s="45">
        <f t="shared" si="34"/>
        <v>0.23999999999999916</v>
      </c>
      <c r="S128" s="46">
        <f t="shared" si="35"/>
        <v>0.17635212440691123</v>
      </c>
    </row>
    <row r="129" spans="1:19" x14ac:dyDescent="0.25">
      <c r="D129">
        <v>0.1</v>
      </c>
      <c r="E129">
        <v>1419</v>
      </c>
      <c r="F129" s="67">
        <f t="shared" si="1"/>
        <v>0.59652777777777777</v>
      </c>
      <c r="G129">
        <v>1608</v>
      </c>
      <c r="H129" s="67">
        <f t="shared" si="12"/>
        <v>0.67222222222222217</v>
      </c>
      <c r="I129" s="44">
        <f t="shared" si="25"/>
        <v>0.67569444444444438</v>
      </c>
      <c r="J129" s="45" t="str">
        <f t="shared" si="26"/>
        <v/>
      </c>
      <c r="K129" s="45">
        <f t="shared" si="27"/>
        <v>108.99999999999993</v>
      </c>
      <c r="L129" s="45">
        <f t="shared" si="28"/>
        <v>2</v>
      </c>
      <c r="M129" s="54">
        <f t="shared" ca="1" si="29"/>
        <v>1332</v>
      </c>
      <c r="N129" s="45">
        <f t="shared" ca="1" si="30"/>
        <v>160.99999999999991</v>
      </c>
      <c r="O129" s="45">
        <f t="shared" si="31"/>
        <v>0.25</v>
      </c>
      <c r="P129" s="46">
        <f t="shared" si="32"/>
        <v>4.342905372259271E-2</v>
      </c>
      <c r="Q129" s="45">
        <f t="shared" si="33"/>
        <v>10.899999999999993</v>
      </c>
      <c r="R129" s="45">
        <f t="shared" si="34"/>
        <v>11.149999999999993</v>
      </c>
      <c r="S129" s="46">
        <f t="shared" si="35"/>
        <v>10.943429053722586</v>
      </c>
    </row>
    <row r="130" spans="1:19" x14ac:dyDescent="0.25">
      <c r="A130" s="77">
        <v>36060</v>
      </c>
      <c r="B130">
        <v>746</v>
      </c>
      <c r="D130">
        <v>0.01</v>
      </c>
      <c r="E130">
        <v>823</v>
      </c>
      <c r="F130" s="67">
        <f t="shared" si="1"/>
        <v>0.34930555555555554</v>
      </c>
      <c r="G130">
        <v>825</v>
      </c>
      <c r="H130" s="67">
        <f t="shared" si="12"/>
        <v>0.35069444444444442</v>
      </c>
      <c r="I130" s="44" t="str">
        <f t="shared" si="25"/>
        <v/>
      </c>
      <c r="J130" s="45">
        <f t="shared" si="26"/>
        <v>3.9999999999999858</v>
      </c>
      <c r="K130" s="45">
        <f t="shared" si="27"/>
        <v>1.9999999999999929</v>
      </c>
      <c r="L130" s="45">
        <f t="shared" si="28"/>
        <v>1</v>
      </c>
      <c r="M130" s="54">
        <f t="shared" ca="1" si="29"/>
        <v>746</v>
      </c>
      <c r="N130" s="45" t="str">
        <f t="shared" si="30"/>
        <v/>
      </c>
      <c r="O130" s="45">
        <f t="shared" si="31"/>
        <v>0.21999999999999922</v>
      </c>
      <c r="P130" s="46">
        <f t="shared" si="32"/>
        <v>0.15635212440691129</v>
      </c>
      <c r="Q130" s="45">
        <f t="shared" si="33"/>
        <v>1.9999999999999931E-2</v>
      </c>
      <c r="R130" s="45">
        <f t="shared" si="34"/>
        <v>0.23999999999999916</v>
      </c>
      <c r="S130" s="46">
        <f t="shared" si="35"/>
        <v>0.17635212440691123</v>
      </c>
    </row>
    <row r="131" spans="1:19" x14ac:dyDescent="0.25">
      <c r="D131">
        <v>0.1</v>
      </c>
      <c r="E131">
        <v>829</v>
      </c>
      <c r="F131" s="67">
        <f t="shared" si="1"/>
        <v>0.35347222222222219</v>
      </c>
      <c r="G131">
        <v>1612</v>
      </c>
      <c r="H131" s="67">
        <f t="shared" si="12"/>
        <v>0.67499999999999993</v>
      </c>
      <c r="I131" s="44">
        <f t="shared" si="25"/>
        <v>0.67847222222222214</v>
      </c>
      <c r="J131" s="45" t="str">
        <f t="shared" si="26"/>
        <v/>
      </c>
      <c r="K131" s="45">
        <f t="shared" si="27"/>
        <v>462.99999999999994</v>
      </c>
      <c r="L131" s="45">
        <f t="shared" si="28"/>
        <v>2</v>
      </c>
      <c r="M131" s="54">
        <f t="shared" ca="1" si="29"/>
        <v>746</v>
      </c>
      <c r="N131" s="45">
        <f t="shared" ca="1" si="30"/>
        <v>510.99999999999989</v>
      </c>
      <c r="O131" s="45">
        <f t="shared" si="31"/>
        <v>0.25</v>
      </c>
      <c r="P131" s="46">
        <f t="shared" si="32"/>
        <v>4.342905372259271E-2</v>
      </c>
      <c r="Q131" s="45">
        <f t="shared" si="33"/>
        <v>46.3</v>
      </c>
      <c r="R131" s="45">
        <f t="shared" si="34"/>
        <v>46.55</v>
      </c>
      <c r="S131" s="46">
        <f t="shared" si="35"/>
        <v>46.343429053722588</v>
      </c>
    </row>
    <row r="132" spans="1:19" x14ac:dyDescent="0.25">
      <c r="A132" s="77">
        <v>36061</v>
      </c>
      <c r="B132">
        <v>1135</v>
      </c>
      <c r="D132">
        <v>0.01</v>
      </c>
      <c r="E132">
        <v>1220</v>
      </c>
      <c r="F132" s="67">
        <f t="shared" si="1"/>
        <v>0.51388888888888895</v>
      </c>
      <c r="G132">
        <v>1221</v>
      </c>
      <c r="H132" s="67">
        <f t="shared" si="12"/>
        <v>0.51458333333333328</v>
      </c>
      <c r="I132" s="44" t="str">
        <f t="shared" si="25"/>
        <v/>
      </c>
      <c r="J132" s="45">
        <f t="shared" si="26"/>
        <v>7.000000000000135</v>
      </c>
      <c r="K132" s="45">
        <f t="shared" si="27"/>
        <v>0.99999999999983658</v>
      </c>
      <c r="L132" s="45">
        <f t="shared" si="28"/>
        <v>1</v>
      </c>
      <c r="M132" s="54">
        <f t="shared" ca="1" si="29"/>
        <v>1135</v>
      </c>
      <c r="N132" s="45" t="str">
        <f t="shared" si="30"/>
        <v/>
      </c>
      <c r="O132" s="45">
        <f t="shared" si="31"/>
        <v>0.38500000000000745</v>
      </c>
      <c r="P132" s="46">
        <f t="shared" si="32"/>
        <v>0.27361621771210098</v>
      </c>
      <c r="Q132" s="45">
        <f t="shared" si="33"/>
        <v>9.9999999999983661E-3</v>
      </c>
      <c r="R132" s="45">
        <f t="shared" si="34"/>
        <v>0.39500000000000579</v>
      </c>
      <c r="S132" s="46">
        <f t="shared" si="35"/>
        <v>0.28361621771209933</v>
      </c>
    </row>
    <row r="133" spans="1:19" x14ac:dyDescent="0.25">
      <c r="D133">
        <v>0.1</v>
      </c>
      <c r="E133">
        <v>1228</v>
      </c>
      <c r="F133" s="67">
        <f t="shared" si="1"/>
        <v>0.51944444444444449</v>
      </c>
      <c r="G133">
        <v>1644</v>
      </c>
      <c r="H133" s="67">
        <f t="shared" si="12"/>
        <v>0.6972222222222223</v>
      </c>
      <c r="I133" s="44">
        <f t="shared" si="25"/>
        <v>0.70069444444444451</v>
      </c>
      <c r="J133" s="45" t="str">
        <f t="shared" si="26"/>
        <v/>
      </c>
      <c r="K133" s="45">
        <f t="shared" si="27"/>
        <v>256.00000000000006</v>
      </c>
      <c r="L133" s="45">
        <f t="shared" si="28"/>
        <v>2</v>
      </c>
      <c r="M133" s="54">
        <f t="shared" ca="1" si="29"/>
        <v>1135</v>
      </c>
      <c r="N133" s="45">
        <f t="shared" ca="1" si="30"/>
        <v>314.00000000000006</v>
      </c>
      <c r="O133" s="45">
        <f t="shared" si="31"/>
        <v>0.25</v>
      </c>
      <c r="P133" s="46">
        <f t="shared" si="32"/>
        <v>4.342905372259271E-2</v>
      </c>
      <c r="Q133" s="45">
        <f t="shared" si="33"/>
        <v>25.600000000000009</v>
      </c>
      <c r="R133" s="45">
        <f t="shared" si="34"/>
        <v>25.850000000000009</v>
      </c>
      <c r="S133" s="46">
        <f t="shared" si="35"/>
        <v>25.643429053722603</v>
      </c>
    </row>
    <row r="134" spans="1:19" x14ac:dyDescent="0.25">
      <c r="A134" s="77">
        <v>36062</v>
      </c>
      <c r="B134">
        <v>735</v>
      </c>
      <c r="D134">
        <v>0.01</v>
      </c>
      <c r="E134">
        <v>820</v>
      </c>
      <c r="F134" s="67">
        <f t="shared" si="1"/>
        <v>0.34722222222222227</v>
      </c>
      <c r="G134">
        <v>825</v>
      </c>
      <c r="H134" s="67">
        <f t="shared" si="12"/>
        <v>0.35069444444444442</v>
      </c>
      <c r="I134" s="44" t="str">
        <f t="shared" si="25"/>
        <v/>
      </c>
      <c r="J134" s="45">
        <f t="shared" si="26"/>
        <v>3.0000000000000693</v>
      </c>
      <c r="K134" s="45">
        <f t="shared" si="27"/>
        <v>4.9999999999999023</v>
      </c>
      <c r="L134" s="45">
        <f t="shared" si="28"/>
        <v>1</v>
      </c>
      <c r="M134" s="54">
        <f t="shared" ca="1" si="29"/>
        <v>735</v>
      </c>
      <c r="N134" s="45" t="str">
        <f t="shared" si="30"/>
        <v/>
      </c>
      <c r="O134" s="45">
        <f t="shared" si="31"/>
        <v>0.16500000000000381</v>
      </c>
      <c r="P134" s="46">
        <f t="shared" si="32"/>
        <v>0.1172640933051866</v>
      </c>
      <c r="Q134" s="45">
        <f t="shared" si="33"/>
        <v>4.9999999999999024E-2</v>
      </c>
      <c r="R134" s="45">
        <f t="shared" si="34"/>
        <v>0.21500000000000283</v>
      </c>
      <c r="S134" s="46">
        <f t="shared" si="35"/>
        <v>0.16726409330518563</v>
      </c>
    </row>
    <row r="135" spans="1:19" x14ac:dyDescent="0.25">
      <c r="D135">
        <v>0.1</v>
      </c>
      <c r="E135">
        <v>828</v>
      </c>
      <c r="F135" s="67">
        <f t="shared" si="1"/>
        <v>0.3527777777777778</v>
      </c>
      <c r="G135">
        <v>1242</v>
      </c>
      <c r="H135" s="67">
        <f t="shared" si="12"/>
        <v>0.52916666666666667</v>
      </c>
      <c r="I135" s="44" t="str">
        <f t="shared" si="25"/>
        <v/>
      </c>
      <c r="J135" s="45">
        <f t="shared" si="26"/>
        <v>5.9999999999999787</v>
      </c>
      <c r="K135" s="45">
        <f t="shared" si="27"/>
        <v>253.99999999999997</v>
      </c>
      <c r="L135" s="45">
        <f t="shared" si="28"/>
        <v>2</v>
      </c>
      <c r="M135" s="54">
        <f t="shared" ca="1" si="29"/>
        <v>735</v>
      </c>
      <c r="N135" s="45" t="str">
        <f t="shared" si="30"/>
        <v/>
      </c>
      <c r="O135" s="45">
        <f t="shared" si="31"/>
        <v>0.74999999999999734</v>
      </c>
      <c r="P135" s="46">
        <f t="shared" si="32"/>
        <v>0.73989712136501229</v>
      </c>
      <c r="Q135" s="45">
        <f t="shared" si="33"/>
        <v>25.4</v>
      </c>
      <c r="R135" s="45">
        <f t="shared" si="34"/>
        <v>26.149999999999995</v>
      </c>
      <c r="S135" s="46">
        <f t="shared" si="35"/>
        <v>26.13989712136501</v>
      </c>
    </row>
    <row r="136" spans="1:19" x14ac:dyDescent="0.25">
      <c r="D136">
        <v>0.15</v>
      </c>
      <c r="E136">
        <v>1248</v>
      </c>
      <c r="F136" s="67">
        <f t="shared" si="1"/>
        <v>0.53333333333333333</v>
      </c>
      <c r="G136">
        <v>1255</v>
      </c>
      <c r="H136" s="67">
        <f t="shared" si="12"/>
        <v>0.53819444444444442</v>
      </c>
      <c r="I136" s="44" t="str">
        <f t="shared" si="25"/>
        <v/>
      </c>
      <c r="J136" s="45">
        <f t="shared" si="26"/>
        <v>4.9999999999999822</v>
      </c>
      <c r="K136" s="45">
        <f t="shared" si="27"/>
        <v>6.9999999999999751</v>
      </c>
      <c r="L136" s="45">
        <f t="shared" si="28"/>
        <v>3</v>
      </c>
      <c r="M136" s="54">
        <f t="shared" ca="1" si="29"/>
        <v>735</v>
      </c>
      <c r="N136" s="45" t="str">
        <f t="shared" si="30"/>
        <v/>
      </c>
      <c r="O136" s="45">
        <f t="shared" si="31"/>
        <v>0.62499999999999778</v>
      </c>
      <c r="P136" s="46">
        <f t="shared" si="32"/>
        <v>0.61658093447084361</v>
      </c>
      <c r="Q136" s="45">
        <f t="shared" si="33"/>
        <v>1.0499999999999963</v>
      </c>
      <c r="R136" s="45">
        <f t="shared" si="34"/>
        <v>1.674999999999994</v>
      </c>
      <c r="S136" s="46">
        <f t="shared" si="35"/>
        <v>1.66658093447084</v>
      </c>
    </row>
    <row r="137" spans="1:19" x14ac:dyDescent="0.25">
      <c r="D137">
        <v>0.1</v>
      </c>
      <c r="E137">
        <v>1300</v>
      </c>
      <c r="F137" s="67">
        <f t="shared" si="1"/>
        <v>0.54166666666666663</v>
      </c>
      <c r="G137">
        <v>1305</v>
      </c>
      <c r="H137" s="67">
        <f t="shared" si="12"/>
        <v>0.54513888888888895</v>
      </c>
      <c r="I137" s="44" t="str">
        <f t="shared" si="25"/>
        <v/>
      </c>
      <c r="J137" s="45">
        <f t="shared" si="26"/>
        <v>4.9999999999998224</v>
      </c>
      <c r="K137" s="45">
        <f t="shared" si="27"/>
        <v>5.0000000000001421</v>
      </c>
      <c r="L137" s="45">
        <f t="shared" si="28"/>
        <v>4</v>
      </c>
      <c r="M137" s="54">
        <f t="shared" ca="1" si="29"/>
        <v>735</v>
      </c>
      <c r="N137" s="45" t="str">
        <f t="shared" si="30"/>
        <v/>
      </c>
      <c r="O137" s="45">
        <f t="shared" si="31"/>
        <v>0.59999999999997877</v>
      </c>
      <c r="P137" s="46">
        <f t="shared" si="32"/>
        <v>0.59440772974796552</v>
      </c>
      <c r="Q137" s="45">
        <f t="shared" si="33"/>
        <v>0.50000000000001421</v>
      </c>
      <c r="R137" s="45">
        <f t="shared" si="34"/>
        <v>1.099999999999993</v>
      </c>
      <c r="S137" s="46">
        <f t="shared" si="35"/>
        <v>1.0944077297479797</v>
      </c>
    </row>
    <row r="138" spans="1:19" x14ac:dyDescent="0.25">
      <c r="D138">
        <v>0.14000000000000001</v>
      </c>
      <c r="E138">
        <v>1310</v>
      </c>
      <c r="F138" s="67">
        <f t="shared" si="1"/>
        <v>0.54861111111111105</v>
      </c>
      <c r="G138">
        <v>1317</v>
      </c>
      <c r="H138" s="67">
        <f t="shared" si="12"/>
        <v>0.55347222222222225</v>
      </c>
      <c r="I138" s="44" t="str">
        <f t="shared" si="25"/>
        <v/>
      </c>
      <c r="J138" s="45">
        <f t="shared" si="26"/>
        <v>4.9999999999999822</v>
      </c>
      <c r="K138" s="45">
        <f t="shared" si="27"/>
        <v>7.000000000000135</v>
      </c>
      <c r="L138" s="45">
        <f t="shared" si="28"/>
        <v>5</v>
      </c>
      <c r="M138" s="54">
        <f t="shared" ca="1" si="29"/>
        <v>735</v>
      </c>
      <c r="N138" s="45" t="str">
        <f t="shared" si="30"/>
        <v/>
      </c>
      <c r="O138" s="45">
        <f t="shared" si="31"/>
        <v>0.84999999999999709</v>
      </c>
      <c r="P138" s="46">
        <f t="shared" si="32"/>
        <v>0.84110702884919575</v>
      </c>
      <c r="Q138" s="45">
        <f t="shared" si="33"/>
        <v>0.98000000000001897</v>
      </c>
      <c r="R138" s="45">
        <f t="shared" si="34"/>
        <v>1.8300000000000161</v>
      </c>
      <c r="S138" s="46">
        <f t="shared" si="35"/>
        <v>1.8211070288492146</v>
      </c>
    </row>
    <row r="139" spans="1:19" x14ac:dyDescent="0.25">
      <c r="D139">
        <v>0.2</v>
      </c>
      <c r="E139">
        <v>1322</v>
      </c>
      <c r="F139" s="67">
        <f t="shared" si="1"/>
        <v>0.55694444444444446</v>
      </c>
      <c r="G139">
        <v>1325</v>
      </c>
      <c r="H139" s="67">
        <f t="shared" si="12"/>
        <v>0.55902777777777779</v>
      </c>
      <c r="I139" s="44" t="str">
        <f t="shared" si="25"/>
        <v/>
      </c>
      <c r="J139" s="45">
        <f t="shared" si="26"/>
        <v>6.9999999999999751</v>
      </c>
      <c r="K139" s="45">
        <f t="shared" si="27"/>
        <v>2.9999999999999893</v>
      </c>
      <c r="L139" s="45">
        <f t="shared" si="28"/>
        <v>6</v>
      </c>
      <c r="M139" s="54">
        <f t="shared" ca="1" si="29"/>
        <v>735</v>
      </c>
      <c r="N139" s="45" t="str">
        <f t="shared" si="30"/>
        <v/>
      </c>
      <c r="O139" s="45">
        <f t="shared" si="31"/>
        <v>1.0499999999999965</v>
      </c>
      <c r="P139" s="46">
        <f t="shared" si="32"/>
        <v>1.0098938134116169</v>
      </c>
      <c r="Q139" s="45">
        <f t="shared" si="33"/>
        <v>0.59999999999999787</v>
      </c>
      <c r="R139" s="45">
        <f t="shared" si="34"/>
        <v>1.6499999999999944</v>
      </c>
      <c r="S139" s="46">
        <f t="shared" si="35"/>
        <v>1.6098938134116147</v>
      </c>
    </row>
    <row r="140" spans="1:19" x14ac:dyDescent="0.25">
      <c r="D140">
        <v>0.1</v>
      </c>
      <c r="E140">
        <v>1332</v>
      </c>
      <c r="F140" s="67">
        <f t="shared" si="1"/>
        <v>0.56388888888888888</v>
      </c>
      <c r="G140">
        <v>1335</v>
      </c>
      <c r="H140" s="67">
        <f t="shared" si="12"/>
        <v>0.56597222222222221</v>
      </c>
      <c r="I140" s="44" t="str">
        <f t="shared" si="25"/>
        <v/>
      </c>
      <c r="J140" s="45">
        <f t="shared" si="26"/>
        <v>4.9999999999999822</v>
      </c>
      <c r="K140" s="45">
        <f t="shared" si="27"/>
        <v>2.9999999999999893</v>
      </c>
      <c r="L140" s="45">
        <f t="shared" si="28"/>
        <v>7</v>
      </c>
      <c r="M140" s="54">
        <f t="shared" ca="1" si="29"/>
        <v>735</v>
      </c>
      <c r="N140" s="45" t="str">
        <f t="shared" si="30"/>
        <v/>
      </c>
      <c r="O140" s="45">
        <f t="shared" si="31"/>
        <v>0.24999999999999911</v>
      </c>
      <c r="P140" s="46">
        <f t="shared" si="32"/>
        <v>4.3429410468207003E-2</v>
      </c>
      <c r="Q140" s="45">
        <f t="shared" si="33"/>
        <v>0.29999999999999893</v>
      </c>
      <c r="R140" s="45">
        <f t="shared" si="34"/>
        <v>0.54999999999999805</v>
      </c>
      <c r="S140" s="46">
        <f t="shared" si="35"/>
        <v>0.34342941046820596</v>
      </c>
    </row>
    <row r="141" spans="1:19" x14ac:dyDescent="0.25">
      <c r="D141">
        <v>0</v>
      </c>
      <c r="E141">
        <v>1340</v>
      </c>
      <c r="F141" s="67">
        <f t="shared" si="1"/>
        <v>0.56944444444444442</v>
      </c>
      <c r="G141">
        <v>1419</v>
      </c>
      <c r="H141" s="67">
        <f t="shared" si="12"/>
        <v>0.59652777777777777</v>
      </c>
      <c r="I141" s="44" t="str">
        <f t="shared" si="25"/>
        <v/>
      </c>
      <c r="J141" s="45">
        <f t="shared" si="26"/>
        <v>16.000000000000103</v>
      </c>
      <c r="K141" s="45">
        <f t="shared" si="27"/>
        <v>39.000000000000021</v>
      </c>
      <c r="L141" s="45">
        <f t="shared" si="28"/>
        <v>8</v>
      </c>
      <c r="M141" s="54">
        <f t="shared" ca="1" si="29"/>
        <v>735</v>
      </c>
      <c r="N141" s="45" t="str">
        <f t="shared" si="30"/>
        <v/>
      </c>
      <c r="O141" s="45">
        <f t="shared" si="31"/>
        <v>0.80000000000000515</v>
      </c>
      <c r="P141" s="46">
        <f t="shared" si="32"/>
        <v>0.1389741134982638</v>
      </c>
      <c r="Q141" s="45">
        <f t="shared" si="33"/>
        <v>0</v>
      </c>
      <c r="R141" s="45">
        <f t="shared" si="34"/>
        <v>0.80000000000000515</v>
      </c>
      <c r="S141" s="46">
        <f t="shared" si="35"/>
        <v>0.1389741134982638</v>
      </c>
    </row>
    <row r="142" spans="1:19" x14ac:dyDescent="0.25">
      <c r="D142">
        <v>0.1</v>
      </c>
      <c r="E142">
        <v>1435</v>
      </c>
      <c r="F142" s="67">
        <f t="shared" si="1"/>
        <v>0.60763888888888895</v>
      </c>
      <c r="G142">
        <v>1446</v>
      </c>
      <c r="H142" s="67">
        <f t="shared" si="12"/>
        <v>0.61527777777777781</v>
      </c>
      <c r="I142" s="44" t="str">
        <f t="shared" si="25"/>
        <v/>
      </c>
      <c r="J142" s="45">
        <f t="shared" si="26"/>
        <v>11.999999999999957</v>
      </c>
      <c r="K142" s="45">
        <f t="shared" si="27"/>
        <v>10.999999999999961</v>
      </c>
      <c r="L142" s="45">
        <f t="shared" si="28"/>
        <v>9</v>
      </c>
      <c r="M142" s="54">
        <f t="shared" ca="1" si="29"/>
        <v>735</v>
      </c>
      <c r="N142" s="45" t="str">
        <f t="shared" si="30"/>
        <v/>
      </c>
      <c r="O142" s="45">
        <f t="shared" si="31"/>
        <v>1.4399999999999951</v>
      </c>
      <c r="P142" s="46">
        <f t="shared" si="32"/>
        <v>1.4265785513951628</v>
      </c>
      <c r="Q142" s="45">
        <f t="shared" si="33"/>
        <v>1.0999999999999961</v>
      </c>
      <c r="R142" s="45">
        <f t="shared" si="34"/>
        <v>2.5399999999999912</v>
      </c>
      <c r="S142" s="46">
        <f t="shared" si="35"/>
        <v>2.5265785513951586</v>
      </c>
    </row>
    <row r="143" spans="1:19" x14ac:dyDescent="0.25">
      <c r="D143">
        <v>0.14000000000000001</v>
      </c>
      <c r="E143">
        <v>1458</v>
      </c>
      <c r="F143" s="67">
        <f t="shared" si="1"/>
        <v>0.62361111111111112</v>
      </c>
      <c r="G143">
        <v>1513</v>
      </c>
      <c r="H143" s="67">
        <f t="shared" si="12"/>
        <v>0.63402777777777775</v>
      </c>
      <c r="I143" s="44" t="str">
        <f t="shared" si="25"/>
        <v/>
      </c>
      <c r="J143" s="45">
        <f t="shared" si="26"/>
        <v>13.99999999999995</v>
      </c>
      <c r="K143" s="45">
        <f t="shared" si="27"/>
        <v>14.999999999999947</v>
      </c>
      <c r="L143" s="45">
        <f t="shared" si="28"/>
        <v>10</v>
      </c>
      <c r="M143" s="54">
        <f t="shared" ca="1" si="29"/>
        <v>735</v>
      </c>
      <c r="N143" s="45" t="str">
        <f t="shared" si="30"/>
        <v/>
      </c>
      <c r="O143" s="45">
        <f t="shared" si="31"/>
        <v>2.099999999999993</v>
      </c>
      <c r="P143" s="46">
        <f t="shared" si="32"/>
        <v>2.096899213851839</v>
      </c>
      <c r="Q143" s="45">
        <f t="shared" si="33"/>
        <v>2.0999999999999925</v>
      </c>
      <c r="R143" s="45">
        <f t="shared" si="34"/>
        <v>4.1999999999999851</v>
      </c>
      <c r="S143" s="46">
        <f t="shared" si="35"/>
        <v>4.1968992138518315</v>
      </c>
    </row>
    <row r="144" spans="1:19" x14ac:dyDescent="0.25">
      <c r="D144">
        <v>0.16</v>
      </c>
      <c r="E144">
        <v>1527</v>
      </c>
      <c r="F144" s="67">
        <f t="shared" si="1"/>
        <v>0.64374999999999993</v>
      </c>
      <c r="G144">
        <v>1534</v>
      </c>
      <c r="H144" s="67">
        <f t="shared" si="12"/>
        <v>0.64861111111111114</v>
      </c>
      <c r="I144" s="44" t="str">
        <f t="shared" si="25"/>
        <v/>
      </c>
      <c r="J144" s="45">
        <f t="shared" si="26"/>
        <v>6.9999999999999751</v>
      </c>
      <c r="K144" s="45">
        <f t="shared" si="27"/>
        <v>7.000000000000135</v>
      </c>
      <c r="L144" s="45">
        <f t="shared" si="28"/>
        <v>11</v>
      </c>
      <c r="M144" s="54">
        <f t="shared" ca="1" si="29"/>
        <v>735</v>
      </c>
      <c r="N144" s="45" t="str">
        <f t="shared" si="30"/>
        <v/>
      </c>
      <c r="O144" s="45">
        <f t="shared" si="31"/>
        <v>0.90999999999999681</v>
      </c>
      <c r="P144" s="46">
        <f t="shared" si="32"/>
        <v>0.89361725081035137</v>
      </c>
      <c r="Q144" s="45">
        <f t="shared" si="33"/>
        <v>1.1200000000000216</v>
      </c>
      <c r="R144" s="45">
        <f t="shared" si="34"/>
        <v>2.0300000000000185</v>
      </c>
      <c r="S144" s="46">
        <f t="shared" si="35"/>
        <v>2.0136172508103729</v>
      </c>
    </row>
    <row r="145" spans="1:19" x14ac:dyDescent="0.25">
      <c r="D145">
        <v>0.1</v>
      </c>
      <c r="E145">
        <v>1541</v>
      </c>
      <c r="F145" s="67">
        <f t="shared" si="1"/>
        <v>0.65347222222222223</v>
      </c>
      <c r="G145">
        <v>1546</v>
      </c>
      <c r="H145" s="67">
        <f t="shared" si="12"/>
        <v>0.65694444444444444</v>
      </c>
      <c r="I145" s="44" t="str">
        <f t="shared" si="25"/>
        <v/>
      </c>
      <c r="J145" s="45">
        <f t="shared" si="26"/>
        <v>8.999999999999968</v>
      </c>
      <c r="K145" s="45">
        <f t="shared" si="27"/>
        <v>4.9999999999999822</v>
      </c>
      <c r="L145" s="45">
        <f t="shared" si="28"/>
        <v>12</v>
      </c>
      <c r="M145" s="54">
        <f t="shared" ca="1" si="29"/>
        <v>735</v>
      </c>
      <c r="N145" s="45" t="str">
        <f t="shared" si="30"/>
        <v/>
      </c>
      <c r="O145" s="45">
        <f t="shared" si="31"/>
        <v>1.124999999999996</v>
      </c>
      <c r="P145" s="46">
        <f t="shared" si="32"/>
        <v>1.1098456820475184</v>
      </c>
      <c r="Q145" s="45">
        <f t="shared" si="33"/>
        <v>0.49999999999999822</v>
      </c>
      <c r="R145" s="45">
        <f t="shared" si="34"/>
        <v>1.6249999999999942</v>
      </c>
      <c r="S145" s="46">
        <f t="shared" si="35"/>
        <v>1.6098456820475167</v>
      </c>
    </row>
    <row r="146" spans="1:19" x14ac:dyDescent="0.25">
      <c r="D146">
        <v>0.15</v>
      </c>
      <c r="E146">
        <v>1555</v>
      </c>
      <c r="F146" s="67">
        <f t="shared" si="1"/>
        <v>0.66319444444444442</v>
      </c>
      <c r="G146">
        <v>1559</v>
      </c>
      <c r="H146" s="67">
        <f t="shared" si="12"/>
        <v>0.66597222222222219</v>
      </c>
      <c r="I146" s="44" t="str">
        <f t="shared" si="25"/>
        <v/>
      </c>
      <c r="J146" s="45">
        <f t="shared" si="26"/>
        <v>7.000000000000135</v>
      </c>
      <c r="K146" s="45">
        <f t="shared" si="27"/>
        <v>3.9999999999999858</v>
      </c>
      <c r="L146" s="45">
        <f t="shared" si="28"/>
        <v>13</v>
      </c>
      <c r="M146" s="54">
        <f t="shared" ca="1" si="29"/>
        <v>735</v>
      </c>
      <c r="N146" s="45" t="str">
        <f t="shared" si="30"/>
        <v/>
      </c>
      <c r="O146" s="45">
        <f t="shared" si="31"/>
        <v>0.87500000000001688</v>
      </c>
      <c r="P146" s="46">
        <f t="shared" si="32"/>
        <v>0.86321330825920084</v>
      </c>
      <c r="Q146" s="45">
        <f t="shared" si="33"/>
        <v>0.59999999999999787</v>
      </c>
      <c r="R146" s="45">
        <f t="shared" si="34"/>
        <v>1.4750000000000147</v>
      </c>
      <c r="S146" s="46">
        <f t="shared" si="35"/>
        <v>1.4632133082591987</v>
      </c>
    </row>
    <row r="147" spans="1:19" x14ac:dyDescent="0.25">
      <c r="D147">
        <v>0.1</v>
      </c>
      <c r="E147">
        <v>1606</v>
      </c>
      <c r="F147" s="67">
        <f t="shared" si="1"/>
        <v>0.67083333333333339</v>
      </c>
      <c r="G147">
        <v>1614</v>
      </c>
      <c r="H147" s="67">
        <f t="shared" si="12"/>
        <v>0.67638888888888893</v>
      </c>
      <c r="I147" s="44">
        <f t="shared" si="25"/>
        <v>0.67986111111111114</v>
      </c>
      <c r="J147" s="45" t="str">
        <f t="shared" si="26"/>
        <v/>
      </c>
      <c r="K147" s="45">
        <f t="shared" si="27"/>
        <v>7.9999999999999716</v>
      </c>
      <c r="L147" s="45">
        <f t="shared" si="28"/>
        <v>14</v>
      </c>
      <c r="M147" s="54">
        <f t="shared" ca="1" si="29"/>
        <v>735</v>
      </c>
      <c r="N147" s="45">
        <f t="shared" ca="1" si="30"/>
        <v>524</v>
      </c>
      <c r="O147" s="45">
        <f t="shared" si="31"/>
        <v>0.25</v>
      </c>
      <c r="P147" s="46">
        <f t="shared" si="32"/>
        <v>4.342905372259271E-2</v>
      </c>
      <c r="Q147" s="45">
        <f t="shared" si="33"/>
        <v>0.79999999999999716</v>
      </c>
      <c r="R147" s="45">
        <f t="shared" si="34"/>
        <v>1.0499999999999972</v>
      </c>
      <c r="S147" s="46">
        <f t="shared" si="35"/>
        <v>0.84342905372258992</v>
      </c>
    </row>
    <row r="148" spans="1:19" x14ac:dyDescent="0.25">
      <c r="A148" s="77">
        <v>36063</v>
      </c>
      <c r="B148">
        <v>1232</v>
      </c>
      <c r="D148">
        <v>0.01</v>
      </c>
      <c r="E148">
        <v>1340</v>
      </c>
      <c r="F148" s="67">
        <f t="shared" si="1"/>
        <v>0.56944444444444442</v>
      </c>
      <c r="G148">
        <v>1343</v>
      </c>
      <c r="H148" s="67">
        <f t="shared" si="12"/>
        <v>0.57152777777777775</v>
      </c>
      <c r="I148" s="44" t="str">
        <f t="shared" si="25"/>
        <v/>
      </c>
      <c r="J148" s="45">
        <f t="shared" si="26"/>
        <v>15.000000000000107</v>
      </c>
      <c r="K148" s="45">
        <f t="shared" si="27"/>
        <v>2.9999999999999893</v>
      </c>
      <c r="L148" s="45">
        <f t="shared" si="28"/>
        <v>1</v>
      </c>
      <c r="M148" s="54">
        <f t="shared" ca="1" si="29"/>
        <v>1232</v>
      </c>
      <c r="N148" s="45" t="str">
        <f t="shared" si="30"/>
        <v/>
      </c>
      <c r="O148" s="45">
        <f t="shared" si="31"/>
        <v>750.07500000000539</v>
      </c>
      <c r="P148" s="46">
        <f t="shared" si="32"/>
        <v>162.84591248247335</v>
      </c>
      <c r="Q148" s="45">
        <f t="shared" si="33"/>
        <v>2.9999999999999895E-2</v>
      </c>
      <c r="R148" s="45">
        <f t="shared" si="34"/>
        <v>750.10500000000536</v>
      </c>
      <c r="S148" s="46">
        <f t="shared" si="35"/>
        <v>162.87591248247335</v>
      </c>
    </row>
    <row r="149" spans="1:19" x14ac:dyDescent="0.25">
      <c r="D149">
        <v>100</v>
      </c>
      <c r="E149">
        <v>1358</v>
      </c>
      <c r="F149" s="67">
        <f t="shared" si="1"/>
        <v>0.58194444444444449</v>
      </c>
      <c r="G149">
        <v>1404</v>
      </c>
      <c r="H149" s="67">
        <f t="shared" si="12"/>
        <v>0.58611111111111114</v>
      </c>
      <c r="I149" s="44" t="str">
        <f t="shared" si="25"/>
        <v/>
      </c>
      <c r="J149" s="45">
        <f t="shared" si="26"/>
        <v>4.9999999999999822</v>
      </c>
      <c r="K149" s="45">
        <f t="shared" si="27"/>
        <v>5.9999999999999787</v>
      </c>
      <c r="L149" s="45">
        <f t="shared" si="28"/>
        <v>2</v>
      </c>
      <c r="M149" s="54">
        <f t="shared" ca="1" si="29"/>
        <v>1232</v>
      </c>
      <c r="N149" s="45" t="str">
        <f t="shared" si="30"/>
        <v/>
      </c>
      <c r="O149" s="45">
        <f t="shared" si="31"/>
        <v>699.9999999999975</v>
      </c>
      <c r="P149" s="46">
        <f t="shared" si="32"/>
        <v>680.51901635287595</v>
      </c>
      <c r="Q149" s="45">
        <f t="shared" si="33"/>
        <v>599.99999999999784</v>
      </c>
      <c r="R149" s="45">
        <f t="shared" si="34"/>
        <v>1299.9999999999955</v>
      </c>
      <c r="S149" s="46">
        <f t="shared" si="35"/>
        <v>1280.5190163528737</v>
      </c>
    </row>
    <row r="150" spans="1:19" x14ac:dyDescent="0.25">
      <c r="D150">
        <v>180</v>
      </c>
      <c r="E150">
        <v>1409</v>
      </c>
      <c r="F150" s="67">
        <f t="shared" si="1"/>
        <v>0.58958333333333335</v>
      </c>
      <c r="G150">
        <v>1530</v>
      </c>
      <c r="H150" s="67">
        <f t="shared" si="12"/>
        <v>0.64583333333333337</v>
      </c>
      <c r="I150" s="44">
        <f t="shared" si="25"/>
        <v>0.64930555555555558</v>
      </c>
      <c r="J150" s="45" t="str">
        <f t="shared" si="26"/>
        <v/>
      </c>
      <c r="K150" s="45">
        <f t="shared" si="27"/>
        <v>81.000000000000028</v>
      </c>
      <c r="L150" s="45">
        <f t="shared" si="28"/>
        <v>3</v>
      </c>
      <c r="M150" s="54">
        <f t="shared" ca="1" si="29"/>
        <v>1232</v>
      </c>
      <c r="N150" s="45">
        <f t="shared" ca="1" si="30"/>
        <v>183</v>
      </c>
      <c r="O150" s="45">
        <f t="shared" si="31"/>
        <v>450</v>
      </c>
      <c r="P150" s="46">
        <f t="shared" si="32"/>
        <v>47.347346607878421</v>
      </c>
      <c r="Q150" s="45">
        <f t="shared" si="33"/>
        <v>14580.000000000005</v>
      </c>
      <c r="R150" s="45">
        <f t="shared" si="34"/>
        <v>15030.000000000005</v>
      </c>
      <c r="S150" s="46">
        <f t="shared" si="35"/>
        <v>14627.347346607883</v>
      </c>
    </row>
  </sheetData>
  <conditionalFormatting sqref="I2:N150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50B6C-E95F-467A-9896-2189CB201CDA}">
  <sheetPr codeName="Sheet13"/>
  <dimension ref="A1:S265"/>
  <sheetViews>
    <sheetView workbookViewId="0">
      <selection activeCell="I17" sqref="I17"/>
    </sheetView>
  </sheetViews>
  <sheetFormatPr defaultRowHeight="15" x14ac:dyDescent="0.25"/>
  <cols>
    <col min="1" max="1" width="10.7109375" bestFit="1" customWidth="1"/>
    <col min="2" max="2" width="6.5703125" customWidth="1"/>
    <col min="3" max="3" width="8.28515625" bestFit="1" customWidth="1"/>
    <col min="4" max="4" width="11.85546875" customWidth="1"/>
    <col min="5" max="5" width="12" bestFit="1" customWidth="1"/>
    <col min="6" max="6" width="11.5703125" bestFit="1" customWidth="1"/>
    <col min="8" max="8" width="11.5703125" bestFit="1" customWidth="1"/>
    <col min="9" max="10" width="11.140625" customWidth="1"/>
    <col min="15" max="15" width="13.42578125" customWidth="1"/>
    <col min="16" max="16" width="13.7109375" customWidth="1"/>
    <col min="18" max="18" width="11.7109375" customWidth="1"/>
    <col min="19" max="19" width="14.28515625" customWidth="1"/>
  </cols>
  <sheetData>
    <row r="1" spans="1:19" ht="60" x14ac:dyDescent="0.25">
      <c r="A1" s="13" t="s">
        <v>0</v>
      </c>
      <c r="B1" s="47" t="s">
        <v>1</v>
      </c>
      <c r="C1" s="83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35710</v>
      </c>
      <c r="B2" s="71">
        <v>956</v>
      </c>
      <c r="D2">
        <v>0.01</v>
      </c>
      <c r="E2">
        <v>1035</v>
      </c>
      <c r="F2" s="67">
        <f>VALUE(CONCATENATE(LEFT(E2,LEN(E2)-2),":",RIGHT(E2,2)))</f>
        <v>0.44097222222222227</v>
      </c>
      <c r="G2">
        <v>1037</v>
      </c>
      <c r="H2" s="67">
        <f>VALUE(CONCATENATE(LEFT(G2,LEN(G2)-2),":",RIGHT(G2,2)))</f>
        <v>0.44236111111111115</v>
      </c>
      <c r="I2" s="44" t="str">
        <f>IF(OR(A3&lt;&gt;"",D3=""),H2+TIME(0,5,0),"")</f>
        <v/>
      </c>
      <c r="J2" s="45">
        <f>IF(AND(OR(AND(A2&lt;&gt;"",A3=""),AND(A2="",A3="")),D3&lt;&gt;""),(F3-H2)*1440,"")</f>
        <v>11.999999999999957</v>
      </c>
      <c r="K2" s="45">
        <f>(H2-F2)*1440</f>
        <v>1.9999999999999929</v>
      </c>
      <c r="L2" s="45">
        <f>IF(A2&lt;&gt;"",1,L1+1)</f>
        <v>1</v>
      </c>
      <c r="M2" s="54">
        <f ca="1">OFFSET(B2,-L2+1,0)</f>
        <v>956</v>
      </c>
      <c r="N2" s="45" t="str">
        <f t="shared" ref="N2:N3" si="0">IF(I2&lt;&gt;"",(I2-VALUE(CONCATENATE(LEFT(M2,LEN(M2)-2),":",RIGHT(M2,2))))*1440,"")</f>
        <v/>
      </c>
      <c r="O2" s="45">
        <f>IF(J2&lt;&gt;"",(D2+D3)*J2/2,D2*5/2)</f>
        <v>300.05999999999892</v>
      </c>
      <c r="P2" s="46">
        <f>IF(J2&lt;&gt;"",(D3-D2)*J2/LN((D3+0.000001)/(D2+0.000001)),-5*(D2-0.000001)/(LN(1/D2)-13.8155))</f>
        <v>70.432480279044626</v>
      </c>
      <c r="Q2" s="45">
        <f>(D2*K2)</f>
        <v>1.9999999999999931E-2</v>
      </c>
      <c r="R2" s="45">
        <f>O2+Q2</f>
        <v>300.0799999999989</v>
      </c>
      <c r="S2" s="46">
        <f>P2+Q2</f>
        <v>70.452480279044622</v>
      </c>
    </row>
    <row r="3" spans="1:19" x14ac:dyDescent="0.25">
      <c r="D3">
        <v>50</v>
      </c>
      <c r="E3">
        <v>1049</v>
      </c>
      <c r="F3" s="67">
        <f t="shared" ref="F3:F257" si="1">VALUE(CONCATENATE(LEFT(E3,LEN(E3)-2),":",RIGHT(E3,2)))</f>
        <v>0.45069444444444445</v>
      </c>
      <c r="G3">
        <v>1051</v>
      </c>
      <c r="H3" s="67">
        <f t="shared" ref="H3:H257" si="2">VALUE(CONCATENATE(LEFT(G3,LEN(G3)-2),":",RIGHT(G3,2)))</f>
        <v>0.45208333333333334</v>
      </c>
      <c r="I3" s="44" t="str">
        <f t="shared" ref="I3:I4" si="3">IF(OR(A4&lt;&gt;"",D4=""),H3+TIME(0,5,0),"")</f>
        <v/>
      </c>
      <c r="J3" s="45">
        <f>IF(AND(OR(AND(A3&lt;&gt;"",A4=""),AND(A3="",A4="")),D4&lt;&gt;""),(F4-H3)*1440,"")</f>
        <v>1.9999999999999929</v>
      </c>
      <c r="K3" s="45">
        <f t="shared" ref="K3:K4" si="4">(H3-F3)*1440</f>
        <v>1.9999999999999929</v>
      </c>
      <c r="L3" s="45">
        <f t="shared" ref="L3:L4" si="5">IF(A3&lt;&gt;"",1,L2+1)</f>
        <v>2</v>
      </c>
      <c r="M3" s="54">
        <f t="shared" ref="M3:M4" ca="1" si="6">OFFSET(B3,-L3+1,0)</f>
        <v>956</v>
      </c>
      <c r="N3" s="45" t="str">
        <f t="shared" si="0"/>
        <v/>
      </c>
      <c r="O3" s="45">
        <f t="shared" ref="O3:O4" si="7">IF(J3&lt;&gt;"",(D3+D4)*J3/2,D3*5/2)</f>
        <v>149.99999999999946</v>
      </c>
      <c r="P3" s="46">
        <f t="shared" ref="P3:P4" si="8">IF(J3&lt;&gt;"",(D4-D3)*J3/LN((D4+0.000001)/(D3+0.000001)),-5*(D3-0.000001)/(LN(1/D3)-13.8155))</f>
        <v>144.2695061702648</v>
      </c>
      <c r="Q3" s="45">
        <f t="shared" ref="Q3:Q4" si="9">(D3*K3)</f>
        <v>99.999999999999645</v>
      </c>
      <c r="R3" s="45">
        <f t="shared" ref="R3:R4" si="10">O3+Q3</f>
        <v>249.99999999999909</v>
      </c>
      <c r="S3" s="46">
        <f t="shared" ref="S3:S4" si="11">P3+Q3</f>
        <v>244.26950617026444</v>
      </c>
    </row>
    <row r="4" spans="1:19" x14ac:dyDescent="0.25">
      <c r="D4">
        <v>100</v>
      </c>
      <c r="E4">
        <v>1053</v>
      </c>
      <c r="F4" s="67">
        <f t="shared" si="1"/>
        <v>0.45347222222222222</v>
      </c>
      <c r="G4">
        <v>1056</v>
      </c>
      <c r="H4" s="67">
        <f t="shared" si="2"/>
        <v>0.45555555555555555</v>
      </c>
      <c r="I4" s="44" t="str">
        <f t="shared" si="3"/>
        <v/>
      </c>
      <c r="J4" s="45">
        <f t="shared" ref="J4:J32" si="12">IF(AND(OR(AND(A4&lt;&gt;"",A5=""),AND(A4="",A5="")),D5&lt;&gt;""),(F5-H4)*1440,"")</f>
        <v>2.9999999999999893</v>
      </c>
      <c r="K4" s="45">
        <f t="shared" si="4"/>
        <v>2.9999999999999893</v>
      </c>
      <c r="L4" s="45">
        <f t="shared" si="5"/>
        <v>3</v>
      </c>
      <c r="M4" s="54">
        <f t="shared" ca="1" si="6"/>
        <v>956</v>
      </c>
      <c r="N4" s="45" t="str">
        <f t="shared" ref="N4:N32" si="13">IF(I4&lt;&gt;"",(I4-VALUE(CONCATENATE(LEFT(M4,LEN(M4)-2),":",RIGHT(M4,2))))*1440,"")</f>
        <v/>
      </c>
      <c r="O4" s="45">
        <f t="shared" si="7"/>
        <v>374.99999999999869</v>
      </c>
      <c r="P4" s="46">
        <f t="shared" si="8"/>
        <v>369.94552239778983</v>
      </c>
      <c r="Q4" s="45">
        <f t="shared" si="9"/>
        <v>299.99999999999892</v>
      </c>
      <c r="R4" s="45">
        <f t="shared" si="10"/>
        <v>674.99999999999761</v>
      </c>
      <c r="S4" s="46">
        <f t="shared" si="11"/>
        <v>669.94552239778875</v>
      </c>
    </row>
    <row r="5" spans="1:19" x14ac:dyDescent="0.25">
      <c r="D5">
        <v>150</v>
      </c>
      <c r="E5">
        <v>1059</v>
      </c>
      <c r="F5" s="67">
        <f t="shared" si="1"/>
        <v>0.45763888888888887</v>
      </c>
      <c r="G5">
        <v>1102</v>
      </c>
      <c r="H5" s="67">
        <f t="shared" si="2"/>
        <v>0.4597222222222222</v>
      </c>
      <c r="I5" s="44" t="str">
        <f t="shared" ref="I5:I32" si="14">IF(OR(A6&lt;&gt;"",D6=""),H5+TIME(0,5,0),"")</f>
        <v/>
      </c>
      <c r="J5" s="45">
        <f t="shared" si="12"/>
        <v>1.9999999999999929</v>
      </c>
      <c r="K5" s="45">
        <f t="shared" ref="K5:K32" si="15">(H5-F5)*1440</f>
        <v>2.9999999999999893</v>
      </c>
      <c r="L5" s="45">
        <f t="shared" ref="L5:L32" si="16">IF(A5&lt;&gt;"",1,L4+1)</f>
        <v>4</v>
      </c>
      <c r="M5" s="54">
        <f t="shared" ref="M5:M32" ca="1" si="17">OFFSET(B5,-L5+1,0)</f>
        <v>956</v>
      </c>
      <c r="N5" s="45" t="str">
        <f t="shared" si="13"/>
        <v/>
      </c>
      <c r="O5" s="45">
        <f t="shared" ref="O5:O32" si="18">IF(J5&lt;&gt;"",(D5+D6)*J5/2,D5*5/2)</f>
        <v>349.99999999999875</v>
      </c>
      <c r="P5" s="46">
        <f t="shared" ref="P5:P32" si="19">IF(J5&lt;&gt;"",(D6-D5)*J5/LN((D6+0.000001)/(D5+0.000001)),-5*(D5-0.000001)/(LN(1/D5)-13.8155))</f>
        <v>347.60595169205112</v>
      </c>
      <c r="Q5" s="45">
        <f t="shared" ref="Q5:Q32" si="20">(D5*K5)</f>
        <v>449.99999999999841</v>
      </c>
      <c r="R5" s="45">
        <f t="shared" ref="R5:R32" si="21">O5+Q5</f>
        <v>799.99999999999716</v>
      </c>
      <c r="S5" s="46">
        <f t="shared" ref="S5:S32" si="22">P5+Q5</f>
        <v>797.60595169204953</v>
      </c>
    </row>
    <row r="6" spans="1:19" x14ac:dyDescent="0.25">
      <c r="D6">
        <v>200</v>
      </c>
      <c r="E6">
        <v>1104</v>
      </c>
      <c r="F6" s="67">
        <f t="shared" si="1"/>
        <v>0.46111111111111108</v>
      </c>
      <c r="G6">
        <v>1115</v>
      </c>
      <c r="H6" s="67">
        <f t="shared" si="2"/>
        <v>0.46875</v>
      </c>
      <c r="I6" s="44">
        <f t="shared" si="14"/>
        <v>0.47222222222222221</v>
      </c>
      <c r="J6" s="45" t="str">
        <f t="shared" si="12"/>
        <v/>
      </c>
      <c r="K6" s="45">
        <f t="shared" si="15"/>
        <v>11.000000000000041</v>
      </c>
      <c r="L6" s="45">
        <f t="shared" si="16"/>
        <v>5</v>
      </c>
      <c r="M6" s="54">
        <f t="shared" ca="1" si="17"/>
        <v>956</v>
      </c>
      <c r="N6" s="45">
        <f t="shared" ca="1" si="13"/>
        <v>83.999999999999943</v>
      </c>
      <c r="O6" s="45">
        <f t="shared" si="18"/>
        <v>500</v>
      </c>
      <c r="P6" s="46">
        <f t="shared" si="19"/>
        <v>52.318172546220183</v>
      </c>
      <c r="Q6" s="45">
        <f t="shared" si="20"/>
        <v>2200.0000000000082</v>
      </c>
      <c r="R6" s="45">
        <f t="shared" si="21"/>
        <v>2700.0000000000082</v>
      </c>
      <c r="S6" s="46">
        <f t="shared" si="22"/>
        <v>2252.3181725462282</v>
      </c>
    </row>
    <row r="7" spans="1:19" x14ac:dyDescent="0.25">
      <c r="A7" s="77">
        <v>35710</v>
      </c>
      <c r="B7">
        <v>1248</v>
      </c>
      <c r="D7">
        <v>0.01</v>
      </c>
      <c r="E7">
        <v>1418</v>
      </c>
      <c r="F7" s="67">
        <f t="shared" si="1"/>
        <v>0.59583333333333333</v>
      </c>
      <c r="G7">
        <v>1425</v>
      </c>
      <c r="H7" s="67">
        <f t="shared" si="2"/>
        <v>0.60069444444444442</v>
      </c>
      <c r="I7" s="44">
        <f t="shared" si="14"/>
        <v>0.60416666666666663</v>
      </c>
      <c r="J7" s="45" t="str">
        <f t="shared" si="12"/>
        <v/>
      </c>
      <c r="K7" s="45">
        <f t="shared" si="15"/>
        <v>6.9999999999999751</v>
      </c>
      <c r="L7" s="45">
        <f t="shared" si="16"/>
        <v>1</v>
      </c>
      <c r="M7" s="54">
        <f t="shared" ca="1" si="17"/>
        <v>1248</v>
      </c>
      <c r="N7" s="45">
        <f t="shared" ca="1" si="13"/>
        <v>101.99999999999996</v>
      </c>
      <c r="O7" s="45">
        <f t="shared" si="18"/>
        <v>2.5000000000000001E-2</v>
      </c>
      <c r="P7" s="46">
        <f t="shared" si="19"/>
        <v>5.4281443780592247E-3</v>
      </c>
      <c r="Q7" s="45">
        <f t="shared" si="20"/>
        <v>6.9999999999999757E-2</v>
      </c>
      <c r="R7" s="45">
        <f t="shared" si="21"/>
        <v>9.4999999999999751E-2</v>
      </c>
      <c r="S7" s="46">
        <f t="shared" si="22"/>
        <v>7.5428144378058976E-2</v>
      </c>
    </row>
    <row r="8" spans="1:19" x14ac:dyDescent="0.25">
      <c r="A8" s="77">
        <v>35710</v>
      </c>
      <c r="B8">
        <v>1442</v>
      </c>
      <c r="D8">
        <v>0.01</v>
      </c>
      <c r="E8">
        <v>1626</v>
      </c>
      <c r="F8" s="67">
        <f t="shared" si="1"/>
        <v>0.68472222222222223</v>
      </c>
      <c r="G8">
        <v>1632</v>
      </c>
      <c r="H8" s="67">
        <f t="shared" si="2"/>
        <v>0.68888888888888899</v>
      </c>
      <c r="I8" s="44">
        <f t="shared" si="14"/>
        <v>0.6923611111111112</v>
      </c>
      <c r="J8" s="45" t="str">
        <f t="shared" si="12"/>
        <v/>
      </c>
      <c r="K8" s="45">
        <f t="shared" si="15"/>
        <v>6.0000000000001386</v>
      </c>
      <c r="L8" s="45">
        <f t="shared" si="16"/>
        <v>1</v>
      </c>
      <c r="M8" s="54">
        <f t="shared" ca="1" si="17"/>
        <v>1442</v>
      </c>
      <c r="N8" s="45">
        <f t="shared" ca="1" si="13"/>
        <v>115.00000000000023</v>
      </c>
      <c r="O8" s="45">
        <f t="shared" si="18"/>
        <v>2.5000000000000001E-2</v>
      </c>
      <c r="P8" s="46">
        <f t="shared" si="19"/>
        <v>5.4281443780592247E-3</v>
      </c>
      <c r="Q8" s="45">
        <f t="shared" si="20"/>
        <v>6.0000000000001386E-2</v>
      </c>
      <c r="R8" s="45">
        <f t="shared" si="21"/>
        <v>8.500000000000138E-2</v>
      </c>
      <c r="S8" s="46">
        <f t="shared" si="22"/>
        <v>6.5428144378060604E-2</v>
      </c>
    </row>
    <row r="9" spans="1:19" x14ac:dyDescent="0.25">
      <c r="A9" s="77">
        <v>35711</v>
      </c>
      <c r="B9">
        <v>838</v>
      </c>
      <c r="D9">
        <v>0.01</v>
      </c>
      <c r="E9">
        <v>1007</v>
      </c>
      <c r="F9" s="67">
        <f t="shared" si="1"/>
        <v>0.42152777777777778</v>
      </c>
      <c r="G9">
        <v>1010</v>
      </c>
      <c r="H9" s="67">
        <f t="shared" si="2"/>
        <v>0.4236111111111111</v>
      </c>
      <c r="I9" s="44" t="str">
        <f t="shared" si="14"/>
        <v/>
      </c>
      <c r="J9" s="45">
        <f t="shared" si="12"/>
        <v>3.9999999999999858</v>
      </c>
      <c r="K9" s="45">
        <f t="shared" si="15"/>
        <v>2.9999999999999893</v>
      </c>
      <c r="L9" s="45">
        <f t="shared" si="16"/>
        <v>1</v>
      </c>
      <c r="M9" s="54">
        <f t="shared" ca="1" si="17"/>
        <v>838</v>
      </c>
      <c r="N9" s="45" t="str">
        <f t="shared" si="13"/>
        <v/>
      </c>
      <c r="O9" s="45">
        <f t="shared" si="18"/>
        <v>0.21999999999999922</v>
      </c>
      <c r="P9" s="46">
        <f t="shared" si="19"/>
        <v>0.15635212440691129</v>
      </c>
      <c r="Q9" s="45">
        <f t="shared" si="20"/>
        <v>2.9999999999999895E-2</v>
      </c>
      <c r="R9" s="45">
        <f t="shared" si="21"/>
        <v>0.24999999999999911</v>
      </c>
      <c r="S9" s="46">
        <f t="shared" si="22"/>
        <v>0.18635212440691118</v>
      </c>
    </row>
    <row r="10" spans="1:19" x14ac:dyDescent="0.25">
      <c r="D10">
        <v>0.1</v>
      </c>
      <c r="E10">
        <v>1014</v>
      </c>
      <c r="F10" s="67">
        <f t="shared" si="1"/>
        <v>0.42638888888888887</v>
      </c>
      <c r="G10">
        <v>1044</v>
      </c>
      <c r="H10" s="67">
        <f t="shared" si="2"/>
        <v>0.44722222222222219</v>
      </c>
      <c r="I10" s="44" t="str">
        <f t="shared" si="14"/>
        <v/>
      </c>
      <c r="J10" s="45">
        <f t="shared" si="12"/>
        <v>8.0000000000000515</v>
      </c>
      <c r="K10" s="45">
        <f t="shared" si="15"/>
        <v>29.999999999999972</v>
      </c>
      <c r="L10" s="45">
        <f t="shared" si="16"/>
        <v>2</v>
      </c>
      <c r="M10" s="54">
        <f t="shared" ca="1" si="17"/>
        <v>838</v>
      </c>
      <c r="N10" s="45" t="str">
        <f t="shared" si="13"/>
        <v/>
      </c>
      <c r="O10" s="45">
        <f t="shared" si="18"/>
        <v>200.40000000000128</v>
      </c>
      <c r="P10" s="46">
        <f t="shared" si="19"/>
        <v>64.235851199038223</v>
      </c>
      <c r="Q10" s="45">
        <f t="shared" si="20"/>
        <v>2.9999999999999973</v>
      </c>
      <c r="R10" s="45">
        <f t="shared" si="21"/>
        <v>203.40000000000128</v>
      </c>
      <c r="S10" s="46">
        <f t="shared" si="22"/>
        <v>67.235851199038223</v>
      </c>
    </row>
    <row r="11" spans="1:19" x14ac:dyDescent="0.25">
      <c r="D11">
        <v>50</v>
      </c>
      <c r="E11">
        <v>1052</v>
      </c>
      <c r="F11" s="67">
        <f t="shared" si="1"/>
        <v>0.45277777777777778</v>
      </c>
      <c r="G11">
        <v>1109</v>
      </c>
      <c r="H11" s="67">
        <f t="shared" si="2"/>
        <v>0.46458333333333335</v>
      </c>
      <c r="I11" s="44" t="str">
        <f t="shared" si="14"/>
        <v/>
      </c>
      <c r="J11" s="45">
        <f t="shared" si="12"/>
        <v>1.9999999999999929</v>
      </c>
      <c r="K11" s="45">
        <f t="shared" si="15"/>
        <v>17.000000000000021</v>
      </c>
      <c r="L11" s="45">
        <f t="shared" si="16"/>
        <v>3</v>
      </c>
      <c r="M11" s="54">
        <f t="shared" ca="1" si="17"/>
        <v>838</v>
      </c>
      <c r="N11" s="45" t="str">
        <f t="shared" si="13"/>
        <v/>
      </c>
      <c r="O11" s="45">
        <f t="shared" si="18"/>
        <v>49.999999999999822</v>
      </c>
      <c r="P11" s="46">
        <f t="shared" si="19"/>
        <v>5.640942634777014</v>
      </c>
      <c r="Q11" s="45">
        <f t="shared" si="20"/>
        <v>850.00000000000102</v>
      </c>
      <c r="R11" s="45">
        <f t="shared" si="21"/>
        <v>900.0000000000008</v>
      </c>
      <c r="S11" s="46">
        <f t="shared" si="22"/>
        <v>855.64094263477807</v>
      </c>
    </row>
    <row r="12" spans="1:19" x14ac:dyDescent="0.25">
      <c r="D12">
        <v>0</v>
      </c>
      <c r="E12">
        <v>1111</v>
      </c>
      <c r="F12" s="67">
        <f t="shared" si="1"/>
        <v>0.46597222222222223</v>
      </c>
      <c r="G12">
        <v>1312</v>
      </c>
      <c r="H12" s="67">
        <f t="shared" si="2"/>
        <v>0.54999999999999993</v>
      </c>
      <c r="I12" s="44" t="str">
        <f t="shared" si="14"/>
        <v/>
      </c>
      <c r="J12" s="45">
        <f t="shared" si="12"/>
        <v>27.000000000000064</v>
      </c>
      <c r="K12" s="45">
        <f t="shared" si="15"/>
        <v>120.99999999999989</v>
      </c>
      <c r="L12" s="45">
        <f t="shared" si="16"/>
        <v>4</v>
      </c>
      <c r="M12" s="54">
        <f t="shared" ca="1" si="17"/>
        <v>838</v>
      </c>
      <c r="N12" s="45" t="str">
        <f t="shared" si="13"/>
        <v/>
      </c>
      <c r="O12" s="45">
        <f t="shared" si="18"/>
        <v>0.13500000000000031</v>
      </c>
      <c r="P12" s="46">
        <f t="shared" si="19"/>
        <v>2.9314559265599231E-2</v>
      </c>
      <c r="Q12" s="45">
        <f t="shared" si="20"/>
        <v>0</v>
      </c>
      <c r="R12" s="45">
        <f t="shared" si="21"/>
        <v>0.13500000000000031</v>
      </c>
      <c r="S12" s="46">
        <f t="shared" si="22"/>
        <v>2.9314559265599231E-2</v>
      </c>
    </row>
    <row r="13" spans="1:19" x14ac:dyDescent="0.25">
      <c r="D13">
        <v>0.01</v>
      </c>
      <c r="E13">
        <v>1339</v>
      </c>
      <c r="F13" s="67">
        <f t="shared" si="1"/>
        <v>0.56874999999999998</v>
      </c>
      <c r="G13">
        <v>1352</v>
      </c>
      <c r="H13" s="67">
        <f t="shared" si="2"/>
        <v>0.57777777777777783</v>
      </c>
      <c r="I13" s="44" t="str">
        <f t="shared" si="14"/>
        <v/>
      </c>
      <c r="J13" s="45">
        <f t="shared" si="12"/>
        <v>11.999999999999957</v>
      </c>
      <c r="K13" s="45">
        <f t="shared" si="15"/>
        <v>13.000000000000114</v>
      </c>
      <c r="L13" s="45">
        <f t="shared" si="16"/>
        <v>5</v>
      </c>
      <c r="M13" s="54">
        <f t="shared" ca="1" si="17"/>
        <v>838</v>
      </c>
      <c r="N13" s="45" t="str">
        <f t="shared" si="13"/>
        <v/>
      </c>
      <c r="O13" s="45">
        <f t="shared" si="18"/>
        <v>3.0599999999999894</v>
      </c>
      <c r="P13" s="46">
        <f t="shared" si="19"/>
        <v>1.5030962976869389</v>
      </c>
      <c r="Q13" s="45">
        <f t="shared" si="20"/>
        <v>0.13000000000000114</v>
      </c>
      <c r="R13" s="45">
        <f t="shared" si="21"/>
        <v>3.1899999999999906</v>
      </c>
      <c r="S13" s="46">
        <f t="shared" si="22"/>
        <v>1.6330962976869401</v>
      </c>
    </row>
    <row r="14" spans="1:19" x14ac:dyDescent="0.25">
      <c r="D14">
        <v>0.5</v>
      </c>
      <c r="E14">
        <v>1404</v>
      </c>
      <c r="F14" s="67">
        <f t="shared" si="1"/>
        <v>0.58611111111111114</v>
      </c>
      <c r="G14">
        <v>1607</v>
      </c>
      <c r="H14" s="67">
        <f t="shared" si="2"/>
        <v>0.67152777777777783</v>
      </c>
      <c r="I14" s="44">
        <f t="shared" si="14"/>
        <v>0.67500000000000004</v>
      </c>
      <c r="J14" s="45" t="str">
        <f t="shared" si="12"/>
        <v/>
      </c>
      <c r="K14" s="45">
        <f t="shared" si="15"/>
        <v>123.00000000000004</v>
      </c>
      <c r="L14" s="45">
        <f t="shared" si="16"/>
        <v>6</v>
      </c>
      <c r="M14" s="54">
        <f t="shared" ca="1" si="17"/>
        <v>838</v>
      </c>
      <c r="N14" s="45">
        <f t="shared" ca="1" si="13"/>
        <v>454.00000000000006</v>
      </c>
      <c r="O14" s="45">
        <f t="shared" si="18"/>
        <v>1.25</v>
      </c>
      <c r="P14" s="46">
        <f t="shared" si="19"/>
        <v>0.19051423432971509</v>
      </c>
      <c r="Q14" s="45">
        <f t="shared" si="20"/>
        <v>61.500000000000021</v>
      </c>
      <c r="R14" s="45">
        <f t="shared" si="21"/>
        <v>62.750000000000021</v>
      </c>
      <c r="S14" s="46">
        <f t="shared" si="22"/>
        <v>61.69051423432974</v>
      </c>
    </row>
    <row r="15" spans="1:19" x14ac:dyDescent="0.25">
      <c r="A15" s="77">
        <v>35712</v>
      </c>
      <c r="B15">
        <v>916</v>
      </c>
      <c r="D15">
        <v>0.01</v>
      </c>
      <c r="E15">
        <v>953</v>
      </c>
      <c r="F15" s="67">
        <f t="shared" si="1"/>
        <v>0.41180555555555554</v>
      </c>
      <c r="G15">
        <v>1027</v>
      </c>
      <c r="H15" s="67">
        <f t="shared" si="2"/>
        <v>0.43541666666666662</v>
      </c>
      <c r="I15" s="44" t="str">
        <f t="shared" si="14"/>
        <v/>
      </c>
      <c r="J15" s="45">
        <f t="shared" si="12"/>
        <v>10.000000000000124</v>
      </c>
      <c r="K15" s="45">
        <f t="shared" si="15"/>
        <v>33.999999999999957</v>
      </c>
      <c r="L15" s="45">
        <f t="shared" si="16"/>
        <v>1</v>
      </c>
      <c r="M15" s="54">
        <f t="shared" ca="1" si="17"/>
        <v>916</v>
      </c>
      <c r="N15" s="45" t="str">
        <f t="shared" si="13"/>
        <v/>
      </c>
      <c r="O15" s="45">
        <f t="shared" si="18"/>
        <v>250.05000000000311</v>
      </c>
      <c r="P15" s="46">
        <f t="shared" si="19"/>
        <v>58.693733565871455</v>
      </c>
      <c r="Q15" s="45">
        <f t="shared" si="20"/>
        <v>0.33999999999999958</v>
      </c>
      <c r="R15" s="45">
        <f t="shared" si="21"/>
        <v>250.39000000000311</v>
      </c>
      <c r="S15" s="46">
        <f t="shared" si="22"/>
        <v>59.033733565871451</v>
      </c>
    </row>
    <row r="16" spans="1:19" x14ac:dyDescent="0.25">
      <c r="D16">
        <v>50</v>
      </c>
      <c r="E16">
        <v>1037</v>
      </c>
      <c r="F16" s="67">
        <f t="shared" si="1"/>
        <v>0.44236111111111115</v>
      </c>
      <c r="G16">
        <v>1053</v>
      </c>
      <c r="H16" s="67">
        <f t="shared" si="2"/>
        <v>0.45347222222222222</v>
      </c>
      <c r="I16" s="44" t="str">
        <f t="shared" si="14"/>
        <v/>
      </c>
      <c r="J16" s="45">
        <f t="shared" si="12"/>
        <v>0</v>
      </c>
      <c r="K16" s="45">
        <f t="shared" si="15"/>
        <v>15.999999999999943</v>
      </c>
      <c r="L16" s="45">
        <f t="shared" si="16"/>
        <v>2</v>
      </c>
      <c r="M16" s="54">
        <f t="shared" ca="1" si="17"/>
        <v>916</v>
      </c>
      <c r="N16" s="45" t="str">
        <f t="shared" si="13"/>
        <v/>
      </c>
      <c r="O16" s="45">
        <f t="shared" si="18"/>
        <v>0</v>
      </c>
      <c r="P16" s="46">
        <f t="shared" si="19"/>
        <v>0</v>
      </c>
      <c r="Q16" s="45">
        <f t="shared" si="20"/>
        <v>799.99999999999716</v>
      </c>
      <c r="R16" s="45">
        <f t="shared" si="21"/>
        <v>799.99999999999716</v>
      </c>
      <c r="S16" s="46">
        <f t="shared" si="22"/>
        <v>799.99999999999716</v>
      </c>
    </row>
    <row r="17" spans="1:19" x14ac:dyDescent="0.25">
      <c r="D17">
        <v>0</v>
      </c>
      <c r="E17">
        <v>1053</v>
      </c>
      <c r="F17" s="67">
        <f t="shared" si="1"/>
        <v>0.45347222222222222</v>
      </c>
      <c r="G17">
        <v>1303</v>
      </c>
      <c r="H17" s="67">
        <f t="shared" si="2"/>
        <v>0.54375000000000007</v>
      </c>
      <c r="I17" s="44" t="str">
        <f t="shared" si="14"/>
        <v/>
      </c>
      <c r="J17" s="45">
        <f t="shared" si="12"/>
        <v>26.999999999999904</v>
      </c>
      <c r="K17" s="45">
        <f t="shared" si="15"/>
        <v>130.00000000000009</v>
      </c>
      <c r="L17" s="45">
        <f t="shared" si="16"/>
        <v>3</v>
      </c>
      <c r="M17" s="54">
        <f t="shared" ca="1" si="17"/>
        <v>916</v>
      </c>
      <c r="N17" s="45" t="str">
        <f t="shared" si="13"/>
        <v/>
      </c>
      <c r="O17" s="45">
        <f t="shared" si="18"/>
        <v>0.13499999999999954</v>
      </c>
      <c r="P17" s="46">
        <f t="shared" si="19"/>
        <v>2.9314559265599061E-2</v>
      </c>
      <c r="Q17" s="45">
        <f t="shared" si="20"/>
        <v>0</v>
      </c>
      <c r="R17" s="45">
        <f t="shared" si="21"/>
        <v>0.13499999999999954</v>
      </c>
      <c r="S17" s="46">
        <f t="shared" si="22"/>
        <v>2.9314559265599061E-2</v>
      </c>
    </row>
    <row r="18" spans="1:19" x14ac:dyDescent="0.25">
      <c r="D18">
        <v>0.01</v>
      </c>
      <c r="E18">
        <v>1330</v>
      </c>
      <c r="F18" s="67">
        <f t="shared" si="1"/>
        <v>0.5625</v>
      </c>
      <c r="G18">
        <v>1350</v>
      </c>
      <c r="H18" s="67">
        <f t="shared" si="2"/>
        <v>0.57638888888888895</v>
      </c>
      <c r="I18" s="44" t="str">
        <f t="shared" si="14"/>
        <v/>
      </c>
      <c r="J18" s="45">
        <f t="shared" si="12"/>
        <v>8.9999999999998082</v>
      </c>
      <c r="K18" s="45">
        <f t="shared" si="15"/>
        <v>20.000000000000089</v>
      </c>
      <c r="L18" s="45">
        <f t="shared" si="16"/>
        <v>4</v>
      </c>
      <c r="M18" s="54">
        <f t="shared" ca="1" si="17"/>
        <v>916</v>
      </c>
      <c r="N18" s="45" t="str">
        <f t="shared" si="13"/>
        <v/>
      </c>
      <c r="O18" s="45">
        <f t="shared" si="18"/>
        <v>2.2949999999999511</v>
      </c>
      <c r="P18" s="46">
        <f t="shared" si="19"/>
        <v>1.1273222232651843</v>
      </c>
      <c r="Q18" s="45">
        <f t="shared" si="20"/>
        <v>0.2000000000000009</v>
      </c>
      <c r="R18" s="45">
        <f t="shared" si="21"/>
        <v>2.4949999999999521</v>
      </c>
      <c r="S18" s="46">
        <f t="shared" si="22"/>
        <v>1.3273222232651851</v>
      </c>
    </row>
    <row r="19" spans="1:19" x14ac:dyDescent="0.25">
      <c r="D19">
        <v>0.5</v>
      </c>
      <c r="E19">
        <v>1359</v>
      </c>
      <c r="F19" s="67">
        <f t="shared" si="1"/>
        <v>0.58263888888888882</v>
      </c>
      <c r="G19">
        <v>1608</v>
      </c>
      <c r="H19" s="67">
        <f t="shared" si="2"/>
        <v>0.67222222222222217</v>
      </c>
      <c r="I19" s="44">
        <f t="shared" si="14"/>
        <v>0.67569444444444438</v>
      </c>
      <c r="J19" s="45" t="str">
        <f t="shared" si="12"/>
        <v/>
      </c>
      <c r="K19" s="45">
        <f t="shared" si="15"/>
        <v>129.00000000000003</v>
      </c>
      <c r="L19" s="45">
        <f t="shared" si="16"/>
        <v>5</v>
      </c>
      <c r="M19" s="54">
        <f t="shared" ca="1" si="17"/>
        <v>916</v>
      </c>
      <c r="N19" s="45">
        <f t="shared" ca="1" si="13"/>
        <v>416.99999999999989</v>
      </c>
      <c r="O19" s="45">
        <f t="shared" si="18"/>
        <v>1.25</v>
      </c>
      <c r="P19" s="46">
        <f t="shared" si="19"/>
        <v>0.19051423432971509</v>
      </c>
      <c r="Q19" s="45">
        <f t="shared" si="20"/>
        <v>64.500000000000014</v>
      </c>
      <c r="R19" s="45">
        <f t="shared" si="21"/>
        <v>65.750000000000014</v>
      </c>
      <c r="S19" s="46">
        <f t="shared" si="22"/>
        <v>64.690514234329726</v>
      </c>
    </row>
    <row r="20" spans="1:19" x14ac:dyDescent="0.25">
      <c r="A20" s="77">
        <v>35713</v>
      </c>
      <c r="B20">
        <v>1437</v>
      </c>
      <c r="D20">
        <v>0.01</v>
      </c>
      <c r="E20">
        <v>1558</v>
      </c>
      <c r="F20" s="67">
        <f t="shared" si="1"/>
        <v>0.66527777777777775</v>
      </c>
      <c r="G20">
        <v>1617</v>
      </c>
      <c r="H20" s="67">
        <f t="shared" si="2"/>
        <v>0.67847222222222225</v>
      </c>
      <c r="I20" s="44" t="str">
        <f t="shared" si="14"/>
        <v/>
      </c>
      <c r="J20" s="45">
        <f t="shared" si="12"/>
        <v>1.9999999999999929</v>
      </c>
      <c r="K20" s="45">
        <f t="shared" si="15"/>
        <v>19.000000000000092</v>
      </c>
      <c r="L20" s="45">
        <f t="shared" si="16"/>
        <v>1</v>
      </c>
      <c r="M20" s="54">
        <f t="shared" ca="1" si="17"/>
        <v>1437</v>
      </c>
      <c r="N20" s="45" t="str">
        <f t="shared" si="13"/>
        <v/>
      </c>
      <c r="O20" s="45">
        <f t="shared" si="18"/>
        <v>2.9999999999999891E-2</v>
      </c>
      <c r="P20" s="46">
        <f t="shared" si="19"/>
        <v>2.8855982180796984E-2</v>
      </c>
      <c r="Q20" s="45">
        <f t="shared" si="20"/>
        <v>0.19000000000000092</v>
      </c>
      <c r="R20" s="45">
        <f t="shared" si="21"/>
        <v>0.22000000000000081</v>
      </c>
      <c r="S20" s="46">
        <f t="shared" si="22"/>
        <v>0.21885598218079791</v>
      </c>
    </row>
    <row r="21" spans="1:19" x14ac:dyDescent="0.25">
      <c r="D21">
        <v>0.02</v>
      </c>
      <c r="E21">
        <v>1619</v>
      </c>
      <c r="F21" s="67">
        <f t="shared" si="1"/>
        <v>0.67986111111111114</v>
      </c>
      <c r="G21">
        <v>1625</v>
      </c>
      <c r="H21" s="67">
        <f t="shared" si="2"/>
        <v>0.68402777777777779</v>
      </c>
      <c r="I21" s="44">
        <f t="shared" si="14"/>
        <v>0.6875</v>
      </c>
      <c r="J21" s="45" t="str">
        <f t="shared" si="12"/>
        <v/>
      </c>
      <c r="K21" s="45">
        <f t="shared" si="15"/>
        <v>5.9999999999999787</v>
      </c>
      <c r="L21" s="45">
        <f t="shared" si="16"/>
        <v>2</v>
      </c>
      <c r="M21" s="54">
        <f t="shared" ca="1" si="17"/>
        <v>1437</v>
      </c>
      <c r="N21" s="45">
        <f t="shared" ca="1" si="13"/>
        <v>112.99999999999991</v>
      </c>
      <c r="O21" s="45">
        <f t="shared" si="18"/>
        <v>0.05</v>
      </c>
      <c r="P21" s="46">
        <f t="shared" si="19"/>
        <v>1.0096958881694557E-2</v>
      </c>
      <c r="Q21" s="45">
        <f t="shared" si="20"/>
        <v>0.11999999999999958</v>
      </c>
      <c r="R21" s="45">
        <f t="shared" si="21"/>
        <v>0.1699999999999996</v>
      </c>
      <c r="S21" s="46">
        <f t="shared" si="22"/>
        <v>0.13009695888169415</v>
      </c>
    </row>
    <row r="22" spans="1:19" x14ac:dyDescent="0.25">
      <c r="A22" s="77">
        <v>35717</v>
      </c>
      <c r="B22">
        <v>1440</v>
      </c>
      <c r="D22">
        <v>0.01</v>
      </c>
      <c r="E22">
        <v>1539</v>
      </c>
      <c r="F22" s="67">
        <f t="shared" si="1"/>
        <v>0.65208333333333335</v>
      </c>
      <c r="G22">
        <v>1544</v>
      </c>
      <c r="H22" s="67">
        <f t="shared" si="2"/>
        <v>0.65555555555555556</v>
      </c>
      <c r="I22" s="44" t="str">
        <f t="shared" si="14"/>
        <v/>
      </c>
      <c r="J22" s="45">
        <f t="shared" si="12"/>
        <v>15.999999999999943</v>
      </c>
      <c r="K22" s="45">
        <f t="shared" si="15"/>
        <v>4.9999999999999822</v>
      </c>
      <c r="L22" s="45">
        <f t="shared" si="16"/>
        <v>1</v>
      </c>
      <c r="M22" s="54">
        <f t="shared" ca="1" si="17"/>
        <v>1440</v>
      </c>
      <c r="N22" s="45" t="str">
        <f t="shared" si="13"/>
        <v/>
      </c>
      <c r="O22" s="45">
        <f t="shared" si="18"/>
        <v>16.079999999999941</v>
      </c>
      <c r="P22" s="46">
        <f t="shared" si="19"/>
        <v>6.0095678909292589</v>
      </c>
      <c r="Q22" s="45">
        <f t="shared" si="20"/>
        <v>4.9999999999999822E-2</v>
      </c>
      <c r="R22" s="45">
        <f t="shared" si="21"/>
        <v>16.129999999999942</v>
      </c>
      <c r="S22" s="46">
        <f t="shared" si="22"/>
        <v>6.0595678909292587</v>
      </c>
    </row>
    <row r="23" spans="1:19" x14ac:dyDescent="0.25">
      <c r="D23">
        <v>2</v>
      </c>
      <c r="E23">
        <v>1600</v>
      </c>
      <c r="F23" s="67">
        <f t="shared" si="1"/>
        <v>0.66666666666666663</v>
      </c>
      <c r="G23">
        <v>1628</v>
      </c>
      <c r="H23" s="67">
        <f t="shared" si="2"/>
        <v>0.68611111111111101</v>
      </c>
      <c r="I23" s="44">
        <f t="shared" si="14"/>
        <v>0.68958333333333321</v>
      </c>
      <c r="J23" s="45" t="str">
        <f t="shared" si="12"/>
        <v/>
      </c>
      <c r="K23" s="45">
        <f t="shared" si="15"/>
        <v>27.999999999999901</v>
      </c>
      <c r="L23" s="45">
        <f t="shared" si="16"/>
        <v>2</v>
      </c>
      <c r="M23" s="54">
        <f t="shared" ca="1" si="17"/>
        <v>1440</v>
      </c>
      <c r="N23" s="45">
        <f t="shared" ca="1" si="13"/>
        <v>112.99999999999991</v>
      </c>
      <c r="O23" s="45">
        <f t="shared" si="18"/>
        <v>5</v>
      </c>
      <c r="P23" s="46">
        <f t="shared" si="19"/>
        <v>0.68924379203313568</v>
      </c>
      <c r="Q23" s="45">
        <f t="shared" si="20"/>
        <v>55.999999999999801</v>
      </c>
      <c r="R23" s="45">
        <f t="shared" si="21"/>
        <v>60.999999999999801</v>
      </c>
      <c r="S23" s="46">
        <f t="shared" si="22"/>
        <v>56.68924379203294</v>
      </c>
    </row>
    <row r="24" spans="1:19" x14ac:dyDescent="0.25">
      <c r="A24" s="77">
        <v>35718</v>
      </c>
      <c r="B24">
        <v>843</v>
      </c>
      <c r="D24">
        <v>0.01</v>
      </c>
      <c r="E24">
        <v>935</v>
      </c>
      <c r="F24" s="67">
        <f t="shared" si="1"/>
        <v>0.39930555555555558</v>
      </c>
      <c r="G24">
        <v>942</v>
      </c>
      <c r="H24" s="67">
        <f t="shared" si="2"/>
        <v>0.40416666666666662</v>
      </c>
      <c r="I24" s="44" t="str">
        <f t="shared" si="14"/>
        <v/>
      </c>
      <c r="J24" s="45">
        <f t="shared" si="12"/>
        <v>8.0000000000001315</v>
      </c>
      <c r="K24" s="45">
        <f t="shared" si="15"/>
        <v>6.9999999999998952</v>
      </c>
      <c r="L24" s="45">
        <f t="shared" si="16"/>
        <v>1</v>
      </c>
      <c r="M24" s="54">
        <f t="shared" ca="1" si="17"/>
        <v>843</v>
      </c>
      <c r="N24" s="45" t="str">
        <f t="shared" si="13"/>
        <v/>
      </c>
      <c r="O24" s="45">
        <f t="shared" si="18"/>
        <v>0.44000000000000722</v>
      </c>
      <c r="P24" s="46">
        <f t="shared" si="19"/>
        <v>0.31270424881382886</v>
      </c>
      <c r="Q24" s="45">
        <f t="shared" si="20"/>
        <v>6.9999999999998952E-2</v>
      </c>
      <c r="R24" s="45">
        <f t="shared" si="21"/>
        <v>0.51000000000000623</v>
      </c>
      <c r="S24" s="46">
        <f t="shared" si="22"/>
        <v>0.38270424881382781</v>
      </c>
    </row>
    <row r="25" spans="1:19" x14ac:dyDescent="0.25">
      <c r="D25">
        <v>0.1</v>
      </c>
      <c r="E25">
        <v>950</v>
      </c>
      <c r="F25" s="67">
        <f t="shared" si="1"/>
        <v>0.40972222222222227</v>
      </c>
      <c r="G25">
        <v>958</v>
      </c>
      <c r="H25" s="67">
        <f t="shared" si="2"/>
        <v>0.4152777777777778</v>
      </c>
      <c r="I25" s="44" t="str">
        <f t="shared" si="14"/>
        <v/>
      </c>
      <c r="J25" s="45">
        <f t="shared" si="12"/>
        <v>15.999999999999943</v>
      </c>
      <c r="K25" s="45">
        <f t="shared" si="15"/>
        <v>7.9999999999999716</v>
      </c>
      <c r="L25" s="45">
        <f t="shared" si="16"/>
        <v>2</v>
      </c>
      <c r="M25" s="54">
        <f t="shared" ca="1" si="17"/>
        <v>843</v>
      </c>
      <c r="N25" s="45" t="str">
        <f t="shared" si="13"/>
        <v/>
      </c>
      <c r="O25" s="45">
        <f t="shared" si="18"/>
        <v>400.79999999999859</v>
      </c>
      <c r="P25" s="46">
        <f t="shared" si="19"/>
        <v>128.47170239807517</v>
      </c>
      <c r="Q25" s="45">
        <f t="shared" si="20"/>
        <v>0.79999999999999716</v>
      </c>
      <c r="R25" s="45">
        <f t="shared" si="21"/>
        <v>401.5999999999986</v>
      </c>
      <c r="S25" s="46">
        <f t="shared" si="22"/>
        <v>129.27170239807515</v>
      </c>
    </row>
    <row r="26" spans="1:19" x14ac:dyDescent="0.25">
      <c r="D26">
        <v>50</v>
      </c>
      <c r="E26">
        <v>1014</v>
      </c>
      <c r="F26" s="67">
        <f t="shared" si="1"/>
        <v>0.42638888888888887</v>
      </c>
      <c r="G26">
        <v>1040</v>
      </c>
      <c r="H26" s="67">
        <f t="shared" si="2"/>
        <v>0.44444444444444442</v>
      </c>
      <c r="I26" s="44" t="str">
        <f t="shared" si="14"/>
        <v/>
      </c>
      <c r="J26" s="45">
        <f t="shared" si="12"/>
        <v>15.000000000000027</v>
      </c>
      <c r="K26" s="45">
        <f t="shared" si="15"/>
        <v>25.999999999999986</v>
      </c>
      <c r="L26" s="45">
        <f t="shared" si="16"/>
        <v>3</v>
      </c>
      <c r="M26" s="54">
        <f t="shared" ca="1" si="17"/>
        <v>843</v>
      </c>
      <c r="N26" s="45" t="str">
        <f t="shared" si="13"/>
        <v/>
      </c>
      <c r="O26" s="45">
        <f t="shared" si="18"/>
        <v>375.75000000000068</v>
      </c>
      <c r="P26" s="46">
        <f t="shared" si="19"/>
        <v>120.44222099819612</v>
      </c>
      <c r="Q26" s="45">
        <f t="shared" si="20"/>
        <v>1299.9999999999993</v>
      </c>
      <c r="R26" s="45">
        <f t="shared" si="21"/>
        <v>1675.75</v>
      </c>
      <c r="S26" s="46">
        <f t="shared" si="22"/>
        <v>1420.4422209981954</v>
      </c>
    </row>
    <row r="27" spans="1:19" x14ac:dyDescent="0.25">
      <c r="D27">
        <v>0.1</v>
      </c>
      <c r="E27">
        <v>1055</v>
      </c>
      <c r="F27" s="67">
        <f t="shared" si="1"/>
        <v>0.4548611111111111</v>
      </c>
      <c r="G27">
        <v>1128</v>
      </c>
      <c r="H27" s="67">
        <f t="shared" si="2"/>
        <v>0.4777777777777778</v>
      </c>
      <c r="I27" s="44" t="str">
        <f t="shared" si="14"/>
        <v/>
      </c>
      <c r="J27" s="45">
        <f t="shared" si="12"/>
        <v>0</v>
      </c>
      <c r="K27" s="45">
        <f t="shared" si="15"/>
        <v>33.000000000000043</v>
      </c>
      <c r="L27" s="45">
        <f t="shared" si="16"/>
        <v>4</v>
      </c>
      <c r="M27" s="54">
        <f t="shared" ca="1" si="17"/>
        <v>843</v>
      </c>
      <c r="N27" s="45" t="str">
        <f t="shared" si="13"/>
        <v/>
      </c>
      <c r="O27" s="45">
        <f t="shared" si="18"/>
        <v>0</v>
      </c>
      <c r="P27" s="46">
        <f t="shared" si="19"/>
        <v>0</v>
      </c>
      <c r="Q27" s="45">
        <f t="shared" si="20"/>
        <v>3.3000000000000043</v>
      </c>
      <c r="R27" s="45">
        <f t="shared" si="21"/>
        <v>3.3000000000000043</v>
      </c>
      <c r="S27" s="46">
        <f t="shared" si="22"/>
        <v>3.3000000000000043</v>
      </c>
    </row>
    <row r="28" spans="1:19" x14ac:dyDescent="0.25">
      <c r="D28">
        <v>0</v>
      </c>
      <c r="E28">
        <v>1128</v>
      </c>
      <c r="F28" s="67">
        <f t="shared" si="1"/>
        <v>0.4777777777777778</v>
      </c>
      <c r="G28">
        <v>1321</v>
      </c>
      <c r="H28" s="67">
        <f t="shared" si="2"/>
        <v>0.55625000000000002</v>
      </c>
      <c r="I28" s="44" t="str">
        <f t="shared" si="14"/>
        <v/>
      </c>
      <c r="J28" s="45">
        <f t="shared" si="12"/>
        <v>29.000000000000057</v>
      </c>
      <c r="K28" s="45">
        <f t="shared" si="15"/>
        <v>113</v>
      </c>
      <c r="L28" s="45">
        <f t="shared" si="16"/>
        <v>5</v>
      </c>
      <c r="M28" s="54">
        <f t="shared" ca="1" si="17"/>
        <v>843</v>
      </c>
      <c r="N28" s="45" t="str">
        <f t="shared" si="13"/>
        <v/>
      </c>
      <c r="O28" s="45">
        <f t="shared" si="18"/>
        <v>0.1450000000000003</v>
      </c>
      <c r="P28" s="46">
        <f t="shared" si="19"/>
        <v>3.1486008100088052E-2</v>
      </c>
      <c r="Q28" s="45">
        <f t="shared" si="20"/>
        <v>0</v>
      </c>
      <c r="R28" s="45">
        <f t="shared" si="21"/>
        <v>0.1450000000000003</v>
      </c>
      <c r="S28" s="46">
        <f t="shared" si="22"/>
        <v>3.1486008100088052E-2</v>
      </c>
    </row>
    <row r="29" spans="1:19" x14ac:dyDescent="0.25">
      <c r="D29">
        <v>0.01</v>
      </c>
      <c r="E29">
        <v>1350</v>
      </c>
      <c r="F29" s="67">
        <f t="shared" si="1"/>
        <v>0.57638888888888895</v>
      </c>
      <c r="G29">
        <v>1402</v>
      </c>
      <c r="H29" s="67">
        <f t="shared" si="2"/>
        <v>0.58472222222222225</v>
      </c>
      <c r="I29" s="44" t="str">
        <f t="shared" si="14"/>
        <v/>
      </c>
      <c r="J29" s="45">
        <f t="shared" si="12"/>
        <v>4.9999999999999822</v>
      </c>
      <c r="K29" s="45">
        <f t="shared" si="15"/>
        <v>11.999999999999957</v>
      </c>
      <c r="L29" s="45">
        <f t="shared" si="16"/>
        <v>6</v>
      </c>
      <c r="M29" s="54">
        <f t="shared" ca="1" si="17"/>
        <v>843</v>
      </c>
      <c r="N29" s="45" t="str">
        <f t="shared" si="13"/>
        <v/>
      </c>
      <c r="O29" s="45">
        <f t="shared" si="18"/>
        <v>1.2749999999999955</v>
      </c>
      <c r="P29" s="46">
        <f t="shared" si="19"/>
        <v>0.62629012403622453</v>
      </c>
      <c r="Q29" s="45">
        <f t="shared" si="20"/>
        <v>0.11999999999999958</v>
      </c>
      <c r="R29" s="45">
        <f t="shared" si="21"/>
        <v>1.3949999999999951</v>
      </c>
      <c r="S29" s="46">
        <f t="shared" si="22"/>
        <v>0.74629012403622408</v>
      </c>
    </row>
    <row r="30" spans="1:19" x14ac:dyDescent="0.25">
      <c r="D30">
        <v>0.5</v>
      </c>
      <c r="E30">
        <v>1407</v>
      </c>
      <c r="F30" s="67">
        <f t="shared" si="1"/>
        <v>0.58819444444444446</v>
      </c>
      <c r="G30">
        <v>1548</v>
      </c>
      <c r="H30" s="67">
        <f t="shared" si="2"/>
        <v>0.65833333333333333</v>
      </c>
      <c r="I30" s="44">
        <f t="shared" si="14"/>
        <v>0.66180555555555554</v>
      </c>
      <c r="J30" s="45" t="str">
        <f t="shared" si="12"/>
        <v/>
      </c>
      <c r="K30" s="45">
        <f t="shared" si="15"/>
        <v>100.99999999999996</v>
      </c>
      <c r="L30" s="45">
        <f t="shared" si="16"/>
        <v>7</v>
      </c>
      <c r="M30" s="54">
        <f t="shared" ca="1" si="17"/>
        <v>843</v>
      </c>
      <c r="N30" s="45">
        <f t="shared" ca="1" si="13"/>
        <v>430</v>
      </c>
      <c r="O30" s="45">
        <f t="shared" si="18"/>
        <v>1.25</v>
      </c>
      <c r="P30" s="46">
        <f t="shared" si="19"/>
        <v>0.19051423432971509</v>
      </c>
      <c r="Q30" s="45">
        <f t="shared" si="20"/>
        <v>50.499999999999979</v>
      </c>
      <c r="R30" s="45">
        <f t="shared" si="21"/>
        <v>51.749999999999979</v>
      </c>
      <c r="S30" s="46">
        <f t="shared" si="22"/>
        <v>50.690514234329697</v>
      </c>
    </row>
    <row r="31" spans="1:19" x14ac:dyDescent="0.25">
      <c r="A31" s="77">
        <v>35719</v>
      </c>
      <c r="B31">
        <v>1249</v>
      </c>
      <c r="D31">
        <v>0.01</v>
      </c>
      <c r="E31">
        <v>1334</v>
      </c>
      <c r="F31" s="67">
        <f t="shared" si="1"/>
        <v>0.56527777777777777</v>
      </c>
      <c r="G31">
        <v>1359</v>
      </c>
      <c r="H31" s="67">
        <f t="shared" si="2"/>
        <v>0.58263888888888882</v>
      </c>
      <c r="I31" s="44" t="str">
        <f t="shared" si="14"/>
        <v/>
      </c>
      <c r="J31" s="45">
        <f t="shared" si="12"/>
        <v>7.000000000000135</v>
      </c>
      <c r="K31" s="45">
        <f t="shared" si="15"/>
        <v>24.999999999999911</v>
      </c>
      <c r="L31" s="45">
        <f t="shared" si="16"/>
        <v>1</v>
      </c>
      <c r="M31" s="54">
        <f t="shared" ca="1" si="17"/>
        <v>1249</v>
      </c>
      <c r="N31" s="45" t="str">
        <f t="shared" si="13"/>
        <v/>
      </c>
      <c r="O31" s="45">
        <f t="shared" si="18"/>
        <v>0.38500000000000745</v>
      </c>
      <c r="P31" s="46">
        <f t="shared" si="19"/>
        <v>0.27361621771210098</v>
      </c>
      <c r="Q31" s="45">
        <f t="shared" si="20"/>
        <v>0.24999999999999911</v>
      </c>
      <c r="R31" s="45">
        <f t="shared" si="21"/>
        <v>0.63500000000000656</v>
      </c>
      <c r="S31" s="46">
        <f t="shared" si="22"/>
        <v>0.5236162177121001</v>
      </c>
    </row>
    <row r="32" spans="1:19" x14ac:dyDescent="0.25">
      <c r="D32">
        <v>0.1</v>
      </c>
      <c r="E32">
        <v>1406</v>
      </c>
      <c r="F32" s="67">
        <f t="shared" si="1"/>
        <v>0.58750000000000002</v>
      </c>
      <c r="G32">
        <v>1416</v>
      </c>
      <c r="H32" s="67">
        <f t="shared" si="2"/>
        <v>0.59444444444444444</v>
      </c>
      <c r="I32" s="44" t="str">
        <f t="shared" si="14"/>
        <v/>
      </c>
      <c r="J32" s="45">
        <f t="shared" si="12"/>
        <v>7.9999999999999716</v>
      </c>
      <c r="K32" s="45">
        <f t="shared" si="15"/>
        <v>9.9999999999999645</v>
      </c>
      <c r="L32" s="45">
        <f t="shared" si="16"/>
        <v>2</v>
      </c>
      <c r="M32" s="54">
        <f t="shared" ca="1" si="17"/>
        <v>1249</v>
      </c>
      <c r="N32" s="45" t="str">
        <f t="shared" si="13"/>
        <v/>
      </c>
      <c r="O32" s="45">
        <f t="shared" si="18"/>
        <v>0.43999999999999845</v>
      </c>
      <c r="P32" s="46">
        <f t="shared" si="19"/>
        <v>0.31270424881382253</v>
      </c>
      <c r="Q32" s="45">
        <f t="shared" si="20"/>
        <v>0.99999999999999645</v>
      </c>
      <c r="R32" s="45">
        <f t="shared" si="21"/>
        <v>1.4399999999999948</v>
      </c>
      <c r="S32" s="46">
        <f t="shared" si="22"/>
        <v>1.312704248813819</v>
      </c>
    </row>
    <row r="33" spans="1:19" x14ac:dyDescent="0.25">
      <c r="D33">
        <v>0.01</v>
      </c>
      <c r="E33">
        <v>1424</v>
      </c>
      <c r="F33" s="67">
        <f t="shared" si="1"/>
        <v>0.6</v>
      </c>
      <c r="G33">
        <v>1429</v>
      </c>
      <c r="H33" s="67">
        <f t="shared" si="2"/>
        <v>0.60347222222222219</v>
      </c>
      <c r="I33" s="44" t="str">
        <f t="shared" ref="I33:I94" si="23">IF(OR(A34&lt;&gt;"",D34=""),H33+TIME(0,5,0),"")</f>
        <v/>
      </c>
      <c r="J33" s="45">
        <f t="shared" ref="J33:J94" si="24">IF(AND(OR(AND(A33&lt;&gt;"",A34=""),AND(A33="",A34="")),D34&lt;&gt;""),(F34-H33)*1440,"")</f>
        <v>14.999999999999947</v>
      </c>
      <c r="K33" s="45">
        <f t="shared" ref="K33:K94" si="25">(H33-F33)*1440</f>
        <v>4.9999999999999822</v>
      </c>
      <c r="L33" s="45">
        <f t="shared" ref="L33:L94" si="26">IF(A33&lt;&gt;"",1,L32+1)</f>
        <v>3</v>
      </c>
      <c r="M33" s="54">
        <f t="shared" ref="M33:M94" ca="1" si="27">OFFSET(B33,-L33+1,0)</f>
        <v>1249</v>
      </c>
      <c r="N33" s="45" t="str">
        <f t="shared" ref="N33:N94" si="28">IF(I33&lt;&gt;"",(I33-VALUE(CONCATENATE(LEFT(M33,LEN(M33)-2),":",RIGHT(M33,2))))*1440,"")</f>
        <v/>
      </c>
      <c r="O33" s="45">
        <f t="shared" ref="O33:O94" si="29">IF(J33&lt;&gt;"",(D33+D34)*J33/2,D33*5/2)</f>
        <v>3.8249999999999864</v>
      </c>
      <c r="P33" s="46">
        <f t="shared" ref="P33:P94" si="30">IF(J33&lt;&gt;"",(D34-D33)*J33/LN((D34+0.000001)/(D33+0.000001)),-5*(D33-0.000001)/(LN(1/D33)-13.8155))</f>
        <v>1.8788703721086737</v>
      </c>
      <c r="Q33" s="45">
        <f t="shared" ref="Q33:Q94" si="31">(D33*K33)</f>
        <v>4.9999999999999822E-2</v>
      </c>
      <c r="R33" s="45">
        <f t="shared" ref="R33:R94" si="32">O33+Q33</f>
        <v>3.8749999999999862</v>
      </c>
      <c r="S33" s="46">
        <f t="shared" ref="S33:S94" si="33">P33+Q33</f>
        <v>1.9288703721086735</v>
      </c>
    </row>
    <row r="34" spans="1:19" x14ac:dyDescent="0.25">
      <c r="D34">
        <v>0.5</v>
      </c>
      <c r="E34">
        <v>1444</v>
      </c>
      <c r="F34" s="67">
        <f t="shared" si="1"/>
        <v>0.61388888888888882</v>
      </c>
      <c r="G34">
        <v>1538</v>
      </c>
      <c r="H34" s="67">
        <f t="shared" si="2"/>
        <v>0.65138888888888891</v>
      </c>
      <c r="I34" s="44">
        <f t="shared" si="23"/>
        <v>0.65486111111111112</v>
      </c>
      <c r="J34" s="45" t="str">
        <f t="shared" si="24"/>
        <v/>
      </c>
      <c r="K34" s="45">
        <f t="shared" si="25"/>
        <v>54.000000000000128</v>
      </c>
      <c r="L34" s="45">
        <f t="shared" si="26"/>
        <v>4</v>
      </c>
      <c r="M34" s="54">
        <f t="shared" ca="1" si="27"/>
        <v>1249</v>
      </c>
      <c r="N34" s="45">
        <f t="shared" ca="1" si="28"/>
        <v>174.00000000000003</v>
      </c>
      <c r="O34" s="45">
        <f t="shared" si="29"/>
        <v>1.25</v>
      </c>
      <c r="P34" s="46">
        <f t="shared" si="30"/>
        <v>0.19051423432971509</v>
      </c>
      <c r="Q34" s="45">
        <f t="shared" si="31"/>
        <v>27.000000000000064</v>
      </c>
      <c r="R34" s="45">
        <f t="shared" si="32"/>
        <v>28.250000000000064</v>
      </c>
      <c r="S34" s="46">
        <f t="shared" si="33"/>
        <v>27.190514234329779</v>
      </c>
    </row>
    <row r="35" spans="1:19" x14ac:dyDescent="0.25">
      <c r="A35" s="77">
        <v>35720</v>
      </c>
      <c r="B35">
        <v>1437</v>
      </c>
      <c r="D35">
        <v>0.01</v>
      </c>
      <c r="E35">
        <v>1619</v>
      </c>
      <c r="F35" s="67">
        <f t="shared" si="1"/>
        <v>0.67986111111111114</v>
      </c>
      <c r="G35">
        <v>1629</v>
      </c>
      <c r="H35" s="67">
        <f t="shared" si="2"/>
        <v>0.68680555555555556</v>
      </c>
      <c r="I35" s="44" t="str">
        <f t="shared" si="23"/>
        <v/>
      </c>
      <c r="J35" s="45">
        <f t="shared" si="24"/>
        <v>7.9999999999999716</v>
      </c>
      <c r="K35" s="45">
        <f t="shared" si="25"/>
        <v>9.9999999999999645</v>
      </c>
      <c r="L35" s="45">
        <f t="shared" si="26"/>
        <v>1</v>
      </c>
      <c r="M35" s="54">
        <f t="shared" ca="1" si="27"/>
        <v>1437</v>
      </c>
      <c r="N35" s="45" t="str">
        <f t="shared" si="28"/>
        <v/>
      </c>
      <c r="O35" s="45">
        <f t="shared" si="29"/>
        <v>0.11999999999999957</v>
      </c>
      <c r="P35" s="46">
        <f t="shared" si="30"/>
        <v>0.11542392872318794</v>
      </c>
      <c r="Q35" s="45">
        <f t="shared" si="31"/>
        <v>9.9999999999999645E-2</v>
      </c>
      <c r="R35" s="45">
        <f t="shared" si="32"/>
        <v>0.2199999999999992</v>
      </c>
      <c r="S35" s="46">
        <f t="shared" si="33"/>
        <v>0.21542392872318758</v>
      </c>
    </row>
    <row r="36" spans="1:19" x14ac:dyDescent="0.25">
      <c r="D36">
        <v>0.02</v>
      </c>
      <c r="E36">
        <v>1637</v>
      </c>
      <c r="F36" s="67">
        <f t="shared" si="1"/>
        <v>0.69236111111111109</v>
      </c>
      <c r="G36">
        <v>1644</v>
      </c>
      <c r="H36" s="67">
        <f t="shared" si="2"/>
        <v>0.6972222222222223</v>
      </c>
      <c r="I36" s="44">
        <f t="shared" si="23"/>
        <v>0.70069444444444451</v>
      </c>
      <c r="J36" s="45" t="str">
        <f t="shared" si="24"/>
        <v/>
      </c>
      <c r="K36" s="45">
        <f t="shared" si="25"/>
        <v>7.000000000000135</v>
      </c>
      <c r="L36" s="45">
        <f t="shared" si="26"/>
        <v>2</v>
      </c>
      <c r="M36" s="54">
        <f t="shared" ca="1" si="27"/>
        <v>1437</v>
      </c>
      <c r="N36" s="45">
        <f t="shared" ca="1" si="28"/>
        <v>132</v>
      </c>
      <c r="O36" s="45">
        <f t="shared" si="29"/>
        <v>0.05</v>
      </c>
      <c r="P36" s="46">
        <f t="shared" si="30"/>
        <v>1.0096958881694557E-2</v>
      </c>
      <c r="Q36" s="45">
        <f t="shared" si="31"/>
        <v>0.14000000000000271</v>
      </c>
      <c r="R36" s="45">
        <f t="shared" si="32"/>
        <v>0.19000000000000272</v>
      </c>
      <c r="S36" s="46">
        <f t="shared" si="33"/>
        <v>0.15009695888169727</v>
      </c>
    </row>
    <row r="37" spans="1:19" x14ac:dyDescent="0.25">
      <c r="A37" s="77">
        <v>35724</v>
      </c>
      <c r="B37">
        <v>1233</v>
      </c>
      <c r="D37">
        <v>0.01</v>
      </c>
      <c r="E37">
        <v>1357</v>
      </c>
      <c r="F37" s="67">
        <f t="shared" si="1"/>
        <v>0.58124999999999993</v>
      </c>
      <c r="G37">
        <v>1400</v>
      </c>
      <c r="H37" s="67">
        <f t="shared" si="2"/>
        <v>0.58333333333333337</v>
      </c>
      <c r="I37" s="44" t="str">
        <f t="shared" si="23"/>
        <v/>
      </c>
      <c r="J37" s="45">
        <f t="shared" si="24"/>
        <v>10.999999999999961</v>
      </c>
      <c r="K37" s="45">
        <f t="shared" si="25"/>
        <v>3.0000000000001492</v>
      </c>
      <c r="L37" s="45">
        <f t="shared" si="26"/>
        <v>1</v>
      </c>
      <c r="M37" s="54">
        <f t="shared" ca="1" si="27"/>
        <v>1233</v>
      </c>
      <c r="N37" s="45" t="str">
        <f t="shared" si="28"/>
        <v/>
      </c>
      <c r="O37" s="45">
        <f t="shared" si="29"/>
        <v>0.1649999999999994</v>
      </c>
      <c r="P37" s="46">
        <f t="shared" si="30"/>
        <v>0.15870790199438339</v>
      </c>
      <c r="Q37" s="45">
        <f t="shared" si="31"/>
        <v>3.0000000000001494E-2</v>
      </c>
      <c r="R37" s="45">
        <f t="shared" si="32"/>
        <v>0.19500000000000089</v>
      </c>
      <c r="S37" s="46">
        <f t="shared" si="33"/>
        <v>0.18870790199438489</v>
      </c>
    </row>
    <row r="38" spans="1:19" x14ac:dyDescent="0.25">
      <c r="D38">
        <v>0.02</v>
      </c>
      <c r="E38">
        <v>1411</v>
      </c>
      <c r="F38" s="67">
        <f t="shared" si="1"/>
        <v>0.59097222222222223</v>
      </c>
      <c r="G38">
        <v>1415</v>
      </c>
      <c r="H38" s="67">
        <f t="shared" si="2"/>
        <v>0.59375</v>
      </c>
      <c r="I38" s="44">
        <f t="shared" si="23"/>
        <v>0.59722222222222221</v>
      </c>
      <c r="J38" s="45" t="str">
        <f t="shared" si="24"/>
        <v/>
      </c>
      <c r="K38" s="45">
        <f t="shared" si="25"/>
        <v>3.9999999999999858</v>
      </c>
      <c r="L38" s="45">
        <f t="shared" si="26"/>
        <v>2</v>
      </c>
      <c r="M38" s="54">
        <f t="shared" ca="1" si="27"/>
        <v>1233</v>
      </c>
      <c r="N38" s="45">
        <f t="shared" ca="1" si="28"/>
        <v>106.99999999999994</v>
      </c>
      <c r="O38" s="45">
        <f t="shared" si="29"/>
        <v>0.05</v>
      </c>
      <c r="P38" s="46">
        <f t="shared" si="30"/>
        <v>1.0096958881694557E-2</v>
      </c>
      <c r="Q38" s="45">
        <f t="shared" si="31"/>
        <v>7.9999999999999724E-2</v>
      </c>
      <c r="R38" s="45">
        <f t="shared" si="32"/>
        <v>0.12999999999999973</v>
      </c>
      <c r="S38" s="46">
        <f t="shared" si="33"/>
        <v>9.0096958881694278E-2</v>
      </c>
    </row>
    <row r="39" spans="1:19" x14ac:dyDescent="0.25">
      <c r="A39" s="77">
        <v>35724</v>
      </c>
      <c r="B39">
        <v>1434</v>
      </c>
      <c r="D39">
        <v>0.01</v>
      </c>
      <c r="E39">
        <v>1545</v>
      </c>
      <c r="F39" s="67">
        <f t="shared" si="1"/>
        <v>0.65625</v>
      </c>
      <c r="G39">
        <v>1550</v>
      </c>
      <c r="H39" s="67">
        <f t="shared" si="2"/>
        <v>0.65972222222222221</v>
      </c>
      <c r="I39" s="44" t="str">
        <f t="shared" si="23"/>
        <v/>
      </c>
      <c r="J39" s="45">
        <f t="shared" si="24"/>
        <v>5.9999999999999787</v>
      </c>
      <c r="K39" s="45">
        <f t="shared" si="25"/>
        <v>4.9999999999999822</v>
      </c>
      <c r="L39" s="45">
        <f t="shared" si="26"/>
        <v>1</v>
      </c>
      <c r="M39" s="54">
        <f t="shared" ca="1" si="27"/>
        <v>1434</v>
      </c>
      <c r="N39" s="45" t="str">
        <f t="shared" si="28"/>
        <v/>
      </c>
      <c r="O39" s="45">
        <f t="shared" si="29"/>
        <v>0.32999999999999885</v>
      </c>
      <c r="P39" s="46">
        <f t="shared" si="30"/>
        <v>0.23452818661036695</v>
      </c>
      <c r="Q39" s="45">
        <f t="shared" si="31"/>
        <v>4.9999999999999822E-2</v>
      </c>
      <c r="R39" s="45">
        <f t="shared" si="32"/>
        <v>0.37999999999999867</v>
      </c>
      <c r="S39" s="46">
        <f t="shared" si="33"/>
        <v>0.28452818661036677</v>
      </c>
    </row>
    <row r="40" spans="1:19" x14ac:dyDescent="0.25">
      <c r="D40">
        <v>0.1</v>
      </c>
      <c r="E40">
        <v>1556</v>
      </c>
      <c r="F40" s="67">
        <f t="shared" si="1"/>
        <v>0.66388888888888886</v>
      </c>
      <c r="G40">
        <v>1607</v>
      </c>
      <c r="H40" s="67">
        <f t="shared" si="2"/>
        <v>0.67152777777777783</v>
      </c>
      <c r="I40" s="44" t="str">
        <f t="shared" si="23"/>
        <v/>
      </c>
      <c r="J40" s="45">
        <f t="shared" si="24"/>
        <v>10.999999999999961</v>
      </c>
      <c r="K40" s="45">
        <f t="shared" si="25"/>
        <v>11.000000000000121</v>
      </c>
      <c r="L40" s="45">
        <f t="shared" si="26"/>
        <v>2</v>
      </c>
      <c r="M40" s="54">
        <f t="shared" ca="1" si="27"/>
        <v>1434</v>
      </c>
      <c r="N40" s="45" t="str">
        <f t="shared" si="28"/>
        <v/>
      </c>
      <c r="O40" s="45">
        <f t="shared" si="29"/>
        <v>55.549999999999798</v>
      </c>
      <c r="P40" s="46">
        <f t="shared" si="30"/>
        <v>23.647385375523708</v>
      </c>
      <c r="Q40" s="45">
        <f t="shared" si="31"/>
        <v>1.1000000000000121</v>
      </c>
      <c r="R40" s="45">
        <f t="shared" si="32"/>
        <v>56.649999999999807</v>
      </c>
      <c r="S40" s="46">
        <f t="shared" si="33"/>
        <v>24.74738537552372</v>
      </c>
    </row>
    <row r="41" spans="1:19" x14ac:dyDescent="0.25">
      <c r="D41">
        <v>10</v>
      </c>
      <c r="E41">
        <v>1618</v>
      </c>
      <c r="F41" s="67">
        <f t="shared" si="1"/>
        <v>0.6791666666666667</v>
      </c>
      <c r="G41">
        <v>1623</v>
      </c>
      <c r="H41" s="67">
        <f t="shared" si="2"/>
        <v>0.68263888888888891</v>
      </c>
      <c r="I41" s="44" t="str">
        <f t="shared" si="23"/>
        <v/>
      </c>
      <c r="J41" s="45">
        <f t="shared" si="24"/>
        <v>13.000000000000114</v>
      </c>
      <c r="K41" s="45">
        <f t="shared" si="25"/>
        <v>4.9999999999999822</v>
      </c>
      <c r="L41" s="45">
        <f t="shared" si="26"/>
        <v>3</v>
      </c>
      <c r="M41" s="54">
        <f t="shared" ca="1" si="27"/>
        <v>1434</v>
      </c>
      <c r="N41" s="45" t="str">
        <f t="shared" si="28"/>
        <v/>
      </c>
      <c r="O41" s="45">
        <f t="shared" si="29"/>
        <v>715.00000000000625</v>
      </c>
      <c r="P41" s="46">
        <f t="shared" si="30"/>
        <v>508.12456368762042</v>
      </c>
      <c r="Q41" s="45">
        <f t="shared" si="31"/>
        <v>49.999999999999822</v>
      </c>
      <c r="R41" s="45">
        <f t="shared" si="32"/>
        <v>765.00000000000603</v>
      </c>
      <c r="S41" s="46">
        <f t="shared" si="33"/>
        <v>558.12456368762025</v>
      </c>
    </row>
    <row r="42" spans="1:19" x14ac:dyDescent="0.25">
      <c r="D42">
        <v>100</v>
      </c>
      <c r="E42">
        <v>1636</v>
      </c>
      <c r="F42" s="67">
        <f t="shared" si="1"/>
        <v>0.69166666666666676</v>
      </c>
      <c r="G42">
        <v>1644</v>
      </c>
      <c r="H42" s="67">
        <f t="shared" si="2"/>
        <v>0.6972222222222223</v>
      </c>
      <c r="I42" s="44">
        <f t="shared" si="23"/>
        <v>0.70069444444444451</v>
      </c>
      <c r="J42" s="45" t="str">
        <f t="shared" si="24"/>
        <v/>
      </c>
      <c r="K42" s="45">
        <f t="shared" si="25"/>
        <v>7.9999999999999716</v>
      </c>
      <c r="L42" s="45">
        <f t="shared" si="26"/>
        <v>4</v>
      </c>
      <c r="M42" s="54">
        <f t="shared" ca="1" si="27"/>
        <v>1434</v>
      </c>
      <c r="N42" s="45">
        <f t="shared" ca="1" si="28"/>
        <v>135.00000000000017</v>
      </c>
      <c r="O42" s="45">
        <f t="shared" si="29"/>
        <v>250</v>
      </c>
      <c r="P42" s="46">
        <f t="shared" si="30"/>
        <v>27.143420404993254</v>
      </c>
      <c r="Q42" s="45">
        <f t="shared" si="31"/>
        <v>799.99999999999716</v>
      </c>
      <c r="R42" s="45">
        <f t="shared" si="32"/>
        <v>1049.9999999999973</v>
      </c>
      <c r="S42" s="46">
        <f t="shared" si="33"/>
        <v>827.14342040499037</v>
      </c>
    </row>
    <row r="43" spans="1:19" x14ac:dyDescent="0.25">
      <c r="A43" s="77">
        <v>35725</v>
      </c>
      <c r="B43">
        <v>1305</v>
      </c>
      <c r="D43">
        <v>0.01</v>
      </c>
      <c r="E43">
        <v>1344</v>
      </c>
      <c r="F43" s="67">
        <f t="shared" si="1"/>
        <v>0.57222222222222219</v>
      </c>
      <c r="G43">
        <v>1346</v>
      </c>
      <c r="H43" s="67">
        <f t="shared" si="2"/>
        <v>0.57361111111111118</v>
      </c>
      <c r="I43" s="44" t="str">
        <f t="shared" si="23"/>
        <v/>
      </c>
      <c r="J43" s="45">
        <f t="shared" si="24"/>
        <v>6.9999999999998153</v>
      </c>
      <c r="K43" s="45">
        <f t="shared" si="25"/>
        <v>2.0000000000001528</v>
      </c>
      <c r="L43" s="45">
        <f t="shared" si="26"/>
        <v>1</v>
      </c>
      <c r="M43" s="54">
        <f t="shared" ca="1" si="27"/>
        <v>1305</v>
      </c>
      <c r="N43" s="45" t="str">
        <f t="shared" si="28"/>
        <v/>
      </c>
      <c r="O43" s="45">
        <f t="shared" si="29"/>
        <v>0.38499999999998985</v>
      </c>
      <c r="P43" s="46">
        <f t="shared" si="30"/>
        <v>0.27361621771208849</v>
      </c>
      <c r="Q43" s="45">
        <f t="shared" si="31"/>
        <v>2.0000000000001527E-2</v>
      </c>
      <c r="R43" s="45">
        <f t="shared" si="32"/>
        <v>0.40499999999999137</v>
      </c>
      <c r="S43" s="46">
        <f t="shared" si="33"/>
        <v>0.29361621771209001</v>
      </c>
    </row>
    <row r="44" spans="1:19" x14ac:dyDescent="0.25">
      <c r="D44">
        <v>0.1</v>
      </c>
      <c r="E44">
        <v>1353</v>
      </c>
      <c r="F44" s="67">
        <f t="shared" si="1"/>
        <v>0.57847222222222217</v>
      </c>
      <c r="G44">
        <v>1601</v>
      </c>
      <c r="H44" s="67">
        <f t="shared" si="2"/>
        <v>0.66736111111111107</v>
      </c>
      <c r="I44" s="44">
        <f t="shared" si="23"/>
        <v>0.67083333333333328</v>
      </c>
      <c r="J44" s="45" t="str">
        <f t="shared" si="24"/>
        <v/>
      </c>
      <c r="K44" s="45">
        <f t="shared" si="25"/>
        <v>128.00000000000003</v>
      </c>
      <c r="L44" s="45">
        <f t="shared" si="26"/>
        <v>2</v>
      </c>
      <c r="M44" s="54">
        <f t="shared" ca="1" si="27"/>
        <v>1305</v>
      </c>
      <c r="N44" s="45">
        <f t="shared" ca="1" si="28"/>
        <v>180.99999999999983</v>
      </c>
      <c r="O44" s="45">
        <f t="shared" si="29"/>
        <v>0.25</v>
      </c>
      <c r="P44" s="46">
        <f t="shared" si="30"/>
        <v>4.342905372259271E-2</v>
      </c>
      <c r="Q44" s="45">
        <f t="shared" si="31"/>
        <v>12.800000000000004</v>
      </c>
      <c r="R44" s="45">
        <f t="shared" si="32"/>
        <v>13.050000000000004</v>
      </c>
      <c r="S44" s="46">
        <f t="shared" si="33"/>
        <v>12.843429053722597</v>
      </c>
    </row>
    <row r="45" spans="1:19" x14ac:dyDescent="0.25">
      <c r="A45" s="77">
        <v>35726</v>
      </c>
      <c r="B45">
        <v>1305</v>
      </c>
      <c r="D45">
        <v>0.01</v>
      </c>
      <c r="E45">
        <v>1435</v>
      </c>
      <c r="F45" s="67">
        <f t="shared" si="1"/>
        <v>0.60763888888888895</v>
      </c>
      <c r="G45">
        <v>1436</v>
      </c>
      <c r="H45" s="67">
        <f t="shared" si="2"/>
        <v>0.60833333333333328</v>
      </c>
      <c r="I45" s="44" t="str">
        <f t="shared" si="23"/>
        <v/>
      </c>
      <c r="J45" s="45">
        <f t="shared" si="24"/>
        <v>7.000000000000135</v>
      </c>
      <c r="K45" s="45">
        <f t="shared" si="25"/>
        <v>0.99999999999983658</v>
      </c>
      <c r="L45" s="45">
        <f t="shared" si="26"/>
        <v>1</v>
      </c>
      <c r="M45" s="54">
        <f t="shared" ca="1" si="27"/>
        <v>1305</v>
      </c>
      <c r="N45" s="45" t="str">
        <f t="shared" si="28"/>
        <v/>
      </c>
      <c r="O45" s="45">
        <f t="shared" si="29"/>
        <v>0.38500000000000745</v>
      </c>
      <c r="P45" s="46">
        <f t="shared" si="30"/>
        <v>0.27361621771210098</v>
      </c>
      <c r="Q45" s="45">
        <f t="shared" si="31"/>
        <v>9.9999999999983661E-3</v>
      </c>
      <c r="R45" s="45">
        <f t="shared" si="32"/>
        <v>0.39500000000000579</v>
      </c>
      <c r="S45" s="46">
        <f t="shared" si="33"/>
        <v>0.28361621771209933</v>
      </c>
    </row>
    <row r="46" spans="1:19" x14ac:dyDescent="0.25">
      <c r="D46">
        <v>0.1</v>
      </c>
      <c r="E46">
        <v>1443</v>
      </c>
      <c r="F46" s="67">
        <f t="shared" si="1"/>
        <v>0.61319444444444449</v>
      </c>
      <c r="G46">
        <v>1546</v>
      </c>
      <c r="H46" s="67">
        <f t="shared" si="2"/>
        <v>0.65694444444444444</v>
      </c>
      <c r="I46" s="44" t="str">
        <f t="shared" si="23"/>
        <v/>
      </c>
      <c r="J46" s="45">
        <f t="shared" si="24"/>
        <v>16.000000000000103</v>
      </c>
      <c r="K46" s="45">
        <f t="shared" si="25"/>
        <v>62.999999999999936</v>
      </c>
      <c r="L46" s="45">
        <f t="shared" si="26"/>
        <v>2</v>
      </c>
      <c r="M46" s="54">
        <f t="shared" ca="1" si="27"/>
        <v>1305</v>
      </c>
      <c r="N46" s="45" t="str">
        <f t="shared" si="28"/>
        <v/>
      </c>
      <c r="O46" s="45">
        <f t="shared" si="29"/>
        <v>800.80000000000507</v>
      </c>
      <c r="P46" s="46">
        <f t="shared" si="30"/>
        <v>231.39243459626269</v>
      </c>
      <c r="Q46" s="45">
        <f t="shared" si="31"/>
        <v>6.2999999999999936</v>
      </c>
      <c r="R46" s="45">
        <f t="shared" si="32"/>
        <v>807.10000000000502</v>
      </c>
      <c r="S46" s="46">
        <f t="shared" si="33"/>
        <v>237.69243459626267</v>
      </c>
    </row>
    <row r="47" spans="1:19" x14ac:dyDescent="0.25">
      <c r="D47">
        <v>100</v>
      </c>
      <c r="E47">
        <v>1602</v>
      </c>
      <c r="F47" s="67">
        <f t="shared" si="1"/>
        <v>0.66805555555555562</v>
      </c>
      <c r="G47">
        <v>1619</v>
      </c>
      <c r="H47" s="67">
        <f t="shared" si="2"/>
        <v>0.67986111111111114</v>
      </c>
      <c r="I47" s="44">
        <f t="shared" si="23"/>
        <v>0.68333333333333335</v>
      </c>
      <c r="J47" s="45" t="str">
        <f t="shared" si="24"/>
        <v/>
      </c>
      <c r="K47" s="45">
        <f t="shared" si="25"/>
        <v>16.99999999999994</v>
      </c>
      <c r="L47" s="45">
        <f t="shared" si="26"/>
        <v>3</v>
      </c>
      <c r="M47" s="54">
        <f t="shared" ca="1" si="27"/>
        <v>1305</v>
      </c>
      <c r="N47" s="45">
        <f t="shared" ca="1" si="28"/>
        <v>198.99999999999994</v>
      </c>
      <c r="O47" s="45">
        <f t="shared" si="29"/>
        <v>250</v>
      </c>
      <c r="P47" s="46">
        <f t="shared" si="30"/>
        <v>27.143420404993254</v>
      </c>
      <c r="Q47" s="45">
        <f t="shared" si="31"/>
        <v>1699.9999999999939</v>
      </c>
      <c r="R47" s="45">
        <f t="shared" si="32"/>
        <v>1949.9999999999939</v>
      </c>
      <c r="S47" s="46">
        <f t="shared" si="33"/>
        <v>1727.1434204049872</v>
      </c>
    </row>
    <row r="48" spans="1:19" x14ac:dyDescent="0.25">
      <c r="A48" s="77">
        <v>35727</v>
      </c>
      <c r="B48">
        <v>1437</v>
      </c>
      <c r="D48">
        <v>0.01</v>
      </c>
      <c r="E48">
        <v>1546</v>
      </c>
      <c r="F48" s="67">
        <f t="shared" si="1"/>
        <v>0.65694444444444444</v>
      </c>
      <c r="G48">
        <v>1554</v>
      </c>
      <c r="H48" s="67">
        <f t="shared" si="2"/>
        <v>0.66249999999999998</v>
      </c>
      <c r="I48" s="44" t="str">
        <f t="shared" si="23"/>
        <v/>
      </c>
      <c r="J48" s="45">
        <f t="shared" si="24"/>
        <v>5.9999999999999787</v>
      </c>
      <c r="K48" s="45">
        <f t="shared" si="25"/>
        <v>7.9999999999999716</v>
      </c>
      <c r="L48" s="45">
        <f t="shared" si="26"/>
        <v>1</v>
      </c>
      <c r="M48" s="54">
        <f t="shared" ca="1" si="27"/>
        <v>1437</v>
      </c>
      <c r="N48" s="45" t="str">
        <f t="shared" si="28"/>
        <v/>
      </c>
      <c r="O48" s="45">
        <f t="shared" si="29"/>
        <v>8.9999999999999677E-2</v>
      </c>
      <c r="P48" s="46">
        <f t="shared" si="30"/>
        <v>8.6567946542390944E-2</v>
      </c>
      <c r="Q48" s="45">
        <f t="shared" si="31"/>
        <v>7.9999999999999724E-2</v>
      </c>
      <c r="R48" s="45">
        <f t="shared" si="32"/>
        <v>0.1699999999999994</v>
      </c>
      <c r="S48" s="46">
        <f t="shared" si="33"/>
        <v>0.16656794654239065</v>
      </c>
    </row>
    <row r="49" spans="1:19" x14ac:dyDescent="0.25">
      <c r="D49">
        <v>0.02</v>
      </c>
      <c r="E49">
        <v>1600</v>
      </c>
      <c r="F49" s="67">
        <f t="shared" si="1"/>
        <v>0.66666666666666663</v>
      </c>
      <c r="G49">
        <v>1605</v>
      </c>
      <c r="H49" s="67">
        <f t="shared" si="2"/>
        <v>0.67013888888888884</v>
      </c>
      <c r="I49" s="44">
        <f t="shared" si="23"/>
        <v>0.67361111111111105</v>
      </c>
      <c r="J49" s="45" t="str">
        <f t="shared" si="24"/>
        <v/>
      </c>
      <c r="K49" s="45">
        <f t="shared" si="25"/>
        <v>4.9999999999999822</v>
      </c>
      <c r="L49" s="45">
        <f t="shared" si="26"/>
        <v>2</v>
      </c>
      <c r="M49" s="54">
        <f t="shared" ca="1" si="27"/>
        <v>1437</v>
      </c>
      <c r="N49" s="45">
        <f t="shared" ca="1" si="28"/>
        <v>92.999999999999829</v>
      </c>
      <c r="O49" s="45">
        <f t="shared" si="29"/>
        <v>0.05</v>
      </c>
      <c r="P49" s="46">
        <f t="shared" si="30"/>
        <v>1.0096958881694557E-2</v>
      </c>
      <c r="Q49" s="45">
        <f t="shared" si="31"/>
        <v>9.9999999999999645E-2</v>
      </c>
      <c r="R49" s="45">
        <f t="shared" si="32"/>
        <v>0.14999999999999963</v>
      </c>
      <c r="S49" s="46">
        <f t="shared" si="33"/>
        <v>0.1100969588816942</v>
      </c>
    </row>
    <row r="50" spans="1:19" x14ac:dyDescent="0.25">
      <c r="A50" s="77">
        <v>35731</v>
      </c>
      <c r="B50">
        <v>801</v>
      </c>
      <c r="D50">
        <v>0.01</v>
      </c>
      <c r="E50">
        <v>855</v>
      </c>
      <c r="F50" s="67">
        <f t="shared" si="1"/>
        <v>0.37152777777777773</v>
      </c>
      <c r="G50">
        <v>858</v>
      </c>
      <c r="H50" s="67">
        <f t="shared" si="2"/>
        <v>0.37361111111111112</v>
      </c>
      <c r="I50" s="44" t="str">
        <f t="shared" si="23"/>
        <v/>
      </c>
      <c r="J50" s="45">
        <f t="shared" si="24"/>
        <v>13.000000000000034</v>
      </c>
      <c r="K50" s="45">
        <f t="shared" si="25"/>
        <v>3.0000000000000693</v>
      </c>
      <c r="L50" s="45">
        <f t="shared" si="26"/>
        <v>1</v>
      </c>
      <c r="M50" s="54">
        <f t="shared" ca="1" si="27"/>
        <v>801</v>
      </c>
      <c r="N50" s="45" t="str">
        <f t="shared" si="28"/>
        <v/>
      </c>
      <c r="O50" s="45">
        <f t="shared" si="29"/>
        <v>13.065000000000033</v>
      </c>
      <c r="P50" s="46">
        <f t="shared" si="30"/>
        <v>4.8827739113800535</v>
      </c>
      <c r="Q50" s="45">
        <f t="shared" si="31"/>
        <v>3.0000000000000693E-2</v>
      </c>
      <c r="R50" s="45">
        <f t="shared" si="32"/>
        <v>13.095000000000034</v>
      </c>
      <c r="S50" s="46">
        <f t="shared" si="33"/>
        <v>4.9127739113800537</v>
      </c>
    </row>
    <row r="51" spans="1:19" x14ac:dyDescent="0.25">
      <c r="D51">
        <v>2</v>
      </c>
      <c r="E51">
        <v>911</v>
      </c>
      <c r="F51" s="67">
        <f t="shared" si="1"/>
        <v>0.38263888888888892</v>
      </c>
      <c r="G51">
        <v>943</v>
      </c>
      <c r="H51" s="67">
        <f t="shared" si="2"/>
        <v>0.40486111111111112</v>
      </c>
      <c r="I51" s="44" t="str">
        <f t="shared" si="23"/>
        <v/>
      </c>
      <c r="J51" s="45">
        <f t="shared" si="24"/>
        <v>9.000000000000048</v>
      </c>
      <c r="K51" s="45">
        <f t="shared" si="25"/>
        <v>31.999999999999964</v>
      </c>
      <c r="L51" s="45">
        <f t="shared" si="26"/>
        <v>2</v>
      </c>
      <c r="M51" s="54">
        <f t="shared" ca="1" si="27"/>
        <v>801</v>
      </c>
      <c r="N51" s="45" t="str">
        <f t="shared" si="28"/>
        <v/>
      </c>
      <c r="O51" s="45">
        <f t="shared" si="29"/>
        <v>99.000000000000526</v>
      </c>
      <c r="P51" s="46">
        <f t="shared" si="30"/>
        <v>70.355719818118786</v>
      </c>
      <c r="Q51" s="45">
        <f t="shared" si="31"/>
        <v>63.999999999999929</v>
      </c>
      <c r="R51" s="45">
        <f t="shared" si="32"/>
        <v>163.00000000000045</v>
      </c>
      <c r="S51" s="46">
        <f t="shared" si="33"/>
        <v>134.3557198181187</v>
      </c>
    </row>
    <row r="52" spans="1:19" x14ac:dyDescent="0.25">
      <c r="D52">
        <v>20</v>
      </c>
      <c r="E52">
        <v>952</v>
      </c>
      <c r="F52" s="67">
        <f t="shared" si="1"/>
        <v>0.41111111111111115</v>
      </c>
      <c r="G52">
        <v>1136</v>
      </c>
      <c r="H52" s="67">
        <f t="shared" si="2"/>
        <v>0.48333333333333334</v>
      </c>
      <c r="I52" s="44" t="str">
        <f t="shared" si="23"/>
        <v/>
      </c>
      <c r="J52" s="45">
        <f t="shared" si="24"/>
        <v>7.9999999999999716</v>
      </c>
      <c r="K52" s="45">
        <f t="shared" si="25"/>
        <v>103.99999999999994</v>
      </c>
      <c r="L52" s="45">
        <f t="shared" si="26"/>
        <v>3</v>
      </c>
      <c r="M52" s="54">
        <f t="shared" ca="1" si="27"/>
        <v>801</v>
      </c>
      <c r="N52" s="45" t="str">
        <f t="shared" si="28"/>
        <v/>
      </c>
      <c r="O52" s="45">
        <f t="shared" si="29"/>
        <v>87.999999999999687</v>
      </c>
      <c r="P52" s="46">
        <f t="shared" si="30"/>
        <v>62.538417616105036</v>
      </c>
      <c r="Q52" s="45">
        <f t="shared" si="31"/>
        <v>2079.9999999999991</v>
      </c>
      <c r="R52" s="45">
        <f t="shared" si="32"/>
        <v>2167.9999999999986</v>
      </c>
      <c r="S52" s="46">
        <f t="shared" si="33"/>
        <v>2142.5384176161042</v>
      </c>
    </row>
    <row r="53" spans="1:19" x14ac:dyDescent="0.25">
      <c r="D53">
        <v>2</v>
      </c>
      <c r="E53">
        <v>1144</v>
      </c>
      <c r="F53" s="67">
        <f t="shared" si="1"/>
        <v>0.48888888888888887</v>
      </c>
      <c r="G53">
        <v>1151</v>
      </c>
      <c r="H53" s="67">
        <f t="shared" si="2"/>
        <v>0.49374999999999997</v>
      </c>
      <c r="I53" s="44">
        <f t="shared" si="23"/>
        <v>0.49722222222222218</v>
      </c>
      <c r="J53" s="45" t="str">
        <f t="shared" si="24"/>
        <v/>
      </c>
      <c r="K53" s="45">
        <f t="shared" si="25"/>
        <v>6.9999999999999751</v>
      </c>
      <c r="L53" s="45">
        <f t="shared" si="26"/>
        <v>4</v>
      </c>
      <c r="M53" s="54">
        <f t="shared" ca="1" si="27"/>
        <v>801</v>
      </c>
      <c r="N53" s="45">
        <f t="shared" ca="1" si="28"/>
        <v>234.99999999999989</v>
      </c>
      <c r="O53" s="45">
        <f t="shared" si="29"/>
        <v>5</v>
      </c>
      <c r="P53" s="46">
        <f t="shared" si="30"/>
        <v>0.68924379203313568</v>
      </c>
      <c r="Q53" s="45">
        <f t="shared" si="31"/>
        <v>13.99999999999995</v>
      </c>
      <c r="R53" s="45">
        <f t="shared" si="32"/>
        <v>18.99999999999995</v>
      </c>
      <c r="S53" s="46">
        <f t="shared" si="33"/>
        <v>14.689243792033086</v>
      </c>
    </row>
    <row r="54" spans="1:19" x14ac:dyDescent="0.25">
      <c r="A54" s="77">
        <v>35731</v>
      </c>
      <c r="B54">
        <v>1234</v>
      </c>
      <c r="D54">
        <v>0.01</v>
      </c>
      <c r="E54">
        <v>1358</v>
      </c>
      <c r="F54" s="67">
        <f t="shared" si="1"/>
        <v>0.58194444444444449</v>
      </c>
      <c r="G54">
        <v>1404</v>
      </c>
      <c r="H54" s="67">
        <f t="shared" si="2"/>
        <v>0.58611111111111114</v>
      </c>
      <c r="I54" s="44" t="str">
        <f t="shared" si="23"/>
        <v/>
      </c>
      <c r="J54" s="45">
        <f t="shared" si="24"/>
        <v>5.9999999999999787</v>
      </c>
      <c r="K54" s="45">
        <f t="shared" si="25"/>
        <v>5.9999999999999787</v>
      </c>
      <c r="L54" s="45">
        <f t="shared" si="26"/>
        <v>1</v>
      </c>
      <c r="M54" s="54">
        <f t="shared" ca="1" si="27"/>
        <v>1234</v>
      </c>
      <c r="N54" s="45" t="str">
        <f t="shared" si="28"/>
        <v/>
      </c>
      <c r="O54" s="45">
        <f t="shared" si="29"/>
        <v>60.029999999999788</v>
      </c>
      <c r="P54" s="46">
        <f t="shared" si="30"/>
        <v>15.779912682974206</v>
      </c>
      <c r="Q54" s="45">
        <f t="shared" si="31"/>
        <v>5.999999999999979E-2</v>
      </c>
      <c r="R54" s="45">
        <f t="shared" si="32"/>
        <v>60.08999999999979</v>
      </c>
      <c r="S54" s="46">
        <f t="shared" si="33"/>
        <v>15.839912682974207</v>
      </c>
    </row>
    <row r="55" spans="1:19" x14ac:dyDescent="0.25">
      <c r="D55">
        <v>20</v>
      </c>
      <c r="E55">
        <v>1410</v>
      </c>
      <c r="F55" s="67">
        <f t="shared" si="1"/>
        <v>0.59027777777777779</v>
      </c>
      <c r="G55">
        <v>1415</v>
      </c>
      <c r="H55" s="67">
        <f t="shared" si="2"/>
        <v>0.59375</v>
      </c>
      <c r="I55" s="44">
        <f t="shared" si="23"/>
        <v>0.59722222222222221</v>
      </c>
      <c r="J55" s="45" t="str">
        <f t="shared" si="24"/>
        <v/>
      </c>
      <c r="K55" s="45">
        <f t="shared" si="25"/>
        <v>4.9999999999999822</v>
      </c>
      <c r="L55" s="45">
        <f t="shared" si="26"/>
        <v>2</v>
      </c>
      <c r="M55" s="54">
        <f t="shared" ca="1" si="27"/>
        <v>1234</v>
      </c>
      <c r="N55" s="45">
        <f t="shared" ca="1" si="28"/>
        <v>105.99999999999994</v>
      </c>
      <c r="O55" s="45">
        <f t="shared" si="29"/>
        <v>50</v>
      </c>
      <c r="P55" s="46">
        <f t="shared" si="30"/>
        <v>5.9484036251947776</v>
      </c>
      <c r="Q55" s="45">
        <f t="shared" si="31"/>
        <v>99.999999999999645</v>
      </c>
      <c r="R55" s="45">
        <f t="shared" si="32"/>
        <v>149.99999999999966</v>
      </c>
      <c r="S55" s="46">
        <f t="shared" si="33"/>
        <v>105.94840362519442</v>
      </c>
    </row>
    <row r="56" spans="1:19" x14ac:dyDescent="0.25">
      <c r="A56" s="77">
        <v>35731</v>
      </c>
      <c r="B56">
        <v>1434</v>
      </c>
      <c r="D56">
        <v>0.01</v>
      </c>
      <c r="E56">
        <v>1539</v>
      </c>
      <c r="F56" s="67">
        <f t="shared" si="1"/>
        <v>0.65208333333333335</v>
      </c>
      <c r="G56">
        <v>1548</v>
      </c>
      <c r="H56" s="67">
        <f t="shared" si="2"/>
        <v>0.65833333333333333</v>
      </c>
      <c r="I56" s="44" t="str">
        <f t="shared" si="23"/>
        <v/>
      </c>
      <c r="J56" s="45">
        <f t="shared" si="24"/>
        <v>9.9999999999999645</v>
      </c>
      <c r="K56" s="45">
        <f t="shared" si="25"/>
        <v>8.999999999999968</v>
      </c>
      <c r="L56" s="45">
        <f t="shared" si="26"/>
        <v>1</v>
      </c>
      <c r="M56" s="54">
        <f t="shared" ca="1" si="27"/>
        <v>1434</v>
      </c>
      <c r="N56" s="45" t="str">
        <f t="shared" si="28"/>
        <v/>
      </c>
      <c r="O56" s="45">
        <f t="shared" si="29"/>
        <v>100.04999999999966</v>
      </c>
      <c r="P56" s="46">
        <f t="shared" si="30"/>
        <v>26.299854471623675</v>
      </c>
      <c r="Q56" s="45">
        <f t="shared" si="31"/>
        <v>8.9999999999999677E-2</v>
      </c>
      <c r="R56" s="45">
        <f t="shared" si="32"/>
        <v>100.13999999999966</v>
      </c>
      <c r="S56" s="46">
        <f t="shared" si="33"/>
        <v>26.389854471623675</v>
      </c>
    </row>
    <row r="57" spans="1:19" x14ac:dyDescent="0.25">
      <c r="D57">
        <v>20</v>
      </c>
      <c r="E57">
        <v>1558</v>
      </c>
      <c r="F57" s="67">
        <f t="shared" si="1"/>
        <v>0.66527777777777775</v>
      </c>
      <c r="G57">
        <v>1605</v>
      </c>
      <c r="H57" s="67">
        <f t="shared" si="2"/>
        <v>0.67013888888888884</v>
      </c>
      <c r="I57" s="44">
        <f t="shared" si="23"/>
        <v>0.67361111111111105</v>
      </c>
      <c r="J57" s="45" t="str">
        <f t="shared" si="24"/>
        <v/>
      </c>
      <c r="K57" s="45">
        <f t="shared" si="25"/>
        <v>6.9999999999999751</v>
      </c>
      <c r="L57" s="45">
        <f t="shared" si="26"/>
        <v>2</v>
      </c>
      <c r="M57" s="54">
        <f t="shared" ca="1" si="27"/>
        <v>1434</v>
      </c>
      <c r="N57" s="45">
        <f t="shared" ca="1" si="28"/>
        <v>95.999999999999972</v>
      </c>
      <c r="O57" s="45">
        <f t="shared" si="29"/>
        <v>50</v>
      </c>
      <c r="P57" s="46">
        <f t="shared" si="30"/>
        <v>5.9484036251947776</v>
      </c>
      <c r="Q57" s="45">
        <f t="shared" si="31"/>
        <v>139.99999999999949</v>
      </c>
      <c r="R57" s="45">
        <f t="shared" si="32"/>
        <v>189.99999999999949</v>
      </c>
      <c r="S57" s="46">
        <f t="shared" si="33"/>
        <v>145.94840362519426</v>
      </c>
    </row>
    <row r="58" spans="1:19" x14ac:dyDescent="0.25">
      <c r="A58" s="77">
        <v>35733</v>
      </c>
      <c r="B58">
        <v>839</v>
      </c>
      <c r="D58">
        <v>0.01</v>
      </c>
      <c r="E58">
        <v>938</v>
      </c>
      <c r="F58" s="67">
        <f t="shared" si="1"/>
        <v>0.40138888888888885</v>
      </c>
      <c r="G58">
        <v>941</v>
      </c>
      <c r="H58" s="67">
        <f t="shared" si="2"/>
        <v>0.40347222222222223</v>
      </c>
      <c r="I58" s="44" t="str">
        <f t="shared" si="23"/>
        <v/>
      </c>
      <c r="J58" s="45">
        <f t="shared" si="24"/>
        <v>13.99999999999995</v>
      </c>
      <c r="K58" s="45">
        <f t="shared" si="25"/>
        <v>3.0000000000000693</v>
      </c>
      <c r="L58" s="45">
        <f t="shared" si="26"/>
        <v>1</v>
      </c>
      <c r="M58" s="54">
        <f t="shared" ca="1" si="27"/>
        <v>839</v>
      </c>
      <c r="N58" s="45" t="str">
        <f t="shared" si="28"/>
        <v/>
      </c>
      <c r="O58" s="45">
        <f t="shared" si="29"/>
        <v>140.06999999999951</v>
      </c>
      <c r="P58" s="46">
        <f t="shared" si="30"/>
        <v>36.819796260273151</v>
      </c>
      <c r="Q58" s="45">
        <f t="shared" si="31"/>
        <v>3.0000000000000693E-2</v>
      </c>
      <c r="R58" s="45">
        <f t="shared" si="32"/>
        <v>140.09999999999951</v>
      </c>
      <c r="S58" s="46">
        <f t="shared" si="33"/>
        <v>36.849796260273152</v>
      </c>
    </row>
    <row r="59" spans="1:19" x14ac:dyDescent="0.25">
      <c r="D59">
        <v>20</v>
      </c>
      <c r="E59">
        <v>955</v>
      </c>
      <c r="F59" s="67">
        <f t="shared" si="1"/>
        <v>0.41319444444444442</v>
      </c>
      <c r="G59">
        <v>1130</v>
      </c>
      <c r="H59" s="67">
        <f t="shared" si="2"/>
        <v>0.47916666666666669</v>
      </c>
      <c r="I59" s="44">
        <f t="shared" si="23"/>
        <v>0.4826388888888889</v>
      </c>
      <c r="J59" s="45" t="str">
        <f t="shared" si="24"/>
        <v/>
      </c>
      <c r="K59" s="45">
        <f t="shared" si="25"/>
        <v>95.000000000000057</v>
      </c>
      <c r="L59" s="45">
        <f t="shared" si="26"/>
        <v>2</v>
      </c>
      <c r="M59" s="54">
        <f t="shared" ca="1" si="27"/>
        <v>839</v>
      </c>
      <c r="N59" s="45">
        <f t="shared" ca="1" si="28"/>
        <v>176</v>
      </c>
      <c r="O59" s="45">
        <f t="shared" si="29"/>
        <v>50</v>
      </c>
      <c r="P59" s="46">
        <f t="shared" si="30"/>
        <v>5.9484036251947776</v>
      </c>
      <c r="Q59" s="45">
        <f t="shared" si="31"/>
        <v>1900.0000000000011</v>
      </c>
      <c r="R59" s="45">
        <f t="shared" si="32"/>
        <v>1950.0000000000011</v>
      </c>
      <c r="S59" s="46">
        <f t="shared" si="33"/>
        <v>1905.9484036251959</v>
      </c>
    </row>
    <row r="60" spans="1:19" x14ac:dyDescent="0.25">
      <c r="A60" s="77">
        <v>35734</v>
      </c>
      <c r="B60">
        <v>1336</v>
      </c>
      <c r="D60">
        <v>1.2E-2</v>
      </c>
      <c r="E60">
        <v>1444</v>
      </c>
      <c r="F60" s="67">
        <f t="shared" si="1"/>
        <v>0.61388888888888882</v>
      </c>
      <c r="G60">
        <v>1453</v>
      </c>
      <c r="H60" s="67">
        <f t="shared" si="2"/>
        <v>0.62013888888888891</v>
      </c>
      <c r="I60" s="44" t="str">
        <f t="shared" si="23"/>
        <v/>
      </c>
      <c r="J60" s="45">
        <f t="shared" si="24"/>
        <v>14.999999999999947</v>
      </c>
      <c r="K60" s="45">
        <f t="shared" si="25"/>
        <v>9.0000000000001279</v>
      </c>
      <c r="L60" s="45">
        <f t="shared" si="26"/>
        <v>1</v>
      </c>
      <c r="M60" s="54">
        <f t="shared" ca="1" si="27"/>
        <v>1336</v>
      </c>
      <c r="N60" s="45" t="str">
        <f t="shared" si="28"/>
        <v/>
      </c>
      <c r="O60" s="45">
        <f t="shared" si="29"/>
        <v>150.08999999999946</v>
      </c>
      <c r="P60" s="46">
        <f t="shared" si="30"/>
        <v>40.415191220796999</v>
      </c>
      <c r="Q60" s="45">
        <f t="shared" si="31"/>
        <v>0.10800000000000154</v>
      </c>
      <c r="R60" s="45">
        <f t="shared" si="32"/>
        <v>150.19799999999947</v>
      </c>
      <c r="S60" s="46">
        <f t="shared" si="33"/>
        <v>40.523191220797003</v>
      </c>
    </row>
    <row r="61" spans="1:19" x14ac:dyDescent="0.25">
      <c r="D61">
        <v>20</v>
      </c>
      <c r="E61">
        <v>1508</v>
      </c>
      <c r="F61" s="67">
        <f t="shared" si="1"/>
        <v>0.63055555555555554</v>
      </c>
      <c r="G61">
        <v>1546</v>
      </c>
      <c r="H61" s="67">
        <f t="shared" si="2"/>
        <v>0.65694444444444444</v>
      </c>
      <c r="I61" s="44" t="str">
        <f t="shared" si="23"/>
        <v/>
      </c>
      <c r="J61" s="45">
        <f t="shared" si="24"/>
        <v>8.999999999999968</v>
      </c>
      <c r="K61" s="45">
        <f t="shared" si="25"/>
        <v>38.000000000000028</v>
      </c>
      <c r="L61" s="45">
        <f t="shared" si="26"/>
        <v>2</v>
      </c>
      <c r="M61" s="54">
        <f t="shared" ca="1" si="27"/>
        <v>1336</v>
      </c>
      <c r="N61" s="45" t="str">
        <f t="shared" si="28"/>
        <v/>
      </c>
      <c r="O61" s="45">
        <f t="shared" si="29"/>
        <v>539.99999999999807</v>
      </c>
      <c r="P61" s="46">
        <f t="shared" si="30"/>
        <v>447.36116400136342</v>
      </c>
      <c r="Q61" s="45">
        <f t="shared" si="31"/>
        <v>760.00000000000057</v>
      </c>
      <c r="R61" s="45">
        <f t="shared" si="32"/>
        <v>1299.9999999999986</v>
      </c>
      <c r="S61" s="46">
        <f t="shared" si="33"/>
        <v>1207.3611640013639</v>
      </c>
    </row>
    <row r="62" spans="1:19" x14ac:dyDescent="0.25">
      <c r="D62">
        <v>100</v>
      </c>
      <c r="E62">
        <v>1555</v>
      </c>
      <c r="F62" s="67">
        <f t="shared" si="1"/>
        <v>0.66319444444444442</v>
      </c>
      <c r="G62">
        <v>1620</v>
      </c>
      <c r="H62" s="67">
        <f t="shared" si="2"/>
        <v>0.68055555555555547</v>
      </c>
      <c r="I62" s="44">
        <f t="shared" si="23"/>
        <v>0.68402777777777768</v>
      </c>
      <c r="J62" s="45" t="str">
        <f t="shared" si="24"/>
        <v/>
      </c>
      <c r="K62" s="45">
        <f t="shared" si="25"/>
        <v>24.999999999999911</v>
      </c>
      <c r="L62" s="45">
        <f t="shared" si="26"/>
        <v>3</v>
      </c>
      <c r="M62" s="54">
        <f t="shared" ca="1" si="27"/>
        <v>1336</v>
      </c>
      <c r="N62" s="45">
        <f t="shared" ca="1" si="28"/>
        <v>168.99999999999989</v>
      </c>
      <c r="O62" s="45">
        <f t="shared" si="29"/>
        <v>250</v>
      </c>
      <c r="P62" s="46">
        <f t="shared" si="30"/>
        <v>27.143420404993254</v>
      </c>
      <c r="Q62" s="45">
        <f t="shared" si="31"/>
        <v>2499.9999999999909</v>
      </c>
      <c r="R62" s="45">
        <f t="shared" si="32"/>
        <v>2749.9999999999909</v>
      </c>
      <c r="S62" s="46">
        <f t="shared" si="33"/>
        <v>2527.1434204049842</v>
      </c>
    </row>
    <row r="63" spans="1:19" x14ac:dyDescent="0.25">
      <c r="A63" s="77">
        <v>35738</v>
      </c>
      <c r="B63">
        <v>832</v>
      </c>
      <c r="D63">
        <v>1.2E-2</v>
      </c>
      <c r="E63">
        <v>952</v>
      </c>
      <c r="F63" s="67">
        <f t="shared" si="1"/>
        <v>0.41111111111111115</v>
      </c>
      <c r="G63">
        <v>956</v>
      </c>
      <c r="H63" s="67">
        <f t="shared" si="2"/>
        <v>0.41388888888888892</v>
      </c>
      <c r="I63" s="44" t="str">
        <f t="shared" si="23"/>
        <v/>
      </c>
      <c r="J63" s="45">
        <f t="shared" si="24"/>
        <v>17.999999999999936</v>
      </c>
      <c r="K63" s="45">
        <f t="shared" si="25"/>
        <v>3.9999999999999858</v>
      </c>
      <c r="L63" s="45">
        <f t="shared" si="26"/>
        <v>1</v>
      </c>
      <c r="M63" s="54">
        <f t="shared" ca="1" si="27"/>
        <v>832</v>
      </c>
      <c r="N63" s="45" t="str">
        <f t="shared" si="28"/>
        <v/>
      </c>
      <c r="O63" s="45">
        <f t="shared" si="29"/>
        <v>450.10799999999841</v>
      </c>
      <c r="P63" s="46">
        <f t="shared" si="30"/>
        <v>107.95523112769638</v>
      </c>
      <c r="Q63" s="45">
        <f t="shared" si="31"/>
        <v>4.7999999999999828E-2</v>
      </c>
      <c r="R63" s="45">
        <f t="shared" si="32"/>
        <v>450.15599999999841</v>
      </c>
      <c r="S63" s="46">
        <f t="shared" si="33"/>
        <v>108.00323112769638</v>
      </c>
    </row>
    <row r="64" spans="1:19" x14ac:dyDescent="0.25">
      <c r="D64">
        <v>50</v>
      </c>
      <c r="E64">
        <v>1014</v>
      </c>
      <c r="F64" s="67">
        <f t="shared" si="1"/>
        <v>0.42638888888888887</v>
      </c>
      <c r="G64">
        <v>1019</v>
      </c>
      <c r="H64" s="67">
        <f t="shared" si="2"/>
        <v>0.42986111111111108</v>
      </c>
      <c r="I64" s="44" t="str">
        <f t="shared" si="23"/>
        <v/>
      </c>
      <c r="J64" s="45">
        <f t="shared" si="24"/>
        <v>7.0000000000000551</v>
      </c>
      <c r="K64" s="45">
        <f t="shared" si="25"/>
        <v>4.9999999999999822</v>
      </c>
      <c r="L64" s="45">
        <f t="shared" si="26"/>
        <v>2</v>
      </c>
      <c r="M64" s="54">
        <f t="shared" ca="1" si="27"/>
        <v>832</v>
      </c>
      <c r="N64" s="45" t="str">
        <f t="shared" si="28"/>
        <v/>
      </c>
      <c r="O64" s="45">
        <f t="shared" si="29"/>
        <v>525.00000000000409</v>
      </c>
      <c r="P64" s="46">
        <f t="shared" si="30"/>
        <v>504.94327159593257</v>
      </c>
      <c r="Q64" s="45">
        <f t="shared" si="31"/>
        <v>249.99999999999912</v>
      </c>
      <c r="R64" s="45">
        <f t="shared" si="32"/>
        <v>775.00000000000318</v>
      </c>
      <c r="S64" s="46">
        <f t="shared" si="33"/>
        <v>754.94327159593172</v>
      </c>
    </row>
    <row r="65" spans="1:19" x14ac:dyDescent="0.25">
      <c r="D65">
        <v>100</v>
      </c>
      <c r="E65">
        <v>1026</v>
      </c>
      <c r="F65" s="67">
        <f t="shared" si="1"/>
        <v>0.43472222222222223</v>
      </c>
      <c r="G65">
        <v>1029</v>
      </c>
      <c r="H65" s="67">
        <f t="shared" si="2"/>
        <v>0.4368055555555555</v>
      </c>
      <c r="I65" s="44" t="str">
        <f t="shared" si="23"/>
        <v/>
      </c>
      <c r="J65" s="45">
        <f t="shared" si="24"/>
        <v>5.0000000000000622</v>
      </c>
      <c r="K65" s="45">
        <f t="shared" si="25"/>
        <v>2.9999999999999094</v>
      </c>
      <c r="L65" s="45">
        <f t="shared" si="26"/>
        <v>3</v>
      </c>
      <c r="M65" s="54">
        <f t="shared" ca="1" si="27"/>
        <v>832</v>
      </c>
      <c r="N65" s="45" t="str">
        <f t="shared" si="28"/>
        <v/>
      </c>
      <c r="O65" s="45">
        <f t="shared" si="29"/>
        <v>625.00000000000773</v>
      </c>
      <c r="P65" s="46">
        <f t="shared" si="30"/>
        <v>616.57587066299288</v>
      </c>
      <c r="Q65" s="45">
        <f t="shared" si="31"/>
        <v>299.99999999999096</v>
      </c>
      <c r="R65" s="45">
        <f t="shared" si="32"/>
        <v>924.99999999999864</v>
      </c>
      <c r="S65" s="46">
        <f t="shared" si="33"/>
        <v>916.57587066298379</v>
      </c>
    </row>
    <row r="66" spans="1:19" x14ac:dyDescent="0.25">
      <c r="D66">
        <v>150</v>
      </c>
      <c r="E66">
        <v>1034</v>
      </c>
      <c r="F66" s="67">
        <f t="shared" si="1"/>
        <v>0.44027777777777777</v>
      </c>
      <c r="G66">
        <v>1058</v>
      </c>
      <c r="H66" s="67">
        <f t="shared" si="2"/>
        <v>0.45694444444444443</v>
      </c>
      <c r="I66" s="44" t="str">
        <f t="shared" si="23"/>
        <v/>
      </c>
      <c r="J66" s="45">
        <f t="shared" si="24"/>
        <v>7.9999999999999716</v>
      </c>
      <c r="K66" s="45">
        <f t="shared" si="25"/>
        <v>23.999999999999993</v>
      </c>
      <c r="L66" s="45">
        <f t="shared" si="26"/>
        <v>4</v>
      </c>
      <c r="M66" s="54">
        <f t="shared" ca="1" si="27"/>
        <v>832</v>
      </c>
      <c r="N66" s="45" t="str">
        <f t="shared" si="28"/>
        <v/>
      </c>
      <c r="O66" s="45">
        <f t="shared" si="29"/>
        <v>799.99999999999716</v>
      </c>
      <c r="P66" s="46">
        <f t="shared" si="30"/>
        <v>728.19139013917879</v>
      </c>
      <c r="Q66" s="45">
        <f t="shared" si="31"/>
        <v>3599.9999999999991</v>
      </c>
      <c r="R66" s="45">
        <f t="shared" si="32"/>
        <v>4399.9999999999964</v>
      </c>
      <c r="S66" s="46">
        <f t="shared" si="33"/>
        <v>4328.1913901391781</v>
      </c>
    </row>
    <row r="67" spans="1:19" x14ac:dyDescent="0.25">
      <c r="D67">
        <v>50</v>
      </c>
      <c r="E67">
        <v>1106</v>
      </c>
      <c r="F67" s="67">
        <f t="shared" si="1"/>
        <v>0.46249999999999997</v>
      </c>
      <c r="G67">
        <v>1109</v>
      </c>
      <c r="H67" s="67">
        <f t="shared" si="2"/>
        <v>0.46458333333333335</v>
      </c>
      <c r="I67" s="44" t="str">
        <f t="shared" si="23"/>
        <v/>
      </c>
      <c r="J67" s="45">
        <f t="shared" si="24"/>
        <v>9.000000000000048</v>
      </c>
      <c r="K67" s="45">
        <f t="shared" si="25"/>
        <v>3.0000000000000693</v>
      </c>
      <c r="L67" s="45">
        <f t="shared" si="26"/>
        <v>5</v>
      </c>
      <c r="M67" s="54">
        <f t="shared" ca="1" si="27"/>
        <v>832</v>
      </c>
      <c r="N67" s="45" t="str">
        <f t="shared" si="28"/>
        <v/>
      </c>
      <c r="O67" s="45">
        <f t="shared" si="29"/>
        <v>1125.0000000000059</v>
      </c>
      <c r="P67" s="46">
        <f t="shared" si="30"/>
        <v>973.81916313698594</v>
      </c>
      <c r="Q67" s="45">
        <f t="shared" si="31"/>
        <v>150.00000000000347</v>
      </c>
      <c r="R67" s="45">
        <f t="shared" si="32"/>
        <v>1275.0000000000093</v>
      </c>
      <c r="S67" s="46">
        <f t="shared" si="33"/>
        <v>1123.8191631369893</v>
      </c>
    </row>
    <row r="68" spans="1:19" x14ac:dyDescent="0.25">
      <c r="D68">
        <v>200</v>
      </c>
      <c r="E68">
        <v>1118</v>
      </c>
      <c r="F68" s="67">
        <f t="shared" si="1"/>
        <v>0.47083333333333338</v>
      </c>
      <c r="G68">
        <v>1122</v>
      </c>
      <c r="H68" s="67">
        <f t="shared" si="2"/>
        <v>0.47361111111111115</v>
      </c>
      <c r="I68" s="44">
        <f t="shared" si="23"/>
        <v>0.47708333333333336</v>
      </c>
      <c r="J68" s="45" t="str">
        <f t="shared" si="24"/>
        <v/>
      </c>
      <c r="K68" s="45">
        <f t="shared" si="25"/>
        <v>3.9999999999999858</v>
      </c>
      <c r="L68" s="45">
        <f t="shared" si="26"/>
        <v>6</v>
      </c>
      <c r="M68" s="54">
        <f t="shared" ca="1" si="27"/>
        <v>832</v>
      </c>
      <c r="N68" s="45">
        <f t="shared" ca="1" si="28"/>
        <v>175.00000000000003</v>
      </c>
      <c r="O68" s="45">
        <f t="shared" si="29"/>
        <v>500</v>
      </c>
      <c r="P68" s="46">
        <f t="shared" si="30"/>
        <v>52.318172546220183</v>
      </c>
      <c r="Q68" s="45">
        <f t="shared" si="31"/>
        <v>799.99999999999716</v>
      </c>
      <c r="R68" s="45">
        <f t="shared" si="32"/>
        <v>1299.9999999999973</v>
      </c>
      <c r="S68" s="46">
        <f t="shared" si="33"/>
        <v>852.31817254621728</v>
      </c>
    </row>
    <row r="69" spans="1:19" x14ac:dyDescent="0.25">
      <c r="A69" s="77">
        <v>35738</v>
      </c>
      <c r="B69">
        <v>1254</v>
      </c>
      <c r="D69">
        <v>0.01</v>
      </c>
      <c r="E69">
        <v>1404</v>
      </c>
      <c r="F69" s="67">
        <f t="shared" si="1"/>
        <v>0.58611111111111114</v>
      </c>
      <c r="G69">
        <v>1415</v>
      </c>
      <c r="H69" s="67">
        <f t="shared" si="2"/>
        <v>0.59375</v>
      </c>
      <c r="I69" s="44" t="str">
        <f t="shared" si="23"/>
        <v/>
      </c>
      <c r="J69" s="45">
        <f t="shared" si="24"/>
        <v>6.9999999999999751</v>
      </c>
      <c r="K69" s="45">
        <f t="shared" si="25"/>
        <v>10.999999999999961</v>
      </c>
      <c r="L69" s="45">
        <f t="shared" si="26"/>
        <v>1</v>
      </c>
      <c r="M69" s="54">
        <f t="shared" ca="1" si="27"/>
        <v>1254</v>
      </c>
      <c r="N69" s="45" t="str">
        <f t="shared" si="28"/>
        <v/>
      </c>
      <c r="O69" s="45">
        <f t="shared" si="29"/>
        <v>70.034999999999755</v>
      </c>
      <c r="P69" s="46">
        <f t="shared" si="30"/>
        <v>18.409898130136575</v>
      </c>
      <c r="Q69" s="45">
        <f t="shared" si="31"/>
        <v>0.10999999999999961</v>
      </c>
      <c r="R69" s="45">
        <f t="shared" si="32"/>
        <v>70.144999999999754</v>
      </c>
      <c r="S69" s="46">
        <f t="shared" si="33"/>
        <v>18.519898130136575</v>
      </c>
    </row>
    <row r="70" spans="1:19" x14ac:dyDescent="0.25">
      <c r="D70">
        <v>20</v>
      </c>
      <c r="E70">
        <v>1422</v>
      </c>
      <c r="F70" s="67">
        <f t="shared" si="1"/>
        <v>0.59861111111111109</v>
      </c>
      <c r="G70">
        <v>1426</v>
      </c>
      <c r="H70" s="67">
        <f t="shared" si="2"/>
        <v>0.60138888888888886</v>
      </c>
      <c r="I70" s="44">
        <f t="shared" si="23"/>
        <v>0.60486111111111107</v>
      </c>
      <c r="J70" s="45" t="str">
        <f t="shared" si="24"/>
        <v/>
      </c>
      <c r="K70" s="45">
        <f t="shared" si="25"/>
        <v>3.9999999999999858</v>
      </c>
      <c r="L70" s="45">
        <f t="shared" si="26"/>
        <v>2</v>
      </c>
      <c r="M70" s="54">
        <f t="shared" ca="1" si="27"/>
        <v>1254</v>
      </c>
      <c r="N70" s="45">
        <f t="shared" ca="1" si="28"/>
        <v>96.999999999999972</v>
      </c>
      <c r="O70" s="45">
        <f t="shared" si="29"/>
        <v>50</v>
      </c>
      <c r="P70" s="46">
        <f t="shared" si="30"/>
        <v>5.9484036251947776</v>
      </c>
      <c r="Q70" s="45">
        <f t="shared" si="31"/>
        <v>79.999999999999716</v>
      </c>
      <c r="R70" s="45">
        <f t="shared" si="32"/>
        <v>129.99999999999972</v>
      </c>
      <c r="S70" s="46">
        <f t="shared" si="33"/>
        <v>85.948403625194487</v>
      </c>
    </row>
    <row r="71" spans="1:19" x14ac:dyDescent="0.25">
      <c r="A71" s="77">
        <v>35738</v>
      </c>
      <c r="B71">
        <v>1437</v>
      </c>
      <c r="D71">
        <v>0.01</v>
      </c>
      <c r="E71">
        <v>1549</v>
      </c>
      <c r="F71" s="67">
        <f t="shared" si="1"/>
        <v>0.65902777777777777</v>
      </c>
      <c r="G71">
        <v>1555</v>
      </c>
      <c r="H71" s="67">
        <f t="shared" si="2"/>
        <v>0.66319444444444442</v>
      </c>
      <c r="I71" s="44">
        <f t="shared" si="23"/>
        <v>0.66666666666666663</v>
      </c>
      <c r="J71" s="45" t="str">
        <f t="shared" si="24"/>
        <v/>
      </c>
      <c r="K71" s="45">
        <f t="shared" si="25"/>
        <v>5.9999999999999787</v>
      </c>
      <c r="L71" s="45">
        <f t="shared" si="26"/>
        <v>1</v>
      </c>
      <c r="M71" s="54">
        <f t="shared" ca="1" si="27"/>
        <v>1437</v>
      </c>
      <c r="N71" s="45">
        <f t="shared" ca="1" si="28"/>
        <v>82.999999999999858</v>
      </c>
      <c r="O71" s="45">
        <f t="shared" si="29"/>
        <v>2.5000000000000001E-2</v>
      </c>
      <c r="P71" s="46">
        <f t="shared" si="30"/>
        <v>5.4281443780592247E-3</v>
      </c>
      <c r="Q71" s="45">
        <f t="shared" si="31"/>
        <v>5.999999999999979E-2</v>
      </c>
      <c r="R71" s="45">
        <f t="shared" si="32"/>
        <v>8.4999999999999798E-2</v>
      </c>
      <c r="S71" s="46">
        <f t="shared" si="33"/>
        <v>6.5428144378059008E-2</v>
      </c>
    </row>
    <row r="72" spans="1:19" x14ac:dyDescent="0.25">
      <c r="A72" s="77">
        <v>35739</v>
      </c>
      <c r="B72">
        <v>908</v>
      </c>
      <c r="D72">
        <v>0.01</v>
      </c>
      <c r="E72">
        <v>956</v>
      </c>
      <c r="F72" s="67">
        <f t="shared" si="1"/>
        <v>0.41388888888888892</v>
      </c>
      <c r="G72">
        <v>958</v>
      </c>
      <c r="H72" s="67">
        <f t="shared" si="2"/>
        <v>0.4152777777777778</v>
      </c>
      <c r="I72" s="44" t="str">
        <f t="shared" si="23"/>
        <v/>
      </c>
      <c r="J72" s="45">
        <f t="shared" si="24"/>
        <v>3.9999999999999858</v>
      </c>
      <c r="K72" s="45">
        <f t="shared" si="25"/>
        <v>1.9999999999999929</v>
      </c>
      <c r="L72" s="45">
        <f t="shared" si="26"/>
        <v>1</v>
      </c>
      <c r="M72" s="54">
        <f t="shared" ca="1" si="27"/>
        <v>908</v>
      </c>
      <c r="N72" s="45" t="str">
        <f t="shared" si="28"/>
        <v/>
      </c>
      <c r="O72" s="45">
        <f t="shared" si="29"/>
        <v>0.21999999999999922</v>
      </c>
      <c r="P72" s="46">
        <f t="shared" si="30"/>
        <v>0.15635212440691129</v>
      </c>
      <c r="Q72" s="45">
        <f t="shared" si="31"/>
        <v>1.9999999999999931E-2</v>
      </c>
      <c r="R72" s="45">
        <f t="shared" si="32"/>
        <v>0.23999999999999916</v>
      </c>
      <c r="S72" s="46">
        <f t="shared" si="33"/>
        <v>0.17635212440691123</v>
      </c>
    </row>
    <row r="73" spans="1:19" x14ac:dyDescent="0.25">
      <c r="D73">
        <v>0.1</v>
      </c>
      <c r="E73">
        <v>1002</v>
      </c>
      <c r="F73" s="67">
        <f t="shared" si="1"/>
        <v>0.41805555555555557</v>
      </c>
      <c r="G73">
        <v>1034</v>
      </c>
      <c r="H73" s="67">
        <f t="shared" si="2"/>
        <v>0.44027777777777777</v>
      </c>
      <c r="I73" s="44" t="str">
        <f t="shared" si="23"/>
        <v/>
      </c>
      <c r="J73" s="45">
        <f t="shared" si="24"/>
        <v>9.9999999999999645</v>
      </c>
      <c r="K73" s="45">
        <f t="shared" si="25"/>
        <v>31.999999999999964</v>
      </c>
      <c r="L73" s="45">
        <f t="shared" si="26"/>
        <v>2</v>
      </c>
      <c r="M73" s="54">
        <f t="shared" ca="1" si="27"/>
        <v>908</v>
      </c>
      <c r="N73" s="45" t="str">
        <f t="shared" si="28"/>
        <v/>
      </c>
      <c r="O73" s="45">
        <f t="shared" si="29"/>
        <v>250.49999999999912</v>
      </c>
      <c r="P73" s="46">
        <f t="shared" si="30"/>
        <v>80.294813998796982</v>
      </c>
      <c r="Q73" s="45">
        <f t="shared" si="31"/>
        <v>3.1999999999999966</v>
      </c>
      <c r="R73" s="45">
        <f t="shared" si="32"/>
        <v>253.69999999999911</v>
      </c>
      <c r="S73" s="46">
        <f t="shared" si="33"/>
        <v>83.494813998796985</v>
      </c>
    </row>
    <row r="74" spans="1:19" x14ac:dyDescent="0.25">
      <c r="D74">
        <v>50</v>
      </c>
      <c r="E74">
        <v>1044</v>
      </c>
      <c r="F74" s="67">
        <f t="shared" si="1"/>
        <v>0.44722222222222219</v>
      </c>
      <c r="G74">
        <v>1053</v>
      </c>
      <c r="H74" s="67">
        <f t="shared" si="2"/>
        <v>0.45347222222222222</v>
      </c>
      <c r="I74" s="44" t="str">
        <f t="shared" si="23"/>
        <v/>
      </c>
      <c r="J74" s="45">
        <f t="shared" si="24"/>
        <v>10.000000000000044</v>
      </c>
      <c r="K74" s="45">
        <f t="shared" si="25"/>
        <v>9.000000000000048</v>
      </c>
      <c r="L74" s="45">
        <f t="shared" si="26"/>
        <v>3</v>
      </c>
      <c r="M74" s="54">
        <f t="shared" ca="1" si="27"/>
        <v>908</v>
      </c>
      <c r="N74" s="45" t="str">
        <f t="shared" si="28"/>
        <v/>
      </c>
      <c r="O74" s="45">
        <f t="shared" si="29"/>
        <v>250.50000000000111</v>
      </c>
      <c r="P74" s="46">
        <f t="shared" si="30"/>
        <v>80.294813998797622</v>
      </c>
      <c r="Q74" s="45">
        <f t="shared" si="31"/>
        <v>450.00000000000239</v>
      </c>
      <c r="R74" s="45">
        <f t="shared" si="32"/>
        <v>700.50000000000352</v>
      </c>
      <c r="S74" s="46">
        <f t="shared" si="33"/>
        <v>530.29481399880001</v>
      </c>
    </row>
    <row r="75" spans="1:19" x14ac:dyDescent="0.25">
      <c r="D75">
        <v>0.1</v>
      </c>
      <c r="E75">
        <v>1103</v>
      </c>
      <c r="F75" s="67">
        <f t="shared" si="1"/>
        <v>0.4604166666666667</v>
      </c>
      <c r="G75">
        <v>1117</v>
      </c>
      <c r="H75" s="67">
        <f t="shared" si="2"/>
        <v>0.47013888888888888</v>
      </c>
      <c r="I75" s="44" t="str">
        <f t="shared" si="23"/>
        <v/>
      </c>
      <c r="J75" s="45">
        <f t="shared" si="24"/>
        <v>3.0000000000000693</v>
      </c>
      <c r="K75" s="45">
        <f t="shared" si="25"/>
        <v>13.99999999999995</v>
      </c>
      <c r="L75" s="45">
        <f t="shared" si="26"/>
        <v>4</v>
      </c>
      <c r="M75" s="54">
        <f t="shared" ca="1" si="27"/>
        <v>908</v>
      </c>
      <c r="N75" s="45" t="str">
        <f t="shared" si="28"/>
        <v/>
      </c>
      <c r="O75" s="45">
        <f t="shared" si="29"/>
        <v>0.15000000000000346</v>
      </c>
      <c r="P75" s="46">
        <f t="shared" si="30"/>
        <v>2.6057646280924895E-2</v>
      </c>
      <c r="Q75" s="45">
        <f t="shared" si="31"/>
        <v>1.399999999999995</v>
      </c>
      <c r="R75" s="45">
        <f t="shared" si="32"/>
        <v>1.5499999999999985</v>
      </c>
      <c r="S75" s="46">
        <f t="shared" si="33"/>
        <v>1.42605764628092</v>
      </c>
    </row>
    <row r="76" spans="1:19" x14ac:dyDescent="0.25">
      <c r="D76">
        <v>0</v>
      </c>
      <c r="E76">
        <v>1120</v>
      </c>
      <c r="F76" s="67">
        <f t="shared" si="1"/>
        <v>0.47222222222222227</v>
      </c>
      <c r="G76">
        <v>1134</v>
      </c>
      <c r="H76" s="67">
        <f t="shared" si="2"/>
        <v>0.48194444444444445</v>
      </c>
      <c r="I76" s="44" t="str">
        <f t="shared" si="23"/>
        <v/>
      </c>
      <c r="J76" s="45">
        <f t="shared" si="24"/>
        <v>134.00000000000009</v>
      </c>
      <c r="K76" s="45">
        <f t="shared" si="25"/>
        <v>13.99999999999995</v>
      </c>
      <c r="L76" s="45">
        <f t="shared" si="26"/>
        <v>5</v>
      </c>
      <c r="M76" s="54">
        <f t="shared" ca="1" si="27"/>
        <v>908</v>
      </c>
      <c r="N76" s="45" t="str">
        <f t="shared" si="28"/>
        <v/>
      </c>
      <c r="O76" s="45">
        <f t="shared" si="29"/>
        <v>0.33500000000000024</v>
      </c>
      <c r="P76" s="46">
        <f t="shared" si="30"/>
        <v>7.8662565707106585E-2</v>
      </c>
      <c r="Q76" s="45">
        <f t="shared" si="31"/>
        <v>0</v>
      </c>
      <c r="R76" s="45">
        <f t="shared" si="32"/>
        <v>0.33500000000000024</v>
      </c>
      <c r="S76" s="46">
        <f t="shared" si="33"/>
        <v>7.8662565707106585E-2</v>
      </c>
    </row>
    <row r="77" spans="1:19" x14ac:dyDescent="0.25">
      <c r="D77">
        <v>5.0000000000000001E-3</v>
      </c>
      <c r="E77">
        <v>1348</v>
      </c>
      <c r="F77" s="67">
        <f t="shared" si="1"/>
        <v>0.57500000000000007</v>
      </c>
      <c r="G77">
        <v>1546</v>
      </c>
      <c r="H77" s="67">
        <f t="shared" si="2"/>
        <v>0.65694444444444444</v>
      </c>
      <c r="I77" s="44">
        <f t="shared" si="23"/>
        <v>0.66041666666666665</v>
      </c>
      <c r="J77" s="45" t="str">
        <f t="shared" si="24"/>
        <v/>
      </c>
      <c r="K77" s="45">
        <f t="shared" si="25"/>
        <v>117.9999999999999</v>
      </c>
      <c r="L77" s="45">
        <f t="shared" si="26"/>
        <v>6</v>
      </c>
      <c r="M77" s="54">
        <f t="shared" ca="1" si="27"/>
        <v>908</v>
      </c>
      <c r="N77" s="45">
        <f t="shared" ca="1" si="28"/>
        <v>403</v>
      </c>
      <c r="O77" s="45">
        <f t="shared" si="29"/>
        <v>1.2500000000000001E-2</v>
      </c>
      <c r="P77" s="46">
        <f t="shared" si="30"/>
        <v>2.9346558686941856E-3</v>
      </c>
      <c r="Q77" s="45">
        <f t="shared" si="31"/>
        <v>0.58999999999999952</v>
      </c>
      <c r="R77" s="45">
        <f t="shared" si="32"/>
        <v>0.60249999999999948</v>
      </c>
      <c r="S77" s="46">
        <f t="shared" si="33"/>
        <v>0.59293465586869376</v>
      </c>
    </row>
    <row r="78" spans="1:19" x14ac:dyDescent="0.25">
      <c r="A78" s="77">
        <v>35740</v>
      </c>
      <c r="B78">
        <v>919</v>
      </c>
      <c r="D78">
        <v>0.01</v>
      </c>
      <c r="E78">
        <v>955</v>
      </c>
      <c r="F78" s="67">
        <f t="shared" si="1"/>
        <v>0.41319444444444442</v>
      </c>
      <c r="G78">
        <v>957</v>
      </c>
      <c r="H78" s="67">
        <f t="shared" si="2"/>
        <v>0.4145833333333333</v>
      </c>
      <c r="I78" s="44" t="str">
        <f t="shared" si="23"/>
        <v/>
      </c>
      <c r="J78" s="45">
        <f t="shared" si="24"/>
        <v>15.000000000000027</v>
      </c>
      <c r="K78" s="45">
        <f t="shared" si="25"/>
        <v>1.9999999999999929</v>
      </c>
      <c r="L78" s="45">
        <f t="shared" si="26"/>
        <v>1</v>
      </c>
      <c r="M78" s="54">
        <f t="shared" ca="1" si="27"/>
        <v>919</v>
      </c>
      <c r="N78" s="45" t="str">
        <f t="shared" si="28"/>
        <v/>
      </c>
      <c r="O78" s="45">
        <f t="shared" si="29"/>
        <v>0.82500000000000151</v>
      </c>
      <c r="P78" s="46">
        <f t="shared" si="30"/>
        <v>0.58632046652592051</v>
      </c>
      <c r="Q78" s="45">
        <f t="shared" si="31"/>
        <v>1.9999999999999931E-2</v>
      </c>
      <c r="R78" s="45">
        <f t="shared" si="32"/>
        <v>0.84500000000000142</v>
      </c>
      <c r="S78" s="46">
        <f t="shared" si="33"/>
        <v>0.60632046652592042</v>
      </c>
    </row>
    <row r="79" spans="1:19" x14ac:dyDescent="0.25">
      <c r="D79">
        <v>0.1</v>
      </c>
      <c r="E79">
        <v>1012</v>
      </c>
      <c r="F79" s="67">
        <f t="shared" si="1"/>
        <v>0.42499999999999999</v>
      </c>
      <c r="G79">
        <v>1039</v>
      </c>
      <c r="H79" s="67">
        <f t="shared" si="2"/>
        <v>0.44375000000000003</v>
      </c>
      <c r="I79" s="44" t="str">
        <f t="shared" si="23"/>
        <v/>
      </c>
      <c r="J79" s="45">
        <f t="shared" si="24"/>
        <v>5.9999999999999787</v>
      </c>
      <c r="K79" s="45">
        <f t="shared" si="25"/>
        <v>27.000000000000064</v>
      </c>
      <c r="L79" s="45">
        <f t="shared" si="26"/>
        <v>2</v>
      </c>
      <c r="M79" s="54">
        <f t="shared" ca="1" si="27"/>
        <v>919</v>
      </c>
      <c r="N79" s="45" t="str">
        <f t="shared" si="28"/>
        <v/>
      </c>
      <c r="O79" s="45">
        <f t="shared" si="29"/>
        <v>6.2999999999999776</v>
      </c>
      <c r="P79" s="46">
        <f t="shared" si="30"/>
        <v>3.8054255555448866</v>
      </c>
      <c r="Q79" s="45">
        <f t="shared" si="31"/>
        <v>2.7000000000000064</v>
      </c>
      <c r="R79" s="45">
        <f t="shared" si="32"/>
        <v>8.999999999999984</v>
      </c>
      <c r="S79" s="46">
        <f t="shared" si="33"/>
        <v>6.5054255555448925</v>
      </c>
    </row>
    <row r="80" spans="1:19" x14ac:dyDescent="0.25">
      <c r="D80">
        <v>2</v>
      </c>
      <c r="E80">
        <v>1045</v>
      </c>
      <c r="F80" s="67">
        <f t="shared" si="1"/>
        <v>0.44791666666666669</v>
      </c>
      <c r="G80">
        <v>1113</v>
      </c>
      <c r="H80" s="67">
        <f t="shared" si="2"/>
        <v>0.46736111111111112</v>
      </c>
      <c r="I80" s="44" t="str">
        <f t="shared" si="23"/>
        <v/>
      </c>
      <c r="J80" s="45">
        <f t="shared" si="24"/>
        <v>7.0000000000000551</v>
      </c>
      <c r="K80" s="45">
        <f t="shared" si="25"/>
        <v>27.999999999999979</v>
      </c>
      <c r="L80" s="45">
        <f t="shared" si="26"/>
        <v>3</v>
      </c>
      <c r="M80" s="54">
        <f t="shared" ca="1" si="27"/>
        <v>919</v>
      </c>
      <c r="N80" s="45" t="str">
        <f t="shared" si="28"/>
        <v/>
      </c>
      <c r="O80" s="45">
        <f t="shared" si="29"/>
        <v>182.00000000000142</v>
      </c>
      <c r="P80" s="46">
        <f t="shared" si="30"/>
        <v>104.38428457183619</v>
      </c>
      <c r="Q80" s="45">
        <f t="shared" si="31"/>
        <v>55.999999999999957</v>
      </c>
      <c r="R80" s="45">
        <f t="shared" si="32"/>
        <v>238.00000000000136</v>
      </c>
      <c r="S80" s="46">
        <f t="shared" si="33"/>
        <v>160.38428457183613</v>
      </c>
    </row>
    <row r="81" spans="1:19" x14ac:dyDescent="0.25">
      <c r="D81">
        <v>50</v>
      </c>
      <c r="E81">
        <v>1120</v>
      </c>
      <c r="F81" s="67">
        <f t="shared" si="1"/>
        <v>0.47222222222222227</v>
      </c>
      <c r="G81">
        <v>1140</v>
      </c>
      <c r="H81" s="67">
        <f t="shared" si="2"/>
        <v>0.4861111111111111</v>
      </c>
      <c r="I81" s="44" t="str">
        <f t="shared" si="23"/>
        <v/>
      </c>
      <c r="J81" s="45">
        <f t="shared" si="24"/>
        <v>3.9999999999999858</v>
      </c>
      <c r="K81" s="45">
        <f t="shared" si="25"/>
        <v>19.999999999999929</v>
      </c>
      <c r="L81" s="45">
        <f t="shared" si="26"/>
        <v>4</v>
      </c>
      <c r="M81" s="54">
        <f t="shared" ca="1" si="27"/>
        <v>919</v>
      </c>
      <c r="N81" s="45" t="str">
        <f t="shared" si="28"/>
        <v/>
      </c>
      <c r="O81" s="45">
        <f t="shared" si="29"/>
        <v>99.999999999999645</v>
      </c>
      <c r="P81" s="46">
        <f t="shared" si="30"/>
        <v>11.281885269554028</v>
      </c>
      <c r="Q81" s="45">
        <f t="shared" si="31"/>
        <v>999.99999999999648</v>
      </c>
      <c r="R81" s="45">
        <f t="shared" si="32"/>
        <v>1099.9999999999961</v>
      </c>
      <c r="S81" s="46">
        <f t="shared" si="33"/>
        <v>1011.2818852695505</v>
      </c>
    </row>
    <row r="82" spans="1:19" x14ac:dyDescent="0.25">
      <c r="D82">
        <v>0</v>
      </c>
      <c r="E82">
        <v>1144</v>
      </c>
      <c r="F82" s="67">
        <f t="shared" si="1"/>
        <v>0.48888888888888887</v>
      </c>
      <c r="G82">
        <v>1326</v>
      </c>
      <c r="H82" s="67">
        <f t="shared" si="2"/>
        <v>0.55972222222222223</v>
      </c>
      <c r="I82" s="44" t="str">
        <f t="shared" si="23"/>
        <v/>
      </c>
      <c r="J82" s="45">
        <f t="shared" si="24"/>
        <v>22.999999999999918</v>
      </c>
      <c r="K82" s="45">
        <f t="shared" si="25"/>
        <v>102.00000000000004</v>
      </c>
      <c r="L82" s="45">
        <f t="shared" si="26"/>
        <v>5</v>
      </c>
      <c r="M82" s="54">
        <f t="shared" ca="1" si="27"/>
        <v>919</v>
      </c>
      <c r="N82" s="45" t="str">
        <f t="shared" si="28"/>
        <v/>
      </c>
      <c r="O82" s="45">
        <f t="shared" si="29"/>
        <v>0.11499999999999959</v>
      </c>
      <c r="P82" s="46">
        <f t="shared" si="30"/>
        <v>2.4971661596621418E-2</v>
      </c>
      <c r="Q82" s="45">
        <f t="shared" si="31"/>
        <v>0</v>
      </c>
      <c r="R82" s="45">
        <f t="shared" si="32"/>
        <v>0.11499999999999959</v>
      </c>
      <c r="S82" s="46">
        <f t="shared" si="33"/>
        <v>2.4971661596621418E-2</v>
      </c>
    </row>
    <row r="83" spans="1:19" x14ac:dyDescent="0.25">
      <c r="D83">
        <v>0.01</v>
      </c>
      <c r="E83">
        <v>1349</v>
      </c>
      <c r="F83" s="67">
        <f t="shared" si="1"/>
        <v>0.5756944444444444</v>
      </c>
      <c r="G83">
        <v>1445</v>
      </c>
      <c r="H83" s="67">
        <f t="shared" si="2"/>
        <v>0.61458333333333337</v>
      </c>
      <c r="I83" s="44" t="str">
        <f t="shared" si="23"/>
        <v/>
      </c>
      <c r="J83" s="45">
        <f t="shared" si="24"/>
        <v>2.9999999999999893</v>
      </c>
      <c r="K83" s="45">
        <f t="shared" si="25"/>
        <v>56.000000000000121</v>
      </c>
      <c r="L83" s="45">
        <f t="shared" si="26"/>
        <v>6</v>
      </c>
      <c r="M83" s="54">
        <f t="shared" ca="1" si="27"/>
        <v>919</v>
      </c>
      <c r="N83" s="45" t="str">
        <f t="shared" si="28"/>
        <v/>
      </c>
      <c r="O83" s="45">
        <f t="shared" si="29"/>
        <v>2.2499999999999919E-2</v>
      </c>
      <c r="P83" s="46">
        <f t="shared" si="30"/>
        <v>2.1643547648917676E-2</v>
      </c>
      <c r="Q83" s="45">
        <f t="shared" si="31"/>
        <v>0.56000000000000127</v>
      </c>
      <c r="R83" s="45">
        <f t="shared" si="32"/>
        <v>0.58250000000000124</v>
      </c>
      <c r="S83" s="46">
        <f t="shared" si="33"/>
        <v>0.5816435476489189</v>
      </c>
    </row>
    <row r="84" spans="1:19" x14ac:dyDescent="0.25">
      <c r="D84">
        <v>5.0000000000000001E-3</v>
      </c>
      <c r="E84">
        <v>1448</v>
      </c>
      <c r="F84" s="67">
        <f t="shared" si="1"/>
        <v>0.6166666666666667</v>
      </c>
      <c r="G84">
        <v>1615</v>
      </c>
      <c r="H84" s="67">
        <f t="shared" si="2"/>
        <v>0.67708333333333337</v>
      </c>
      <c r="I84" s="44">
        <f t="shared" si="23"/>
        <v>0.68055555555555558</v>
      </c>
      <c r="J84" s="45" t="str">
        <f t="shared" si="24"/>
        <v/>
      </c>
      <c r="K84" s="45">
        <f t="shared" si="25"/>
        <v>87.000000000000014</v>
      </c>
      <c r="L84" s="45">
        <f t="shared" si="26"/>
        <v>7</v>
      </c>
      <c r="M84" s="54">
        <f t="shared" ca="1" si="27"/>
        <v>919</v>
      </c>
      <c r="N84" s="45">
        <f t="shared" ca="1" si="28"/>
        <v>421</v>
      </c>
      <c r="O84" s="45">
        <f t="shared" si="29"/>
        <v>1.2500000000000001E-2</v>
      </c>
      <c r="P84" s="46">
        <f t="shared" si="30"/>
        <v>2.9346558686941856E-3</v>
      </c>
      <c r="Q84" s="45">
        <f t="shared" si="31"/>
        <v>0.43500000000000005</v>
      </c>
      <c r="R84" s="45">
        <f t="shared" si="32"/>
        <v>0.44750000000000006</v>
      </c>
      <c r="S84" s="46">
        <f t="shared" si="33"/>
        <v>0.43793465586869423</v>
      </c>
    </row>
    <row r="85" spans="1:19" x14ac:dyDescent="0.25">
      <c r="A85" s="77">
        <v>35741</v>
      </c>
      <c r="B85">
        <v>750</v>
      </c>
      <c r="D85">
        <v>0.01</v>
      </c>
      <c r="E85">
        <v>839</v>
      </c>
      <c r="F85" s="67">
        <f t="shared" si="1"/>
        <v>0.36041666666666666</v>
      </c>
      <c r="G85">
        <v>842</v>
      </c>
      <c r="H85" s="67">
        <f t="shared" si="2"/>
        <v>0.36249999999999999</v>
      </c>
      <c r="I85" s="44" t="str">
        <f t="shared" si="23"/>
        <v/>
      </c>
      <c r="J85" s="45">
        <f t="shared" si="24"/>
        <v>6.9999999999999751</v>
      </c>
      <c r="K85" s="45">
        <f t="shared" si="25"/>
        <v>2.9999999999999893</v>
      </c>
      <c r="L85" s="45">
        <f t="shared" si="26"/>
        <v>1</v>
      </c>
      <c r="M85" s="54">
        <f t="shared" ca="1" si="27"/>
        <v>750</v>
      </c>
      <c r="N85" s="45" t="str">
        <f t="shared" si="28"/>
        <v/>
      </c>
      <c r="O85" s="45">
        <f t="shared" si="29"/>
        <v>0.38499999999999862</v>
      </c>
      <c r="P85" s="46">
        <f t="shared" si="30"/>
        <v>0.27361621771209477</v>
      </c>
      <c r="Q85" s="45">
        <f t="shared" si="31"/>
        <v>2.9999999999999895E-2</v>
      </c>
      <c r="R85" s="45">
        <f t="shared" si="32"/>
        <v>0.41499999999999854</v>
      </c>
      <c r="S85" s="46">
        <f t="shared" si="33"/>
        <v>0.30361621771209468</v>
      </c>
    </row>
    <row r="86" spans="1:19" x14ac:dyDescent="0.25">
      <c r="D86">
        <v>0.1</v>
      </c>
      <c r="E86">
        <v>849</v>
      </c>
      <c r="F86" s="67">
        <f t="shared" si="1"/>
        <v>0.36736111111111108</v>
      </c>
      <c r="G86">
        <v>905</v>
      </c>
      <c r="H86" s="67">
        <f t="shared" si="2"/>
        <v>0.37847222222222227</v>
      </c>
      <c r="I86" s="44" t="str">
        <f t="shared" si="23"/>
        <v/>
      </c>
      <c r="J86" s="45">
        <f t="shared" si="24"/>
        <v>15.999999999999943</v>
      </c>
      <c r="K86" s="45">
        <f t="shared" si="25"/>
        <v>16.000000000000103</v>
      </c>
      <c r="L86" s="45">
        <f t="shared" si="26"/>
        <v>2</v>
      </c>
      <c r="M86" s="54">
        <f t="shared" ca="1" si="27"/>
        <v>750</v>
      </c>
      <c r="N86" s="45" t="str">
        <f t="shared" si="28"/>
        <v/>
      </c>
      <c r="O86" s="45">
        <f t="shared" si="29"/>
        <v>800.79999999999711</v>
      </c>
      <c r="P86" s="46">
        <f t="shared" si="30"/>
        <v>231.39243459626039</v>
      </c>
      <c r="Q86" s="45">
        <f t="shared" si="31"/>
        <v>1.6000000000000103</v>
      </c>
      <c r="R86" s="45">
        <f t="shared" si="32"/>
        <v>802.39999999999714</v>
      </c>
      <c r="S86" s="46">
        <f t="shared" si="33"/>
        <v>232.99243459626041</v>
      </c>
    </row>
    <row r="87" spans="1:19" x14ac:dyDescent="0.25">
      <c r="D87">
        <v>100</v>
      </c>
      <c r="E87">
        <v>921</v>
      </c>
      <c r="F87" s="67">
        <f t="shared" si="1"/>
        <v>0.38958333333333334</v>
      </c>
      <c r="G87">
        <v>941</v>
      </c>
      <c r="H87" s="67">
        <f t="shared" si="2"/>
        <v>0.40347222222222223</v>
      </c>
      <c r="I87" s="44">
        <f t="shared" si="23"/>
        <v>0.40694444444444444</v>
      </c>
      <c r="J87" s="45" t="str">
        <f t="shared" si="24"/>
        <v/>
      </c>
      <c r="K87" s="45">
        <f t="shared" si="25"/>
        <v>20.000000000000007</v>
      </c>
      <c r="L87" s="45">
        <f t="shared" si="26"/>
        <v>3</v>
      </c>
      <c r="M87" s="54">
        <f t="shared" ca="1" si="27"/>
        <v>750</v>
      </c>
      <c r="N87" s="45">
        <f t="shared" ca="1" si="28"/>
        <v>115.99999999999999</v>
      </c>
      <c r="O87" s="45">
        <f t="shared" si="29"/>
        <v>250</v>
      </c>
      <c r="P87" s="46">
        <f t="shared" si="30"/>
        <v>27.143420404993254</v>
      </c>
      <c r="Q87" s="45">
        <f t="shared" si="31"/>
        <v>2000.0000000000007</v>
      </c>
      <c r="R87" s="45">
        <f t="shared" si="32"/>
        <v>2250.0000000000009</v>
      </c>
      <c r="S87" s="46">
        <f t="shared" si="33"/>
        <v>2027.143420404994</v>
      </c>
    </row>
    <row r="88" spans="1:19" x14ac:dyDescent="0.25">
      <c r="A88" s="77">
        <v>35741</v>
      </c>
      <c r="B88">
        <v>1335</v>
      </c>
      <c r="D88">
        <v>0.01</v>
      </c>
      <c r="E88">
        <v>1500</v>
      </c>
      <c r="F88" s="67">
        <f t="shared" si="1"/>
        <v>0.625</v>
      </c>
      <c r="G88">
        <v>1510</v>
      </c>
      <c r="H88" s="67">
        <f t="shared" si="2"/>
        <v>0.63194444444444442</v>
      </c>
      <c r="I88" s="44" t="str">
        <f t="shared" si="23"/>
        <v/>
      </c>
      <c r="J88" s="45">
        <f t="shared" si="24"/>
        <v>3.9999999999999858</v>
      </c>
      <c r="K88" s="45">
        <f t="shared" si="25"/>
        <v>9.9999999999999645</v>
      </c>
      <c r="L88" s="45">
        <f t="shared" si="26"/>
        <v>1</v>
      </c>
      <c r="M88" s="54">
        <f t="shared" ca="1" si="27"/>
        <v>1335</v>
      </c>
      <c r="N88" s="45" t="str">
        <f t="shared" si="28"/>
        <v/>
      </c>
      <c r="O88" s="45">
        <f t="shared" si="29"/>
        <v>40.019999999999861</v>
      </c>
      <c r="P88" s="46">
        <f t="shared" si="30"/>
        <v>10.51994178864947</v>
      </c>
      <c r="Q88" s="45">
        <f t="shared" si="31"/>
        <v>9.9999999999999645E-2</v>
      </c>
      <c r="R88" s="45">
        <f t="shared" si="32"/>
        <v>40.119999999999862</v>
      </c>
      <c r="S88" s="46">
        <f t="shared" si="33"/>
        <v>10.61994178864947</v>
      </c>
    </row>
    <row r="89" spans="1:19" x14ac:dyDescent="0.25">
      <c r="D89">
        <v>20</v>
      </c>
      <c r="E89">
        <v>1514</v>
      </c>
      <c r="F89" s="67">
        <f t="shared" si="1"/>
        <v>0.63472222222222219</v>
      </c>
      <c r="G89">
        <v>1518</v>
      </c>
      <c r="H89" s="67">
        <f t="shared" si="2"/>
        <v>0.63750000000000007</v>
      </c>
      <c r="I89" s="44">
        <f t="shared" si="23"/>
        <v>0.64097222222222228</v>
      </c>
      <c r="J89" s="45" t="str">
        <f t="shared" si="24"/>
        <v/>
      </c>
      <c r="K89" s="45">
        <f t="shared" si="25"/>
        <v>4.0000000000001457</v>
      </c>
      <c r="L89" s="45">
        <f t="shared" si="26"/>
        <v>2</v>
      </c>
      <c r="M89" s="54">
        <f t="shared" ca="1" si="27"/>
        <v>1335</v>
      </c>
      <c r="N89" s="45">
        <f t="shared" ca="1" si="28"/>
        <v>108.0000000000001</v>
      </c>
      <c r="O89" s="45">
        <f t="shared" si="29"/>
        <v>50</v>
      </c>
      <c r="P89" s="46">
        <f t="shared" si="30"/>
        <v>5.9484036251947776</v>
      </c>
      <c r="Q89" s="45">
        <f t="shared" si="31"/>
        <v>80.000000000002913</v>
      </c>
      <c r="R89" s="45">
        <f t="shared" si="32"/>
        <v>130.0000000000029</v>
      </c>
      <c r="S89" s="46">
        <f t="shared" si="33"/>
        <v>85.948403625197685</v>
      </c>
    </row>
    <row r="90" spans="1:19" x14ac:dyDescent="0.25">
      <c r="A90" s="77">
        <v>35744</v>
      </c>
      <c r="B90">
        <v>1113</v>
      </c>
      <c r="D90">
        <v>0.01</v>
      </c>
      <c r="E90">
        <v>1308</v>
      </c>
      <c r="F90" s="67">
        <f t="shared" si="1"/>
        <v>0.54722222222222217</v>
      </c>
      <c r="G90">
        <v>1310</v>
      </c>
      <c r="H90" s="67">
        <f t="shared" si="2"/>
        <v>0.54861111111111105</v>
      </c>
      <c r="I90" s="44" t="str">
        <f t="shared" si="23"/>
        <v/>
      </c>
      <c r="J90" s="45">
        <f t="shared" si="24"/>
        <v>21.000000000000085</v>
      </c>
      <c r="K90" s="45">
        <f t="shared" si="25"/>
        <v>1.9999999999999929</v>
      </c>
      <c r="L90" s="45">
        <f t="shared" si="26"/>
        <v>1</v>
      </c>
      <c r="M90" s="54">
        <f t="shared" ca="1" si="27"/>
        <v>1113</v>
      </c>
      <c r="N90" s="45" t="str">
        <f t="shared" si="28"/>
        <v/>
      </c>
      <c r="O90" s="45">
        <f t="shared" si="29"/>
        <v>210.10500000000087</v>
      </c>
      <c r="P90" s="46">
        <f t="shared" si="30"/>
        <v>55.229694390410145</v>
      </c>
      <c r="Q90" s="45">
        <f t="shared" si="31"/>
        <v>1.9999999999999931E-2</v>
      </c>
      <c r="R90" s="45">
        <f t="shared" si="32"/>
        <v>210.12500000000088</v>
      </c>
      <c r="S90" s="46">
        <f t="shared" si="33"/>
        <v>55.249694390410149</v>
      </c>
    </row>
    <row r="91" spans="1:19" x14ac:dyDescent="0.25">
      <c r="D91">
        <v>20</v>
      </c>
      <c r="E91">
        <v>1331</v>
      </c>
      <c r="F91" s="67">
        <f t="shared" si="1"/>
        <v>0.56319444444444444</v>
      </c>
      <c r="G91">
        <v>1600</v>
      </c>
      <c r="H91" s="67">
        <f t="shared" si="2"/>
        <v>0.66666666666666663</v>
      </c>
      <c r="I91" s="44">
        <f t="shared" si="23"/>
        <v>0.67013888888888884</v>
      </c>
      <c r="J91" s="45" t="str">
        <f t="shared" si="24"/>
        <v/>
      </c>
      <c r="K91" s="45">
        <f t="shared" si="25"/>
        <v>148.99999999999994</v>
      </c>
      <c r="L91" s="45">
        <f t="shared" si="26"/>
        <v>2</v>
      </c>
      <c r="M91" s="54">
        <f t="shared" ca="1" si="27"/>
        <v>1113</v>
      </c>
      <c r="N91" s="45">
        <f t="shared" ca="1" si="28"/>
        <v>291.99999999999994</v>
      </c>
      <c r="O91" s="45">
        <f t="shared" si="29"/>
        <v>50</v>
      </c>
      <c r="P91" s="46">
        <f t="shared" si="30"/>
        <v>5.9484036251947776</v>
      </c>
      <c r="Q91" s="45">
        <f t="shared" si="31"/>
        <v>2979.9999999999991</v>
      </c>
      <c r="R91" s="45">
        <f t="shared" si="32"/>
        <v>3029.9999999999991</v>
      </c>
      <c r="S91" s="46">
        <f t="shared" si="33"/>
        <v>2985.9484036251938</v>
      </c>
    </row>
    <row r="92" spans="1:19" x14ac:dyDescent="0.25">
      <c r="A92" s="77">
        <v>35745</v>
      </c>
      <c r="B92">
        <v>1238</v>
      </c>
      <c r="D92">
        <v>0.01</v>
      </c>
      <c r="E92">
        <v>1338</v>
      </c>
      <c r="F92" s="67">
        <f t="shared" si="1"/>
        <v>0.56805555555555554</v>
      </c>
      <c r="G92">
        <v>1346</v>
      </c>
      <c r="H92" s="67">
        <f t="shared" si="2"/>
        <v>0.57361111111111118</v>
      </c>
      <c r="I92" s="44" t="str">
        <f t="shared" si="23"/>
        <v/>
      </c>
      <c r="J92" s="45">
        <f t="shared" si="24"/>
        <v>9.9999999999999645</v>
      </c>
      <c r="K92" s="45">
        <f t="shared" si="25"/>
        <v>8.0000000000001315</v>
      </c>
      <c r="L92" s="45">
        <f t="shared" si="26"/>
        <v>1</v>
      </c>
      <c r="M92" s="54">
        <f t="shared" ca="1" si="27"/>
        <v>1238</v>
      </c>
      <c r="N92" s="45" t="str">
        <f t="shared" si="28"/>
        <v/>
      </c>
      <c r="O92" s="45">
        <f t="shared" si="29"/>
        <v>0.14999999999999947</v>
      </c>
      <c r="P92" s="46">
        <f t="shared" si="30"/>
        <v>0.1442799109039849</v>
      </c>
      <c r="Q92" s="45">
        <f t="shared" si="31"/>
        <v>8.000000000000132E-2</v>
      </c>
      <c r="R92" s="45">
        <f t="shared" si="32"/>
        <v>0.23000000000000079</v>
      </c>
      <c r="S92" s="46">
        <f t="shared" si="33"/>
        <v>0.22427991090398622</v>
      </c>
    </row>
    <row r="93" spans="1:19" x14ac:dyDescent="0.25">
      <c r="D93">
        <v>0.02</v>
      </c>
      <c r="E93">
        <v>1356</v>
      </c>
      <c r="F93" s="67">
        <f t="shared" si="1"/>
        <v>0.5805555555555556</v>
      </c>
      <c r="G93">
        <v>1404</v>
      </c>
      <c r="H93" s="67">
        <f t="shared" si="2"/>
        <v>0.58611111111111114</v>
      </c>
      <c r="I93" s="44">
        <f t="shared" si="23"/>
        <v>0.58958333333333335</v>
      </c>
      <c r="J93" s="45" t="str">
        <f t="shared" si="24"/>
        <v/>
      </c>
      <c r="K93" s="45">
        <f t="shared" si="25"/>
        <v>7.9999999999999716</v>
      </c>
      <c r="L93" s="45">
        <f t="shared" si="26"/>
        <v>2</v>
      </c>
      <c r="M93" s="54">
        <f t="shared" ca="1" si="27"/>
        <v>1238</v>
      </c>
      <c r="N93" s="45">
        <f t="shared" ca="1" si="28"/>
        <v>91</v>
      </c>
      <c r="O93" s="45">
        <f t="shared" si="29"/>
        <v>0.05</v>
      </c>
      <c r="P93" s="46">
        <f t="shared" si="30"/>
        <v>1.0096958881694557E-2</v>
      </c>
      <c r="Q93" s="45">
        <f t="shared" si="31"/>
        <v>0.15999999999999945</v>
      </c>
      <c r="R93" s="45">
        <f t="shared" si="32"/>
        <v>0.20999999999999946</v>
      </c>
      <c r="S93" s="46">
        <f t="shared" si="33"/>
        <v>0.17009695888169402</v>
      </c>
    </row>
    <row r="94" spans="1:19" x14ac:dyDescent="0.25">
      <c r="A94" s="77">
        <v>35745</v>
      </c>
      <c r="B94">
        <v>1431</v>
      </c>
      <c r="D94">
        <v>0.01</v>
      </c>
      <c r="E94">
        <v>1533</v>
      </c>
      <c r="F94" s="67">
        <f t="shared" si="1"/>
        <v>0.6479166666666667</v>
      </c>
      <c r="G94">
        <v>1538</v>
      </c>
      <c r="H94" s="67">
        <f t="shared" si="2"/>
        <v>0.65138888888888891</v>
      </c>
      <c r="I94" s="44" t="str">
        <f t="shared" si="23"/>
        <v/>
      </c>
      <c r="J94" s="45">
        <f t="shared" si="24"/>
        <v>5.9999999999999787</v>
      </c>
      <c r="K94" s="45">
        <f t="shared" si="25"/>
        <v>4.9999999999999822</v>
      </c>
      <c r="L94" s="45">
        <f t="shared" si="26"/>
        <v>1</v>
      </c>
      <c r="M94" s="54">
        <f t="shared" ca="1" si="27"/>
        <v>1431</v>
      </c>
      <c r="N94" s="45" t="str">
        <f t="shared" si="28"/>
        <v/>
      </c>
      <c r="O94" s="45">
        <f t="shared" si="29"/>
        <v>8.9999999999999677E-2</v>
      </c>
      <c r="P94" s="46">
        <f t="shared" si="30"/>
        <v>8.6567946542390944E-2</v>
      </c>
      <c r="Q94" s="45">
        <f t="shared" si="31"/>
        <v>4.9999999999999822E-2</v>
      </c>
      <c r="R94" s="45">
        <f t="shared" si="32"/>
        <v>0.13999999999999951</v>
      </c>
      <c r="S94" s="46">
        <f t="shared" si="33"/>
        <v>0.13656794654239077</v>
      </c>
    </row>
    <row r="95" spans="1:19" x14ac:dyDescent="0.25">
      <c r="D95">
        <v>0.02</v>
      </c>
      <c r="E95">
        <v>1544</v>
      </c>
      <c r="F95" s="67">
        <f t="shared" si="1"/>
        <v>0.65555555555555556</v>
      </c>
      <c r="G95">
        <v>1550</v>
      </c>
      <c r="H95" s="67">
        <f t="shared" si="2"/>
        <v>0.65972222222222221</v>
      </c>
      <c r="I95" s="44">
        <f t="shared" ref="I95:I156" si="34">IF(OR(A96&lt;&gt;"",D96=""),H95+TIME(0,5,0),"")</f>
        <v>0.66319444444444442</v>
      </c>
      <c r="J95" s="45" t="str">
        <f t="shared" ref="J95:J156" si="35">IF(AND(OR(AND(A95&lt;&gt;"",A96=""),AND(A95="",A96="")),D96&lt;&gt;""),(F96-H95)*1440,"")</f>
        <v/>
      </c>
      <c r="K95" s="45">
        <f t="shared" ref="K95:K156" si="36">(H95-F95)*1440</f>
        <v>5.9999999999999787</v>
      </c>
      <c r="L95" s="45">
        <f t="shared" ref="L95:L156" si="37">IF(A95&lt;&gt;"",1,L94+1)</f>
        <v>2</v>
      </c>
      <c r="M95" s="54">
        <f t="shared" ref="M95:M156" ca="1" si="38">OFFSET(B95,-L95+1,0)</f>
        <v>1431</v>
      </c>
      <c r="N95" s="45">
        <f t="shared" ref="N95:N156" ca="1" si="39">IF(I95&lt;&gt;"",(I95-VALUE(CONCATENATE(LEFT(M95,LEN(M95)-2),":",RIGHT(M95,2))))*1440,"")</f>
        <v>83.999999999999858</v>
      </c>
      <c r="O95" s="45">
        <f t="shared" ref="O95:O156" si="40">IF(J95&lt;&gt;"",(D95+D96)*J95/2,D95*5/2)</f>
        <v>0.05</v>
      </c>
      <c r="P95" s="46">
        <f t="shared" ref="P95:P156" si="41">IF(J95&lt;&gt;"",(D96-D95)*J95/LN((D96+0.000001)/(D95+0.000001)),-5*(D95-0.000001)/(LN(1/D95)-13.8155))</f>
        <v>1.0096958881694557E-2</v>
      </c>
      <c r="Q95" s="45">
        <f t="shared" ref="Q95:Q156" si="42">(D95*K95)</f>
        <v>0.11999999999999958</v>
      </c>
      <c r="R95" s="45">
        <f t="shared" ref="R95:R156" si="43">O95+Q95</f>
        <v>0.1699999999999996</v>
      </c>
      <c r="S95" s="46">
        <f t="shared" ref="S95:S156" si="44">P95+Q95</f>
        <v>0.13009695888169415</v>
      </c>
    </row>
    <row r="96" spans="1:19" x14ac:dyDescent="0.25">
      <c r="A96" s="77">
        <v>35746</v>
      </c>
      <c r="B96">
        <v>911</v>
      </c>
      <c r="D96">
        <v>0.01</v>
      </c>
      <c r="E96">
        <v>951</v>
      </c>
      <c r="F96" s="67">
        <f t="shared" si="1"/>
        <v>0.41041666666666665</v>
      </c>
      <c r="G96">
        <v>953</v>
      </c>
      <c r="H96" s="67">
        <f t="shared" si="2"/>
        <v>0.41180555555555554</v>
      </c>
      <c r="I96" s="44" t="str">
        <f t="shared" si="34"/>
        <v/>
      </c>
      <c r="J96" s="45">
        <f t="shared" si="35"/>
        <v>5.9999999999999787</v>
      </c>
      <c r="K96" s="45">
        <f t="shared" si="36"/>
        <v>1.9999999999999929</v>
      </c>
      <c r="L96" s="45">
        <f t="shared" si="37"/>
        <v>1</v>
      </c>
      <c r="M96" s="54">
        <f t="shared" ca="1" si="38"/>
        <v>911</v>
      </c>
      <c r="N96" s="45" t="str">
        <f t="shared" si="39"/>
        <v/>
      </c>
      <c r="O96" s="45">
        <f t="shared" si="40"/>
        <v>0.32999999999999885</v>
      </c>
      <c r="P96" s="46">
        <f t="shared" si="41"/>
        <v>0.23452818661036695</v>
      </c>
      <c r="Q96" s="45">
        <f t="shared" si="42"/>
        <v>1.9999999999999931E-2</v>
      </c>
      <c r="R96" s="45">
        <f t="shared" si="43"/>
        <v>0.34999999999999876</v>
      </c>
      <c r="S96" s="46">
        <f t="shared" si="44"/>
        <v>0.25452818661036686</v>
      </c>
    </row>
    <row r="97" spans="1:19" x14ac:dyDescent="0.25">
      <c r="D97">
        <v>0.1</v>
      </c>
      <c r="E97">
        <v>959</v>
      </c>
      <c r="F97" s="67">
        <f t="shared" si="1"/>
        <v>0.41597222222222219</v>
      </c>
      <c r="G97">
        <v>1041</v>
      </c>
      <c r="H97" s="67">
        <f t="shared" si="2"/>
        <v>0.44513888888888892</v>
      </c>
      <c r="I97" s="44" t="str">
        <f t="shared" si="34"/>
        <v/>
      </c>
      <c r="J97" s="45">
        <f t="shared" si="35"/>
        <v>10.999999999999961</v>
      </c>
      <c r="K97" s="45">
        <f t="shared" si="36"/>
        <v>42.000000000000092</v>
      </c>
      <c r="L97" s="45">
        <f t="shared" si="37"/>
        <v>2</v>
      </c>
      <c r="M97" s="54">
        <f t="shared" ca="1" si="38"/>
        <v>911</v>
      </c>
      <c r="N97" s="45" t="str">
        <f t="shared" si="39"/>
        <v/>
      </c>
      <c r="O97" s="45">
        <f t="shared" si="40"/>
        <v>275.54999999999905</v>
      </c>
      <c r="P97" s="46">
        <f t="shared" si="41"/>
        <v>88.324295398676682</v>
      </c>
      <c r="Q97" s="45">
        <f t="shared" si="42"/>
        <v>4.2000000000000091</v>
      </c>
      <c r="R97" s="45">
        <f t="shared" si="43"/>
        <v>279.74999999999903</v>
      </c>
      <c r="S97" s="46">
        <f t="shared" si="44"/>
        <v>92.524295398676685</v>
      </c>
    </row>
    <row r="98" spans="1:19" x14ac:dyDescent="0.25">
      <c r="D98">
        <v>50</v>
      </c>
      <c r="E98">
        <v>1052</v>
      </c>
      <c r="F98" s="67">
        <f t="shared" si="1"/>
        <v>0.45277777777777778</v>
      </c>
      <c r="G98">
        <v>1105</v>
      </c>
      <c r="H98" s="67">
        <f t="shared" si="2"/>
        <v>0.46180555555555558</v>
      </c>
      <c r="I98" s="44">
        <f t="shared" si="34"/>
        <v>0.46527777777777779</v>
      </c>
      <c r="J98" s="45" t="str">
        <f t="shared" si="35"/>
        <v/>
      </c>
      <c r="K98" s="45">
        <f t="shared" si="36"/>
        <v>13.000000000000034</v>
      </c>
      <c r="L98" s="45">
        <f t="shared" si="37"/>
        <v>3</v>
      </c>
      <c r="M98" s="54">
        <f t="shared" ca="1" si="38"/>
        <v>911</v>
      </c>
      <c r="N98" s="45">
        <f t="shared" ca="1" si="39"/>
        <v>118.99999999999997</v>
      </c>
      <c r="O98" s="45">
        <f t="shared" si="40"/>
        <v>125</v>
      </c>
      <c r="P98" s="46">
        <f t="shared" si="41"/>
        <v>14.102364719732718</v>
      </c>
      <c r="Q98" s="45">
        <f t="shared" si="42"/>
        <v>650.00000000000171</v>
      </c>
      <c r="R98" s="45">
        <f t="shared" si="43"/>
        <v>775.00000000000171</v>
      </c>
      <c r="S98" s="46">
        <f t="shared" si="44"/>
        <v>664.1023647197344</v>
      </c>
    </row>
    <row r="99" spans="1:19" x14ac:dyDescent="0.25">
      <c r="A99" s="77">
        <v>35747</v>
      </c>
      <c r="B99">
        <v>814</v>
      </c>
      <c r="D99">
        <v>0.01</v>
      </c>
      <c r="E99">
        <v>847</v>
      </c>
      <c r="F99" s="67">
        <f t="shared" si="1"/>
        <v>0.3659722222222222</v>
      </c>
      <c r="G99">
        <v>850</v>
      </c>
      <c r="H99" s="67">
        <f t="shared" si="2"/>
        <v>0.36805555555555558</v>
      </c>
      <c r="I99" s="44" t="str">
        <f t="shared" si="34"/>
        <v/>
      </c>
      <c r="J99" s="45">
        <f t="shared" si="35"/>
        <v>11.999999999999957</v>
      </c>
      <c r="K99" s="45">
        <f t="shared" si="36"/>
        <v>3.0000000000000693</v>
      </c>
      <c r="L99" s="45">
        <f t="shared" si="37"/>
        <v>1</v>
      </c>
      <c r="M99" s="54">
        <f t="shared" ca="1" si="38"/>
        <v>814</v>
      </c>
      <c r="N99" s="45" t="str">
        <f t="shared" si="39"/>
        <v/>
      </c>
      <c r="O99" s="45">
        <f t="shared" si="40"/>
        <v>600.0599999999979</v>
      </c>
      <c r="P99" s="46">
        <f t="shared" si="41"/>
        <v>130.27672998597731</v>
      </c>
      <c r="Q99" s="45">
        <f t="shared" si="42"/>
        <v>3.0000000000000693E-2</v>
      </c>
      <c r="R99" s="45">
        <f t="shared" si="43"/>
        <v>600.08999999999787</v>
      </c>
      <c r="S99" s="46">
        <f t="shared" si="44"/>
        <v>130.30672998597731</v>
      </c>
    </row>
    <row r="100" spans="1:19" x14ac:dyDescent="0.25">
      <c r="D100">
        <v>100</v>
      </c>
      <c r="E100">
        <v>902</v>
      </c>
      <c r="F100" s="67">
        <f t="shared" si="1"/>
        <v>0.37638888888888888</v>
      </c>
      <c r="G100">
        <v>904</v>
      </c>
      <c r="H100" s="67">
        <f t="shared" si="2"/>
        <v>0.37777777777777777</v>
      </c>
      <c r="I100" s="44" t="str">
        <f t="shared" si="34"/>
        <v/>
      </c>
      <c r="J100" s="45">
        <f t="shared" si="35"/>
        <v>5.0000000000000622</v>
      </c>
      <c r="K100" s="45">
        <f t="shared" si="36"/>
        <v>1.9999999999999929</v>
      </c>
      <c r="L100" s="45">
        <f t="shared" si="37"/>
        <v>2</v>
      </c>
      <c r="M100" s="54">
        <f t="shared" ca="1" si="38"/>
        <v>814</v>
      </c>
      <c r="N100" s="45" t="str">
        <f t="shared" si="39"/>
        <v/>
      </c>
      <c r="O100" s="45">
        <f t="shared" si="40"/>
        <v>700.00000000000875</v>
      </c>
      <c r="P100" s="46">
        <f t="shared" si="41"/>
        <v>680.51901635288687</v>
      </c>
      <c r="Q100" s="45">
        <f t="shared" si="42"/>
        <v>199.99999999999929</v>
      </c>
      <c r="R100" s="45">
        <f t="shared" si="43"/>
        <v>900.00000000000807</v>
      </c>
      <c r="S100" s="46">
        <f t="shared" si="44"/>
        <v>880.51901635288618</v>
      </c>
    </row>
    <row r="101" spans="1:19" x14ac:dyDescent="0.25">
      <c r="D101">
        <v>180</v>
      </c>
      <c r="E101">
        <v>909</v>
      </c>
      <c r="F101" s="67">
        <f t="shared" si="1"/>
        <v>0.38125000000000003</v>
      </c>
      <c r="G101">
        <v>1532</v>
      </c>
      <c r="H101" s="67">
        <f t="shared" si="2"/>
        <v>0.64722222222222225</v>
      </c>
      <c r="I101" s="44">
        <f t="shared" si="34"/>
        <v>0.65069444444444446</v>
      </c>
      <c r="J101" s="45" t="str">
        <f t="shared" si="35"/>
        <v/>
      </c>
      <c r="K101" s="45">
        <f t="shared" si="36"/>
        <v>383</v>
      </c>
      <c r="L101" s="45">
        <f t="shared" si="37"/>
        <v>3</v>
      </c>
      <c r="M101" s="54">
        <f t="shared" ca="1" si="38"/>
        <v>814</v>
      </c>
      <c r="N101" s="45">
        <f t="shared" ca="1" si="39"/>
        <v>443.00000000000011</v>
      </c>
      <c r="O101" s="45">
        <f t="shared" si="40"/>
        <v>450</v>
      </c>
      <c r="P101" s="46">
        <f t="shared" si="41"/>
        <v>47.347346607878421</v>
      </c>
      <c r="Q101" s="45">
        <f t="shared" si="42"/>
        <v>68940</v>
      </c>
      <c r="R101" s="45">
        <f t="shared" si="43"/>
        <v>69390</v>
      </c>
      <c r="S101" s="46">
        <f t="shared" si="44"/>
        <v>68987.347346607872</v>
      </c>
    </row>
    <row r="102" spans="1:19" x14ac:dyDescent="0.25">
      <c r="A102" s="77">
        <v>35752</v>
      </c>
      <c r="B102">
        <v>1238</v>
      </c>
      <c r="D102">
        <v>8.0000000000000002E-3</v>
      </c>
      <c r="E102">
        <v>1353</v>
      </c>
      <c r="F102" s="67">
        <f t="shared" si="1"/>
        <v>0.57847222222222217</v>
      </c>
      <c r="G102">
        <v>1402</v>
      </c>
      <c r="H102" s="67">
        <f t="shared" si="2"/>
        <v>0.58472222222222225</v>
      </c>
      <c r="I102" s="44" t="str">
        <f t="shared" si="34"/>
        <v/>
      </c>
      <c r="J102" s="45">
        <f t="shared" si="35"/>
        <v>10.999999999999961</v>
      </c>
      <c r="K102" s="45">
        <f t="shared" si="36"/>
        <v>9.0000000000001279</v>
      </c>
      <c r="L102" s="45">
        <f t="shared" si="37"/>
        <v>1</v>
      </c>
      <c r="M102" s="54">
        <f t="shared" ca="1" si="38"/>
        <v>1238</v>
      </c>
      <c r="N102" s="45" t="str">
        <f t="shared" si="39"/>
        <v/>
      </c>
      <c r="O102" s="45">
        <f t="shared" si="40"/>
        <v>2.7939999999999903</v>
      </c>
      <c r="P102" s="46">
        <f t="shared" si="41"/>
        <v>1.3088132967677841</v>
      </c>
      <c r="Q102" s="45">
        <f t="shared" si="42"/>
        <v>7.2000000000001022E-2</v>
      </c>
      <c r="R102" s="45">
        <f t="shared" si="43"/>
        <v>2.8659999999999912</v>
      </c>
      <c r="S102" s="46">
        <f t="shared" si="44"/>
        <v>1.3808132967677851</v>
      </c>
    </row>
    <row r="103" spans="1:19" x14ac:dyDescent="0.25">
      <c r="D103">
        <v>0.5</v>
      </c>
      <c r="E103">
        <v>1413</v>
      </c>
      <c r="F103" s="67">
        <f t="shared" si="1"/>
        <v>0.59236111111111112</v>
      </c>
      <c r="G103">
        <v>1416</v>
      </c>
      <c r="H103" s="67">
        <f t="shared" si="2"/>
        <v>0.59444444444444444</v>
      </c>
      <c r="I103" s="44">
        <f t="shared" si="34"/>
        <v>0.59791666666666665</v>
      </c>
      <c r="J103" s="45" t="str">
        <f t="shared" si="35"/>
        <v/>
      </c>
      <c r="K103" s="45">
        <f t="shared" si="36"/>
        <v>2.9999999999999893</v>
      </c>
      <c r="L103" s="45">
        <f t="shared" si="37"/>
        <v>2</v>
      </c>
      <c r="M103" s="54">
        <f t="shared" ca="1" si="38"/>
        <v>1238</v>
      </c>
      <c r="N103" s="45">
        <f t="shared" ca="1" si="39"/>
        <v>102.99999999999996</v>
      </c>
      <c r="O103" s="45">
        <f t="shared" si="40"/>
        <v>1.25</v>
      </c>
      <c r="P103" s="46">
        <f t="shared" si="41"/>
        <v>0.19051423432971509</v>
      </c>
      <c r="Q103" s="45">
        <f t="shared" si="42"/>
        <v>1.4999999999999947</v>
      </c>
      <c r="R103" s="45">
        <f t="shared" si="43"/>
        <v>2.7499999999999947</v>
      </c>
      <c r="S103" s="46">
        <f t="shared" si="44"/>
        <v>1.6905142343297097</v>
      </c>
    </row>
    <row r="104" spans="1:19" x14ac:dyDescent="0.25">
      <c r="A104" s="77">
        <v>35752</v>
      </c>
      <c r="B104">
        <v>1438</v>
      </c>
      <c r="D104">
        <v>0.01</v>
      </c>
      <c r="E104">
        <v>1545</v>
      </c>
      <c r="F104" s="67">
        <f t="shared" si="1"/>
        <v>0.65625</v>
      </c>
      <c r="G104">
        <v>1624</v>
      </c>
      <c r="H104" s="67">
        <f t="shared" si="2"/>
        <v>0.68333333333333324</v>
      </c>
      <c r="I104" s="44">
        <f t="shared" si="34"/>
        <v>0.68680555555555545</v>
      </c>
      <c r="J104" s="45" t="str">
        <f t="shared" si="35"/>
        <v/>
      </c>
      <c r="K104" s="45">
        <f t="shared" si="36"/>
        <v>38.999999999999858</v>
      </c>
      <c r="L104" s="45">
        <f t="shared" si="37"/>
        <v>1</v>
      </c>
      <c r="M104" s="54">
        <f t="shared" ca="1" si="38"/>
        <v>1438</v>
      </c>
      <c r="N104" s="45">
        <f t="shared" ca="1" si="39"/>
        <v>110.99999999999993</v>
      </c>
      <c r="O104" s="45">
        <f t="shared" si="40"/>
        <v>2.5000000000000001E-2</v>
      </c>
      <c r="P104" s="46">
        <f t="shared" si="41"/>
        <v>5.4281443780592247E-3</v>
      </c>
      <c r="Q104" s="45">
        <f t="shared" si="42"/>
        <v>0.38999999999999857</v>
      </c>
      <c r="R104" s="45">
        <f t="shared" si="43"/>
        <v>0.41499999999999859</v>
      </c>
      <c r="S104" s="46">
        <f t="shared" si="44"/>
        <v>0.39542814437805779</v>
      </c>
    </row>
    <row r="105" spans="1:19" x14ac:dyDescent="0.25">
      <c r="A105" s="77">
        <v>35753</v>
      </c>
      <c r="B105">
        <v>1014</v>
      </c>
      <c r="D105">
        <v>0.01</v>
      </c>
      <c r="E105">
        <v>1127</v>
      </c>
      <c r="F105" s="67">
        <f t="shared" si="1"/>
        <v>0.4770833333333333</v>
      </c>
      <c r="G105">
        <v>1128</v>
      </c>
      <c r="H105" s="67">
        <f t="shared" si="2"/>
        <v>0.4777777777777778</v>
      </c>
      <c r="I105" s="44" t="str">
        <f t="shared" si="34"/>
        <v/>
      </c>
      <c r="J105" s="45">
        <f t="shared" si="35"/>
        <v>7.9999999999999716</v>
      </c>
      <c r="K105" s="45">
        <f t="shared" si="36"/>
        <v>1.0000000000000764</v>
      </c>
      <c r="L105" s="45">
        <f t="shared" si="37"/>
        <v>1</v>
      </c>
      <c r="M105" s="54">
        <f t="shared" ca="1" si="38"/>
        <v>1014</v>
      </c>
      <c r="N105" s="45" t="str">
        <f t="shared" si="39"/>
        <v/>
      </c>
      <c r="O105" s="45">
        <f t="shared" si="40"/>
        <v>2.0399999999999929</v>
      </c>
      <c r="P105" s="46">
        <f t="shared" si="41"/>
        <v>1.0020641984579592</v>
      </c>
      <c r="Q105" s="45">
        <f t="shared" si="42"/>
        <v>1.0000000000000763E-2</v>
      </c>
      <c r="R105" s="45">
        <f t="shared" si="43"/>
        <v>2.0499999999999936</v>
      </c>
      <c r="S105" s="46">
        <f t="shared" si="44"/>
        <v>1.0120641984579599</v>
      </c>
    </row>
    <row r="106" spans="1:19" x14ac:dyDescent="0.25">
      <c r="D106">
        <v>0.5</v>
      </c>
      <c r="E106">
        <v>1136</v>
      </c>
      <c r="F106" s="67">
        <f t="shared" si="1"/>
        <v>0.48333333333333334</v>
      </c>
      <c r="G106">
        <v>1141</v>
      </c>
      <c r="H106" s="67">
        <f t="shared" si="2"/>
        <v>0.48680555555555555</v>
      </c>
      <c r="I106" s="44">
        <f t="shared" si="34"/>
        <v>0.49027777777777776</v>
      </c>
      <c r="J106" s="45" t="str">
        <f t="shared" si="35"/>
        <v/>
      </c>
      <c r="K106" s="45">
        <f t="shared" si="36"/>
        <v>4.9999999999999822</v>
      </c>
      <c r="L106" s="45">
        <f t="shared" si="37"/>
        <v>2</v>
      </c>
      <c r="M106" s="54">
        <f t="shared" ca="1" si="38"/>
        <v>1014</v>
      </c>
      <c r="N106" s="45">
        <f t="shared" ca="1" si="39"/>
        <v>92</v>
      </c>
      <c r="O106" s="45">
        <f t="shared" si="40"/>
        <v>1.25</v>
      </c>
      <c r="P106" s="46">
        <f t="shared" si="41"/>
        <v>0.19051423432971509</v>
      </c>
      <c r="Q106" s="45">
        <f t="shared" si="42"/>
        <v>2.4999999999999911</v>
      </c>
      <c r="R106" s="45">
        <f t="shared" si="43"/>
        <v>3.7499999999999911</v>
      </c>
      <c r="S106" s="46">
        <f t="shared" si="44"/>
        <v>2.6905142343297062</v>
      </c>
    </row>
    <row r="107" spans="1:19" x14ac:dyDescent="0.25">
      <c r="A107" s="77">
        <v>35754</v>
      </c>
      <c r="B107">
        <v>934</v>
      </c>
      <c r="D107">
        <v>0.01</v>
      </c>
      <c r="E107">
        <v>1012</v>
      </c>
      <c r="F107" s="67">
        <f t="shared" si="1"/>
        <v>0.42499999999999999</v>
      </c>
      <c r="G107">
        <v>1014</v>
      </c>
      <c r="H107" s="67">
        <f t="shared" si="2"/>
        <v>0.42638888888888887</v>
      </c>
      <c r="I107" s="44" t="str">
        <f t="shared" si="34"/>
        <v/>
      </c>
      <c r="J107" s="45">
        <f t="shared" si="35"/>
        <v>4.9999999999999822</v>
      </c>
      <c r="K107" s="45">
        <f t="shared" si="36"/>
        <v>1.9999999999999929</v>
      </c>
      <c r="L107" s="45">
        <f t="shared" si="37"/>
        <v>1</v>
      </c>
      <c r="M107" s="54">
        <f t="shared" ca="1" si="38"/>
        <v>934</v>
      </c>
      <c r="N107" s="45" t="str">
        <f t="shared" si="39"/>
        <v/>
      </c>
      <c r="O107" s="45">
        <f t="shared" si="40"/>
        <v>0.27499999999999902</v>
      </c>
      <c r="P107" s="46">
        <f t="shared" si="41"/>
        <v>0.19544015550863911</v>
      </c>
      <c r="Q107" s="45">
        <f t="shared" si="42"/>
        <v>1.9999999999999931E-2</v>
      </c>
      <c r="R107" s="45">
        <f t="shared" si="43"/>
        <v>0.29499999999999893</v>
      </c>
      <c r="S107" s="46">
        <f t="shared" si="44"/>
        <v>0.21544015550863904</v>
      </c>
    </row>
    <row r="108" spans="1:19" x14ac:dyDescent="0.25">
      <c r="D108">
        <v>0.1</v>
      </c>
      <c r="E108">
        <v>1019</v>
      </c>
      <c r="F108" s="67">
        <f t="shared" si="1"/>
        <v>0.42986111111111108</v>
      </c>
      <c r="G108">
        <v>1106</v>
      </c>
      <c r="H108" s="67">
        <f t="shared" si="2"/>
        <v>0.46249999999999997</v>
      </c>
      <c r="I108" s="44" t="str">
        <f t="shared" si="34"/>
        <v/>
      </c>
      <c r="J108" s="45">
        <f t="shared" si="35"/>
        <v>11.000000000000041</v>
      </c>
      <c r="K108" s="45">
        <f t="shared" si="36"/>
        <v>46.999999999999993</v>
      </c>
      <c r="L108" s="45">
        <f t="shared" si="37"/>
        <v>2</v>
      </c>
      <c r="M108" s="54">
        <f t="shared" ca="1" si="38"/>
        <v>934</v>
      </c>
      <c r="N108" s="45" t="str">
        <f t="shared" si="39"/>
        <v/>
      </c>
      <c r="O108" s="45">
        <f t="shared" si="40"/>
        <v>275.55000000000103</v>
      </c>
      <c r="P108" s="46">
        <f t="shared" si="41"/>
        <v>88.324295398677322</v>
      </c>
      <c r="Q108" s="45">
        <f t="shared" si="42"/>
        <v>4.6999999999999993</v>
      </c>
      <c r="R108" s="45">
        <f t="shared" si="43"/>
        <v>280.25000000000102</v>
      </c>
      <c r="S108" s="46">
        <f t="shared" si="44"/>
        <v>93.024295398677324</v>
      </c>
    </row>
    <row r="109" spans="1:19" x14ac:dyDescent="0.25">
      <c r="D109">
        <v>50</v>
      </c>
      <c r="E109">
        <v>1117</v>
      </c>
      <c r="F109" s="67">
        <f t="shared" si="1"/>
        <v>0.47013888888888888</v>
      </c>
      <c r="G109">
        <v>1200</v>
      </c>
      <c r="H109" s="67">
        <f t="shared" si="2"/>
        <v>0.5</v>
      </c>
      <c r="I109" s="44" t="str">
        <f t="shared" si="34"/>
        <v/>
      </c>
      <c r="J109" s="45">
        <f t="shared" si="35"/>
        <v>12.999999999999954</v>
      </c>
      <c r="K109" s="45">
        <f t="shared" si="36"/>
        <v>43.000000000000007</v>
      </c>
      <c r="L109" s="45">
        <f t="shared" si="37"/>
        <v>3</v>
      </c>
      <c r="M109" s="54">
        <f t="shared" ca="1" si="38"/>
        <v>934</v>
      </c>
      <c r="N109" s="45" t="str">
        <f t="shared" si="39"/>
        <v/>
      </c>
      <c r="O109" s="45">
        <f t="shared" si="40"/>
        <v>328.24999999999881</v>
      </c>
      <c r="P109" s="46">
        <f t="shared" si="41"/>
        <v>139.73430963129132</v>
      </c>
      <c r="Q109" s="45">
        <f t="shared" si="42"/>
        <v>2150.0000000000005</v>
      </c>
      <c r="R109" s="45">
        <f t="shared" si="43"/>
        <v>2478.2499999999991</v>
      </c>
      <c r="S109" s="46">
        <f t="shared" si="44"/>
        <v>2289.7343096312916</v>
      </c>
    </row>
    <row r="110" spans="1:19" x14ac:dyDescent="0.25">
      <c r="D110">
        <v>0.5</v>
      </c>
      <c r="E110">
        <v>1213</v>
      </c>
      <c r="F110" s="67">
        <f t="shared" si="1"/>
        <v>0.50902777777777775</v>
      </c>
      <c r="G110">
        <v>1218</v>
      </c>
      <c r="H110" s="67">
        <f t="shared" si="2"/>
        <v>0.51250000000000007</v>
      </c>
      <c r="I110" s="44">
        <f t="shared" si="34"/>
        <v>0.51597222222222228</v>
      </c>
      <c r="J110" s="45" t="str">
        <f t="shared" si="35"/>
        <v/>
      </c>
      <c r="K110" s="45">
        <f t="shared" si="36"/>
        <v>5.0000000000001421</v>
      </c>
      <c r="L110" s="45">
        <f t="shared" si="37"/>
        <v>4</v>
      </c>
      <c r="M110" s="54">
        <f t="shared" ca="1" si="38"/>
        <v>934</v>
      </c>
      <c r="N110" s="45">
        <f t="shared" ca="1" si="39"/>
        <v>169.00000000000011</v>
      </c>
      <c r="O110" s="45">
        <f t="shared" si="40"/>
        <v>1.25</v>
      </c>
      <c r="P110" s="46">
        <f t="shared" si="41"/>
        <v>0.19051423432971509</v>
      </c>
      <c r="Q110" s="45">
        <f t="shared" si="42"/>
        <v>2.5000000000000711</v>
      </c>
      <c r="R110" s="45">
        <f t="shared" si="43"/>
        <v>3.7500000000000711</v>
      </c>
      <c r="S110" s="46">
        <f t="shared" si="44"/>
        <v>2.6905142343297861</v>
      </c>
    </row>
    <row r="111" spans="1:19" x14ac:dyDescent="0.25">
      <c r="A111" s="77">
        <v>35755</v>
      </c>
      <c r="B111">
        <v>1235</v>
      </c>
      <c r="D111">
        <v>0.01</v>
      </c>
      <c r="E111">
        <v>1414</v>
      </c>
      <c r="F111" s="67">
        <f t="shared" si="1"/>
        <v>0.59305555555555556</v>
      </c>
      <c r="G111">
        <v>1421</v>
      </c>
      <c r="H111" s="67">
        <f t="shared" si="2"/>
        <v>0.59791666666666665</v>
      </c>
      <c r="I111" s="44" t="str">
        <f t="shared" si="34"/>
        <v/>
      </c>
      <c r="J111" s="45">
        <f t="shared" si="35"/>
        <v>14.00000000000011</v>
      </c>
      <c r="K111" s="45">
        <f t="shared" si="36"/>
        <v>6.9999999999999751</v>
      </c>
      <c r="L111" s="45">
        <f t="shared" si="37"/>
        <v>1</v>
      </c>
      <c r="M111" s="54">
        <f t="shared" ca="1" si="38"/>
        <v>1235</v>
      </c>
      <c r="N111" s="45" t="str">
        <f t="shared" si="39"/>
        <v/>
      </c>
      <c r="O111" s="45">
        <f t="shared" si="40"/>
        <v>70.070000000000547</v>
      </c>
      <c r="P111" s="46">
        <f t="shared" si="41"/>
        <v>20.247101545384449</v>
      </c>
      <c r="Q111" s="45">
        <f t="shared" si="42"/>
        <v>6.9999999999999757E-2</v>
      </c>
      <c r="R111" s="45">
        <f t="shared" si="43"/>
        <v>70.140000000000541</v>
      </c>
      <c r="S111" s="46">
        <f t="shared" si="44"/>
        <v>20.31710154538445</v>
      </c>
    </row>
    <row r="112" spans="1:19" x14ac:dyDescent="0.25">
      <c r="D112">
        <v>10</v>
      </c>
      <c r="E112">
        <v>1435</v>
      </c>
      <c r="F112" s="67">
        <f t="shared" si="1"/>
        <v>0.60763888888888895</v>
      </c>
      <c r="G112">
        <v>1439</v>
      </c>
      <c r="H112" s="67">
        <f t="shared" si="2"/>
        <v>0.61041666666666672</v>
      </c>
      <c r="I112" s="44" t="str">
        <f t="shared" si="34"/>
        <v/>
      </c>
      <c r="J112" s="45">
        <f t="shared" si="35"/>
        <v>16.99999999999994</v>
      </c>
      <c r="K112" s="45">
        <f t="shared" si="36"/>
        <v>3.9999999999999858</v>
      </c>
      <c r="L112" s="45">
        <f t="shared" si="37"/>
        <v>2</v>
      </c>
      <c r="M112" s="54">
        <f t="shared" ca="1" si="38"/>
        <v>1235</v>
      </c>
      <c r="N112" s="45" t="str">
        <f t="shared" si="39"/>
        <v/>
      </c>
      <c r="O112" s="45">
        <f t="shared" si="40"/>
        <v>1614.9999999999943</v>
      </c>
      <c r="P112" s="46">
        <f t="shared" si="41"/>
        <v>999.8714132661778</v>
      </c>
      <c r="Q112" s="45">
        <f t="shared" si="42"/>
        <v>39.999999999999858</v>
      </c>
      <c r="R112" s="45">
        <f t="shared" si="43"/>
        <v>1654.9999999999941</v>
      </c>
      <c r="S112" s="46">
        <f t="shared" si="44"/>
        <v>1039.8714132661776</v>
      </c>
    </row>
    <row r="113" spans="1:19" x14ac:dyDescent="0.25">
      <c r="D113">
        <v>180</v>
      </c>
      <c r="E113">
        <v>1456</v>
      </c>
      <c r="F113" s="67">
        <f t="shared" si="1"/>
        <v>0.62222222222222223</v>
      </c>
      <c r="G113">
        <v>1502</v>
      </c>
      <c r="H113" s="67">
        <f t="shared" si="2"/>
        <v>0.62638888888888888</v>
      </c>
      <c r="I113" s="44" t="str">
        <f t="shared" si="34"/>
        <v/>
      </c>
      <c r="J113" s="45">
        <f t="shared" si="35"/>
        <v>8.999999999999968</v>
      </c>
      <c r="K113" s="45">
        <f t="shared" si="36"/>
        <v>5.9999999999999787</v>
      </c>
      <c r="L113" s="45">
        <f t="shared" si="37"/>
        <v>3</v>
      </c>
      <c r="M113" s="54">
        <f t="shared" ca="1" si="38"/>
        <v>1235</v>
      </c>
      <c r="N113" s="45" t="str">
        <f t="shared" si="39"/>
        <v/>
      </c>
      <c r="O113" s="45">
        <f t="shared" si="40"/>
        <v>854.99999999999693</v>
      </c>
      <c r="P113" s="46">
        <f t="shared" si="41"/>
        <v>529.34368937621184</v>
      </c>
      <c r="Q113" s="45">
        <f t="shared" si="42"/>
        <v>1079.9999999999961</v>
      </c>
      <c r="R113" s="45">
        <f t="shared" si="43"/>
        <v>1934.9999999999932</v>
      </c>
      <c r="S113" s="46">
        <f t="shared" si="44"/>
        <v>1609.343689376208</v>
      </c>
    </row>
    <row r="114" spans="1:19" x14ac:dyDescent="0.25">
      <c r="D114">
        <v>10</v>
      </c>
      <c r="E114">
        <v>1511</v>
      </c>
      <c r="F114" s="67">
        <f t="shared" si="1"/>
        <v>0.63263888888888886</v>
      </c>
      <c r="G114">
        <v>1516</v>
      </c>
      <c r="H114" s="67">
        <f t="shared" si="2"/>
        <v>0.63611111111111118</v>
      </c>
      <c r="I114" s="44">
        <f t="shared" si="34"/>
        <v>0.63958333333333339</v>
      </c>
      <c r="J114" s="45" t="str">
        <f t="shared" si="35"/>
        <v/>
      </c>
      <c r="K114" s="45">
        <f t="shared" si="36"/>
        <v>5.0000000000001421</v>
      </c>
      <c r="L114" s="45">
        <f t="shared" si="37"/>
        <v>4</v>
      </c>
      <c r="M114" s="54">
        <f t="shared" ca="1" si="38"/>
        <v>1235</v>
      </c>
      <c r="N114" s="45">
        <f t="shared" ca="1" si="39"/>
        <v>166.00000000000006</v>
      </c>
      <c r="O114" s="45">
        <f t="shared" si="40"/>
        <v>25</v>
      </c>
      <c r="P114" s="46">
        <f t="shared" si="41"/>
        <v>3.1021051639523365</v>
      </c>
      <c r="Q114" s="45">
        <f t="shared" si="42"/>
        <v>50.000000000001421</v>
      </c>
      <c r="R114" s="45">
        <f t="shared" si="43"/>
        <v>75.000000000001421</v>
      </c>
      <c r="S114" s="46">
        <f t="shared" si="44"/>
        <v>53.102105163953759</v>
      </c>
    </row>
    <row r="115" spans="1:19" x14ac:dyDescent="0.25">
      <c r="A115" s="77">
        <v>35759</v>
      </c>
      <c r="B115">
        <v>855</v>
      </c>
      <c r="D115">
        <v>6.0000000000000001E-3</v>
      </c>
      <c r="E115">
        <v>1003</v>
      </c>
      <c r="F115" s="67">
        <f t="shared" si="1"/>
        <v>0.41875000000000001</v>
      </c>
      <c r="G115">
        <v>1013</v>
      </c>
      <c r="H115" s="67">
        <f t="shared" si="2"/>
        <v>0.42569444444444443</v>
      </c>
      <c r="I115" s="44" t="str">
        <f t="shared" si="34"/>
        <v/>
      </c>
      <c r="J115" s="45">
        <f t="shared" si="35"/>
        <v>11.000000000000041</v>
      </c>
      <c r="K115" s="45">
        <f t="shared" si="36"/>
        <v>9.9999999999999645</v>
      </c>
      <c r="L115" s="45">
        <f t="shared" si="37"/>
        <v>1</v>
      </c>
      <c r="M115" s="54">
        <f t="shared" ca="1" si="38"/>
        <v>855</v>
      </c>
      <c r="N115" s="45" t="str">
        <f t="shared" si="39"/>
        <v/>
      </c>
      <c r="O115" s="45">
        <f t="shared" si="40"/>
        <v>2.2330000000000085</v>
      </c>
      <c r="P115" s="46">
        <f t="shared" si="41"/>
        <v>1.0320175650864538</v>
      </c>
      <c r="Q115" s="45">
        <f t="shared" si="42"/>
        <v>5.999999999999979E-2</v>
      </c>
      <c r="R115" s="45">
        <f t="shared" si="43"/>
        <v>2.2930000000000081</v>
      </c>
      <c r="S115" s="46">
        <f t="shared" si="44"/>
        <v>1.0920175650864536</v>
      </c>
    </row>
    <row r="116" spans="1:19" x14ac:dyDescent="0.25">
      <c r="D116">
        <v>0.4</v>
      </c>
      <c r="E116">
        <v>1024</v>
      </c>
      <c r="F116" s="67">
        <f t="shared" si="1"/>
        <v>0.43333333333333335</v>
      </c>
      <c r="G116">
        <v>1028</v>
      </c>
      <c r="H116" s="67">
        <f t="shared" si="2"/>
        <v>0.43611111111111112</v>
      </c>
      <c r="I116" s="44" t="str">
        <f t="shared" si="34"/>
        <v/>
      </c>
      <c r="J116" s="45">
        <f t="shared" si="35"/>
        <v>9.000000000000048</v>
      </c>
      <c r="K116" s="45">
        <f t="shared" si="36"/>
        <v>3.9999999999999858</v>
      </c>
      <c r="L116" s="45">
        <f t="shared" si="37"/>
        <v>2</v>
      </c>
      <c r="M116" s="54">
        <f t="shared" ca="1" si="38"/>
        <v>855</v>
      </c>
      <c r="N116" s="45" t="str">
        <f t="shared" si="39"/>
        <v/>
      </c>
      <c r="O116" s="45">
        <f t="shared" si="40"/>
        <v>2.250000000000012</v>
      </c>
      <c r="P116" s="46">
        <f t="shared" si="41"/>
        <v>1.9476488421217277</v>
      </c>
      <c r="Q116" s="45">
        <f t="shared" si="42"/>
        <v>1.5999999999999943</v>
      </c>
      <c r="R116" s="45">
        <f t="shared" si="43"/>
        <v>3.8500000000000063</v>
      </c>
      <c r="S116" s="46">
        <f t="shared" si="44"/>
        <v>3.5476488421217223</v>
      </c>
    </row>
    <row r="117" spans="1:19" x14ac:dyDescent="0.25">
      <c r="D117">
        <v>0.1</v>
      </c>
      <c r="E117">
        <v>1037</v>
      </c>
      <c r="F117" s="67">
        <f t="shared" si="1"/>
        <v>0.44236111111111115</v>
      </c>
      <c r="G117">
        <v>1045</v>
      </c>
      <c r="H117" s="67">
        <f t="shared" si="2"/>
        <v>0.44791666666666669</v>
      </c>
      <c r="I117" s="44" t="str">
        <f t="shared" si="34"/>
        <v/>
      </c>
      <c r="J117" s="45">
        <f t="shared" si="35"/>
        <v>11.999999999999957</v>
      </c>
      <c r="K117" s="45">
        <f t="shared" si="36"/>
        <v>7.9999999999999716</v>
      </c>
      <c r="L117" s="45">
        <f t="shared" si="37"/>
        <v>3</v>
      </c>
      <c r="M117" s="54">
        <f t="shared" ca="1" si="38"/>
        <v>855</v>
      </c>
      <c r="N117" s="45" t="str">
        <f t="shared" si="39"/>
        <v/>
      </c>
      <c r="O117" s="45">
        <f t="shared" si="40"/>
        <v>300.59999999999894</v>
      </c>
      <c r="P117" s="46">
        <f t="shared" si="41"/>
        <v>96.353776798556382</v>
      </c>
      <c r="Q117" s="45">
        <f t="shared" si="42"/>
        <v>0.79999999999999716</v>
      </c>
      <c r="R117" s="45">
        <f t="shared" si="43"/>
        <v>301.39999999999895</v>
      </c>
      <c r="S117" s="46">
        <f t="shared" si="44"/>
        <v>97.153776798556379</v>
      </c>
    </row>
    <row r="118" spans="1:19" x14ac:dyDescent="0.25">
      <c r="D118">
        <v>50</v>
      </c>
      <c r="E118">
        <v>1057</v>
      </c>
      <c r="F118" s="67">
        <f t="shared" si="1"/>
        <v>0.45624999999999999</v>
      </c>
      <c r="G118">
        <v>1115</v>
      </c>
      <c r="H118" s="67">
        <f t="shared" si="2"/>
        <v>0.46875</v>
      </c>
      <c r="I118" s="44">
        <f t="shared" si="34"/>
        <v>0.47222222222222221</v>
      </c>
      <c r="J118" s="45" t="str">
        <f t="shared" si="35"/>
        <v/>
      </c>
      <c r="K118" s="45">
        <f t="shared" si="36"/>
        <v>18.000000000000014</v>
      </c>
      <c r="L118" s="45">
        <f t="shared" si="37"/>
        <v>4</v>
      </c>
      <c r="M118" s="54">
        <f t="shared" ca="1" si="38"/>
        <v>855</v>
      </c>
      <c r="N118" s="45">
        <f t="shared" ca="1" si="39"/>
        <v>145.00000000000006</v>
      </c>
      <c r="O118" s="45">
        <f t="shared" si="40"/>
        <v>125</v>
      </c>
      <c r="P118" s="46">
        <f t="shared" si="41"/>
        <v>14.102364719732718</v>
      </c>
      <c r="Q118" s="45">
        <f t="shared" si="42"/>
        <v>900.00000000000068</v>
      </c>
      <c r="R118" s="45">
        <f t="shared" si="43"/>
        <v>1025.0000000000007</v>
      </c>
      <c r="S118" s="46">
        <f t="shared" si="44"/>
        <v>914.10236471973337</v>
      </c>
    </row>
    <row r="119" spans="1:19" x14ac:dyDescent="0.25">
      <c r="A119" s="77">
        <v>35759</v>
      </c>
      <c r="B119">
        <v>1236</v>
      </c>
      <c r="D119">
        <v>0.01</v>
      </c>
      <c r="E119">
        <v>1353</v>
      </c>
      <c r="F119" s="67">
        <f t="shared" si="1"/>
        <v>0.57847222222222217</v>
      </c>
      <c r="G119">
        <v>1400</v>
      </c>
      <c r="H119" s="67">
        <f t="shared" si="2"/>
        <v>0.58333333333333337</v>
      </c>
      <c r="I119" s="44" t="str">
        <f t="shared" si="34"/>
        <v/>
      </c>
      <c r="J119" s="45">
        <f t="shared" si="35"/>
        <v>20.999999999999925</v>
      </c>
      <c r="K119" s="45">
        <f t="shared" si="36"/>
        <v>7.000000000000135</v>
      </c>
      <c r="L119" s="45">
        <f t="shared" si="37"/>
        <v>1</v>
      </c>
      <c r="M119" s="54">
        <f t="shared" ca="1" si="38"/>
        <v>1236</v>
      </c>
      <c r="N119" s="45" t="str">
        <f t="shared" si="39"/>
        <v/>
      </c>
      <c r="O119" s="45">
        <f t="shared" si="40"/>
        <v>420.10499999999848</v>
      </c>
      <c r="P119" s="46">
        <f t="shared" si="41"/>
        <v>101.25332723289844</v>
      </c>
      <c r="Q119" s="45">
        <f t="shared" si="42"/>
        <v>7.0000000000001353E-2</v>
      </c>
      <c r="R119" s="45">
        <f t="shared" si="43"/>
        <v>420.17499999999848</v>
      </c>
      <c r="S119" s="46">
        <f t="shared" si="44"/>
        <v>101.32332723289845</v>
      </c>
    </row>
    <row r="120" spans="1:19" x14ac:dyDescent="0.25">
      <c r="D120">
        <v>40</v>
      </c>
      <c r="E120">
        <v>1421</v>
      </c>
      <c r="F120" s="67">
        <f t="shared" si="1"/>
        <v>0.59791666666666665</v>
      </c>
      <c r="G120">
        <v>1426</v>
      </c>
      <c r="H120" s="67">
        <f t="shared" si="2"/>
        <v>0.60138888888888886</v>
      </c>
      <c r="I120" s="44">
        <f t="shared" si="34"/>
        <v>0.60486111111111107</v>
      </c>
      <c r="J120" s="45" t="str">
        <f t="shared" si="35"/>
        <v/>
      </c>
      <c r="K120" s="45">
        <f t="shared" si="36"/>
        <v>4.9999999999999822</v>
      </c>
      <c r="L120" s="45">
        <f t="shared" si="37"/>
        <v>2</v>
      </c>
      <c r="M120" s="54">
        <f t="shared" ca="1" si="38"/>
        <v>1236</v>
      </c>
      <c r="N120" s="45">
        <f t="shared" ca="1" si="39"/>
        <v>114.99999999999991</v>
      </c>
      <c r="O120" s="45">
        <f t="shared" si="40"/>
        <v>100</v>
      </c>
      <c r="P120" s="46">
        <f t="shared" si="41"/>
        <v>11.425711806824168</v>
      </c>
      <c r="Q120" s="45">
        <f t="shared" si="42"/>
        <v>199.99999999999929</v>
      </c>
      <c r="R120" s="45">
        <f t="shared" si="43"/>
        <v>299.99999999999932</v>
      </c>
      <c r="S120" s="46">
        <f t="shared" si="44"/>
        <v>211.42571180682347</v>
      </c>
    </row>
    <row r="121" spans="1:19" x14ac:dyDescent="0.25">
      <c r="A121" s="77">
        <v>35759</v>
      </c>
      <c r="B121">
        <v>1534</v>
      </c>
      <c r="D121">
        <v>0.01</v>
      </c>
      <c r="E121">
        <v>1605</v>
      </c>
      <c r="F121" s="67">
        <f t="shared" si="1"/>
        <v>0.67013888888888884</v>
      </c>
      <c r="G121">
        <v>1611</v>
      </c>
      <c r="H121" s="67">
        <f t="shared" si="2"/>
        <v>0.6743055555555556</v>
      </c>
      <c r="I121" s="44" t="str">
        <f t="shared" si="34"/>
        <v/>
      </c>
      <c r="J121" s="45">
        <f t="shared" si="35"/>
        <v>11.999999999999957</v>
      </c>
      <c r="K121" s="45">
        <f t="shared" si="36"/>
        <v>6.0000000000001386</v>
      </c>
      <c r="L121" s="45">
        <f t="shared" si="37"/>
        <v>1</v>
      </c>
      <c r="M121" s="54">
        <f t="shared" ca="1" si="38"/>
        <v>1534</v>
      </c>
      <c r="N121" s="45" t="str">
        <f t="shared" si="39"/>
        <v/>
      </c>
      <c r="O121" s="45">
        <f t="shared" si="40"/>
        <v>60.059999999999782</v>
      </c>
      <c r="P121" s="46">
        <f t="shared" si="41"/>
        <v>17.354658467472191</v>
      </c>
      <c r="Q121" s="45">
        <f t="shared" si="42"/>
        <v>6.0000000000001386E-2</v>
      </c>
      <c r="R121" s="45">
        <f t="shared" si="43"/>
        <v>60.119999999999784</v>
      </c>
      <c r="S121" s="46">
        <f t="shared" si="44"/>
        <v>17.414658467472194</v>
      </c>
    </row>
    <row r="122" spans="1:19" x14ac:dyDescent="0.25">
      <c r="D122">
        <v>10</v>
      </c>
      <c r="E122">
        <v>1623</v>
      </c>
      <c r="F122" s="67">
        <f t="shared" si="1"/>
        <v>0.68263888888888891</v>
      </c>
      <c r="G122">
        <v>1626</v>
      </c>
      <c r="H122" s="67">
        <f t="shared" si="2"/>
        <v>0.68472222222222223</v>
      </c>
      <c r="I122" s="44">
        <f t="shared" si="34"/>
        <v>0.68819444444444444</v>
      </c>
      <c r="J122" s="45" t="str">
        <f t="shared" si="35"/>
        <v/>
      </c>
      <c r="K122" s="45">
        <f t="shared" si="36"/>
        <v>2.9999999999999893</v>
      </c>
      <c r="L122" s="45">
        <f t="shared" si="37"/>
        <v>2</v>
      </c>
      <c r="M122" s="54">
        <f t="shared" ca="1" si="38"/>
        <v>1534</v>
      </c>
      <c r="N122" s="45">
        <f t="shared" ca="1" si="39"/>
        <v>56.999999999999957</v>
      </c>
      <c r="O122" s="45">
        <f t="shared" si="40"/>
        <v>25</v>
      </c>
      <c r="P122" s="46">
        <f t="shared" si="41"/>
        <v>3.1021051639523365</v>
      </c>
      <c r="Q122" s="45">
        <f t="shared" si="42"/>
        <v>29.999999999999893</v>
      </c>
      <c r="R122" s="45">
        <f t="shared" si="43"/>
        <v>54.999999999999893</v>
      </c>
      <c r="S122" s="46">
        <f t="shared" si="44"/>
        <v>33.102105163952231</v>
      </c>
    </row>
    <row r="123" spans="1:19" x14ac:dyDescent="0.25">
      <c r="A123" s="77">
        <v>35765</v>
      </c>
      <c r="B123">
        <v>940</v>
      </c>
      <c r="D123">
        <v>0.01</v>
      </c>
      <c r="E123">
        <v>1015</v>
      </c>
      <c r="F123" s="67">
        <f t="shared" si="1"/>
        <v>0.42708333333333331</v>
      </c>
      <c r="G123">
        <v>1017</v>
      </c>
      <c r="H123" s="67">
        <f t="shared" si="2"/>
        <v>0.4284722222222222</v>
      </c>
      <c r="I123" s="44" t="str">
        <f t="shared" si="34"/>
        <v/>
      </c>
      <c r="J123" s="45">
        <f t="shared" si="35"/>
        <v>11.000000000000041</v>
      </c>
      <c r="K123" s="45">
        <f t="shared" si="36"/>
        <v>1.9999999999999929</v>
      </c>
      <c r="L123" s="45">
        <f t="shared" si="37"/>
        <v>1</v>
      </c>
      <c r="M123" s="54">
        <f t="shared" ca="1" si="38"/>
        <v>940</v>
      </c>
      <c r="N123" s="45" t="str">
        <f t="shared" si="39"/>
        <v/>
      </c>
      <c r="O123" s="45">
        <f t="shared" si="40"/>
        <v>110.05500000000042</v>
      </c>
      <c r="P123" s="46">
        <f t="shared" si="41"/>
        <v>28.929839918786257</v>
      </c>
      <c r="Q123" s="45">
        <f t="shared" si="42"/>
        <v>1.9999999999999931E-2</v>
      </c>
      <c r="R123" s="45">
        <f t="shared" si="43"/>
        <v>110.07500000000041</v>
      </c>
      <c r="S123" s="46">
        <f t="shared" si="44"/>
        <v>28.949839918786257</v>
      </c>
    </row>
    <row r="124" spans="1:19" x14ac:dyDescent="0.25">
      <c r="D124">
        <v>20</v>
      </c>
      <c r="E124">
        <v>1028</v>
      </c>
      <c r="F124" s="67">
        <f t="shared" si="1"/>
        <v>0.43611111111111112</v>
      </c>
      <c r="G124">
        <v>1053</v>
      </c>
      <c r="H124" s="67">
        <f t="shared" si="2"/>
        <v>0.45347222222222222</v>
      </c>
      <c r="I124" s="44" t="str">
        <f t="shared" si="34"/>
        <v/>
      </c>
      <c r="J124" s="45">
        <f t="shared" si="35"/>
        <v>112</v>
      </c>
      <c r="K124" s="45">
        <f t="shared" si="36"/>
        <v>24.999999999999993</v>
      </c>
      <c r="L124" s="45">
        <f t="shared" si="37"/>
        <v>2</v>
      </c>
      <c r="M124" s="54">
        <f t="shared" ca="1" si="38"/>
        <v>940</v>
      </c>
      <c r="N124" s="45" t="str">
        <f t="shared" si="39"/>
        <v/>
      </c>
      <c r="O124" s="45">
        <f t="shared" si="40"/>
        <v>1120</v>
      </c>
      <c r="P124" s="46">
        <f t="shared" si="41"/>
        <v>133.24416378890007</v>
      </c>
      <c r="Q124" s="45">
        <f t="shared" si="42"/>
        <v>499.99999999999989</v>
      </c>
      <c r="R124" s="45">
        <f t="shared" si="43"/>
        <v>1620</v>
      </c>
      <c r="S124" s="46">
        <f t="shared" si="44"/>
        <v>633.24416378889998</v>
      </c>
    </row>
    <row r="125" spans="1:19" x14ac:dyDescent="0.25">
      <c r="D125">
        <v>0</v>
      </c>
      <c r="E125">
        <v>1245</v>
      </c>
      <c r="F125" s="67">
        <f t="shared" si="1"/>
        <v>0.53125</v>
      </c>
      <c r="G125">
        <v>1247</v>
      </c>
      <c r="H125" s="67">
        <f t="shared" si="2"/>
        <v>0.53263888888888888</v>
      </c>
      <c r="I125" s="44" t="str">
        <f t="shared" si="34"/>
        <v/>
      </c>
      <c r="J125" s="45">
        <f t="shared" si="35"/>
        <v>20.000000000000089</v>
      </c>
      <c r="K125" s="45">
        <f t="shared" si="36"/>
        <v>1.9999999999999929</v>
      </c>
      <c r="L125" s="45">
        <f t="shared" si="37"/>
        <v>3</v>
      </c>
      <c r="M125" s="54">
        <f t="shared" ca="1" si="38"/>
        <v>940</v>
      </c>
      <c r="N125" s="45" t="str">
        <f t="shared" si="39"/>
        <v/>
      </c>
      <c r="O125" s="45">
        <f t="shared" si="40"/>
        <v>1.0000000000000044</v>
      </c>
      <c r="P125" s="46">
        <f t="shared" si="41"/>
        <v>0.1737176418728294</v>
      </c>
      <c r="Q125" s="45">
        <f t="shared" si="42"/>
        <v>0</v>
      </c>
      <c r="R125" s="45">
        <f t="shared" si="43"/>
        <v>1.0000000000000044</v>
      </c>
      <c r="S125" s="46">
        <f t="shared" si="44"/>
        <v>0.1737176418728294</v>
      </c>
    </row>
    <row r="126" spans="1:19" x14ac:dyDescent="0.25">
      <c r="D126">
        <v>0.1</v>
      </c>
      <c r="E126">
        <v>1307</v>
      </c>
      <c r="F126" s="67">
        <f t="shared" si="1"/>
        <v>0.54652777777777783</v>
      </c>
      <c r="G126">
        <v>1337</v>
      </c>
      <c r="H126" s="67">
        <f t="shared" si="2"/>
        <v>0.56736111111111109</v>
      </c>
      <c r="I126" s="44" t="str">
        <f t="shared" si="34"/>
        <v/>
      </c>
      <c r="J126" s="45">
        <f t="shared" si="35"/>
        <v>11.999999999999957</v>
      </c>
      <c r="K126" s="45">
        <f t="shared" si="36"/>
        <v>29.999999999999893</v>
      </c>
      <c r="L126" s="45">
        <f t="shared" si="37"/>
        <v>4</v>
      </c>
      <c r="M126" s="54">
        <f t="shared" ca="1" si="38"/>
        <v>940</v>
      </c>
      <c r="N126" s="45" t="str">
        <f t="shared" si="39"/>
        <v/>
      </c>
      <c r="O126" s="45">
        <f t="shared" si="40"/>
        <v>600.59999999999786</v>
      </c>
      <c r="P126" s="46">
        <f t="shared" si="41"/>
        <v>173.54432594719529</v>
      </c>
      <c r="Q126" s="45">
        <f t="shared" si="42"/>
        <v>2.9999999999999893</v>
      </c>
      <c r="R126" s="45">
        <f t="shared" si="43"/>
        <v>603.59999999999786</v>
      </c>
      <c r="S126" s="46">
        <f t="shared" si="44"/>
        <v>176.54432594719529</v>
      </c>
    </row>
    <row r="127" spans="1:19" x14ac:dyDescent="0.25">
      <c r="D127">
        <v>100</v>
      </c>
      <c r="E127">
        <v>1349</v>
      </c>
      <c r="F127" s="67">
        <f t="shared" si="1"/>
        <v>0.5756944444444444</v>
      </c>
      <c r="G127">
        <v>1403</v>
      </c>
      <c r="H127" s="67">
        <f t="shared" si="2"/>
        <v>0.5854166666666667</v>
      </c>
      <c r="I127" s="44">
        <f t="shared" si="34"/>
        <v>0.58888888888888891</v>
      </c>
      <c r="J127" s="45" t="str">
        <f t="shared" si="35"/>
        <v/>
      </c>
      <c r="K127" s="45">
        <f t="shared" si="36"/>
        <v>14.00000000000011</v>
      </c>
      <c r="L127" s="45">
        <f t="shared" si="37"/>
        <v>5</v>
      </c>
      <c r="M127" s="54">
        <f t="shared" ca="1" si="38"/>
        <v>940</v>
      </c>
      <c r="N127" s="45">
        <f t="shared" ca="1" si="39"/>
        <v>268.00000000000011</v>
      </c>
      <c r="O127" s="45">
        <f t="shared" si="40"/>
        <v>250</v>
      </c>
      <c r="P127" s="46">
        <f t="shared" si="41"/>
        <v>27.143420404993254</v>
      </c>
      <c r="Q127" s="45">
        <f t="shared" si="42"/>
        <v>1400.0000000000109</v>
      </c>
      <c r="R127" s="45">
        <f t="shared" si="43"/>
        <v>1650.0000000000109</v>
      </c>
      <c r="S127" s="46">
        <f t="shared" si="44"/>
        <v>1427.1434204050042</v>
      </c>
    </row>
    <row r="128" spans="1:19" x14ac:dyDescent="0.25">
      <c r="A128" s="77">
        <v>35766</v>
      </c>
      <c r="B128">
        <v>810</v>
      </c>
      <c r="D128">
        <v>0.01</v>
      </c>
      <c r="E128">
        <v>859</v>
      </c>
      <c r="F128" s="67">
        <f t="shared" si="1"/>
        <v>0.3743055555555555</v>
      </c>
      <c r="G128">
        <v>902</v>
      </c>
      <c r="H128" s="67">
        <f t="shared" si="2"/>
        <v>0.37638888888888888</v>
      </c>
      <c r="I128" s="44" t="str">
        <f t="shared" si="34"/>
        <v/>
      </c>
      <c r="J128" s="45">
        <f t="shared" si="35"/>
        <v>11.000000000000041</v>
      </c>
      <c r="K128" s="45">
        <f t="shared" si="36"/>
        <v>3.0000000000000693</v>
      </c>
      <c r="L128" s="45">
        <f t="shared" si="37"/>
        <v>1</v>
      </c>
      <c r="M128" s="54">
        <f t="shared" ca="1" si="38"/>
        <v>810</v>
      </c>
      <c r="N128" s="45" t="str">
        <f t="shared" si="39"/>
        <v/>
      </c>
      <c r="O128" s="45">
        <f t="shared" si="40"/>
        <v>11.055000000000041</v>
      </c>
      <c r="P128" s="46">
        <f t="shared" si="41"/>
        <v>4.1315779250138958</v>
      </c>
      <c r="Q128" s="45">
        <f t="shared" si="42"/>
        <v>3.0000000000000693E-2</v>
      </c>
      <c r="R128" s="45">
        <f t="shared" si="43"/>
        <v>11.085000000000042</v>
      </c>
      <c r="S128" s="46">
        <f t="shared" si="44"/>
        <v>4.161577925013896</v>
      </c>
    </row>
    <row r="129" spans="1:19" x14ac:dyDescent="0.25">
      <c r="D129">
        <v>2</v>
      </c>
      <c r="E129">
        <v>913</v>
      </c>
      <c r="F129" s="67">
        <f t="shared" si="1"/>
        <v>0.3840277777777778</v>
      </c>
      <c r="G129">
        <v>925</v>
      </c>
      <c r="H129" s="67">
        <f t="shared" si="2"/>
        <v>0.3923611111111111</v>
      </c>
      <c r="I129" s="44" t="str">
        <f t="shared" si="34"/>
        <v/>
      </c>
      <c r="J129" s="45">
        <f t="shared" si="35"/>
        <v>8.999999999999968</v>
      </c>
      <c r="K129" s="45">
        <f t="shared" si="36"/>
        <v>11.999999999999957</v>
      </c>
      <c r="L129" s="45">
        <f t="shared" si="37"/>
        <v>2</v>
      </c>
      <c r="M129" s="54">
        <f t="shared" ca="1" si="38"/>
        <v>810</v>
      </c>
      <c r="N129" s="45" t="str">
        <f t="shared" si="39"/>
        <v/>
      </c>
      <c r="O129" s="45">
        <f t="shared" si="40"/>
        <v>98.999999999999645</v>
      </c>
      <c r="P129" s="46">
        <f t="shared" si="41"/>
        <v>70.35571981811816</v>
      </c>
      <c r="Q129" s="45">
        <f t="shared" si="42"/>
        <v>23.999999999999915</v>
      </c>
      <c r="R129" s="45">
        <f t="shared" si="43"/>
        <v>122.99999999999956</v>
      </c>
      <c r="S129" s="46">
        <f t="shared" si="44"/>
        <v>94.355719818118075</v>
      </c>
    </row>
    <row r="130" spans="1:19" x14ac:dyDescent="0.25">
      <c r="D130">
        <v>20</v>
      </c>
      <c r="E130">
        <v>934</v>
      </c>
      <c r="F130" s="67">
        <f t="shared" si="1"/>
        <v>0.39861111111111108</v>
      </c>
      <c r="G130">
        <v>1110</v>
      </c>
      <c r="H130" s="67">
        <f t="shared" si="2"/>
        <v>0.46527777777777773</v>
      </c>
      <c r="I130" s="44">
        <f t="shared" si="34"/>
        <v>0.46874999999999994</v>
      </c>
      <c r="J130" s="45" t="str">
        <f t="shared" si="35"/>
        <v/>
      </c>
      <c r="K130" s="45">
        <f t="shared" si="36"/>
        <v>95.999999999999972</v>
      </c>
      <c r="L130" s="45">
        <f t="shared" si="37"/>
        <v>3</v>
      </c>
      <c r="M130" s="54">
        <f t="shared" ca="1" si="38"/>
        <v>810</v>
      </c>
      <c r="N130" s="45">
        <f t="shared" ca="1" si="39"/>
        <v>184.99999999999997</v>
      </c>
      <c r="O130" s="45">
        <f t="shared" si="40"/>
        <v>50</v>
      </c>
      <c r="P130" s="46">
        <f t="shared" si="41"/>
        <v>5.9484036251947776</v>
      </c>
      <c r="Q130" s="45">
        <f t="shared" si="42"/>
        <v>1919.9999999999995</v>
      </c>
      <c r="R130" s="45">
        <f t="shared" si="43"/>
        <v>1969.9999999999995</v>
      </c>
      <c r="S130" s="46">
        <f t="shared" si="44"/>
        <v>1925.9484036251943</v>
      </c>
    </row>
    <row r="131" spans="1:19" x14ac:dyDescent="0.25">
      <c r="A131" s="77">
        <v>35766</v>
      </c>
      <c r="B131">
        <v>1236</v>
      </c>
      <c r="D131">
        <v>1.2E-2</v>
      </c>
      <c r="E131">
        <v>1341</v>
      </c>
      <c r="F131" s="67">
        <f t="shared" si="1"/>
        <v>0.57013888888888886</v>
      </c>
      <c r="G131">
        <v>1355</v>
      </c>
      <c r="H131" s="67">
        <f t="shared" si="2"/>
        <v>0.57986111111111105</v>
      </c>
      <c r="I131" s="44" t="str">
        <f t="shared" si="34"/>
        <v/>
      </c>
      <c r="J131" s="45">
        <f t="shared" si="35"/>
        <v>10.000000000000124</v>
      </c>
      <c r="K131" s="45">
        <f t="shared" si="36"/>
        <v>13.99999999999995</v>
      </c>
      <c r="L131" s="45">
        <f t="shared" si="37"/>
        <v>1</v>
      </c>
      <c r="M131" s="54">
        <f t="shared" ca="1" si="38"/>
        <v>1236</v>
      </c>
      <c r="N131" s="45" t="str">
        <f t="shared" si="39"/>
        <v/>
      </c>
      <c r="O131" s="45">
        <f t="shared" si="40"/>
        <v>3.560000000000044</v>
      </c>
      <c r="P131" s="46">
        <f t="shared" si="41"/>
        <v>1.6920424735941322</v>
      </c>
      <c r="Q131" s="45">
        <f t="shared" si="42"/>
        <v>0.1679999999999994</v>
      </c>
      <c r="R131" s="45">
        <f t="shared" si="43"/>
        <v>3.7280000000000433</v>
      </c>
      <c r="S131" s="46">
        <f t="shared" si="44"/>
        <v>1.8600424735941317</v>
      </c>
    </row>
    <row r="132" spans="1:19" x14ac:dyDescent="0.25">
      <c r="D132">
        <v>0.7</v>
      </c>
      <c r="E132">
        <v>1405</v>
      </c>
      <c r="F132" s="67">
        <f t="shared" si="1"/>
        <v>0.58680555555555558</v>
      </c>
      <c r="G132">
        <v>1410</v>
      </c>
      <c r="H132" s="67">
        <f t="shared" si="2"/>
        <v>0.59027777777777779</v>
      </c>
      <c r="I132" s="44" t="str">
        <f t="shared" si="34"/>
        <v/>
      </c>
      <c r="J132" s="45">
        <f t="shared" si="35"/>
        <v>6.9999999999999751</v>
      </c>
      <c r="K132" s="45">
        <f t="shared" si="36"/>
        <v>4.9999999999999822</v>
      </c>
      <c r="L132" s="45">
        <f t="shared" si="37"/>
        <v>2</v>
      </c>
      <c r="M132" s="54">
        <f t="shared" ca="1" si="38"/>
        <v>1236</v>
      </c>
      <c r="N132" s="45" t="str">
        <f t="shared" si="39"/>
        <v/>
      </c>
      <c r="O132" s="45">
        <f t="shared" si="40"/>
        <v>3.0799999999999885</v>
      </c>
      <c r="P132" s="46">
        <f t="shared" si="41"/>
        <v>2.6801768053352553</v>
      </c>
      <c r="Q132" s="45">
        <f t="shared" si="42"/>
        <v>3.4999999999999876</v>
      </c>
      <c r="R132" s="45">
        <f t="shared" si="43"/>
        <v>6.5799999999999761</v>
      </c>
      <c r="S132" s="46">
        <f t="shared" si="44"/>
        <v>6.1801768053352433</v>
      </c>
    </row>
    <row r="133" spans="1:19" x14ac:dyDescent="0.25">
      <c r="D133">
        <v>0.18</v>
      </c>
      <c r="E133">
        <v>1417</v>
      </c>
      <c r="F133" s="67">
        <f t="shared" si="1"/>
        <v>0.59513888888888888</v>
      </c>
      <c r="G133">
        <v>1420</v>
      </c>
      <c r="H133" s="67">
        <f t="shared" si="2"/>
        <v>0.59722222222222221</v>
      </c>
      <c r="I133" s="44">
        <f t="shared" si="34"/>
        <v>0.60069444444444442</v>
      </c>
      <c r="J133" s="45" t="str">
        <f t="shared" si="35"/>
        <v/>
      </c>
      <c r="K133" s="45">
        <f t="shared" si="36"/>
        <v>2.9999999999999893</v>
      </c>
      <c r="L133" s="45">
        <f t="shared" si="37"/>
        <v>3</v>
      </c>
      <c r="M133" s="54">
        <f t="shared" ca="1" si="38"/>
        <v>1236</v>
      </c>
      <c r="N133" s="45">
        <f t="shared" ca="1" si="39"/>
        <v>108.99999999999993</v>
      </c>
      <c r="O133" s="45">
        <f t="shared" si="40"/>
        <v>0.44999999999999996</v>
      </c>
      <c r="P133" s="46">
        <f t="shared" si="41"/>
        <v>7.4375439692633147E-2</v>
      </c>
      <c r="Q133" s="45">
        <f t="shared" si="42"/>
        <v>0.53999999999999804</v>
      </c>
      <c r="R133" s="45">
        <f t="shared" si="43"/>
        <v>0.98999999999999799</v>
      </c>
      <c r="S133" s="46">
        <f t="shared" si="44"/>
        <v>0.6143754396926312</v>
      </c>
    </row>
    <row r="134" spans="1:19" x14ac:dyDescent="0.25">
      <c r="A134" s="77">
        <v>35766</v>
      </c>
      <c r="B134">
        <v>1433</v>
      </c>
      <c r="D134">
        <v>1.4999999999999999E-2</v>
      </c>
      <c r="E134">
        <v>1533</v>
      </c>
      <c r="F134" s="67">
        <f t="shared" si="1"/>
        <v>0.6479166666666667</v>
      </c>
      <c r="G134">
        <v>1538</v>
      </c>
      <c r="H134" s="67">
        <f t="shared" si="2"/>
        <v>0.65138888888888891</v>
      </c>
      <c r="I134" s="44" t="str">
        <f t="shared" si="34"/>
        <v/>
      </c>
      <c r="J134" s="45">
        <f t="shared" si="35"/>
        <v>17.999999999999936</v>
      </c>
      <c r="K134" s="45">
        <f t="shared" si="36"/>
        <v>4.9999999999999822</v>
      </c>
      <c r="L134" s="45">
        <f t="shared" si="37"/>
        <v>1</v>
      </c>
      <c r="M134" s="54">
        <f t="shared" ca="1" si="38"/>
        <v>1433</v>
      </c>
      <c r="N134" s="45" t="str">
        <f t="shared" si="39"/>
        <v/>
      </c>
      <c r="O134" s="45">
        <f t="shared" si="40"/>
        <v>900.13499999999681</v>
      </c>
      <c r="P134" s="46">
        <f t="shared" si="41"/>
        <v>204.40308016165238</v>
      </c>
      <c r="Q134" s="45">
        <f t="shared" si="42"/>
        <v>7.4999999999999734E-2</v>
      </c>
      <c r="R134" s="45">
        <f t="shared" si="43"/>
        <v>900.20999999999685</v>
      </c>
      <c r="S134" s="46">
        <f t="shared" si="44"/>
        <v>204.47808016165237</v>
      </c>
    </row>
    <row r="135" spans="1:19" x14ac:dyDescent="0.25">
      <c r="D135">
        <v>100</v>
      </c>
      <c r="E135">
        <v>1556</v>
      </c>
      <c r="F135" s="67">
        <f t="shared" si="1"/>
        <v>0.66388888888888886</v>
      </c>
      <c r="G135">
        <v>1559</v>
      </c>
      <c r="H135" s="67">
        <f t="shared" si="2"/>
        <v>0.66597222222222219</v>
      </c>
      <c r="I135" s="44" t="str">
        <f t="shared" si="34"/>
        <v/>
      </c>
      <c r="J135" s="45">
        <f t="shared" si="35"/>
        <v>16.000000000000103</v>
      </c>
      <c r="K135" s="45">
        <f t="shared" si="36"/>
        <v>2.9999999999999893</v>
      </c>
      <c r="L135" s="45">
        <f t="shared" si="37"/>
        <v>2</v>
      </c>
      <c r="M135" s="54">
        <f t="shared" ca="1" si="38"/>
        <v>1433</v>
      </c>
      <c r="N135" s="45" t="str">
        <f t="shared" si="39"/>
        <v/>
      </c>
      <c r="O135" s="45">
        <f t="shared" si="40"/>
        <v>801.44000000000517</v>
      </c>
      <c r="P135" s="46">
        <f t="shared" si="41"/>
        <v>252.710337493949</v>
      </c>
      <c r="Q135" s="45">
        <f t="shared" si="42"/>
        <v>299.99999999999892</v>
      </c>
      <c r="R135" s="45">
        <f t="shared" si="43"/>
        <v>1101.4400000000041</v>
      </c>
      <c r="S135" s="46">
        <f t="shared" si="44"/>
        <v>552.71033749394792</v>
      </c>
    </row>
    <row r="136" spans="1:19" x14ac:dyDescent="0.25">
      <c r="D136">
        <v>0.18</v>
      </c>
      <c r="E136">
        <v>1615</v>
      </c>
      <c r="F136" s="67">
        <f t="shared" si="1"/>
        <v>0.67708333333333337</v>
      </c>
      <c r="G136">
        <v>1620</v>
      </c>
      <c r="H136" s="67">
        <f t="shared" si="2"/>
        <v>0.68055555555555547</v>
      </c>
      <c r="I136" s="44">
        <f t="shared" si="34"/>
        <v>0.68402777777777768</v>
      </c>
      <c r="J136" s="45" t="str">
        <f t="shared" si="35"/>
        <v/>
      </c>
      <c r="K136" s="45">
        <f t="shared" si="36"/>
        <v>4.9999999999998224</v>
      </c>
      <c r="L136" s="45">
        <f t="shared" si="37"/>
        <v>3</v>
      </c>
      <c r="M136" s="54">
        <f t="shared" ca="1" si="38"/>
        <v>1433</v>
      </c>
      <c r="N136" s="45">
        <f t="shared" ca="1" si="39"/>
        <v>111.99999999999976</v>
      </c>
      <c r="O136" s="45">
        <f t="shared" si="40"/>
        <v>0.44999999999999996</v>
      </c>
      <c r="P136" s="46">
        <f t="shared" si="41"/>
        <v>7.4375439692633147E-2</v>
      </c>
      <c r="Q136" s="45">
        <f t="shared" si="42"/>
        <v>0.89999999999996794</v>
      </c>
      <c r="R136" s="45">
        <f t="shared" si="43"/>
        <v>1.3499999999999679</v>
      </c>
      <c r="S136" s="46">
        <f t="shared" si="44"/>
        <v>0.9743754396926011</v>
      </c>
    </row>
    <row r="137" spans="1:19" x14ac:dyDescent="0.25">
      <c r="A137" s="77">
        <v>35768</v>
      </c>
      <c r="B137">
        <v>908</v>
      </c>
      <c r="D137">
        <v>0.01</v>
      </c>
      <c r="E137">
        <v>1002</v>
      </c>
      <c r="F137" s="67">
        <f t="shared" si="1"/>
        <v>0.41805555555555557</v>
      </c>
      <c r="G137">
        <v>1004</v>
      </c>
      <c r="H137" s="67">
        <f t="shared" si="2"/>
        <v>0.41944444444444445</v>
      </c>
      <c r="I137" s="44" t="str">
        <f t="shared" si="34"/>
        <v/>
      </c>
      <c r="J137" s="45">
        <f t="shared" si="35"/>
        <v>3.9999999999999858</v>
      </c>
      <c r="K137" s="45">
        <f t="shared" si="36"/>
        <v>1.9999999999999929</v>
      </c>
      <c r="L137" s="45">
        <f t="shared" si="37"/>
        <v>1</v>
      </c>
      <c r="M137" s="54">
        <f t="shared" ca="1" si="38"/>
        <v>908</v>
      </c>
      <c r="N137" s="45" t="str">
        <f t="shared" si="39"/>
        <v/>
      </c>
      <c r="O137" s="45">
        <f t="shared" si="40"/>
        <v>0.21999999999999922</v>
      </c>
      <c r="P137" s="46">
        <f t="shared" si="41"/>
        <v>0.15635212440691129</v>
      </c>
      <c r="Q137" s="45">
        <f t="shared" si="42"/>
        <v>1.9999999999999931E-2</v>
      </c>
      <c r="R137" s="45">
        <f t="shared" si="43"/>
        <v>0.23999999999999916</v>
      </c>
      <c r="S137" s="46">
        <f t="shared" si="44"/>
        <v>0.17635212440691123</v>
      </c>
    </row>
    <row r="138" spans="1:19" x14ac:dyDescent="0.25">
      <c r="D138">
        <v>0.1</v>
      </c>
      <c r="E138">
        <v>1008</v>
      </c>
      <c r="F138" s="67">
        <f t="shared" si="1"/>
        <v>0.42222222222222222</v>
      </c>
      <c r="G138">
        <v>1039</v>
      </c>
      <c r="H138" s="67">
        <f t="shared" si="2"/>
        <v>0.44375000000000003</v>
      </c>
      <c r="I138" s="44" t="str">
        <f t="shared" si="34"/>
        <v/>
      </c>
      <c r="J138" s="45">
        <f t="shared" si="35"/>
        <v>13.99999999999995</v>
      </c>
      <c r="K138" s="45">
        <f t="shared" si="36"/>
        <v>31.00000000000005</v>
      </c>
      <c r="L138" s="45">
        <f t="shared" si="37"/>
        <v>2</v>
      </c>
      <c r="M138" s="54">
        <f t="shared" ca="1" si="38"/>
        <v>908</v>
      </c>
      <c r="N138" s="45" t="str">
        <f t="shared" si="39"/>
        <v/>
      </c>
      <c r="O138" s="45">
        <f t="shared" si="40"/>
        <v>700.69999999999743</v>
      </c>
      <c r="P138" s="46">
        <f t="shared" si="41"/>
        <v>202.46838027172785</v>
      </c>
      <c r="Q138" s="45">
        <f t="shared" si="42"/>
        <v>3.100000000000005</v>
      </c>
      <c r="R138" s="45">
        <f t="shared" si="43"/>
        <v>703.79999999999745</v>
      </c>
      <c r="S138" s="46">
        <f t="shared" si="44"/>
        <v>205.56838027172785</v>
      </c>
    </row>
    <row r="139" spans="1:19" x14ac:dyDescent="0.25">
      <c r="D139">
        <v>100</v>
      </c>
      <c r="E139">
        <v>1053</v>
      </c>
      <c r="F139" s="67">
        <f t="shared" si="1"/>
        <v>0.45347222222222222</v>
      </c>
      <c r="G139">
        <v>1106</v>
      </c>
      <c r="H139" s="67">
        <f t="shared" si="2"/>
        <v>0.46249999999999997</v>
      </c>
      <c r="I139" s="44" t="str">
        <f t="shared" si="34"/>
        <v/>
      </c>
      <c r="J139" s="45">
        <f t="shared" si="35"/>
        <v>20.000000000000089</v>
      </c>
      <c r="K139" s="45">
        <f t="shared" si="36"/>
        <v>12.999999999999954</v>
      </c>
      <c r="L139" s="45">
        <f t="shared" si="37"/>
        <v>3</v>
      </c>
      <c r="M139" s="54">
        <f t="shared" ca="1" si="38"/>
        <v>908</v>
      </c>
      <c r="N139" s="45" t="str">
        <f t="shared" si="39"/>
        <v/>
      </c>
      <c r="O139" s="45">
        <f t="shared" si="40"/>
        <v>2800.0000000000123</v>
      </c>
      <c r="P139" s="46">
        <f t="shared" si="41"/>
        <v>2722.0760654115252</v>
      </c>
      <c r="Q139" s="45">
        <f t="shared" si="42"/>
        <v>1299.9999999999955</v>
      </c>
      <c r="R139" s="45">
        <f t="shared" si="43"/>
        <v>4100.0000000000073</v>
      </c>
      <c r="S139" s="46">
        <f t="shared" si="44"/>
        <v>4022.0760654115206</v>
      </c>
    </row>
    <row r="140" spans="1:19" x14ac:dyDescent="0.25">
      <c r="D140">
        <v>180</v>
      </c>
      <c r="E140">
        <v>1126</v>
      </c>
      <c r="F140" s="67">
        <f t="shared" si="1"/>
        <v>0.47638888888888892</v>
      </c>
      <c r="G140">
        <v>1134</v>
      </c>
      <c r="H140" s="67">
        <f t="shared" si="2"/>
        <v>0.48194444444444445</v>
      </c>
      <c r="I140" s="44">
        <f t="shared" si="34"/>
        <v>0.48541666666666666</v>
      </c>
      <c r="J140" s="45" t="str">
        <f t="shared" si="35"/>
        <v/>
      </c>
      <c r="K140" s="45">
        <f t="shared" si="36"/>
        <v>7.9999999999999716</v>
      </c>
      <c r="L140" s="45">
        <f t="shared" si="37"/>
        <v>4</v>
      </c>
      <c r="M140" s="54">
        <f t="shared" ca="1" si="38"/>
        <v>908</v>
      </c>
      <c r="N140" s="45">
        <f t="shared" ca="1" si="39"/>
        <v>151.00000000000003</v>
      </c>
      <c r="O140" s="45">
        <f t="shared" si="40"/>
        <v>450</v>
      </c>
      <c r="P140" s="46">
        <f t="shared" si="41"/>
        <v>47.347346607878421</v>
      </c>
      <c r="Q140" s="45">
        <f t="shared" si="42"/>
        <v>1439.999999999995</v>
      </c>
      <c r="R140" s="45">
        <f t="shared" si="43"/>
        <v>1889.999999999995</v>
      </c>
      <c r="S140" s="46">
        <f t="shared" si="44"/>
        <v>1487.3473466078735</v>
      </c>
    </row>
    <row r="141" spans="1:19" x14ac:dyDescent="0.25">
      <c r="A141" s="77">
        <v>35769</v>
      </c>
      <c r="B141">
        <v>919</v>
      </c>
      <c r="D141">
        <v>0.01</v>
      </c>
      <c r="E141">
        <v>1008</v>
      </c>
      <c r="F141" s="67">
        <f t="shared" si="1"/>
        <v>0.42222222222222222</v>
      </c>
      <c r="G141">
        <v>1013</v>
      </c>
      <c r="H141" s="67">
        <f t="shared" si="2"/>
        <v>0.42569444444444443</v>
      </c>
      <c r="I141" s="44" t="str">
        <f t="shared" si="34"/>
        <v/>
      </c>
      <c r="J141" s="45">
        <f t="shared" si="35"/>
        <v>19.000000000000014</v>
      </c>
      <c r="K141" s="45">
        <f t="shared" si="36"/>
        <v>4.9999999999999822</v>
      </c>
      <c r="L141" s="45">
        <f t="shared" si="37"/>
        <v>1</v>
      </c>
      <c r="M141" s="54">
        <f t="shared" ca="1" si="38"/>
        <v>919</v>
      </c>
      <c r="N141" s="45" t="str">
        <f t="shared" si="39"/>
        <v/>
      </c>
      <c r="O141" s="45">
        <f t="shared" si="40"/>
        <v>475.09500000000031</v>
      </c>
      <c r="P141" s="46">
        <f t="shared" si="41"/>
        <v>111.51809377515445</v>
      </c>
      <c r="Q141" s="45">
        <f t="shared" si="42"/>
        <v>4.9999999999999822E-2</v>
      </c>
      <c r="R141" s="45">
        <f t="shared" si="43"/>
        <v>475.14500000000032</v>
      </c>
      <c r="S141" s="46">
        <f t="shared" si="44"/>
        <v>111.56809377515445</v>
      </c>
    </row>
    <row r="142" spans="1:19" x14ac:dyDescent="0.25">
      <c r="D142">
        <v>50</v>
      </c>
      <c r="E142">
        <v>1032</v>
      </c>
      <c r="F142" s="67">
        <f t="shared" si="1"/>
        <v>0.43888888888888888</v>
      </c>
      <c r="G142">
        <v>1151</v>
      </c>
      <c r="H142" s="67">
        <f t="shared" si="2"/>
        <v>0.49374999999999997</v>
      </c>
      <c r="I142" s="44">
        <f t="shared" si="34"/>
        <v>0.49722222222222218</v>
      </c>
      <c r="J142" s="45" t="str">
        <f t="shared" si="35"/>
        <v/>
      </c>
      <c r="K142" s="45">
        <f t="shared" si="36"/>
        <v>78.999999999999957</v>
      </c>
      <c r="L142" s="45">
        <f t="shared" si="37"/>
        <v>2</v>
      </c>
      <c r="M142" s="54">
        <f t="shared" ca="1" si="38"/>
        <v>919</v>
      </c>
      <c r="N142" s="45">
        <f t="shared" ca="1" si="39"/>
        <v>156.99999999999991</v>
      </c>
      <c r="O142" s="45">
        <f t="shared" si="40"/>
        <v>125</v>
      </c>
      <c r="P142" s="46">
        <f t="shared" si="41"/>
        <v>14.102364719732718</v>
      </c>
      <c r="Q142" s="45">
        <f t="shared" si="42"/>
        <v>3949.9999999999977</v>
      </c>
      <c r="R142" s="45">
        <f t="shared" si="43"/>
        <v>4074.9999999999977</v>
      </c>
      <c r="S142" s="46">
        <f t="shared" si="44"/>
        <v>3964.1023647197303</v>
      </c>
    </row>
    <row r="143" spans="1:19" x14ac:dyDescent="0.25">
      <c r="A143" s="77">
        <v>35769</v>
      </c>
      <c r="B143">
        <v>1441</v>
      </c>
      <c r="D143">
        <v>0.01</v>
      </c>
      <c r="E143">
        <v>1613</v>
      </c>
      <c r="F143" s="67">
        <f t="shared" si="1"/>
        <v>0.67569444444444438</v>
      </c>
      <c r="G143">
        <v>1621</v>
      </c>
      <c r="H143" s="67">
        <f t="shared" si="2"/>
        <v>0.68125000000000002</v>
      </c>
      <c r="I143" s="44" t="str">
        <f t="shared" si="34"/>
        <v/>
      </c>
      <c r="J143" s="45">
        <f t="shared" si="35"/>
        <v>7.9999999999999716</v>
      </c>
      <c r="K143" s="45">
        <f t="shared" si="36"/>
        <v>8.0000000000001315</v>
      </c>
      <c r="L143" s="45">
        <f t="shared" si="37"/>
        <v>1</v>
      </c>
      <c r="M143" s="54">
        <f t="shared" ca="1" si="38"/>
        <v>1441</v>
      </c>
      <c r="N143" s="45" t="str">
        <f t="shared" si="39"/>
        <v/>
      </c>
      <c r="O143" s="45">
        <f t="shared" si="40"/>
        <v>0.35999999999999871</v>
      </c>
      <c r="P143" s="46">
        <f t="shared" si="41"/>
        <v>0.26931440603647844</v>
      </c>
      <c r="Q143" s="45">
        <f t="shared" si="42"/>
        <v>8.000000000000132E-2</v>
      </c>
      <c r="R143" s="45">
        <f t="shared" si="43"/>
        <v>0.44000000000000006</v>
      </c>
      <c r="S143" s="46">
        <f t="shared" si="44"/>
        <v>0.34931440603647979</v>
      </c>
    </row>
    <row r="144" spans="1:19" x14ac:dyDescent="0.25">
      <c r="D144">
        <v>0.08</v>
      </c>
      <c r="E144">
        <v>1629</v>
      </c>
      <c r="F144" s="67">
        <f t="shared" si="1"/>
        <v>0.68680555555555556</v>
      </c>
      <c r="G144">
        <v>1634</v>
      </c>
      <c r="H144" s="67">
        <f t="shared" si="2"/>
        <v>0.69027777777777777</v>
      </c>
      <c r="I144" s="44">
        <f t="shared" si="34"/>
        <v>0.69374999999999998</v>
      </c>
      <c r="J144" s="45" t="str">
        <f t="shared" si="35"/>
        <v/>
      </c>
      <c r="K144" s="45">
        <f t="shared" si="36"/>
        <v>4.9999999999999822</v>
      </c>
      <c r="L144" s="45">
        <f t="shared" si="37"/>
        <v>2</v>
      </c>
      <c r="M144" s="54">
        <f t="shared" ca="1" si="38"/>
        <v>1441</v>
      </c>
      <c r="N144" s="45">
        <f t="shared" ca="1" si="39"/>
        <v>117.9999999999999</v>
      </c>
      <c r="O144" s="45">
        <f t="shared" si="40"/>
        <v>0.2</v>
      </c>
      <c r="P144" s="46">
        <f t="shared" si="41"/>
        <v>3.5429858355664777E-2</v>
      </c>
      <c r="Q144" s="45">
        <f t="shared" si="42"/>
        <v>0.39999999999999858</v>
      </c>
      <c r="R144" s="45">
        <f t="shared" si="43"/>
        <v>0.59999999999999853</v>
      </c>
      <c r="S144" s="46">
        <f t="shared" si="44"/>
        <v>0.43542985835566334</v>
      </c>
    </row>
    <row r="145" spans="1:19" x14ac:dyDescent="0.25">
      <c r="A145" s="77">
        <v>35773</v>
      </c>
      <c r="B145">
        <v>1234</v>
      </c>
      <c r="D145">
        <v>7.0000000000000001E-3</v>
      </c>
      <c r="E145">
        <v>1345</v>
      </c>
      <c r="F145" s="67">
        <f t="shared" si="1"/>
        <v>0.57291666666666663</v>
      </c>
      <c r="G145">
        <v>1354</v>
      </c>
      <c r="H145" s="67">
        <f t="shared" si="2"/>
        <v>0.57916666666666672</v>
      </c>
      <c r="I145" s="44" t="str">
        <f t="shared" si="34"/>
        <v/>
      </c>
      <c r="J145" s="45">
        <f t="shared" si="35"/>
        <v>8.999999999999968</v>
      </c>
      <c r="K145" s="45">
        <f t="shared" si="36"/>
        <v>9.0000000000001279</v>
      </c>
      <c r="L145" s="45">
        <f t="shared" si="37"/>
        <v>1</v>
      </c>
      <c r="M145" s="54">
        <f t="shared" ca="1" si="38"/>
        <v>1234</v>
      </c>
      <c r="N145" s="45" t="str">
        <f t="shared" si="39"/>
        <v/>
      </c>
      <c r="O145" s="45">
        <f t="shared" si="40"/>
        <v>2.9564999999999895</v>
      </c>
      <c r="P145" s="46">
        <f t="shared" si="41"/>
        <v>1.2772237964164139</v>
      </c>
      <c r="Q145" s="45">
        <f t="shared" si="42"/>
        <v>6.3000000000000903E-2</v>
      </c>
      <c r="R145" s="45">
        <f t="shared" si="43"/>
        <v>3.0194999999999905</v>
      </c>
      <c r="S145" s="46">
        <f t="shared" si="44"/>
        <v>1.3402237964164148</v>
      </c>
    </row>
    <row r="146" spans="1:19" x14ac:dyDescent="0.25">
      <c r="D146">
        <v>0.65</v>
      </c>
      <c r="E146">
        <v>1403</v>
      </c>
      <c r="F146" s="67">
        <f t="shared" si="1"/>
        <v>0.5854166666666667</v>
      </c>
      <c r="G146">
        <v>1408</v>
      </c>
      <c r="H146" s="67">
        <f t="shared" si="2"/>
        <v>0.58888888888888891</v>
      </c>
      <c r="I146" s="44" t="str">
        <f t="shared" si="34"/>
        <v/>
      </c>
      <c r="J146" s="45">
        <f t="shared" si="35"/>
        <v>8.999999999999968</v>
      </c>
      <c r="K146" s="45">
        <f t="shared" si="36"/>
        <v>4.9999999999999822</v>
      </c>
      <c r="L146" s="45">
        <f t="shared" si="37"/>
        <v>2</v>
      </c>
      <c r="M146" s="54">
        <f t="shared" ca="1" si="38"/>
        <v>1234</v>
      </c>
      <c r="N146" s="45" t="str">
        <f t="shared" si="39"/>
        <v/>
      </c>
      <c r="O146" s="45">
        <f t="shared" si="40"/>
        <v>3.5549999999999877</v>
      </c>
      <c r="P146" s="46">
        <f t="shared" si="41"/>
        <v>2.9895963300042006</v>
      </c>
      <c r="Q146" s="45">
        <f t="shared" si="42"/>
        <v>3.2499999999999885</v>
      </c>
      <c r="R146" s="45">
        <f t="shared" si="43"/>
        <v>6.8049999999999766</v>
      </c>
      <c r="S146" s="46">
        <f t="shared" si="44"/>
        <v>6.239596330004189</v>
      </c>
    </row>
    <row r="147" spans="1:19" x14ac:dyDescent="0.25">
      <c r="D147">
        <v>0.14000000000000001</v>
      </c>
      <c r="E147">
        <v>1417</v>
      </c>
      <c r="F147" s="67">
        <f t="shared" si="1"/>
        <v>0.59513888888888888</v>
      </c>
      <c r="G147">
        <v>1420</v>
      </c>
      <c r="H147" s="67">
        <f t="shared" si="2"/>
        <v>0.59722222222222221</v>
      </c>
      <c r="I147" s="44">
        <f t="shared" si="34"/>
        <v>0.60069444444444442</v>
      </c>
      <c r="J147" s="45" t="str">
        <f t="shared" si="35"/>
        <v/>
      </c>
      <c r="K147" s="45">
        <f t="shared" si="36"/>
        <v>2.9999999999999893</v>
      </c>
      <c r="L147" s="45">
        <f t="shared" si="37"/>
        <v>3</v>
      </c>
      <c r="M147" s="54">
        <f t="shared" ca="1" si="38"/>
        <v>1234</v>
      </c>
      <c r="N147" s="45">
        <f t="shared" ca="1" si="39"/>
        <v>110.99999999999993</v>
      </c>
      <c r="O147" s="45">
        <f t="shared" si="40"/>
        <v>0.35000000000000003</v>
      </c>
      <c r="P147" s="46">
        <f t="shared" si="41"/>
        <v>5.907436321518713E-2</v>
      </c>
      <c r="Q147" s="45">
        <f t="shared" si="42"/>
        <v>0.41999999999999854</v>
      </c>
      <c r="R147" s="45">
        <f t="shared" si="43"/>
        <v>0.76999999999999857</v>
      </c>
      <c r="S147" s="46">
        <f t="shared" si="44"/>
        <v>0.47907436321518565</v>
      </c>
    </row>
    <row r="148" spans="1:19" x14ac:dyDescent="0.25">
      <c r="A148" s="77">
        <v>35773</v>
      </c>
      <c r="B148">
        <v>1435</v>
      </c>
      <c r="D148">
        <v>1.6E-2</v>
      </c>
      <c r="E148">
        <v>1537</v>
      </c>
      <c r="F148" s="67">
        <f t="shared" si="1"/>
        <v>0.65069444444444446</v>
      </c>
      <c r="G148">
        <v>1540</v>
      </c>
      <c r="H148" s="67">
        <f t="shared" si="2"/>
        <v>0.65277777777777779</v>
      </c>
      <c r="I148" s="44" t="str">
        <f t="shared" si="34"/>
        <v/>
      </c>
      <c r="J148" s="45">
        <f t="shared" si="35"/>
        <v>9.9999999999999645</v>
      </c>
      <c r="K148" s="45">
        <f t="shared" si="36"/>
        <v>2.9999999999999893</v>
      </c>
      <c r="L148" s="45">
        <f t="shared" si="37"/>
        <v>1</v>
      </c>
      <c r="M148" s="54">
        <f t="shared" ca="1" si="38"/>
        <v>1435</v>
      </c>
      <c r="N148" s="45" t="str">
        <f t="shared" si="39"/>
        <v/>
      </c>
      <c r="O148" s="45">
        <f t="shared" si="40"/>
        <v>2.5799999999999907</v>
      </c>
      <c r="P148" s="46">
        <f t="shared" si="41"/>
        <v>1.4061760094660618</v>
      </c>
      <c r="Q148" s="45">
        <f t="shared" si="42"/>
        <v>4.7999999999999828E-2</v>
      </c>
      <c r="R148" s="45">
        <f t="shared" si="43"/>
        <v>2.6279999999999908</v>
      </c>
      <c r="S148" s="46">
        <f t="shared" si="44"/>
        <v>1.4541760094660616</v>
      </c>
    </row>
    <row r="149" spans="1:19" x14ac:dyDescent="0.25">
      <c r="D149">
        <v>0.5</v>
      </c>
      <c r="E149">
        <v>1550</v>
      </c>
      <c r="F149" s="67">
        <f t="shared" si="1"/>
        <v>0.65972222222222221</v>
      </c>
      <c r="G149">
        <v>1554</v>
      </c>
      <c r="H149" s="67">
        <f t="shared" si="2"/>
        <v>0.66249999999999998</v>
      </c>
      <c r="I149" s="44" t="str">
        <f t="shared" si="34"/>
        <v/>
      </c>
      <c r="J149" s="45">
        <f t="shared" si="35"/>
        <v>9.9999999999999645</v>
      </c>
      <c r="K149" s="45">
        <f t="shared" si="36"/>
        <v>3.9999999999999858</v>
      </c>
      <c r="L149" s="45">
        <f t="shared" si="37"/>
        <v>2</v>
      </c>
      <c r="M149" s="54">
        <f t="shared" ca="1" si="38"/>
        <v>1435</v>
      </c>
      <c r="N149" s="45" t="str">
        <f t="shared" si="39"/>
        <v/>
      </c>
      <c r="O149" s="45">
        <f t="shared" si="40"/>
        <v>27.499999999999901</v>
      </c>
      <c r="P149" s="46">
        <f t="shared" si="41"/>
        <v>19.543266963188863</v>
      </c>
      <c r="Q149" s="45">
        <f t="shared" si="42"/>
        <v>1.9999999999999929</v>
      </c>
      <c r="R149" s="45">
        <f t="shared" si="43"/>
        <v>29.499999999999893</v>
      </c>
      <c r="S149" s="46">
        <f t="shared" si="44"/>
        <v>21.543266963188856</v>
      </c>
    </row>
    <row r="150" spans="1:19" x14ac:dyDescent="0.25">
      <c r="D150">
        <v>5</v>
      </c>
      <c r="E150">
        <v>1604</v>
      </c>
      <c r="F150" s="67">
        <f t="shared" si="1"/>
        <v>0.6694444444444444</v>
      </c>
      <c r="G150">
        <v>1607</v>
      </c>
      <c r="H150" s="67">
        <f t="shared" si="2"/>
        <v>0.67152777777777783</v>
      </c>
      <c r="I150" s="44">
        <f t="shared" si="34"/>
        <v>0.67500000000000004</v>
      </c>
      <c r="J150" s="45" t="str">
        <f t="shared" si="35"/>
        <v/>
      </c>
      <c r="K150" s="45">
        <f t="shared" si="36"/>
        <v>3.0000000000001492</v>
      </c>
      <c r="L150" s="45">
        <f t="shared" si="37"/>
        <v>3</v>
      </c>
      <c r="M150" s="54">
        <f t="shared" ca="1" si="38"/>
        <v>1435</v>
      </c>
      <c r="N150" s="45">
        <f t="shared" ca="1" si="39"/>
        <v>96.999999999999972</v>
      </c>
      <c r="O150" s="45">
        <f t="shared" si="40"/>
        <v>12.5</v>
      </c>
      <c r="P150" s="46">
        <f t="shared" si="41"/>
        <v>1.6207517425303481</v>
      </c>
      <c r="Q150" s="45">
        <f t="shared" si="42"/>
        <v>15.000000000000746</v>
      </c>
      <c r="R150" s="45">
        <f t="shared" si="43"/>
        <v>27.500000000000746</v>
      </c>
      <c r="S150" s="46">
        <f t="shared" si="44"/>
        <v>16.620751742531095</v>
      </c>
    </row>
    <row r="151" spans="1:19" x14ac:dyDescent="0.25">
      <c r="A151" s="77">
        <v>35776</v>
      </c>
      <c r="B151">
        <v>1332</v>
      </c>
      <c r="D151">
        <v>8.0000000000000002E-3</v>
      </c>
      <c r="E151">
        <v>1436</v>
      </c>
      <c r="F151" s="67">
        <f t="shared" si="1"/>
        <v>0.60833333333333328</v>
      </c>
      <c r="G151">
        <v>1440</v>
      </c>
      <c r="H151" s="67">
        <f t="shared" si="2"/>
        <v>0.61111111111111105</v>
      </c>
      <c r="I151" s="44" t="str">
        <f t="shared" si="34"/>
        <v/>
      </c>
      <c r="J151" s="45">
        <f t="shared" si="35"/>
        <v>10.000000000000124</v>
      </c>
      <c r="K151" s="45">
        <f t="shared" si="36"/>
        <v>3.9999999999999858</v>
      </c>
      <c r="L151" s="45">
        <f t="shared" si="37"/>
        <v>1</v>
      </c>
      <c r="M151" s="54">
        <f t="shared" ca="1" si="38"/>
        <v>1332</v>
      </c>
      <c r="N151" s="45" t="str">
        <f t="shared" si="39"/>
        <v/>
      </c>
      <c r="O151" s="45">
        <f t="shared" si="40"/>
        <v>3.0400000000000378</v>
      </c>
      <c r="P151" s="46">
        <f t="shared" si="41"/>
        <v>1.3712068103293311</v>
      </c>
      <c r="Q151" s="45">
        <f t="shared" si="42"/>
        <v>3.199999999999989E-2</v>
      </c>
      <c r="R151" s="45">
        <f t="shared" si="43"/>
        <v>3.0720000000000378</v>
      </c>
      <c r="S151" s="46">
        <f t="shared" si="44"/>
        <v>1.4032068103293309</v>
      </c>
    </row>
    <row r="152" spans="1:19" x14ac:dyDescent="0.25">
      <c r="D152">
        <v>0.6</v>
      </c>
      <c r="E152">
        <v>1450</v>
      </c>
      <c r="F152" s="67">
        <f t="shared" si="1"/>
        <v>0.61805555555555558</v>
      </c>
      <c r="G152">
        <v>1454</v>
      </c>
      <c r="H152" s="67">
        <f t="shared" si="2"/>
        <v>0.62083333333333335</v>
      </c>
      <c r="I152" s="44">
        <f t="shared" si="34"/>
        <v>0.62430555555555556</v>
      </c>
      <c r="J152" s="45" t="str">
        <f t="shared" si="35"/>
        <v/>
      </c>
      <c r="K152" s="45">
        <f t="shared" si="36"/>
        <v>3.9999999999999858</v>
      </c>
      <c r="L152" s="45">
        <f t="shared" si="37"/>
        <v>2</v>
      </c>
      <c r="M152" s="54">
        <f t="shared" ca="1" si="38"/>
        <v>1332</v>
      </c>
      <c r="N152" s="45">
        <f t="shared" ca="1" si="39"/>
        <v>87.000000000000014</v>
      </c>
      <c r="O152" s="45">
        <f t="shared" si="40"/>
        <v>1.5</v>
      </c>
      <c r="P152" s="46">
        <f t="shared" si="41"/>
        <v>0.22548428583557498</v>
      </c>
      <c r="Q152" s="45">
        <f t="shared" si="42"/>
        <v>2.3999999999999915</v>
      </c>
      <c r="R152" s="45">
        <f t="shared" si="43"/>
        <v>3.8999999999999915</v>
      </c>
      <c r="S152" s="46">
        <f t="shared" si="44"/>
        <v>2.6254842858355665</v>
      </c>
    </row>
    <row r="153" spans="1:19" x14ac:dyDescent="0.25">
      <c r="A153" s="77">
        <v>35776</v>
      </c>
      <c r="B153">
        <v>1505</v>
      </c>
      <c r="D153">
        <v>0.01</v>
      </c>
      <c r="E153">
        <v>1610</v>
      </c>
      <c r="F153" s="67">
        <f t="shared" si="1"/>
        <v>0.67361111111111116</v>
      </c>
      <c r="G153">
        <v>1615</v>
      </c>
      <c r="H153" s="67">
        <f t="shared" si="2"/>
        <v>0.67708333333333337</v>
      </c>
      <c r="I153" s="44" t="str">
        <f t="shared" si="34"/>
        <v/>
      </c>
      <c r="J153" s="45">
        <f t="shared" si="35"/>
        <v>10.999999999999961</v>
      </c>
      <c r="K153" s="45">
        <f t="shared" si="36"/>
        <v>4.9999999999999822</v>
      </c>
      <c r="L153" s="45">
        <f t="shared" si="37"/>
        <v>1</v>
      </c>
      <c r="M153" s="54">
        <f t="shared" ca="1" si="38"/>
        <v>1505</v>
      </c>
      <c r="N153" s="45" t="str">
        <f t="shared" si="39"/>
        <v/>
      </c>
      <c r="O153" s="45">
        <f t="shared" si="40"/>
        <v>55.054999999999801</v>
      </c>
      <c r="P153" s="46">
        <f t="shared" si="41"/>
        <v>15.908436928516174</v>
      </c>
      <c r="Q153" s="45">
        <f t="shared" si="42"/>
        <v>4.9999999999999822E-2</v>
      </c>
      <c r="R153" s="45">
        <f t="shared" si="43"/>
        <v>55.104999999999798</v>
      </c>
      <c r="S153" s="46">
        <f t="shared" si="44"/>
        <v>15.958436928516175</v>
      </c>
    </row>
    <row r="154" spans="1:19" x14ac:dyDescent="0.25">
      <c r="D154">
        <v>10</v>
      </c>
      <c r="E154">
        <v>1626</v>
      </c>
      <c r="F154" s="67">
        <f t="shared" si="1"/>
        <v>0.68472222222222223</v>
      </c>
      <c r="G154">
        <v>1632</v>
      </c>
      <c r="H154" s="67">
        <f t="shared" si="2"/>
        <v>0.68888888888888899</v>
      </c>
      <c r="I154" s="44">
        <f t="shared" si="34"/>
        <v>0.6923611111111112</v>
      </c>
      <c r="J154" s="45" t="str">
        <f t="shared" si="35"/>
        <v/>
      </c>
      <c r="K154" s="45">
        <f t="shared" si="36"/>
        <v>6.0000000000001386</v>
      </c>
      <c r="L154" s="45">
        <f t="shared" si="37"/>
        <v>2</v>
      </c>
      <c r="M154" s="54">
        <f t="shared" ca="1" si="38"/>
        <v>1505</v>
      </c>
      <c r="N154" s="45">
        <f t="shared" ca="1" si="39"/>
        <v>92.000000000000156</v>
      </c>
      <c r="O154" s="45">
        <f t="shared" si="40"/>
        <v>25</v>
      </c>
      <c r="P154" s="46">
        <f t="shared" si="41"/>
        <v>3.1021051639523365</v>
      </c>
      <c r="Q154" s="45">
        <f t="shared" si="42"/>
        <v>60.000000000001386</v>
      </c>
      <c r="R154" s="45">
        <f t="shared" si="43"/>
        <v>85.000000000001393</v>
      </c>
      <c r="S154" s="46">
        <f t="shared" si="44"/>
        <v>63.102105163953723</v>
      </c>
    </row>
    <row r="155" spans="1:19" x14ac:dyDescent="0.25">
      <c r="A155" s="77">
        <v>35779</v>
      </c>
      <c r="B155">
        <v>1236</v>
      </c>
      <c r="D155">
        <v>0.01</v>
      </c>
      <c r="E155">
        <v>1330</v>
      </c>
      <c r="F155" s="67">
        <f t="shared" si="1"/>
        <v>0.5625</v>
      </c>
      <c r="G155">
        <v>1333</v>
      </c>
      <c r="H155" s="67">
        <f t="shared" si="2"/>
        <v>0.56458333333333333</v>
      </c>
      <c r="I155" s="44" t="str">
        <f t="shared" si="34"/>
        <v/>
      </c>
      <c r="J155" s="45">
        <f t="shared" si="35"/>
        <v>9.9999999999999645</v>
      </c>
      <c r="K155" s="45">
        <f t="shared" si="36"/>
        <v>2.9999999999999893</v>
      </c>
      <c r="L155" s="45">
        <f t="shared" si="37"/>
        <v>1</v>
      </c>
      <c r="M155" s="54">
        <f t="shared" ca="1" si="38"/>
        <v>1236</v>
      </c>
      <c r="N155" s="45" t="str">
        <f t="shared" si="39"/>
        <v/>
      </c>
      <c r="O155" s="45">
        <f t="shared" si="40"/>
        <v>2.0499999999999927</v>
      </c>
      <c r="P155" s="46">
        <f t="shared" si="41"/>
        <v>1.0572595624330263</v>
      </c>
      <c r="Q155" s="45">
        <f t="shared" si="42"/>
        <v>2.9999999999999895E-2</v>
      </c>
      <c r="R155" s="45">
        <f t="shared" si="43"/>
        <v>2.0799999999999925</v>
      </c>
      <c r="S155" s="46">
        <f t="shared" si="44"/>
        <v>1.0872595624330261</v>
      </c>
    </row>
    <row r="156" spans="1:19" x14ac:dyDescent="0.25">
      <c r="D156">
        <v>0.4</v>
      </c>
      <c r="E156">
        <v>1343</v>
      </c>
      <c r="F156" s="67">
        <f t="shared" si="1"/>
        <v>0.57152777777777775</v>
      </c>
      <c r="G156">
        <v>1351</v>
      </c>
      <c r="H156" s="67">
        <f t="shared" si="2"/>
        <v>0.57708333333333328</v>
      </c>
      <c r="I156" s="44">
        <f t="shared" si="34"/>
        <v>0.58055555555555549</v>
      </c>
      <c r="J156" s="45" t="str">
        <f t="shared" si="35"/>
        <v/>
      </c>
      <c r="K156" s="45">
        <f t="shared" si="36"/>
        <v>7.9999999999999716</v>
      </c>
      <c r="L156" s="45">
        <f t="shared" si="37"/>
        <v>2</v>
      </c>
      <c r="M156" s="54">
        <f t="shared" ca="1" si="38"/>
        <v>1236</v>
      </c>
      <c r="N156" s="45">
        <f t="shared" ca="1" si="39"/>
        <v>79.999999999999872</v>
      </c>
      <c r="O156" s="45">
        <f t="shared" si="40"/>
        <v>1</v>
      </c>
      <c r="P156" s="46">
        <f t="shared" si="41"/>
        <v>0.15504787606958362</v>
      </c>
      <c r="Q156" s="45">
        <f t="shared" si="42"/>
        <v>3.1999999999999886</v>
      </c>
      <c r="R156" s="45">
        <f t="shared" si="43"/>
        <v>4.1999999999999886</v>
      </c>
      <c r="S156" s="46">
        <f t="shared" si="44"/>
        <v>3.3550478760695723</v>
      </c>
    </row>
    <row r="157" spans="1:19" x14ac:dyDescent="0.25">
      <c r="A157" s="77">
        <v>35779</v>
      </c>
      <c r="B157">
        <v>1433</v>
      </c>
      <c r="D157">
        <v>0.01</v>
      </c>
      <c r="E157">
        <v>1549</v>
      </c>
      <c r="F157" s="67">
        <f t="shared" si="1"/>
        <v>0.65902777777777777</v>
      </c>
      <c r="G157">
        <v>1600</v>
      </c>
      <c r="H157" s="67">
        <f t="shared" si="2"/>
        <v>0.66666666666666663</v>
      </c>
      <c r="I157" s="44" t="str">
        <f t="shared" ref="I157:I218" si="45">IF(OR(A158&lt;&gt;"",D158=""),H157+TIME(0,5,0),"")</f>
        <v/>
      </c>
      <c r="J157" s="45">
        <f t="shared" ref="J157:J218" si="46">IF(AND(OR(AND(A157&lt;&gt;"",A158=""),AND(A157="",A158="")),D158&lt;&gt;""),(F158-H157)*1440,"")</f>
        <v>7.9999999999999716</v>
      </c>
      <c r="K157" s="45">
        <f t="shared" ref="K157:K218" si="47">(H157-F157)*1440</f>
        <v>10.999999999999961</v>
      </c>
      <c r="L157" s="45">
        <f t="shared" ref="L157:L218" si="48">IF(A157&lt;&gt;"",1,L156+1)</f>
        <v>1</v>
      </c>
      <c r="M157" s="54">
        <f t="shared" ref="M157:M218" ca="1" si="49">OFFSET(B157,-L157+1,0)</f>
        <v>1433</v>
      </c>
      <c r="N157" s="45" t="str">
        <f t="shared" ref="N157:N218" si="50">IF(I157&lt;&gt;"",(I157-VALUE(CONCATENATE(LEFT(M157,LEN(M157)-2),":",RIGHT(M157,2))))*1440,"")</f>
        <v/>
      </c>
      <c r="O157" s="45">
        <f t="shared" ref="O157:O218" si="51">IF(J157&lt;&gt;"",(D157+D158)*J157/2,D157*5/2)</f>
        <v>240.03999999999914</v>
      </c>
      <c r="P157" s="46">
        <f t="shared" ref="P157:P218" si="52">IF(J157&lt;&gt;"",(D158-D157)*J157/LN((D158+0.000001)/(D157+0.000001)),-5*(D157-0.000001)/(LN(1/D157)-13.8155))</f>
        <v>55.166929350445258</v>
      </c>
      <c r="Q157" s="45">
        <f t="shared" ref="Q157:Q218" si="53">(D157*K157)</f>
        <v>0.10999999999999961</v>
      </c>
      <c r="R157" s="45">
        <f t="shared" ref="R157:R218" si="54">O157+Q157</f>
        <v>240.14999999999915</v>
      </c>
      <c r="S157" s="46">
        <f t="shared" ref="S157:S218" si="55">P157+Q157</f>
        <v>55.276929350445258</v>
      </c>
    </row>
    <row r="158" spans="1:19" x14ac:dyDescent="0.25">
      <c r="D158">
        <v>60</v>
      </c>
      <c r="E158">
        <v>1608</v>
      </c>
      <c r="F158" s="67">
        <f t="shared" si="1"/>
        <v>0.67222222222222217</v>
      </c>
      <c r="G158">
        <v>1624</v>
      </c>
      <c r="H158" s="67">
        <f t="shared" si="2"/>
        <v>0.68333333333333324</v>
      </c>
      <c r="I158" s="44">
        <f t="shared" si="45"/>
        <v>0.68680555555555545</v>
      </c>
      <c r="J158" s="45" t="str">
        <f t="shared" si="46"/>
        <v/>
      </c>
      <c r="K158" s="45">
        <f t="shared" si="47"/>
        <v>15.999999999999943</v>
      </c>
      <c r="L158" s="45">
        <f t="shared" si="48"/>
        <v>2</v>
      </c>
      <c r="M158" s="54">
        <f t="shared" ca="1" si="49"/>
        <v>1433</v>
      </c>
      <c r="N158" s="45">
        <f t="shared" ca="1" si="50"/>
        <v>115.99999999999974</v>
      </c>
      <c r="O158" s="45">
        <f t="shared" si="51"/>
        <v>150</v>
      </c>
      <c r="P158" s="46">
        <f t="shared" si="52"/>
        <v>16.750563856528444</v>
      </c>
      <c r="Q158" s="45">
        <f t="shared" si="53"/>
        <v>959.99999999999659</v>
      </c>
      <c r="R158" s="45">
        <f t="shared" si="54"/>
        <v>1109.9999999999966</v>
      </c>
      <c r="S158" s="46">
        <f t="shared" si="55"/>
        <v>976.75056385652499</v>
      </c>
    </row>
    <row r="159" spans="1:19" x14ac:dyDescent="0.25">
      <c r="A159" s="77">
        <v>35780</v>
      </c>
      <c r="B159">
        <v>808</v>
      </c>
      <c r="D159">
        <v>0.01</v>
      </c>
      <c r="E159">
        <v>910</v>
      </c>
      <c r="F159" s="67">
        <f t="shared" si="1"/>
        <v>0.38194444444444442</v>
      </c>
      <c r="G159">
        <v>920</v>
      </c>
      <c r="H159" s="67">
        <f t="shared" si="2"/>
        <v>0.3888888888888889</v>
      </c>
      <c r="I159" s="44" t="str">
        <f t="shared" si="45"/>
        <v/>
      </c>
      <c r="J159" s="45">
        <f t="shared" si="46"/>
        <v>5.9999999999999787</v>
      </c>
      <c r="K159" s="45">
        <f t="shared" si="47"/>
        <v>10.000000000000044</v>
      </c>
      <c r="L159" s="45">
        <f t="shared" si="48"/>
        <v>1</v>
      </c>
      <c r="M159" s="54">
        <f t="shared" ca="1" si="49"/>
        <v>808</v>
      </c>
      <c r="N159" s="45" t="str">
        <f t="shared" si="50"/>
        <v/>
      </c>
      <c r="O159" s="45">
        <f t="shared" si="51"/>
        <v>150.02999999999946</v>
      </c>
      <c r="P159" s="46">
        <f t="shared" si="52"/>
        <v>35.216240139522313</v>
      </c>
      <c r="Q159" s="45">
        <f t="shared" si="53"/>
        <v>0.10000000000000045</v>
      </c>
      <c r="R159" s="45">
        <f t="shared" si="54"/>
        <v>150.12999999999946</v>
      </c>
      <c r="S159" s="46">
        <f t="shared" si="55"/>
        <v>35.316240139522314</v>
      </c>
    </row>
    <row r="160" spans="1:19" x14ac:dyDescent="0.25">
      <c r="D160">
        <v>50</v>
      </c>
      <c r="E160">
        <v>926</v>
      </c>
      <c r="F160" s="67">
        <f t="shared" si="1"/>
        <v>0.39305555555555555</v>
      </c>
      <c r="G160">
        <v>939</v>
      </c>
      <c r="H160" s="67">
        <f t="shared" si="2"/>
        <v>0.40208333333333335</v>
      </c>
      <c r="I160" s="44">
        <f t="shared" si="45"/>
        <v>0.40555555555555556</v>
      </c>
      <c r="J160" s="45" t="str">
        <f t="shared" si="46"/>
        <v/>
      </c>
      <c r="K160" s="45">
        <f t="shared" si="47"/>
        <v>13.000000000000034</v>
      </c>
      <c r="L160" s="45">
        <f t="shared" si="48"/>
        <v>2</v>
      </c>
      <c r="M160" s="54">
        <f t="shared" ca="1" si="49"/>
        <v>808</v>
      </c>
      <c r="N160" s="45">
        <f t="shared" ca="1" si="50"/>
        <v>96.000000000000057</v>
      </c>
      <c r="O160" s="45">
        <f t="shared" si="51"/>
        <v>125</v>
      </c>
      <c r="P160" s="46">
        <f t="shared" si="52"/>
        <v>14.102364719732718</v>
      </c>
      <c r="Q160" s="45">
        <f t="shared" si="53"/>
        <v>650.00000000000171</v>
      </c>
      <c r="R160" s="45">
        <f t="shared" si="54"/>
        <v>775.00000000000171</v>
      </c>
      <c r="S160" s="46">
        <f t="shared" si="55"/>
        <v>664.1023647197344</v>
      </c>
    </row>
    <row r="161" spans="1:19" x14ac:dyDescent="0.25">
      <c r="A161" s="77">
        <v>35780</v>
      </c>
      <c r="B161">
        <v>1008</v>
      </c>
      <c r="D161">
        <v>0.01</v>
      </c>
      <c r="E161">
        <v>1124</v>
      </c>
      <c r="F161" s="67">
        <f t="shared" si="1"/>
        <v>0.47500000000000003</v>
      </c>
      <c r="G161">
        <v>1130</v>
      </c>
      <c r="H161" s="67">
        <f t="shared" si="2"/>
        <v>0.47916666666666669</v>
      </c>
      <c r="I161" s="44" t="str">
        <f t="shared" si="45"/>
        <v/>
      </c>
      <c r="J161" s="45">
        <f t="shared" si="46"/>
        <v>9.9999999999999645</v>
      </c>
      <c r="K161" s="45">
        <f t="shared" si="47"/>
        <v>5.9999999999999787</v>
      </c>
      <c r="L161" s="45">
        <f t="shared" si="48"/>
        <v>1</v>
      </c>
      <c r="M161" s="54">
        <f t="shared" ca="1" si="49"/>
        <v>1008</v>
      </c>
      <c r="N161" s="45" t="str">
        <f t="shared" si="50"/>
        <v/>
      </c>
      <c r="O161" s="45">
        <f t="shared" si="51"/>
        <v>0.64999999999999769</v>
      </c>
      <c r="P161" s="46">
        <f t="shared" si="52"/>
        <v>0.44268889445454429</v>
      </c>
      <c r="Q161" s="45">
        <f t="shared" si="53"/>
        <v>5.999999999999979E-2</v>
      </c>
      <c r="R161" s="45">
        <f t="shared" si="54"/>
        <v>0.70999999999999752</v>
      </c>
      <c r="S161" s="46">
        <f t="shared" si="55"/>
        <v>0.50268889445454412</v>
      </c>
    </row>
    <row r="162" spans="1:19" x14ac:dyDescent="0.25">
      <c r="D162">
        <v>0.12</v>
      </c>
      <c r="E162">
        <v>1140</v>
      </c>
      <c r="F162" s="67">
        <f t="shared" si="1"/>
        <v>0.4861111111111111</v>
      </c>
      <c r="G162">
        <v>1157</v>
      </c>
      <c r="H162" s="67">
        <f t="shared" si="2"/>
        <v>0.49791666666666662</v>
      </c>
      <c r="I162" s="44">
        <f t="shared" si="45"/>
        <v>0.50138888888888888</v>
      </c>
      <c r="J162" s="45" t="str">
        <f t="shared" si="46"/>
        <v/>
      </c>
      <c r="K162" s="45">
        <f t="shared" si="47"/>
        <v>16.99999999999994</v>
      </c>
      <c r="L162" s="45">
        <f t="shared" si="48"/>
        <v>2</v>
      </c>
      <c r="M162" s="54">
        <f t="shared" ca="1" si="49"/>
        <v>1008</v>
      </c>
      <c r="N162" s="45">
        <f t="shared" ca="1" si="50"/>
        <v>114</v>
      </c>
      <c r="O162" s="45">
        <f t="shared" si="51"/>
        <v>0.3</v>
      </c>
      <c r="P162" s="46">
        <f t="shared" si="52"/>
        <v>5.1302511228153068E-2</v>
      </c>
      <c r="Q162" s="45">
        <f t="shared" si="53"/>
        <v>2.0399999999999925</v>
      </c>
      <c r="R162" s="45">
        <f t="shared" si="54"/>
        <v>2.3399999999999923</v>
      </c>
      <c r="S162" s="46">
        <f t="shared" si="55"/>
        <v>2.0913025112281454</v>
      </c>
    </row>
    <row r="163" spans="1:19" x14ac:dyDescent="0.25">
      <c r="A163" s="77">
        <v>35780</v>
      </c>
      <c r="B163">
        <v>1233</v>
      </c>
      <c r="D163">
        <v>8.0000000000000002E-3</v>
      </c>
      <c r="E163">
        <v>1341</v>
      </c>
      <c r="F163" s="67">
        <f t="shared" si="1"/>
        <v>0.57013888888888886</v>
      </c>
      <c r="G163">
        <v>1346</v>
      </c>
      <c r="H163" s="67">
        <f t="shared" si="2"/>
        <v>0.57361111111111118</v>
      </c>
      <c r="I163" s="44" t="str">
        <f t="shared" si="45"/>
        <v/>
      </c>
      <c r="J163" s="45">
        <f t="shared" si="46"/>
        <v>10.999999999999801</v>
      </c>
      <c r="K163" s="45">
        <f t="shared" si="47"/>
        <v>5.0000000000001421</v>
      </c>
      <c r="L163" s="45">
        <f t="shared" si="48"/>
        <v>1</v>
      </c>
      <c r="M163" s="54">
        <f t="shared" ca="1" si="49"/>
        <v>1233</v>
      </c>
      <c r="N163" s="45" t="str">
        <f t="shared" si="50"/>
        <v/>
      </c>
      <c r="O163" s="45">
        <f t="shared" si="51"/>
        <v>2.4639999999999556</v>
      </c>
      <c r="P163" s="46">
        <f t="shared" si="52"/>
        <v>1.1858623450385639</v>
      </c>
      <c r="Q163" s="45">
        <f t="shared" si="53"/>
        <v>4.0000000000001139E-2</v>
      </c>
      <c r="R163" s="45">
        <f t="shared" si="54"/>
        <v>2.5039999999999565</v>
      </c>
      <c r="S163" s="46">
        <f t="shared" si="55"/>
        <v>1.2258623450385651</v>
      </c>
    </row>
    <row r="164" spans="1:19" x14ac:dyDescent="0.25">
      <c r="D164">
        <v>0.44</v>
      </c>
      <c r="E164">
        <v>1357</v>
      </c>
      <c r="F164" s="67">
        <f t="shared" si="1"/>
        <v>0.58124999999999993</v>
      </c>
      <c r="G164">
        <v>1407</v>
      </c>
      <c r="H164" s="67">
        <f t="shared" si="2"/>
        <v>0.58819444444444446</v>
      </c>
      <c r="I164" s="44">
        <f t="shared" si="45"/>
        <v>0.59166666666666667</v>
      </c>
      <c r="J164" s="45" t="str">
        <f t="shared" si="46"/>
        <v/>
      </c>
      <c r="K164" s="45">
        <f t="shared" si="47"/>
        <v>10.000000000000124</v>
      </c>
      <c r="L164" s="45">
        <f t="shared" si="48"/>
        <v>2</v>
      </c>
      <c r="M164" s="54">
        <f t="shared" ca="1" si="49"/>
        <v>1233</v>
      </c>
      <c r="N164" s="45">
        <f t="shared" ca="1" si="50"/>
        <v>98.999999999999972</v>
      </c>
      <c r="O164" s="45">
        <f t="shared" si="51"/>
        <v>1.1000000000000001</v>
      </c>
      <c r="P164" s="46">
        <f t="shared" si="52"/>
        <v>0.16930175900813527</v>
      </c>
      <c r="Q164" s="45">
        <f t="shared" si="53"/>
        <v>4.4000000000000545</v>
      </c>
      <c r="R164" s="45">
        <f t="shared" si="54"/>
        <v>5.5000000000000551</v>
      </c>
      <c r="S164" s="46">
        <f t="shared" si="55"/>
        <v>4.5693017590081899</v>
      </c>
    </row>
    <row r="165" spans="1:19" x14ac:dyDescent="0.25">
      <c r="A165" s="77">
        <v>35781</v>
      </c>
      <c r="B165">
        <v>1306</v>
      </c>
      <c r="D165">
        <v>1.2E-2</v>
      </c>
      <c r="E165">
        <v>1410</v>
      </c>
      <c r="F165" s="67">
        <f t="shared" si="1"/>
        <v>0.59027777777777779</v>
      </c>
      <c r="G165">
        <v>1415</v>
      </c>
      <c r="H165" s="67">
        <f t="shared" si="2"/>
        <v>0.59375</v>
      </c>
      <c r="I165" s="44" t="str">
        <f t="shared" si="45"/>
        <v/>
      </c>
      <c r="J165" s="45">
        <f t="shared" si="46"/>
        <v>10.999999999999961</v>
      </c>
      <c r="K165" s="45">
        <f t="shared" si="47"/>
        <v>4.9999999999999822</v>
      </c>
      <c r="L165" s="45">
        <f t="shared" si="48"/>
        <v>1</v>
      </c>
      <c r="M165" s="54">
        <f t="shared" ca="1" si="49"/>
        <v>1306</v>
      </c>
      <c r="N165" s="45" t="str">
        <f t="shared" si="50"/>
        <v/>
      </c>
      <c r="O165" s="45">
        <f t="shared" si="51"/>
        <v>3.8059999999999867</v>
      </c>
      <c r="P165" s="46">
        <f t="shared" si="52"/>
        <v>1.8201164680894368</v>
      </c>
      <c r="Q165" s="45">
        <f t="shared" si="53"/>
        <v>5.999999999999979E-2</v>
      </c>
      <c r="R165" s="45">
        <f t="shared" si="54"/>
        <v>3.8659999999999863</v>
      </c>
      <c r="S165" s="46">
        <f t="shared" si="55"/>
        <v>1.8801164680894367</v>
      </c>
    </row>
    <row r="166" spans="1:19" x14ac:dyDescent="0.25">
      <c r="D166">
        <v>0.68</v>
      </c>
      <c r="E166">
        <v>1426</v>
      </c>
      <c r="F166" s="67">
        <f t="shared" si="1"/>
        <v>0.60138888888888886</v>
      </c>
      <c r="G166">
        <v>1436</v>
      </c>
      <c r="H166" s="67">
        <f t="shared" si="2"/>
        <v>0.60833333333333328</v>
      </c>
      <c r="I166" s="44">
        <f t="shared" si="45"/>
        <v>0.61180555555555549</v>
      </c>
      <c r="J166" s="45" t="str">
        <f t="shared" si="46"/>
        <v/>
      </c>
      <c r="K166" s="45">
        <f t="shared" si="47"/>
        <v>9.9999999999999645</v>
      </c>
      <c r="L166" s="45">
        <f t="shared" si="48"/>
        <v>2</v>
      </c>
      <c r="M166" s="54">
        <f t="shared" ca="1" si="49"/>
        <v>1306</v>
      </c>
      <c r="N166" s="45">
        <f t="shared" ca="1" si="50"/>
        <v>94.999999999999986</v>
      </c>
      <c r="O166" s="45">
        <f t="shared" si="51"/>
        <v>1.7000000000000002</v>
      </c>
      <c r="P166" s="46">
        <f t="shared" si="52"/>
        <v>0.25316724756663833</v>
      </c>
      <c r="Q166" s="45">
        <f t="shared" si="53"/>
        <v>6.7999999999999767</v>
      </c>
      <c r="R166" s="45">
        <f t="shared" si="54"/>
        <v>8.4999999999999769</v>
      </c>
      <c r="S166" s="46">
        <f t="shared" si="55"/>
        <v>7.0531672475666154</v>
      </c>
    </row>
    <row r="167" spans="1:19" x14ac:dyDescent="0.25">
      <c r="A167" s="77">
        <v>35782</v>
      </c>
      <c r="B167">
        <v>949</v>
      </c>
      <c r="D167">
        <v>1.4E-2</v>
      </c>
      <c r="E167">
        <v>1122</v>
      </c>
      <c r="F167" s="67">
        <f t="shared" si="1"/>
        <v>0.47361111111111115</v>
      </c>
      <c r="G167">
        <v>1127</v>
      </c>
      <c r="H167" s="67">
        <f t="shared" si="2"/>
        <v>0.4770833333333333</v>
      </c>
      <c r="I167" s="44">
        <f t="shared" si="45"/>
        <v>0.48055555555555551</v>
      </c>
      <c r="J167" s="45" t="str">
        <f t="shared" si="46"/>
        <v/>
      </c>
      <c r="K167" s="45">
        <f t="shared" si="47"/>
        <v>4.9999999999999023</v>
      </c>
      <c r="L167" s="45">
        <f t="shared" si="48"/>
        <v>1</v>
      </c>
      <c r="M167" s="54">
        <f t="shared" ca="1" si="49"/>
        <v>949</v>
      </c>
      <c r="N167" s="45">
        <f t="shared" ca="1" si="50"/>
        <v>102.99999999999996</v>
      </c>
      <c r="O167" s="45">
        <f t="shared" si="51"/>
        <v>3.5000000000000003E-2</v>
      </c>
      <c r="P167" s="46">
        <f t="shared" si="52"/>
        <v>7.3317745176624972E-3</v>
      </c>
      <c r="Q167" s="45">
        <f t="shared" si="53"/>
        <v>6.9999999999998633E-2</v>
      </c>
      <c r="R167" s="45">
        <f t="shared" si="54"/>
        <v>0.10499999999999864</v>
      </c>
      <c r="S167" s="46">
        <f t="shared" si="55"/>
        <v>7.7331774517661128E-2</v>
      </c>
    </row>
    <row r="168" spans="1:19" x14ac:dyDescent="0.25">
      <c r="A168" s="77">
        <v>35782</v>
      </c>
      <c r="B168">
        <v>1338</v>
      </c>
      <c r="D168">
        <v>6.0000000000000001E-3</v>
      </c>
      <c r="E168">
        <v>1508</v>
      </c>
      <c r="F168" s="67">
        <f t="shared" si="1"/>
        <v>0.63055555555555554</v>
      </c>
      <c r="G168">
        <v>1515</v>
      </c>
      <c r="H168" s="67">
        <f t="shared" si="2"/>
        <v>0.63541666666666663</v>
      </c>
      <c r="I168" s="44" t="str">
        <f t="shared" si="45"/>
        <v/>
      </c>
      <c r="J168" s="45">
        <f t="shared" si="46"/>
        <v>9.9999999999999645</v>
      </c>
      <c r="K168" s="45">
        <f t="shared" si="47"/>
        <v>6.9999999999999751</v>
      </c>
      <c r="L168" s="45">
        <f t="shared" si="48"/>
        <v>1</v>
      </c>
      <c r="M168" s="54">
        <f t="shared" ca="1" si="49"/>
        <v>1338</v>
      </c>
      <c r="N168" s="45" t="str">
        <f t="shared" si="50"/>
        <v/>
      </c>
      <c r="O168" s="45">
        <f t="shared" si="51"/>
        <v>6.3299999999999779</v>
      </c>
      <c r="P168" s="46">
        <f t="shared" si="52"/>
        <v>2.345265905299132</v>
      </c>
      <c r="Q168" s="45">
        <f t="shared" si="53"/>
        <v>4.199999999999985E-2</v>
      </c>
      <c r="R168" s="45">
        <f t="shared" si="54"/>
        <v>6.3719999999999777</v>
      </c>
      <c r="S168" s="46">
        <f t="shared" si="55"/>
        <v>2.3872659052991319</v>
      </c>
    </row>
    <row r="169" spans="1:19" x14ac:dyDescent="0.25">
      <c r="D169">
        <v>1.26</v>
      </c>
      <c r="E169">
        <v>1525</v>
      </c>
      <c r="F169" s="67">
        <f t="shared" si="1"/>
        <v>0.64236111111111105</v>
      </c>
      <c r="G169">
        <v>1538</v>
      </c>
      <c r="H169" s="67">
        <f t="shared" si="2"/>
        <v>0.65138888888888891</v>
      </c>
      <c r="I169" s="44">
        <f t="shared" si="45"/>
        <v>0.65486111111111112</v>
      </c>
      <c r="J169" s="45" t="str">
        <f t="shared" si="46"/>
        <v/>
      </c>
      <c r="K169" s="45">
        <f t="shared" si="47"/>
        <v>13.000000000000114</v>
      </c>
      <c r="L169" s="45">
        <f t="shared" si="48"/>
        <v>2</v>
      </c>
      <c r="M169" s="54">
        <f t="shared" ca="1" si="49"/>
        <v>1338</v>
      </c>
      <c r="N169" s="45">
        <f t="shared" ca="1" si="50"/>
        <v>125.00000000000003</v>
      </c>
      <c r="O169" s="45">
        <f t="shared" si="51"/>
        <v>3.15</v>
      </c>
      <c r="P169" s="46">
        <f t="shared" si="52"/>
        <v>0.44850638183426028</v>
      </c>
      <c r="Q169" s="45">
        <f t="shared" si="53"/>
        <v>16.380000000000145</v>
      </c>
      <c r="R169" s="45">
        <f t="shared" si="54"/>
        <v>19.530000000000143</v>
      </c>
      <c r="S169" s="46">
        <f t="shared" si="55"/>
        <v>16.828506381834405</v>
      </c>
    </row>
    <row r="170" spans="1:19" x14ac:dyDescent="0.25">
      <c r="A170" s="77">
        <v>35787</v>
      </c>
      <c r="B170">
        <v>1104</v>
      </c>
      <c r="D170">
        <v>0.01</v>
      </c>
      <c r="E170">
        <v>1150</v>
      </c>
      <c r="F170" s="67">
        <f t="shared" si="1"/>
        <v>0.49305555555555558</v>
      </c>
      <c r="G170">
        <v>1154</v>
      </c>
      <c r="H170" s="67">
        <f t="shared" si="2"/>
        <v>0.49583333333333335</v>
      </c>
      <c r="I170" s="44" t="str">
        <f t="shared" si="45"/>
        <v/>
      </c>
      <c r="J170" s="45">
        <f t="shared" si="46"/>
        <v>12.999999999999954</v>
      </c>
      <c r="K170" s="45">
        <f t="shared" si="47"/>
        <v>3.9999999999999858</v>
      </c>
      <c r="L170" s="45">
        <f t="shared" si="48"/>
        <v>1</v>
      </c>
      <c r="M170" s="54">
        <f t="shared" ca="1" si="49"/>
        <v>1104</v>
      </c>
      <c r="N170" s="45" t="str">
        <f t="shared" si="50"/>
        <v/>
      </c>
      <c r="O170" s="45">
        <f t="shared" si="51"/>
        <v>195.06499999999932</v>
      </c>
      <c r="P170" s="46">
        <f t="shared" si="52"/>
        <v>48.695599396233121</v>
      </c>
      <c r="Q170" s="45">
        <f t="shared" si="53"/>
        <v>3.9999999999999862E-2</v>
      </c>
      <c r="R170" s="45">
        <f t="shared" si="54"/>
        <v>195.10499999999931</v>
      </c>
      <c r="S170" s="46">
        <f t="shared" si="55"/>
        <v>48.73559939623312</v>
      </c>
    </row>
    <row r="171" spans="1:19" x14ac:dyDescent="0.25">
      <c r="D171">
        <v>30</v>
      </c>
      <c r="E171">
        <v>1207</v>
      </c>
      <c r="F171" s="67">
        <f t="shared" si="1"/>
        <v>0.50486111111111109</v>
      </c>
      <c r="G171">
        <v>1214</v>
      </c>
      <c r="H171" s="67">
        <f t="shared" si="2"/>
        <v>0.50972222222222219</v>
      </c>
      <c r="I171" s="44">
        <f t="shared" si="45"/>
        <v>0.5131944444444444</v>
      </c>
      <c r="J171" s="45" t="str">
        <f t="shared" si="46"/>
        <v/>
      </c>
      <c r="K171" s="45">
        <f t="shared" si="47"/>
        <v>6.9999999999999751</v>
      </c>
      <c r="L171" s="45">
        <f t="shared" si="48"/>
        <v>2</v>
      </c>
      <c r="M171" s="54">
        <f t="shared" ca="1" si="49"/>
        <v>1104</v>
      </c>
      <c r="N171" s="45">
        <f t="shared" ca="1" si="50"/>
        <v>74.999999999999972</v>
      </c>
      <c r="O171" s="45">
        <f t="shared" si="51"/>
        <v>75</v>
      </c>
      <c r="P171" s="46">
        <f t="shared" si="52"/>
        <v>8.7124720656220607</v>
      </c>
      <c r="Q171" s="45">
        <f t="shared" si="53"/>
        <v>209.99999999999926</v>
      </c>
      <c r="R171" s="45">
        <f t="shared" si="54"/>
        <v>284.99999999999926</v>
      </c>
      <c r="S171" s="46">
        <f t="shared" si="55"/>
        <v>218.71247206562131</v>
      </c>
    </row>
    <row r="172" spans="1:19" x14ac:dyDescent="0.25">
      <c r="A172" s="77">
        <v>35809</v>
      </c>
      <c r="B172">
        <v>1004</v>
      </c>
      <c r="D172">
        <v>0.01</v>
      </c>
      <c r="E172">
        <v>1005</v>
      </c>
      <c r="F172" s="67">
        <f t="shared" si="1"/>
        <v>0.4201388888888889</v>
      </c>
      <c r="G172">
        <v>1053</v>
      </c>
      <c r="H172" s="67">
        <f t="shared" si="2"/>
        <v>0.45347222222222222</v>
      </c>
      <c r="I172" s="44" t="str">
        <f t="shared" si="45"/>
        <v/>
      </c>
      <c r="J172" s="45">
        <f t="shared" si="46"/>
        <v>10.999999999999961</v>
      </c>
      <c r="K172" s="45">
        <f t="shared" si="47"/>
        <v>47.999999999999986</v>
      </c>
      <c r="L172" s="45">
        <f t="shared" si="48"/>
        <v>1</v>
      </c>
      <c r="M172" s="54">
        <f t="shared" ca="1" si="49"/>
        <v>1004</v>
      </c>
      <c r="N172" s="45" t="str">
        <f t="shared" si="50"/>
        <v/>
      </c>
      <c r="O172" s="45">
        <f t="shared" si="51"/>
        <v>220.05499999999921</v>
      </c>
      <c r="P172" s="46">
        <f t="shared" si="52"/>
        <v>53.037457121994429</v>
      </c>
      <c r="Q172" s="45">
        <f t="shared" si="53"/>
        <v>0.47999999999999987</v>
      </c>
      <c r="R172" s="45">
        <f t="shared" si="54"/>
        <v>220.5349999999992</v>
      </c>
      <c r="S172" s="46">
        <f t="shared" si="55"/>
        <v>53.517457121994426</v>
      </c>
    </row>
    <row r="173" spans="1:19" x14ac:dyDescent="0.25">
      <c r="D173">
        <v>40</v>
      </c>
      <c r="E173">
        <v>1104</v>
      </c>
      <c r="F173" s="67">
        <f t="shared" si="1"/>
        <v>0.46111111111111108</v>
      </c>
      <c r="G173">
        <v>1204</v>
      </c>
      <c r="H173" s="67">
        <f t="shared" si="2"/>
        <v>0.50277777777777777</v>
      </c>
      <c r="I173" s="44">
        <f t="shared" si="45"/>
        <v>0.50624999999999998</v>
      </c>
      <c r="J173" s="45" t="str">
        <f t="shared" si="46"/>
        <v/>
      </c>
      <c r="K173" s="45">
        <f t="shared" si="47"/>
        <v>60.000000000000028</v>
      </c>
      <c r="L173" s="45">
        <f t="shared" si="48"/>
        <v>2</v>
      </c>
      <c r="M173" s="54">
        <f t="shared" ca="1" si="49"/>
        <v>1004</v>
      </c>
      <c r="N173" s="45">
        <f t="shared" ca="1" si="50"/>
        <v>124.99999999999996</v>
      </c>
      <c r="O173" s="45">
        <f t="shared" si="51"/>
        <v>100</v>
      </c>
      <c r="P173" s="46">
        <f t="shared" si="52"/>
        <v>11.425711806824168</v>
      </c>
      <c r="Q173" s="45">
        <f t="shared" si="53"/>
        <v>2400.0000000000009</v>
      </c>
      <c r="R173" s="45">
        <f t="shared" si="54"/>
        <v>2500.0000000000009</v>
      </c>
      <c r="S173" s="46">
        <f t="shared" si="55"/>
        <v>2411.4257118068249</v>
      </c>
    </row>
    <row r="174" spans="1:19" x14ac:dyDescent="0.25">
      <c r="A174" s="77">
        <v>35811</v>
      </c>
      <c r="B174">
        <v>1012</v>
      </c>
      <c r="D174">
        <v>0.01</v>
      </c>
      <c r="E174">
        <v>1050</v>
      </c>
      <c r="F174" s="67">
        <f t="shared" si="1"/>
        <v>0.4513888888888889</v>
      </c>
      <c r="G174">
        <v>1052</v>
      </c>
      <c r="H174" s="67">
        <f t="shared" si="2"/>
        <v>0.45277777777777778</v>
      </c>
      <c r="I174" s="44" t="str">
        <f t="shared" si="45"/>
        <v/>
      </c>
      <c r="J174" s="45">
        <f t="shared" si="46"/>
        <v>9.000000000000048</v>
      </c>
      <c r="K174" s="45">
        <f t="shared" si="47"/>
        <v>1.9999999999999929</v>
      </c>
      <c r="L174" s="45">
        <f t="shared" si="48"/>
        <v>1</v>
      </c>
      <c r="M174" s="54">
        <f t="shared" ca="1" si="49"/>
        <v>1012</v>
      </c>
      <c r="N174" s="45" t="str">
        <f t="shared" si="50"/>
        <v/>
      </c>
      <c r="O174" s="45">
        <f t="shared" si="51"/>
        <v>180.04500000000095</v>
      </c>
      <c r="P174" s="46">
        <f t="shared" si="52"/>
        <v>43.394283099814011</v>
      </c>
      <c r="Q174" s="45">
        <f t="shared" si="53"/>
        <v>1.9999999999999931E-2</v>
      </c>
      <c r="R174" s="45">
        <f t="shared" si="54"/>
        <v>180.06500000000096</v>
      </c>
      <c r="S174" s="46">
        <f t="shared" si="55"/>
        <v>43.414283099814014</v>
      </c>
    </row>
    <row r="175" spans="1:19" x14ac:dyDescent="0.25">
      <c r="D175">
        <v>40</v>
      </c>
      <c r="E175">
        <v>1101</v>
      </c>
      <c r="F175" s="67">
        <f t="shared" si="1"/>
        <v>0.45902777777777781</v>
      </c>
      <c r="G175">
        <v>1201</v>
      </c>
      <c r="H175" s="67">
        <f t="shared" si="2"/>
        <v>0.50069444444444444</v>
      </c>
      <c r="I175" s="44">
        <f t="shared" si="45"/>
        <v>0.50416666666666665</v>
      </c>
      <c r="J175" s="45" t="str">
        <f t="shared" si="46"/>
        <v/>
      </c>
      <c r="K175" s="45">
        <f t="shared" si="47"/>
        <v>59.999999999999943</v>
      </c>
      <c r="L175" s="45">
        <f t="shared" si="48"/>
        <v>2</v>
      </c>
      <c r="M175" s="54">
        <f t="shared" ca="1" si="49"/>
        <v>1012</v>
      </c>
      <c r="N175" s="45">
        <f t="shared" ca="1" si="50"/>
        <v>114</v>
      </c>
      <c r="O175" s="45">
        <f t="shared" si="51"/>
        <v>100</v>
      </c>
      <c r="P175" s="46">
        <f t="shared" si="52"/>
        <v>11.425711806824168</v>
      </c>
      <c r="Q175" s="45">
        <f t="shared" si="53"/>
        <v>2399.9999999999977</v>
      </c>
      <c r="R175" s="45">
        <f t="shared" si="54"/>
        <v>2499.9999999999977</v>
      </c>
      <c r="S175" s="46">
        <f t="shared" si="55"/>
        <v>2411.4257118068217</v>
      </c>
    </row>
    <row r="176" spans="1:19" x14ac:dyDescent="0.25">
      <c r="A176" s="77">
        <v>35816</v>
      </c>
      <c r="B176">
        <v>1305</v>
      </c>
      <c r="D176">
        <v>0.01</v>
      </c>
      <c r="E176">
        <v>1342</v>
      </c>
      <c r="F176" s="67">
        <f t="shared" si="1"/>
        <v>0.5708333333333333</v>
      </c>
      <c r="G176">
        <v>1349</v>
      </c>
      <c r="H176" s="67">
        <f t="shared" si="2"/>
        <v>0.5756944444444444</v>
      </c>
      <c r="I176" s="44" t="str">
        <f t="shared" si="45"/>
        <v/>
      </c>
      <c r="J176" s="45">
        <f t="shared" si="46"/>
        <v>13.000000000000114</v>
      </c>
      <c r="K176" s="45">
        <f t="shared" si="47"/>
        <v>6.9999999999999751</v>
      </c>
      <c r="L176" s="45">
        <f t="shared" si="48"/>
        <v>1</v>
      </c>
      <c r="M176" s="54">
        <f t="shared" ca="1" si="49"/>
        <v>1305</v>
      </c>
      <c r="N176" s="45" t="str">
        <f t="shared" si="50"/>
        <v/>
      </c>
      <c r="O176" s="45">
        <f t="shared" si="51"/>
        <v>260.06500000000227</v>
      </c>
      <c r="P176" s="46">
        <f t="shared" si="52"/>
        <v>62.680631144176004</v>
      </c>
      <c r="Q176" s="45">
        <f t="shared" si="53"/>
        <v>6.9999999999999757E-2</v>
      </c>
      <c r="R176" s="45">
        <f t="shared" si="54"/>
        <v>260.13500000000226</v>
      </c>
      <c r="S176" s="46">
        <f t="shared" si="55"/>
        <v>62.750631144176005</v>
      </c>
    </row>
    <row r="177" spans="1:19" x14ac:dyDescent="0.25">
      <c r="D177">
        <v>40</v>
      </c>
      <c r="E177">
        <v>1402</v>
      </c>
      <c r="F177" s="67">
        <f t="shared" si="1"/>
        <v>0.58472222222222225</v>
      </c>
      <c r="G177">
        <v>1502</v>
      </c>
      <c r="H177" s="67">
        <f t="shared" si="2"/>
        <v>0.62638888888888888</v>
      </c>
      <c r="I177" s="44">
        <f t="shared" si="45"/>
        <v>0.62986111111111109</v>
      </c>
      <c r="J177" s="45" t="str">
        <f t="shared" si="46"/>
        <v/>
      </c>
      <c r="K177" s="45">
        <f t="shared" si="47"/>
        <v>59.999999999999943</v>
      </c>
      <c r="L177" s="45">
        <f t="shared" si="48"/>
        <v>2</v>
      </c>
      <c r="M177" s="54">
        <f t="shared" ca="1" si="49"/>
        <v>1305</v>
      </c>
      <c r="N177" s="45">
        <f t="shared" ca="1" si="50"/>
        <v>121.99999999999989</v>
      </c>
      <c r="O177" s="45">
        <f t="shared" si="51"/>
        <v>100</v>
      </c>
      <c r="P177" s="46">
        <f t="shared" si="52"/>
        <v>11.425711806824168</v>
      </c>
      <c r="Q177" s="45">
        <f t="shared" si="53"/>
        <v>2399.9999999999977</v>
      </c>
      <c r="R177" s="45">
        <f t="shared" si="54"/>
        <v>2499.9999999999977</v>
      </c>
      <c r="S177" s="46">
        <f t="shared" si="55"/>
        <v>2411.4257118068217</v>
      </c>
    </row>
    <row r="178" spans="1:19" x14ac:dyDescent="0.25">
      <c r="A178" s="77">
        <v>35818</v>
      </c>
      <c r="B178">
        <v>744</v>
      </c>
      <c r="D178">
        <v>0.01</v>
      </c>
      <c r="E178">
        <v>900</v>
      </c>
      <c r="F178" s="67">
        <f t="shared" si="1"/>
        <v>0.375</v>
      </c>
      <c r="G178">
        <v>902</v>
      </c>
      <c r="H178" s="67">
        <f t="shared" si="2"/>
        <v>0.37638888888888888</v>
      </c>
      <c r="I178" s="44" t="str">
        <f t="shared" si="45"/>
        <v/>
      </c>
      <c r="J178" s="45">
        <f t="shared" si="46"/>
        <v>9.9999999999999645</v>
      </c>
      <c r="K178" s="45">
        <f t="shared" si="47"/>
        <v>1.9999999999999929</v>
      </c>
      <c r="L178" s="45">
        <f t="shared" si="48"/>
        <v>1</v>
      </c>
      <c r="M178" s="54">
        <f t="shared" ca="1" si="49"/>
        <v>744</v>
      </c>
      <c r="N178" s="45" t="str">
        <f t="shared" si="50"/>
        <v/>
      </c>
      <c r="O178" s="45">
        <f t="shared" si="51"/>
        <v>200.04999999999927</v>
      </c>
      <c r="P178" s="46">
        <f t="shared" si="52"/>
        <v>48.215870110904028</v>
      </c>
      <c r="Q178" s="45">
        <f t="shared" si="53"/>
        <v>1.9999999999999931E-2</v>
      </c>
      <c r="R178" s="45">
        <f t="shared" si="54"/>
        <v>200.06999999999928</v>
      </c>
      <c r="S178" s="46">
        <f t="shared" si="55"/>
        <v>48.235870110904031</v>
      </c>
    </row>
    <row r="179" spans="1:19" x14ac:dyDescent="0.25">
      <c r="D179">
        <v>40</v>
      </c>
      <c r="E179">
        <v>912</v>
      </c>
      <c r="F179" s="67">
        <f t="shared" si="1"/>
        <v>0.3833333333333333</v>
      </c>
      <c r="G179">
        <v>924</v>
      </c>
      <c r="H179" s="67">
        <f t="shared" si="2"/>
        <v>0.39166666666666666</v>
      </c>
      <c r="I179" s="44" t="str">
        <f t="shared" si="45"/>
        <v/>
      </c>
      <c r="J179" s="45">
        <f t="shared" si="46"/>
        <v>7.9999999999999716</v>
      </c>
      <c r="K179" s="45">
        <f t="shared" si="47"/>
        <v>12.000000000000037</v>
      </c>
      <c r="L179" s="45">
        <f t="shared" si="48"/>
        <v>2</v>
      </c>
      <c r="M179" s="54">
        <f t="shared" ca="1" si="49"/>
        <v>744</v>
      </c>
      <c r="N179" s="45" t="str">
        <f t="shared" si="50"/>
        <v/>
      </c>
      <c r="O179" s="45">
        <f t="shared" si="51"/>
        <v>167.9999999999994</v>
      </c>
      <c r="P179" s="46">
        <f t="shared" si="52"/>
        <v>101.47770910157043</v>
      </c>
      <c r="Q179" s="45">
        <f t="shared" si="53"/>
        <v>480.00000000000148</v>
      </c>
      <c r="R179" s="45">
        <f t="shared" si="54"/>
        <v>648.00000000000091</v>
      </c>
      <c r="S179" s="46">
        <f t="shared" si="55"/>
        <v>581.47770910157192</v>
      </c>
    </row>
    <row r="180" spans="1:19" x14ac:dyDescent="0.25">
      <c r="D180">
        <v>2</v>
      </c>
      <c r="E180">
        <v>932</v>
      </c>
      <c r="F180" s="67">
        <f t="shared" si="1"/>
        <v>0.3972222222222222</v>
      </c>
      <c r="G180">
        <v>941</v>
      </c>
      <c r="H180" s="67">
        <f t="shared" si="2"/>
        <v>0.40347222222222223</v>
      </c>
      <c r="I180" s="44" t="str">
        <f t="shared" si="45"/>
        <v/>
      </c>
      <c r="J180" s="45">
        <f t="shared" si="46"/>
        <v>5.9999999999999787</v>
      </c>
      <c r="K180" s="45">
        <f t="shared" si="47"/>
        <v>9.000000000000048</v>
      </c>
      <c r="L180" s="45">
        <f t="shared" si="48"/>
        <v>3</v>
      </c>
      <c r="M180" s="54">
        <f t="shared" ca="1" si="49"/>
        <v>744</v>
      </c>
      <c r="N180" s="45" t="str">
        <f t="shared" si="50"/>
        <v/>
      </c>
      <c r="O180" s="45">
        <f t="shared" si="51"/>
        <v>125.99999999999955</v>
      </c>
      <c r="P180" s="46">
        <f t="shared" si="52"/>
        <v>76.10828182617783</v>
      </c>
      <c r="Q180" s="45">
        <f t="shared" si="53"/>
        <v>18.000000000000096</v>
      </c>
      <c r="R180" s="45">
        <f t="shared" si="54"/>
        <v>143.99999999999963</v>
      </c>
      <c r="S180" s="46">
        <f t="shared" si="55"/>
        <v>94.108281826177929</v>
      </c>
    </row>
    <row r="181" spans="1:19" x14ac:dyDescent="0.25">
      <c r="D181">
        <v>40</v>
      </c>
      <c r="E181">
        <v>947</v>
      </c>
      <c r="F181" s="67">
        <f t="shared" si="1"/>
        <v>0.40763888888888888</v>
      </c>
      <c r="G181">
        <v>1218</v>
      </c>
      <c r="H181" s="67">
        <f t="shared" si="2"/>
        <v>0.51250000000000007</v>
      </c>
      <c r="I181" s="44">
        <f t="shared" si="45"/>
        <v>0.51597222222222228</v>
      </c>
      <c r="J181" s="45" t="str">
        <f t="shared" si="46"/>
        <v/>
      </c>
      <c r="K181" s="45">
        <f t="shared" si="47"/>
        <v>151.00000000000011</v>
      </c>
      <c r="L181" s="45">
        <f t="shared" si="48"/>
        <v>4</v>
      </c>
      <c r="M181" s="54">
        <f t="shared" ca="1" si="49"/>
        <v>744</v>
      </c>
      <c r="N181" s="45">
        <f t="shared" ca="1" si="50"/>
        <v>279.00000000000006</v>
      </c>
      <c r="O181" s="45">
        <f t="shared" si="51"/>
        <v>100</v>
      </c>
      <c r="P181" s="46">
        <f t="shared" si="52"/>
        <v>11.425711806824168</v>
      </c>
      <c r="Q181" s="45">
        <f t="shared" si="53"/>
        <v>6040.0000000000045</v>
      </c>
      <c r="R181" s="45">
        <f t="shared" si="54"/>
        <v>6140.0000000000045</v>
      </c>
      <c r="S181" s="46">
        <f t="shared" si="55"/>
        <v>6051.425711806829</v>
      </c>
    </row>
    <row r="182" spans="1:19" x14ac:dyDescent="0.25">
      <c r="A182" s="77">
        <v>35822</v>
      </c>
      <c r="B182">
        <v>946</v>
      </c>
      <c r="D182">
        <v>0.01</v>
      </c>
      <c r="E182">
        <v>1024</v>
      </c>
      <c r="F182" s="67">
        <f t="shared" si="1"/>
        <v>0.43333333333333335</v>
      </c>
      <c r="G182">
        <v>1028</v>
      </c>
      <c r="H182" s="67">
        <f t="shared" si="2"/>
        <v>0.43611111111111112</v>
      </c>
      <c r="I182" s="44" t="str">
        <f t="shared" si="45"/>
        <v/>
      </c>
      <c r="J182" s="45">
        <f t="shared" si="46"/>
        <v>9.9999999999999645</v>
      </c>
      <c r="K182" s="45">
        <f t="shared" si="47"/>
        <v>3.9999999999999858</v>
      </c>
      <c r="L182" s="45">
        <f t="shared" si="48"/>
        <v>1</v>
      </c>
      <c r="M182" s="54">
        <f t="shared" ca="1" si="49"/>
        <v>946</v>
      </c>
      <c r="N182" s="45" t="str">
        <f t="shared" si="50"/>
        <v/>
      </c>
      <c r="O182" s="45">
        <f t="shared" si="51"/>
        <v>200.04999999999927</v>
      </c>
      <c r="P182" s="46">
        <f t="shared" si="52"/>
        <v>48.215870110904028</v>
      </c>
      <c r="Q182" s="45">
        <f t="shared" si="53"/>
        <v>3.9999999999999862E-2</v>
      </c>
      <c r="R182" s="45">
        <f t="shared" si="54"/>
        <v>200.08999999999926</v>
      </c>
      <c r="S182" s="46">
        <f t="shared" si="55"/>
        <v>48.255870110904027</v>
      </c>
    </row>
    <row r="183" spans="1:19" x14ac:dyDescent="0.25">
      <c r="D183">
        <v>40</v>
      </c>
      <c r="E183">
        <v>1038</v>
      </c>
      <c r="F183" s="67">
        <f t="shared" si="1"/>
        <v>0.44305555555555554</v>
      </c>
      <c r="G183">
        <v>1138</v>
      </c>
      <c r="H183" s="67">
        <f t="shared" si="2"/>
        <v>0.48472222222222222</v>
      </c>
      <c r="I183" s="44">
        <f t="shared" si="45"/>
        <v>0.48819444444444443</v>
      </c>
      <c r="J183" s="45" t="str">
        <f t="shared" si="46"/>
        <v/>
      </c>
      <c r="K183" s="45">
        <f t="shared" si="47"/>
        <v>60.000000000000028</v>
      </c>
      <c r="L183" s="45">
        <f t="shared" si="48"/>
        <v>2</v>
      </c>
      <c r="M183" s="54">
        <f t="shared" ca="1" si="49"/>
        <v>946</v>
      </c>
      <c r="N183" s="45">
        <f t="shared" ca="1" si="50"/>
        <v>116.9999999999999</v>
      </c>
      <c r="O183" s="45">
        <f t="shared" si="51"/>
        <v>100</v>
      </c>
      <c r="P183" s="46">
        <f t="shared" si="52"/>
        <v>11.425711806824168</v>
      </c>
      <c r="Q183" s="45">
        <f t="shared" si="53"/>
        <v>2400.0000000000009</v>
      </c>
      <c r="R183" s="45">
        <f t="shared" si="54"/>
        <v>2500.0000000000009</v>
      </c>
      <c r="S183" s="46">
        <f t="shared" si="55"/>
        <v>2411.4257118068249</v>
      </c>
    </row>
    <row r="184" spans="1:19" x14ac:dyDescent="0.25">
      <c r="A184" s="77">
        <v>35824</v>
      </c>
      <c r="B184">
        <v>902</v>
      </c>
      <c r="D184">
        <v>0.01</v>
      </c>
      <c r="E184">
        <v>946</v>
      </c>
      <c r="F184" s="67">
        <f t="shared" si="1"/>
        <v>0.4069444444444445</v>
      </c>
      <c r="G184">
        <v>949</v>
      </c>
      <c r="H184" s="67">
        <f t="shared" si="2"/>
        <v>0.40902777777777777</v>
      </c>
      <c r="I184" s="44" t="str">
        <f t="shared" si="45"/>
        <v/>
      </c>
      <c r="J184" s="45">
        <f t="shared" si="46"/>
        <v>5.0000000000000622</v>
      </c>
      <c r="K184" s="45">
        <f t="shared" si="47"/>
        <v>2.9999999999999094</v>
      </c>
      <c r="L184" s="45">
        <f t="shared" si="48"/>
        <v>1</v>
      </c>
      <c r="M184" s="54">
        <f t="shared" ca="1" si="49"/>
        <v>902</v>
      </c>
      <c r="N184" s="45" t="str">
        <f t="shared" si="50"/>
        <v/>
      </c>
      <c r="O184" s="45">
        <f t="shared" si="51"/>
        <v>0.27500000000000341</v>
      </c>
      <c r="P184" s="46">
        <f t="shared" si="52"/>
        <v>0.19544015550864224</v>
      </c>
      <c r="Q184" s="45">
        <f t="shared" si="53"/>
        <v>2.9999999999999093E-2</v>
      </c>
      <c r="R184" s="45">
        <f t="shared" si="54"/>
        <v>0.30500000000000249</v>
      </c>
      <c r="S184" s="46">
        <f t="shared" si="55"/>
        <v>0.22544015550864133</v>
      </c>
    </row>
    <row r="185" spans="1:19" x14ac:dyDescent="0.25">
      <c r="D185">
        <v>0.1</v>
      </c>
      <c r="E185">
        <v>954</v>
      </c>
      <c r="F185" s="67">
        <f t="shared" si="1"/>
        <v>0.41250000000000003</v>
      </c>
      <c r="G185">
        <v>1023</v>
      </c>
      <c r="H185" s="67">
        <f t="shared" si="2"/>
        <v>0.43263888888888885</v>
      </c>
      <c r="I185" s="44" t="str">
        <f t="shared" si="45"/>
        <v/>
      </c>
      <c r="J185" s="45">
        <f t="shared" si="46"/>
        <v>14.00000000000011</v>
      </c>
      <c r="K185" s="45">
        <f t="shared" si="47"/>
        <v>28.999999999999897</v>
      </c>
      <c r="L185" s="45">
        <f t="shared" si="48"/>
        <v>2</v>
      </c>
      <c r="M185" s="54">
        <f t="shared" ca="1" si="49"/>
        <v>902</v>
      </c>
      <c r="N185" s="45" t="str">
        <f t="shared" si="50"/>
        <v/>
      </c>
      <c r="O185" s="45">
        <f t="shared" si="51"/>
        <v>350.70000000000277</v>
      </c>
      <c r="P185" s="46">
        <f t="shared" si="52"/>
        <v>112.41273959831705</v>
      </c>
      <c r="Q185" s="45">
        <f t="shared" si="53"/>
        <v>2.8999999999999897</v>
      </c>
      <c r="R185" s="45">
        <f t="shared" si="54"/>
        <v>353.60000000000275</v>
      </c>
      <c r="S185" s="46">
        <f t="shared" si="55"/>
        <v>115.31273959831704</v>
      </c>
    </row>
    <row r="186" spans="1:19" x14ac:dyDescent="0.25">
      <c r="D186">
        <v>50</v>
      </c>
      <c r="E186">
        <v>1037</v>
      </c>
      <c r="F186" s="67">
        <f t="shared" si="1"/>
        <v>0.44236111111111115</v>
      </c>
      <c r="G186">
        <v>1057</v>
      </c>
      <c r="H186" s="67">
        <f t="shared" si="2"/>
        <v>0.45624999999999999</v>
      </c>
      <c r="I186" s="44">
        <f t="shared" si="45"/>
        <v>0.4597222222222222</v>
      </c>
      <c r="J186" s="45" t="str">
        <f t="shared" si="46"/>
        <v/>
      </c>
      <c r="K186" s="45">
        <f t="shared" si="47"/>
        <v>19.999999999999929</v>
      </c>
      <c r="L186" s="45">
        <f t="shared" si="48"/>
        <v>3</v>
      </c>
      <c r="M186" s="54">
        <f t="shared" ca="1" si="49"/>
        <v>902</v>
      </c>
      <c r="N186" s="45">
        <f t="shared" ca="1" si="50"/>
        <v>119.99999999999997</v>
      </c>
      <c r="O186" s="45">
        <f t="shared" si="51"/>
        <v>125</v>
      </c>
      <c r="P186" s="46">
        <f t="shared" si="52"/>
        <v>14.102364719732718</v>
      </c>
      <c r="Q186" s="45">
        <f t="shared" si="53"/>
        <v>999.99999999999648</v>
      </c>
      <c r="R186" s="45">
        <f t="shared" si="54"/>
        <v>1124.9999999999964</v>
      </c>
      <c r="S186" s="46">
        <f t="shared" si="55"/>
        <v>1014.1023647197292</v>
      </c>
    </row>
    <row r="187" spans="1:19" x14ac:dyDescent="0.25">
      <c r="A187" s="77">
        <v>35828</v>
      </c>
      <c r="B187">
        <v>1326</v>
      </c>
      <c r="D187">
        <v>0.01</v>
      </c>
      <c r="E187">
        <v>1414</v>
      </c>
      <c r="F187" s="67">
        <f t="shared" si="1"/>
        <v>0.59305555555555556</v>
      </c>
      <c r="G187">
        <v>1416</v>
      </c>
      <c r="H187" s="67">
        <f t="shared" si="2"/>
        <v>0.59444444444444444</v>
      </c>
      <c r="I187" s="44" t="str">
        <f t="shared" si="45"/>
        <v/>
      </c>
      <c r="J187" s="45">
        <f t="shared" si="46"/>
        <v>9.9999999999999645</v>
      </c>
      <c r="K187" s="45">
        <f t="shared" si="47"/>
        <v>1.9999999999999929</v>
      </c>
      <c r="L187" s="45">
        <f t="shared" si="48"/>
        <v>1</v>
      </c>
      <c r="M187" s="54">
        <f t="shared" ca="1" si="49"/>
        <v>1326</v>
      </c>
      <c r="N187" s="45" t="str">
        <f t="shared" si="50"/>
        <v/>
      </c>
      <c r="O187" s="45">
        <f t="shared" si="51"/>
        <v>500.04999999999825</v>
      </c>
      <c r="P187" s="46">
        <f t="shared" si="52"/>
        <v>108.56394165498108</v>
      </c>
      <c r="Q187" s="45">
        <f t="shared" si="53"/>
        <v>1.9999999999999931E-2</v>
      </c>
      <c r="R187" s="45">
        <f t="shared" si="54"/>
        <v>500.06999999999823</v>
      </c>
      <c r="S187" s="46">
        <f t="shared" si="55"/>
        <v>108.58394165498107</v>
      </c>
    </row>
    <row r="188" spans="1:19" x14ac:dyDescent="0.25">
      <c r="D188">
        <v>100</v>
      </c>
      <c r="E188">
        <v>1426</v>
      </c>
      <c r="F188" s="67">
        <f t="shared" si="1"/>
        <v>0.60138888888888886</v>
      </c>
      <c r="G188">
        <v>1439</v>
      </c>
      <c r="H188" s="67">
        <f t="shared" si="2"/>
        <v>0.61041666666666672</v>
      </c>
      <c r="I188" s="44" t="str">
        <f t="shared" si="45"/>
        <v/>
      </c>
      <c r="J188" s="45">
        <f t="shared" si="46"/>
        <v>4.9999999999998224</v>
      </c>
      <c r="K188" s="45">
        <f t="shared" si="47"/>
        <v>13.000000000000114</v>
      </c>
      <c r="L188" s="45">
        <f t="shared" si="48"/>
        <v>2</v>
      </c>
      <c r="M188" s="54">
        <f t="shared" ca="1" si="49"/>
        <v>1326</v>
      </c>
      <c r="N188" s="45" t="str">
        <f t="shared" si="50"/>
        <v/>
      </c>
      <c r="O188" s="45">
        <f t="shared" si="51"/>
        <v>624.99999999997783</v>
      </c>
      <c r="P188" s="46">
        <f t="shared" si="52"/>
        <v>616.57587066296344</v>
      </c>
      <c r="Q188" s="45">
        <f t="shared" si="53"/>
        <v>1300.0000000000114</v>
      </c>
      <c r="R188" s="45">
        <f t="shared" si="54"/>
        <v>1924.9999999999891</v>
      </c>
      <c r="S188" s="46">
        <f t="shared" si="55"/>
        <v>1916.5758706629749</v>
      </c>
    </row>
    <row r="189" spans="1:19" x14ac:dyDescent="0.25">
      <c r="D189">
        <v>150</v>
      </c>
      <c r="E189">
        <v>1444</v>
      </c>
      <c r="F189" s="67">
        <f t="shared" si="1"/>
        <v>0.61388888888888882</v>
      </c>
      <c r="G189">
        <v>1452</v>
      </c>
      <c r="H189" s="67">
        <f t="shared" si="2"/>
        <v>0.61944444444444446</v>
      </c>
      <c r="I189" s="44" t="str">
        <f t="shared" si="45"/>
        <v/>
      </c>
      <c r="J189" s="45">
        <f t="shared" si="46"/>
        <v>3.9999999999999858</v>
      </c>
      <c r="K189" s="45">
        <f t="shared" si="47"/>
        <v>8.0000000000001315</v>
      </c>
      <c r="L189" s="45">
        <f t="shared" si="48"/>
        <v>3</v>
      </c>
      <c r="M189" s="54">
        <f t="shared" ca="1" si="49"/>
        <v>1326</v>
      </c>
      <c r="N189" s="45" t="str">
        <f t="shared" si="50"/>
        <v/>
      </c>
      <c r="O189" s="45">
        <f t="shared" si="51"/>
        <v>659.99999999999761</v>
      </c>
      <c r="P189" s="46">
        <f t="shared" si="52"/>
        <v>658.17779774073938</v>
      </c>
      <c r="Q189" s="45">
        <f t="shared" si="53"/>
        <v>1200.0000000000198</v>
      </c>
      <c r="R189" s="45">
        <f t="shared" si="54"/>
        <v>1860.0000000000173</v>
      </c>
      <c r="S189" s="46">
        <f t="shared" si="55"/>
        <v>1858.1777977407592</v>
      </c>
    </row>
    <row r="190" spans="1:19" x14ac:dyDescent="0.25">
      <c r="D190">
        <v>180</v>
      </c>
      <c r="E190">
        <v>1456</v>
      </c>
      <c r="F190" s="67">
        <f t="shared" si="1"/>
        <v>0.62222222222222223</v>
      </c>
      <c r="G190">
        <v>1513</v>
      </c>
      <c r="H190" s="67">
        <f t="shared" si="2"/>
        <v>0.63402777777777775</v>
      </c>
      <c r="I190" s="44" t="str">
        <f t="shared" si="45"/>
        <v/>
      </c>
      <c r="J190" s="45">
        <f t="shared" si="46"/>
        <v>3.0000000000001492</v>
      </c>
      <c r="K190" s="45">
        <f t="shared" si="47"/>
        <v>16.99999999999994</v>
      </c>
      <c r="L190" s="45">
        <f t="shared" si="48"/>
        <v>4</v>
      </c>
      <c r="M190" s="54">
        <f t="shared" ca="1" si="49"/>
        <v>1326</v>
      </c>
      <c r="N190" s="45" t="str">
        <f t="shared" si="50"/>
        <v/>
      </c>
      <c r="O190" s="45">
        <f t="shared" si="51"/>
        <v>570.00000000002831</v>
      </c>
      <c r="P190" s="46">
        <f t="shared" si="52"/>
        <v>569.47329786459875</v>
      </c>
      <c r="Q190" s="45">
        <f t="shared" si="53"/>
        <v>3059.9999999999891</v>
      </c>
      <c r="R190" s="45">
        <f t="shared" si="54"/>
        <v>3630.0000000000173</v>
      </c>
      <c r="S190" s="46">
        <f t="shared" si="55"/>
        <v>3629.4732978645879</v>
      </c>
    </row>
    <row r="191" spans="1:19" x14ac:dyDescent="0.25">
      <c r="D191">
        <v>200</v>
      </c>
      <c r="E191">
        <v>1516</v>
      </c>
      <c r="F191" s="67">
        <f t="shared" si="1"/>
        <v>0.63611111111111118</v>
      </c>
      <c r="G191">
        <v>1524</v>
      </c>
      <c r="H191" s="67">
        <f t="shared" si="2"/>
        <v>0.64166666666666672</v>
      </c>
      <c r="I191" s="44">
        <f t="shared" si="45"/>
        <v>0.64513888888888893</v>
      </c>
      <c r="J191" s="45" t="str">
        <f t="shared" si="46"/>
        <v/>
      </c>
      <c r="K191" s="45">
        <f t="shared" si="47"/>
        <v>7.9999999999999716</v>
      </c>
      <c r="L191" s="45">
        <f t="shared" si="48"/>
        <v>5</v>
      </c>
      <c r="M191" s="54">
        <f t="shared" ca="1" si="49"/>
        <v>1326</v>
      </c>
      <c r="N191" s="45">
        <f t="shared" ca="1" si="50"/>
        <v>123.00000000000004</v>
      </c>
      <c r="O191" s="45">
        <f t="shared" si="51"/>
        <v>500</v>
      </c>
      <c r="P191" s="46">
        <f t="shared" si="52"/>
        <v>52.318172546220183</v>
      </c>
      <c r="Q191" s="45">
        <f t="shared" si="53"/>
        <v>1599.9999999999943</v>
      </c>
      <c r="R191" s="45">
        <f t="shared" si="54"/>
        <v>2099.9999999999945</v>
      </c>
      <c r="S191" s="46">
        <f t="shared" si="55"/>
        <v>1652.3181725462146</v>
      </c>
    </row>
    <row r="192" spans="1:19" x14ac:dyDescent="0.25">
      <c r="A192" s="77">
        <v>35838</v>
      </c>
      <c r="B192">
        <v>900</v>
      </c>
      <c r="D192">
        <v>1.6E-2</v>
      </c>
      <c r="E192">
        <v>1000</v>
      </c>
      <c r="F192" s="67">
        <f t="shared" si="1"/>
        <v>0.41666666666666669</v>
      </c>
      <c r="G192">
        <v>1003</v>
      </c>
      <c r="H192" s="67">
        <f t="shared" si="2"/>
        <v>0.41875000000000001</v>
      </c>
      <c r="I192" s="44" t="str">
        <f t="shared" si="45"/>
        <v/>
      </c>
      <c r="J192" s="45">
        <f t="shared" si="46"/>
        <v>7.9999999999999716</v>
      </c>
      <c r="K192" s="45">
        <f t="shared" si="47"/>
        <v>2.9999999999999893</v>
      </c>
      <c r="L192" s="45">
        <f t="shared" si="48"/>
        <v>1</v>
      </c>
      <c r="M192" s="54">
        <f t="shared" ca="1" si="49"/>
        <v>900</v>
      </c>
      <c r="N192" s="45" t="str">
        <f t="shared" si="50"/>
        <v/>
      </c>
      <c r="O192" s="45">
        <f t="shared" si="51"/>
        <v>0.46399999999999836</v>
      </c>
      <c r="P192" s="46">
        <f t="shared" si="52"/>
        <v>0.3667063454907748</v>
      </c>
      <c r="Q192" s="45">
        <f t="shared" si="53"/>
        <v>4.7999999999999828E-2</v>
      </c>
      <c r="R192" s="45">
        <f t="shared" si="54"/>
        <v>0.51199999999999823</v>
      </c>
      <c r="S192" s="46">
        <f t="shared" si="55"/>
        <v>0.41470634549077462</v>
      </c>
    </row>
    <row r="193" spans="1:19" x14ac:dyDescent="0.25">
      <c r="D193">
        <v>0.1</v>
      </c>
      <c r="E193">
        <v>1011</v>
      </c>
      <c r="F193" s="67">
        <f t="shared" si="1"/>
        <v>0.42430555555555555</v>
      </c>
      <c r="G193">
        <v>1041</v>
      </c>
      <c r="H193" s="67">
        <f t="shared" si="2"/>
        <v>0.44513888888888892</v>
      </c>
      <c r="I193" s="44" t="str">
        <f t="shared" si="45"/>
        <v/>
      </c>
      <c r="J193" s="45">
        <f t="shared" si="46"/>
        <v>11.999999999999957</v>
      </c>
      <c r="K193" s="45">
        <f t="shared" si="47"/>
        <v>30.000000000000053</v>
      </c>
      <c r="L193" s="45">
        <f t="shared" si="48"/>
        <v>2</v>
      </c>
      <c r="M193" s="54">
        <f t="shared" ca="1" si="49"/>
        <v>900</v>
      </c>
      <c r="N193" s="45" t="str">
        <f t="shared" si="50"/>
        <v/>
      </c>
      <c r="O193" s="45">
        <f t="shared" si="51"/>
        <v>600.59999999999786</v>
      </c>
      <c r="P193" s="46">
        <f t="shared" si="52"/>
        <v>173.54432594719529</v>
      </c>
      <c r="Q193" s="45">
        <f t="shared" si="53"/>
        <v>3.0000000000000053</v>
      </c>
      <c r="R193" s="45">
        <f t="shared" si="54"/>
        <v>603.59999999999786</v>
      </c>
      <c r="S193" s="46">
        <f t="shared" si="55"/>
        <v>176.54432594719529</v>
      </c>
    </row>
    <row r="194" spans="1:19" x14ac:dyDescent="0.25">
      <c r="D194">
        <v>100</v>
      </c>
      <c r="E194">
        <v>1053</v>
      </c>
      <c r="F194" s="67">
        <f t="shared" si="1"/>
        <v>0.45347222222222222</v>
      </c>
      <c r="G194">
        <v>1104</v>
      </c>
      <c r="H194" s="67">
        <f t="shared" si="2"/>
        <v>0.46111111111111108</v>
      </c>
      <c r="I194" s="44" t="str">
        <f t="shared" si="45"/>
        <v/>
      </c>
      <c r="J194" s="45">
        <f t="shared" si="46"/>
        <v>15.000000000000027</v>
      </c>
      <c r="K194" s="45">
        <f t="shared" si="47"/>
        <v>10.999999999999961</v>
      </c>
      <c r="L194" s="45">
        <f t="shared" si="48"/>
        <v>3</v>
      </c>
      <c r="M194" s="54">
        <f t="shared" ca="1" si="49"/>
        <v>900</v>
      </c>
      <c r="N194" s="45" t="str">
        <f t="shared" si="50"/>
        <v/>
      </c>
      <c r="O194" s="45">
        <f t="shared" si="51"/>
        <v>750.75000000000125</v>
      </c>
      <c r="P194" s="46">
        <f t="shared" si="52"/>
        <v>216.93040743399527</v>
      </c>
      <c r="Q194" s="45">
        <f t="shared" si="53"/>
        <v>1099.9999999999961</v>
      </c>
      <c r="R194" s="45">
        <f t="shared" si="54"/>
        <v>1850.7499999999973</v>
      </c>
      <c r="S194" s="46">
        <f t="shared" si="55"/>
        <v>1316.9304074339914</v>
      </c>
    </row>
    <row r="195" spans="1:19" x14ac:dyDescent="0.25">
      <c r="D195">
        <v>0.1</v>
      </c>
      <c r="E195">
        <v>1119</v>
      </c>
      <c r="F195" s="67">
        <f t="shared" si="1"/>
        <v>0.47152777777777777</v>
      </c>
      <c r="G195">
        <v>1210</v>
      </c>
      <c r="H195" s="67">
        <f t="shared" si="2"/>
        <v>0.50694444444444442</v>
      </c>
      <c r="I195" s="44">
        <f t="shared" si="45"/>
        <v>0.51041666666666663</v>
      </c>
      <c r="J195" s="45" t="str">
        <f t="shared" si="46"/>
        <v/>
      </c>
      <c r="K195" s="45">
        <f t="shared" si="47"/>
        <v>50.999999999999979</v>
      </c>
      <c r="L195" s="45">
        <f t="shared" si="48"/>
        <v>4</v>
      </c>
      <c r="M195" s="54">
        <f t="shared" ca="1" si="49"/>
        <v>900</v>
      </c>
      <c r="N195" s="45">
        <f t="shared" ca="1" si="50"/>
        <v>194.99999999999994</v>
      </c>
      <c r="O195" s="45">
        <f t="shared" si="51"/>
        <v>0.25</v>
      </c>
      <c r="P195" s="46">
        <f t="shared" si="52"/>
        <v>4.342905372259271E-2</v>
      </c>
      <c r="Q195" s="45">
        <f t="shared" si="53"/>
        <v>5.0999999999999979</v>
      </c>
      <c r="R195" s="45">
        <f t="shared" si="54"/>
        <v>5.3499999999999979</v>
      </c>
      <c r="S195" s="46">
        <f t="shared" si="55"/>
        <v>5.1434290537225902</v>
      </c>
    </row>
    <row r="196" spans="1:19" x14ac:dyDescent="0.25">
      <c r="A196" s="77">
        <v>35842</v>
      </c>
      <c r="B196">
        <v>1312</v>
      </c>
      <c r="D196">
        <v>0.01</v>
      </c>
      <c r="E196">
        <v>1354</v>
      </c>
      <c r="F196" s="67">
        <f t="shared" si="1"/>
        <v>0.57916666666666672</v>
      </c>
      <c r="G196">
        <v>1358</v>
      </c>
      <c r="H196" s="67">
        <f t="shared" si="2"/>
        <v>0.58194444444444449</v>
      </c>
      <c r="I196" s="44" t="str">
        <f t="shared" si="45"/>
        <v/>
      </c>
      <c r="J196" s="45">
        <f t="shared" si="46"/>
        <v>3.9999999999999858</v>
      </c>
      <c r="K196" s="45">
        <f t="shared" si="47"/>
        <v>3.9999999999999858</v>
      </c>
      <c r="L196" s="45">
        <f t="shared" si="48"/>
        <v>1</v>
      </c>
      <c r="M196" s="54">
        <f t="shared" ca="1" si="49"/>
        <v>1312</v>
      </c>
      <c r="N196" s="45" t="str">
        <f t="shared" si="50"/>
        <v/>
      </c>
      <c r="O196" s="45">
        <f t="shared" si="51"/>
        <v>0.21999999999999922</v>
      </c>
      <c r="P196" s="46">
        <f t="shared" si="52"/>
        <v>0.15635212440691129</v>
      </c>
      <c r="Q196" s="45">
        <f t="shared" si="53"/>
        <v>3.9999999999999862E-2</v>
      </c>
      <c r="R196" s="45">
        <f t="shared" si="54"/>
        <v>0.25999999999999907</v>
      </c>
      <c r="S196" s="46">
        <f t="shared" si="55"/>
        <v>0.19635212440691116</v>
      </c>
    </row>
    <row r="197" spans="1:19" x14ac:dyDescent="0.25">
      <c r="D197">
        <v>0.1</v>
      </c>
      <c r="E197">
        <v>1402</v>
      </c>
      <c r="F197" s="67">
        <f t="shared" si="1"/>
        <v>0.58472222222222225</v>
      </c>
      <c r="G197">
        <v>1550</v>
      </c>
      <c r="H197" s="67">
        <f t="shared" si="2"/>
        <v>0.65972222222222221</v>
      </c>
      <c r="I197" s="44" t="str">
        <f t="shared" si="45"/>
        <v/>
      </c>
      <c r="J197" s="45">
        <f t="shared" si="46"/>
        <v>8.999999999999968</v>
      </c>
      <c r="K197" s="45">
        <f t="shared" si="47"/>
        <v>107.99999999999994</v>
      </c>
      <c r="L197" s="45">
        <f t="shared" si="48"/>
        <v>2</v>
      </c>
      <c r="M197" s="54">
        <f t="shared" ca="1" si="49"/>
        <v>1312</v>
      </c>
      <c r="N197" s="45" t="str">
        <f t="shared" si="50"/>
        <v/>
      </c>
      <c r="O197" s="45">
        <f t="shared" si="51"/>
        <v>450.4499999999984</v>
      </c>
      <c r="P197" s="46">
        <f t="shared" si="52"/>
        <v>130.15824446039647</v>
      </c>
      <c r="Q197" s="45">
        <f t="shared" si="53"/>
        <v>10.799999999999995</v>
      </c>
      <c r="R197" s="45">
        <f t="shared" si="54"/>
        <v>461.24999999999841</v>
      </c>
      <c r="S197" s="46">
        <f t="shared" si="55"/>
        <v>140.95824446039646</v>
      </c>
    </row>
    <row r="198" spans="1:19" x14ac:dyDescent="0.25">
      <c r="D198">
        <v>100</v>
      </c>
      <c r="E198">
        <v>1559</v>
      </c>
      <c r="F198" s="67">
        <f t="shared" si="1"/>
        <v>0.66597222222222219</v>
      </c>
      <c r="G198">
        <v>1602</v>
      </c>
      <c r="H198" s="67">
        <f t="shared" si="2"/>
        <v>0.66805555555555562</v>
      </c>
      <c r="I198" s="44" t="str">
        <f t="shared" si="45"/>
        <v/>
      </c>
      <c r="J198" s="45">
        <f t="shared" si="46"/>
        <v>1.999999999999833</v>
      </c>
      <c r="K198" s="45">
        <f t="shared" si="47"/>
        <v>3.0000000000001492</v>
      </c>
      <c r="L198" s="45">
        <f t="shared" si="48"/>
        <v>3</v>
      </c>
      <c r="M198" s="54">
        <f t="shared" ca="1" si="49"/>
        <v>1312</v>
      </c>
      <c r="N198" s="45" t="str">
        <f t="shared" si="50"/>
        <v/>
      </c>
      <c r="O198" s="45">
        <f t="shared" si="51"/>
        <v>249.99999999997914</v>
      </c>
      <c r="P198" s="46">
        <f t="shared" si="52"/>
        <v>246.6303482651735</v>
      </c>
      <c r="Q198" s="45">
        <f t="shared" si="53"/>
        <v>300.00000000001489</v>
      </c>
      <c r="R198" s="45">
        <f t="shared" si="54"/>
        <v>549.99999999999409</v>
      </c>
      <c r="S198" s="46">
        <f t="shared" si="55"/>
        <v>546.63034826518833</v>
      </c>
    </row>
    <row r="199" spans="1:19" x14ac:dyDescent="0.25">
      <c r="D199">
        <v>150</v>
      </c>
      <c r="E199">
        <v>1604</v>
      </c>
      <c r="F199" s="67">
        <f t="shared" si="1"/>
        <v>0.6694444444444444</v>
      </c>
      <c r="G199">
        <v>1611</v>
      </c>
      <c r="H199" s="67">
        <f t="shared" si="2"/>
        <v>0.6743055555555556</v>
      </c>
      <c r="I199" s="44">
        <f t="shared" si="45"/>
        <v>0.67777777777777781</v>
      </c>
      <c r="J199" s="45" t="str">
        <f t="shared" si="46"/>
        <v/>
      </c>
      <c r="K199" s="45">
        <f t="shared" si="47"/>
        <v>7.000000000000135</v>
      </c>
      <c r="L199" s="45">
        <f t="shared" si="48"/>
        <v>4</v>
      </c>
      <c r="M199" s="54">
        <f t="shared" ca="1" si="49"/>
        <v>1312</v>
      </c>
      <c r="N199" s="45">
        <f t="shared" ca="1" si="50"/>
        <v>184.00000000000014</v>
      </c>
      <c r="O199" s="45">
        <f t="shared" si="51"/>
        <v>375</v>
      </c>
      <c r="P199" s="46">
        <f t="shared" si="52"/>
        <v>39.838234628813851</v>
      </c>
      <c r="Q199" s="45">
        <f t="shared" si="53"/>
        <v>1050.0000000000202</v>
      </c>
      <c r="R199" s="45">
        <f t="shared" si="54"/>
        <v>1425.0000000000202</v>
      </c>
      <c r="S199" s="46">
        <f t="shared" si="55"/>
        <v>1089.838234628834</v>
      </c>
    </row>
    <row r="200" spans="1:19" x14ac:dyDescent="0.25">
      <c r="A200" s="77">
        <v>35843</v>
      </c>
      <c r="B200">
        <v>900</v>
      </c>
      <c r="D200">
        <v>0.01</v>
      </c>
      <c r="E200">
        <v>942</v>
      </c>
      <c r="F200" s="67">
        <f t="shared" si="1"/>
        <v>0.40416666666666662</v>
      </c>
      <c r="G200">
        <v>945</v>
      </c>
      <c r="H200" s="67">
        <f t="shared" si="2"/>
        <v>0.40625</v>
      </c>
      <c r="I200" s="44" t="str">
        <f t="shared" si="45"/>
        <v/>
      </c>
      <c r="J200" s="45">
        <f t="shared" si="46"/>
        <v>5.0000000000000622</v>
      </c>
      <c r="K200" s="45">
        <f t="shared" si="47"/>
        <v>3.0000000000000693</v>
      </c>
      <c r="L200" s="45">
        <f t="shared" si="48"/>
        <v>1</v>
      </c>
      <c r="M200" s="54">
        <f t="shared" ca="1" si="49"/>
        <v>900</v>
      </c>
      <c r="N200" s="45" t="str">
        <f t="shared" si="50"/>
        <v/>
      </c>
      <c r="O200" s="45">
        <f t="shared" si="51"/>
        <v>0.27500000000000341</v>
      </c>
      <c r="P200" s="46">
        <f t="shared" si="52"/>
        <v>0.19544015550864224</v>
      </c>
      <c r="Q200" s="45">
        <f t="shared" si="53"/>
        <v>3.0000000000000693E-2</v>
      </c>
      <c r="R200" s="45">
        <f t="shared" si="54"/>
        <v>0.3050000000000041</v>
      </c>
      <c r="S200" s="46">
        <f t="shared" si="55"/>
        <v>0.22544015550864294</v>
      </c>
    </row>
    <row r="201" spans="1:19" x14ac:dyDescent="0.25">
      <c r="D201">
        <v>0.1</v>
      </c>
      <c r="E201">
        <v>950</v>
      </c>
      <c r="F201" s="67">
        <f t="shared" si="1"/>
        <v>0.40972222222222227</v>
      </c>
      <c r="G201">
        <v>1034</v>
      </c>
      <c r="H201" s="67">
        <f t="shared" si="2"/>
        <v>0.44027777777777777</v>
      </c>
      <c r="I201" s="44" t="str">
        <f t="shared" si="45"/>
        <v/>
      </c>
      <c r="J201" s="45">
        <f t="shared" si="46"/>
        <v>9.9999999999999645</v>
      </c>
      <c r="K201" s="45">
        <f t="shared" si="47"/>
        <v>43.999999999999922</v>
      </c>
      <c r="L201" s="45">
        <f t="shared" si="48"/>
        <v>2</v>
      </c>
      <c r="M201" s="54">
        <f t="shared" ca="1" si="49"/>
        <v>900</v>
      </c>
      <c r="N201" s="45" t="str">
        <f t="shared" si="50"/>
        <v/>
      </c>
      <c r="O201" s="45">
        <f t="shared" si="51"/>
        <v>500.49999999999818</v>
      </c>
      <c r="P201" s="46">
        <f t="shared" si="52"/>
        <v>144.62027162266273</v>
      </c>
      <c r="Q201" s="45">
        <f t="shared" si="53"/>
        <v>4.3999999999999924</v>
      </c>
      <c r="R201" s="45">
        <f t="shared" si="54"/>
        <v>504.89999999999816</v>
      </c>
      <c r="S201" s="46">
        <f t="shared" si="55"/>
        <v>149.02027162266273</v>
      </c>
    </row>
    <row r="202" spans="1:19" x14ac:dyDescent="0.25">
      <c r="D202">
        <v>100</v>
      </c>
      <c r="E202">
        <v>1044</v>
      </c>
      <c r="F202" s="67">
        <f t="shared" si="1"/>
        <v>0.44722222222222219</v>
      </c>
      <c r="G202">
        <v>1100</v>
      </c>
      <c r="H202" s="67">
        <f t="shared" si="2"/>
        <v>0.45833333333333331</v>
      </c>
      <c r="I202" s="44">
        <f t="shared" si="45"/>
        <v>0.46180555555555552</v>
      </c>
      <c r="J202" s="45" t="str">
        <f t="shared" si="46"/>
        <v/>
      </c>
      <c r="K202" s="45">
        <f t="shared" si="47"/>
        <v>16.000000000000021</v>
      </c>
      <c r="L202" s="45">
        <f t="shared" si="48"/>
        <v>3</v>
      </c>
      <c r="M202" s="54">
        <f t="shared" ca="1" si="49"/>
        <v>900</v>
      </c>
      <c r="N202" s="45">
        <f t="shared" ca="1" si="50"/>
        <v>124.99999999999996</v>
      </c>
      <c r="O202" s="45">
        <f t="shared" si="51"/>
        <v>250</v>
      </c>
      <c r="P202" s="46">
        <f t="shared" si="52"/>
        <v>27.143420404993254</v>
      </c>
      <c r="Q202" s="45">
        <f t="shared" si="53"/>
        <v>1600.000000000002</v>
      </c>
      <c r="R202" s="45">
        <f t="shared" si="54"/>
        <v>1850.000000000002</v>
      </c>
      <c r="S202" s="46">
        <f t="shared" si="55"/>
        <v>1627.1434204049954</v>
      </c>
    </row>
    <row r="203" spans="1:19" x14ac:dyDescent="0.25">
      <c r="A203" s="77">
        <v>35843</v>
      </c>
      <c r="B203">
        <v>1247</v>
      </c>
      <c r="D203">
        <v>0.01</v>
      </c>
      <c r="E203">
        <v>1419</v>
      </c>
      <c r="F203" s="67">
        <f t="shared" si="1"/>
        <v>0.59652777777777777</v>
      </c>
      <c r="G203">
        <v>1431</v>
      </c>
      <c r="H203" s="67">
        <f t="shared" si="2"/>
        <v>0.60486111111111118</v>
      </c>
      <c r="I203" s="44">
        <f t="shared" si="45"/>
        <v>0.60833333333333339</v>
      </c>
      <c r="J203" s="45" t="str">
        <f t="shared" si="46"/>
        <v/>
      </c>
      <c r="K203" s="45">
        <f t="shared" si="47"/>
        <v>12.000000000000117</v>
      </c>
      <c r="L203" s="45">
        <f t="shared" si="48"/>
        <v>1</v>
      </c>
      <c r="M203" s="54">
        <f t="shared" ca="1" si="49"/>
        <v>1247</v>
      </c>
      <c r="N203" s="45">
        <f t="shared" ca="1" si="50"/>
        <v>109.00000000000009</v>
      </c>
      <c r="O203" s="45">
        <f t="shared" si="51"/>
        <v>2.5000000000000001E-2</v>
      </c>
      <c r="P203" s="46">
        <f t="shared" si="52"/>
        <v>5.4281443780592247E-3</v>
      </c>
      <c r="Q203" s="45">
        <f t="shared" si="53"/>
        <v>0.12000000000000118</v>
      </c>
      <c r="R203" s="45">
        <f t="shared" si="54"/>
        <v>0.14500000000000118</v>
      </c>
      <c r="S203" s="46">
        <f t="shared" si="55"/>
        <v>0.12542814437806041</v>
      </c>
    </row>
    <row r="204" spans="1:19" x14ac:dyDescent="0.25">
      <c r="A204" s="77">
        <v>35844</v>
      </c>
      <c r="B204">
        <v>1308</v>
      </c>
      <c r="D204">
        <v>0.01</v>
      </c>
      <c r="E204">
        <v>1405</v>
      </c>
      <c r="F204" s="67">
        <f t="shared" si="1"/>
        <v>0.58680555555555558</v>
      </c>
      <c r="G204">
        <v>1408</v>
      </c>
      <c r="H204" s="67">
        <f t="shared" si="2"/>
        <v>0.58888888888888891</v>
      </c>
      <c r="I204" s="44" t="str">
        <f t="shared" si="45"/>
        <v/>
      </c>
      <c r="J204" s="45">
        <f t="shared" si="46"/>
        <v>6.9999999999999751</v>
      </c>
      <c r="K204" s="45">
        <f t="shared" si="47"/>
        <v>2.9999999999999893</v>
      </c>
      <c r="L204" s="45">
        <f t="shared" si="48"/>
        <v>1</v>
      </c>
      <c r="M204" s="54">
        <f t="shared" ca="1" si="49"/>
        <v>1308</v>
      </c>
      <c r="N204" s="45" t="str">
        <f t="shared" si="50"/>
        <v/>
      </c>
      <c r="O204" s="45">
        <f t="shared" si="51"/>
        <v>0.38499999999999862</v>
      </c>
      <c r="P204" s="46">
        <f t="shared" si="52"/>
        <v>0.27361621771209477</v>
      </c>
      <c r="Q204" s="45">
        <f t="shared" si="53"/>
        <v>2.9999999999999895E-2</v>
      </c>
      <c r="R204" s="45">
        <f t="shared" si="54"/>
        <v>0.41499999999999854</v>
      </c>
      <c r="S204" s="46">
        <f t="shared" si="55"/>
        <v>0.30361621771209468</v>
      </c>
    </row>
    <row r="205" spans="1:19" x14ac:dyDescent="0.25">
      <c r="D205">
        <v>0.1</v>
      </c>
      <c r="E205">
        <v>1415</v>
      </c>
      <c r="F205" s="67">
        <f t="shared" si="1"/>
        <v>0.59375</v>
      </c>
      <c r="G205">
        <v>1520</v>
      </c>
      <c r="H205" s="67">
        <f t="shared" si="2"/>
        <v>0.63888888888888895</v>
      </c>
      <c r="I205" s="44">
        <f t="shared" si="45"/>
        <v>0.64236111111111116</v>
      </c>
      <c r="J205" s="45" t="str">
        <f t="shared" si="46"/>
        <v/>
      </c>
      <c r="K205" s="45">
        <f t="shared" si="47"/>
        <v>65.000000000000085</v>
      </c>
      <c r="L205" s="45">
        <f t="shared" si="48"/>
        <v>2</v>
      </c>
      <c r="M205" s="54">
        <f t="shared" ca="1" si="49"/>
        <v>1308</v>
      </c>
      <c r="N205" s="45">
        <f t="shared" ca="1" si="50"/>
        <v>137.00000000000014</v>
      </c>
      <c r="O205" s="45">
        <f t="shared" si="51"/>
        <v>0.25</v>
      </c>
      <c r="P205" s="46">
        <f t="shared" si="52"/>
        <v>4.342905372259271E-2</v>
      </c>
      <c r="Q205" s="45">
        <f t="shared" si="53"/>
        <v>6.5000000000000089</v>
      </c>
      <c r="R205" s="45">
        <f t="shared" si="54"/>
        <v>6.7500000000000089</v>
      </c>
      <c r="S205" s="46">
        <f t="shared" si="55"/>
        <v>6.5434290537226012</v>
      </c>
    </row>
    <row r="206" spans="1:19" x14ac:dyDescent="0.25">
      <c r="A206" s="77">
        <v>35845</v>
      </c>
      <c r="B206">
        <v>940</v>
      </c>
      <c r="D206">
        <v>0.01</v>
      </c>
      <c r="E206">
        <v>1025</v>
      </c>
      <c r="F206" s="67">
        <f t="shared" si="1"/>
        <v>0.43402777777777773</v>
      </c>
      <c r="G206">
        <v>1026</v>
      </c>
      <c r="H206" s="67">
        <f t="shared" si="2"/>
        <v>0.43472222222222223</v>
      </c>
      <c r="I206" s="44" t="str">
        <f t="shared" si="45"/>
        <v/>
      </c>
      <c r="J206" s="45">
        <f t="shared" si="46"/>
        <v>5.9999999999999787</v>
      </c>
      <c r="K206" s="45">
        <f t="shared" si="47"/>
        <v>1.0000000000000764</v>
      </c>
      <c r="L206" s="45">
        <f t="shared" si="48"/>
        <v>1</v>
      </c>
      <c r="M206" s="54">
        <f t="shared" ca="1" si="49"/>
        <v>940</v>
      </c>
      <c r="N206" s="45" t="str">
        <f t="shared" si="50"/>
        <v/>
      </c>
      <c r="O206" s="45">
        <f t="shared" si="51"/>
        <v>0.32999999999999885</v>
      </c>
      <c r="P206" s="46">
        <f t="shared" si="52"/>
        <v>0.23452818661036695</v>
      </c>
      <c r="Q206" s="45">
        <f t="shared" si="53"/>
        <v>1.0000000000000763E-2</v>
      </c>
      <c r="R206" s="45">
        <f t="shared" si="54"/>
        <v>0.33999999999999964</v>
      </c>
      <c r="S206" s="46">
        <f t="shared" si="55"/>
        <v>0.24452818661036771</v>
      </c>
    </row>
    <row r="207" spans="1:19" x14ac:dyDescent="0.25">
      <c r="D207">
        <v>0.1</v>
      </c>
      <c r="E207">
        <v>1032</v>
      </c>
      <c r="F207" s="67">
        <f t="shared" si="1"/>
        <v>0.43888888888888888</v>
      </c>
      <c r="G207">
        <v>1106</v>
      </c>
      <c r="H207" s="67">
        <f t="shared" si="2"/>
        <v>0.46249999999999997</v>
      </c>
      <c r="I207" s="44" t="str">
        <f t="shared" si="45"/>
        <v/>
      </c>
      <c r="J207" s="45">
        <f t="shared" si="46"/>
        <v>7.9999999999999716</v>
      </c>
      <c r="K207" s="45">
        <f t="shared" si="47"/>
        <v>33.999999999999957</v>
      </c>
      <c r="L207" s="45">
        <f t="shared" si="48"/>
        <v>2</v>
      </c>
      <c r="M207" s="54">
        <f t="shared" ca="1" si="49"/>
        <v>940</v>
      </c>
      <c r="N207" s="45" t="str">
        <f t="shared" si="50"/>
        <v/>
      </c>
      <c r="O207" s="45">
        <f t="shared" si="51"/>
        <v>16.399999999999942</v>
      </c>
      <c r="P207" s="46">
        <f t="shared" si="52"/>
        <v>8.4578753119911223</v>
      </c>
      <c r="Q207" s="45">
        <f t="shared" si="53"/>
        <v>3.3999999999999959</v>
      </c>
      <c r="R207" s="45">
        <f t="shared" si="54"/>
        <v>19.799999999999937</v>
      </c>
      <c r="S207" s="46">
        <f t="shared" si="55"/>
        <v>11.857875311991119</v>
      </c>
    </row>
    <row r="208" spans="1:19" x14ac:dyDescent="0.25">
      <c r="D208">
        <v>4</v>
      </c>
      <c r="E208">
        <v>1114</v>
      </c>
      <c r="F208" s="67">
        <f t="shared" si="1"/>
        <v>0.4680555555555555</v>
      </c>
      <c r="G208">
        <v>1135</v>
      </c>
      <c r="H208" s="67">
        <f t="shared" si="2"/>
        <v>0.4826388888888889</v>
      </c>
      <c r="I208" s="44" t="str">
        <f t="shared" si="45"/>
        <v/>
      </c>
      <c r="J208" s="45">
        <f t="shared" si="46"/>
        <v>11.999999999999957</v>
      </c>
      <c r="K208" s="45">
        <f t="shared" si="47"/>
        <v>21.000000000000085</v>
      </c>
      <c r="L208" s="45">
        <f t="shared" si="48"/>
        <v>3</v>
      </c>
      <c r="M208" s="54">
        <f t="shared" ca="1" si="49"/>
        <v>940</v>
      </c>
      <c r="N208" s="45" t="str">
        <f t="shared" si="50"/>
        <v/>
      </c>
      <c r="O208" s="45">
        <f t="shared" si="51"/>
        <v>623.99999999999773</v>
      </c>
      <c r="P208" s="46">
        <f t="shared" si="52"/>
        <v>357.88894899060051</v>
      </c>
      <c r="Q208" s="45">
        <f t="shared" si="53"/>
        <v>84.000000000000341</v>
      </c>
      <c r="R208" s="45">
        <f t="shared" si="54"/>
        <v>707.99999999999807</v>
      </c>
      <c r="S208" s="46">
        <f t="shared" si="55"/>
        <v>441.88894899060085</v>
      </c>
    </row>
    <row r="209" spans="1:19" x14ac:dyDescent="0.25">
      <c r="D209">
        <v>100</v>
      </c>
      <c r="E209">
        <v>1147</v>
      </c>
      <c r="F209" s="67">
        <f t="shared" si="1"/>
        <v>0.4909722222222222</v>
      </c>
      <c r="G209">
        <v>1230</v>
      </c>
      <c r="H209" s="67">
        <f t="shared" si="2"/>
        <v>0.52083333333333337</v>
      </c>
      <c r="I209" s="44">
        <f t="shared" si="45"/>
        <v>0.52430555555555558</v>
      </c>
      <c r="J209" s="45" t="str">
        <f t="shared" si="46"/>
        <v/>
      </c>
      <c r="K209" s="45">
        <f t="shared" si="47"/>
        <v>43.000000000000085</v>
      </c>
      <c r="L209" s="45">
        <f t="shared" si="48"/>
        <v>4</v>
      </c>
      <c r="M209" s="54">
        <f t="shared" ca="1" si="49"/>
        <v>940</v>
      </c>
      <c r="N209" s="45">
        <f t="shared" ca="1" si="50"/>
        <v>175.00000000000009</v>
      </c>
      <c r="O209" s="45">
        <f t="shared" si="51"/>
        <v>250</v>
      </c>
      <c r="P209" s="46">
        <f t="shared" si="52"/>
        <v>27.143420404993254</v>
      </c>
      <c r="Q209" s="45">
        <f t="shared" si="53"/>
        <v>4300.0000000000082</v>
      </c>
      <c r="R209" s="45">
        <f t="shared" si="54"/>
        <v>4550.0000000000082</v>
      </c>
      <c r="S209" s="46">
        <f t="shared" si="55"/>
        <v>4327.1434204050011</v>
      </c>
    </row>
    <row r="210" spans="1:19" x14ac:dyDescent="0.25">
      <c r="A210" s="77">
        <v>35849</v>
      </c>
      <c r="B210">
        <v>1353</v>
      </c>
      <c r="D210">
        <v>0.01</v>
      </c>
      <c r="E210">
        <v>1438</v>
      </c>
      <c r="F210" s="67">
        <f t="shared" si="1"/>
        <v>0.60972222222222217</v>
      </c>
      <c r="G210">
        <v>1447</v>
      </c>
      <c r="H210" s="67">
        <f t="shared" si="2"/>
        <v>0.61597222222222225</v>
      </c>
      <c r="I210" s="44" t="str">
        <f t="shared" si="45"/>
        <v/>
      </c>
      <c r="J210" s="45">
        <f t="shared" si="46"/>
        <v>20.999999999999925</v>
      </c>
      <c r="K210" s="45">
        <f t="shared" si="47"/>
        <v>9.0000000000001279</v>
      </c>
      <c r="L210" s="45">
        <f t="shared" si="48"/>
        <v>1</v>
      </c>
      <c r="M210" s="54">
        <f t="shared" ca="1" si="49"/>
        <v>1353</v>
      </c>
      <c r="N210" s="45" t="str">
        <f t="shared" si="50"/>
        <v/>
      </c>
      <c r="O210" s="45">
        <f t="shared" si="51"/>
        <v>1050.1049999999964</v>
      </c>
      <c r="P210" s="46">
        <f t="shared" si="52"/>
        <v>227.98427747546023</v>
      </c>
      <c r="Q210" s="45">
        <f t="shared" si="53"/>
        <v>9.0000000000001287E-2</v>
      </c>
      <c r="R210" s="45">
        <f t="shared" si="54"/>
        <v>1050.1949999999963</v>
      </c>
      <c r="S210" s="46">
        <f t="shared" si="55"/>
        <v>228.07427747546024</v>
      </c>
    </row>
    <row r="211" spans="1:19" x14ac:dyDescent="0.25">
      <c r="D211">
        <v>100</v>
      </c>
      <c r="E211">
        <v>1508</v>
      </c>
      <c r="F211" s="67">
        <f t="shared" si="1"/>
        <v>0.63055555555555554</v>
      </c>
      <c r="G211">
        <v>1524</v>
      </c>
      <c r="H211" s="67">
        <f t="shared" si="2"/>
        <v>0.64166666666666672</v>
      </c>
      <c r="I211" s="44">
        <f t="shared" si="45"/>
        <v>0.64513888888888893</v>
      </c>
      <c r="J211" s="45" t="str">
        <f t="shared" si="46"/>
        <v/>
      </c>
      <c r="K211" s="45">
        <f t="shared" si="47"/>
        <v>16.000000000000103</v>
      </c>
      <c r="L211" s="45">
        <f t="shared" si="48"/>
        <v>2</v>
      </c>
      <c r="M211" s="54">
        <f t="shared" ca="1" si="49"/>
        <v>1353</v>
      </c>
      <c r="N211" s="45">
        <f t="shared" ca="1" si="50"/>
        <v>96.000000000000142</v>
      </c>
      <c r="O211" s="45">
        <f t="shared" si="51"/>
        <v>250</v>
      </c>
      <c r="P211" s="46">
        <f t="shared" si="52"/>
        <v>27.143420404993254</v>
      </c>
      <c r="Q211" s="45">
        <f t="shared" si="53"/>
        <v>1600.0000000000102</v>
      </c>
      <c r="R211" s="45">
        <f t="shared" si="54"/>
        <v>1850.0000000000102</v>
      </c>
      <c r="S211" s="46">
        <f t="shared" si="55"/>
        <v>1627.1434204050036</v>
      </c>
    </row>
    <row r="212" spans="1:19" x14ac:dyDescent="0.25">
      <c r="A212" s="77">
        <v>35850</v>
      </c>
      <c r="B212">
        <v>1247</v>
      </c>
      <c r="D212">
        <v>1.6E-2</v>
      </c>
      <c r="E212">
        <v>1437</v>
      </c>
      <c r="F212" s="67">
        <f t="shared" si="1"/>
        <v>0.60902777777777783</v>
      </c>
      <c r="G212">
        <v>1442</v>
      </c>
      <c r="H212" s="67">
        <f t="shared" si="2"/>
        <v>0.61249999999999993</v>
      </c>
      <c r="I212" s="44">
        <f t="shared" si="45"/>
        <v>0.61597222222222214</v>
      </c>
      <c r="J212" s="45" t="str">
        <f t="shared" si="46"/>
        <v/>
      </c>
      <c r="K212" s="45">
        <f t="shared" si="47"/>
        <v>4.9999999999998224</v>
      </c>
      <c r="L212" s="45">
        <f t="shared" si="48"/>
        <v>1</v>
      </c>
      <c r="M212" s="54">
        <f t="shared" ca="1" si="49"/>
        <v>1247</v>
      </c>
      <c r="N212" s="45">
        <f t="shared" ca="1" si="50"/>
        <v>119.99999999999989</v>
      </c>
      <c r="O212" s="45">
        <f t="shared" si="51"/>
        <v>0.04</v>
      </c>
      <c r="P212" s="46">
        <f t="shared" si="52"/>
        <v>8.2636616258003528E-3</v>
      </c>
      <c r="Q212" s="45">
        <f t="shared" si="53"/>
        <v>7.9999999999997157E-2</v>
      </c>
      <c r="R212" s="45">
        <f t="shared" si="54"/>
        <v>0.11999999999999716</v>
      </c>
      <c r="S212" s="46">
        <f t="shared" si="55"/>
        <v>8.8263661625797504E-2</v>
      </c>
    </row>
    <row r="213" spans="1:19" x14ac:dyDescent="0.25">
      <c r="A213" s="77">
        <v>35863</v>
      </c>
      <c r="B213">
        <v>1529</v>
      </c>
      <c r="D213">
        <v>0.01</v>
      </c>
      <c r="E213">
        <v>1624</v>
      </c>
      <c r="F213" s="67">
        <f t="shared" si="1"/>
        <v>0.68333333333333324</v>
      </c>
      <c r="G213">
        <v>1626</v>
      </c>
      <c r="H213" s="67">
        <f t="shared" si="2"/>
        <v>0.68472222222222223</v>
      </c>
      <c r="I213" s="44" t="str">
        <f t="shared" si="45"/>
        <v/>
      </c>
      <c r="J213" s="45">
        <f t="shared" si="46"/>
        <v>7.9999999999999716</v>
      </c>
      <c r="K213" s="45">
        <f t="shared" si="47"/>
        <v>2.0000000000001528</v>
      </c>
      <c r="L213" s="45">
        <f t="shared" si="48"/>
        <v>1</v>
      </c>
      <c r="M213" s="54">
        <f t="shared" ca="1" si="49"/>
        <v>1529</v>
      </c>
      <c r="N213" s="45" t="str">
        <f t="shared" si="50"/>
        <v/>
      </c>
      <c r="O213" s="45">
        <f t="shared" si="51"/>
        <v>2.0399999999999929</v>
      </c>
      <c r="P213" s="46">
        <f t="shared" si="52"/>
        <v>1.0020641984579592</v>
      </c>
      <c r="Q213" s="45">
        <f t="shared" si="53"/>
        <v>2.0000000000001527E-2</v>
      </c>
      <c r="R213" s="45">
        <f t="shared" si="54"/>
        <v>2.0599999999999943</v>
      </c>
      <c r="S213" s="46">
        <f t="shared" si="55"/>
        <v>1.0220641984579608</v>
      </c>
    </row>
    <row r="214" spans="1:19" x14ac:dyDescent="0.25">
      <c r="D214">
        <v>0.5</v>
      </c>
      <c r="E214">
        <v>1634</v>
      </c>
      <c r="F214" s="67">
        <f t="shared" si="1"/>
        <v>0.69027777777777777</v>
      </c>
      <c r="G214">
        <v>1653</v>
      </c>
      <c r="H214" s="67">
        <f t="shared" si="2"/>
        <v>0.70347222222222217</v>
      </c>
      <c r="I214" s="44" t="str">
        <f t="shared" si="45"/>
        <v/>
      </c>
      <c r="J214" s="45">
        <f t="shared" si="46"/>
        <v>4.9999999999999822</v>
      </c>
      <c r="K214" s="45">
        <f t="shared" si="47"/>
        <v>18.999999999999932</v>
      </c>
      <c r="L214" s="45">
        <f t="shared" si="48"/>
        <v>2</v>
      </c>
      <c r="M214" s="54">
        <f t="shared" ca="1" si="49"/>
        <v>1529</v>
      </c>
      <c r="N214" s="45" t="str">
        <f t="shared" si="50"/>
        <v/>
      </c>
      <c r="O214" s="45">
        <f t="shared" si="51"/>
        <v>1.2499999999999956</v>
      </c>
      <c r="P214" s="46">
        <f t="shared" si="52"/>
        <v>0.19051443303851101</v>
      </c>
      <c r="Q214" s="45">
        <f t="shared" si="53"/>
        <v>9.4999999999999662</v>
      </c>
      <c r="R214" s="45">
        <f t="shared" si="54"/>
        <v>10.749999999999961</v>
      </c>
      <c r="S214" s="46">
        <f t="shared" si="55"/>
        <v>9.6905144330384765</v>
      </c>
    </row>
    <row r="215" spans="1:19" x14ac:dyDescent="0.25">
      <c r="D215">
        <v>0</v>
      </c>
      <c r="E215">
        <v>1658</v>
      </c>
      <c r="F215" s="67">
        <f t="shared" si="1"/>
        <v>0.70694444444444438</v>
      </c>
      <c r="G215">
        <v>1740</v>
      </c>
      <c r="H215" s="67">
        <f t="shared" si="2"/>
        <v>0.73611111111111116</v>
      </c>
      <c r="I215" s="44" t="str">
        <f t="shared" si="45"/>
        <v/>
      </c>
      <c r="J215" s="45">
        <f t="shared" si="46"/>
        <v>125.99999999999987</v>
      </c>
      <c r="K215" s="45">
        <f t="shared" si="47"/>
        <v>42.000000000000171</v>
      </c>
      <c r="L215" s="45">
        <f t="shared" si="48"/>
        <v>3</v>
      </c>
      <c r="M215" s="54">
        <f t="shared" ca="1" si="49"/>
        <v>1529</v>
      </c>
      <c r="N215" s="45" t="str">
        <f t="shared" si="50"/>
        <v/>
      </c>
      <c r="O215" s="45">
        <f t="shared" si="51"/>
        <v>0.62999999999999934</v>
      </c>
      <c r="P215" s="46">
        <f t="shared" si="52"/>
        <v>0.13680127657279595</v>
      </c>
      <c r="Q215" s="45">
        <f t="shared" si="53"/>
        <v>0</v>
      </c>
      <c r="R215" s="45">
        <f t="shared" si="54"/>
        <v>0.62999999999999934</v>
      </c>
      <c r="S215" s="46">
        <f t="shared" si="55"/>
        <v>0.13680127657279595</v>
      </c>
    </row>
    <row r="216" spans="1:19" x14ac:dyDescent="0.25">
      <c r="D216">
        <v>0.01</v>
      </c>
      <c r="E216">
        <v>1946</v>
      </c>
      <c r="F216" s="67">
        <f t="shared" si="1"/>
        <v>0.82361111111111107</v>
      </c>
      <c r="G216">
        <v>1951</v>
      </c>
      <c r="H216" s="67">
        <f t="shared" si="2"/>
        <v>0.82708333333333339</v>
      </c>
      <c r="I216" s="44" t="str">
        <f t="shared" si="45"/>
        <v/>
      </c>
      <c r="J216" s="45">
        <f t="shared" si="46"/>
        <v>4.9999999999999822</v>
      </c>
      <c r="K216" s="45">
        <f t="shared" si="47"/>
        <v>5.0000000000001421</v>
      </c>
      <c r="L216" s="45">
        <f t="shared" si="48"/>
        <v>4</v>
      </c>
      <c r="M216" s="54">
        <f t="shared" ca="1" si="49"/>
        <v>1529</v>
      </c>
      <c r="N216" s="45" t="str">
        <f t="shared" si="50"/>
        <v/>
      </c>
      <c r="O216" s="45">
        <f t="shared" si="51"/>
        <v>1.5249999999999946</v>
      </c>
      <c r="P216" s="46">
        <f t="shared" si="52"/>
        <v>0.72052334702871135</v>
      </c>
      <c r="Q216" s="45">
        <f t="shared" si="53"/>
        <v>5.0000000000001425E-2</v>
      </c>
      <c r="R216" s="45">
        <f t="shared" si="54"/>
        <v>1.574999999999996</v>
      </c>
      <c r="S216" s="46">
        <f t="shared" si="55"/>
        <v>0.77052334702871272</v>
      </c>
    </row>
    <row r="217" spans="1:19" x14ac:dyDescent="0.25">
      <c r="D217">
        <v>0.6</v>
      </c>
      <c r="E217">
        <v>1956</v>
      </c>
      <c r="F217" s="67">
        <f t="shared" si="1"/>
        <v>0.8305555555555556</v>
      </c>
      <c r="G217">
        <v>2006</v>
      </c>
      <c r="H217" s="67">
        <f t="shared" si="2"/>
        <v>0.83750000000000002</v>
      </c>
      <c r="I217" s="44" t="str">
        <f t="shared" si="45"/>
        <v/>
      </c>
      <c r="J217" s="45">
        <f t="shared" si="46"/>
        <v>4.9999999999999822</v>
      </c>
      <c r="K217" s="45">
        <f t="shared" si="47"/>
        <v>9.9999999999999645</v>
      </c>
      <c r="L217" s="45">
        <f t="shared" si="48"/>
        <v>5</v>
      </c>
      <c r="M217" s="54">
        <f t="shared" ca="1" si="49"/>
        <v>1529</v>
      </c>
      <c r="N217" s="45" t="str">
        <f t="shared" si="50"/>
        <v/>
      </c>
      <c r="O217" s="45">
        <f t="shared" si="51"/>
        <v>1.4999999999999947</v>
      </c>
      <c r="P217" s="46">
        <f t="shared" si="52"/>
        <v>0.22548445446323173</v>
      </c>
      <c r="Q217" s="45">
        <f t="shared" si="53"/>
        <v>5.9999999999999787</v>
      </c>
      <c r="R217" s="45">
        <f t="shared" si="54"/>
        <v>7.4999999999999734</v>
      </c>
      <c r="S217" s="46">
        <f t="shared" si="55"/>
        <v>6.22548445446321</v>
      </c>
    </row>
    <row r="218" spans="1:19" x14ac:dyDescent="0.25">
      <c r="D218">
        <v>0</v>
      </c>
      <c r="E218">
        <v>2011</v>
      </c>
      <c r="F218" s="67">
        <f t="shared" si="1"/>
        <v>0.84097222222222223</v>
      </c>
      <c r="G218">
        <v>2017</v>
      </c>
      <c r="H218" s="67">
        <f t="shared" si="2"/>
        <v>0.84513888888888899</v>
      </c>
      <c r="I218" s="44" t="str">
        <f t="shared" si="45"/>
        <v/>
      </c>
      <c r="J218" s="45">
        <f t="shared" si="46"/>
        <v>29.999999999999893</v>
      </c>
      <c r="K218" s="45">
        <f t="shared" si="47"/>
        <v>6.0000000000001386</v>
      </c>
      <c r="L218" s="45">
        <f t="shared" si="48"/>
        <v>6</v>
      </c>
      <c r="M218" s="54">
        <f t="shared" ca="1" si="49"/>
        <v>1529</v>
      </c>
      <c r="N218" s="45" t="str">
        <f t="shared" si="50"/>
        <v/>
      </c>
      <c r="O218" s="45">
        <f t="shared" si="51"/>
        <v>1499.9999999999948</v>
      </c>
      <c r="P218" s="46">
        <f t="shared" si="52"/>
        <v>162.86043062530715</v>
      </c>
      <c r="Q218" s="45">
        <f t="shared" si="53"/>
        <v>0</v>
      </c>
      <c r="R218" s="45">
        <f t="shared" si="54"/>
        <v>1499.9999999999948</v>
      </c>
      <c r="S218" s="46">
        <f t="shared" si="55"/>
        <v>162.86043062530715</v>
      </c>
    </row>
    <row r="219" spans="1:19" x14ac:dyDescent="0.25">
      <c r="D219">
        <v>100</v>
      </c>
      <c r="E219">
        <v>2047</v>
      </c>
      <c r="F219" s="67">
        <f t="shared" si="1"/>
        <v>0.86597222222222225</v>
      </c>
      <c r="G219">
        <v>2058</v>
      </c>
      <c r="H219" s="67">
        <f t="shared" si="2"/>
        <v>0.87361111111111101</v>
      </c>
      <c r="I219" s="44">
        <f t="shared" ref="I219:I265" si="56">IF(OR(A220&lt;&gt;"",D220=""),H219+TIME(0,5,0),"")</f>
        <v>0.87708333333333321</v>
      </c>
      <c r="J219" s="45" t="str">
        <f t="shared" ref="J219:J265" si="57">IF(AND(OR(AND(A219&lt;&gt;"",A220=""),AND(A219="",A220="")),D220&lt;&gt;""),(F220-H219)*1440,"")</f>
        <v/>
      </c>
      <c r="K219" s="45">
        <f t="shared" ref="K219:K265" si="58">(H219-F219)*1440</f>
        <v>10.999999999999801</v>
      </c>
      <c r="L219" s="45">
        <f t="shared" ref="L219:L265" si="59">IF(A219&lt;&gt;"",1,L218+1)</f>
        <v>7</v>
      </c>
      <c r="M219" s="54">
        <f t="shared" ref="M219:M265" ca="1" si="60">OFFSET(B219,-L219+1,0)</f>
        <v>1529</v>
      </c>
      <c r="N219" s="45">
        <f t="shared" ref="N219:N265" ca="1" si="61">IF(I219&lt;&gt;"",(I219-VALUE(CONCATENATE(LEFT(M219,LEN(M219)-2),":",RIGHT(M219,2))))*1440,"")</f>
        <v>333.99999999999994</v>
      </c>
      <c r="O219" s="45">
        <f t="shared" ref="O219:O265" si="62">IF(J219&lt;&gt;"",(D219+D220)*J219/2,D219*5/2)</f>
        <v>250</v>
      </c>
      <c r="P219" s="46">
        <f t="shared" ref="P219:P265" si="63">IF(J219&lt;&gt;"",(D220-D219)*J219/LN((D220+0.000001)/(D219+0.000001)),-5*(D219-0.000001)/(LN(1/D219)-13.8155))</f>
        <v>27.143420404993254</v>
      </c>
      <c r="Q219" s="45">
        <f t="shared" ref="Q219:Q265" si="64">(D219*K219)</f>
        <v>1099.99999999998</v>
      </c>
      <c r="R219" s="45">
        <f t="shared" ref="R219:R265" si="65">O219+Q219</f>
        <v>1349.99999999998</v>
      </c>
      <c r="S219" s="46">
        <f t="shared" ref="S219:S265" si="66">P219+Q219</f>
        <v>1127.1434204049733</v>
      </c>
    </row>
    <row r="220" spans="1:19" x14ac:dyDescent="0.25">
      <c r="A220" s="77">
        <v>35864</v>
      </c>
      <c r="B220">
        <v>914</v>
      </c>
      <c r="D220">
        <v>0.01</v>
      </c>
      <c r="E220">
        <v>953</v>
      </c>
      <c r="F220" s="67">
        <f t="shared" si="1"/>
        <v>0.41180555555555554</v>
      </c>
      <c r="G220">
        <v>956</v>
      </c>
      <c r="H220" s="67">
        <f t="shared" si="2"/>
        <v>0.41388888888888892</v>
      </c>
      <c r="I220" s="44" t="str">
        <f t="shared" si="56"/>
        <v/>
      </c>
      <c r="J220" s="45">
        <f t="shared" si="57"/>
        <v>4.9999999999999822</v>
      </c>
      <c r="K220" s="45">
        <f t="shared" si="58"/>
        <v>3.0000000000000693</v>
      </c>
      <c r="L220" s="45">
        <f t="shared" si="59"/>
        <v>1</v>
      </c>
      <c r="M220" s="54">
        <f t="shared" ca="1" si="60"/>
        <v>914</v>
      </c>
      <c r="N220" s="45" t="str">
        <f t="shared" si="61"/>
        <v/>
      </c>
      <c r="O220" s="45">
        <f t="shared" si="62"/>
        <v>0.27499999999999902</v>
      </c>
      <c r="P220" s="46">
        <f t="shared" si="63"/>
        <v>0.19544015550863911</v>
      </c>
      <c r="Q220" s="45">
        <f t="shared" si="64"/>
        <v>3.0000000000000693E-2</v>
      </c>
      <c r="R220" s="45">
        <f t="shared" si="65"/>
        <v>0.30499999999999972</v>
      </c>
      <c r="S220" s="46">
        <f t="shared" si="66"/>
        <v>0.2254401555086398</v>
      </c>
    </row>
    <row r="221" spans="1:19" x14ac:dyDescent="0.25">
      <c r="D221">
        <v>0.1</v>
      </c>
      <c r="E221">
        <v>1001</v>
      </c>
      <c r="F221" s="67">
        <f t="shared" si="1"/>
        <v>0.41736111111111113</v>
      </c>
      <c r="G221">
        <v>1054</v>
      </c>
      <c r="H221" s="67">
        <f t="shared" si="2"/>
        <v>0.45416666666666666</v>
      </c>
      <c r="I221" s="44" t="str">
        <f t="shared" si="56"/>
        <v/>
      </c>
      <c r="J221" s="45">
        <f t="shared" si="57"/>
        <v>5.9999999999999787</v>
      </c>
      <c r="K221" s="45">
        <f t="shared" si="58"/>
        <v>52.999999999999972</v>
      </c>
      <c r="L221" s="45">
        <f t="shared" si="59"/>
        <v>2</v>
      </c>
      <c r="M221" s="54">
        <f t="shared" ca="1" si="60"/>
        <v>914</v>
      </c>
      <c r="N221" s="45" t="str">
        <f t="shared" si="61"/>
        <v/>
      </c>
      <c r="O221" s="45">
        <f t="shared" si="62"/>
        <v>6.2999999999999776</v>
      </c>
      <c r="P221" s="46">
        <f t="shared" si="63"/>
        <v>3.8054255555448866</v>
      </c>
      <c r="Q221" s="45">
        <f t="shared" si="64"/>
        <v>5.2999999999999972</v>
      </c>
      <c r="R221" s="45">
        <f t="shared" si="65"/>
        <v>11.599999999999975</v>
      </c>
      <c r="S221" s="46">
        <f t="shared" si="66"/>
        <v>9.1054255555448833</v>
      </c>
    </row>
    <row r="222" spans="1:19" x14ac:dyDescent="0.25">
      <c r="D222">
        <v>2</v>
      </c>
      <c r="E222">
        <v>1100</v>
      </c>
      <c r="F222" s="67">
        <f t="shared" si="1"/>
        <v>0.45833333333333331</v>
      </c>
      <c r="G222">
        <v>1113</v>
      </c>
      <c r="H222" s="67">
        <f t="shared" si="2"/>
        <v>0.46736111111111112</v>
      </c>
      <c r="I222" s="44" t="str">
        <f t="shared" si="56"/>
        <v/>
      </c>
      <c r="J222" s="45">
        <f t="shared" si="57"/>
        <v>5.0000000000000622</v>
      </c>
      <c r="K222" s="45">
        <f t="shared" si="58"/>
        <v>13.000000000000034</v>
      </c>
      <c r="L222" s="45">
        <f t="shared" si="59"/>
        <v>3</v>
      </c>
      <c r="M222" s="54">
        <f t="shared" ca="1" si="60"/>
        <v>914</v>
      </c>
      <c r="N222" s="45" t="str">
        <f t="shared" si="61"/>
        <v/>
      </c>
      <c r="O222" s="45">
        <f t="shared" si="62"/>
        <v>255.00000000000318</v>
      </c>
      <c r="P222" s="46">
        <f t="shared" si="63"/>
        <v>125.25490282009868</v>
      </c>
      <c r="Q222" s="45">
        <f t="shared" si="64"/>
        <v>26.000000000000068</v>
      </c>
      <c r="R222" s="45">
        <f t="shared" si="65"/>
        <v>281.00000000000324</v>
      </c>
      <c r="S222" s="46">
        <f t="shared" si="66"/>
        <v>151.25490282009875</v>
      </c>
    </row>
    <row r="223" spans="1:19" x14ac:dyDescent="0.25">
      <c r="D223">
        <v>100</v>
      </c>
      <c r="E223">
        <v>1118</v>
      </c>
      <c r="F223" s="67">
        <f t="shared" si="1"/>
        <v>0.47083333333333338</v>
      </c>
      <c r="G223">
        <v>1152</v>
      </c>
      <c r="H223" s="67">
        <f t="shared" si="2"/>
        <v>0.49444444444444446</v>
      </c>
      <c r="I223" s="44">
        <f t="shared" si="56"/>
        <v>0.49791666666666667</v>
      </c>
      <c r="J223" s="45" t="str">
        <f t="shared" si="57"/>
        <v/>
      </c>
      <c r="K223" s="45">
        <f t="shared" si="58"/>
        <v>33.999999999999957</v>
      </c>
      <c r="L223" s="45">
        <f t="shared" si="59"/>
        <v>4</v>
      </c>
      <c r="M223" s="54">
        <f t="shared" ca="1" si="60"/>
        <v>914</v>
      </c>
      <c r="N223" s="45">
        <f t="shared" ca="1" si="61"/>
        <v>163.00000000000006</v>
      </c>
      <c r="O223" s="45">
        <f t="shared" si="62"/>
        <v>250</v>
      </c>
      <c r="P223" s="46">
        <f t="shared" si="63"/>
        <v>27.143420404993254</v>
      </c>
      <c r="Q223" s="45">
        <f t="shared" si="64"/>
        <v>3399.9999999999959</v>
      </c>
      <c r="R223" s="45">
        <f t="shared" si="65"/>
        <v>3649.9999999999959</v>
      </c>
      <c r="S223" s="46">
        <f t="shared" si="66"/>
        <v>3427.1434204049892</v>
      </c>
    </row>
    <row r="224" spans="1:19" x14ac:dyDescent="0.25">
      <c r="A224" s="77">
        <v>35864</v>
      </c>
      <c r="B224">
        <v>857</v>
      </c>
      <c r="D224">
        <v>0.01</v>
      </c>
      <c r="E224">
        <v>1003</v>
      </c>
      <c r="F224" s="67">
        <f t="shared" si="1"/>
        <v>0.41875000000000001</v>
      </c>
      <c r="G224">
        <v>1005</v>
      </c>
      <c r="H224" s="67">
        <f t="shared" si="2"/>
        <v>0.4201388888888889</v>
      </c>
      <c r="I224" s="44" t="str">
        <f t="shared" si="56"/>
        <v/>
      </c>
      <c r="J224" s="45">
        <f t="shared" si="57"/>
        <v>6.9999999999999751</v>
      </c>
      <c r="K224" s="45">
        <f t="shared" si="58"/>
        <v>1.9999999999999929</v>
      </c>
      <c r="L224" s="45">
        <f t="shared" si="59"/>
        <v>1</v>
      </c>
      <c r="M224" s="54">
        <f t="shared" ca="1" si="60"/>
        <v>857</v>
      </c>
      <c r="N224" s="45" t="str">
        <f t="shared" si="61"/>
        <v/>
      </c>
      <c r="O224" s="45">
        <f t="shared" si="62"/>
        <v>0.38499999999999862</v>
      </c>
      <c r="P224" s="46">
        <f t="shared" si="63"/>
        <v>0.27361621771209477</v>
      </c>
      <c r="Q224" s="45">
        <f t="shared" si="64"/>
        <v>1.9999999999999931E-2</v>
      </c>
      <c r="R224" s="45">
        <f t="shared" si="65"/>
        <v>0.40499999999999853</v>
      </c>
      <c r="S224" s="46">
        <f t="shared" si="66"/>
        <v>0.29361621771209467</v>
      </c>
    </row>
    <row r="225" spans="1:19" x14ac:dyDescent="0.25">
      <c r="D225">
        <v>0.1</v>
      </c>
      <c r="E225">
        <v>1012</v>
      </c>
      <c r="F225" s="67">
        <f t="shared" si="1"/>
        <v>0.42499999999999999</v>
      </c>
      <c r="G225">
        <v>1043</v>
      </c>
      <c r="H225" s="67">
        <f t="shared" si="2"/>
        <v>0.4465277777777778</v>
      </c>
      <c r="I225" s="44" t="str">
        <f t="shared" si="56"/>
        <v/>
      </c>
      <c r="J225" s="45">
        <f t="shared" si="57"/>
        <v>14.999999999999947</v>
      </c>
      <c r="K225" s="45">
        <f t="shared" si="58"/>
        <v>31.00000000000005</v>
      </c>
      <c r="L225" s="45">
        <f t="shared" si="59"/>
        <v>2</v>
      </c>
      <c r="M225" s="54">
        <f t="shared" ca="1" si="60"/>
        <v>857</v>
      </c>
      <c r="N225" s="45" t="str">
        <f t="shared" si="61"/>
        <v/>
      </c>
      <c r="O225" s="45">
        <f t="shared" si="62"/>
        <v>750.74999999999727</v>
      </c>
      <c r="P225" s="46">
        <f t="shared" si="63"/>
        <v>216.93040743399411</v>
      </c>
      <c r="Q225" s="45">
        <f t="shared" si="64"/>
        <v>3.100000000000005</v>
      </c>
      <c r="R225" s="45">
        <f t="shared" si="65"/>
        <v>753.84999999999729</v>
      </c>
      <c r="S225" s="46">
        <f t="shared" si="66"/>
        <v>220.0304074339941</v>
      </c>
    </row>
    <row r="226" spans="1:19" x14ac:dyDescent="0.25">
      <c r="D226">
        <v>100</v>
      </c>
      <c r="E226">
        <v>1058</v>
      </c>
      <c r="F226" s="67">
        <f t="shared" si="1"/>
        <v>0.45694444444444443</v>
      </c>
      <c r="G226">
        <v>1113</v>
      </c>
      <c r="H226" s="67">
        <f t="shared" si="2"/>
        <v>0.46736111111111112</v>
      </c>
      <c r="I226" s="44">
        <f t="shared" si="56"/>
        <v>0.47083333333333333</v>
      </c>
      <c r="J226" s="45" t="str">
        <f t="shared" si="57"/>
        <v/>
      </c>
      <c r="K226" s="45">
        <f t="shared" si="58"/>
        <v>15.000000000000027</v>
      </c>
      <c r="L226" s="45">
        <f t="shared" si="59"/>
        <v>3</v>
      </c>
      <c r="M226" s="54">
        <f t="shared" ca="1" si="60"/>
        <v>857</v>
      </c>
      <c r="N226" s="45">
        <f t="shared" ca="1" si="61"/>
        <v>141.00000000000006</v>
      </c>
      <c r="O226" s="45">
        <f t="shared" si="62"/>
        <v>250</v>
      </c>
      <c r="P226" s="46">
        <f t="shared" si="63"/>
        <v>27.143420404993254</v>
      </c>
      <c r="Q226" s="45">
        <f t="shared" si="64"/>
        <v>1500.0000000000027</v>
      </c>
      <c r="R226" s="45">
        <f t="shared" si="65"/>
        <v>1750.0000000000027</v>
      </c>
      <c r="S226" s="46">
        <f t="shared" si="66"/>
        <v>1527.143420404996</v>
      </c>
    </row>
    <row r="227" spans="1:19" x14ac:dyDescent="0.25">
      <c r="A227" s="77">
        <v>35867</v>
      </c>
      <c r="B227">
        <v>738</v>
      </c>
      <c r="D227">
        <v>0.01</v>
      </c>
      <c r="E227">
        <v>821</v>
      </c>
      <c r="F227" s="67">
        <f t="shared" si="1"/>
        <v>0.34791666666666665</v>
      </c>
      <c r="G227">
        <v>826</v>
      </c>
      <c r="H227" s="67">
        <f t="shared" si="2"/>
        <v>0.35138888888888892</v>
      </c>
      <c r="I227" s="44" t="str">
        <f t="shared" si="56"/>
        <v/>
      </c>
      <c r="J227" s="45">
        <f t="shared" si="57"/>
        <v>14.999999999999947</v>
      </c>
      <c r="K227" s="45">
        <f t="shared" si="58"/>
        <v>5.0000000000000622</v>
      </c>
      <c r="L227" s="45">
        <f t="shared" si="59"/>
        <v>1</v>
      </c>
      <c r="M227" s="54">
        <f t="shared" ca="1" si="60"/>
        <v>738</v>
      </c>
      <c r="N227" s="45" t="str">
        <f t="shared" si="61"/>
        <v/>
      </c>
      <c r="O227" s="45">
        <f t="shared" si="62"/>
        <v>750.07499999999732</v>
      </c>
      <c r="P227" s="46">
        <f t="shared" si="63"/>
        <v>162.84591248247162</v>
      </c>
      <c r="Q227" s="45">
        <f t="shared" si="64"/>
        <v>5.000000000000062E-2</v>
      </c>
      <c r="R227" s="45">
        <f t="shared" si="65"/>
        <v>750.12499999999727</v>
      </c>
      <c r="S227" s="46">
        <f t="shared" si="66"/>
        <v>162.89591248247163</v>
      </c>
    </row>
    <row r="228" spans="1:19" x14ac:dyDescent="0.25">
      <c r="D228">
        <v>100</v>
      </c>
      <c r="E228">
        <v>841</v>
      </c>
      <c r="F228" s="67">
        <f t="shared" si="1"/>
        <v>0.36180555555555555</v>
      </c>
      <c r="G228">
        <v>845</v>
      </c>
      <c r="H228" s="67">
        <f t="shared" si="2"/>
        <v>0.36458333333333331</v>
      </c>
      <c r="I228" s="44" t="str">
        <f t="shared" si="56"/>
        <v/>
      </c>
      <c r="J228" s="45">
        <f t="shared" si="57"/>
        <v>7.9999999999999716</v>
      </c>
      <c r="K228" s="45">
        <f t="shared" si="58"/>
        <v>3.9999999999999858</v>
      </c>
      <c r="L228" s="45">
        <f t="shared" si="59"/>
        <v>2</v>
      </c>
      <c r="M228" s="54">
        <f t="shared" ca="1" si="60"/>
        <v>738</v>
      </c>
      <c r="N228" s="45" t="str">
        <f t="shared" si="61"/>
        <v/>
      </c>
      <c r="O228" s="45">
        <f t="shared" si="62"/>
        <v>1039.9999999999964</v>
      </c>
      <c r="P228" s="46">
        <f t="shared" si="63"/>
        <v>1021.2687178608869</v>
      </c>
      <c r="Q228" s="45">
        <f t="shared" si="64"/>
        <v>399.99999999999858</v>
      </c>
      <c r="R228" s="45">
        <f t="shared" si="65"/>
        <v>1439.999999999995</v>
      </c>
      <c r="S228" s="46">
        <f t="shared" si="66"/>
        <v>1421.2687178608855</v>
      </c>
    </row>
    <row r="229" spans="1:19" x14ac:dyDescent="0.25">
      <c r="D229">
        <v>160</v>
      </c>
      <c r="E229">
        <v>853</v>
      </c>
      <c r="F229" s="67">
        <f t="shared" si="1"/>
        <v>0.37013888888888885</v>
      </c>
      <c r="G229">
        <v>1104</v>
      </c>
      <c r="H229" s="67">
        <f t="shared" si="2"/>
        <v>0.46111111111111108</v>
      </c>
      <c r="I229" s="44">
        <f t="shared" si="56"/>
        <v>0.46458333333333329</v>
      </c>
      <c r="J229" s="45" t="str">
        <f t="shared" si="57"/>
        <v/>
      </c>
      <c r="K229" s="45">
        <f t="shared" si="58"/>
        <v>131</v>
      </c>
      <c r="L229" s="45">
        <f t="shared" si="59"/>
        <v>3</v>
      </c>
      <c r="M229" s="54">
        <f t="shared" ca="1" si="60"/>
        <v>738</v>
      </c>
      <c r="N229" s="45">
        <f t="shared" ca="1" si="61"/>
        <v>210.99999999999997</v>
      </c>
      <c r="O229" s="45">
        <f t="shared" si="62"/>
        <v>400</v>
      </c>
      <c r="P229" s="46">
        <f t="shared" si="63"/>
        <v>42.348939102154404</v>
      </c>
      <c r="Q229" s="45">
        <f t="shared" si="64"/>
        <v>20960</v>
      </c>
      <c r="R229" s="45">
        <f t="shared" si="65"/>
        <v>21360</v>
      </c>
      <c r="S229" s="46">
        <f t="shared" si="66"/>
        <v>21002.348939102154</v>
      </c>
    </row>
    <row r="230" spans="1:19" x14ac:dyDescent="0.25">
      <c r="A230" s="77">
        <v>35871</v>
      </c>
      <c r="B230">
        <v>904</v>
      </c>
      <c r="D230">
        <v>1.2E-2</v>
      </c>
      <c r="E230">
        <v>950</v>
      </c>
      <c r="F230" s="67">
        <f t="shared" si="1"/>
        <v>0.40972222222222227</v>
      </c>
      <c r="G230">
        <v>952</v>
      </c>
      <c r="H230" s="67">
        <f t="shared" si="2"/>
        <v>0.41111111111111115</v>
      </c>
      <c r="I230" s="44" t="str">
        <f t="shared" si="56"/>
        <v/>
      </c>
      <c r="J230" s="45">
        <f t="shared" si="57"/>
        <v>3.9999999999999858</v>
      </c>
      <c r="K230" s="45">
        <f t="shared" si="58"/>
        <v>1.9999999999999929</v>
      </c>
      <c r="L230" s="45">
        <f t="shared" si="59"/>
        <v>1</v>
      </c>
      <c r="M230" s="54">
        <f t="shared" ca="1" si="60"/>
        <v>904</v>
      </c>
      <c r="N230" s="45" t="str">
        <f t="shared" si="61"/>
        <v/>
      </c>
      <c r="O230" s="45">
        <f t="shared" si="62"/>
        <v>0.2239999999999992</v>
      </c>
      <c r="P230" s="46">
        <f t="shared" si="63"/>
        <v>0.16602284028853467</v>
      </c>
      <c r="Q230" s="45">
        <f t="shared" si="64"/>
        <v>2.3999999999999914E-2</v>
      </c>
      <c r="R230" s="45">
        <f t="shared" si="65"/>
        <v>0.24799999999999911</v>
      </c>
      <c r="S230" s="46">
        <f t="shared" si="66"/>
        <v>0.19002284028853458</v>
      </c>
    </row>
    <row r="231" spans="1:19" x14ac:dyDescent="0.25">
      <c r="D231">
        <v>0.1</v>
      </c>
      <c r="E231">
        <v>956</v>
      </c>
      <c r="F231" s="67">
        <f t="shared" si="1"/>
        <v>0.41388888888888892</v>
      </c>
      <c r="G231">
        <v>1044</v>
      </c>
      <c r="H231" s="67">
        <f t="shared" si="2"/>
        <v>0.44722222222222219</v>
      </c>
      <c r="I231" s="44" t="str">
        <f t="shared" si="56"/>
        <v/>
      </c>
      <c r="J231" s="45">
        <f t="shared" si="57"/>
        <v>9.000000000000048</v>
      </c>
      <c r="K231" s="45">
        <f t="shared" si="58"/>
        <v>47.999999999999908</v>
      </c>
      <c r="L231" s="45">
        <f t="shared" si="59"/>
        <v>2</v>
      </c>
      <c r="M231" s="54">
        <f t="shared" ca="1" si="60"/>
        <v>904</v>
      </c>
      <c r="N231" s="45" t="str">
        <f t="shared" si="61"/>
        <v/>
      </c>
      <c r="O231" s="45">
        <f t="shared" si="62"/>
        <v>360.45000000000192</v>
      </c>
      <c r="P231" s="46">
        <f t="shared" si="63"/>
        <v>107.57559357254398</v>
      </c>
      <c r="Q231" s="45">
        <f t="shared" si="64"/>
        <v>4.7999999999999909</v>
      </c>
      <c r="R231" s="45">
        <f t="shared" si="65"/>
        <v>365.25000000000193</v>
      </c>
      <c r="S231" s="46">
        <f t="shared" si="66"/>
        <v>112.37559357254398</v>
      </c>
    </row>
    <row r="232" spans="1:19" x14ac:dyDescent="0.25">
      <c r="D232">
        <v>80</v>
      </c>
      <c r="E232">
        <v>1053</v>
      </c>
      <c r="F232" s="67">
        <f t="shared" si="1"/>
        <v>0.45347222222222222</v>
      </c>
      <c r="G232">
        <v>1120</v>
      </c>
      <c r="H232" s="67">
        <f t="shared" si="2"/>
        <v>0.47222222222222227</v>
      </c>
      <c r="I232" s="44" t="str">
        <f t="shared" si="56"/>
        <v/>
      </c>
      <c r="J232" s="45">
        <f t="shared" si="57"/>
        <v>8.9999999999998881</v>
      </c>
      <c r="K232" s="45">
        <f t="shared" si="58"/>
        <v>27.000000000000064</v>
      </c>
      <c r="L232" s="45">
        <f t="shared" si="59"/>
        <v>3</v>
      </c>
      <c r="M232" s="54">
        <f t="shared" ca="1" si="60"/>
        <v>904</v>
      </c>
      <c r="N232" s="45" t="str">
        <f t="shared" si="61"/>
        <v/>
      </c>
      <c r="O232" s="45">
        <f t="shared" si="62"/>
        <v>368.9999999999954</v>
      </c>
      <c r="P232" s="46">
        <f t="shared" si="63"/>
        <v>190.3017166877506</v>
      </c>
      <c r="Q232" s="45">
        <f t="shared" si="64"/>
        <v>2160.000000000005</v>
      </c>
      <c r="R232" s="45">
        <f t="shared" si="65"/>
        <v>2529.0000000000005</v>
      </c>
      <c r="S232" s="46">
        <f t="shared" si="66"/>
        <v>2350.3017166877557</v>
      </c>
    </row>
    <row r="233" spans="1:19" x14ac:dyDescent="0.25">
      <c r="D233">
        <v>2</v>
      </c>
      <c r="E233">
        <v>1129</v>
      </c>
      <c r="F233" s="67">
        <f t="shared" si="1"/>
        <v>0.47847222222222219</v>
      </c>
      <c r="G233">
        <v>1146</v>
      </c>
      <c r="H233" s="67">
        <f t="shared" si="2"/>
        <v>0.49027777777777781</v>
      </c>
      <c r="I233" s="44">
        <f t="shared" si="56"/>
        <v>0.49375000000000002</v>
      </c>
      <c r="J233" s="45" t="str">
        <f t="shared" si="57"/>
        <v/>
      </c>
      <c r="K233" s="45">
        <f t="shared" si="58"/>
        <v>17.000000000000099</v>
      </c>
      <c r="L233" s="45">
        <f t="shared" si="59"/>
        <v>4</v>
      </c>
      <c r="M233" s="54">
        <f t="shared" ca="1" si="60"/>
        <v>904</v>
      </c>
      <c r="N233" s="45">
        <f t="shared" ca="1" si="61"/>
        <v>167.00000000000006</v>
      </c>
      <c r="O233" s="45">
        <f t="shared" si="62"/>
        <v>5</v>
      </c>
      <c r="P233" s="46">
        <f t="shared" si="63"/>
        <v>0.68924379203313568</v>
      </c>
      <c r="Q233" s="45">
        <f t="shared" si="64"/>
        <v>34.000000000000199</v>
      </c>
      <c r="R233" s="45">
        <f t="shared" si="65"/>
        <v>39.000000000000199</v>
      </c>
      <c r="S233" s="46">
        <f t="shared" si="66"/>
        <v>34.689243792033338</v>
      </c>
    </row>
    <row r="234" spans="1:19" x14ac:dyDescent="0.25">
      <c r="A234" s="77">
        <v>35871</v>
      </c>
      <c r="B234">
        <v>1238</v>
      </c>
      <c r="D234">
        <v>0.01</v>
      </c>
      <c r="E234">
        <v>1358</v>
      </c>
      <c r="F234" s="67">
        <f t="shared" si="1"/>
        <v>0.58194444444444449</v>
      </c>
      <c r="G234">
        <v>1410</v>
      </c>
      <c r="H234" s="67">
        <f t="shared" si="2"/>
        <v>0.59027777777777779</v>
      </c>
      <c r="I234" s="44" t="str">
        <f t="shared" si="56"/>
        <v/>
      </c>
      <c r="J234" s="45">
        <f t="shared" si="57"/>
        <v>12.999999999999954</v>
      </c>
      <c r="K234" s="45">
        <f t="shared" si="58"/>
        <v>11.999999999999957</v>
      </c>
      <c r="L234" s="45">
        <f t="shared" si="59"/>
        <v>1</v>
      </c>
      <c r="M234" s="54">
        <f t="shared" ca="1" si="60"/>
        <v>1238</v>
      </c>
      <c r="N234" s="45" t="str">
        <f t="shared" si="61"/>
        <v/>
      </c>
      <c r="O234" s="45">
        <f t="shared" si="62"/>
        <v>13.064999999999952</v>
      </c>
      <c r="P234" s="46">
        <f t="shared" si="63"/>
        <v>4.8827739113800233</v>
      </c>
      <c r="Q234" s="45">
        <f t="shared" si="64"/>
        <v>0.11999999999999958</v>
      </c>
      <c r="R234" s="45">
        <f t="shared" si="65"/>
        <v>13.184999999999951</v>
      </c>
      <c r="S234" s="46">
        <f t="shared" si="66"/>
        <v>5.0027739113800225</v>
      </c>
    </row>
    <row r="235" spans="1:19" x14ac:dyDescent="0.25">
      <c r="D235">
        <v>2</v>
      </c>
      <c r="E235">
        <v>1423</v>
      </c>
      <c r="F235" s="67">
        <f t="shared" si="1"/>
        <v>0.59930555555555554</v>
      </c>
      <c r="G235">
        <v>1429</v>
      </c>
      <c r="H235" s="67">
        <f t="shared" si="2"/>
        <v>0.60347222222222219</v>
      </c>
      <c r="I235" s="44">
        <f t="shared" si="56"/>
        <v>0.6069444444444444</v>
      </c>
      <c r="J235" s="45" t="str">
        <f t="shared" si="57"/>
        <v/>
      </c>
      <c r="K235" s="45">
        <f t="shared" si="58"/>
        <v>5.9999999999999787</v>
      </c>
      <c r="L235" s="45">
        <f t="shared" si="59"/>
        <v>2</v>
      </c>
      <c r="M235" s="54">
        <f t="shared" ca="1" si="60"/>
        <v>1238</v>
      </c>
      <c r="N235" s="45">
        <f t="shared" ca="1" si="61"/>
        <v>115.99999999999991</v>
      </c>
      <c r="O235" s="45">
        <f t="shared" si="62"/>
        <v>5</v>
      </c>
      <c r="P235" s="46">
        <f t="shared" si="63"/>
        <v>0.68924379203313568</v>
      </c>
      <c r="Q235" s="45">
        <f t="shared" si="64"/>
        <v>11.999999999999957</v>
      </c>
      <c r="R235" s="45">
        <f t="shared" si="65"/>
        <v>16.999999999999957</v>
      </c>
      <c r="S235" s="46">
        <f t="shared" si="66"/>
        <v>12.689243792033093</v>
      </c>
    </row>
    <row r="236" spans="1:19" x14ac:dyDescent="0.25">
      <c r="A236" s="77">
        <v>35873</v>
      </c>
      <c r="B236">
        <v>759</v>
      </c>
      <c r="D236">
        <v>0.01</v>
      </c>
      <c r="E236">
        <v>852</v>
      </c>
      <c r="F236" s="67">
        <f t="shared" si="1"/>
        <v>0.36944444444444446</v>
      </c>
      <c r="G236">
        <v>857</v>
      </c>
      <c r="H236" s="67">
        <f t="shared" si="2"/>
        <v>0.37291666666666662</v>
      </c>
      <c r="I236" s="44" t="str">
        <f t="shared" si="56"/>
        <v/>
      </c>
      <c r="J236" s="45">
        <f t="shared" si="57"/>
        <v>10.000000000000124</v>
      </c>
      <c r="K236" s="45">
        <f t="shared" si="58"/>
        <v>4.9999999999999023</v>
      </c>
      <c r="L236" s="45">
        <f t="shared" si="59"/>
        <v>1</v>
      </c>
      <c r="M236" s="54">
        <f t="shared" ca="1" si="60"/>
        <v>759</v>
      </c>
      <c r="N236" s="45" t="str">
        <f t="shared" si="61"/>
        <v/>
      </c>
      <c r="O236" s="45">
        <f t="shared" si="62"/>
        <v>50.050000000000622</v>
      </c>
      <c r="P236" s="46">
        <f t="shared" si="63"/>
        <v>14.462215389560388</v>
      </c>
      <c r="Q236" s="45">
        <f t="shared" si="64"/>
        <v>4.9999999999999024E-2</v>
      </c>
      <c r="R236" s="45">
        <f t="shared" si="65"/>
        <v>50.10000000000062</v>
      </c>
      <c r="S236" s="46">
        <f t="shared" si="66"/>
        <v>14.512215389560387</v>
      </c>
    </row>
    <row r="237" spans="1:19" x14ac:dyDescent="0.25">
      <c r="D237">
        <v>10</v>
      </c>
      <c r="E237">
        <v>907</v>
      </c>
      <c r="F237" s="67">
        <f t="shared" si="1"/>
        <v>0.37986111111111115</v>
      </c>
      <c r="G237">
        <v>1032</v>
      </c>
      <c r="H237" s="67">
        <f t="shared" si="2"/>
        <v>0.43888888888888888</v>
      </c>
      <c r="I237" s="44" t="str">
        <f t="shared" si="56"/>
        <v/>
      </c>
      <c r="J237" s="45">
        <f t="shared" si="57"/>
        <v>7.0000000000000551</v>
      </c>
      <c r="K237" s="45">
        <f t="shared" si="58"/>
        <v>84.999999999999943</v>
      </c>
      <c r="L237" s="45">
        <f t="shared" si="59"/>
        <v>2</v>
      </c>
      <c r="M237" s="54">
        <f t="shared" ca="1" si="60"/>
        <v>759</v>
      </c>
      <c r="N237" s="45" t="str">
        <f t="shared" si="61"/>
        <v/>
      </c>
      <c r="O237" s="45">
        <f t="shared" si="62"/>
        <v>210.00000000000165</v>
      </c>
      <c r="P237" s="46">
        <f t="shared" si="63"/>
        <v>173.97379032437166</v>
      </c>
      <c r="Q237" s="45">
        <f t="shared" si="64"/>
        <v>849.99999999999943</v>
      </c>
      <c r="R237" s="45">
        <f t="shared" si="65"/>
        <v>1060.0000000000011</v>
      </c>
      <c r="S237" s="46">
        <f t="shared" si="66"/>
        <v>1023.9737903243711</v>
      </c>
    </row>
    <row r="238" spans="1:19" x14ac:dyDescent="0.25">
      <c r="D238">
        <v>50</v>
      </c>
      <c r="E238">
        <v>1039</v>
      </c>
      <c r="F238" s="67">
        <f t="shared" si="1"/>
        <v>0.44375000000000003</v>
      </c>
      <c r="G238">
        <v>1142</v>
      </c>
      <c r="H238" s="67">
        <f t="shared" si="2"/>
        <v>0.48749999999999999</v>
      </c>
      <c r="I238" s="44" t="str">
        <f t="shared" si="56"/>
        <v/>
      </c>
      <c r="J238" s="45">
        <f t="shared" si="57"/>
        <v>1.9999999999999929</v>
      </c>
      <c r="K238" s="45">
        <f t="shared" si="58"/>
        <v>62.999999999999936</v>
      </c>
      <c r="L238" s="45">
        <f t="shared" si="59"/>
        <v>3</v>
      </c>
      <c r="M238" s="54">
        <f t="shared" ca="1" si="60"/>
        <v>759</v>
      </c>
      <c r="N238" s="45" t="str">
        <f t="shared" si="61"/>
        <v/>
      </c>
      <c r="O238" s="45">
        <f t="shared" si="62"/>
        <v>124.99999999999956</v>
      </c>
      <c r="P238" s="46">
        <f t="shared" si="63"/>
        <v>123.31517514637206</v>
      </c>
      <c r="Q238" s="45">
        <f t="shared" si="64"/>
        <v>3149.9999999999968</v>
      </c>
      <c r="R238" s="45">
        <f t="shared" si="65"/>
        <v>3274.9999999999964</v>
      </c>
      <c r="S238" s="46">
        <f t="shared" si="66"/>
        <v>3273.3151751463688</v>
      </c>
    </row>
    <row r="239" spans="1:19" x14ac:dyDescent="0.25">
      <c r="D239">
        <v>75</v>
      </c>
      <c r="E239">
        <v>1144</v>
      </c>
      <c r="F239" s="67">
        <f t="shared" si="1"/>
        <v>0.48888888888888887</v>
      </c>
      <c r="G239">
        <v>1255</v>
      </c>
      <c r="H239" s="67">
        <f t="shared" si="2"/>
        <v>0.53819444444444442</v>
      </c>
      <c r="I239" s="44" t="str">
        <f t="shared" si="56"/>
        <v/>
      </c>
      <c r="J239" s="45">
        <f t="shared" si="57"/>
        <v>8.999999999999968</v>
      </c>
      <c r="K239" s="45">
        <f t="shared" si="58"/>
        <v>70.999999999999986</v>
      </c>
      <c r="L239" s="45">
        <f t="shared" si="59"/>
        <v>4</v>
      </c>
      <c r="M239" s="54">
        <f t="shared" ca="1" si="60"/>
        <v>759</v>
      </c>
      <c r="N239" s="45" t="str">
        <f t="shared" si="61"/>
        <v/>
      </c>
      <c r="O239" s="45">
        <f t="shared" si="62"/>
        <v>339.74999999999881</v>
      </c>
      <c r="P239" s="46">
        <f t="shared" si="63"/>
        <v>133.81541990022228</v>
      </c>
      <c r="Q239" s="45">
        <f t="shared" si="64"/>
        <v>5324.9999999999991</v>
      </c>
      <c r="R239" s="45">
        <f t="shared" si="65"/>
        <v>5664.7499999999982</v>
      </c>
      <c r="S239" s="46">
        <f t="shared" si="66"/>
        <v>5458.8154199002211</v>
      </c>
    </row>
    <row r="240" spans="1:19" x14ac:dyDescent="0.25">
      <c r="D240">
        <v>0.5</v>
      </c>
      <c r="E240">
        <v>1304</v>
      </c>
      <c r="F240" s="67">
        <f t="shared" si="1"/>
        <v>0.5444444444444444</v>
      </c>
      <c r="G240">
        <v>1325</v>
      </c>
      <c r="H240" s="67">
        <f t="shared" si="2"/>
        <v>0.55902777777777779</v>
      </c>
      <c r="I240" s="44" t="str">
        <f t="shared" si="56"/>
        <v/>
      </c>
      <c r="J240" s="45">
        <f t="shared" si="57"/>
        <v>9.9999999999999645</v>
      </c>
      <c r="K240" s="45">
        <f t="shared" si="58"/>
        <v>21.000000000000085</v>
      </c>
      <c r="L240" s="45">
        <f t="shared" si="59"/>
        <v>5</v>
      </c>
      <c r="M240" s="54">
        <f t="shared" ca="1" si="60"/>
        <v>759</v>
      </c>
      <c r="N240" s="45" t="str">
        <f t="shared" si="61"/>
        <v/>
      </c>
      <c r="O240" s="45">
        <f t="shared" si="62"/>
        <v>3.2499999999999885</v>
      </c>
      <c r="P240" s="46">
        <f t="shared" si="63"/>
        <v>2.9070536756444656</v>
      </c>
      <c r="Q240" s="45">
        <f t="shared" si="64"/>
        <v>10.500000000000043</v>
      </c>
      <c r="R240" s="45">
        <f t="shared" si="65"/>
        <v>13.750000000000032</v>
      </c>
      <c r="S240" s="46">
        <f t="shared" si="66"/>
        <v>13.407053675644509</v>
      </c>
    </row>
    <row r="241" spans="1:19" x14ac:dyDescent="0.25">
      <c r="D241">
        <v>0.15</v>
      </c>
      <c r="E241">
        <v>1335</v>
      </c>
      <c r="F241" s="67">
        <f t="shared" si="1"/>
        <v>0.56597222222222221</v>
      </c>
      <c r="G241">
        <v>1447</v>
      </c>
      <c r="H241" s="67">
        <f t="shared" si="2"/>
        <v>0.61597222222222225</v>
      </c>
      <c r="I241" s="44">
        <f t="shared" si="56"/>
        <v>0.61944444444444446</v>
      </c>
      <c r="J241" s="45" t="str">
        <f t="shared" si="57"/>
        <v/>
      </c>
      <c r="K241" s="45">
        <f t="shared" si="58"/>
        <v>72.000000000000057</v>
      </c>
      <c r="L241" s="45">
        <f t="shared" si="59"/>
        <v>6</v>
      </c>
      <c r="M241" s="54">
        <f t="shared" ca="1" si="60"/>
        <v>759</v>
      </c>
      <c r="N241" s="45">
        <f t="shared" ca="1" si="61"/>
        <v>413.00000000000006</v>
      </c>
      <c r="O241" s="45">
        <f t="shared" si="62"/>
        <v>0.375</v>
      </c>
      <c r="P241" s="46">
        <f t="shared" si="63"/>
        <v>6.292759578473793E-2</v>
      </c>
      <c r="Q241" s="45">
        <f t="shared" si="64"/>
        <v>10.800000000000008</v>
      </c>
      <c r="R241" s="45">
        <f t="shared" si="65"/>
        <v>11.175000000000008</v>
      </c>
      <c r="S241" s="46">
        <f t="shared" si="66"/>
        <v>10.862927595784745</v>
      </c>
    </row>
    <row r="242" spans="1:19" x14ac:dyDescent="0.25">
      <c r="A242" s="77">
        <v>35877</v>
      </c>
      <c r="B242">
        <v>1026</v>
      </c>
      <c r="D242">
        <v>0.01</v>
      </c>
      <c r="E242">
        <v>1235</v>
      </c>
      <c r="F242" s="67">
        <f t="shared" si="1"/>
        <v>0.52430555555555558</v>
      </c>
      <c r="G242">
        <v>1251</v>
      </c>
      <c r="H242" s="67">
        <f t="shared" si="2"/>
        <v>0.53541666666666665</v>
      </c>
      <c r="I242" s="44" t="str">
        <f t="shared" si="56"/>
        <v/>
      </c>
      <c r="J242" s="45">
        <f t="shared" si="57"/>
        <v>4.9999999999999822</v>
      </c>
      <c r="K242" s="45">
        <f t="shared" si="58"/>
        <v>15.999999999999943</v>
      </c>
      <c r="L242" s="45">
        <f t="shared" si="59"/>
        <v>1</v>
      </c>
      <c r="M242" s="54">
        <f t="shared" ca="1" si="60"/>
        <v>1026</v>
      </c>
      <c r="N242" s="45" t="str">
        <f t="shared" si="61"/>
        <v/>
      </c>
      <c r="O242" s="45">
        <f t="shared" si="62"/>
        <v>1.2749999999999955</v>
      </c>
      <c r="P242" s="46">
        <f t="shared" si="63"/>
        <v>0.62629012403622453</v>
      </c>
      <c r="Q242" s="45">
        <f t="shared" si="64"/>
        <v>0.15999999999999945</v>
      </c>
      <c r="R242" s="45">
        <f t="shared" si="65"/>
        <v>1.4349999999999949</v>
      </c>
      <c r="S242" s="46">
        <f t="shared" si="66"/>
        <v>0.786290124036224</v>
      </c>
    </row>
    <row r="243" spans="1:19" x14ac:dyDescent="0.25">
      <c r="D243">
        <v>0.5</v>
      </c>
      <c r="E243">
        <v>1256</v>
      </c>
      <c r="F243" s="67">
        <f t="shared" si="1"/>
        <v>0.53888888888888886</v>
      </c>
      <c r="G243">
        <v>1605</v>
      </c>
      <c r="H243" s="67">
        <f t="shared" si="2"/>
        <v>0.67013888888888884</v>
      </c>
      <c r="I243" s="44" t="str">
        <f t="shared" si="56"/>
        <v/>
      </c>
      <c r="J243" s="45">
        <f t="shared" si="57"/>
        <v>0</v>
      </c>
      <c r="K243" s="45">
        <f t="shared" si="58"/>
        <v>188.99999999999997</v>
      </c>
      <c r="L243" s="45">
        <f t="shared" si="59"/>
        <v>2</v>
      </c>
      <c r="M243" s="54">
        <f t="shared" ca="1" si="60"/>
        <v>1026</v>
      </c>
      <c r="N243" s="45" t="str">
        <f t="shared" si="61"/>
        <v/>
      </c>
      <c r="O243" s="45">
        <f t="shared" si="62"/>
        <v>0</v>
      </c>
      <c r="P243" s="46">
        <f t="shared" si="63"/>
        <v>0</v>
      </c>
      <c r="Q243" s="45">
        <f t="shared" si="64"/>
        <v>94.499999999999986</v>
      </c>
      <c r="R243" s="45">
        <f t="shared" si="65"/>
        <v>94.499999999999986</v>
      </c>
      <c r="S243" s="46">
        <f t="shared" si="66"/>
        <v>94.499999999999986</v>
      </c>
    </row>
    <row r="244" spans="1:19" x14ac:dyDescent="0.25">
      <c r="D244">
        <v>0.01</v>
      </c>
      <c r="E244">
        <v>1605</v>
      </c>
      <c r="F244" s="67">
        <f t="shared" si="1"/>
        <v>0.67013888888888884</v>
      </c>
      <c r="G244">
        <v>1620</v>
      </c>
      <c r="H244" s="67">
        <f t="shared" si="2"/>
        <v>0.68055555555555547</v>
      </c>
      <c r="I244" s="44" t="str">
        <f t="shared" si="56"/>
        <v/>
      </c>
      <c r="J244" s="45">
        <f t="shared" si="57"/>
        <v>3.9999999999999858</v>
      </c>
      <c r="K244" s="45">
        <f t="shared" si="58"/>
        <v>14.999999999999947</v>
      </c>
      <c r="L244" s="45">
        <f t="shared" si="59"/>
        <v>3</v>
      </c>
      <c r="M244" s="54">
        <f t="shared" ca="1" si="60"/>
        <v>1026</v>
      </c>
      <c r="N244" s="45" t="str">
        <f t="shared" si="61"/>
        <v/>
      </c>
      <c r="O244" s="45">
        <f t="shared" si="62"/>
        <v>0.21999999999999922</v>
      </c>
      <c r="P244" s="46">
        <f t="shared" si="63"/>
        <v>0.15635212440691129</v>
      </c>
      <c r="Q244" s="45">
        <f t="shared" si="64"/>
        <v>0.14999999999999947</v>
      </c>
      <c r="R244" s="45">
        <f t="shared" si="65"/>
        <v>0.36999999999999866</v>
      </c>
      <c r="S244" s="46">
        <f t="shared" si="66"/>
        <v>0.30635212440691073</v>
      </c>
    </row>
    <row r="245" spans="1:19" x14ac:dyDescent="0.25">
      <c r="D245">
        <v>0.1</v>
      </c>
      <c r="E245">
        <v>1624</v>
      </c>
      <c r="F245" s="67">
        <f t="shared" si="1"/>
        <v>0.68333333333333324</v>
      </c>
      <c r="G245">
        <v>1627</v>
      </c>
      <c r="H245" s="67">
        <f t="shared" si="2"/>
        <v>0.68541666666666667</v>
      </c>
      <c r="I245" s="44" t="str">
        <f t="shared" si="56"/>
        <v/>
      </c>
      <c r="J245" s="45">
        <f t="shared" si="57"/>
        <v>3.9999999999999858</v>
      </c>
      <c r="K245" s="45">
        <f t="shared" si="58"/>
        <v>3.0000000000001492</v>
      </c>
      <c r="L245" s="45">
        <f t="shared" si="59"/>
        <v>4</v>
      </c>
      <c r="M245" s="54">
        <f t="shared" ca="1" si="60"/>
        <v>1026</v>
      </c>
      <c r="N245" s="45" t="str">
        <f t="shared" si="61"/>
        <v/>
      </c>
      <c r="O245" s="45">
        <f t="shared" si="62"/>
        <v>2.1999999999999922</v>
      </c>
      <c r="P245" s="46">
        <f t="shared" si="63"/>
        <v>1.5634662458609596</v>
      </c>
      <c r="Q245" s="45">
        <f t="shared" si="64"/>
        <v>0.30000000000001492</v>
      </c>
      <c r="R245" s="45">
        <f t="shared" si="65"/>
        <v>2.5000000000000071</v>
      </c>
      <c r="S245" s="46">
        <f t="shared" si="66"/>
        <v>1.8634662458609745</v>
      </c>
    </row>
    <row r="246" spans="1:19" x14ac:dyDescent="0.25">
      <c r="D246">
        <v>1</v>
      </c>
      <c r="E246">
        <v>1631</v>
      </c>
      <c r="F246" s="67">
        <f t="shared" si="1"/>
        <v>0.68819444444444444</v>
      </c>
      <c r="G246">
        <v>1634</v>
      </c>
      <c r="H246" s="67">
        <f t="shared" si="2"/>
        <v>0.69027777777777777</v>
      </c>
      <c r="I246" s="44" t="str">
        <f t="shared" si="56"/>
        <v/>
      </c>
      <c r="J246" s="45">
        <f t="shared" si="57"/>
        <v>3.9999999999999858</v>
      </c>
      <c r="K246" s="45">
        <f t="shared" si="58"/>
        <v>2.9999999999999893</v>
      </c>
      <c r="L246" s="45">
        <f t="shared" si="59"/>
        <v>5</v>
      </c>
      <c r="M246" s="54">
        <f t="shared" ca="1" si="60"/>
        <v>1026</v>
      </c>
      <c r="N246" s="45" t="str">
        <f t="shared" si="61"/>
        <v/>
      </c>
      <c r="O246" s="45">
        <f t="shared" si="62"/>
        <v>21.999999999999922</v>
      </c>
      <c r="P246" s="46">
        <f t="shared" si="63"/>
        <v>15.634607459535021</v>
      </c>
      <c r="Q246" s="45">
        <f t="shared" si="64"/>
        <v>2.9999999999999893</v>
      </c>
      <c r="R246" s="45">
        <f t="shared" si="65"/>
        <v>24.999999999999911</v>
      </c>
      <c r="S246" s="46">
        <f t="shared" si="66"/>
        <v>18.634607459535012</v>
      </c>
    </row>
    <row r="247" spans="1:19" x14ac:dyDescent="0.25">
      <c r="D247">
        <v>10</v>
      </c>
      <c r="E247">
        <v>1638</v>
      </c>
      <c r="F247" s="67">
        <f t="shared" si="1"/>
        <v>0.69305555555555554</v>
      </c>
      <c r="G247">
        <v>1641</v>
      </c>
      <c r="H247" s="67">
        <f t="shared" si="2"/>
        <v>0.69513888888888886</v>
      </c>
      <c r="I247" s="44" t="str">
        <f t="shared" si="56"/>
        <v/>
      </c>
      <c r="J247" s="45">
        <f t="shared" si="57"/>
        <v>3.9999999999999858</v>
      </c>
      <c r="K247" s="45">
        <f t="shared" si="58"/>
        <v>2.9999999999999893</v>
      </c>
      <c r="L247" s="45">
        <f t="shared" si="59"/>
        <v>6</v>
      </c>
      <c r="M247" s="54">
        <f t="shared" ca="1" si="60"/>
        <v>1026</v>
      </c>
      <c r="N247" s="45" t="str">
        <f t="shared" si="61"/>
        <v/>
      </c>
      <c r="O247" s="45">
        <f t="shared" si="62"/>
        <v>219.9999999999992</v>
      </c>
      <c r="P247" s="46">
        <f t="shared" si="63"/>
        <v>156.346019596189</v>
      </c>
      <c r="Q247" s="45">
        <f t="shared" si="64"/>
        <v>29.999999999999893</v>
      </c>
      <c r="R247" s="45">
        <f t="shared" si="65"/>
        <v>249.99999999999909</v>
      </c>
      <c r="S247" s="46">
        <f t="shared" si="66"/>
        <v>186.34601959618888</v>
      </c>
    </row>
    <row r="248" spans="1:19" x14ac:dyDescent="0.25">
      <c r="D248">
        <v>100</v>
      </c>
      <c r="E248">
        <v>1645</v>
      </c>
      <c r="F248" s="67">
        <f t="shared" si="1"/>
        <v>0.69791666666666663</v>
      </c>
      <c r="G248">
        <v>1649</v>
      </c>
      <c r="H248" s="67">
        <f t="shared" si="2"/>
        <v>0.7006944444444444</v>
      </c>
      <c r="I248" s="44" t="str">
        <f t="shared" si="56"/>
        <v/>
      </c>
      <c r="J248" s="45">
        <f t="shared" si="57"/>
        <v>2.0000000000001528</v>
      </c>
      <c r="K248" s="45">
        <f t="shared" si="58"/>
        <v>3.9999999999999858</v>
      </c>
      <c r="L248" s="45">
        <f t="shared" si="59"/>
        <v>7</v>
      </c>
      <c r="M248" s="54">
        <f t="shared" ca="1" si="60"/>
        <v>1026</v>
      </c>
      <c r="N248" s="45" t="str">
        <f t="shared" si="61"/>
        <v/>
      </c>
      <c r="O248" s="45">
        <f t="shared" si="62"/>
        <v>280.00000000002137</v>
      </c>
      <c r="P248" s="46">
        <f t="shared" si="63"/>
        <v>272.20760654117214</v>
      </c>
      <c r="Q248" s="45">
        <f t="shared" si="64"/>
        <v>399.99999999999858</v>
      </c>
      <c r="R248" s="45">
        <f t="shared" si="65"/>
        <v>680.00000000002001</v>
      </c>
      <c r="S248" s="46">
        <f t="shared" si="66"/>
        <v>672.20760654117066</v>
      </c>
    </row>
    <row r="249" spans="1:19" x14ac:dyDescent="0.25">
      <c r="D249">
        <v>180</v>
      </c>
      <c r="E249">
        <v>1651</v>
      </c>
      <c r="F249" s="67">
        <f t="shared" si="1"/>
        <v>0.70208333333333339</v>
      </c>
      <c r="G249">
        <v>1701</v>
      </c>
      <c r="H249" s="67">
        <f t="shared" si="2"/>
        <v>0.7090277777777777</v>
      </c>
      <c r="I249" s="44">
        <f t="shared" si="56"/>
        <v>0.71249999999999991</v>
      </c>
      <c r="J249" s="45" t="str">
        <f t="shared" si="57"/>
        <v/>
      </c>
      <c r="K249" s="45">
        <f t="shared" si="58"/>
        <v>9.9999999999998046</v>
      </c>
      <c r="L249" s="45">
        <f t="shared" si="59"/>
        <v>8</v>
      </c>
      <c r="M249" s="54">
        <f t="shared" ca="1" si="60"/>
        <v>1026</v>
      </c>
      <c r="N249" s="45">
        <f t="shared" ca="1" si="61"/>
        <v>399.99999999999989</v>
      </c>
      <c r="O249" s="45">
        <f t="shared" si="62"/>
        <v>450</v>
      </c>
      <c r="P249" s="46">
        <f t="shared" si="63"/>
        <v>47.347346607878421</v>
      </c>
      <c r="Q249" s="45">
        <f t="shared" si="64"/>
        <v>1799.9999999999648</v>
      </c>
      <c r="R249" s="45">
        <f t="shared" si="65"/>
        <v>2249.9999999999645</v>
      </c>
      <c r="S249" s="46">
        <f t="shared" si="66"/>
        <v>1847.3473466078431</v>
      </c>
    </row>
    <row r="250" spans="1:19" x14ac:dyDescent="0.25">
      <c r="A250" s="77">
        <v>35878</v>
      </c>
      <c r="B250">
        <v>832</v>
      </c>
      <c r="D250">
        <v>1.2E-2</v>
      </c>
      <c r="E250">
        <v>913</v>
      </c>
      <c r="F250" s="67">
        <f t="shared" si="1"/>
        <v>0.3840277777777778</v>
      </c>
      <c r="G250">
        <v>915</v>
      </c>
      <c r="H250" s="67">
        <f t="shared" si="2"/>
        <v>0.38541666666666669</v>
      </c>
      <c r="I250" s="44" t="str">
        <f t="shared" si="56"/>
        <v/>
      </c>
      <c r="J250" s="45">
        <f t="shared" si="57"/>
        <v>8.999999999999968</v>
      </c>
      <c r="K250" s="45">
        <f t="shared" si="58"/>
        <v>1.9999999999999929</v>
      </c>
      <c r="L250" s="45">
        <f t="shared" si="59"/>
        <v>1</v>
      </c>
      <c r="M250" s="54">
        <f t="shared" ca="1" si="60"/>
        <v>832</v>
      </c>
      <c r="N250" s="45" t="str">
        <f t="shared" si="61"/>
        <v/>
      </c>
      <c r="O250" s="45">
        <f t="shared" si="62"/>
        <v>9.0539999999999683</v>
      </c>
      <c r="P250" s="46">
        <f t="shared" si="63"/>
        <v>3.4973229744762708</v>
      </c>
      <c r="Q250" s="45">
        <f t="shared" si="64"/>
        <v>2.3999999999999914E-2</v>
      </c>
      <c r="R250" s="45">
        <f t="shared" si="65"/>
        <v>9.0779999999999674</v>
      </c>
      <c r="S250" s="46">
        <f t="shared" si="66"/>
        <v>3.5213229744762709</v>
      </c>
    </row>
    <row r="251" spans="1:19" x14ac:dyDescent="0.25">
      <c r="D251">
        <v>2</v>
      </c>
      <c r="E251">
        <v>924</v>
      </c>
      <c r="F251" s="67">
        <f t="shared" si="1"/>
        <v>0.39166666666666666</v>
      </c>
      <c r="G251">
        <v>1030</v>
      </c>
      <c r="H251" s="67">
        <f t="shared" si="2"/>
        <v>0.4375</v>
      </c>
      <c r="I251" s="44" t="str">
        <f t="shared" si="56"/>
        <v/>
      </c>
      <c r="J251" s="45">
        <f t="shared" si="57"/>
        <v>7.0000000000000551</v>
      </c>
      <c r="K251" s="45">
        <f t="shared" si="58"/>
        <v>66</v>
      </c>
      <c r="L251" s="45">
        <f t="shared" si="59"/>
        <v>2</v>
      </c>
      <c r="M251" s="54">
        <f t="shared" ca="1" si="60"/>
        <v>832</v>
      </c>
      <c r="N251" s="45" t="str">
        <f t="shared" si="61"/>
        <v/>
      </c>
      <c r="O251" s="45">
        <f t="shared" si="62"/>
        <v>7.3500000000000583</v>
      </c>
      <c r="P251" s="46">
        <f t="shared" si="63"/>
        <v>4.439663148135752</v>
      </c>
      <c r="Q251" s="45">
        <f t="shared" si="64"/>
        <v>132</v>
      </c>
      <c r="R251" s="45">
        <f t="shared" si="65"/>
        <v>139.35000000000005</v>
      </c>
      <c r="S251" s="46">
        <f t="shared" si="66"/>
        <v>136.43966314813576</v>
      </c>
    </row>
    <row r="252" spans="1:19" x14ac:dyDescent="0.25">
      <c r="D252">
        <v>0.1</v>
      </c>
      <c r="E252">
        <v>1037</v>
      </c>
      <c r="F252" s="67">
        <f t="shared" si="1"/>
        <v>0.44236111111111115</v>
      </c>
      <c r="G252">
        <v>1055</v>
      </c>
      <c r="H252" s="67">
        <f t="shared" si="2"/>
        <v>0.4548611111111111</v>
      </c>
      <c r="I252" s="44" t="str">
        <f t="shared" si="56"/>
        <v/>
      </c>
      <c r="J252" s="45">
        <f t="shared" si="57"/>
        <v>4.9999999999999822</v>
      </c>
      <c r="K252" s="45">
        <f t="shared" si="58"/>
        <v>17.999999999999936</v>
      </c>
      <c r="L252" s="45">
        <f t="shared" si="59"/>
        <v>3</v>
      </c>
      <c r="M252" s="54">
        <f t="shared" ca="1" si="60"/>
        <v>832</v>
      </c>
      <c r="N252" s="45" t="str">
        <f t="shared" si="61"/>
        <v/>
      </c>
      <c r="O252" s="45">
        <f t="shared" si="62"/>
        <v>0.24999999999999911</v>
      </c>
      <c r="P252" s="46">
        <f t="shared" si="63"/>
        <v>4.3429410468207003E-2</v>
      </c>
      <c r="Q252" s="45">
        <f t="shared" si="64"/>
        <v>1.7999999999999936</v>
      </c>
      <c r="R252" s="45">
        <f t="shared" si="65"/>
        <v>2.0499999999999927</v>
      </c>
      <c r="S252" s="46">
        <f t="shared" si="66"/>
        <v>1.8434294104682005</v>
      </c>
    </row>
    <row r="253" spans="1:19" x14ac:dyDescent="0.25">
      <c r="D253">
        <v>0</v>
      </c>
      <c r="E253">
        <v>1100</v>
      </c>
      <c r="F253" s="67">
        <f t="shared" si="1"/>
        <v>0.45833333333333331</v>
      </c>
      <c r="G253">
        <v>1136</v>
      </c>
      <c r="H253" s="67">
        <f t="shared" si="2"/>
        <v>0.48333333333333334</v>
      </c>
      <c r="I253" s="44" t="str">
        <f t="shared" si="56"/>
        <v/>
      </c>
      <c r="J253" s="45">
        <f t="shared" si="57"/>
        <v>30.999999999999972</v>
      </c>
      <c r="K253" s="45">
        <f t="shared" si="58"/>
        <v>36.000000000000028</v>
      </c>
      <c r="L253" s="45">
        <f t="shared" si="59"/>
        <v>4</v>
      </c>
      <c r="M253" s="54">
        <f t="shared" ca="1" si="60"/>
        <v>832</v>
      </c>
      <c r="N253" s="45" t="str">
        <f t="shared" si="61"/>
        <v/>
      </c>
      <c r="O253" s="45">
        <f t="shared" si="62"/>
        <v>154.99999999999986</v>
      </c>
      <c r="P253" s="46">
        <f t="shared" si="63"/>
        <v>19.233041222103946</v>
      </c>
      <c r="Q253" s="45">
        <f t="shared" si="64"/>
        <v>0</v>
      </c>
      <c r="R253" s="45">
        <f t="shared" si="65"/>
        <v>154.99999999999986</v>
      </c>
      <c r="S253" s="46">
        <f t="shared" si="66"/>
        <v>19.233041222103946</v>
      </c>
    </row>
    <row r="254" spans="1:19" x14ac:dyDescent="0.25">
      <c r="D254">
        <v>10</v>
      </c>
      <c r="E254">
        <v>1207</v>
      </c>
      <c r="F254" s="67">
        <f t="shared" si="1"/>
        <v>0.50486111111111109</v>
      </c>
      <c r="G254">
        <v>1233</v>
      </c>
      <c r="H254" s="67">
        <f t="shared" si="2"/>
        <v>0.5229166666666667</v>
      </c>
      <c r="I254" s="44" t="str">
        <f t="shared" si="56"/>
        <v/>
      </c>
      <c r="J254" s="45">
        <f t="shared" si="57"/>
        <v>13.99999999999995</v>
      </c>
      <c r="K254" s="45">
        <f t="shared" si="58"/>
        <v>26.000000000000068</v>
      </c>
      <c r="L254" s="45">
        <f t="shared" si="59"/>
        <v>5</v>
      </c>
      <c r="M254" s="54">
        <f t="shared" ca="1" si="60"/>
        <v>832</v>
      </c>
      <c r="N254" s="45" t="str">
        <f t="shared" si="61"/>
        <v/>
      </c>
      <c r="O254" s="45">
        <f t="shared" si="62"/>
        <v>167.9999999999994</v>
      </c>
      <c r="P254" s="46">
        <f t="shared" si="63"/>
        <v>166.43276520393522</v>
      </c>
      <c r="Q254" s="45">
        <f t="shared" si="64"/>
        <v>260.00000000000068</v>
      </c>
      <c r="R254" s="45">
        <f t="shared" si="65"/>
        <v>428.00000000000011</v>
      </c>
      <c r="S254" s="46">
        <f t="shared" si="66"/>
        <v>426.4327652039359</v>
      </c>
    </row>
    <row r="255" spans="1:19" x14ac:dyDescent="0.25">
      <c r="D255">
        <v>14</v>
      </c>
      <c r="E255">
        <v>1247</v>
      </c>
      <c r="F255" s="67">
        <f t="shared" si="1"/>
        <v>0.53263888888888888</v>
      </c>
      <c r="G255">
        <v>1257</v>
      </c>
      <c r="H255" s="67">
        <f t="shared" si="2"/>
        <v>0.5395833333333333</v>
      </c>
      <c r="I255" s="44" t="str">
        <f t="shared" si="56"/>
        <v/>
      </c>
      <c r="J255" s="45">
        <f t="shared" si="57"/>
        <v>12.000000000000117</v>
      </c>
      <c r="K255" s="45">
        <f t="shared" si="58"/>
        <v>9.9999999999999645</v>
      </c>
      <c r="L255" s="45">
        <f t="shared" si="59"/>
        <v>6</v>
      </c>
      <c r="M255" s="54">
        <f t="shared" ca="1" si="60"/>
        <v>832</v>
      </c>
      <c r="N255" s="45" t="str">
        <f t="shared" si="61"/>
        <v/>
      </c>
      <c r="O255" s="45">
        <f t="shared" si="62"/>
        <v>372.00000000000364</v>
      </c>
      <c r="P255" s="46">
        <f t="shared" si="63"/>
        <v>331.13022689495614</v>
      </c>
      <c r="Q255" s="45">
        <f t="shared" si="64"/>
        <v>139.99999999999949</v>
      </c>
      <c r="R255" s="45">
        <f t="shared" si="65"/>
        <v>512.00000000000318</v>
      </c>
      <c r="S255" s="46">
        <f t="shared" si="66"/>
        <v>471.13022689495563</v>
      </c>
    </row>
    <row r="256" spans="1:19" x14ac:dyDescent="0.25">
      <c r="D256">
        <v>48</v>
      </c>
      <c r="E256">
        <v>1309</v>
      </c>
      <c r="F256" s="67">
        <f t="shared" si="1"/>
        <v>0.54791666666666672</v>
      </c>
      <c r="G256">
        <v>1325</v>
      </c>
      <c r="H256" s="67">
        <f t="shared" si="2"/>
        <v>0.55902777777777779</v>
      </c>
      <c r="I256" s="44" t="str">
        <f t="shared" si="56"/>
        <v/>
      </c>
      <c r="J256" s="45">
        <f t="shared" si="57"/>
        <v>6.9999999999999751</v>
      </c>
      <c r="K256" s="45">
        <f t="shared" si="58"/>
        <v>15.999999999999943</v>
      </c>
      <c r="L256" s="45">
        <f t="shared" si="59"/>
        <v>7</v>
      </c>
      <c r="M256" s="54">
        <f t="shared" ca="1" si="60"/>
        <v>832</v>
      </c>
      <c r="N256" s="45" t="str">
        <f t="shared" si="61"/>
        <v/>
      </c>
      <c r="O256" s="45">
        <f t="shared" si="62"/>
        <v>209.99999999999926</v>
      </c>
      <c r="P256" s="46">
        <f t="shared" si="63"/>
        <v>181.77958334739904</v>
      </c>
      <c r="Q256" s="45">
        <f t="shared" si="64"/>
        <v>767.99999999999727</v>
      </c>
      <c r="R256" s="45">
        <f t="shared" si="65"/>
        <v>977.99999999999659</v>
      </c>
      <c r="S256" s="46">
        <f t="shared" si="66"/>
        <v>949.77958334739628</v>
      </c>
    </row>
    <row r="257" spans="1:19" x14ac:dyDescent="0.25">
      <c r="D257">
        <v>12</v>
      </c>
      <c r="E257">
        <v>1332</v>
      </c>
      <c r="F257" s="67">
        <f t="shared" si="1"/>
        <v>0.56388888888888888</v>
      </c>
      <c r="G257">
        <v>1338</v>
      </c>
      <c r="H257" s="67">
        <f t="shared" si="2"/>
        <v>0.56805555555555554</v>
      </c>
      <c r="I257" s="44" t="str">
        <f t="shared" si="56"/>
        <v/>
      </c>
      <c r="J257" s="45">
        <f t="shared" si="57"/>
        <v>12.999999999999954</v>
      </c>
      <c r="K257" s="45">
        <f t="shared" si="58"/>
        <v>5.9999999999999787</v>
      </c>
      <c r="L257" s="45">
        <f t="shared" si="59"/>
        <v>8</v>
      </c>
      <c r="M257" s="54">
        <f t="shared" ca="1" si="60"/>
        <v>832</v>
      </c>
      <c r="N257" s="45" t="str">
        <f t="shared" si="61"/>
        <v/>
      </c>
      <c r="O257" s="45">
        <f t="shared" si="62"/>
        <v>79.169999999999717</v>
      </c>
      <c r="P257" s="46">
        <f t="shared" si="63"/>
        <v>36.588331173122228</v>
      </c>
      <c r="Q257" s="45">
        <f t="shared" si="64"/>
        <v>71.999999999999744</v>
      </c>
      <c r="R257" s="45">
        <f t="shared" si="65"/>
        <v>151.16999999999945</v>
      </c>
      <c r="S257" s="46">
        <f t="shared" si="66"/>
        <v>108.58833117312197</v>
      </c>
    </row>
    <row r="258" spans="1:19" x14ac:dyDescent="0.25">
      <c r="D258">
        <v>0.18</v>
      </c>
      <c r="E258">
        <v>1351</v>
      </c>
      <c r="F258" s="67">
        <f t="shared" ref="F258:F265" si="67">VALUE(CONCATENATE(LEFT(E258,LEN(E258)-2),":",RIGHT(E258,2)))</f>
        <v>0.57708333333333328</v>
      </c>
      <c r="G258">
        <v>1357</v>
      </c>
      <c r="H258" s="67">
        <f t="shared" ref="H258:H265" si="68">VALUE(CONCATENATE(LEFT(G258,LEN(G258)-2),":",RIGHT(G258,2)))</f>
        <v>0.58124999999999993</v>
      </c>
      <c r="I258" s="44" t="str">
        <f t="shared" si="56"/>
        <v/>
      </c>
      <c r="J258" s="45">
        <f t="shared" si="57"/>
        <v>7.000000000000135</v>
      </c>
      <c r="K258" s="45">
        <f t="shared" si="58"/>
        <v>5.9999999999999787</v>
      </c>
      <c r="L258" s="45">
        <f t="shared" si="59"/>
        <v>9</v>
      </c>
      <c r="M258" s="54">
        <f t="shared" ca="1" si="60"/>
        <v>832</v>
      </c>
      <c r="N258" s="45" t="str">
        <f t="shared" si="61"/>
        <v/>
      </c>
      <c r="O258" s="45">
        <f t="shared" si="62"/>
        <v>6.9300000000001338</v>
      </c>
      <c r="P258" s="46">
        <f t="shared" si="63"/>
        <v>4.9249101190567375</v>
      </c>
      <c r="Q258" s="45">
        <f t="shared" si="64"/>
        <v>1.0799999999999961</v>
      </c>
      <c r="R258" s="45">
        <f t="shared" si="65"/>
        <v>8.0100000000001295</v>
      </c>
      <c r="S258" s="46">
        <f t="shared" si="66"/>
        <v>6.0049101190567331</v>
      </c>
    </row>
    <row r="259" spans="1:19" x14ac:dyDescent="0.25">
      <c r="D259">
        <v>1.8</v>
      </c>
      <c r="E259">
        <v>1404</v>
      </c>
      <c r="F259" s="67">
        <f t="shared" si="67"/>
        <v>0.58611111111111114</v>
      </c>
      <c r="G259">
        <v>1411</v>
      </c>
      <c r="H259" s="67">
        <f t="shared" si="68"/>
        <v>0.59097222222222223</v>
      </c>
      <c r="I259" s="44" t="str">
        <f t="shared" si="56"/>
        <v/>
      </c>
      <c r="J259" s="45">
        <f t="shared" si="57"/>
        <v>11.999999999999957</v>
      </c>
      <c r="K259" s="45">
        <f t="shared" si="58"/>
        <v>6.9999999999999751</v>
      </c>
      <c r="L259" s="45">
        <f t="shared" si="59"/>
        <v>10</v>
      </c>
      <c r="M259" s="54">
        <f t="shared" ca="1" si="60"/>
        <v>832</v>
      </c>
      <c r="N259" s="45" t="str">
        <f t="shared" si="61"/>
        <v/>
      </c>
      <c r="O259" s="45">
        <f t="shared" si="62"/>
        <v>10.859999999999962</v>
      </c>
      <c r="P259" s="46">
        <f t="shared" si="63"/>
        <v>4.1364509552403836</v>
      </c>
      <c r="Q259" s="45">
        <f t="shared" si="64"/>
        <v>12.599999999999955</v>
      </c>
      <c r="R259" s="45">
        <f t="shared" si="65"/>
        <v>23.459999999999916</v>
      </c>
      <c r="S259" s="46">
        <f t="shared" si="66"/>
        <v>16.73645095524034</v>
      </c>
    </row>
    <row r="260" spans="1:19" x14ac:dyDescent="0.25">
      <c r="D260">
        <v>0.01</v>
      </c>
      <c r="E260">
        <v>1423</v>
      </c>
      <c r="F260" s="67">
        <f t="shared" si="67"/>
        <v>0.59930555555555554</v>
      </c>
      <c r="G260">
        <v>1429</v>
      </c>
      <c r="H260" s="67">
        <f t="shared" si="68"/>
        <v>0.60347222222222219</v>
      </c>
      <c r="I260" s="44">
        <f t="shared" si="56"/>
        <v>0.6069444444444444</v>
      </c>
      <c r="J260" s="45" t="str">
        <f t="shared" si="57"/>
        <v/>
      </c>
      <c r="K260" s="45">
        <f t="shared" si="58"/>
        <v>5.9999999999999787</v>
      </c>
      <c r="L260" s="45">
        <f t="shared" si="59"/>
        <v>11</v>
      </c>
      <c r="M260" s="54">
        <f t="shared" ca="1" si="60"/>
        <v>832</v>
      </c>
      <c r="N260" s="45">
        <f t="shared" ca="1" si="61"/>
        <v>361.99999999999989</v>
      </c>
      <c r="O260" s="45">
        <f t="shared" si="62"/>
        <v>2.5000000000000001E-2</v>
      </c>
      <c r="P260" s="46">
        <f t="shared" si="63"/>
        <v>5.4281443780592247E-3</v>
      </c>
      <c r="Q260" s="45">
        <f t="shared" si="64"/>
        <v>5.999999999999979E-2</v>
      </c>
      <c r="R260" s="45">
        <f t="shared" si="65"/>
        <v>8.4999999999999798E-2</v>
      </c>
      <c r="S260" s="46">
        <f t="shared" si="66"/>
        <v>6.5428144378059008E-2</v>
      </c>
    </row>
    <row r="261" spans="1:19" x14ac:dyDescent="0.25">
      <c r="A261" s="77">
        <v>35879</v>
      </c>
      <c r="B261">
        <v>1240</v>
      </c>
      <c r="D261">
        <v>0.01</v>
      </c>
      <c r="E261">
        <v>1329</v>
      </c>
      <c r="F261" s="67">
        <f t="shared" si="67"/>
        <v>0.56180555555555556</v>
      </c>
      <c r="G261">
        <v>1340</v>
      </c>
      <c r="H261" s="67">
        <f t="shared" si="68"/>
        <v>0.56944444444444442</v>
      </c>
      <c r="I261" s="44" t="str">
        <f t="shared" si="56"/>
        <v/>
      </c>
      <c r="J261" s="45">
        <f t="shared" si="57"/>
        <v>10.999999999999961</v>
      </c>
      <c r="K261" s="45">
        <f t="shared" si="58"/>
        <v>10.999999999999961</v>
      </c>
      <c r="L261" s="45">
        <f t="shared" si="59"/>
        <v>1</v>
      </c>
      <c r="M261" s="54">
        <f t="shared" ca="1" si="60"/>
        <v>1240</v>
      </c>
      <c r="N261" s="45" t="str">
        <f t="shared" si="61"/>
        <v/>
      </c>
      <c r="O261" s="45">
        <f t="shared" si="62"/>
        <v>2.8049999999999899</v>
      </c>
      <c r="P261" s="46">
        <f t="shared" si="63"/>
        <v>1.3778382728796941</v>
      </c>
      <c r="Q261" s="45">
        <f t="shared" si="64"/>
        <v>0.10999999999999961</v>
      </c>
      <c r="R261" s="45">
        <f t="shared" si="65"/>
        <v>2.9149999999999894</v>
      </c>
      <c r="S261" s="46">
        <f t="shared" si="66"/>
        <v>1.4878382728796937</v>
      </c>
    </row>
    <row r="262" spans="1:19" x14ac:dyDescent="0.25">
      <c r="D262">
        <v>0.5</v>
      </c>
      <c r="E262">
        <v>1351</v>
      </c>
      <c r="F262" s="67">
        <f t="shared" si="67"/>
        <v>0.57708333333333328</v>
      </c>
      <c r="G262">
        <v>1411</v>
      </c>
      <c r="H262" s="67">
        <f t="shared" si="68"/>
        <v>0.59097222222222223</v>
      </c>
      <c r="I262" s="44" t="str">
        <f t="shared" si="56"/>
        <v/>
      </c>
      <c r="J262" s="45">
        <f t="shared" si="57"/>
        <v>8.999999999999968</v>
      </c>
      <c r="K262" s="45">
        <f t="shared" si="58"/>
        <v>20.000000000000089</v>
      </c>
      <c r="L262" s="45">
        <f t="shared" si="59"/>
        <v>2</v>
      </c>
      <c r="M262" s="54">
        <f t="shared" ca="1" si="60"/>
        <v>1240</v>
      </c>
      <c r="N262" s="45" t="str">
        <f t="shared" si="61"/>
        <v/>
      </c>
      <c r="O262" s="45">
        <f t="shared" si="62"/>
        <v>47.249999999999829</v>
      </c>
      <c r="P262" s="46">
        <f t="shared" si="63"/>
        <v>28.540619260908205</v>
      </c>
      <c r="Q262" s="45">
        <f t="shared" si="64"/>
        <v>10.000000000000044</v>
      </c>
      <c r="R262" s="45">
        <f t="shared" si="65"/>
        <v>57.249999999999872</v>
      </c>
      <c r="S262" s="46">
        <f t="shared" si="66"/>
        <v>38.540619260908251</v>
      </c>
    </row>
    <row r="263" spans="1:19" x14ac:dyDescent="0.25">
      <c r="D263">
        <v>10</v>
      </c>
      <c r="E263">
        <v>1420</v>
      </c>
      <c r="F263" s="67">
        <f t="shared" si="67"/>
        <v>0.59722222222222221</v>
      </c>
      <c r="G263">
        <v>1514</v>
      </c>
      <c r="H263" s="67">
        <f t="shared" si="68"/>
        <v>0.63472222222222219</v>
      </c>
      <c r="I263" s="44" t="str">
        <f t="shared" si="56"/>
        <v/>
      </c>
      <c r="J263" s="45">
        <f t="shared" si="57"/>
        <v>4.9999999999999822</v>
      </c>
      <c r="K263" s="45">
        <f t="shared" si="58"/>
        <v>53.999999999999972</v>
      </c>
      <c r="L263" s="45">
        <f t="shared" si="59"/>
        <v>3</v>
      </c>
      <c r="M263" s="54">
        <f t="shared" ca="1" si="60"/>
        <v>1240</v>
      </c>
      <c r="N263" s="45" t="str">
        <f t="shared" si="61"/>
        <v/>
      </c>
      <c r="O263" s="45">
        <f t="shared" si="62"/>
        <v>25.499999999999908</v>
      </c>
      <c r="P263" s="46">
        <f t="shared" si="63"/>
        <v>12.525504401897592</v>
      </c>
      <c r="Q263" s="45">
        <f t="shared" si="64"/>
        <v>539.99999999999977</v>
      </c>
      <c r="R263" s="45">
        <f t="shared" si="65"/>
        <v>565.49999999999966</v>
      </c>
      <c r="S263" s="46">
        <f t="shared" si="66"/>
        <v>552.52550440189736</v>
      </c>
    </row>
    <row r="264" spans="1:19" x14ac:dyDescent="0.25">
      <c r="D264">
        <v>0.2</v>
      </c>
      <c r="E264">
        <v>1519</v>
      </c>
      <c r="F264" s="67">
        <f t="shared" si="67"/>
        <v>0.6381944444444444</v>
      </c>
      <c r="G264">
        <v>1533</v>
      </c>
      <c r="H264" s="67">
        <f t="shared" si="68"/>
        <v>0.6479166666666667</v>
      </c>
      <c r="I264" s="44">
        <f t="shared" si="56"/>
        <v>0.65138888888888891</v>
      </c>
      <c r="J264" s="45" t="str">
        <f t="shared" si="57"/>
        <v/>
      </c>
      <c r="K264" s="45">
        <f t="shared" si="58"/>
        <v>14.00000000000011</v>
      </c>
      <c r="L264" s="45">
        <f t="shared" si="59"/>
        <v>4</v>
      </c>
      <c r="M264" s="54">
        <f t="shared" ca="1" si="60"/>
        <v>1240</v>
      </c>
      <c r="N264" s="45">
        <f t="shared" ca="1" si="61"/>
        <v>178</v>
      </c>
      <c r="O264" s="45">
        <f t="shared" si="62"/>
        <v>0.5</v>
      </c>
      <c r="P264" s="46">
        <f t="shared" si="63"/>
        <v>8.192609482288947E-2</v>
      </c>
      <c r="Q264" s="45">
        <f t="shared" si="64"/>
        <v>2.800000000000022</v>
      </c>
      <c r="R264" s="45">
        <f t="shared" si="65"/>
        <v>3.300000000000022</v>
      </c>
      <c r="S264" s="46">
        <f t="shared" si="66"/>
        <v>2.8819260948229113</v>
      </c>
    </row>
    <row r="265" spans="1:19" x14ac:dyDescent="0.25">
      <c r="A265" s="77">
        <v>35885</v>
      </c>
      <c r="B265">
        <v>1301</v>
      </c>
      <c r="D265">
        <v>0.01</v>
      </c>
      <c r="E265">
        <v>1426</v>
      </c>
      <c r="F265" s="67">
        <f t="shared" si="67"/>
        <v>0.60138888888888886</v>
      </c>
      <c r="G265">
        <v>1445</v>
      </c>
      <c r="H265" s="67">
        <f t="shared" si="68"/>
        <v>0.61458333333333337</v>
      </c>
      <c r="I265" s="44">
        <f t="shared" si="56"/>
        <v>0.61805555555555558</v>
      </c>
      <c r="J265" s="45" t="str">
        <f t="shared" si="57"/>
        <v/>
      </c>
      <c r="K265" s="45">
        <f t="shared" si="58"/>
        <v>19.000000000000092</v>
      </c>
      <c r="L265" s="45">
        <f t="shared" si="59"/>
        <v>1</v>
      </c>
      <c r="M265" s="54">
        <f t="shared" ca="1" si="60"/>
        <v>1301</v>
      </c>
      <c r="N265" s="45">
        <f t="shared" ca="1" si="61"/>
        <v>108.99999999999993</v>
      </c>
      <c r="O265" s="45">
        <f t="shared" si="62"/>
        <v>2.5000000000000001E-2</v>
      </c>
      <c r="P265" s="46">
        <f t="shared" si="63"/>
        <v>5.4281443780592247E-3</v>
      </c>
      <c r="Q265" s="45">
        <f t="shared" si="64"/>
        <v>0.19000000000000092</v>
      </c>
      <c r="R265" s="45">
        <f t="shared" si="65"/>
        <v>0.21500000000000091</v>
      </c>
      <c r="S265" s="46">
        <f t="shared" si="66"/>
        <v>0.19542814437806014</v>
      </c>
    </row>
  </sheetData>
  <conditionalFormatting sqref="I2:N265">
    <cfRule type="cellIs" dxfId="9" priority="1" operator="lessThan">
      <formula>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C47CA-E9A2-432F-96C5-891C25C33E1B}">
  <sheetPr codeName="Sheet14"/>
  <dimension ref="A1:S165"/>
  <sheetViews>
    <sheetView topLeftCell="A111" workbookViewId="0">
      <selection activeCell="D16" sqref="D16"/>
    </sheetView>
  </sheetViews>
  <sheetFormatPr defaultRowHeight="15" x14ac:dyDescent="0.25"/>
  <cols>
    <col min="1" max="1" width="9.7109375" style="106" bestFit="1" customWidth="1"/>
    <col min="2" max="5" width="9.140625" style="106"/>
    <col min="6" max="6" width="11.5703125" style="105" bestFit="1" customWidth="1"/>
    <col min="7" max="7" width="5.7109375" style="106" bestFit="1" customWidth="1"/>
    <col min="8" max="8" width="11.5703125" style="105" bestFit="1" customWidth="1"/>
    <col min="9" max="9" width="10" style="106" bestFit="1" customWidth="1"/>
    <col min="10" max="10" width="12" style="106" customWidth="1"/>
    <col min="11" max="11" width="11.5703125" style="106" bestFit="1" customWidth="1"/>
    <col min="12" max="12" width="6.7109375" style="106" bestFit="1" customWidth="1"/>
    <col min="13" max="13" width="9.140625" style="106"/>
    <col min="14" max="14" width="8.7109375" style="106" bestFit="1" customWidth="1"/>
    <col min="15" max="15" width="12.140625" style="106" bestFit="1" customWidth="1"/>
    <col min="16" max="16" width="13.28515625" style="106" bestFit="1" customWidth="1"/>
    <col min="17" max="17" width="7" style="106" bestFit="1" customWidth="1"/>
    <col min="18" max="18" width="11.85546875" style="106" bestFit="1" customWidth="1"/>
    <col min="19" max="19" width="13.28515625" style="106" bestFit="1" customWidth="1"/>
    <col min="20" max="16384" width="9.140625" style="106"/>
  </cols>
  <sheetData>
    <row r="1" spans="1:19" ht="30" x14ac:dyDescent="0.25">
      <c r="A1" s="109" t="s">
        <v>0</v>
      </c>
      <c r="B1" s="112" t="s">
        <v>1</v>
      </c>
      <c r="C1" s="111" t="s">
        <v>2</v>
      </c>
      <c r="D1" s="112" t="s">
        <v>3</v>
      </c>
      <c r="E1" s="112" t="s">
        <v>4</v>
      </c>
      <c r="F1" s="110" t="s">
        <v>4</v>
      </c>
      <c r="G1" s="112" t="s">
        <v>5</v>
      </c>
      <c r="H1" s="110" t="s">
        <v>6</v>
      </c>
      <c r="I1" s="112" t="s">
        <v>7</v>
      </c>
      <c r="J1" s="112" t="s">
        <v>8</v>
      </c>
      <c r="K1" s="112" t="s">
        <v>9</v>
      </c>
      <c r="L1" s="112" t="s">
        <v>10</v>
      </c>
      <c r="M1" s="112" t="s">
        <v>11</v>
      </c>
      <c r="N1" s="112" t="s">
        <v>12</v>
      </c>
      <c r="O1" s="112" t="s">
        <v>13</v>
      </c>
      <c r="P1" s="112" t="s">
        <v>14</v>
      </c>
      <c r="Q1" s="112" t="s">
        <v>15</v>
      </c>
      <c r="R1" s="112" t="s">
        <v>16</v>
      </c>
      <c r="S1" s="112" t="s">
        <v>17</v>
      </c>
    </row>
    <row r="2" spans="1:19" x14ac:dyDescent="0.25">
      <c r="A2" s="108">
        <v>35521</v>
      </c>
      <c r="B2" s="115">
        <v>1107</v>
      </c>
      <c r="D2" s="106">
        <v>0.01</v>
      </c>
      <c r="E2" s="106">
        <v>1248</v>
      </c>
      <c r="F2" s="105">
        <f>VALUE(CONCATENATE(LEFT(E2,LEN(E2)-2),":",RIGHT(E2,2)))</f>
        <v>0.53333333333333333</v>
      </c>
      <c r="G2" s="106">
        <v>1255</v>
      </c>
      <c r="H2" s="105">
        <f>VALUE(CONCATENATE(LEFT(G2,LEN(G2)-2),":",RIGHT(G2,2)))</f>
        <v>0.53819444444444442</v>
      </c>
      <c r="I2" s="117">
        <f>IF(OR(A3&lt;&gt;"",D3=""),H2+TIME(0,5,0),"")</f>
        <v>0.54166666666666663</v>
      </c>
      <c r="J2" s="118" t="str">
        <f>IF(AND(OR(AND(A2&lt;&gt;"",A3=""),AND(A2="",A3="")),D3&lt;&gt;""),(H3-H2)*1440,"")</f>
        <v/>
      </c>
      <c r="K2" s="118">
        <f>(H2-F2)*1440</f>
        <v>6.9999999999999751</v>
      </c>
      <c r="L2" s="118">
        <f>IF(A2&lt;&gt;"",1,L1+1)</f>
        <v>1</v>
      </c>
      <c r="M2" s="119">
        <f ca="1">OFFSET(B2,-L2+1,0)</f>
        <v>1107</v>
      </c>
      <c r="N2" s="118">
        <f t="shared" ref="N2" ca="1" si="0">IF(I2&lt;&gt;"",(I2-VALUE(CONCATENATE(LEFT(M2,LEN(M2)-2),":",RIGHT(M2,2))))*1440,"")</f>
        <v>112.99999999999991</v>
      </c>
      <c r="O2" s="118">
        <f>IF(J2&lt;&gt;"",(D2+D3)*J2/2,D2*5/2)</f>
        <v>2.5000000000000001E-2</v>
      </c>
      <c r="P2" s="120">
        <f>IF(J2&lt;&gt;"",(D3-D2)*J2/LN((D3+0.000001)/(D2+0.000001)),-5*(D2-0.000001)/(LN(1/D2)-13.8155))</f>
        <v>5.4281443780592247E-3</v>
      </c>
      <c r="Q2" s="118">
        <f>(D2*K2)</f>
        <v>6.9999999999999757E-2</v>
      </c>
      <c r="R2" s="118">
        <f>O2+Q2</f>
        <v>9.4999999999999751E-2</v>
      </c>
      <c r="S2" s="120">
        <f>P2+Q2</f>
        <v>7.5428144378058976E-2</v>
      </c>
    </row>
    <row r="3" spans="1:19" x14ac:dyDescent="0.25">
      <c r="A3" s="108">
        <v>35522</v>
      </c>
      <c r="B3" s="106">
        <v>1308</v>
      </c>
      <c r="D3" s="106">
        <v>0.01</v>
      </c>
      <c r="F3" s="105">
        <v>0.57291666666666663</v>
      </c>
      <c r="H3" s="105">
        <v>0.57430555555555551</v>
      </c>
      <c r="I3" s="117" t="str">
        <f t="shared" ref="I3:I66" si="1">IF(OR(A4&lt;&gt;"",D4=""),H3+TIME(0,5,0),"")</f>
        <v/>
      </c>
      <c r="J3" s="118">
        <f t="shared" ref="J3:J66" si="2">IF(AND(OR(AND(A3&lt;&gt;"",A4=""),AND(A3="",A4="")),D4&lt;&gt;""),(H4-H3)*1440,"")</f>
        <v>50.000000000000142</v>
      </c>
      <c r="K3" s="118">
        <f t="shared" ref="K3:K66" si="3">(H3-F3)*1440</f>
        <v>1.9999999999999929</v>
      </c>
      <c r="L3" s="118">
        <f t="shared" ref="L3:L66" si="4">IF(A3&lt;&gt;"",1,L2+1)</f>
        <v>1</v>
      </c>
      <c r="M3" s="119">
        <f t="shared" ref="M3:M66" ca="1" si="5">OFFSET(B3,-L3+1,0)</f>
        <v>1308</v>
      </c>
      <c r="N3" s="118" t="str">
        <f t="shared" ref="N3:N66" si="6">IF(I3&lt;&gt;"",(I3-VALUE(CONCATENATE(LEFT(M3,LEN(M3)-2),":",RIGHT(M3,2))))*1440,"")</f>
        <v/>
      </c>
      <c r="O3" s="118">
        <f t="shared" ref="O3:O66" si="7">IF(J3&lt;&gt;"",(D3+D4)*J3/2,D3*5/2)</f>
        <v>750.25000000000216</v>
      </c>
      <c r="P3" s="120">
        <f t="shared" ref="P3:P66" si="8">IF(J3&lt;&gt;"",(D4-D3)*J3/LN((D4+0.000001)/(D3+0.000001)),-5*(D3-0.000001)/(LN(1/D3)-13.8155))</f>
        <v>187.29076690859011</v>
      </c>
      <c r="Q3" s="118">
        <f t="shared" ref="Q3:Q66" si="9">(D3*K3)</f>
        <v>1.9999999999999931E-2</v>
      </c>
      <c r="R3" s="118">
        <f t="shared" ref="R3:R66" si="10">O3+Q3</f>
        <v>750.27000000000214</v>
      </c>
      <c r="S3" s="120">
        <f t="shared" ref="S3:S66" si="11">P3+Q3</f>
        <v>187.31076690859013</v>
      </c>
    </row>
    <row r="4" spans="1:19" x14ac:dyDescent="0.25">
      <c r="D4" s="106">
        <v>30</v>
      </c>
      <c r="F4" s="105">
        <v>0.5805555555555556</v>
      </c>
      <c r="H4" s="105">
        <v>0.60902777777777783</v>
      </c>
      <c r="I4" s="117">
        <f t="shared" si="1"/>
        <v>0.61250000000000004</v>
      </c>
      <c r="J4" s="118" t="str">
        <f t="shared" si="2"/>
        <v/>
      </c>
      <c r="K4" s="118">
        <f t="shared" si="3"/>
        <v>41.000000000000014</v>
      </c>
      <c r="L4" s="118">
        <f t="shared" si="4"/>
        <v>2</v>
      </c>
      <c r="M4" s="119">
        <f t="shared" ca="1" si="5"/>
        <v>1308</v>
      </c>
      <c r="N4" s="118">
        <f t="shared" ca="1" si="6"/>
        <v>94.000000000000142</v>
      </c>
      <c r="O4" s="118">
        <f t="shared" si="7"/>
        <v>75</v>
      </c>
      <c r="P4" s="120">
        <f t="shared" si="8"/>
        <v>8.7124720656220607</v>
      </c>
      <c r="Q4" s="118">
        <f t="shared" si="9"/>
        <v>1230.0000000000005</v>
      </c>
      <c r="R4" s="118">
        <f t="shared" si="10"/>
        <v>1305.0000000000005</v>
      </c>
      <c r="S4" s="120">
        <f t="shared" si="11"/>
        <v>1238.7124720656225</v>
      </c>
    </row>
    <row r="5" spans="1:19" x14ac:dyDescent="0.25">
      <c r="A5" s="108">
        <v>35523</v>
      </c>
      <c r="B5" s="106">
        <v>1305</v>
      </c>
      <c r="D5" s="106">
        <v>5.0000000000000001E-3</v>
      </c>
      <c r="F5" s="105">
        <v>0.57638888888888895</v>
      </c>
      <c r="H5" s="105">
        <v>0.57847222222222217</v>
      </c>
      <c r="I5" s="117" t="str">
        <f t="shared" si="1"/>
        <v/>
      </c>
      <c r="J5" s="118">
        <f t="shared" si="2"/>
        <v>34.000000000000043</v>
      </c>
      <c r="K5" s="118">
        <f t="shared" si="3"/>
        <v>2.9999999999998295</v>
      </c>
      <c r="L5" s="118">
        <f t="shared" si="4"/>
        <v>1</v>
      </c>
      <c r="M5" s="119">
        <f t="shared" ca="1" si="5"/>
        <v>1305</v>
      </c>
      <c r="N5" s="118" t="str">
        <f t="shared" si="6"/>
        <v/>
      </c>
      <c r="O5" s="118">
        <f t="shared" si="7"/>
        <v>850.08500000000106</v>
      </c>
      <c r="P5" s="120">
        <f t="shared" si="8"/>
        <v>184.56070417668784</v>
      </c>
      <c r="Q5" s="118">
        <f t="shared" si="9"/>
        <v>1.4999999999999148E-2</v>
      </c>
      <c r="R5" s="118">
        <f t="shared" si="10"/>
        <v>850.10000000000105</v>
      </c>
      <c r="S5" s="120">
        <f t="shared" si="11"/>
        <v>184.57570417668782</v>
      </c>
    </row>
    <row r="6" spans="1:19" x14ac:dyDescent="0.25">
      <c r="D6" s="106">
        <v>50</v>
      </c>
      <c r="F6" s="105">
        <v>0.58958333333333335</v>
      </c>
      <c r="H6" s="105">
        <v>0.6020833333333333</v>
      </c>
      <c r="I6" s="117" t="str">
        <f t="shared" si="1"/>
        <v/>
      </c>
      <c r="J6" s="118">
        <f t="shared" si="2"/>
        <v>130.00000000000003</v>
      </c>
      <c r="K6" s="118">
        <f t="shared" si="3"/>
        <v>17.999999999999936</v>
      </c>
      <c r="L6" s="118">
        <f t="shared" si="4"/>
        <v>2</v>
      </c>
      <c r="M6" s="119">
        <f t="shared" ca="1" si="5"/>
        <v>1305</v>
      </c>
      <c r="N6" s="118" t="str">
        <f t="shared" si="6"/>
        <v/>
      </c>
      <c r="O6" s="118">
        <f t="shared" si="7"/>
        <v>14950.000000000004</v>
      </c>
      <c r="P6" s="120">
        <f t="shared" si="8"/>
        <v>13193.49961002594</v>
      </c>
      <c r="Q6" s="118">
        <f t="shared" si="9"/>
        <v>899.99999999999682</v>
      </c>
      <c r="R6" s="118">
        <f t="shared" si="10"/>
        <v>15850</v>
      </c>
      <c r="S6" s="120">
        <f t="shared" si="11"/>
        <v>14093.499610025936</v>
      </c>
    </row>
    <row r="7" spans="1:19" x14ac:dyDescent="0.25">
      <c r="D7" s="106">
        <v>180</v>
      </c>
      <c r="F7" s="105">
        <v>0.60625000000000007</v>
      </c>
      <c r="H7" s="105">
        <v>0.69236111111111109</v>
      </c>
      <c r="I7" s="117">
        <f t="shared" si="1"/>
        <v>0.6958333333333333</v>
      </c>
      <c r="J7" s="118" t="str">
        <f t="shared" si="2"/>
        <v/>
      </c>
      <c r="K7" s="118">
        <f t="shared" si="3"/>
        <v>123.99999999999989</v>
      </c>
      <c r="L7" s="118">
        <f t="shared" si="4"/>
        <v>3</v>
      </c>
      <c r="M7" s="119">
        <f t="shared" ca="1" si="5"/>
        <v>1305</v>
      </c>
      <c r="N7" s="118">
        <f t="shared" ca="1" si="6"/>
        <v>216.99999999999986</v>
      </c>
      <c r="O7" s="118">
        <f t="shared" si="7"/>
        <v>450</v>
      </c>
      <c r="P7" s="120">
        <f t="shared" si="8"/>
        <v>47.347346607878421</v>
      </c>
      <c r="Q7" s="118">
        <f t="shared" si="9"/>
        <v>22319.999999999978</v>
      </c>
      <c r="R7" s="118">
        <f t="shared" si="10"/>
        <v>22769.999999999978</v>
      </c>
      <c r="S7" s="120">
        <f t="shared" si="11"/>
        <v>22367.347346607858</v>
      </c>
    </row>
    <row r="8" spans="1:19" x14ac:dyDescent="0.25">
      <c r="A8" s="108">
        <v>35534</v>
      </c>
      <c r="B8" s="106">
        <v>1305</v>
      </c>
      <c r="D8" s="106">
        <v>0.01</v>
      </c>
      <c r="F8" s="105">
        <v>0.57013888888888886</v>
      </c>
      <c r="H8" s="105">
        <v>0.57222222222222219</v>
      </c>
      <c r="I8" s="117" t="str">
        <f t="shared" si="1"/>
        <v/>
      </c>
      <c r="J8" s="118">
        <f t="shared" si="2"/>
        <v>89</v>
      </c>
      <c r="K8" s="118">
        <f t="shared" si="3"/>
        <v>2.9999999999999893</v>
      </c>
      <c r="L8" s="118">
        <f t="shared" si="4"/>
        <v>1</v>
      </c>
      <c r="M8" s="119">
        <f t="shared" ca="1" si="5"/>
        <v>1305</v>
      </c>
      <c r="N8" s="118" t="str">
        <f t="shared" si="6"/>
        <v/>
      </c>
      <c r="O8" s="118">
        <f t="shared" si="7"/>
        <v>4.8950000000000005</v>
      </c>
      <c r="P8" s="120">
        <f t="shared" si="8"/>
        <v>3.478834768053789</v>
      </c>
      <c r="Q8" s="118">
        <f t="shared" si="9"/>
        <v>2.9999999999999895E-2</v>
      </c>
      <c r="R8" s="118">
        <f t="shared" si="10"/>
        <v>4.9250000000000007</v>
      </c>
      <c r="S8" s="120">
        <f t="shared" si="11"/>
        <v>3.5088347680537888</v>
      </c>
    </row>
    <row r="9" spans="1:19" x14ac:dyDescent="0.25">
      <c r="D9" s="106">
        <v>0.1</v>
      </c>
      <c r="F9" s="105">
        <v>0.57638888888888895</v>
      </c>
      <c r="H9" s="105">
        <v>0.63402777777777775</v>
      </c>
      <c r="I9" s="117" t="str">
        <f t="shared" si="1"/>
        <v/>
      </c>
      <c r="J9" s="118">
        <f t="shared" si="2"/>
        <v>17.000000000000099</v>
      </c>
      <c r="K9" s="118">
        <f t="shared" si="3"/>
        <v>82.999999999999858</v>
      </c>
      <c r="L9" s="118">
        <f t="shared" si="4"/>
        <v>2</v>
      </c>
      <c r="M9" s="119">
        <f t="shared" ca="1" si="5"/>
        <v>1305</v>
      </c>
      <c r="N9" s="118" t="str">
        <f t="shared" si="6"/>
        <v/>
      </c>
      <c r="O9" s="118">
        <f t="shared" si="7"/>
        <v>850.85000000000491</v>
      </c>
      <c r="P9" s="120">
        <f t="shared" si="8"/>
        <v>245.85446175852897</v>
      </c>
      <c r="Q9" s="118">
        <f t="shared" si="9"/>
        <v>8.2999999999999865</v>
      </c>
      <c r="R9" s="118">
        <f t="shared" si="10"/>
        <v>859.15000000000487</v>
      </c>
      <c r="S9" s="120">
        <f t="shared" si="11"/>
        <v>254.15446175852895</v>
      </c>
    </row>
    <row r="10" spans="1:19" x14ac:dyDescent="0.25">
      <c r="D10" s="106">
        <v>100</v>
      </c>
      <c r="F10" s="105">
        <v>0.6430555555555556</v>
      </c>
      <c r="H10" s="105">
        <v>0.64583333333333337</v>
      </c>
      <c r="I10" s="117">
        <f t="shared" si="1"/>
        <v>0.64930555555555558</v>
      </c>
      <c r="J10" s="118" t="str">
        <f t="shared" si="2"/>
        <v/>
      </c>
      <c r="K10" s="118">
        <f t="shared" si="3"/>
        <v>3.9999999999999858</v>
      </c>
      <c r="L10" s="118">
        <f t="shared" si="4"/>
        <v>3</v>
      </c>
      <c r="M10" s="119">
        <f t="shared" ca="1" si="5"/>
        <v>1305</v>
      </c>
      <c r="N10" s="118">
        <f t="shared" ca="1" si="6"/>
        <v>149.99999999999994</v>
      </c>
      <c r="O10" s="118">
        <f t="shared" si="7"/>
        <v>250</v>
      </c>
      <c r="P10" s="120">
        <f t="shared" si="8"/>
        <v>27.143420404993254</v>
      </c>
      <c r="Q10" s="118">
        <f t="shared" si="9"/>
        <v>399.99999999999858</v>
      </c>
      <c r="R10" s="118">
        <f t="shared" si="10"/>
        <v>649.99999999999864</v>
      </c>
      <c r="S10" s="120">
        <f t="shared" si="11"/>
        <v>427.14342040499184</v>
      </c>
    </row>
    <row r="11" spans="1:19" x14ac:dyDescent="0.25">
      <c r="A11" s="108">
        <v>35535</v>
      </c>
      <c r="B11" s="106">
        <v>946</v>
      </c>
      <c r="D11" s="106">
        <v>0.01</v>
      </c>
      <c r="F11" s="105">
        <v>0.43263888888888885</v>
      </c>
      <c r="H11" s="105">
        <v>0.4375</v>
      </c>
      <c r="I11" s="117" t="str">
        <f t="shared" si="1"/>
        <v/>
      </c>
      <c r="J11" s="118">
        <f t="shared" si="2"/>
        <v>39.999999999999936</v>
      </c>
      <c r="K11" s="118">
        <f t="shared" si="3"/>
        <v>7.0000000000000551</v>
      </c>
      <c r="L11" s="118">
        <f t="shared" si="4"/>
        <v>1</v>
      </c>
      <c r="M11" s="119">
        <f t="shared" ca="1" si="5"/>
        <v>946</v>
      </c>
      <c r="N11" s="118" t="str">
        <f t="shared" si="6"/>
        <v/>
      </c>
      <c r="O11" s="118">
        <f t="shared" si="7"/>
        <v>2.1999999999999966</v>
      </c>
      <c r="P11" s="120">
        <f t="shared" si="8"/>
        <v>1.563521244069116</v>
      </c>
      <c r="Q11" s="118">
        <f t="shared" si="9"/>
        <v>7.0000000000000548E-2</v>
      </c>
      <c r="R11" s="118">
        <f t="shared" si="10"/>
        <v>2.2699999999999974</v>
      </c>
      <c r="S11" s="120">
        <f t="shared" si="11"/>
        <v>1.6335212440691165</v>
      </c>
    </row>
    <row r="12" spans="1:19" x14ac:dyDescent="0.25">
      <c r="D12" s="106">
        <v>0.1</v>
      </c>
      <c r="F12" s="105">
        <v>0.44097222222222227</v>
      </c>
      <c r="H12" s="105">
        <v>0.46527777777777773</v>
      </c>
      <c r="I12" s="117" t="str">
        <f t="shared" si="1"/>
        <v/>
      </c>
      <c r="J12" s="118">
        <f t="shared" si="2"/>
        <v>18.000000000000096</v>
      </c>
      <c r="K12" s="118">
        <f t="shared" si="3"/>
        <v>34.999999999999872</v>
      </c>
      <c r="L12" s="118">
        <f t="shared" si="4"/>
        <v>2</v>
      </c>
      <c r="M12" s="119">
        <f t="shared" ca="1" si="5"/>
        <v>946</v>
      </c>
      <c r="N12" s="118" t="str">
        <f t="shared" si="6"/>
        <v/>
      </c>
      <c r="O12" s="118">
        <f t="shared" si="7"/>
        <v>180.90000000000097</v>
      </c>
      <c r="P12" s="120">
        <f t="shared" si="8"/>
        <v>67.606496157219354</v>
      </c>
      <c r="Q12" s="118">
        <f t="shared" si="9"/>
        <v>3.4999999999999876</v>
      </c>
      <c r="R12" s="118">
        <f t="shared" si="10"/>
        <v>184.40000000000097</v>
      </c>
      <c r="S12" s="120">
        <f t="shared" si="11"/>
        <v>71.10649615721934</v>
      </c>
    </row>
    <row r="13" spans="1:19" x14ac:dyDescent="0.25">
      <c r="D13" s="106">
        <v>20</v>
      </c>
      <c r="F13" s="105">
        <v>0.47430555555555554</v>
      </c>
      <c r="H13" s="105">
        <v>0.4777777777777778</v>
      </c>
      <c r="I13" s="117" t="str">
        <f t="shared" si="1"/>
        <v/>
      </c>
      <c r="J13" s="118">
        <f t="shared" si="2"/>
        <v>15.999999999999943</v>
      </c>
      <c r="K13" s="118">
        <f t="shared" si="3"/>
        <v>5.0000000000000622</v>
      </c>
      <c r="L13" s="118">
        <f t="shared" si="4"/>
        <v>3</v>
      </c>
      <c r="M13" s="119">
        <f t="shared" ca="1" si="5"/>
        <v>946</v>
      </c>
      <c r="N13" s="118" t="str">
        <f t="shared" si="6"/>
        <v/>
      </c>
      <c r="O13" s="118">
        <f t="shared" si="7"/>
        <v>160.79999999999944</v>
      </c>
      <c r="P13" s="120">
        <f t="shared" si="8"/>
        <v>60.09466325086111</v>
      </c>
      <c r="Q13" s="118">
        <f t="shared" si="9"/>
        <v>100.00000000000125</v>
      </c>
      <c r="R13" s="118">
        <f t="shared" si="10"/>
        <v>260.80000000000069</v>
      </c>
      <c r="S13" s="120">
        <f t="shared" si="11"/>
        <v>160.09466325086237</v>
      </c>
    </row>
    <row r="14" spans="1:19" x14ac:dyDescent="0.25">
      <c r="D14" s="106">
        <v>0.1</v>
      </c>
      <c r="F14" s="105">
        <v>0.48472222222222222</v>
      </c>
      <c r="H14" s="105">
        <v>0.48888888888888887</v>
      </c>
      <c r="I14" s="117" t="str">
        <f t="shared" si="1"/>
        <v/>
      </c>
      <c r="J14" s="118">
        <f t="shared" si="2"/>
        <v>12.999999999999954</v>
      </c>
      <c r="K14" s="118">
        <f t="shared" si="3"/>
        <v>5.9999999999999787</v>
      </c>
      <c r="L14" s="118">
        <f t="shared" si="4"/>
        <v>4</v>
      </c>
      <c r="M14" s="119">
        <f t="shared" ca="1" si="5"/>
        <v>946</v>
      </c>
      <c r="N14" s="118" t="str">
        <f t="shared" si="6"/>
        <v/>
      </c>
      <c r="O14" s="118">
        <f t="shared" si="7"/>
        <v>130.64999999999955</v>
      </c>
      <c r="P14" s="120">
        <f t="shared" si="8"/>
        <v>48.826913891324658</v>
      </c>
      <c r="Q14" s="118">
        <f t="shared" si="9"/>
        <v>0.59999999999999787</v>
      </c>
      <c r="R14" s="118">
        <f t="shared" si="10"/>
        <v>131.24999999999955</v>
      </c>
      <c r="S14" s="120">
        <f t="shared" si="11"/>
        <v>49.426913891324659</v>
      </c>
    </row>
    <row r="15" spans="1:19" x14ac:dyDescent="0.25">
      <c r="D15" s="106">
        <v>20</v>
      </c>
      <c r="F15" s="105">
        <v>0.49444444444444446</v>
      </c>
      <c r="H15" s="105">
        <v>0.49791666666666662</v>
      </c>
      <c r="I15" s="117" t="str">
        <f t="shared" si="1"/>
        <v/>
      </c>
      <c r="J15" s="118">
        <f t="shared" si="2"/>
        <v>23.999999999999993</v>
      </c>
      <c r="K15" s="118">
        <f t="shared" si="3"/>
        <v>4.9999999999999023</v>
      </c>
      <c r="L15" s="118">
        <f t="shared" si="4"/>
        <v>5</v>
      </c>
      <c r="M15" s="119">
        <f t="shared" ca="1" si="5"/>
        <v>946</v>
      </c>
      <c r="N15" s="118" t="str">
        <f t="shared" si="6"/>
        <v/>
      </c>
      <c r="O15" s="118">
        <f t="shared" si="7"/>
        <v>241.19999999999993</v>
      </c>
      <c r="P15" s="120">
        <f t="shared" si="8"/>
        <v>90.141994876291974</v>
      </c>
      <c r="Q15" s="118">
        <f t="shared" si="9"/>
        <v>99.999999999998039</v>
      </c>
      <c r="R15" s="118">
        <f t="shared" si="10"/>
        <v>341.199999999998</v>
      </c>
      <c r="S15" s="120">
        <f t="shared" si="11"/>
        <v>190.14199487629003</v>
      </c>
    </row>
    <row r="16" spans="1:19" x14ac:dyDescent="0.25">
      <c r="D16" s="106">
        <v>0.1</v>
      </c>
      <c r="F16" s="105">
        <v>0.50486111111111109</v>
      </c>
      <c r="H16" s="105">
        <v>0.51458333333333328</v>
      </c>
      <c r="I16" s="117">
        <f t="shared" si="1"/>
        <v>0.51805555555555549</v>
      </c>
      <c r="J16" s="118" t="str">
        <f t="shared" si="2"/>
        <v/>
      </c>
      <c r="K16" s="118">
        <f t="shared" si="3"/>
        <v>13.99999999999995</v>
      </c>
      <c r="L16" s="118">
        <f t="shared" si="4"/>
        <v>6</v>
      </c>
      <c r="M16" s="119">
        <f t="shared" ca="1" si="5"/>
        <v>946</v>
      </c>
      <c r="N16" s="118">
        <f t="shared" ca="1" si="6"/>
        <v>159.99999999999983</v>
      </c>
      <c r="O16" s="118">
        <f t="shared" si="7"/>
        <v>0.25</v>
      </c>
      <c r="P16" s="120">
        <f t="shared" si="8"/>
        <v>4.342905372259271E-2</v>
      </c>
      <c r="Q16" s="118">
        <f t="shared" si="9"/>
        <v>1.399999999999995</v>
      </c>
      <c r="R16" s="118">
        <f t="shared" si="10"/>
        <v>1.649999999999995</v>
      </c>
      <c r="S16" s="120">
        <f t="shared" si="11"/>
        <v>1.4434290537225878</v>
      </c>
    </row>
    <row r="17" spans="1:19" x14ac:dyDescent="0.25">
      <c r="A17" s="108">
        <v>35535</v>
      </c>
      <c r="B17" s="106">
        <v>1301</v>
      </c>
      <c r="D17" s="106">
        <v>0.01</v>
      </c>
      <c r="F17" s="105">
        <v>0.55486111111111114</v>
      </c>
      <c r="H17" s="105">
        <v>0.55763888888888891</v>
      </c>
      <c r="I17" s="117" t="str">
        <f t="shared" si="1"/>
        <v/>
      </c>
      <c r="J17" s="118">
        <f t="shared" si="2"/>
        <v>72.000000000000057</v>
      </c>
      <c r="K17" s="118">
        <f t="shared" si="3"/>
        <v>3.9999999999999858</v>
      </c>
      <c r="L17" s="118">
        <f t="shared" si="4"/>
        <v>1</v>
      </c>
      <c r="M17" s="119">
        <f t="shared" ca="1" si="5"/>
        <v>1301</v>
      </c>
      <c r="N17" s="118" t="str">
        <f t="shared" si="6"/>
        <v/>
      </c>
      <c r="O17" s="118">
        <f t="shared" si="7"/>
        <v>3600.3600000000029</v>
      </c>
      <c r="P17" s="120">
        <f t="shared" si="8"/>
        <v>781.66037991586711</v>
      </c>
      <c r="Q17" s="118">
        <f t="shared" si="9"/>
        <v>3.9999999999999862E-2</v>
      </c>
      <c r="R17" s="118">
        <f t="shared" si="10"/>
        <v>3600.4000000000028</v>
      </c>
      <c r="S17" s="120">
        <f t="shared" si="11"/>
        <v>781.70037991586707</v>
      </c>
    </row>
    <row r="18" spans="1:19" x14ac:dyDescent="0.25">
      <c r="D18" s="106">
        <v>100</v>
      </c>
      <c r="F18" s="105">
        <v>0.56666666666666665</v>
      </c>
      <c r="H18" s="105">
        <v>0.60763888888888895</v>
      </c>
      <c r="I18" s="117" t="str">
        <f t="shared" si="1"/>
        <v/>
      </c>
      <c r="J18" s="118">
        <f t="shared" si="2"/>
        <v>19.999999999999929</v>
      </c>
      <c r="K18" s="118">
        <f t="shared" si="3"/>
        <v>59.000000000000114</v>
      </c>
      <c r="L18" s="118">
        <f t="shared" si="4"/>
        <v>2</v>
      </c>
      <c r="M18" s="119">
        <f t="shared" ca="1" si="5"/>
        <v>1301</v>
      </c>
      <c r="N18" s="118" t="str">
        <f t="shared" si="6"/>
        <v/>
      </c>
      <c r="O18" s="118">
        <f t="shared" si="7"/>
        <v>1299.9999999999955</v>
      </c>
      <c r="P18" s="120">
        <f t="shared" si="8"/>
        <v>1162.8169856512698</v>
      </c>
      <c r="Q18" s="118">
        <f t="shared" si="9"/>
        <v>5900.0000000000109</v>
      </c>
      <c r="R18" s="118">
        <f t="shared" si="10"/>
        <v>7200.0000000000064</v>
      </c>
      <c r="S18" s="120">
        <f t="shared" si="11"/>
        <v>7062.8169856512804</v>
      </c>
    </row>
    <row r="19" spans="1:19" x14ac:dyDescent="0.25">
      <c r="D19" s="106">
        <v>30</v>
      </c>
      <c r="F19" s="105">
        <v>0.6118055555555556</v>
      </c>
      <c r="H19" s="105">
        <v>0.62152777777777779</v>
      </c>
      <c r="I19" s="117">
        <f t="shared" si="1"/>
        <v>0.625</v>
      </c>
      <c r="J19" s="118" t="str">
        <f t="shared" si="2"/>
        <v/>
      </c>
      <c r="K19" s="118">
        <f t="shared" si="3"/>
        <v>13.99999999999995</v>
      </c>
      <c r="L19" s="118">
        <f t="shared" si="4"/>
        <v>3</v>
      </c>
      <c r="M19" s="119">
        <f t="shared" ca="1" si="5"/>
        <v>1301</v>
      </c>
      <c r="N19" s="118">
        <f t="shared" ca="1" si="6"/>
        <v>118.9999999999999</v>
      </c>
      <c r="O19" s="118">
        <f t="shared" si="7"/>
        <v>75</v>
      </c>
      <c r="P19" s="120">
        <f t="shared" si="8"/>
        <v>8.7124720656220607</v>
      </c>
      <c r="Q19" s="118">
        <f t="shared" si="9"/>
        <v>419.99999999999852</v>
      </c>
      <c r="R19" s="118">
        <f t="shared" si="10"/>
        <v>494.99999999999852</v>
      </c>
      <c r="S19" s="120">
        <f t="shared" si="11"/>
        <v>428.7124720656206</v>
      </c>
    </row>
    <row r="20" spans="1:19" x14ac:dyDescent="0.25">
      <c r="A20" s="108">
        <v>35536</v>
      </c>
      <c r="B20" s="106">
        <v>1200</v>
      </c>
      <c r="D20" s="106">
        <v>0.01</v>
      </c>
      <c r="F20" s="105">
        <v>0.53194444444444444</v>
      </c>
      <c r="H20" s="105">
        <v>0.53611111111111109</v>
      </c>
      <c r="I20" s="117" t="str">
        <f t="shared" si="1"/>
        <v/>
      </c>
      <c r="J20" s="118">
        <f t="shared" si="2"/>
        <v>54.000000000000128</v>
      </c>
      <c r="K20" s="118">
        <f t="shared" si="3"/>
        <v>5.9999999999999787</v>
      </c>
      <c r="L20" s="118">
        <f t="shared" si="4"/>
        <v>1</v>
      </c>
      <c r="M20" s="119">
        <f t="shared" ca="1" si="5"/>
        <v>1200</v>
      </c>
      <c r="N20" s="118" t="str">
        <f t="shared" si="6"/>
        <v/>
      </c>
      <c r="O20" s="118">
        <f t="shared" si="7"/>
        <v>1350.2700000000032</v>
      </c>
      <c r="P20" s="120">
        <f t="shared" si="8"/>
        <v>316.94616125570263</v>
      </c>
      <c r="Q20" s="118">
        <f t="shared" si="9"/>
        <v>5.999999999999979E-2</v>
      </c>
      <c r="R20" s="118">
        <f t="shared" si="10"/>
        <v>1350.3300000000031</v>
      </c>
      <c r="S20" s="120">
        <f t="shared" si="11"/>
        <v>317.00616125570264</v>
      </c>
    </row>
    <row r="21" spans="1:19" x14ac:dyDescent="0.25">
      <c r="D21" s="106">
        <v>50</v>
      </c>
      <c r="F21" s="105">
        <v>0.54583333333333328</v>
      </c>
      <c r="H21" s="105">
        <v>0.57361111111111118</v>
      </c>
      <c r="I21" s="117" t="str">
        <f t="shared" si="1"/>
        <v/>
      </c>
      <c r="J21" s="118">
        <f t="shared" si="2"/>
        <v>111.99999999999991</v>
      </c>
      <c r="K21" s="118">
        <f t="shared" si="3"/>
        <v>40.000000000000178</v>
      </c>
      <c r="L21" s="118">
        <f t="shared" si="4"/>
        <v>2</v>
      </c>
      <c r="M21" s="119">
        <f t="shared" ca="1" si="5"/>
        <v>1200</v>
      </c>
      <c r="N21" s="118" t="str">
        <f t="shared" si="6"/>
        <v/>
      </c>
      <c r="O21" s="118">
        <f t="shared" si="7"/>
        <v>2805.5999999999981</v>
      </c>
      <c r="P21" s="120">
        <f t="shared" si="8"/>
        <v>899.30191678652864</v>
      </c>
      <c r="Q21" s="118">
        <f t="shared" si="9"/>
        <v>2000.0000000000089</v>
      </c>
      <c r="R21" s="118">
        <f t="shared" si="10"/>
        <v>4805.6000000000067</v>
      </c>
      <c r="S21" s="120">
        <f t="shared" si="11"/>
        <v>2899.3019167865377</v>
      </c>
    </row>
    <row r="22" spans="1:19" x14ac:dyDescent="0.25">
      <c r="D22" s="106">
        <v>0.1</v>
      </c>
      <c r="F22" s="105">
        <v>0.58263888888888882</v>
      </c>
      <c r="H22" s="105">
        <v>0.65138888888888891</v>
      </c>
      <c r="I22" s="117" t="str">
        <f t="shared" si="1"/>
        <v/>
      </c>
      <c r="J22" s="118">
        <f t="shared" si="2"/>
        <v>13.99999999999995</v>
      </c>
      <c r="K22" s="118">
        <f t="shared" si="3"/>
        <v>99.000000000000128</v>
      </c>
      <c r="L22" s="118">
        <f t="shared" si="4"/>
        <v>3</v>
      </c>
      <c r="M22" s="119">
        <f t="shared" ca="1" si="5"/>
        <v>1200</v>
      </c>
      <c r="N22" s="118" t="str">
        <f t="shared" si="6"/>
        <v/>
      </c>
      <c r="O22" s="118">
        <f t="shared" si="7"/>
        <v>420.69999999999851</v>
      </c>
      <c r="P22" s="120">
        <f t="shared" si="8"/>
        <v>131.0943458739128</v>
      </c>
      <c r="Q22" s="118">
        <f t="shared" si="9"/>
        <v>9.9000000000000128</v>
      </c>
      <c r="R22" s="118">
        <f t="shared" si="10"/>
        <v>430.59999999999854</v>
      </c>
      <c r="S22" s="120">
        <f t="shared" si="11"/>
        <v>140.99434587391281</v>
      </c>
    </row>
    <row r="23" spans="1:19" x14ac:dyDescent="0.25">
      <c r="D23" s="106">
        <v>60</v>
      </c>
      <c r="F23" s="105">
        <v>0.65833333333333333</v>
      </c>
      <c r="H23" s="105">
        <v>0.66111111111111109</v>
      </c>
      <c r="I23" s="117">
        <f t="shared" si="1"/>
        <v>0.6645833333333333</v>
      </c>
      <c r="J23" s="118" t="str">
        <f t="shared" si="2"/>
        <v/>
      </c>
      <c r="K23" s="118">
        <f t="shared" si="3"/>
        <v>3.9999999999999858</v>
      </c>
      <c r="L23" s="118">
        <f t="shared" si="4"/>
        <v>4</v>
      </c>
      <c r="M23" s="119">
        <f t="shared" ca="1" si="5"/>
        <v>1200</v>
      </c>
      <c r="N23" s="118">
        <f t="shared" ca="1" si="6"/>
        <v>236.99999999999994</v>
      </c>
      <c r="O23" s="118">
        <f t="shared" si="7"/>
        <v>150</v>
      </c>
      <c r="P23" s="120">
        <f t="shared" si="8"/>
        <v>16.750563856528444</v>
      </c>
      <c r="Q23" s="118">
        <f t="shared" si="9"/>
        <v>239.99999999999915</v>
      </c>
      <c r="R23" s="118">
        <f t="shared" si="10"/>
        <v>389.99999999999915</v>
      </c>
      <c r="S23" s="120">
        <f t="shared" si="11"/>
        <v>256.75056385652761</v>
      </c>
    </row>
    <row r="24" spans="1:19" x14ac:dyDescent="0.25">
      <c r="A24" s="108">
        <v>35538</v>
      </c>
      <c r="B24" s="106">
        <v>837</v>
      </c>
      <c r="D24" s="106">
        <v>0.01</v>
      </c>
      <c r="F24" s="105">
        <v>0.4236111111111111</v>
      </c>
      <c r="H24" s="105">
        <v>0.44166666666666665</v>
      </c>
      <c r="I24" s="117" t="str">
        <f t="shared" si="1"/>
        <v/>
      </c>
      <c r="J24" s="118">
        <f t="shared" si="2"/>
        <v>331.00000000000011</v>
      </c>
      <c r="K24" s="118">
        <f t="shared" si="3"/>
        <v>25.999999999999986</v>
      </c>
      <c r="L24" s="118">
        <f t="shared" si="4"/>
        <v>1</v>
      </c>
      <c r="M24" s="119">
        <f t="shared" ca="1" si="5"/>
        <v>837</v>
      </c>
      <c r="N24" s="118" t="str">
        <f t="shared" si="6"/>
        <v/>
      </c>
      <c r="O24" s="118">
        <f t="shared" si="7"/>
        <v>33101.655000000013</v>
      </c>
      <c r="P24" s="120">
        <f t="shared" si="8"/>
        <v>6684.2471408894507</v>
      </c>
      <c r="Q24" s="118">
        <f t="shared" si="9"/>
        <v>0.25999999999999984</v>
      </c>
      <c r="R24" s="118">
        <f t="shared" si="10"/>
        <v>33101.915000000015</v>
      </c>
      <c r="S24" s="120">
        <f t="shared" si="11"/>
        <v>6684.507140889451</v>
      </c>
    </row>
    <row r="25" spans="1:19" x14ac:dyDescent="0.25">
      <c r="D25" s="106">
        <v>200</v>
      </c>
      <c r="F25" s="105">
        <v>0.45208333333333334</v>
      </c>
      <c r="H25" s="105">
        <v>0.67152777777777783</v>
      </c>
      <c r="I25" s="117">
        <f t="shared" si="1"/>
        <v>0.67500000000000004</v>
      </c>
      <c r="J25" s="118" t="str">
        <f t="shared" si="2"/>
        <v/>
      </c>
      <c r="K25" s="118">
        <f t="shared" si="3"/>
        <v>316.00000000000006</v>
      </c>
      <c r="L25" s="118">
        <f t="shared" si="4"/>
        <v>2</v>
      </c>
      <c r="M25" s="119">
        <f t="shared" ca="1" si="5"/>
        <v>837</v>
      </c>
      <c r="N25" s="118">
        <f t="shared" ca="1" si="6"/>
        <v>455.00000000000006</v>
      </c>
      <c r="O25" s="118">
        <f t="shared" si="7"/>
        <v>500</v>
      </c>
      <c r="P25" s="120">
        <f t="shared" si="8"/>
        <v>52.318172546220183</v>
      </c>
      <c r="Q25" s="118">
        <f t="shared" si="9"/>
        <v>63200.000000000015</v>
      </c>
      <c r="R25" s="118">
        <f t="shared" si="10"/>
        <v>63700.000000000015</v>
      </c>
      <c r="S25" s="120">
        <f t="shared" si="11"/>
        <v>63252.318172546235</v>
      </c>
    </row>
    <row r="26" spans="1:19" x14ac:dyDescent="0.25">
      <c r="A26" s="108">
        <v>35541</v>
      </c>
      <c r="B26" s="106">
        <v>1605</v>
      </c>
      <c r="D26" s="106">
        <v>0.01</v>
      </c>
      <c r="F26" s="105">
        <v>0.72638888888888886</v>
      </c>
      <c r="H26" s="105">
        <v>0.73749999999999993</v>
      </c>
      <c r="I26" s="117" t="str">
        <f t="shared" si="1"/>
        <v/>
      </c>
      <c r="J26" s="118">
        <f t="shared" si="2"/>
        <v>186.00000000000014</v>
      </c>
      <c r="K26" s="118">
        <f t="shared" si="3"/>
        <v>15.999999999999943</v>
      </c>
      <c r="L26" s="118">
        <f t="shared" si="4"/>
        <v>1</v>
      </c>
      <c r="M26" s="119">
        <f t="shared" ca="1" si="5"/>
        <v>1605</v>
      </c>
      <c r="N26" s="118" t="str">
        <f t="shared" si="6"/>
        <v/>
      </c>
      <c r="O26" s="118">
        <f t="shared" si="7"/>
        <v>47.430000000000035</v>
      </c>
      <c r="P26" s="120">
        <f t="shared" si="8"/>
        <v>23.297992614147656</v>
      </c>
      <c r="Q26" s="118">
        <f t="shared" si="9"/>
        <v>0.15999999999999945</v>
      </c>
      <c r="R26" s="118">
        <f t="shared" si="10"/>
        <v>47.590000000000032</v>
      </c>
      <c r="S26" s="120">
        <f t="shared" si="11"/>
        <v>23.457992614147656</v>
      </c>
    </row>
    <row r="27" spans="1:19" x14ac:dyDescent="0.25">
      <c r="D27" s="106">
        <v>0.5</v>
      </c>
      <c r="F27" s="105">
        <v>0.73749999999999993</v>
      </c>
      <c r="H27" s="105">
        <v>0.8666666666666667</v>
      </c>
      <c r="I27" s="117" t="str">
        <f t="shared" si="1"/>
        <v/>
      </c>
      <c r="J27" s="118">
        <f t="shared" si="2"/>
        <v>8.999999999999968</v>
      </c>
      <c r="K27" s="118">
        <f t="shared" si="3"/>
        <v>186.00000000000014</v>
      </c>
      <c r="L27" s="118">
        <f t="shared" si="4"/>
        <v>2</v>
      </c>
      <c r="M27" s="119">
        <f t="shared" ca="1" si="5"/>
        <v>1605</v>
      </c>
      <c r="N27" s="118" t="str">
        <f t="shared" si="6"/>
        <v/>
      </c>
      <c r="O27" s="118">
        <f t="shared" si="7"/>
        <v>2.2949999999999919</v>
      </c>
      <c r="P27" s="120">
        <f t="shared" si="8"/>
        <v>1.1273222232652043</v>
      </c>
      <c r="Q27" s="118">
        <f t="shared" si="9"/>
        <v>93.000000000000071</v>
      </c>
      <c r="R27" s="118">
        <f t="shared" si="10"/>
        <v>95.295000000000059</v>
      </c>
      <c r="S27" s="120">
        <f t="shared" si="11"/>
        <v>94.127322223265281</v>
      </c>
    </row>
    <row r="28" spans="1:19" x14ac:dyDescent="0.25">
      <c r="A28" s="108"/>
      <c r="D28" s="106">
        <v>0.01</v>
      </c>
      <c r="F28" s="105">
        <v>0.86805555555555547</v>
      </c>
      <c r="H28" s="105">
        <v>0.87291666666666667</v>
      </c>
      <c r="I28" s="117" t="str">
        <f t="shared" si="1"/>
        <v/>
      </c>
      <c r="J28" s="118">
        <f t="shared" si="2"/>
        <v>7.9999999999999716</v>
      </c>
      <c r="K28" s="118">
        <f t="shared" si="3"/>
        <v>7.000000000000135</v>
      </c>
      <c r="L28" s="118">
        <f t="shared" si="4"/>
        <v>3</v>
      </c>
      <c r="M28" s="119">
        <f t="shared" ca="1" si="5"/>
        <v>1605</v>
      </c>
      <c r="N28" s="118" t="str">
        <f t="shared" si="6"/>
        <v/>
      </c>
      <c r="O28" s="118">
        <f t="shared" si="7"/>
        <v>0.43999999999999845</v>
      </c>
      <c r="P28" s="120">
        <f t="shared" si="8"/>
        <v>0.31270424881382258</v>
      </c>
      <c r="Q28" s="118">
        <f t="shared" si="9"/>
        <v>7.0000000000001353E-2</v>
      </c>
      <c r="R28" s="118">
        <f t="shared" si="10"/>
        <v>0.50999999999999979</v>
      </c>
      <c r="S28" s="120">
        <f t="shared" si="11"/>
        <v>0.38270424881382392</v>
      </c>
    </row>
    <row r="29" spans="1:19" x14ac:dyDescent="0.25">
      <c r="D29" s="106">
        <v>0.1</v>
      </c>
      <c r="F29" s="105">
        <v>0.87569444444444444</v>
      </c>
      <c r="H29" s="105">
        <v>0.87847222222222221</v>
      </c>
      <c r="I29" s="117" t="str">
        <f t="shared" si="1"/>
        <v/>
      </c>
      <c r="J29" s="118">
        <f t="shared" si="2"/>
        <v>16.000000000000103</v>
      </c>
      <c r="K29" s="118">
        <f t="shared" si="3"/>
        <v>3.9999999999999858</v>
      </c>
      <c r="L29" s="118">
        <f t="shared" si="4"/>
        <v>4</v>
      </c>
      <c r="M29" s="119">
        <f t="shared" ca="1" si="5"/>
        <v>1605</v>
      </c>
      <c r="N29" s="118" t="str">
        <f t="shared" si="6"/>
        <v/>
      </c>
      <c r="O29" s="118">
        <f t="shared" si="7"/>
        <v>80.800000000000523</v>
      </c>
      <c r="P29" s="120">
        <f t="shared" si="8"/>
        <v>34.39619690985301</v>
      </c>
      <c r="Q29" s="118">
        <f t="shared" si="9"/>
        <v>0.39999999999999858</v>
      </c>
      <c r="R29" s="118">
        <f t="shared" si="10"/>
        <v>81.200000000000529</v>
      </c>
      <c r="S29" s="120">
        <f t="shared" si="11"/>
        <v>34.796196909853009</v>
      </c>
    </row>
    <row r="30" spans="1:19" x14ac:dyDescent="0.25">
      <c r="D30" s="106">
        <v>10</v>
      </c>
      <c r="F30" s="105">
        <v>0.88680555555555562</v>
      </c>
      <c r="H30" s="105">
        <v>0.88958333333333339</v>
      </c>
      <c r="I30" s="117" t="str">
        <f t="shared" si="1"/>
        <v/>
      </c>
      <c r="J30" s="118">
        <f t="shared" si="2"/>
        <v>5.9999999999998188</v>
      </c>
      <c r="K30" s="118">
        <f t="shared" si="3"/>
        <v>3.9999999999999858</v>
      </c>
      <c r="L30" s="118">
        <f t="shared" si="4"/>
        <v>5</v>
      </c>
      <c r="M30" s="119">
        <f t="shared" ca="1" si="5"/>
        <v>1605</v>
      </c>
      <c r="N30" s="118" t="str">
        <f t="shared" si="6"/>
        <v/>
      </c>
      <c r="O30" s="118">
        <f t="shared" si="7"/>
        <v>89.999999999997286</v>
      </c>
      <c r="P30" s="120">
        <f t="shared" si="8"/>
        <v>86.5617086974421</v>
      </c>
      <c r="Q30" s="118">
        <f t="shared" si="9"/>
        <v>39.999999999999858</v>
      </c>
      <c r="R30" s="118">
        <f t="shared" si="10"/>
        <v>129.99999999999716</v>
      </c>
      <c r="S30" s="120">
        <f t="shared" si="11"/>
        <v>126.56170869744196</v>
      </c>
    </row>
    <row r="31" spans="1:19" x14ac:dyDescent="0.25">
      <c r="D31" s="106">
        <v>20</v>
      </c>
      <c r="F31" s="105">
        <v>0.89166666666666661</v>
      </c>
      <c r="H31" s="105">
        <v>0.89374999999999993</v>
      </c>
      <c r="I31" s="117" t="str">
        <f t="shared" si="1"/>
        <v/>
      </c>
      <c r="J31" s="118">
        <f t="shared" si="2"/>
        <v>6.0000000000001386</v>
      </c>
      <c r="K31" s="118">
        <f t="shared" si="3"/>
        <v>2.9999999999999893</v>
      </c>
      <c r="L31" s="118">
        <f t="shared" si="4"/>
        <v>6</v>
      </c>
      <c r="M31" s="119">
        <f t="shared" ca="1" si="5"/>
        <v>1605</v>
      </c>
      <c r="N31" s="118" t="str">
        <f t="shared" si="6"/>
        <v/>
      </c>
      <c r="O31" s="118">
        <f t="shared" si="7"/>
        <v>180.00000000000415</v>
      </c>
      <c r="P31" s="120">
        <f t="shared" si="8"/>
        <v>173.12341115078658</v>
      </c>
      <c r="Q31" s="118">
        <f t="shared" si="9"/>
        <v>59.999999999999787</v>
      </c>
      <c r="R31" s="118">
        <f t="shared" si="10"/>
        <v>240.00000000000392</v>
      </c>
      <c r="S31" s="120">
        <f t="shared" si="11"/>
        <v>233.12341115078635</v>
      </c>
    </row>
    <row r="32" spans="1:19" x14ac:dyDescent="0.25">
      <c r="D32" s="106">
        <v>40</v>
      </c>
      <c r="F32" s="105">
        <v>0.89583333333333337</v>
      </c>
      <c r="H32" s="105">
        <v>0.8979166666666667</v>
      </c>
      <c r="I32" s="117">
        <f t="shared" si="1"/>
        <v>0.90138888888888891</v>
      </c>
      <c r="J32" s="118" t="str">
        <f t="shared" si="2"/>
        <v/>
      </c>
      <c r="K32" s="118">
        <f t="shared" si="3"/>
        <v>2.9999999999999893</v>
      </c>
      <c r="L32" s="118">
        <f t="shared" si="4"/>
        <v>7</v>
      </c>
      <c r="M32" s="119">
        <f t="shared" ca="1" si="5"/>
        <v>1605</v>
      </c>
      <c r="N32" s="118">
        <f t="shared" ca="1" si="6"/>
        <v>333.00000000000011</v>
      </c>
      <c r="O32" s="118">
        <f t="shared" si="7"/>
        <v>100</v>
      </c>
      <c r="P32" s="120">
        <f t="shared" si="8"/>
        <v>11.425711806824168</v>
      </c>
      <c r="Q32" s="118">
        <f t="shared" si="9"/>
        <v>119.99999999999957</v>
      </c>
      <c r="R32" s="118">
        <f t="shared" si="10"/>
        <v>219.99999999999957</v>
      </c>
      <c r="S32" s="120">
        <f t="shared" si="11"/>
        <v>131.42571180682376</v>
      </c>
    </row>
    <row r="33" spans="1:19" x14ac:dyDescent="0.25">
      <c r="A33" s="108">
        <v>35542</v>
      </c>
      <c r="B33" s="106">
        <v>806</v>
      </c>
      <c r="D33" s="106">
        <v>0.01</v>
      </c>
      <c r="F33" s="105">
        <v>0.36805555555555558</v>
      </c>
      <c r="H33" s="105">
        <v>0.37083333333333335</v>
      </c>
      <c r="I33" s="117" t="str">
        <f t="shared" si="1"/>
        <v/>
      </c>
      <c r="J33" s="118">
        <f t="shared" si="2"/>
        <v>41.000000000000014</v>
      </c>
      <c r="K33" s="118">
        <f t="shared" si="3"/>
        <v>3.9999999999999858</v>
      </c>
      <c r="L33" s="118">
        <f t="shared" si="4"/>
        <v>1</v>
      </c>
      <c r="M33" s="119">
        <f t="shared" ca="1" si="5"/>
        <v>806</v>
      </c>
      <c r="N33" s="118" t="str">
        <f t="shared" si="6"/>
        <v/>
      </c>
      <c r="O33" s="118">
        <f t="shared" si="7"/>
        <v>2.2550000000000008</v>
      </c>
      <c r="P33" s="120">
        <f t="shared" si="8"/>
        <v>1.6026092751708469</v>
      </c>
      <c r="Q33" s="118">
        <f t="shared" si="9"/>
        <v>3.9999999999999862E-2</v>
      </c>
      <c r="R33" s="118">
        <f t="shared" si="10"/>
        <v>2.2950000000000008</v>
      </c>
      <c r="S33" s="120">
        <f t="shared" si="11"/>
        <v>1.6426092751708468</v>
      </c>
    </row>
    <row r="34" spans="1:19" x14ac:dyDescent="0.25">
      <c r="D34" s="106">
        <v>0.1</v>
      </c>
      <c r="F34" s="105">
        <v>0.37361111111111112</v>
      </c>
      <c r="H34" s="105">
        <v>0.39930555555555558</v>
      </c>
      <c r="I34" s="117" t="str">
        <f t="shared" si="1"/>
        <v/>
      </c>
      <c r="J34" s="118">
        <f t="shared" si="2"/>
        <v>31.999999999999964</v>
      </c>
      <c r="K34" s="118">
        <f t="shared" si="3"/>
        <v>37.000000000000028</v>
      </c>
      <c r="L34" s="118">
        <f t="shared" si="4"/>
        <v>2</v>
      </c>
      <c r="M34" s="119">
        <f t="shared" ca="1" si="5"/>
        <v>806</v>
      </c>
      <c r="N34" s="118" t="str">
        <f t="shared" si="6"/>
        <v/>
      </c>
      <c r="O34" s="118">
        <f t="shared" si="7"/>
        <v>801.59999999999911</v>
      </c>
      <c r="P34" s="120">
        <f t="shared" si="8"/>
        <v>256.94340479615096</v>
      </c>
      <c r="Q34" s="118">
        <f t="shared" si="9"/>
        <v>3.7000000000000028</v>
      </c>
      <c r="R34" s="118">
        <f t="shared" si="10"/>
        <v>805.29999999999916</v>
      </c>
      <c r="S34" s="120">
        <f t="shared" si="11"/>
        <v>260.64340479615095</v>
      </c>
    </row>
    <row r="35" spans="1:19" x14ac:dyDescent="0.25">
      <c r="D35" s="106">
        <v>50</v>
      </c>
      <c r="F35" s="105">
        <v>0.40625</v>
      </c>
      <c r="H35" s="105">
        <v>0.42152777777777778</v>
      </c>
      <c r="I35" s="117" t="str">
        <f t="shared" si="1"/>
        <v/>
      </c>
      <c r="J35" s="118">
        <f t="shared" si="2"/>
        <v>32.000000000000043</v>
      </c>
      <c r="K35" s="118">
        <f t="shared" si="3"/>
        <v>22</v>
      </c>
      <c r="L35" s="118">
        <f t="shared" si="4"/>
        <v>3</v>
      </c>
      <c r="M35" s="119">
        <f t="shared" ca="1" si="5"/>
        <v>806</v>
      </c>
      <c r="N35" s="118" t="str">
        <f t="shared" si="6"/>
        <v/>
      </c>
      <c r="O35" s="118">
        <f t="shared" si="7"/>
        <v>801.60000000000105</v>
      </c>
      <c r="P35" s="120">
        <f t="shared" si="8"/>
        <v>256.94340479615158</v>
      </c>
      <c r="Q35" s="118">
        <f t="shared" si="9"/>
        <v>1100</v>
      </c>
      <c r="R35" s="118">
        <f t="shared" si="10"/>
        <v>1901.600000000001</v>
      </c>
      <c r="S35" s="120">
        <f t="shared" si="11"/>
        <v>1356.9434047961515</v>
      </c>
    </row>
    <row r="36" spans="1:19" x14ac:dyDescent="0.25">
      <c r="D36" s="106">
        <v>0.1</v>
      </c>
      <c r="F36" s="105">
        <v>0.4291666666666667</v>
      </c>
      <c r="H36" s="105">
        <v>0.44375000000000003</v>
      </c>
      <c r="I36" s="117">
        <f t="shared" si="1"/>
        <v>0.44722222222222224</v>
      </c>
      <c r="J36" s="118" t="str">
        <f t="shared" si="2"/>
        <v/>
      </c>
      <c r="K36" s="118">
        <f t="shared" si="3"/>
        <v>21.000000000000007</v>
      </c>
      <c r="L36" s="118">
        <f t="shared" si="4"/>
        <v>4</v>
      </c>
      <c r="M36" s="119">
        <f t="shared" ca="1" si="5"/>
        <v>806</v>
      </c>
      <c r="N36" s="118">
        <f t="shared" ca="1" si="6"/>
        <v>158.00000000000009</v>
      </c>
      <c r="O36" s="118">
        <f t="shared" si="7"/>
        <v>0.25</v>
      </c>
      <c r="P36" s="120">
        <f t="shared" si="8"/>
        <v>4.342905372259271E-2</v>
      </c>
      <c r="Q36" s="118">
        <f t="shared" si="9"/>
        <v>2.100000000000001</v>
      </c>
      <c r="R36" s="118">
        <f t="shared" si="10"/>
        <v>2.350000000000001</v>
      </c>
      <c r="S36" s="120">
        <f t="shared" si="11"/>
        <v>2.1434290537225937</v>
      </c>
    </row>
    <row r="37" spans="1:19" x14ac:dyDescent="0.25">
      <c r="A37" s="108">
        <v>35543</v>
      </c>
      <c r="B37" s="106">
        <v>745</v>
      </c>
      <c r="D37" s="106">
        <v>0.01</v>
      </c>
      <c r="F37" s="105">
        <v>0.35555555555555557</v>
      </c>
      <c r="H37" s="105">
        <v>0.3576388888888889</v>
      </c>
      <c r="I37" s="117" t="str">
        <f t="shared" si="1"/>
        <v/>
      </c>
      <c r="J37" s="118">
        <f t="shared" si="2"/>
        <v>32.999999999999964</v>
      </c>
      <c r="K37" s="118">
        <f t="shared" si="3"/>
        <v>2.9999999999999893</v>
      </c>
      <c r="L37" s="118">
        <f t="shared" si="4"/>
        <v>1</v>
      </c>
      <c r="M37" s="119">
        <f t="shared" ca="1" si="5"/>
        <v>745</v>
      </c>
      <c r="N37" s="118" t="str">
        <f t="shared" si="6"/>
        <v/>
      </c>
      <c r="O37" s="118">
        <f t="shared" si="7"/>
        <v>1.8149999999999979</v>
      </c>
      <c r="P37" s="120">
        <f t="shared" si="8"/>
        <v>1.2899050263570213</v>
      </c>
      <c r="Q37" s="118">
        <f t="shared" si="9"/>
        <v>2.9999999999999895E-2</v>
      </c>
      <c r="R37" s="118">
        <f t="shared" si="10"/>
        <v>1.8449999999999978</v>
      </c>
      <c r="S37" s="120">
        <f t="shared" si="11"/>
        <v>1.3199050263570211</v>
      </c>
    </row>
    <row r="38" spans="1:19" x14ac:dyDescent="0.25">
      <c r="D38" s="106">
        <v>0.1</v>
      </c>
      <c r="F38" s="105">
        <v>0.36180555555555555</v>
      </c>
      <c r="H38" s="105">
        <v>0.38055555555555554</v>
      </c>
      <c r="I38" s="117" t="str">
        <f t="shared" si="1"/>
        <v/>
      </c>
      <c r="J38" s="118">
        <f t="shared" si="2"/>
        <v>27.999999999999979</v>
      </c>
      <c r="K38" s="118">
        <f t="shared" si="3"/>
        <v>26.999999999999986</v>
      </c>
      <c r="L38" s="118">
        <f t="shared" si="4"/>
        <v>2</v>
      </c>
      <c r="M38" s="119">
        <f t="shared" ca="1" si="5"/>
        <v>745</v>
      </c>
      <c r="N38" s="118" t="str">
        <f t="shared" si="6"/>
        <v/>
      </c>
      <c r="O38" s="118">
        <f t="shared" si="7"/>
        <v>701.39999999999952</v>
      </c>
      <c r="P38" s="120">
        <f t="shared" si="8"/>
        <v>224.82547919663216</v>
      </c>
      <c r="Q38" s="118">
        <f t="shared" si="9"/>
        <v>2.6999999999999988</v>
      </c>
      <c r="R38" s="118">
        <f t="shared" si="10"/>
        <v>704.09999999999957</v>
      </c>
      <c r="S38" s="120">
        <f t="shared" si="11"/>
        <v>227.52547919663215</v>
      </c>
    </row>
    <row r="39" spans="1:19" x14ac:dyDescent="0.25">
      <c r="D39" s="106">
        <v>50</v>
      </c>
      <c r="F39" s="105">
        <v>0.38541666666666669</v>
      </c>
      <c r="H39" s="105">
        <v>0.39999999999999997</v>
      </c>
      <c r="I39" s="117" t="str">
        <f t="shared" si="1"/>
        <v/>
      </c>
      <c r="J39" s="118">
        <f t="shared" si="2"/>
        <v>21.000000000000007</v>
      </c>
      <c r="K39" s="118">
        <f t="shared" si="3"/>
        <v>20.999999999999925</v>
      </c>
      <c r="L39" s="118">
        <f t="shared" si="4"/>
        <v>3</v>
      </c>
      <c r="M39" s="119">
        <f t="shared" ca="1" si="5"/>
        <v>745</v>
      </c>
      <c r="N39" s="118" t="str">
        <f t="shared" si="6"/>
        <v/>
      </c>
      <c r="O39" s="118">
        <f t="shared" si="7"/>
        <v>526.05000000000018</v>
      </c>
      <c r="P39" s="120">
        <f t="shared" si="8"/>
        <v>168.61910939747432</v>
      </c>
      <c r="Q39" s="118">
        <f t="shared" si="9"/>
        <v>1049.9999999999964</v>
      </c>
      <c r="R39" s="118">
        <f t="shared" si="10"/>
        <v>1576.0499999999965</v>
      </c>
      <c r="S39" s="120">
        <f t="shared" si="11"/>
        <v>1218.6191093974708</v>
      </c>
    </row>
    <row r="40" spans="1:19" x14ac:dyDescent="0.25">
      <c r="D40" s="106">
        <v>0.1</v>
      </c>
      <c r="F40" s="105">
        <v>0.40625</v>
      </c>
      <c r="H40" s="105">
        <v>0.4145833333333333</v>
      </c>
      <c r="I40" s="117">
        <f t="shared" si="1"/>
        <v>0.41805555555555551</v>
      </c>
      <c r="J40" s="118" t="str">
        <f t="shared" si="2"/>
        <v/>
      </c>
      <c r="K40" s="118">
        <f t="shared" si="3"/>
        <v>11.999999999999957</v>
      </c>
      <c r="L40" s="118">
        <f t="shared" si="4"/>
        <v>4</v>
      </c>
      <c r="M40" s="119">
        <f t="shared" ca="1" si="5"/>
        <v>745</v>
      </c>
      <c r="N40" s="118">
        <f t="shared" ca="1" si="6"/>
        <v>136.99999999999991</v>
      </c>
      <c r="O40" s="118">
        <f t="shared" si="7"/>
        <v>0.25</v>
      </c>
      <c r="P40" s="120">
        <f t="shared" si="8"/>
        <v>4.342905372259271E-2</v>
      </c>
      <c r="Q40" s="118">
        <f t="shared" si="9"/>
        <v>1.1999999999999957</v>
      </c>
      <c r="R40" s="118">
        <f t="shared" si="10"/>
        <v>1.4499999999999957</v>
      </c>
      <c r="S40" s="120">
        <f t="shared" si="11"/>
        <v>1.2434290537225885</v>
      </c>
    </row>
    <row r="41" spans="1:19" x14ac:dyDescent="0.25">
      <c r="A41" s="108">
        <v>35544</v>
      </c>
      <c r="B41" s="106">
        <v>1321</v>
      </c>
      <c r="D41" s="106">
        <v>0.01</v>
      </c>
      <c r="F41" s="105">
        <v>0.5854166666666667</v>
      </c>
      <c r="H41" s="105">
        <v>0.58680555555555558</v>
      </c>
      <c r="I41" s="117" t="str">
        <f t="shared" si="1"/>
        <v/>
      </c>
      <c r="J41" s="118">
        <f t="shared" si="2"/>
        <v>45</v>
      </c>
      <c r="K41" s="118">
        <f t="shared" si="3"/>
        <v>1.9999999999999929</v>
      </c>
      <c r="L41" s="118">
        <f t="shared" si="4"/>
        <v>1</v>
      </c>
      <c r="M41" s="119">
        <f t="shared" ca="1" si="5"/>
        <v>1321</v>
      </c>
      <c r="N41" s="118" t="str">
        <f t="shared" si="6"/>
        <v/>
      </c>
      <c r="O41" s="118">
        <f t="shared" si="7"/>
        <v>225.22499999999999</v>
      </c>
      <c r="P41" s="120">
        <f t="shared" si="8"/>
        <v>65.079969253020948</v>
      </c>
      <c r="Q41" s="118">
        <f t="shared" si="9"/>
        <v>1.9999999999999931E-2</v>
      </c>
      <c r="R41" s="118">
        <f t="shared" si="10"/>
        <v>225.245</v>
      </c>
      <c r="S41" s="120">
        <f t="shared" si="11"/>
        <v>65.099969253020944</v>
      </c>
    </row>
    <row r="42" spans="1:19" x14ac:dyDescent="0.25">
      <c r="D42" s="106">
        <v>10</v>
      </c>
      <c r="F42" s="105">
        <v>0.59444444444444444</v>
      </c>
      <c r="H42" s="105">
        <v>0.61805555555555558</v>
      </c>
      <c r="I42" s="117">
        <f t="shared" si="1"/>
        <v>0.62152777777777779</v>
      </c>
      <c r="J42" s="118" t="str">
        <f t="shared" si="2"/>
        <v/>
      </c>
      <c r="K42" s="118">
        <f t="shared" si="3"/>
        <v>34.000000000000043</v>
      </c>
      <c r="L42" s="118">
        <f t="shared" si="4"/>
        <v>2</v>
      </c>
      <c r="M42" s="119">
        <f t="shared" ca="1" si="5"/>
        <v>1321</v>
      </c>
      <c r="N42" s="118">
        <f t="shared" ca="1" si="6"/>
        <v>93.999999999999986</v>
      </c>
      <c r="O42" s="118">
        <f t="shared" si="7"/>
        <v>25</v>
      </c>
      <c r="P42" s="120">
        <f t="shared" si="8"/>
        <v>3.1021051639523365</v>
      </c>
      <c r="Q42" s="118">
        <f t="shared" si="9"/>
        <v>340.00000000000045</v>
      </c>
      <c r="R42" s="118">
        <f t="shared" si="10"/>
        <v>365.00000000000045</v>
      </c>
      <c r="S42" s="120">
        <f t="shared" si="11"/>
        <v>343.10210516395279</v>
      </c>
    </row>
    <row r="43" spans="1:19" x14ac:dyDescent="0.25">
      <c r="A43" s="108">
        <v>35545</v>
      </c>
      <c r="B43" s="106">
        <v>1234</v>
      </c>
      <c r="D43" s="106">
        <v>0.01</v>
      </c>
      <c r="F43" s="105">
        <v>0.55763888888888891</v>
      </c>
      <c r="H43" s="105">
        <v>0.56041666666666667</v>
      </c>
      <c r="I43" s="117" t="str">
        <f t="shared" si="1"/>
        <v/>
      </c>
      <c r="J43" s="118">
        <f t="shared" si="2"/>
        <v>21.999999999999922</v>
      </c>
      <c r="K43" s="118">
        <f t="shared" si="3"/>
        <v>3.9999999999999858</v>
      </c>
      <c r="L43" s="118">
        <f t="shared" si="4"/>
        <v>1</v>
      </c>
      <c r="M43" s="119">
        <f t="shared" ca="1" si="5"/>
        <v>1234</v>
      </c>
      <c r="N43" s="118" t="str">
        <f t="shared" si="6"/>
        <v/>
      </c>
      <c r="O43" s="118">
        <f t="shared" si="7"/>
        <v>880.10999999999694</v>
      </c>
      <c r="P43" s="120">
        <f t="shared" si="8"/>
        <v>195.81184354523617</v>
      </c>
      <c r="Q43" s="118">
        <f t="shared" si="9"/>
        <v>3.9999999999999862E-2</v>
      </c>
      <c r="R43" s="118">
        <f t="shared" si="10"/>
        <v>880.14999999999691</v>
      </c>
      <c r="S43" s="120">
        <f t="shared" si="11"/>
        <v>195.85184354523616</v>
      </c>
    </row>
    <row r="44" spans="1:19" x14ac:dyDescent="0.25">
      <c r="D44" s="106">
        <v>80</v>
      </c>
      <c r="F44" s="105">
        <v>0.57430555555555551</v>
      </c>
      <c r="H44" s="105">
        <v>0.5756944444444444</v>
      </c>
      <c r="I44" s="117" t="str">
        <f t="shared" si="1"/>
        <v/>
      </c>
      <c r="J44" s="118">
        <f t="shared" si="2"/>
        <v>146.99999999999994</v>
      </c>
      <c r="K44" s="118">
        <f t="shared" si="3"/>
        <v>1.9999999999999929</v>
      </c>
      <c r="L44" s="118">
        <f t="shared" si="4"/>
        <v>2</v>
      </c>
      <c r="M44" s="119">
        <f t="shared" ca="1" si="5"/>
        <v>1234</v>
      </c>
      <c r="N44" s="118" t="str">
        <f t="shared" si="6"/>
        <v/>
      </c>
      <c r="O44" s="118">
        <f t="shared" si="7"/>
        <v>19109.999999999993</v>
      </c>
      <c r="P44" s="120">
        <f t="shared" si="8"/>
        <v>18127.330603701135</v>
      </c>
      <c r="Q44" s="118">
        <f t="shared" si="9"/>
        <v>159.99999999999943</v>
      </c>
      <c r="R44" s="118">
        <f t="shared" si="10"/>
        <v>19269.999999999993</v>
      </c>
      <c r="S44" s="120">
        <f t="shared" si="11"/>
        <v>18287.330603701135</v>
      </c>
    </row>
    <row r="45" spans="1:19" x14ac:dyDescent="0.25">
      <c r="D45" s="106">
        <v>180</v>
      </c>
      <c r="F45" s="105">
        <v>0.58124999999999993</v>
      </c>
      <c r="H45" s="105">
        <v>0.6777777777777777</v>
      </c>
      <c r="I45" s="117">
        <f t="shared" si="1"/>
        <v>0.68124999999999991</v>
      </c>
      <c r="J45" s="118" t="str">
        <f t="shared" si="2"/>
        <v/>
      </c>
      <c r="K45" s="118">
        <f t="shared" si="3"/>
        <v>139</v>
      </c>
      <c r="L45" s="118">
        <f t="shared" si="4"/>
        <v>3</v>
      </c>
      <c r="M45" s="119">
        <f t="shared" ca="1" si="5"/>
        <v>1234</v>
      </c>
      <c r="N45" s="118">
        <f t="shared" ca="1" si="6"/>
        <v>226.99999999999983</v>
      </c>
      <c r="O45" s="118">
        <f t="shared" si="7"/>
        <v>450</v>
      </c>
      <c r="P45" s="120">
        <f t="shared" si="8"/>
        <v>47.347346607878421</v>
      </c>
      <c r="Q45" s="118">
        <f t="shared" si="9"/>
        <v>25020</v>
      </c>
      <c r="R45" s="118">
        <f t="shared" si="10"/>
        <v>25470</v>
      </c>
      <c r="S45" s="120">
        <f t="shared" si="11"/>
        <v>25067.347346607879</v>
      </c>
    </row>
    <row r="46" spans="1:19" x14ac:dyDescent="0.25">
      <c r="A46" s="108">
        <v>35548</v>
      </c>
      <c r="B46" s="106">
        <v>1005</v>
      </c>
      <c r="D46" s="106">
        <v>0.01</v>
      </c>
      <c r="F46" s="105">
        <v>0.45763888888888887</v>
      </c>
      <c r="H46" s="105">
        <v>0.45902777777777781</v>
      </c>
      <c r="I46" s="117" t="str">
        <f t="shared" si="1"/>
        <v/>
      </c>
      <c r="J46" s="118">
        <f t="shared" si="2"/>
        <v>61.999999999999943</v>
      </c>
      <c r="K46" s="118">
        <f t="shared" si="3"/>
        <v>2.0000000000000728</v>
      </c>
      <c r="L46" s="118">
        <f t="shared" si="4"/>
        <v>1</v>
      </c>
      <c r="M46" s="119">
        <f t="shared" ca="1" si="5"/>
        <v>1005</v>
      </c>
      <c r="N46" s="118" t="str">
        <f t="shared" si="6"/>
        <v/>
      </c>
      <c r="O46" s="118">
        <f t="shared" si="7"/>
        <v>1550.3099999999986</v>
      </c>
      <c r="P46" s="120">
        <f t="shared" si="8"/>
        <v>363.90114810839816</v>
      </c>
      <c r="Q46" s="118">
        <f t="shared" si="9"/>
        <v>2.0000000000000729E-2</v>
      </c>
      <c r="R46" s="118">
        <f t="shared" si="10"/>
        <v>1550.3299999999986</v>
      </c>
      <c r="S46" s="120">
        <f t="shared" si="11"/>
        <v>363.92114810839814</v>
      </c>
    </row>
    <row r="47" spans="1:19" x14ac:dyDescent="0.25">
      <c r="D47" s="106">
        <v>50</v>
      </c>
      <c r="F47" s="105">
        <v>0.4694444444444445</v>
      </c>
      <c r="H47" s="105">
        <v>0.50208333333333333</v>
      </c>
      <c r="I47" s="117">
        <f t="shared" si="1"/>
        <v>0.50555555555555554</v>
      </c>
      <c r="J47" s="118" t="str">
        <f t="shared" si="2"/>
        <v/>
      </c>
      <c r="K47" s="118">
        <f t="shared" si="3"/>
        <v>46.999999999999915</v>
      </c>
      <c r="L47" s="118">
        <f t="shared" si="4"/>
        <v>2</v>
      </c>
      <c r="M47" s="119">
        <f t="shared" ca="1" si="5"/>
        <v>1005</v>
      </c>
      <c r="N47" s="118">
        <f t="shared" ca="1" si="6"/>
        <v>122.99999999999996</v>
      </c>
      <c r="O47" s="118">
        <f t="shared" si="7"/>
        <v>125</v>
      </c>
      <c r="P47" s="120">
        <f t="shared" si="8"/>
        <v>14.102364719732718</v>
      </c>
      <c r="Q47" s="118">
        <f t="shared" si="9"/>
        <v>2349.9999999999959</v>
      </c>
      <c r="R47" s="118">
        <f t="shared" si="10"/>
        <v>2474.9999999999959</v>
      </c>
      <c r="S47" s="120">
        <f t="shared" si="11"/>
        <v>2364.1023647197285</v>
      </c>
    </row>
    <row r="48" spans="1:19" x14ac:dyDescent="0.25">
      <c r="A48" s="108">
        <v>35549</v>
      </c>
      <c r="B48" s="106">
        <v>1103</v>
      </c>
      <c r="D48" s="106">
        <v>0.01</v>
      </c>
      <c r="F48" s="105">
        <v>0.50972222222222219</v>
      </c>
      <c r="H48" s="105">
        <v>0.51527777777777783</v>
      </c>
      <c r="I48" s="117" t="str">
        <f t="shared" si="1"/>
        <v/>
      </c>
      <c r="J48" s="118">
        <f t="shared" si="2"/>
        <v>10.999999999999961</v>
      </c>
      <c r="K48" s="118">
        <f t="shared" si="3"/>
        <v>8.0000000000001315</v>
      </c>
      <c r="L48" s="118">
        <f t="shared" si="4"/>
        <v>1</v>
      </c>
      <c r="M48" s="119">
        <f t="shared" ca="1" si="5"/>
        <v>1103</v>
      </c>
      <c r="N48" s="118" t="str">
        <f t="shared" si="6"/>
        <v/>
      </c>
      <c r="O48" s="118">
        <f t="shared" si="7"/>
        <v>0.60499999999999787</v>
      </c>
      <c r="P48" s="120">
        <f t="shared" si="8"/>
        <v>0.42996834211900603</v>
      </c>
      <c r="Q48" s="118">
        <f t="shared" si="9"/>
        <v>8.000000000000132E-2</v>
      </c>
      <c r="R48" s="118">
        <f t="shared" si="10"/>
        <v>0.68499999999999917</v>
      </c>
      <c r="S48" s="120">
        <f t="shared" si="11"/>
        <v>0.50996834211900732</v>
      </c>
    </row>
    <row r="49" spans="1:19" x14ac:dyDescent="0.25">
      <c r="D49" s="106">
        <v>0.1</v>
      </c>
      <c r="F49" s="105">
        <v>0.51944444444444449</v>
      </c>
      <c r="H49" s="105">
        <v>0.5229166666666667</v>
      </c>
      <c r="I49" s="117" t="str">
        <f t="shared" si="1"/>
        <v/>
      </c>
      <c r="J49" s="118">
        <f t="shared" si="2"/>
        <v>46</v>
      </c>
      <c r="K49" s="118">
        <f t="shared" si="3"/>
        <v>4.9999999999999822</v>
      </c>
      <c r="L49" s="118">
        <f t="shared" si="4"/>
        <v>2</v>
      </c>
      <c r="M49" s="119">
        <f t="shared" ca="1" si="5"/>
        <v>1103</v>
      </c>
      <c r="N49" s="118" t="str">
        <f t="shared" si="6"/>
        <v/>
      </c>
      <c r="O49" s="118">
        <f t="shared" si="7"/>
        <v>2.5299999999999998</v>
      </c>
      <c r="P49" s="120">
        <f t="shared" si="8"/>
        <v>1.7980494306794859</v>
      </c>
      <c r="Q49" s="118">
        <f t="shared" si="9"/>
        <v>0.49999999999999822</v>
      </c>
      <c r="R49" s="118">
        <f t="shared" si="10"/>
        <v>3.029999999999998</v>
      </c>
      <c r="S49" s="120">
        <f t="shared" si="11"/>
        <v>2.2980494306794839</v>
      </c>
    </row>
    <row r="50" spans="1:19" x14ac:dyDescent="0.25">
      <c r="D50" s="106">
        <v>0.01</v>
      </c>
      <c r="F50" s="105">
        <v>0.52777777777777779</v>
      </c>
      <c r="H50" s="105">
        <v>0.55486111111111114</v>
      </c>
      <c r="I50" s="117" t="str">
        <f t="shared" si="1"/>
        <v/>
      </c>
      <c r="J50" s="118">
        <f t="shared" si="2"/>
        <v>65.999999999999929</v>
      </c>
      <c r="K50" s="118">
        <f t="shared" si="3"/>
        <v>39.000000000000021</v>
      </c>
      <c r="L50" s="118">
        <f t="shared" si="4"/>
        <v>3</v>
      </c>
      <c r="M50" s="119">
        <f t="shared" ca="1" si="5"/>
        <v>1103</v>
      </c>
      <c r="N50" s="118" t="str">
        <f t="shared" si="6"/>
        <v/>
      </c>
      <c r="O50" s="118">
        <f t="shared" si="7"/>
        <v>330.32999999999964</v>
      </c>
      <c r="P50" s="120">
        <f t="shared" si="8"/>
        <v>95.450621571097287</v>
      </c>
      <c r="Q50" s="118">
        <f t="shared" si="9"/>
        <v>0.39000000000000024</v>
      </c>
      <c r="R50" s="118">
        <f t="shared" si="10"/>
        <v>330.71999999999963</v>
      </c>
      <c r="S50" s="120">
        <f t="shared" si="11"/>
        <v>95.840621571097287</v>
      </c>
    </row>
    <row r="51" spans="1:19" x14ac:dyDescent="0.25">
      <c r="D51" s="106">
        <v>10</v>
      </c>
      <c r="F51" s="105">
        <v>0.57222222222222219</v>
      </c>
      <c r="H51" s="105">
        <v>0.60069444444444442</v>
      </c>
      <c r="I51" s="117">
        <f t="shared" si="1"/>
        <v>0.60416666666666663</v>
      </c>
      <c r="J51" s="118" t="str">
        <f t="shared" si="2"/>
        <v/>
      </c>
      <c r="K51" s="118">
        <f t="shared" si="3"/>
        <v>41.000000000000014</v>
      </c>
      <c r="L51" s="118">
        <f t="shared" si="4"/>
        <v>4</v>
      </c>
      <c r="M51" s="119">
        <f t="shared" ca="1" si="5"/>
        <v>1103</v>
      </c>
      <c r="N51" s="118">
        <f t="shared" ca="1" si="6"/>
        <v>206.99999999999991</v>
      </c>
      <c r="O51" s="118">
        <f t="shared" si="7"/>
        <v>25</v>
      </c>
      <c r="P51" s="120">
        <f t="shared" si="8"/>
        <v>3.1021051639523365</v>
      </c>
      <c r="Q51" s="118">
        <f t="shared" si="9"/>
        <v>410.00000000000011</v>
      </c>
      <c r="R51" s="118">
        <f t="shared" si="10"/>
        <v>435.00000000000011</v>
      </c>
      <c r="S51" s="120">
        <f t="shared" si="11"/>
        <v>413.10210516395244</v>
      </c>
    </row>
    <row r="52" spans="1:19" x14ac:dyDescent="0.25">
      <c r="A52" s="108">
        <v>35551</v>
      </c>
      <c r="B52" s="106">
        <v>1233</v>
      </c>
      <c r="D52" s="106">
        <v>0.01</v>
      </c>
      <c r="F52" s="105">
        <v>0.56805555555555554</v>
      </c>
      <c r="H52" s="105">
        <v>0.57152777777777775</v>
      </c>
      <c r="I52" s="117" t="str">
        <f t="shared" si="1"/>
        <v/>
      </c>
      <c r="J52" s="118">
        <f t="shared" si="2"/>
        <v>20.000000000000089</v>
      </c>
      <c r="K52" s="118">
        <f t="shared" si="3"/>
        <v>4.9999999999999822</v>
      </c>
      <c r="L52" s="118">
        <f t="shared" si="4"/>
        <v>1</v>
      </c>
      <c r="M52" s="119">
        <f t="shared" ca="1" si="5"/>
        <v>1233</v>
      </c>
      <c r="N52" s="118" t="str">
        <f t="shared" si="6"/>
        <v/>
      </c>
      <c r="O52" s="118">
        <f t="shared" si="7"/>
        <v>20.100000000000087</v>
      </c>
      <c r="P52" s="120">
        <f t="shared" si="8"/>
        <v>7.5119598636616329</v>
      </c>
      <c r="Q52" s="118">
        <f t="shared" si="9"/>
        <v>4.9999999999999822E-2</v>
      </c>
      <c r="R52" s="118">
        <f t="shared" si="10"/>
        <v>20.150000000000087</v>
      </c>
      <c r="S52" s="120">
        <f t="shared" si="11"/>
        <v>7.5619598636616328</v>
      </c>
    </row>
    <row r="53" spans="1:19" x14ac:dyDescent="0.25">
      <c r="D53" s="106">
        <v>2</v>
      </c>
      <c r="F53" s="105">
        <v>0.57777777777777783</v>
      </c>
      <c r="H53" s="105">
        <v>0.5854166666666667</v>
      </c>
      <c r="I53" s="117" t="str">
        <f t="shared" si="1"/>
        <v/>
      </c>
      <c r="J53" s="118">
        <f t="shared" si="2"/>
        <v>75.000000000000057</v>
      </c>
      <c r="K53" s="118">
        <f t="shared" si="3"/>
        <v>10.999999999999961</v>
      </c>
      <c r="L53" s="118">
        <f t="shared" si="4"/>
        <v>2</v>
      </c>
      <c r="M53" s="119">
        <f t="shared" ca="1" si="5"/>
        <v>1233</v>
      </c>
      <c r="N53" s="118" t="str">
        <f t="shared" si="6"/>
        <v/>
      </c>
      <c r="O53" s="118">
        <f t="shared" si="7"/>
        <v>450.00000000000034</v>
      </c>
      <c r="P53" s="120">
        <f t="shared" si="8"/>
        <v>372.80105338946686</v>
      </c>
      <c r="Q53" s="118">
        <f t="shared" si="9"/>
        <v>21.999999999999922</v>
      </c>
      <c r="R53" s="118">
        <f t="shared" si="10"/>
        <v>472.00000000000028</v>
      </c>
      <c r="S53" s="120">
        <f t="shared" si="11"/>
        <v>394.8010533894668</v>
      </c>
    </row>
    <row r="54" spans="1:19" x14ac:dyDescent="0.25">
      <c r="D54" s="106">
        <v>10</v>
      </c>
      <c r="F54" s="105">
        <v>0.58958333333333335</v>
      </c>
      <c r="H54" s="105">
        <v>0.63750000000000007</v>
      </c>
      <c r="I54" s="117">
        <f t="shared" si="1"/>
        <v>0.64097222222222228</v>
      </c>
      <c r="J54" s="118" t="str">
        <f t="shared" si="2"/>
        <v/>
      </c>
      <c r="K54" s="118">
        <f t="shared" si="3"/>
        <v>69.000000000000071</v>
      </c>
      <c r="L54" s="118">
        <f t="shared" si="4"/>
        <v>3</v>
      </c>
      <c r="M54" s="119">
        <f t="shared" ca="1" si="5"/>
        <v>1233</v>
      </c>
      <c r="N54" s="118">
        <f t="shared" ca="1" si="6"/>
        <v>170.00000000000003</v>
      </c>
      <c r="O54" s="118">
        <f t="shared" si="7"/>
        <v>25</v>
      </c>
      <c r="P54" s="120">
        <f t="shared" si="8"/>
        <v>3.1021051639523365</v>
      </c>
      <c r="Q54" s="118">
        <f t="shared" si="9"/>
        <v>690.00000000000068</v>
      </c>
      <c r="R54" s="118">
        <f t="shared" si="10"/>
        <v>715.00000000000068</v>
      </c>
      <c r="S54" s="120">
        <f t="shared" si="11"/>
        <v>693.10210516395307</v>
      </c>
    </row>
    <row r="55" spans="1:19" x14ac:dyDescent="0.25">
      <c r="A55" s="108">
        <v>35552</v>
      </c>
      <c r="B55" s="106">
        <v>937</v>
      </c>
      <c r="D55" s="106">
        <v>0.01</v>
      </c>
      <c r="F55" s="105">
        <v>0.43541666666666662</v>
      </c>
      <c r="H55" s="105">
        <v>0.4368055555555555</v>
      </c>
      <c r="I55" s="117" t="str">
        <f t="shared" si="1"/>
        <v/>
      </c>
      <c r="J55" s="118">
        <f t="shared" si="2"/>
        <v>41.000000000000014</v>
      </c>
      <c r="K55" s="118">
        <f t="shared" si="3"/>
        <v>1.9999999999999929</v>
      </c>
      <c r="L55" s="118">
        <f t="shared" si="4"/>
        <v>1</v>
      </c>
      <c r="M55" s="119">
        <f t="shared" ca="1" si="5"/>
        <v>937</v>
      </c>
      <c r="N55" s="118" t="str">
        <f t="shared" si="6"/>
        <v/>
      </c>
      <c r="O55" s="118">
        <f t="shared" si="7"/>
        <v>2.2550000000000008</v>
      </c>
      <c r="P55" s="120">
        <f t="shared" si="8"/>
        <v>1.6026092751708469</v>
      </c>
      <c r="Q55" s="118">
        <f t="shared" si="9"/>
        <v>1.9999999999999931E-2</v>
      </c>
      <c r="R55" s="118">
        <f t="shared" si="10"/>
        <v>2.2750000000000008</v>
      </c>
      <c r="S55" s="120">
        <f t="shared" si="11"/>
        <v>1.622609275170847</v>
      </c>
    </row>
    <row r="56" spans="1:19" x14ac:dyDescent="0.25">
      <c r="D56" s="106">
        <v>0.1</v>
      </c>
      <c r="F56" s="105">
        <v>0.44305555555555554</v>
      </c>
      <c r="H56" s="105">
        <v>0.46527777777777773</v>
      </c>
      <c r="I56" s="117" t="str">
        <f t="shared" si="1"/>
        <v/>
      </c>
      <c r="J56" s="118">
        <f t="shared" si="2"/>
        <v>36.000000000000114</v>
      </c>
      <c r="K56" s="118">
        <f t="shared" si="3"/>
        <v>31.999999999999964</v>
      </c>
      <c r="L56" s="118">
        <f t="shared" si="4"/>
        <v>2</v>
      </c>
      <c r="M56" s="119">
        <f t="shared" ca="1" si="5"/>
        <v>937</v>
      </c>
      <c r="N56" s="118" t="str">
        <f t="shared" si="6"/>
        <v/>
      </c>
      <c r="O56" s="118">
        <f t="shared" si="7"/>
        <v>1801.8000000000056</v>
      </c>
      <c r="P56" s="120">
        <f t="shared" si="8"/>
        <v>520.63297784158931</v>
      </c>
      <c r="Q56" s="118">
        <f t="shared" si="9"/>
        <v>3.1999999999999966</v>
      </c>
      <c r="R56" s="118">
        <f t="shared" si="10"/>
        <v>1805.0000000000057</v>
      </c>
      <c r="S56" s="120">
        <f t="shared" si="11"/>
        <v>523.83297784158935</v>
      </c>
    </row>
    <row r="57" spans="1:19" x14ac:dyDescent="0.25">
      <c r="D57" s="106">
        <v>100</v>
      </c>
      <c r="F57" s="105">
        <v>0.47638888888888892</v>
      </c>
      <c r="H57" s="105">
        <v>0.49027777777777781</v>
      </c>
      <c r="I57" s="117">
        <f t="shared" si="1"/>
        <v>0.49375000000000002</v>
      </c>
      <c r="J57" s="118" t="str">
        <f t="shared" si="2"/>
        <v/>
      </c>
      <c r="K57" s="118">
        <f t="shared" si="3"/>
        <v>20.000000000000007</v>
      </c>
      <c r="L57" s="118">
        <f t="shared" si="4"/>
        <v>3</v>
      </c>
      <c r="M57" s="119">
        <f t="shared" ca="1" si="5"/>
        <v>937</v>
      </c>
      <c r="N57" s="118">
        <f t="shared" ca="1" si="6"/>
        <v>134</v>
      </c>
      <c r="O57" s="118">
        <f t="shared" si="7"/>
        <v>250</v>
      </c>
      <c r="P57" s="120">
        <f t="shared" si="8"/>
        <v>27.143420404993254</v>
      </c>
      <c r="Q57" s="118">
        <f t="shared" si="9"/>
        <v>2000.0000000000007</v>
      </c>
      <c r="R57" s="118">
        <f t="shared" si="10"/>
        <v>2250.0000000000009</v>
      </c>
      <c r="S57" s="120">
        <f t="shared" si="11"/>
        <v>2027.143420404994</v>
      </c>
    </row>
    <row r="58" spans="1:19" x14ac:dyDescent="0.25">
      <c r="A58" s="108">
        <v>35556</v>
      </c>
      <c r="B58" s="106">
        <v>1106</v>
      </c>
      <c r="D58" s="106">
        <v>0.01</v>
      </c>
      <c r="F58" s="105">
        <v>0.51041666666666663</v>
      </c>
      <c r="H58" s="105">
        <v>0.51527777777777783</v>
      </c>
      <c r="I58" s="117" t="str">
        <f t="shared" si="1"/>
        <v/>
      </c>
      <c r="J58" s="118">
        <f t="shared" si="2"/>
        <v>24.999999999999911</v>
      </c>
      <c r="K58" s="118">
        <f t="shared" si="3"/>
        <v>7.000000000000135</v>
      </c>
      <c r="L58" s="118">
        <f t="shared" si="4"/>
        <v>1</v>
      </c>
      <c r="M58" s="119">
        <f t="shared" ca="1" si="5"/>
        <v>1106</v>
      </c>
      <c r="N58" s="118" t="str">
        <f t="shared" si="6"/>
        <v/>
      </c>
      <c r="O58" s="118">
        <f t="shared" si="7"/>
        <v>1250.1249999999957</v>
      </c>
      <c r="P58" s="120">
        <f t="shared" si="8"/>
        <v>271.40985413745267</v>
      </c>
      <c r="Q58" s="118">
        <f t="shared" si="9"/>
        <v>7.0000000000001353E-2</v>
      </c>
      <c r="R58" s="118">
        <f t="shared" si="10"/>
        <v>1250.1949999999956</v>
      </c>
      <c r="S58" s="120">
        <f t="shared" si="11"/>
        <v>271.47985413745266</v>
      </c>
    </row>
    <row r="59" spans="1:19" x14ac:dyDescent="0.25">
      <c r="D59" s="106">
        <v>100</v>
      </c>
      <c r="F59" s="105">
        <v>0.52847222222222223</v>
      </c>
      <c r="H59" s="105">
        <v>0.53263888888888888</v>
      </c>
      <c r="I59" s="117">
        <f t="shared" si="1"/>
        <v>0.53611111111111109</v>
      </c>
      <c r="J59" s="118" t="str">
        <f t="shared" si="2"/>
        <v/>
      </c>
      <c r="K59" s="118">
        <f t="shared" si="3"/>
        <v>5.9999999999999787</v>
      </c>
      <c r="L59" s="118">
        <f t="shared" si="4"/>
        <v>2</v>
      </c>
      <c r="M59" s="119">
        <f t="shared" ca="1" si="5"/>
        <v>1106</v>
      </c>
      <c r="N59" s="118">
        <f t="shared" ca="1" si="6"/>
        <v>106.00000000000003</v>
      </c>
      <c r="O59" s="118">
        <f t="shared" si="7"/>
        <v>250</v>
      </c>
      <c r="P59" s="120">
        <f t="shared" si="8"/>
        <v>27.143420404993254</v>
      </c>
      <c r="Q59" s="118">
        <f t="shared" si="9"/>
        <v>599.99999999999784</v>
      </c>
      <c r="R59" s="118">
        <f t="shared" si="10"/>
        <v>849.99999999999784</v>
      </c>
      <c r="S59" s="120">
        <f t="shared" si="11"/>
        <v>627.14342040499105</v>
      </c>
    </row>
    <row r="60" spans="1:19" x14ac:dyDescent="0.25">
      <c r="A60" s="108">
        <v>35557</v>
      </c>
      <c r="B60" s="106">
        <v>814</v>
      </c>
      <c r="D60" s="106">
        <v>0.01</v>
      </c>
      <c r="F60" s="105">
        <v>0.3972222222222222</v>
      </c>
      <c r="H60" s="105">
        <v>0.3979166666666667</v>
      </c>
      <c r="I60" s="117" t="str">
        <f t="shared" si="1"/>
        <v/>
      </c>
      <c r="J60" s="118">
        <f t="shared" si="2"/>
        <v>10.999999999999881</v>
      </c>
      <c r="K60" s="118">
        <f t="shared" si="3"/>
        <v>1.0000000000000764</v>
      </c>
      <c r="L60" s="118">
        <f t="shared" si="4"/>
        <v>1</v>
      </c>
      <c r="M60" s="119">
        <f t="shared" ca="1" si="5"/>
        <v>814</v>
      </c>
      <c r="N60" s="118" t="str">
        <f t="shared" si="6"/>
        <v/>
      </c>
      <c r="O60" s="118">
        <f t="shared" si="7"/>
        <v>0.60499999999999343</v>
      </c>
      <c r="P60" s="120">
        <f t="shared" si="8"/>
        <v>0.42996834211900292</v>
      </c>
      <c r="Q60" s="118">
        <f t="shared" si="9"/>
        <v>1.0000000000000763E-2</v>
      </c>
      <c r="R60" s="118">
        <f t="shared" si="10"/>
        <v>0.61499999999999422</v>
      </c>
      <c r="S60" s="120">
        <f t="shared" si="11"/>
        <v>0.43996834211900371</v>
      </c>
    </row>
    <row r="61" spans="1:19" x14ac:dyDescent="0.25">
      <c r="D61" s="106">
        <v>0.1</v>
      </c>
      <c r="F61" s="105">
        <v>0.40069444444444446</v>
      </c>
      <c r="H61" s="105">
        <v>0.4055555555555555</v>
      </c>
      <c r="I61" s="117" t="str">
        <f t="shared" si="1"/>
        <v/>
      </c>
      <c r="J61" s="118">
        <f t="shared" si="2"/>
        <v>21.000000000000085</v>
      </c>
      <c r="K61" s="118">
        <f t="shared" si="3"/>
        <v>6.9999999999998952</v>
      </c>
      <c r="L61" s="118">
        <f t="shared" si="4"/>
        <v>2</v>
      </c>
      <c r="M61" s="119">
        <f t="shared" ca="1" si="5"/>
        <v>814</v>
      </c>
      <c r="N61" s="118" t="str">
        <f t="shared" si="6"/>
        <v/>
      </c>
      <c r="O61" s="118">
        <f t="shared" si="7"/>
        <v>631.05000000000257</v>
      </c>
      <c r="P61" s="120">
        <f t="shared" si="8"/>
        <v>196.64151881087074</v>
      </c>
      <c r="Q61" s="118">
        <f t="shared" si="9"/>
        <v>0.69999999999998952</v>
      </c>
      <c r="R61" s="118">
        <f t="shared" si="10"/>
        <v>631.75000000000261</v>
      </c>
      <c r="S61" s="120">
        <f t="shared" si="11"/>
        <v>197.34151881087072</v>
      </c>
    </row>
    <row r="62" spans="1:19" x14ac:dyDescent="0.25">
      <c r="D62" s="106">
        <v>60</v>
      </c>
      <c r="F62" s="105">
        <v>0.41250000000000003</v>
      </c>
      <c r="H62" s="105">
        <v>0.4201388888888889</v>
      </c>
      <c r="I62" s="117">
        <f t="shared" si="1"/>
        <v>0.4236111111111111</v>
      </c>
      <c r="J62" s="118" t="str">
        <f t="shared" si="2"/>
        <v/>
      </c>
      <c r="K62" s="118">
        <f t="shared" si="3"/>
        <v>10.999999999999961</v>
      </c>
      <c r="L62" s="118">
        <f t="shared" si="4"/>
        <v>3</v>
      </c>
      <c r="M62" s="119">
        <f t="shared" ca="1" si="5"/>
        <v>814</v>
      </c>
      <c r="N62" s="118">
        <f t="shared" ca="1" si="6"/>
        <v>116.00000000000007</v>
      </c>
      <c r="O62" s="118">
        <f t="shared" si="7"/>
        <v>150</v>
      </c>
      <c r="P62" s="120">
        <f t="shared" si="8"/>
        <v>16.750563856528444</v>
      </c>
      <c r="Q62" s="118">
        <f t="shared" si="9"/>
        <v>659.99999999999761</v>
      </c>
      <c r="R62" s="118">
        <f t="shared" si="10"/>
        <v>809.99999999999761</v>
      </c>
      <c r="S62" s="120">
        <f t="shared" si="11"/>
        <v>676.75056385652601</v>
      </c>
    </row>
    <row r="63" spans="1:19" x14ac:dyDescent="0.25">
      <c r="A63" s="108">
        <v>35557</v>
      </c>
      <c r="B63" s="106">
        <v>1315</v>
      </c>
      <c r="D63" s="106">
        <v>0.01</v>
      </c>
      <c r="F63" s="105">
        <v>0.62986111111111109</v>
      </c>
      <c r="H63" s="105">
        <v>0.63263888888888886</v>
      </c>
      <c r="I63" s="117" t="str">
        <f t="shared" si="1"/>
        <v/>
      </c>
      <c r="J63" s="118">
        <f t="shared" si="2"/>
        <v>72.999999999999901</v>
      </c>
      <c r="K63" s="118">
        <f t="shared" si="3"/>
        <v>3.9999999999999858</v>
      </c>
      <c r="L63" s="118">
        <f t="shared" si="4"/>
        <v>1</v>
      </c>
      <c r="M63" s="119">
        <f t="shared" ca="1" si="5"/>
        <v>1315</v>
      </c>
      <c r="N63" s="118" t="str">
        <f t="shared" si="6"/>
        <v/>
      </c>
      <c r="O63" s="118">
        <f t="shared" si="7"/>
        <v>365.3649999999995</v>
      </c>
      <c r="P63" s="120">
        <f t="shared" si="8"/>
        <v>105.57417234378939</v>
      </c>
      <c r="Q63" s="118">
        <f t="shared" si="9"/>
        <v>3.9999999999999862E-2</v>
      </c>
      <c r="R63" s="118">
        <f t="shared" si="10"/>
        <v>365.40499999999952</v>
      </c>
      <c r="S63" s="120">
        <f t="shared" si="11"/>
        <v>105.61417234378939</v>
      </c>
    </row>
    <row r="64" spans="1:19" x14ac:dyDescent="0.25">
      <c r="D64" s="106">
        <v>10</v>
      </c>
      <c r="F64" s="105">
        <v>0.64236111111111105</v>
      </c>
      <c r="H64" s="105">
        <v>0.68333333333333324</v>
      </c>
      <c r="I64" s="117">
        <f t="shared" si="1"/>
        <v>0.68680555555555545</v>
      </c>
      <c r="J64" s="118" t="str">
        <f t="shared" si="2"/>
        <v/>
      </c>
      <c r="K64" s="118">
        <f t="shared" si="3"/>
        <v>58.99999999999995</v>
      </c>
      <c r="L64" s="118">
        <f t="shared" si="4"/>
        <v>2</v>
      </c>
      <c r="M64" s="119">
        <f t="shared" ca="1" si="5"/>
        <v>1315</v>
      </c>
      <c r="N64" s="118">
        <f t="shared" ca="1" si="6"/>
        <v>193.9999999999998</v>
      </c>
      <c r="O64" s="118">
        <f t="shared" si="7"/>
        <v>25</v>
      </c>
      <c r="P64" s="120">
        <f t="shared" si="8"/>
        <v>3.1021051639523365</v>
      </c>
      <c r="Q64" s="118">
        <f t="shared" si="9"/>
        <v>589.99999999999955</v>
      </c>
      <c r="R64" s="118">
        <f t="shared" si="10"/>
        <v>614.99999999999955</v>
      </c>
      <c r="S64" s="120">
        <f t="shared" si="11"/>
        <v>593.10210516395193</v>
      </c>
    </row>
    <row r="65" spans="1:19" x14ac:dyDescent="0.25">
      <c r="A65" s="108">
        <v>35558</v>
      </c>
      <c r="B65" s="106">
        <v>1251</v>
      </c>
      <c r="D65" s="106">
        <v>0.01</v>
      </c>
      <c r="F65" s="105">
        <v>0.57500000000000007</v>
      </c>
      <c r="H65" s="105">
        <v>0.57708333333333328</v>
      </c>
      <c r="I65" s="117" t="str">
        <f t="shared" si="1"/>
        <v/>
      </c>
      <c r="J65" s="118">
        <f t="shared" si="2"/>
        <v>144.99999999999997</v>
      </c>
      <c r="K65" s="118">
        <f t="shared" si="3"/>
        <v>2.9999999999998295</v>
      </c>
      <c r="L65" s="118">
        <f t="shared" si="4"/>
        <v>1</v>
      </c>
      <c r="M65" s="119">
        <f t="shared" ca="1" si="5"/>
        <v>1251</v>
      </c>
      <c r="N65" s="118" t="str">
        <f t="shared" si="6"/>
        <v/>
      </c>
      <c r="O65" s="118">
        <f t="shared" si="7"/>
        <v>7.9749999999999988</v>
      </c>
      <c r="P65" s="120">
        <f t="shared" si="8"/>
        <v>5.6677645097505538</v>
      </c>
      <c r="Q65" s="118">
        <f t="shared" si="9"/>
        <v>2.9999999999998295E-2</v>
      </c>
      <c r="R65" s="118">
        <f t="shared" si="10"/>
        <v>8.0049999999999972</v>
      </c>
      <c r="S65" s="120">
        <f t="shared" si="11"/>
        <v>5.6977645097505523</v>
      </c>
    </row>
    <row r="66" spans="1:19" x14ac:dyDescent="0.25">
      <c r="D66" s="106">
        <v>0.1</v>
      </c>
      <c r="F66" s="105">
        <v>0.58124999999999993</v>
      </c>
      <c r="H66" s="105">
        <v>0.6777777777777777</v>
      </c>
      <c r="I66" s="117">
        <f t="shared" si="1"/>
        <v>0.68124999999999991</v>
      </c>
      <c r="J66" s="118" t="str">
        <f t="shared" si="2"/>
        <v/>
      </c>
      <c r="K66" s="118">
        <f t="shared" si="3"/>
        <v>139</v>
      </c>
      <c r="L66" s="118">
        <f t="shared" si="4"/>
        <v>2</v>
      </c>
      <c r="M66" s="119">
        <f t="shared" ca="1" si="5"/>
        <v>1251</v>
      </c>
      <c r="N66" s="118">
        <f t="shared" ca="1" si="6"/>
        <v>209.99999999999989</v>
      </c>
      <c r="O66" s="118">
        <f t="shared" si="7"/>
        <v>0.25</v>
      </c>
      <c r="P66" s="120">
        <f t="shared" si="8"/>
        <v>4.342905372259271E-2</v>
      </c>
      <c r="Q66" s="118">
        <f t="shared" si="9"/>
        <v>13.9</v>
      </c>
      <c r="R66" s="118">
        <f t="shared" si="10"/>
        <v>14.15</v>
      </c>
      <c r="S66" s="120">
        <f t="shared" si="11"/>
        <v>13.943429053722593</v>
      </c>
    </row>
    <row r="67" spans="1:19" x14ac:dyDescent="0.25">
      <c r="A67" s="108">
        <v>35559</v>
      </c>
      <c r="B67" s="106">
        <v>830</v>
      </c>
      <c r="D67" s="106">
        <v>0.01</v>
      </c>
      <c r="F67" s="105">
        <v>0.39930555555555558</v>
      </c>
      <c r="H67" s="105">
        <v>0.40625</v>
      </c>
      <c r="I67" s="117" t="str">
        <f t="shared" ref="I67:I130" si="12">IF(OR(A68&lt;&gt;"",D68=""),H67+TIME(0,5,0),"")</f>
        <v/>
      </c>
      <c r="J67" s="118">
        <f t="shared" ref="J67:J130" si="13">IF(AND(OR(AND(A67&lt;&gt;"",A68=""),AND(A67="",A68="")),D68&lt;&gt;""),(H68-H67)*1440,"")</f>
        <v>43.999999999999922</v>
      </c>
      <c r="K67" s="118">
        <f t="shared" ref="K67:K130" si="14">(H67-F67)*1440</f>
        <v>9.9999999999999645</v>
      </c>
      <c r="L67" s="118">
        <f t="shared" ref="L67:L130" si="15">IF(A67&lt;&gt;"",1,L66+1)</f>
        <v>1</v>
      </c>
      <c r="M67" s="119">
        <f t="shared" ref="M67:M130" ca="1" si="16">OFFSET(B67,-L67+1,0)</f>
        <v>830</v>
      </c>
      <c r="N67" s="118" t="str">
        <f t="shared" ref="N67:N130" si="17">IF(I67&lt;&gt;"",(I67-VALUE(CONCATENATE(LEFT(M67,LEN(M67)-2),":",RIGHT(M67,2))))*1440,"")</f>
        <v/>
      </c>
      <c r="O67" s="118">
        <f t="shared" ref="O67:O130" si="18">IF(J67&lt;&gt;"",(D67+D68)*J67/2,D67*5/2)</f>
        <v>2.4199999999999959</v>
      </c>
      <c r="P67" s="120">
        <f t="shared" ref="P67:P130" si="19">IF(J67&lt;&gt;"",(D68-D67)*J67/LN((D68+0.000001)/(D67+0.000001)),-5*(D67-0.000001)/(LN(1/D67)-13.8155))</f>
        <v>1.7198733684760272</v>
      </c>
      <c r="Q67" s="118">
        <f t="shared" ref="Q67:Q130" si="20">(D67*K67)</f>
        <v>9.9999999999999645E-2</v>
      </c>
      <c r="R67" s="118">
        <f t="shared" ref="R67:R130" si="21">O67+Q67</f>
        <v>2.5199999999999956</v>
      </c>
      <c r="S67" s="120">
        <f t="shared" ref="S67:S130" si="22">P67+Q67</f>
        <v>1.8198733684760269</v>
      </c>
    </row>
    <row r="68" spans="1:19" x14ac:dyDescent="0.25">
      <c r="D68" s="106">
        <v>0.1</v>
      </c>
      <c r="F68" s="105">
        <v>0.40972222222222227</v>
      </c>
      <c r="H68" s="105">
        <v>0.4368055555555555</v>
      </c>
      <c r="I68" s="117" t="str">
        <f t="shared" si="12"/>
        <v/>
      </c>
      <c r="J68" s="118">
        <f t="shared" si="13"/>
        <v>46.000000000000078</v>
      </c>
      <c r="K68" s="118">
        <f t="shared" si="14"/>
        <v>38.999999999999858</v>
      </c>
      <c r="L68" s="118">
        <f t="shared" si="15"/>
        <v>2</v>
      </c>
      <c r="M68" s="119">
        <f t="shared" ca="1" si="16"/>
        <v>830</v>
      </c>
      <c r="N68" s="118" t="str">
        <f t="shared" si="17"/>
        <v/>
      </c>
      <c r="O68" s="118">
        <f t="shared" si="18"/>
        <v>2302.3000000000038</v>
      </c>
      <c r="P68" s="120">
        <f t="shared" si="19"/>
        <v>665.25324946425212</v>
      </c>
      <c r="Q68" s="118">
        <f t="shared" si="20"/>
        <v>3.8999999999999861</v>
      </c>
      <c r="R68" s="118">
        <f t="shared" si="21"/>
        <v>2306.2000000000039</v>
      </c>
      <c r="S68" s="120">
        <f t="shared" si="22"/>
        <v>669.1532494642521</v>
      </c>
    </row>
    <row r="69" spans="1:19" x14ac:dyDescent="0.25">
      <c r="D69" s="106">
        <v>100</v>
      </c>
      <c r="F69" s="105">
        <v>0.44375000000000003</v>
      </c>
      <c r="H69" s="105">
        <v>0.46875</v>
      </c>
      <c r="I69" s="117">
        <f t="shared" si="12"/>
        <v>0.47222222222222221</v>
      </c>
      <c r="J69" s="118" t="str">
        <f t="shared" si="13"/>
        <v/>
      </c>
      <c r="K69" s="118">
        <f t="shared" si="14"/>
        <v>35.99999999999995</v>
      </c>
      <c r="L69" s="118">
        <f t="shared" si="15"/>
        <v>3</v>
      </c>
      <c r="M69" s="119">
        <f t="shared" ca="1" si="16"/>
        <v>830</v>
      </c>
      <c r="N69" s="118">
        <f t="shared" ca="1" si="17"/>
        <v>169.99999999999994</v>
      </c>
      <c r="O69" s="118">
        <f t="shared" si="18"/>
        <v>250</v>
      </c>
      <c r="P69" s="120">
        <f t="shared" si="19"/>
        <v>27.143420404993254</v>
      </c>
      <c r="Q69" s="118">
        <f t="shared" si="20"/>
        <v>3599.999999999995</v>
      </c>
      <c r="R69" s="118">
        <f t="shared" si="21"/>
        <v>3849.999999999995</v>
      </c>
      <c r="S69" s="120">
        <f t="shared" si="22"/>
        <v>3627.1434204049883</v>
      </c>
    </row>
    <row r="70" spans="1:19" x14ac:dyDescent="0.25">
      <c r="A70" s="108">
        <v>35562</v>
      </c>
      <c r="B70" s="106">
        <v>1106</v>
      </c>
      <c r="D70" s="106">
        <v>0.01</v>
      </c>
      <c r="F70" s="105">
        <v>0.51180555555555551</v>
      </c>
      <c r="H70" s="105">
        <v>0.5180555555555556</v>
      </c>
      <c r="I70" s="117" t="str">
        <f t="shared" si="12"/>
        <v/>
      </c>
      <c r="J70" s="118">
        <f t="shared" si="13"/>
        <v>10.999999999999961</v>
      </c>
      <c r="K70" s="118">
        <f t="shared" si="14"/>
        <v>9.0000000000001279</v>
      </c>
      <c r="L70" s="118">
        <f t="shared" si="15"/>
        <v>1</v>
      </c>
      <c r="M70" s="119">
        <f t="shared" ca="1" si="16"/>
        <v>1106</v>
      </c>
      <c r="N70" s="118" t="str">
        <f t="shared" si="17"/>
        <v/>
      </c>
      <c r="O70" s="118">
        <f t="shared" si="18"/>
        <v>0.60499999999999787</v>
      </c>
      <c r="P70" s="120">
        <f t="shared" si="19"/>
        <v>0.42996834211900603</v>
      </c>
      <c r="Q70" s="118">
        <f t="shared" si="20"/>
        <v>9.0000000000001287E-2</v>
      </c>
      <c r="R70" s="118">
        <f t="shared" si="21"/>
        <v>0.69499999999999917</v>
      </c>
      <c r="S70" s="120">
        <f t="shared" si="22"/>
        <v>0.51996834211900733</v>
      </c>
    </row>
    <row r="71" spans="1:19" x14ac:dyDescent="0.25">
      <c r="D71" s="106">
        <v>0.1</v>
      </c>
      <c r="F71" s="105">
        <v>0.52222222222222225</v>
      </c>
      <c r="H71" s="105">
        <v>0.52569444444444446</v>
      </c>
      <c r="I71" s="117" t="str">
        <f t="shared" si="12"/>
        <v/>
      </c>
      <c r="J71" s="118">
        <f t="shared" si="13"/>
        <v>10.999999999999961</v>
      </c>
      <c r="K71" s="118">
        <f t="shared" si="14"/>
        <v>4.9999999999999822</v>
      </c>
      <c r="L71" s="118">
        <f t="shared" si="15"/>
        <v>2</v>
      </c>
      <c r="M71" s="119">
        <f t="shared" ca="1" si="16"/>
        <v>1106</v>
      </c>
      <c r="N71" s="118" t="str">
        <f t="shared" si="17"/>
        <v/>
      </c>
      <c r="O71" s="118">
        <f t="shared" si="18"/>
        <v>0.60499999999999787</v>
      </c>
      <c r="P71" s="120">
        <f t="shared" si="19"/>
        <v>0.42996834211900598</v>
      </c>
      <c r="Q71" s="118">
        <f t="shared" si="20"/>
        <v>0.49999999999999822</v>
      </c>
      <c r="R71" s="118">
        <f t="shared" si="21"/>
        <v>1.104999999999996</v>
      </c>
      <c r="S71" s="120">
        <f t="shared" si="22"/>
        <v>0.92996834211900414</v>
      </c>
    </row>
    <row r="72" spans="1:19" x14ac:dyDescent="0.25">
      <c r="D72" s="106">
        <v>0.01</v>
      </c>
      <c r="F72" s="105">
        <v>0.52986111111111112</v>
      </c>
      <c r="H72" s="105">
        <v>0.53333333333333333</v>
      </c>
      <c r="I72" s="117">
        <f t="shared" si="12"/>
        <v>0.53680555555555554</v>
      </c>
      <c r="J72" s="118" t="str">
        <f t="shared" si="13"/>
        <v/>
      </c>
      <c r="K72" s="118">
        <f t="shared" si="14"/>
        <v>4.9999999999999822</v>
      </c>
      <c r="L72" s="118">
        <f t="shared" si="15"/>
        <v>3</v>
      </c>
      <c r="M72" s="119">
        <f t="shared" ca="1" si="16"/>
        <v>1106</v>
      </c>
      <c r="N72" s="118">
        <f t="shared" ca="1" si="17"/>
        <v>107.00000000000001</v>
      </c>
      <c r="O72" s="118">
        <f t="shared" si="18"/>
        <v>2.5000000000000001E-2</v>
      </c>
      <c r="P72" s="120">
        <f t="shared" si="19"/>
        <v>5.4281443780592247E-3</v>
      </c>
      <c r="Q72" s="118">
        <f t="shared" si="20"/>
        <v>4.9999999999999822E-2</v>
      </c>
      <c r="R72" s="118">
        <f t="shared" si="21"/>
        <v>7.4999999999999817E-2</v>
      </c>
      <c r="S72" s="120">
        <f t="shared" si="22"/>
        <v>5.5428144378059048E-2</v>
      </c>
    </row>
    <row r="73" spans="1:19" x14ac:dyDescent="0.25">
      <c r="A73" s="108">
        <v>35562</v>
      </c>
      <c r="B73" s="106">
        <v>1333</v>
      </c>
      <c r="D73" s="106">
        <v>0.01</v>
      </c>
      <c r="F73" s="105">
        <v>0.58611111111111114</v>
      </c>
      <c r="H73" s="105">
        <v>0.58958333333333335</v>
      </c>
      <c r="I73" s="117" t="str">
        <f t="shared" si="12"/>
        <v/>
      </c>
      <c r="J73" s="118">
        <f t="shared" si="13"/>
        <v>62.999999999999936</v>
      </c>
      <c r="K73" s="118">
        <f t="shared" si="14"/>
        <v>4.9999999999999822</v>
      </c>
      <c r="L73" s="118">
        <f t="shared" si="15"/>
        <v>1</v>
      </c>
      <c r="M73" s="119">
        <f t="shared" ca="1" si="16"/>
        <v>1333</v>
      </c>
      <c r="N73" s="118" t="str">
        <f t="shared" si="17"/>
        <v/>
      </c>
      <c r="O73" s="118">
        <f t="shared" si="18"/>
        <v>3.4649999999999963</v>
      </c>
      <c r="P73" s="120">
        <f t="shared" si="19"/>
        <v>2.462545959408859</v>
      </c>
      <c r="Q73" s="118">
        <f t="shared" si="20"/>
        <v>4.9999999999999822E-2</v>
      </c>
      <c r="R73" s="118">
        <f t="shared" si="21"/>
        <v>3.5149999999999961</v>
      </c>
      <c r="S73" s="120">
        <f t="shared" si="22"/>
        <v>2.5125459594088588</v>
      </c>
    </row>
    <row r="74" spans="1:19" x14ac:dyDescent="0.25">
      <c r="D74" s="106">
        <v>0.1</v>
      </c>
      <c r="F74" s="105">
        <v>0.59375</v>
      </c>
      <c r="H74" s="105">
        <v>0.6333333333333333</v>
      </c>
      <c r="I74" s="117">
        <f t="shared" si="12"/>
        <v>0.63680555555555551</v>
      </c>
      <c r="J74" s="118" t="str">
        <f t="shared" si="13"/>
        <v/>
      </c>
      <c r="K74" s="118">
        <f t="shared" si="14"/>
        <v>56.999999999999957</v>
      </c>
      <c r="L74" s="118">
        <f t="shared" si="15"/>
        <v>2</v>
      </c>
      <c r="M74" s="119">
        <f t="shared" ca="1" si="16"/>
        <v>1333</v>
      </c>
      <c r="N74" s="118">
        <f t="shared" ca="1" si="17"/>
        <v>103.99999999999994</v>
      </c>
      <c r="O74" s="118">
        <f t="shared" si="18"/>
        <v>0.25</v>
      </c>
      <c r="P74" s="120">
        <f t="shared" si="19"/>
        <v>4.342905372259271E-2</v>
      </c>
      <c r="Q74" s="118">
        <f t="shared" si="20"/>
        <v>5.6999999999999957</v>
      </c>
      <c r="R74" s="118">
        <f t="shared" si="21"/>
        <v>5.9499999999999957</v>
      </c>
      <c r="S74" s="120">
        <f t="shared" si="22"/>
        <v>5.7434290537225881</v>
      </c>
    </row>
    <row r="75" spans="1:19" x14ac:dyDescent="0.25">
      <c r="A75" s="108">
        <v>35563</v>
      </c>
      <c r="B75" s="106">
        <v>1328</v>
      </c>
      <c r="D75" s="106">
        <v>0.01</v>
      </c>
      <c r="F75" s="105">
        <v>0.59097222222222223</v>
      </c>
      <c r="H75" s="105">
        <v>0.61736111111111114</v>
      </c>
      <c r="I75" s="117" t="str">
        <f t="shared" si="12"/>
        <v/>
      </c>
      <c r="J75" s="118">
        <f t="shared" si="13"/>
        <v>10.999999999999961</v>
      </c>
      <c r="K75" s="118">
        <f t="shared" si="14"/>
        <v>38.000000000000028</v>
      </c>
      <c r="L75" s="118">
        <f t="shared" si="15"/>
        <v>1</v>
      </c>
      <c r="M75" s="119">
        <f t="shared" ca="1" si="16"/>
        <v>1328</v>
      </c>
      <c r="N75" s="118" t="str">
        <f t="shared" si="17"/>
        <v/>
      </c>
      <c r="O75" s="118">
        <f t="shared" si="18"/>
        <v>0.60499999999999787</v>
      </c>
      <c r="P75" s="120">
        <f t="shared" si="19"/>
        <v>0.42996834211900603</v>
      </c>
      <c r="Q75" s="118">
        <f t="shared" si="20"/>
        <v>0.38000000000000028</v>
      </c>
      <c r="R75" s="118">
        <f t="shared" si="21"/>
        <v>0.9849999999999981</v>
      </c>
      <c r="S75" s="120">
        <f t="shared" si="22"/>
        <v>0.80996834211900626</v>
      </c>
    </row>
    <row r="76" spans="1:19" x14ac:dyDescent="0.25">
      <c r="D76" s="106">
        <v>0.1</v>
      </c>
      <c r="F76" s="105">
        <v>0.62152777777777779</v>
      </c>
      <c r="H76" s="105">
        <v>0.625</v>
      </c>
      <c r="I76" s="117" t="str">
        <f t="shared" si="12"/>
        <v/>
      </c>
      <c r="J76" s="118">
        <f t="shared" si="13"/>
        <v>11.999999999999957</v>
      </c>
      <c r="K76" s="118">
        <f t="shared" si="14"/>
        <v>4.9999999999999822</v>
      </c>
      <c r="L76" s="118">
        <f t="shared" si="15"/>
        <v>2</v>
      </c>
      <c r="M76" s="119">
        <f t="shared" ca="1" si="16"/>
        <v>1328</v>
      </c>
      <c r="N76" s="118" t="str">
        <f t="shared" si="17"/>
        <v/>
      </c>
      <c r="O76" s="118">
        <f t="shared" si="18"/>
        <v>0.6719999999999976</v>
      </c>
      <c r="P76" s="120">
        <f t="shared" si="19"/>
        <v>0.49806852086560405</v>
      </c>
      <c r="Q76" s="118">
        <f t="shared" si="20"/>
        <v>0.49999999999999822</v>
      </c>
      <c r="R76" s="118">
        <f t="shared" si="21"/>
        <v>1.1719999999999957</v>
      </c>
      <c r="S76" s="120">
        <f t="shared" si="22"/>
        <v>0.99806852086560227</v>
      </c>
    </row>
    <row r="77" spans="1:19" x14ac:dyDescent="0.25">
      <c r="D77" s="106">
        <v>1.2E-2</v>
      </c>
      <c r="F77" s="105">
        <v>0.63055555555555554</v>
      </c>
      <c r="H77" s="105">
        <v>0.6333333333333333</v>
      </c>
      <c r="I77" s="117">
        <f t="shared" si="12"/>
        <v>0.63680555555555551</v>
      </c>
      <c r="J77" s="118" t="str">
        <f t="shared" si="13"/>
        <v/>
      </c>
      <c r="K77" s="118">
        <f t="shared" si="14"/>
        <v>3.9999999999999858</v>
      </c>
      <c r="L77" s="118">
        <f t="shared" si="15"/>
        <v>3</v>
      </c>
      <c r="M77" s="119">
        <f t="shared" ca="1" si="16"/>
        <v>1328</v>
      </c>
      <c r="N77" s="118">
        <f t="shared" ca="1" si="17"/>
        <v>108.99999999999993</v>
      </c>
      <c r="O77" s="118">
        <f t="shared" si="18"/>
        <v>0.03</v>
      </c>
      <c r="P77" s="120">
        <f t="shared" si="19"/>
        <v>6.3874403117394323E-3</v>
      </c>
      <c r="Q77" s="118">
        <f t="shared" si="20"/>
        <v>4.7999999999999828E-2</v>
      </c>
      <c r="R77" s="118">
        <f t="shared" si="21"/>
        <v>7.7999999999999819E-2</v>
      </c>
      <c r="S77" s="120">
        <f t="shared" si="22"/>
        <v>5.4387440311739262E-2</v>
      </c>
    </row>
    <row r="78" spans="1:19" x14ac:dyDescent="0.25">
      <c r="A78" s="108">
        <v>35564</v>
      </c>
      <c r="B78" s="106">
        <v>1104</v>
      </c>
      <c r="D78" s="106">
        <v>0.01</v>
      </c>
      <c r="F78" s="105">
        <v>0.51666666666666672</v>
      </c>
      <c r="H78" s="105">
        <v>0.52013888888888882</v>
      </c>
      <c r="I78" s="117" t="str">
        <f t="shared" si="12"/>
        <v/>
      </c>
      <c r="J78" s="118">
        <f t="shared" si="13"/>
        <v>12.000000000000117</v>
      </c>
      <c r="K78" s="118">
        <f t="shared" si="14"/>
        <v>4.9999999999998224</v>
      </c>
      <c r="L78" s="118">
        <f t="shared" si="15"/>
        <v>1</v>
      </c>
      <c r="M78" s="119">
        <f t="shared" ca="1" si="16"/>
        <v>1104</v>
      </c>
      <c r="N78" s="118" t="str">
        <f t="shared" si="17"/>
        <v/>
      </c>
      <c r="O78" s="118">
        <f t="shared" si="18"/>
        <v>0.12000000000000118</v>
      </c>
      <c r="P78" s="120" t="e">
        <f t="shared" si="19"/>
        <v>#DIV/0!</v>
      </c>
      <c r="Q78" s="118">
        <f t="shared" si="20"/>
        <v>4.9999999999998226E-2</v>
      </c>
      <c r="R78" s="118">
        <f t="shared" si="21"/>
        <v>0.1699999999999994</v>
      </c>
      <c r="S78" s="120" t="e">
        <f t="shared" si="22"/>
        <v>#DIV/0!</v>
      </c>
    </row>
    <row r="79" spans="1:19" x14ac:dyDescent="0.25">
      <c r="D79" s="106">
        <v>0.01</v>
      </c>
      <c r="F79" s="105">
        <v>0.52361111111111114</v>
      </c>
      <c r="H79" s="105">
        <v>0.52847222222222223</v>
      </c>
      <c r="I79" s="117" t="str">
        <f t="shared" si="12"/>
        <v/>
      </c>
      <c r="J79" s="118">
        <f t="shared" si="13"/>
        <v>15.999999999999943</v>
      </c>
      <c r="K79" s="118">
        <f t="shared" si="14"/>
        <v>6.9999999999999751</v>
      </c>
      <c r="L79" s="118">
        <f t="shared" si="15"/>
        <v>2</v>
      </c>
      <c r="M79" s="119">
        <f t="shared" ca="1" si="16"/>
        <v>1104</v>
      </c>
      <c r="N79" s="118" t="str">
        <f t="shared" si="17"/>
        <v/>
      </c>
      <c r="O79" s="118">
        <f t="shared" si="18"/>
        <v>0.15999999999999945</v>
      </c>
      <c r="P79" s="120" t="e">
        <f t="shared" si="19"/>
        <v>#DIV/0!</v>
      </c>
      <c r="Q79" s="118">
        <f t="shared" si="20"/>
        <v>6.9999999999999757E-2</v>
      </c>
      <c r="R79" s="118">
        <f t="shared" si="21"/>
        <v>0.22999999999999921</v>
      </c>
      <c r="S79" s="120" t="e">
        <f t="shared" si="22"/>
        <v>#DIV/0!</v>
      </c>
    </row>
    <row r="80" spans="1:19" x14ac:dyDescent="0.25">
      <c r="D80" s="106">
        <v>0.01</v>
      </c>
      <c r="F80" s="105">
        <v>0.53194444444444444</v>
      </c>
      <c r="H80" s="105">
        <v>0.5395833333333333</v>
      </c>
      <c r="I80" s="117">
        <f t="shared" si="12"/>
        <v>0.54305555555555551</v>
      </c>
      <c r="J80" s="118" t="str">
        <f t="shared" si="13"/>
        <v/>
      </c>
      <c r="K80" s="118">
        <f t="shared" si="14"/>
        <v>10.999999999999961</v>
      </c>
      <c r="L80" s="118">
        <f t="shared" si="15"/>
        <v>3</v>
      </c>
      <c r="M80" s="119">
        <f t="shared" ca="1" si="16"/>
        <v>1104</v>
      </c>
      <c r="N80" s="118">
        <f t="shared" ca="1" si="17"/>
        <v>117.99999999999999</v>
      </c>
      <c r="O80" s="118">
        <f t="shared" si="18"/>
        <v>2.5000000000000001E-2</v>
      </c>
      <c r="P80" s="120">
        <f t="shared" si="19"/>
        <v>5.4281443780592247E-3</v>
      </c>
      <c r="Q80" s="118">
        <f t="shared" si="20"/>
        <v>0.10999999999999961</v>
      </c>
      <c r="R80" s="118">
        <f t="shared" si="21"/>
        <v>0.13499999999999962</v>
      </c>
      <c r="S80" s="120">
        <f t="shared" si="22"/>
        <v>0.11542814437805883</v>
      </c>
    </row>
    <row r="81" spans="1:19" x14ac:dyDescent="0.25">
      <c r="A81" s="108">
        <v>35570</v>
      </c>
      <c r="B81" s="106">
        <v>918</v>
      </c>
      <c r="D81" s="106">
        <v>0.01</v>
      </c>
      <c r="F81" s="105">
        <v>0.4152777777777778</v>
      </c>
      <c r="H81" s="105">
        <v>0.41944444444444445</v>
      </c>
      <c r="I81" s="117" t="str">
        <f t="shared" si="12"/>
        <v/>
      </c>
      <c r="J81" s="118">
        <f t="shared" si="13"/>
        <v>39.999999999999936</v>
      </c>
      <c r="K81" s="118">
        <f t="shared" si="14"/>
        <v>5.9999999999999787</v>
      </c>
      <c r="L81" s="118">
        <f t="shared" si="15"/>
        <v>1</v>
      </c>
      <c r="M81" s="119">
        <f t="shared" ca="1" si="16"/>
        <v>918</v>
      </c>
      <c r="N81" s="118" t="str">
        <f t="shared" si="17"/>
        <v/>
      </c>
      <c r="O81" s="118">
        <f t="shared" si="18"/>
        <v>2.1999999999999966</v>
      </c>
      <c r="P81" s="120">
        <f t="shared" si="19"/>
        <v>1.563521244069116</v>
      </c>
      <c r="Q81" s="118">
        <f t="shared" si="20"/>
        <v>5.999999999999979E-2</v>
      </c>
      <c r="R81" s="118">
        <f t="shared" si="21"/>
        <v>2.2599999999999962</v>
      </c>
      <c r="S81" s="120">
        <f t="shared" si="22"/>
        <v>1.6235212440691158</v>
      </c>
    </row>
    <row r="82" spans="1:19" x14ac:dyDescent="0.25">
      <c r="D82" s="106">
        <v>0.1</v>
      </c>
      <c r="F82" s="105">
        <v>0.42291666666666666</v>
      </c>
      <c r="H82" s="105">
        <v>0.44722222222222219</v>
      </c>
      <c r="I82" s="117" t="str">
        <f t="shared" si="12"/>
        <v/>
      </c>
      <c r="J82" s="118">
        <f t="shared" si="13"/>
        <v>47.000000000000071</v>
      </c>
      <c r="K82" s="118">
        <f t="shared" si="14"/>
        <v>34.999999999999957</v>
      </c>
      <c r="L82" s="118">
        <f t="shared" si="15"/>
        <v>2</v>
      </c>
      <c r="M82" s="119">
        <f t="shared" ca="1" si="16"/>
        <v>918</v>
      </c>
      <c r="N82" s="118" t="str">
        <f t="shared" si="17"/>
        <v/>
      </c>
      <c r="O82" s="118">
        <f t="shared" si="18"/>
        <v>942.3500000000015</v>
      </c>
      <c r="P82" s="120">
        <f t="shared" si="19"/>
        <v>312.99578047615296</v>
      </c>
      <c r="Q82" s="118">
        <f t="shared" si="20"/>
        <v>3.499999999999996</v>
      </c>
      <c r="R82" s="118">
        <f t="shared" si="21"/>
        <v>945.8500000000015</v>
      </c>
      <c r="S82" s="120">
        <f t="shared" si="22"/>
        <v>316.49578047615296</v>
      </c>
    </row>
    <row r="83" spans="1:19" x14ac:dyDescent="0.25">
      <c r="D83" s="106">
        <v>40</v>
      </c>
      <c r="F83" s="105">
        <v>0.45416666666666666</v>
      </c>
      <c r="H83" s="105">
        <v>0.47986111111111113</v>
      </c>
      <c r="I83" s="117">
        <f t="shared" si="12"/>
        <v>0.48333333333333334</v>
      </c>
      <c r="J83" s="118" t="str">
        <f t="shared" si="13"/>
        <v/>
      </c>
      <c r="K83" s="118">
        <f t="shared" si="14"/>
        <v>37.000000000000028</v>
      </c>
      <c r="L83" s="118">
        <f t="shared" si="15"/>
        <v>3</v>
      </c>
      <c r="M83" s="119">
        <f t="shared" ca="1" si="16"/>
        <v>918</v>
      </c>
      <c r="N83" s="118">
        <f t="shared" ca="1" si="17"/>
        <v>138</v>
      </c>
      <c r="O83" s="118">
        <f t="shared" si="18"/>
        <v>100</v>
      </c>
      <c r="P83" s="120">
        <f t="shared" si="19"/>
        <v>11.425711806824168</v>
      </c>
      <c r="Q83" s="118">
        <f t="shared" si="20"/>
        <v>1480.0000000000011</v>
      </c>
      <c r="R83" s="118">
        <f t="shared" si="21"/>
        <v>1580.0000000000011</v>
      </c>
      <c r="S83" s="120">
        <f t="shared" si="22"/>
        <v>1491.4257118068253</v>
      </c>
    </row>
    <row r="84" spans="1:19" x14ac:dyDescent="0.25">
      <c r="A84" s="108">
        <v>35571</v>
      </c>
      <c r="B84" s="106">
        <v>859</v>
      </c>
      <c r="D84" s="106">
        <v>0.01</v>
      </c>
      <c r="F84" s="105">
        <v>0.42222222222222222</v>
      </c>
      <c r="H84" s="105">
        <v>0.42499999999999999</v>
      </c>
      <c r="I84" s="117" t="str">
        <f t="shared" si="12"/>
        <v/>
      </c>
      <c r="J84" s="118">
        <f t="shared" si="13"/>
        <v>20.000000000000007</v>
      </c>
      <c r="K84" s="118">
        <f t="shared" si="14"/>
        <v>3.9999999999999858</v>
      </c>
      <c r="L84" s="118">
        <f t="shared" si="15"/>
        <v>1</v>
      </c>
      <c r="M84" s="119">
        <f t="shared" ca="1" si="16"/>
        <v>859</v>
      </c>
      <c r="N84" s="118" t="str">
        <f t="shared" si="17"/>
        <v/>
      </c>
      <c r="O84" s="118">
        <f t="shared" si="18"/>
        <v>1.1000000000000003</v>
      </c>
      <c r="P84" s="120">
        <f t="shared" si="19"/>
        <v>0.78176062203455954</v>
      </c>
      <c r="Q84" s="118">
        <f t="shared" si="20"/>
        <v>3.9999999999999862E-2</v>
      </c>
      <c r="R84" s="118">
        <f t="shared" si="21"/>
        <v>1.1400000000000001</v>
      </c>
      <c r="S84" s="120">
        <f t="shared" si="22"/>
        <v>0.82176062203455935</v>
      </c>
    </row>
    <row r="85" spans="1:19" x14ac:dyDescent="0.25">
      <c r="D85" s="106">
        <v>0.1</v>
      </c>
      <c r="F85" s="105">
        <v>0.43055555555555558</v>
      </c>
      <c r="H85" s="105">
        <v>0.43888888888888888</v>
      </c>
      <c r="I85" s="117" t="str">
        <f t="shared" si="12"/>
        <v/>
      </c>
      <c r="J85" s="118">
        <f t="shared" si="13"/>
        <v>21.000000000000007</v>
      </c>
      <c r="K85" s="118">
        <f t="shared" si="14"/>
        <v>11.999999999999957</v>
      </c>
      <c r="L85" s="118">
        <f t="shared" si="15"/>
        <v>2</v>
      </c>
      <c r="M85" s="119">
        <f t="shared" ca="1" si="16"/>
        <v>859</v>
      </c>
      <c r="N85" s="118" t="str">
        <f t="shared" si="17"/>
        <v/>
      </c>
      <c r="O85" s="118">
        <f t="shared" si="18"/>
        <v>1051.0500000000004</v>
      </c>
      <c r="P85" s="120">
        <f t="shared" si="19"/>
        <v>303.70257040759299</v>
      </c>
      <c r="Q85" s="118">
        <f t="shared" si="20"/>
        <v>1.1999999999999957</v>
      </c>
      <c r="R85" s="118">
        <f t="shared" si="21"/>
        <v>1052.2500000000005</v>
      </c>
      <c r="S85" s="120">
        <f t="shared" si="22"/>
        <v>304.90257040759298</v>
      </c>
    </row>
    <row r="86" spans="1:19" x14ac:dyDescent="0.25">
      <c r="D86" s="106">
        <v>100</v>
      </c>
      <c r="F86" s="105">
        <v>0.45069444444444445</v>
      </c>
      <c r="H86" s="105">
        <v>0.45347222222222222</v>
      </c>
      <c r="I86" s="117">
        <f t="shared" si="12"/>
        <v>0.45694444444444443</v>
      </c>
      <c r="J86" s="118" t="str">
        <f t="shared" si="13"/>
        <v/>
      </c>
      <c r="K86" s="118">
        <f t="shared" si="14"/>
        <v>3.9999999999999858</v>
      </c>
      <c r="L86" s="118">
        <f t="shared" si="15"/>
        <v>3</v>
      </c>
      <c r="M86" s="119">
        <f t="shared" ca="1" si="16"/>
        <v>859</v>
      </c>
      <c r="N86" s="118">
        <f t="shared" ca="1" si="17"/>
        <v>119.00000000000006</v>
      </c>
      <c r="O86" s="118">
        <f t="shared" si="18"/>
        <v>250</v>
      </c>
      <c r="P86" s="120">
        <f t="shared" si="19"/>
        <v>27.143420404993254</v>
      </c>
      <c r="Q86" s="118">
        <f t="shared" si="20"/>
        <v>399.99999999999858</v>
      </c>
      <c r="R86" s="118">
        <f t="shared" si="21"/>
        <v>649.99999999999864</v>
      </c>
      <c r="S86" s="120">
        <f t="shared" si="22"/>
        <v>427.14342040499184</v>
      </c>
    </row>
    <row r="87" spans="1:19" x14ac:dyDescent="0.25">
      <c r="A87" s="108">
        <v>35590</v>
      </c>
      <c r="B87" s="106">
        <v>905</v>
      </c>
      <c r="D87" s="106">
        <v>0.01</v>
      </c>
      <c r="F87" s="105">
        <v>0.41041666666666665</v>
      </c>
      <c r="H87" s="105">
        <v>0.41250000000000003</v>
      </c>
      <c r="I87" s="117" t="str">
        <f t="shared" si="12"/>
        <v/>
      </c>
      <c r="J87" s="118">
        <f t="shared" si="13"/>
        <v>56.999999999999957</v>
      </c>
      <c r="K87" s="118">
        <f t="shared" si="14"/>
        <v>3.0000000000000693</v>
      </c>
      <c r="L87" s="118">
        <f t="shared" si="15"/>
        <v>1</v>
      </c>
      <c r="M87" s="119">
        <f t="shared" ca="1" si="16"/>
        <v>905</v>
      </c>
      <c r="N87" s="118" t="str">
        <f t="shared" si="17"/>
        <v/>
      </c>
      <c r="O87" s="118">
        <f t="shared" si="18"/>
        <v>3.1349999999999976</v>
      </c>
      <c r="P87" s="120">
        <f t="shared" si="19"/>
        <v>2.2280177727984918</v>
      </c>
      <c r="Q87" s="118">
        <f t="shared" si="20"/>
        <v>3.0000000000000693E-2</v>
      </c>
      <c r="R87" s="118">
        <f t="shared" si="21"/>
        <v>3.1649999999999983</v>
      </c>
      <c r="S87" s="120">
        <f t="shared" si="22"/>
        <v>2.2580177727984925</v>
      </c>
    </row>
    <row r="88" spans="1:19" x14ac:dyDescent="0.25">
      <c r="D88" s="106">
        <v>0.1</v>
      </c>
      <c r="F88" s="105">
        <v>0.4152777777777778</v>
      </c>
      <c r="H88" s="105">
        <v>0.45208333333333334</v>
      </c>
      <c r="I88" s="117" t="str">
        <f t="shared" si="12"/>
        <v/>
      </c>
      <c r="J88" s="118">
        <f t="shared" si="13"/>
        <v>22</v>
      </c>
      <c r="K88" s="118">
        <f t="shared" si="14"/>
        <v>52.999999999999972</v>
      </c>
      <c r="L88" s="118">
        <f t="shared" si="15"/>
        <v>2</v>
      </c>
      <c r="M88" s="119">
        <f t="shared" ca="1" si="16"/>
        <v>905</v>
      </c>
      <c r="N88" s="118" t="str">
        <f t="shared" si="17"/>
        <v/>
      </c>
      <c r="O88" s="118">
        <f t="shared" si="18"/>
        <v>661.1</v>
      </c>
      <c r="P88" s="120">
        <f t="shared" si="19"/>
        <v>206.0054006590066</v>
      </c>
      <c r="Q88" s="118">
        <f t="shared" si="20"/>
        <v>5.2999999999999972</v>
      </c>
      <c r="R88" s="118">
        <f t="shared" si="21"/>
        <v>666.4</v>
      </c>
      <c r="S88" s="120">
        <f t="shared" si="22"/>
        <v>211.30540065900658</v>
      </c>
    </row>
    <row r="89" spans="1:19" x14ac:dyDescent="0.25">
      <c r="D89" s="106">
        <v>60</v>
      </c>
      <c r="F89" s="105">
        <v>0.45833333333333331</v>
      </c>
      <c r="H89" s="105">
        <v>0.46736111111111112</v>
      </c>
      <c r="I89" s="117" t="str">
        <f t="shared" si="12"/>
        <v/>
      </c>
      <c r="J89" s="118">
        <f t="shared" si="13"/>
        <v>19.000000000000014</v>
      </c>
      <c r="K89" s="118">
        <f t="shared" si="14"/>
        <v>13.000000000000034</v>
      </c>
      <c r="L89" s="118">
        <f t="shared" si="15"/>
        <v>3</v>
      </c>
      <c r="M89" s="119">
        <f t="shared" ca="1" si="16"/>
        <v>905</v>
      </c>
      <c r="N89" s="118" t="str">
        <f t="shared" si="17"/>
        <v/>
      </c>
      <c r="O89" s="118">
        <f t="shared" si="18"/>
        <v>570.95000000000039</v>
      </c>
      <c r="P89" s="120">
        <f t="shared" si="19"/>
        <v>177.91375511459674</v>
      </c>
      <c r="Q89" s="118">
        <f t="shared" si="20"/>
        <v>780.00000000000205</v>
      </c>
      <c r="R89" s="118">
        <f t="shared" si="21"/>
        <v>1350.9500000000025</v>
      </c>
      <c r="S89" s="120">
        <f t="shared" si="22"/>
        <v>957.91375511459876</v>
      </c>
    </row>
    <row r="90" spans="1:19" x14ac:dyDescent="0.25">
      <c r="D90" s="106">
        <v>0.1</v>
      </c>
      <c r="F90" s="105">
        <v>0.47430555555555554</v>
      </c>
      <c r="H90" s="105">
        <v>0.48055555555555557</v>
      </c>
      <c r="I90" s="117">
        <f t="shared" si="12"/>
        <v>0.48402777777777778</v>
      </c>
      <c r="J90" s="118" t="str">
        <f t="shared" si="13"/>
        <v/>
      </c>
      <c r="K90" s="118">
        <f t="shared" si="14"/>
        <v>9.000000000000048</v>
      </c>
      <c r="L90" s="118">
        <f t="shared" si="15"/>
        <v>4</v>
      </c>
      <c r="M90" s="119">
        <f t="shared" ca="1" si="16"/>
        <v>905</v>
      </c>
      <c r="N90" s="118">
        <f t="shared" ca="1" si="17"/>
        <v>151.99999999999994</v>
      </c>
      <c r="O90" s="118">
        <f t="shared" si="18"/>
        <v>0.25</v>
      </c>
      <c r="P90" s="120">
        <f t="shared" si="19"/>
        <v>4.342905372259271E-2</v>
      </c>
      <c r="Q90" s="118">
        <f t="shared" si="20"/>
        <v>0.9000000000000048</v>
      </c>
      <c r="R90" s="118">
        <f t="shared" si="21"/>
        <v>1.1500000000000048</v>
      </c>
      <c r="S90" s="120">
        <f t="shared" si="22"/>
        <v>0.94342905372259755</v>
      </c>
    </row>
    <row r="91" spans="1:19" x14ac:dyDescent="0.25">
      <c r="A91" s="108">
        <v>35597</v>
      </c>
      <c r="B91" s="106">
        <v>906</v>
      </c>
      <c r="D91" s="106">
        <v>0.01</v>
      </c>
      <c r="F91" s="105">
        <v>0.42569444444444443</v>
      </c>
      <c r="H91" s="105">
        <v>0.42708333333333331</v>
      </c>
      <c r="I91" s="117" t="str">
        <f t="shared" si="12"/>
        <v/>
      </c>
      <c r="J91" s="118">
        <f t="shared" si="13"/>
        <v>43.000000000000007</v>
      </c>
      <c r="K91" s="118">
        <f t="shared" si="14"/>
        <v>1.9999999999999929</v>
      </c>
      <c r="L91" s="118">
        <f t="shared" si="15"/>
        <v>1</v>
      </c>
      <c r="M91" s="119">
        <f t="shared" ca="1" si="16"/>
        <v>906</v>
      </c>
      <c r="N91" s="118" t="str">
        <f t="shared" si="17"/>
        <v/>
      </c>
      <c r="O91" s="118">
        <f t="shared" si="18"/>
        <v>2.3650000000000002</v>
      </c>
      <c r="P91" s="120">
        <f t="shared" si="19"/>
        <v>1.6807853373743027</v>
      </c>
      <c r="Q91" s="118">
        <f t="shared" si="20"/>
        <v>1.9999999999999931E-2</v>
      </c>
      <c r="R91" s="118">
        <f t="shared" si="21"/>
        <v>2.3850000000000002</v>
      </c>
      <c r="S91" s="120">
        <f t="shared" si="22"/>
        <v>1.7007853373743027</v>
      </c>
    </row>
    <row r="92" spans="1:19" x14ac:dyDescent="0.25">
      <c r="D92" s="106">
        <v>0.1</v>
      </c>
      <c r="F92" s="105">
        <v>0.43194444444444446</v>
      </c>
      <c r="H92" s="105">
        <v>0.45694444444444443</v>
      </c>
      <c r="I92" s="117" t="str">
        <f t="shared" si="12"/>
        <v/>
      </c>
      <c r="J92" s="118">
        <f t="shared" si="13"/>
        <v>28.00000000000006</v>
      </c>
      <c r="K92" s="118">
        <f t="shared" si="14"/>
        <v>35.99999999999995</v>
      </c>
      <c r="L92" s="118">
        <f t="shared" si="15"/>
        <v>2</v>
      </c>
      <c r="M92" s="119">
        <f t="shared" ca="1" si="16"/>
        <v>906</v>
      </c>
      <c r="N92" s="118" t="str">
        <f t="shared" si="17"/>
        <v/>
      </c>
      <c r="O92" s="118">
        <f t="shared" si="18"/>
        <v>701.40000000000157</v>
      </c>
      <c r="P92" s="120">
        <f t="shared" si="19"/>
        <v>224.82547919663281</v>
      </c>
      <c r="Q92" s="118">
        <f t="shared" si="20"/>
        <v>3.5999999999999952</v>
      </c>
      <c r="R92" s="118">
        <f t="shared" si="21"/>
        <v>705.00000000000159</v>
      </c>
      <c r="S92" s="120">
        <f t="shared" si="22"/>
        <v>228.42547919663281</v>
      </c>
    </row>
    <row r="93" spans="1:19" x14ac:dyDescent="0.25">
      <c r="D93" s="106">
        <v>50</v>
      </c>
      <c r="F93" s="105">
        <v>0.46458333333333335</v>
      </c>
      <c r="H93" s="105">
        <v>0.47638888888888892</v>
      </c>
      <c r="I93" s="117" t="str">
        <f t="shared" si="12"/>
        <v/>
      </c>
      <c r="J93" s="118">
        <f t="shared" si="13"/>
        <v>26.999999999999904</v>
      </c>
      <c r="K93" s="118">
        <f t="shared" si="14"/>
        <v>17.000000000000021</v>
      </c>
      <c r="L93" s="118">
        <f t="shared" si="15"/>
        <v>3</v>
      </c>
      <c r="M93" s="119">
        <f t="shared" ca="1" si="16"/>
        <v>906</v>
      </c>
      <c r="N93" s="118" t="str">
        <f t="shared" si="17"/>
        <v/>
      </c>
      <c r="O93" s="118">
        <f t="shared" si="18"/>
        <v>676.34999999999764</v>
      </c>
      <c r="P93" s="120">
        <f t="shared" si="19"/>
        <v>216.79599779675183</v>
      </c>
      <c r="Q93" s="118">
        <f t="shared" si="20"/>
        <v>850.00000000000102</v>
      </c>
      <c r="R93" s="118">
        <f t="shared" si="21"/>
        <v>1526.3499999999985</v>
      </c>
      <c r="S93" s="120">
        <f t="shared" si="22"/>
        <v>1066.7959977967528</v>
      </c>
    </row>
    <row r="94" spans="1:19" x14ac:dyDescent="0.25">
      <c r="D94" s="106">
        <v>0.1</v>
      </c>
      <c r="F94" s="105">
        <v>0.48680555555555555</v>
      </c>
      <c r="H94" s="105">
        <v>0.49513888888888885</v>
      </c>
      <c r="I94" s="117">
        <f t="shared" si="12"/>
        <v>0.49861111111111106</v>
      </c>
      <c r="J94" s="118" t="str">
        <f t="shared" si="13"/>
        <v/>
      </c>
      <c r="K94" s="118">
        <f t="shared" si="14"/>
        <v>11.999999999999957</v>
      </c>
      <c r="L94" s="118">
        <f t="shared" si="15"/>
        <v>4</v>
      </c>
      <c r="M94" s="119">
        <f t="shared" ca="1" si="16"/>
        <v>906</v>
      </c>
      <c r="N94" s="118">
        <f t="shared" ca="1" si="17"/>
        <v>171.99999999999994</v>
      </c>
      <c r="O94" s="118">
        <f t="shared" si="18"/>
        <v>0.25</v>
      </c>
      <c r="P94" s="120">
        <f t="shared" si="19"/>
        <v>4.342905372259271E-2</v>
      </c>
      <c r="Q94" s="118">
        <f t="shared" si="20"/>
        <v>1.1999999999999957</v>
      </c>
      <c r="R94" s="118">
        <f t="shared" si="21"/>
        <v>1.4499999999999957</v>
      </c>
      <c r="S94" s="120">
        <f t="shared" si="22"/>
        <v>1.2434290537225885</v>
      </c>
    </row>
    <row r="95" spans="1:19" x14ac:dyDescent="0.25">
      <c r="A95" s="108">
        <v>35604</v>
      </c>
      <c r="B95" s="106">
        <v>920</v>
      </c>
      <c r="D95" s="106">
        <v>1.2E-2</v>
      </c>
      <c r="F95" s="105">
        <v>0.41388888888888892</v>
      </c>
      <c r="H95" s="105">
        <v>0.4236111111111111</v>
      </c>
      <c r="I95" s="117" t="str">
        <f t="shared" si="12"/>
        <v/>
      </c>
      <c r="J95" s="118">
        <f t="shared" si="13"/>
        <v>42.000000000000014</v>
      </c>
      <c r="K95" s="118">
        <f t="shared" si="14"/>
        <v>13.99999999999995</v>
      </c>
      <c r="L95" s="118">
        <f t="shared" si="15"/>
        <v>1</v>
      </c>
      <c r="M95" s="119">
        <f t="shared" ca="1" si="16"/>
        <v>920</v>
      </c>
      <c r="N95" s="118" t="str">
        <f t="shared" si="17"/>
        <v/>
      </c>
      <c r="O95" s="118">
        <f t="shared" si="18"/>
        <v>2.3520000000000008</v>
      </c>
      <c r="P95" s="120">
        <f t="shared" si="19"/>
        <v>1.7432398230296211</v>
      </c>
      <c r="Q95" s="118">
        <f t="shared" si="20"/>
        <v>0.1679999999999994</v>
      </c>
      <c r="R95" s="118">
        <f t="shared" si="21"/>
        <v>2.52</v>
      </c>
      <c r="S95" s="120">
        <f t="shared" si="22"/>
        <v>1.9112398230296206</v>
      </c>
    </row>
    <row r="96" spans="1:19" x14ac:dyDescent="0.25">
      <c r="D96" s="106">
        <v>0.1</v>
      </c>
      <c r="F96" s="105">
        <v>0.42708333333333331</v>
      </c>
      <c r="H96" s="105">
        <v>0.45277777777777778</v>
      </c>
      <c r="I96" s="117" t="str">
        <f t="shared" si="12"/>
        <v/>
      </c>
      <c r="J96" s="118">
        <f t="shared" si="13"/>
        <v>34.000000000000043</v>
      </c>
      <c r="K96" s="118">
        <f t="shared" si="14"/>
        <v>37.000000000000028</v>
      </c>
      <c r="L96" s="118">
        <f t="shared" si="15"/>
        <v>2</v>
      </c>
      <c r="M96" s="119">
        <f t="shared" ca="1" si="16"/>
        <v>920</v>
      </c>
      <c r="N96" s="118" t="str">
        <f t="shared" si="17"/>
        <v/>
      </c>
      <c r="O96" s="118">
        <f t="shared" si="18"/>
        <v>1021.7000000000013</v>
      </c>
      <c r="P96" s="120">
        <f t="shared" si="19"/>
        <v>318.37198283664696</v>
      </c>
      <c r="Q96" s="118">
        <f t="shared" si="20"/>
        <v>3.7000000000000028</v>
      </c>
      <c r="R96" s="118">
        <f t="shared" si="21"/>
        <v>1025.4000000000012</v>
      </c>
      <c r="S96" s="120">
        <f t="shared" si="22"/>
        <v>322.07198283664695</v>
      </c>
    </row>
    <row r="97" spans="1:19" x14ac:dyDescent="0.25">
      <c r="D97" s="106">
        <v>60</v>
      </c>
      <c r="F97" s="105">
        <v>0.4604166666666667</v>
      </c>
      <c r="H97" s="105">
        <v>0.47638888888888892</v>
      </c>
      <c r="I97" s="117" t="str">
        <f t="shared" si="12"/>
        <v/>
      </c>
      <c r="J97" s="118">
        <f t="shared" si="13"/>
        <v>20.000000000000007</v>
      </c>
      <c r="K97" s="118">
        <f t="shared" si="14"/>
        <v>23</v>
      </c>
      <c r="L97" s="118">
        <f t="shared" si="15"/>
        <v>3</v>
      </c>
      <c r="M97" s="119">
        <f t="shared" ca="1" si="16"/>
        <v>920</v>
      </c>
      <c r="N97" s="118" t="str">
        <f t="shared" si="17"/>
        <v/>
      </c>
      <c r="O97" s="118">
        <f t="shared" si="18"/>
        <v>601.00000000000023</v>
      </c>
      <c r="P97" s="120">
        <f t="shared" si="19"/>
        <v>187.27763696273334</v>
      </c>
      <c r="Q97" s="118">
        <f t="shared" si="20"/>
        <v>1380</v>
      </c>
      <c r="R97" s="118">
        <f t="shared" si="21"/>
        <v>1981.0000000000002</v>
      </c>
      <c r="S97" s="120">
        <f t="shared" si="22"/>
        <v>1567.2776369627334</v>
      </c>
    </row>
    <row r="98" spans="1:19" x14ac:dyDescent="0.25">
      <c r="D98" s="106">
        <v>0.1</v>
      </c>
      <c r="F98" s="105">
        <v>0.48333333333333334</v>
      </c>
      <c r="H98" s="105">
        <v>0.49027777777777781</v>
      </c>
      <c r="I98" s="117">
        <f t="shared" si="12"/>
        <v>0.49375000000000002</v>
      </c>
      <c r="J98" s="118" t="str">
        <f t="shared" si="13"/>
        <v/>
      </c>
      <c r="K98" s="118">
        <f t="shared" si="14"/>
        <v>10.000000000000044</v>
      </c>
      <c r="L98" s="118">
        <f t="shared" si="15"/>
        <v>4</v>
      </c>
      <c r="M98" s="119">
        <f t="shared" ca="1" si="16"/>
        <v>920</v>
      </c>
      <c r="N98" s="118">
        <f t="shared" ca="1" si="17"/>
        <v>151.00000000000003</v>
      </c>
      <c r="O98" s="118">
        <f t="shared" si="18"/>
        <v>0.25</v>
      </c>
      <c r="P98" s="120">
        <f t="shared" si="19"/>
        <v>4.342905372259271E-2</v>
      </c>
      <c r="Q98" s="118">
        <f t="shared" si="20"/>
        <v>1.0000000000000044</v>
      </c>
      <c r="R98" s="118">
        <f t="shared" si="21"/>
        <v>1.2500000000000044</v>
      </c>
      <c r="S98" s="120">
        <f t="shared" si="22"/>
        <v>1.0434290537225972</v>
      </c>
    </row>
    <row r="99" spans="1:19" x14ac:dyDescent="0.25">
      <c r="A99" s="108">
        <v>35606</v>
      </c>
      <c r="B99" s="106">
        <v>937</v>
      </c>
      <c r="D99" s="106">
        <v>0.01</v>
      </c>
      <c r="F99" s="105">
        <v>0.42499999999999999</v>
      </c>
      <c r="H99" s="105">
        <v>0.42708333333333331</v>
      </c>
      <c r="I99" s="117" t="str">
        <f t="shared" si="12"/>
        <v/>
      </c>
      <c r="J99" s="118">
        <f t="shared" si="13"/>
        <v>68</v>
      </c>
      <c r="K99" s="118">
        <f t="shared" si="14"/>
        <v>2.9999999999999893</v>
      </c>
      <c r="L99" s="118">
        <f t="shared" si="15"/>
        <v>1</v>
      </c>
      <c r="M99" s="119">
        <f t="shared" ca="1" si="16"/>
        <v>937</v>
      </c>
      <c r="N99" s="118" t="str">
        <f t="shared" si="17"/>
        <v/>
      </c>
      <c r="O99" s="118">
        <f t="shared" si="18"/>
        <v>3400.34</v>
      </c>
      <c r="P99" s="120">
        <f t="shared" si="19"/>
        <v>738.23480325387391</v>
      </c>
      <c r="Q99" s="118">
        <f t="shared" si="20"/>
        <v>2.9999999999999895E-2</v>
      </c>
      <c r="R99" s="118">
        <f t="shared" si="21"/>
        <v>3400.3700000000003</v>
      </c>
      <c r="S99" s="120">
        <f t="shared" si="22"/>
        <v>738.26480325387388</v>
      </c>
    </row>
    <row r="100" spans="1:19" x14ac:dyDescent="0.25">
      <c r="D100" s="106">
        <v>100</v>
      </c>
      <c r="F100" s="105">
        <v>0.4368055555555555</v>
      </c>
      <c r="H100" s="105">
        <v>0.47430555555555554</v>
      </c>
      <c r="I100" s="117">
        <f t="shared" si="12"/>
        <v>0.47777777777777775</v>
      </c>
      <c r="J100" s="118" t="str">
        <f t="shared" si="13"/>
        <v/>
      </c>
      <c r="K100" s="118">
        <f t="shared" si="14"/>
        <v>54.00000000000005</v>
      </c>
      <c r="L100" s="118">
        <f t="shared" si="15"/>
        <v>2</v>
      </c>
      <c r="M100" s="119">
        <f t="shared" ca="1" si="16"/>
        <v>937</v>
      </c>
      <c r="N100" s="118">
        <f t="shared" ca="1" si="17"/>
        <v>110.99999999999993</v>
      </c>
      <c r="O100" s="118">
        <f t="shared" si="18"/>
        <v>250</v>
      </c>
      <c r="P100" s="120">
        <f t="shared" si="19"/>
        <v>27.143420404993254</v>
      </c>
      <c r="Q100" s="118">
        <f t="shared" si="20"/>
        <v>5400.0000000000045</v>
      </c>
      <c r="R100" s="118">
        <f t="shared" si="21"/>
        <v>5650.0000000000045</v>
      </c>
      <c r="S100" s="120">
        <f t="shared" si="22"/>
        <v>5427.1434204049974</v>
      </c>
    </row>
    <row r="101" spans="1:19" x14ac:dyDescent="0.25">
      <c r="A101" s="108">
        <v>35608</v>
      </c>
      <c r="B101" s="106">
        <v>758</v>
      </c>
      <c r="D101" s="106">
        <v>0.01</v>
      </c>
      <c r="F101" s="105">
        <v>0.36527777777777781</v>
      </c>
      <c r="H101" s="105">
        <v>0.3666666666666667</v>
      </c>
      <c r="I101" s="117" t="str">
        <f t="shared" si="12"/>
        <v/>
      </c>
      <c r="J101" s="118">
        <f t="shared" si="13"/>
        <v>49.999999999999901</v>
      </c>
      <c r="K101" s="118">
        <f t="shared" si="14"/>
        <v>1.9999999999999929</v>
      </c>
      <c r="L101" s="118">
        <f t="shared" si="15"/>
        <v>1</v>
      </c>
      <c r="M101" s="119">
        <f t="shared" ca="1" si="16"/>
        <v>758</v>
      </c>
      <c r="N101" s="118" t="str">
        <f t="shared" si="17"/>
        <v/>
      </c>
      <c r="O101" s="118">
        <f t="shared" si="18"/>
        <v>2500.249999999995</v>
      </c>
      <c r="P101" s="120">
        <f t="shared" si="19"/>
        <v>542.81970827490625</v>
      </c>
      <c r="Q101" s="118">
        <f t="shared" si="20"/>
        <v>1.9999999999999931E-2</v>
      </c>
      <c r="R101" s="118">
        <f t="shared" si="21"/>
        <v>2500.269999999995</v>
      </c>
      <c r="S101" s="120">
        <f t="shared" si="22"/>
        <v>542.83970827490623</v>
      </c>
    </row>
    <row r="102" spans="1:19" x14ac:dyDescent="0.25">
      <c r="D102" s="106">
        <v>100</v>
      </c>
      <c r="F102" s="105">
        <v>0.37916666666666665</v>
      </c>
      <c r="H102" s="105">
        <v>0.40138888888888885</v>
      </c>
      <c r="I102" s="117">
        <f t="shared" si="12"/>
        <v>0.40486111111111106</v>
      </c>
      <c r="J102" s="118" t="str">
        <f t="shared" si="13"/>
        <v/>
      </c>
      <c r="K102" s="118">
        <f t="shared" si="14"/>
        <v>31.999999999999964</v>
      </c>
      <c r="L102" s="118">
        <f t="shared" si="15"/>
        <v>2</v>
      </c>
      <c r="M102" s="119">
        <f t="shared" ca="1" si="16"/>
        <v>758</v>
      </c>
      <c r="N102" s="118">
        <f t="shared" ca="1" si="17"/>
        <v>104.99999999999994</v>
      </c>
      <c r="O102" s="118">
        <f t="shared" si="18"/>
        <v>250</v>
      </c>
      <c r="P102" s="120">
        <f t="shared" si="19"/>
        <v>27.143420404993254</v>
      </c>
      <c r="Q102" s="118">
        <f t="shared" si="20"/>
        <v>3199.9999999999964</v>
      </c>
      <c r="R102" s="118">
        <f t="shared" si="21"/>
        <v>3449.9999999999964</v>
      </c>
      <c r="S102" s="120">
        <f t="shared" si="22"/>
        <v>3227.1434204049897</v>
      </c>
    </row>
    <row r="103" spans="1:19" x14ac:dyDescent="0.25">
      <c r="A103" s="108">
        <v>35621</v>
      </c>
      <c r="B103" s="106">
        <v>831</v>
      </c>
      <c r="D103" s="106">
        <v>0.01</v>
      </c>
      <c r="F103" s="105">
        <v>0.43333333333333335</v>
      </c>
      <c r="H103" s="105">
        <v>0.43611111111111112</v>
      </c>
      <c r="I103" s="117">
        <f t="shared" si="12"/>
        <v>0.43958333333333333</v>
      </c>
      <c r="J103" s="118" t="str">
        <f t="shared" si="13"/>
        <v/>
      </c>
      <c r="K103" s="118">
        <f t="shared" si="14"/>
        <v>3.9999999999999858</v>
      </c>
      <c r="L103" s="118">
        <f t="shared" si="15"/>
        <v>1</v>
      </c>
      <c r="M103" s="119">
        <f t="shared" ca="1" si="16"/>
        <v>831</v>
      </c>
      <c r="N103" s="118">
        <f t="shared" ca="1" si="17"/>
        <v>121.99999999999997</v>
      </c>
      <c r="O103" s="118">
        <f t="shared" si="18"/>
        <v>2.5000000000000001E-2</v>
      </c>
      <c r="P103" s="120">
        <f t="shared" si="19"/>
        <v>5.4281443780592247E-3</v>
      </c>
      <c r="Q103" s="118">
        <f t="shared" si="20"/>
        <v>3.9999999999999862E-2</v>
      </c>
      <c r="R103" s="118">
        <f t="shared" si="21"/>
        <v>6.4999999999999863E-2</v>
      </c>
      <c r="S103" s="120">
        <f t="shared" si="22"/>
        <v>4.5428144378059088E-2</v>
      </c>
    </row>
    <row r="104" spans="1:19" x14ac:dyDescent="0.25">
      <c r="A104" s="108">
        <v>35626</v>
      </c>
      <c r="B104" s="106">
        <v>1302</v>
      </c>
      <c r="D104" s="106">
        <v>0.01</v>
      </c>
      <c r="F104" s="105">
        <v>0.5756944444444444</v>
      </c>
      <c r="H104" s="105">
        <v>0.57708333333333328</v>
      </c>
      <c r="I104" s="117" t="str">
        <f t="shared" si="12"/>
        <v/>
      </c>
      <c r="J104" s="118">
        <f t="shared" si="13"/>
        <v>69.000000000000071</v>
      </c>
      <c r="K104" s="118">
        <f t="shared" si="14"/>
        <v>1.9999999999999929</v>
      </c>
      <c r="L104" s="118">
        <f t="shared" si="15"/>
        <v>1</v>
      </c>
      <c r="M104" s="119">
        <f t="shared" ca="1" si="16"/>
        <v>1302</v>
      </c>
      <c r="N104" s="118" t="str">
        <f t="shared" si="17"/>
        <v/>
      </c>
      <c r="O104" s="118">
        <f t="shared" si="18"/>
        <v>1380.3450000000014</v>
      </c>
      <c r="P104" s="120">
        <f t="shared" si="19"/>
        <v>332.68950376523929</v>
      </c>
      <c r="Q104" s="118">
        <f t="shared" si="20"/>
        <v>1.9999999999999931E-2</v>
      </c>
      <c r="R104" s="118">
        <f t="shared" si="21"/>
        <v>1380.3650000000014</v>
      </c>
      <c r="S104" s="120">
        <f t="shared" si="22"/>
        <v>332.70950376523928</v>
      </c>
    </row>
    <row r="105" spans="1:19" x14ac:dyDescent="0.25">
      <c r="D105" s="106">
        <v>40</v>
      </c>
      <c r="F105" s="105">
        <v>0.58333333333333337</v>
      </c>
      <c r="H105" s="105">
        <v>0.625</v>
      </c>
      <c r="I105" s="117">
        <f t="shared" si="12"/>
        <v>0.62847222222222221</v>
      </c>
      <c r="J105" s="118" t="str">
        <f t="shared" si="13"/>
        <v/>
      </c>
      <c r="K105" s="118">
        <f t="shared" si="14"/>
        <v>59.999999999999943</v>
      </c>
      <c r="L105" s="118">
        <f t="shared" si="15"/>
        <v>2</v>
      </c>
      <c r="M105" s="119">
        <f t="shared" ca="1" si="16"/>
        <v>1302</v>
      </c>
      <c r="N105" s="118">
        <f t="shared" ca="1" si="17"/>
        <v>123.00000000000004</v>
      </c>
      <c r="O105" s="118">
        <f t="shared" si="18"/>
        <v>100</v>
      </c>
      <c r="P105" s="120">
        <f t="shared" si="19"/>
        <v>11.425711806824168</v>
      </c>
      <c r="Q105" s="118">
        <f t="shared" si="20"/>
        <v>2399.9999999999977</v>
      </c>
      <c r="R105" s="118">
        <f t="shared" si="21"/>
        <v>2499.9999999999977</v>
      </c>
      <c r="S105" s="120">
        <f t="shared" si="22"/>
        <v>2411.4257118068217</v>
      </c>
    </row>
    <row r="106" spans="1:19" x14ac:dyDescent="0.25">
      <c r="A106" s="108">
        <v>35628</v>
      </c>
      <c r="B106" s="106">
        <v>1312</v>
      </c>
      <c r="D106" s="106">
        <v>0.01</v>
      </c>
      <c r="F106" s="105">
        <v>0.57847222222222217</v>
      </c>
      <c r="H106" s="105">
        <v>0.57986111111111105</v>
      </c>
      <c r="I106" s="117" t="str">
        <f t="shared" si="12"/>
        <v/>
      </c>
      <c r="J106" s="118">
        <f t="shared" si="13"/>
        <v>20.000000000000089</v>
      </c>
      <c r="K106" s="118">
        <f t="shared" si="14"/>
        <v>1.9999999999999929</v>
      </c>
      <c r="L106" s="118">
        <f t="shared" si="15"/>
        <v>1</v>
      </c>
      <c r="M106" s="119">
        <f t="shared" ca="1" si="16"/>
        <v>1312</v>
      </c>
      <c r="N106" s="118" t="str">
        <f t="shared" si="17"/>
        <v/>
      </c>
      <c r="O106" s="118">
        <f t="shared" si="18"/>
        <v>400.10000000000178</v>
      </c>
      <c r="P106" s="120">
        <f t="shared" si="19"/>
        <v>96.431740221808823</v>
      </c>
      <c r="Q106" s="118">
        <f t="shared" si="20"/>
        <v>1.9999999999999931E-2</v>
      </c>
      <c r="R106" s="118">
        <f t="shared" si="21"/>
        <v>400.12000000000177</v>
      </c>
      <c r="S106" s="120">
        <f t="shared" si="22"/>
        <v>96.451740221808819</v>
      </c>
    </row>
    <row r="107" spans="1:19" x14ac:dyDescent="0.25">
      <c r="D107" s="106">
        <v>40</v>
      </c>
      <c r="F107" s="105">
        <v>0.58888888888888891</v>
      </c>
      <c r="H107" s="105">
        <v>0.59375</v>
      </c>
      <c r="I107" s="117" t="str">
        <f t="shared" si="12"/>
        <v/>
      </c>
      <c r="J107" s="118">
        <f t="shared" si="13"/>
        <v>6.9999999999999751</v>
      </c>
      <c r="K107" s="118">
        <f t="shared" si="14"/>
        <v>6.9999999999999751</v>
      </c>
      <c r="L107" s="118">
        <f t="shared" si="15"/>
        <v>2</v>
      </c>
      <c r="M107" s="119">
        <f t="shared" ca="1" si="16"/>
        <v>1312</v>
      </c>
      <c r="N107" s="118" t="str">
        <f t="shared" si="17"/>
        <v/>
      </c>
      <c r="O107" s="118">
        <f t="shared" si="18"/>
        <v>489.99999999999824</v>
      </c>
      <c r="P107" s="120">
        <f t="shared" si="19"/>
        <v>458.36980803733485</v>
      </c>
      <c r="Q107" s="118">
        <f t="shared" si="20"/>
        <v>279.99999999999898</v>
      </c>
      <c r="R107" s="118">
        <f t="shared" si="21"/>
        <v>769.99999999999727</v>
      </c>
      <c r="S107" s="120">
        <f t="shared" si="22"/>
        <v>738.36980803733377</v>
      </c>
    </row>
    <row r="108" spans="1:19" x14ac:dyDescent="0.25">
      <c r="D108" s="106">
        <v>100</v>
      </c>
      <c r="F108" s="105">
        <v>0.59583333333333333</v>
      </c>
      <c r="H108" s="105">
        <v>0.59861111111111109</v>
      </c>
      <c r="I108" s="117" t="str">
        <f t="shared" si="12"/>
        <v/>
      </c>
      <c r="J108" s="118">
        <f t="shared" si="13"/>
        <v>17.999999999999936</v>
      </c>
      <c r="K108" s="118">
        <f t="shared" si="14"/>
        <v>3.9999999999999858</v>
      </c>
      <c r="L108" s="118">
        <f t="shared" si="15"/>
        <v>3</v>
      </c>
      <c r="M108" s="119">
        <f t="shared" ca="1" si="16"/>
        <v>1312</v>
      </c>
      <c r="N108" s="118" t="str">
        <f t="shared" si="17"/>
        <v/>
      </c>
      <c r="O108" s="118">
        <f t="shared" si="18"/>
        <v>2699.9999999999905</v>
      </c>
      <c r="P108" s="120">
        <f t="shared" si="19"/>
        <v>2596.8510923324457</v>
      </c>
      <c r="Q108" s="118">
        <f t="shared" si="20"/>
        <v>399.99999999999858</v>
      </c>
      <c r="R108" s="118">
        <f t="shared" si="21"/>
        <v>3099.9999999999891</v>
      </c>
      <c r="S108" s="120">
        <f t="shared" si="22"/>
        <v>2996.8510923324443</v>
      </c>
    </row>
    <row r="109" spans="1:19" x14ac:dyDescent="0.25">
      <c r="D109" s="106">
        <v>200</v>
      </c>
      <c r="F109" s="105">
        <v>0.60069444444444442</v>
      </c>
      <c r="H109" s="105">
        <v>0.61111111111111105</v>
      </c>
      <c r="I109" s="117">
        <f t="shared" si="12"/>
        <v>0.61458333333333326</v>
      </c>
      <c r="J109" s="118" t="str">
        <f t="shared" si="13"/>
        <v/>
      </c>
      <c r="K109" s="118">
        <f t="shared" si="14"/>
        <v>14.999999999999947</v>
      </c>
      <c r="L109" s="118">
        <f t="shared" si="15"/>
        <v>4</v>
      </c>
      <c r="M109" s="119">
        <f t="shared" ca="1" si="16"/>
        <v>1312</v>
      </c>
      <c r="N109" s="118">
        <f t="shared" ca="1" si="17"/>
        <v>92.999999999999986</v>
      </c>
      <c r="O109" s="118">
        <f t="shared" si="18"/>
        <v>500</v>
      </c>
      <c r="P109" s="120">
        <f t="shared" si="19"/>
        <v>52.318172546220183</v>
      </c>
      <c r="Q109" s="118">
        <f t="shared" si="20"/>
        <v>2999.9999999999895</v>
      </c>
      <c r="R109" s="118">
        <f t="shared" si="21"/>
        <v>3499.9999999999895</v>
      </c>
      <c r="S109" s="120">
        <f t="shared" si="22"/>
        <v>3052.3181725462096</v>
      </c>
    </row>
    <row r="110" spans="1:19" x14ac:dyDescent="0.25">
      <c r="A110" s="108">
        <v>35633</v>
      </c>
      <c r="B110" s="106">
        <v>1214</v>
      </c>
      <c r="D110" s="106">
        <v>0.01</v>
      </c>
      <c r="F110" s="105">
        <v>0.54375000000000007</v>
      </c>
      <c r="H110" s="105">
        <v>0.54513888888888895</v>
      </c>
      <c r="I110" s="117" t="str">
        <f t="shared" si="12"/>
        <v/>
      </c>
      <c r="J110" s="118">
        <f t="shared" si="13"/>
        <v>34.999999999999872</v>
      </c>
      <c r="K110" s="118">
        <f t="shared" si="14"/>
        <v>1.9999999999999929</v>
      </c>
      <c r="L110" s="118">
        <f t="shared" si="15"/>
        <v>1</v>
      </c>
      <c r="M110" s="119">
        <f t="shared" ca="1" si="16"/>
        <v>1214</v>
      </c>
      <c r="N110" s="118" t="str">
        <f t="shared" si="17"/>
        <v/>
      </c>
      <c r="O110" s="118">
        <f t="shared" si="18"/>
        <v>1.9249999999999929</v>
      </c>
      <c r="P110" s="120">
        <f t="shared" si="19"/>
        <v>1.3680810885604737</v>
      </c>
      <c r="Q110" s="118">
        <f t="shared" si="20"/>
        <v>1.9999999999999931E-2</v>
      </c>
      <c r="R110" s="118">
        <f t="shared" si="21"/>
        <v>1.944999999999993</v>
      </c>
      <c r="S110" s="120">
        <f t="shared" si="22"/>
        <v>1.3880810885604737</v>
      </c>
    </row>
    <row r="111" spans="1:19" x14ac:dyDescent="0.25">
      <c r="D111" s="106">
        <v>0.1</v>
      </c>
      <c r="F111" s="105">
        <v>0.55138888888888882</v>
      </c>
      <c r="H111" s="105">
        <v>0.56944444444444442</v>
      </c>
      <c r="I111" s="117" t="str">
        <f t="shared" si="12"/>
        <v/>
      </c>
      <c r="J111" s="118">
        <f t="shared" si="13"/>
        <v>18.999999999999932</v>
      </c>
      <c r="K111" s="118">
        <f t="shared" si="14"/>
        <v>26.000000000000068</v>
      </c>
      <c r="L111" s="118">
        <f t="shared" si="15"/>
        <v>2</v>
      </c>
      <c r="M111" s="119">
        <f t="shared" ca="1" si="16"/>
        <v>1214</v>
      </c>
      <c r="N111" s="118" t="str">
        <f t="shared" si="17"/>
        <v/>
      </c>
      <c r="O111" s="118">
        <f t="shared" si="18"/>
        <v>19.949999999999928</v>
      </c>
      <c r="P111" s="120">
        <f t="shared" si="19"/>
        <v>12.050514259225475</v>
      </c>
      <c r="Q111" s="118">
        <f t="shared" si="20"/>
        <v>2.6000000000000068</v>
      </c>
      <c r="R111" s="118">
        <f t="shared" si="21"/>
        <v>22.549999999999933</v>
      </c>
      <c r="S111" s="120">
        <f t="shared" si="22"/>
        <v>14.650514259225481</v>
      </c>
    </row>
    <row r="112" spans="1:19" x14ac:dyDescent="0.25">
      <c r="D112" s="106">
        <v>2</v>
      </c>
      <c r="F112" s="105">
        <v>0.5756944444444444</v>
      </c>
      <c r="H112" s="105">
        <v>0.58263888888888882</v>
      </c>
      <c r="I112" s="117" t="str">
        <f t="shared" si="12"/>
        <v/>
      </c>
      <c r="J112" s="118">
        <f t="shared" si="13"/>
        <v>23.000000000000078</v>
      </c>
      <c r="K112" s="118">
        <f t="shared" si="14"/>
        <v>9.9999999999999645</v>
      </c>
      <c r="L112" s="118">
        <f t="shared" si="15"/>
        <v>3</v>
      </c>
      <c r="M112" s="119">
        <f t="shared" ca="1" si="16"/>
        <v>1214</v>
      </c>
      <c r="N112" s="118" t="str">
        <f t="shared" si="17"/>
        <v/>
      </c>
      <c r="O112" s="118">
        <f t="shared" si="18"/>
        <v>1173.0000000000041</v>
      </c>
      <c r="P112" s="120">
        <f t="shared" si="19"/>
        <v>576.17255297244878</v>
      </c>
      <c r="Q112" s="118">
        <f t="shared" si="20"/>
        <v>19.999999999999929</v>
      </c>
      <c r="R112" s="118">
        <f t="shared" si="21"/>
        <v>1193.0000000000041</v>
      </c>
      <c r="S112" s="120">
        <f t="shared" si="22"/>
        <v>596.17255297244867</v>
      </c>
    </row>
    <row r="113" spans="1:19" x14ac:dyDescent="0.25">
      <c r="D113" s="106">
        <v>100</v>
      </c>
      <c r="F113" s="105">
        <v>0.59027777777777779</v>
      </c>
      <c r="H113" s="105">
        <v>0.59861111111111109</v>
      </c>
      <c r="I113" s="117">
        <f t="shared" si="12"/>
        <v>0.6020833333333333</v>
      </c>
      <c r="J113" s="118" t="str">
        <f t="shared" si="13"/>
        <v/>
      </c>
      <c r="K113" s="118">
        <f t="shared" si="14"/>
        <v>11.999999999999957</v>
      </c>
      <c r="L113" s="118">
        <f t="shared" si="15"/>
        <v>4</v>
      </c>
      <c r="M113" s="119">
        <f t="shared" ca="1" si="16"/>
        <v>1214</v>
      </c>
      <c r="N113" s="118">
        <f t="shared" ca="1" si="17"/>
        <v>133</v>
      </c>
      <c r="O113" s="118">
        <f t="shared" si="18"/>
        <v>250</v>
      </c>
      <c r="P113" s="120">
        <f t="shared" si="19"/>
        <v>27.143420404993254</v>
      </c>
      <c r="Q113" s="118">
        <f t="shared" si="20"/>
        <v>1199.9999999999957</v>
      </c>
      <c r="R113" s="118">
        <f t="shared" si="21"/>
        <v>1449.9999999999957</v>
      </c>
      <c r="S113" s="120">
        <f t="shared" si="22"/>
        <v>1227.143420404989</v>
      </c>
    </row>
    <row r="114" spans="1:19" x14ac:dyDescent="0.25">
      <c r="A114" s="108">
        <v>35634</v>
      </c>
      <c r="B114" s="106">
        <v>927</v>
      </c>
      <c r="D114" s="106">
        <v>0.01</v>
      </c>
      <c r="F114" s="105">
        <v>0.42569444444444443</v>
      </c>
      <c r="H114" s="105">
        <v>0.42708333333333331</v>
      </c>
      <c r="I114" s="117" t="str">
        <f t="shared" si="12"/>
        <v/>
      </c>
      <c r="J114" s="118">
        <f t="shared" si="13"/>
        <v>68</v>
      </c>
      <c r="K114" s="118">
        <f t="shared" si="14"/>
        <v>1.9999999999999929</v>
      </c>
      <c r="L114" s="118">
        <f t="shared" si="15"/>
        <v>1</v>
      </c>
      <c r="M114" s="119">
        <f t="shared" ca="1" si="16"/>
        <v>927</v>
      </c>
      <c r="N114" s="118" t="str">
        <f t="shared" si="17"/>
        <v/>
      </c>
      <c r="O114" s="118">
        <f t="shared" si="18"/>
        <v>2720.34</v>
      </c>
      <c r="P114" s="120">
        <f t="shared" si="19"/>
        <v>605.23660732164126</v>
      </c>
      <c r="Q114" s="118">
        <f t="shared" si="20"/>
        <v>1.9999999999999931E-2</v>
      </c>
      <c r="R114" s="118">
        <f t="shared" si="21"/>
        <v>2720.36</v>
      </c>
      <c r="S114" s="120">
        <f t="shared" si="22"/>
        <v>605.25660732164124</v>
      </c>
    </row>
    <row r="115" spans="1:19" x14ac:dyDescent="0.25">
      <c r="D115" s="106">
        <v>80</v>
      </c>
      <c r="F115" s="105">
        <v>0.4368055555555555</v>
      </c>
      <c r="H115" s="105">
        <v>0.47430555555555554</v>
      </c>
      <c r="I115" s="117">
        <f t="shared" si="12"/>
        <v>0.47777777777777775</v>
      </c>
      <c r="J115" s="118" t="str">
        <f t="shared" si="13"/>
        <v/>
      </c>
      <c r="K115" s="118">
        <f t="shared" si="14"/>
        <v>54.00000000000005</v>
      </c>
      <c r="L115" s="118">
        <f t="shared" si="15"/>
        <v>2</v>
      </c>
      <c r="M115" s="119">
        <f t="shared" ca="1" si="16"/>
        <v>927</v>
      </c>
      <c r="N115" s="118">
        <f t="shared" ca="1" si="17"/>
        <v>120.99999999999997</v>
      </c>
      <c r="O115" s="118">
        <f t="shared" si="18"/>
        <v>200</v>
      </c>
      <c r="P115" s="120">
        <f t="shared" si="19"/>
        <v>21.981008904684504</v>
      </c>
      <c r="Q115" s="118">
        <f t="shared" si="20"/>
        <v>4320.0000000000036</v>
      </c>
      <c r="R115" s="118">
        <f t="shared" si="21"/>
        <v>4520.0000000000036</v>
      </c>
      <c r="S115" s="120">
        <f t="shared" si="22"/>
        <v>4341.9810089046878</v>
      </c>
    </row>
    <row r="116" spans="1:19" x14ac:dyDescent="0.25">
      <c r="A116" s="108">
        <v>35636</v>
      </c>
      <c r="B116" s="106">
        <v>829</v>
      </c>
      <c r="D116" s="106">
        <v>0.01</v>
      </c>
      <c r="F116" s="105">
        <v>0.3923611111111111</v>
      </c>
      <c r="H116" s="105">
        <v>0.40277777777777773</v>
      </c>
      <c r="I116" s="117" t="str">
        <f t="shared" si="12"/>
        <v/>
      </c>
      <c r="J116" s="118">
        <f t="shared" si="13"/>
        <v>28.00000000000006</v>
      </c>
      <c r="K116" s="118">
        <f t="shared" si="14"/>
        <v>14.999999999999947</v>
      </c>
      <c r="L116" s="118">
        <f t="shared" si="15"/>
        <v>1</v>
      </c>
      <c r="M116" s="119">
        <f t="shared" ca="1" si="16"/>
        <v>829</v>
      </c>
      <c r="N116" s="118" t="str">
        <f t="shared" si="17"/>
        <v/>
      </c>
      <c r="O116" s="118">
        <f t="shared" si="18"/>
        <v>1400.1400000000031</v>
      </c>
      <c r="P116" s="120">
        <f t="shared" si="19"/>
        <v>303.97903663394874</v>
      </c>
      <c r="Q116" s="118">
        <f t="shared" si="20"/>
        <v>0.14999999999999947</v>
      </c>
      <c r="R116" s="118">
        <f t="shared" si="21"/>
        <v>1400.2900000000031</v>
      </c>
      <c r="S116" s="120">
        <f t="shared" si="22"/>
        <v>304.12903663394872</v>
      </c>
    </row>
    <row r="117" spans="1:19" x14ac:dyDescent="0.25">
      <c r="D117" s="106">
        <v>100</v>
      </c>
      <c r="F117" s="105">
        <v>0.41180555555555554</v>
      </c>
      <c r="H117" s="105">
        <v>0.42222222222222222</v>
      </c>
      <c r="I117" s="117">
        <f t="shared" si="12"/>
        <v>0.42569444444444443</v>
      </c>
      <c r="J117" s="118" t="str">
        <f t="shared" si="13"/>
        <v/>
      </c>
      <c r="K117" s="118">
        <f t="shared" si="14"/>
        <v>15.000000000000027</v>
      </c>
      <c r="L117" s="118">
        <f t="shared" si="15"/>
        <v>2</v>
      </c>
      <c r="M117" s="119">
        <f t="shared" ca="1" si="16"/>
        <v>829</v>
      </c>
      <c r="N117" s="118">
        <f t="shared" ca="1" si="17"/>
        <v>104.00000000000003</v>
      </c>
      <c r="O117" s="118">
        <f t="shared" si="18"/>
        <v>250</v>
      </c>
      <c r="P117" s="120">
        <f t="shared" si="19"/>
        <v>27.143420404993254</v>
      </c>
      <c r="Q117" s="118">
        <f t="shared" si="20"/>
        <v>1500.0000000000027</v>
      </c>
      <c r="R117" s="118">
        <f t="shared" si="21"/>
        <v>1750.0000000000027</v>
      </c>
      <c r="S117" s="120">
        <f t="shared" si="22"/>
        <v>1527.143420404996</v>
      </c>
    </row>
    <row r="118" spans="1:19" x14ac:dyDescent="0.25">
      <c r="A118" s="108">
        <v>35641</v>
      </c>
      <c r="B118" s="106">
        <v>837</v>
      </c>
      <c r="D118" s="106">
        <v>0.01</v>
      </c>
      <c r="F118" s="105">
        <v>0.39374999999999999</v>
      </c>
      <c r="H118" s="105">
        <v>0.39513888888888887</v>
      </c>
      <c r="I118" s="117" t="str">
        <f t="shared" si="12"/>
        <v/>
      </c>
      <c r="J118" s="118">
        <f t="shared" si="13"/>
        <v>119.00000000000006</v>
      </c>
      <c r="K118" s="118">
        <f t="shared" si="14"/>
        <v>1.9999999999999929</v>
      </c>
      <c r="L118" s="118">
        <f t="shared" si="15"/>
        <v>1</v>
      </c>
      <c r="M118" s="119">
        <f t="shared" ca="1" si="16"/>
        <v>837</v>
      </c>
      <c r="N118" s="118" t="str">
        <f t="shared" si="17"/>
        <v/>
      </c>
      <c r="O118" s="118">
        <f t="shared" si="18"/>
        <v>5950.595000000003</v>
      </c>
      <c r="P118" s="120">
        <f t="shared" si="19"/>
        <v>1291.91090569428</v>
      </c>
      <c r="Q118" s="118">
        <f t="shared" si="20"/>
        <v>1.9999999999999931E-2</v>
      </c>
      <c r="R118" s="118">
        <f t="shared" si="21"/>
        <v>5950.6150000000034</v>
      </c>
      <c r="S118" s="120">
        <f t="shared" si="22"/>
        <v>1291.93090569428</v>
      </c>
    </row>
    <row r="119" spans="1:19" x14ac:dyDescent="0.25">
      <c r="D119" s="106">
        <v>100</v>
      </c>
      <c r="F119" s="105">
        <v>0.40763888888888888</v>
      </c>
      <c r="H119" s="105">
        <v>0.4777777777777778</v>
      </c>
      <c r="I119" s="117">
        <f t="shared" si="12"/>
        <v>0.48125000000000001</v>
      </c>
      <c r="J119" s="118" t="str">
        <f t="shared" si="13"/>
        <v/>
      </c>
      <c r="K119" s="118">
        <f t="shared" si="14"/>
        <v>101.00000000000004</v>
      </c>
      <c r="L119" s="118">
        <f t="shared" si="15"/>
        <v>2</v>
      </c>
      <c r="M119" s="119">
        <f t="shared" ca="1" si="16"/>
        <v>837</v>
      </c>
      <c r="N119" s="118">
        <f t="shared" ca="1" si="17"/>
        <v>176</v>
      </c>
      <c r="O119" s="118">
        <f t="shared" si="18"/>
        <v>250</v>
      </c>
      <c r="P119" s="120">
        <f t="shared" si="19"/>
        <v>27.143420404993254</v>
      </c>
      <c r="Q119" s="118">
        <f t="shared" si="20"/>
        <v>10100.000000000004</v>
      </c>
      <c r="R119" s="118">
        <f t="shared" si="21"/>
        <v>10350.000000000004</v>
      </c>
      <c r="S119" s="120">
        <f t="shared" si="22"/>
        <v>10127.143420404997</v>
      </c>
    </row>
    <row r="120" spans="1:19" x14ac:dyDescent="0.25">
      <c r="A120" s="108">
        <v>35676</v>
      </c>
      <c r="B120" s="106">
        <v>1341</v>
      </c>
      <c r="D120" s="106">
        <v>0.01</v>
      </c>
      <c r="F120" s="105">
        <v>0.6166666666666667</v>
      </c>
      <c r="H120" s="105">
        <v>0.61944444444444446</v>
      </c>
      <c r="I120" s="117" t="str">
        <f t="shared" si="12"/>
        <v/>
      </c>
      <c r="J120" s="118">
        <f t="shared" si="13"/>
        <v>6.9999999999999751</v>
      </c>
      <c r="K120" s="118">
        <f t="shared" si="14"/>
        <v>3.9999999999999858</v>
      </c>
      <c r="L120" s="118">
        <f t="shared" si="15"/>
        <v>1</v>
      </c>
      <c r="M120" s="119">
        <f t="shared" ca="1" si="16"/>
        <v>1341</v>
      </c>
      <c r="N120" s="118" t="str">
        <f t="shared" si="17"/>
        <v/>
      </c>
      <c r="O120" s="118">
        <f t="shared" si="18"/>
        <v>0.38499999999999862</v>
      </c>
      <c r="P120" s="120">
        <f t="shared" si="19"/>
        <v>0.27361621771209477</v>
      </c>
      <c r="Q120" s="118">
        <f t="shared" si="20"/>
        <v>3.9999999999999862E-2</v>
      </c>
      <c r="R120" s="118">
        <f t="shared" si="21"/>
        <v>0.42499999999999849</v>
      </c>
      <c r="S120" s="120">
        <f t="shared" si="22"/>
        <v>0.31361621771209464</v>
      </c>
    </row>
    <row r="121" spans="1:19" x14ac:dyDescent="0.25">
      <c r="D121" s="106">
        <v>0.1</v>
      </c>
      <c r="F121" s="105">
        <v>0.62291666666666667</v>
      </c>
      <c r="H121" s="105">
        <v>0.62430555555555556</v>
      </c>
      <c r="I121" s="117" t="str">
        <f t="shared" si="12"/>
        <v/>
      </c>
      <c r="J121" s="118">
        <f t="shared" si="13"/>
        <v>7.9999999999999716</v>
      </c>
      <c r="K121" s="118">
        <f t="shared" si="14"/>
        <v>1.9999999999999929</v>
      </c>
      <c r="L121" s="118">
        <f t="shared" si="15"/>
        <v>2</v>
      </c>
      <c r="M121" s="119">
        <f t="shared" ca="1" si="16"/>
        <v>1341</v>
      </c>
      <c r="N121" s="118" t="str">
        <f t="shared" si="17"/>
        <v/>
      </c>
      <c r="O121" s="118">
        <f t="shared" si="18"/>
        <v>4.3999999999999844</v>
      </c>
      <c r="P121" s="120">
        <f t="shared" si="19"/>
        <v>3.1269324917219192</v>
      </c>
      <c r="Q121" s="118">
        <f t="shared" si="20"/>
        <v>0.19999999999999929</v>
      </c>
      <c r="R121" s="118">
        <f t="shared" si="21"/>
        <v>4.5999999999999837</v>
      </c>
      <c r="S121" s="120">
        <f t="shared" si="22"/>
        <v>3.3269324917219185</v>
      </c>
    </row>
    <row r="122" spans="1:19" x14ac:dyDescent="0.25">
      <c r="D122" s="106">
        <v>1</v>
      </c>
      <c r="F122" s="105">
        <v>0.62777777777777777</v>
      </c>
      <c r="H122" s="105">
        <v>0.62986111111111109</v>
      </c>
      <c r="I122" s="117">
        <f t="shared" si="12"/>
        <v>0.6333333333333333</v>
      </c>
      <c r="J122" s="118" t="str">
        <f t="shared" si="13"/>
        <v/>
      </c>
      <c r="K122" s="118">
        <f t="shared" si="14"/>
        <v>2.9999999999999893</v>
      </c>
      <c r="L122" s="118">
        <f t="shared" si="15"/>
        <v>3</v>
      </c>
      <c r="M122" s="119">
        <f t="shared" ca="1" si="16"/>
        <v>1341</v>
      </c>
      <c r="N122" s="118">
        <f t="shared" ca="1" si="17"/>
        <v>91</v>
      </c>
      <c r="O122" s="118">
        <f t="shared" si="18"/>
        <v>2.5</v>
      </c>
      <c r="P122" s="120">
        <f t="shared" si="19"/>
        <v>0.36191198291773735</v>
      </c>
      <c r="Q122" s="118">
        <f t="shared" si="20"/>
        <v>2.9999999999999893</v>
      </c>
      <c r="R122" s="118">
        <f t="shared" si="21"/>
        <v>5.4999999999999893</v>
      </c>
      <c r="S122" s="120">
        <f t="shared" si="22"/>
        <v>3.3619119829177269</v>
      </c>
    </row>
    <row r="123" spans="1:19" x14ac:dyDescent="0.25">
      <c r="A123" s="108">
        <v>35677</v>
      </c>
      <c r="B123" s="106">
        <v>1342</v>
      </c>
      <c r="D123" s="106">
        <v>0.01</v>
      </c>
      <c r="F123" s="105">
        <v>0.62638888888888888</v>
      </c>
      <c r="H123" s="105">
        <v>0.62986111111111109</v>
      </c>
      <c r="I123" s="117" t="str">
        <f t="shared" si="12"/>
        <v/>
      </c>
      <c r="J123" s="118">
        <f t="shared" si="13"/>
        <v>17.999999999999936</v>
      </c>
      <c r="K123" s="118">
        <f t="shared" si="14"/>
        <v>4.9999999999999822</v>
      </c>
      <c r="L123" s="118">
        <f t="shared" si="15"/>
        <v>1</v>
      </c>
      <c r="M123" s="119">
        <f t="shared" ca="1" si="16"/>
        <v>1342</v>
      </c>
      <c r="N123" s="118" t="str">
        <f t="shared" si="17"/>
        <v/>
      </c>
      <c r="O123" s="118">
        <f t="shared" si="18"/>
        <v>900.08999999999685</v>
      </c>
      <c r="P123" s="120">
        <f t="shared" si="19"/>
        <v>195.41509497896593</v>
      </c>
      <c r="Q123" s="118">
        <f t="shared" si="20"/>
        <v>4.9999999999999822E-2</v>
      </c>
      <c r="R123" s="118">
        <f t="shared" si="21"/>
        <v>900.1399999999968</v>
      </c>
      <c r="S123" s="120">
        <f t="shared" si="22"/>
        <v>195.46509497896594</v>
      </c>
    </row>
    <row r="124" spans="1:19" x14ac:dyDescent="0.25">
      <c r="D124" s="106">
        <v>100</v>
      </c>
      <c r="F124" s="105">
        <v>0.64027777777777783</v>
      </c>
      <c r="H124" s="105">
        <v>0.64236111111111105</v>
      </c>
      <c r="I124" s="117" t="str">
        <f t="shared" si="12"/>
        <v/>
      </c>
      <c r="J124" s="118">
        <f t="shared" si="13"/>
        <v>21.000000000000085</v>
      </c>
      <c r="K124" s="118">
        <f t="shared" si="14"/>
        <v>2.9999999999998295</v>
      </c>
      <c r="L124" s="118">
        <f t="shared" si="15"/>
        <v>2</v>
      </c>
      <c r="M124" s="119">
        <f t="shared" ca="1" si="16"/>
        <v>1342</v>
      </c>
      <c r="N124" s="118" t="str">
        <f t="shared" si="17"/>
        <v/>
      </c>
      <c r="O124" s="118">
        <f t="shared" si="18"/>
        <v>3150.0000000000127</v>
      </c>
      <c r="P124" s="120">
        <f t="shared" si="19"/>
        <v>3029.6596077212103</v>
      </c>
      <c r="Q124" s="118">
        <f t="shared" si="20"/>
        <v>299.99999999998295</v>
      </c>
      <c r="R124" s="118">
        <f t="shared" si="21"/>
        <v>3449.9999999999955</v>
      </c>
      <c r="S124" s="120">
        <f t="shared" si="22"/>
        <v>3329.6596077211934</v>
      </c>
    </row>
    <row r="125" spans="1:19" x14ac:dyDescent="0.25">
      <c r="D125" s="106">
        <v>200</v>
      </c>
      <c r="F125" s="105">
        <v>0.64930555555555558</v>
      </c>
      <c r="H125" s="105">
        <v>0.65694444444444444</v>
      </c>
      <c r="I125" s="117">
        <f t="shared" si="12"/>
        <v>0.66041666666666665</v>
      </c>
      <c r="J125" s="118" t="str">
        <f t="shared" si="13"/>
        <v/>
      </c>
      <c r="K125" s="118">
        <f t="shared" si="14"/>
        <v>10.999999999999961</v>
      </c>
      <c r="L125" s="118">
        <f t="shared" si="15"/>
        <v>3</v>
      </c>
      <c r="M125" s="119">
        <f t="shared" ca="1" si="16"/>
        <v>1342</v>
      </c>
      <c r="N125" s="118">
        <f t="shared" ca="1" si="17"/>
        <v>129.00000000000003</v>
      </c>
      <c r="O125" s="118">
        <f t="shared" si="18"/>
        <v>500</v>
      </c>
      <c r="P125" s="120">
        <f t="shared" si="19"/>
        <v>52.318172546220183</v>
      </c>
      <c r="Q125" s="118">
        <f t="shared" si="20"/>
        <v>2199.9999999999923</v>
      </c>
      <c r="R125" s="118">
        <f t="shared" si="21"/>
        <v>2699.9999999999923</v>
      </c>
      <c r="S125" s="120">
        <f t="shared" si="22"/>
        <v>2252.3181725462123</v>
      </c>
    </row>
    <row r="126" spans="1:19" x14ac:dyDescent="0.25">
      <c r="A126" s="108">
        <v>35682</v>
      </c>
      <c r="B126" s="106">
        <v>1230</v>
      </c>
      <c r="D126" s="106">
        <v>0.01</v>
      </c>
      <c r="F126" s="105">
        <v>0.58611111111111114</v>
      </c>
      <c r="H126" s="105">
        <v>0.59305555555555556</v>
      </c>
      <c r="I126" s="117">
        <f t="shared" si="12"/>
        <v>0.59652777777777777</v>
      </c>
      <c r="J126" s="118" t="str">
        <f t="shared" si="13"/>
        <v/>
      </c>
      <c r="K126" s="118">
        <f t="shared" si="14"/>
        <v>9.9999999999999645</v>
      </c>
      <c r="L126" s="118">
        <f t="shared" si="15"/>
        <v>1</v>
      </c>
      <c r="M126" s="119">
        <f t="shared" ca="1" si="16"/>
        <v>1230</v>
      </c>
      <c r="N126" s="118">
        <f t="shared" ca="1" si="17"/>
        <v>108.99999999999993</v>
      </c>
      <c r="O126" s="118">
        <f t="shared" si="18"/>
        <v>2.5000000000000001E-2</v>
      </c>
      <c r="P126" s="120">
        <f t="shared" si="19"/>
        <v>5.4281443780592247E-3</v>
      </c>
      <c r="Q126" s="118">
        <f t="shared" si="20"/>
        <v>9.9999999999999645E-2</v>
      </c>
      <c r="R126" s="118">
        <f t="shared" si="21"/>
        <v>0.12499999999999964</v>
      </c>
      <c r="S126" s="120">
        <f t="shared" si="22"/>
        <v>0.10542814437805886</v>
      </c>
    </row>
    <row r="127" spans="1:19" x14ac:dyDescent="0.25">
      <c r="A127" s="108">
        <v>35682</v>
      </c>
      <c r="B127" s="106">
        <v>1438</v>
      </c>
      <c r="D127" s="106">
        <v>0.01</v>
      </c>
      <c r="F127" s="105">
        <v>0.68055555555555547</v>
      </c>
      <c r="H127" s="105">
        <v>0.68472222222222223</v>
      </c>
      <c r="I127" s="117">
        <f t="shared" si="12"/>
        <v>0.68819444444444444</v>
      </c>
      <c r="J127" s="118" t="str">
        <f t="shared" si="13"/>
        <v/>
      </c>
      <c r="K127" s="118">
        <f t="shared" si="14"/>
        <v>6.0000000000001386</v>
      </c>
      <c r="L127" s="118">
        <f t="shared" si="15"/>
        <v>1</v>
      </c>
      <c r="M127" s="119">
        <f t="shared" ca="1" si="16"/>
        <v>1438</v>
      </c>
      <c r="N127" s="118">
        <f t="shared" ca="1" si="17"/>
        <v>113.00000000000009</v>
      </c>
      <c r="O127" s="118">
        <f t="shared" si="18"/>
        <v>2.5000000000000001E-2</v>
      </c>
      <c r="P127" s="120">
        <f t="shared" si="19"/>
        <v>5.4281443780592247E-3</v>
      </c>
      <c r="Q127" s="118">
        <f t="shared" si="20"/>
        <v>6.0000000000001386E-2</v>
      </c>
      <c r="R127" s="118">
        <f t="shared" si="21"/>
        <v>8.500000000000138E-2</v>
      </c>
      <c r="S127" s="120">
        <f t="shared" si="22"/>
        <v>6.5428144378060604E-2</v>
      </c>
    </row>
    <row r="128" spans="1:19" x14ac:dyDescent="0.25">
      <c r="A128" s="108">
        <v>35683</v>
      </c>
      <c r="B128" s="106">
        <v>1305</v>
      </c>
      <c r="D128" s="106">
        <v>0.01</v>
      </c>
      <c r="F128" s="105">
        <v>0.65763888888888888</v>
      </c>
      <c r="H128" s="105">
        <v>0.65902777777777777</v>
      </c>
      <c r="I128" s="117">
        <f t="shared" si="12"/>
        <v>0.66249999999999998</v>
      </c>
      <c r="J128" s="118" t="str">
        <f t="shared" si="13"/>
        <v/>
      </c>
      <c r="K128" s="118">
        <f t="shared" si="14"/>
        <v>1.9999999999999929</v>
      </c>
      <c r="L128" s="118">
        <f t="shared" si="15"/>
        <v>1</v>
      </c>
      <c r="M128" s="119">
        <f t="shared" ca="1" si="16"/>
        <v>1305</v>
      </c>
      <c r="N128" s="118">
        <f t="shared" ca="1" si="17"/>
        <v>168.99999999999989</v>
      </c>
      <c r="O128" s="118">
        <f t="shared" si="18"/>
        <v>2.5000000000000001E-2</v>
      </c>
      <c r="P128" s="120">
        <f t="shared" si="19"/>
        <v>5.4281443780592247E-3</v>
      </c>
      <c r="Q128" s="118">
        <f t="shared" si="20"/>
        <v>1.9999999999999931E-2</v>
      </c>
      <c r="R128" s="118">
        <f t="shared" si="21"/>
        <v>4.4999999999999929E-2</v>
      </c>
      <c r="S128" s="120">
        <f t="shared" si="22"/>
        <v>2.5428144378059157E-2</v>
      </c>
    </row>
    <row r="129" spans="1:19" x14ac:dyDescent="0.25">
      <c r="A129" s="108">
        <v>35684</v>
      </c>
      <c r="B129" s="106">
        <v>1250</v>
      </c>
      <c r="D129" s="106">
        <v>0.01</v>
      </c>
      <c r="F129" s="105">
        <v>0.64374999999999993</v>
      </c>
      <c r="H129" s="105">
        <v>0.64583333333333337</v>
      </c>
      <c r="I129" s="117">
        <f t="shared" si="12"/>
        <v>0.64930555555555558</v>
      </c>
      <c r="J129" s="118" t="str">
        <f t="shared" si="13"/>
        <v/>
      </c>
      <c r="K129" s="118">
        <f t="shared" si="14"/>
        <v>3.0000000000001492</v>
      </c>
      <c r="L129" s="118">
        <f t="shared" si="15"/>
        <v>1</v>
      </c>
      <c r="M129" s="119">
        <f t="shared" ca="1" si="16"/>
        <v>1250</v>
      </c>
      <c r="N129" s="118">
        <f t="shared" ca="1" si="17"/>
        <v>165.00000000000006</v>
      </c>
      <c r="O129" s="118">
        <f t="shared" si="18"/>
        <v>2.5000000000000001E-2</v>
      </c>
      <c r="P129" s="120">
        <f t="shared" si="19"/>
        <v>5.4281443780592247E-3</v>
      </c>
      <c r="Q129" s="118">
        <f t="shared" si="20"/>
        <v>3.0000000000001494E-2</v>
      </c>
      <c r="R129" s="118">
        <f t="shared" si="21"/>
        <v>5.5000000000001492E-2</v>
      </c>
      <c r="S129" s="120">
        <f t="shared" si="22"/>
        <v>3.5428144378060716E-2</v>
      </c>
    </row>
    <row r="130" spans="1:19" x14ac:dyDescent="0.25">
      <c r="A130" s="108">
        <v>35685</v>
      </c>
      <c r="B130" s="106">
        <v>1432</v>
      </c>
      <c r="D130" s="106">
        <v>0.01</v>
      </c>
      <c r="F130" s="105">
        <v>0.65416666666666667</v>
      </c>
      <c r="H130" s="105">
        <v>0.66041666666666665</v>
      </c>
      <c r="I130" s="117">
        <f t="shared" si="12"/>
        <v>0.66388888888888886</v>
      </c>
      <c r="J130" s="118" t="str">
        <f t="shared" si="13"/>
        <v/>
      </c>
      <c r="K130" s="118">
        <f t="shared" si="14"/>
        <v>8.999999999999968</v>
      </c>
      <c r="L130" s="118">
        <f t="shared" si="15"/>
        <v>1</v>
      </c>
      <c r="M130" s="119">
        <f t="shared" ca="1" si="16"/>
        <v>1432</v>
      </c>
      <c r="N130" s="118">
        <f t="shared" ca="1" si="17"/>
        <v>84.000000000000028</v>
      </c>
      <c r="O130" s="118">
        <f t="shared" si="18"/>
        <v>2.5000000000000001E-2</v>
      </c>
      <c r="P130" s="120">
        <f t="shared" si="19"/>
        <v>5.4281443780592247E-3</v>
      </c>
      <c r="Q130" s="118">
        <f t="shared" si="20"/>
        <v>8.9999999999999677E-2</v>
      </c>
      <c r="R130" s="118">
        <f t="shared" si="21"/>
        <v>0.11499999999999969</v>
      </c>
      <c r="S130" s="120">
        <f t="shared" si="22"/>
        <v>9.5428144378058896E-2</v>
      </c>
    </row>
    <row r="131" spans="1:19" x14ac:dyDescent="0.25">
      <c r="A131" s="108">
        <v>35689</v>
      </c>
      <c r="B131" s="106">
        <v>1237</v>
      </c>
      <c r="D131" s="106">
        <v>0.01</v>
      </c>
      <c r="F131" s="105">
        <v>0.59236111111111112</v>
      </c>
      <c r="H131" s="105">
        <v>0.59930555555555554</v>
      </c>
      <c r="I131" s="117">
        <f t="shared" ref="I131:I165" si="23">IF(OR(A132&lt;&gt;"",D132=""),H131+TIME(0,5,0),"")</f>
        <v>0.60277777777777775</v>
      </c>
      <c r="J131" s="118" t="str">
        <f t="shared" ref="J131:J165" si="24">IF(AND(OR(AND(A131&lt;&gt;"",A132=""),AND(A131="",A132="")),D132&lt;&gt;""),(H132-H131)*1440,"")</f>
        <v/>
      </c>
      <c r="K131" s="118">
        <f t="shared" ref="K131:K165" si="25">(H131-F131)*1440</f>
        <v>9.9999999999999645</v>
      </c>
      <c r="L131" s="118">
        <f t="shared" ref="L131:L165" si="26">IF(A131&lt;&gt;"",1,L130+1)</f>
        <v>1</v>
      </c>
      <c r="M131" s="119">
        <f t="shared" ref="M131:M165" ca="1" si="27">OFFSET(B131,-L131+1,0)</f>
        <v>1237</v>
      </c>
      <c r="N131" s="118">
        <f t="shared" ref="N131:N165" ca="1" si="28">IF(I131&lt;&gt;"",(I131-VALUE(CONCATENATE(LEFT(M131,LEN(M131)-2),":",RIGHT(M131,2))))*1440,"")</f>
        <v>110.99999999999993</v>
      </c>
      <c r="O131" s="118">
        <f t="shared" ref="O131:O165" si="29">IF(J131&lt;&gt;"",(D131+D132)*J131/2,D131*5/2)</f>
        <v>2.5000000000000001E-2</v>
      </c>
      <c r="P131" s="120">
        <f t="shared" ref="P131:P165" si="30">IF(J131&lt;&gt;"",(D132-D131)*J131/LN((D132+0.000001)/(D131+0.000001)),-5*(D131-0.000001)/(LN(1/D131)-13.8155))</f>
        <v>5.4281443780592247E-3</v>
      </c>
      <c r="Q131" s="118">
        <f t="shared" ref="Q131:Q165" si="31">(D131*K131)</f>
        <v>9.9999999999999645E-2</v>
      </c>
      <c r="R131" s="118">
        <f t="shared" ref="R131:R165" si="32">O131+Q131</f>
        <v>0.12499999999999964</v>
      </c>
      <c r="S131" s="120">
        <f t="shared" ref="S131:S165" si="33">P131+Q131</f>
        <v>0.10542814437805886</v>
      </c>
    </row>
    <row r="132" spans="1:19" x14ac:dyDescent="0.25">
      <c r="A132" s="108">
        <v>35689</v>
      </c>
      <c r="B132" s="106">
        <v>1441</v>
      </c>
      <c r="D132" s="106">
        <v>0.01</v>
      </c>
      <c r="F132" s="105">
        <v>0.67847222222222225</v>
      </c>
      <c r="H132" s="105">
        <v>0.68402777777777779</v>
      </c>
      <c r="I132" s="117">
        <f t="shared" si="23"/>
        <v>0.6875</v>
      </c>
      <c r="J132" s="118" t="str">
        <f t="shared" si="24"/>
        <v/>
      </c>
      <c r="K132" s="118">
        <f t="shared" si="25"/>
        <v>7.9999999999999716</v>
      </c>
      <c r="L132" s="118">
        <f t="shared" si="26"/>
        <v>1</v>
      </c>
      <c r="M132" s="119">
        <f t="shared" ca="1" si="27"/>
        <v>1441</v>
      </c>
      <c r="N132" s="118">
        <f t="shared" ca="1" si="28"/>
        <v>108.99999999999993</v>
      </c>
      <c r="O132" s="118">
        <f t="shared" si="29"/>
        <v>2.5000000000000001E-2</v>
      </c>
      <c r="P132" s="120">
        <f t="shared" si="30"/>
        <v>5.4281443780592247E-3</v>
      </c>
      <c r="Q132" s="118">
        <f t="shared" si="31"/>
        <v>7.9999999999999724E-2</v>
      </c>
      <c r="R132" s="118">
        <f t="shared" si="32"/>
        <v>0.10499999999999973</v>
      </c>
      <c r="S132" s="120">
        <f t="shared" si="33"/>
        <v>8.5428144378058943E-2</v>
      </c>
    </row>
    <row r="133" spans="1:19" x14ac:dyDescent="0.25">
      <c r="A133" s="108">
        <v>35690</v>
      </c>
      <c r="B133" s="106">
        <v>1303</v>
      </c>
      <c r="D133" s="106">
        <v>0.01</v>
      </c>
      <c r="F133" s="105">
        <v>0.54375000000000007</v>
      </c>
      <c r="H133" s="105">
        <v>0.57500000000000007</v>
      </c>
      <c r="I133" s="117" t="str">
        <f t="shared" si="23"/>
        <v/>
      </c>
      <c r="J133" s="118">
        <f t="shared" si="24"/>
        <v>5.9999999999999787</v>
      </c>
      <c r="K133" s="118">
        <f t="shared" si="25"/>
        <v>45</v>
      </c>
      <c r="L133" s="118">
        <f t="shared" si="26"/>
        <v>1</v>
      </c>
      <c r="M133" s="119">
        <f t="shared" ca="1" si="27"/>
        <v>1303</v>
      </c>
      <c r="N133" s="118" t="str">
        <f t="shared" si="28"/>
        <v/>
      </c>
      <c r="O133" s="118">
        <f t="shared" si="29"/>
        <v>0.32999999999999885</v>
      </c>
      <c r="P133" s="120">
        <f t="shared" si="30"/>
        <v>0.23452818661036695</v>
      </c>
      <c r="Q133" s="118">
        <f t="shared" si="31"/>
        <v>0.45</v>
      </c>
      <c r="R133" s="118">
        <f t="shared" si="32"/>
        <v>0.77999999999999892</v>
      </c>
      <c r="S133" s="120">
        <f t="shared" si="33"/>
        <v>0.68452818661036696</v>
      </c>
    </row>
    <row r="134" spans="1:19" x14ac:dyDescent="0.25">
      <c r="D134" s="106">
        <v>0.1</v>
      </c>
      <c r="F134" s="105">
        <v>0.57777777777777783</v>
      </c>
      <c r="H134" s="105">
        <v>0.57916666666666672</v>
      </c>
      <c r="I134" s="117" t="str">
        <f t="shared" si="23"/>
        <v/>
      </c>
      <c r="J134" s="118">
        <f t="shared" si="24"/>
        <v>65.999999999999929</v>
      </c>
      <c r="K134" s="118">
        <f t="shared" si="25"/>
        <v>1.9999999999999929</v>
      </c>
      <c r="L134" s="118">
        <f t="shared" si="26"/>
        <v>2</v>
      </c>
      <c r="M134" s="119">
        <f t="shared" ca="1" si="27"/>
        <v>1303</v>
      </c>
      <c r="N134" s="118" t="str">
        <f t="shared" si="28"/>
        <v/>
      </c>
      <c r="O134" s="118">
        <f t="shared" si="29"/>
        <v>3303.2999999999961</v>
      </c>
      <c r="P134" s="120">
        <f t="shared" si="30"/>
        <v>954.4937927095765</v>
      </c>
      <c r="Q134" s="118">
        <f t="shared" si="31"/>
        <v>0.19999999999999929</v>
      </c>
      <c r="R134" s="118">
        <f t="shared" si="32"/>
        <v>3303.4999999999959</v>
      </c>
      <c r="S134" s="120">
        <f t="shared" si="33"/>
        <v>954.69379270957654</v>
      </c>
    </row>
    <row r="135" spans="1:19" x14ac:dyDescent="0.25">
      <c r="D135" s="106">
        <v>100</v>
      </c>
      <c r="F135" s="105">
        <v>0.5854166666666667</v>
      </c>
      <c r="H135" s="105">
        <v>0.625</v>
      </c>
      <c r="I135" s="117" t="str">
        <f t="shared" si="23"/>
        <v/>
      </c>
      <c r="J135" s="118">
        <f t="shared" si="24"/>
        <v>37.000000000000028</v>
      </c>
      <c r="K135" s="118">
        <f t="shared" si="25"/>
        <v>56.999999999999957</v>
      </c>
      <c r="L135" s="118">
        <f t="shared" si="26"/>
        <v>3</v>
      </c>
      <c r="M135" s="119">
        <f t="shared" ca="1" si="27"/>
        <v>1303</v>
      </c>
      <c r="N135" s="118" t="str">
        <f t="shared" si="28"/>
        <v/>
      </c>
      <c r="O135" s="118">
        <f t="shared" si="29"/>
        <v>2775.0000000000023</v>
      </c>
      <c r="P135" s="120">
        <f t="shared" si="30"/>
        <v>2668.9858641499104</v>
      </c>
      <c r="Q135" s="118">
        <f t="shared" si="31"/>
        <v>5699.9999999999955</v>
      </c>
      <c r="R135" s="118">
        <f t="shared" si="32"/>
        <v>8474.9999999999982</v>
      </c>
      <c r="S135" s="120">
        <f t="shared" si="33"/>
        <v>8368.985864149905</v>
      </c>
    </row>
    <row r="136" spans="1:19" x14ac:dyDescent="0.25">
      <c r="D136" s="106">
        <v>50</v>
      </c>
      <c r="F136" s="105">
        <v>0.62847222222222221</v>
      </c>
      <c r="H136" s="105">
        <v>0.65069444444444446</v>
      </c>
      <c r="I136" s="117">
        <f t="shared" si="23"/>
        <v>0.65416666666666667</v>
      </c>
      <c r="J136" s="118" t="str">
        <f t="shared" si="24"/>
        <v/>
      </c>
      <c r="K136" s="118">
        <f t="shared" si="25"/>
        <v>32.000000000000043</v>
      </c>
      <c r="L136" s="118">
        <f t="shared" si="26"/>
        <v>4</v>
      </c>
      <c r="M136" s="119">
        <f t="shared" ca="1" si="27"/>
        <v>1303</v>
      </c>
      <c r="N136" s="118">
        <f t="shared" ca="1" si="28"/>
        <v>158.99999999999991</v>
      </c>
      <c r="O136" s="118">
        <f t="shared" si="29"/>
        <v>125</v>
      </c>
      <c r="P136" s="120">
        <f t="shared" si="30"/>
        <v>14.102364719732718</v>
      </c>
      <c r="Q136" s="118">
        <f t="shared" si="31"/>
        <v>1600.000000000002</v>
      </c>
      <c r="R136" s="118">
        <f t="shared" si="32"/>
        <v>1725.000000000002</v>
      </c>
      <c r="S136" s="120">
        <f t="shared" si="33"/>
        <v>1614.1023647197349</v>
      </c>
    </row>
    <row r="137" spans="1:19" x14ac:dyDescent="0.25">
      <c r="A137" s="108">
        <v>35691</v>
      </c>
      <c r="B137" s="106">
        <v>1300</v>
      </c>
      <c r="D137" s="106">
        <v>0.01</v>
      </c>
      <c r="F137" s="105">
        <v>0.57291666666666663</v>
      </c>
      <c r="H137" s="105">
        <v>0.57430555555555551</v>
      </c>
      <c r="I137" s="117" t="str">
        <f t="shared" si="23"/>
        <v/>
      </c>
      <c r="J137" s="118">
        <f t="shared" si="24"/>
        <v>84.000000000000028</v>
      </c>
      <c r="K137" s="118">
        <f t="shared" si="25"/>
        <v>1.9999999999999929</v>
      </c>
      <c r="L137" s="118">
        <f t="shared" si="26"/>
        <v>1</v>
      </c>
      <c r="M137" s="119">
        <f t="shared" ca="1" si="27"/>
        <v>1300</v>
      </c>
      <c r="N137" s="118" t="str">
        <f t="shared" si="28"/>
        <v/>
      </c>
      <c r="O137" s="118">
        <f t="shared" si="29"/>
        <v>4200.4200000000019</v>
      </c>
      <c r="P137" s="120">
        <f t="shared" si="30"/>
        <v>911.93710990184445</v>
      </c>
      <c r="Q137" s="118">
        <f t="shared" si="31"/>
        <v>1.9999999999999931E-2</v>
      </c>
      <c r="R137" s="118">
        <f t="shared" si="32"/>
        <v>4200.4400000000023</v>
      </c>
      <c r="S137" s="120">
        <f t="shared" si="33"/>
        <v>911.95710990184443</v>
      </c>
    </row>
    <row r="138" spans="1:19" x14ac:dyDescent="0.25">
      <c r="D138" s="106">
        <v>100</v>
      </c>
      <c r="F138" s="105">
        <v>0.58888888888888891</v>
      </c>
      <c r="H138" s="105">
        <v>0.63263888888888886</v>
      </c>
      <c r="I138" s="117" t="str">
        <f t="shared" si="23"/>
        <v/>
      </c>
      <c r="J138" s="118">
        <f t="shared" si="24"/>
        <v>64.000000000000085</v>
      </c>
      <c r="K138" s="118">
        <f t="shared" si="25"/>
        <v>62.999999999999936</v>
      </c>
      <c r="L138" s="118">
        <f t="shared" si="26"/>
        <v>2</v>
      </c>
      <c r="M138" s="119">
        <f t="shared" ca="1" si="27"/>
        <v>1300</v>
      </c>
      <c r="N138" s="118" t="str">
        <f t="shared" si="28"/>
        <v/>
      </c>
      <c r="O138" s="118">
        <f t="shared" si="29"/>
        <v>4800.0000000000064</v>
      </c>
      <c r="P138" s="120">
        <f t="shared" si="30"/>
        <v>4616.6241974484965</v>
      </c>
      <c r="Q138" s="118">
        <f t="shared" si="31"/>
        <v>6299.9999999999936</v>
      </c>
      <c r="R138" s="118">
        <f t="shared" si="32"/>
        <v>11100</v>
      </c>
      <c r="S138" s="120">
        <f t="shared" si="33"/>
        <v>10916.624197448491</v>
      </c>
    </row>
    <row r="139" spans="1:19" x14ac:dyDescent="0.25">
      <c r="D139" s="106">
        <v>50</v>
      </c>
      <c r="F139" s="105">
        <v>0.63541666666666663</v>
      </c>
      <c r="H139" s="105">
        <v>0.67708333333333337</v>
      </c>
      <c r="I139" s="117" t="str">
        <f t="shared" si="23"/>
        <v/>
      </c>
      <c r="J139" s="118">
        <f t="shared" si="24"/>
        <v>21.000000000000085</v>
      </c>
      <c r="K139" s="118">
        <f t="shared" si="25"/>
        <v>60.000000000000107</v>
      </c>
      <c r="L139" s="118">
        <f t="shared" si="26"/>
        <v>3</v>
      </c>
      <c r="M139" s="119">
        <f t="shared" ca="1" si="27"/>
        <v>1300</v>
      </c>
      <c r="N139" s="118" t="str">
        <f t="shared" si="28"/>
        <v/>
      </c>
      <c r="O139" s="118">
        <f t="shared" si="29"/>
        <v>2415.00000000001</v>
      </c>
      <c r="P139" s="120">
        <f t="shared" si="30"/>
        <v>2131.2576293118905</v>
      </c>
      <c r="Q139" s="118">
        <f t="shared" si="31"/>
        <v>3000.0000000000055</v>
      </c>
      <c r="R139" s="118">
        <f t="shared" si="32"/>
        <v>5415.0000000000155</v>
      </c>
      <c r="S139" s="120">
        <f t="shared" si="33"/>
        <v>5131.2576293118964</v>
      </c>
    </row>
    <row r="140" spans="1:19" x14ac:dyDescent="0.25">
      <c r="D140" s="106">
        <v>180</v>
      </c>
      <c r="F140" s="105">
        <v>0.68402777777777779</v>
      </c>
      <c r="H140" s="105">
        <v>0.69166666666666676</v>
      </c>
      <c r="I140" s="117">
        <f t="shared" si="23"/>
        <v>0.69513888888888897</v>
      </c>
      <c r="J140" s="118" t="str">
        <f t="shared" si="24"/>
        <v/>
      </c>
      <c r="K140" s="118">
        <f t="shared" si="25"/>
        <v>11.000000000000121</v>
      </c>
      <c r="L140" s="118">
        <f t="shared" si="26"/>
        <v>4</v>
      </c>
      <c r="M140" s="119">
        <f t="shared" ca="1" si="27"/>
        <v>1300</v>
      </c>
      <c r="N140" s="118">
        <f t="shared" ca="1" si="28"/>
        <v>221.00000000000017</v>
      </c>
      <c r="O140" s="118">
        <f t="shared" si="29"/>
        <v>450</v>
      </c>
      <c r="P140" s="120">
        <f t="shared" si="30"/>
        <v>47.347346607878421</v>
      </c>
      <c r="Q140" s="118">
        <f t="shared" si="31"/>
        <v>1980.0000000000218</v>
      </c>
      <c r="R140" s="118">
        <f t="shared" si="32"/>
        <v>2430.0000000000218</v>
      </c>
      <c r="S140" s="120">
        <f t="shared" si="33"/>
        <v>2027.3473466079004</v>
      </c>
    </row>
    <row r="141" spans="1:19" x14ac:dyDescent="0.25">
      <c r="A141" s="108">
        <v>35692</v>
      </c>
      <c r="B141" s="106">
        <v>1432</v>
      </c>
      <c r="D141" s="106">
        <v>0.01</v>
      </c>
      <c r="F141" s="105">
        <v>0.66597222222222219</v>
      </c>
      <c r="H141" s="105">
        <v>0.6777777777777777</v>
      </c>
      <c r="I141" s="117">
        <f t="shared" si="23"/>
        <v>0.68124999999999991</v>
      </c>
      <c r="J141" s="118" t="str">
        <f t="shared" si="24"/>
        <v/>
      </c>
      <c r="K141" s="118">
        <f t="shared" si="25"/>
        <v>16.99999999999994</v>
      </c>
      <c r="L141" s="118">
        <f t="shared" si="26"/>
        <v>1</v>
      </c>
      <c r="M141" s="119">
        <f t="shared" ca="1" si="27"/>
        <v>1432</v>
      </c>
      <c r="N141" s="118">
        <f t="shared" ca="1" si="28"/>
        <v>108.99999999999993</v>
      </c>
      <c r="O141" s="118">
        <f t="shared" si="29"/>
        <v>2.5000000000000001E-2</v>
      </c>
      <c r="P141" s="120">
        <f t="shared" si="30"/>
        <v>5.4281443780592247E-3</v>
      </c>
      <c r="Q141" s="118">
        <f t="shared" si="31"/>
        <v>0.1699999999999994</v>
      </c>
      <c r="R141" s="118">
        <f t="shared" si="32"/>
        <v>0.1949999999999994</v>
      </c>
      <c r="S141" s="120">
        <f t="shared" si="33"/>
        <v>0.17542814437805862</v>
      </c>
    </row>
    <row r="142" spans="1:19" x14ac:dyDescent="0.25">
      <c r="A142" s="108">
        <v>35695</v>
      </c>
      <c r="B142" s="106">
        <v>1326</v>
      </c>
      <c r="D142" s="106">
        <v>0.01</v>
      </c>
      <c r="F142" s="105">
        <v>0.59722222222222221</v>
      </c>
      <c r="H142" s="105">
        <v>0.59861111111111109</v>
      </c>
      <c r="I142" s="117" t="str">
        <f t="shared" si="23"/>
        <v/>
      </c>
      <c r="J142" s="118">
        <f t="shared" si="24"/>
        <v>117.9999999999999</v>
      </c>
      <c r="K142" s="118">
        <f t="shared" si="25"/>
        <v>1.9999999999999929</v>
      </c>
      <c r="L142" s="118">
        <f t="shared" si="26"/>
        <v>1</v>
      </c>
      <c r="M142" s="119">
        <f t="shared" ca="1" si="27"/>
        <v>1326</v>
      </c>
      <c r="N142" s="118" t="str">
        <f t="shared" si="28"/>
        <v/>
      </c>
      <c r="O142" s="118">
        <f t="shared" si="29"/>
        <v>6.4899999999999949</v>
      </c>
      <c r="P142" s="120">
        <f t="shared" si="30"/>
        <v>4.6123876700038959</v>
      </c>
      <c r="Q142" s="118">
        <f t="shared" si="31"/>
        <v>1.9999999999999931E-2</v>
      </c>
      <c r="R142" s="118">
        <f t="shared" si="32"/>
        <v>6.5099999999999945</v>
      </c>
      <c r="S142" s="120">
        <f t="shared" si="33"/>
        <v>4.6323876700038955</v>
      </c>
    </row>
    <row r="143" spans="1:19" x14ac:dyDescent="0.25">
      <c r="D143" s="106">
        <v>0.1</v>
      </c>
      <c r="F143" s="105">
        <v>0.60069444444444442</v>
      </c>
      <c r="H143" s="105">
        <v>0.68055555555555547</v>
      </c>
      <c r="I143" s="117">
        <f t="shared" si="23"/>
        <v>0.68402777777777768</v>
      </c>
      <c r="J143" s="118" t="str">
        <f t="shared" si="24"/>
        <v/>
      </c>
      <c r="K143" s="118">
        <f t="shared" si="25"/>
        <v>114.99999999999991</v>
      </c>
      <c r="L143" s="118">
        <f t="shared" si="26"/>
        <v>2</v>
      </c>
      <c r="M143" s="119">
        <f t="shared" ca="1" si="27"/>
        <v>1326</v>
      </c>
      <c r="N143" s="118">
        <f t="shared" ca="1" si="28"/>
        <v>178.99999999999983</v>
      </c>
      <c r="O143" s="118">
        <f t="shared" si="29"/>
        <v>0.25</v>
      </c>
      <c r="P143" s="120">
        <f t="shared" si="30"/>
        <v>4.342905372259271E-2</v>
      </c>
      <c r="Q143" s="118">
        <f t="shared" si="31"/>
        <v>11.499999999999993</v>
      </c>
      <c r="R143" s="118">
        <f t="shared" si="32"/>
        <v>11.749999999999993</v>
      </c>
      <c r="S143" s="120">
        <f t="shared" si="33"/>
        <v>11.543429053722585</v>
      </c>
    </row>
    <row r="144" spans="1:19" x14ac:dyDescent="0.25">
      <c r="A144" s="108">
        <v>35696</v>
      </c>
      <c r="B144" s="106">
        <v>721</v>
      </c>
      <c r="D144" s="106">
        <v>0.01</v>
      </c>
      <c r="F144" s="105">
        <v>0.34861111111111115</v>
      </c>
      <c r="H144" s="105">
        <v>0.35000000000000003</v>
      </c>
      <c r="I144" s="117" t="str">
        <f t="shared" si="23"/>
        <v/>
      </c>
      <c r="J144" s="118">
        <f t="shared" si="24"/>
        <v>265.99999999999994</v>
      </c>
      <c r="K144" s="118">
        <f t="shared" si="25"/>
        <v>1.9999999999999929</v>
      </c>
      <c r="L144" s="118">
        <f t="shared" si="26"/>
        <v>1</v>
      </c>
      <c r="M144" s="119">
        <f t="shared" ca="1" si="27"/>
        <v>721</v>
      </c>
      <c r="N144" s="118" t="str">
        <f t="shared" si="28"/>
        <v/>
      </c>
      <c r="O144" s="118">
        <f t="shared" si="29"/>
        <v>14.629999999999997</v>
      </c>
      <c r="P144" s="120">
        <f t="shared" si="30"/>
        <v>10.397416273059635</v>
      </c>
      <c r="Q144" s="118">
        <f t="shared" si="31"/>
        <v>1.9999999999999931E-2</v>
      </c>
      <c r="R144" s="118">
        <f t="shared" si="32"/>
        <v>14.649999999999997</v>
      </c>
      <c r="S144" s="120">
        <f t="shared" si="33"/>
        <v>10.417416273059635</v>
      </c>
    </row>
    <row r="145" spans="1:19" x14ac:dyDescent="0.25">
      <c r="D145" s="106">
        <v>0.1</v>
      </c>
      <c r="F145" s="105">
        <v>0.35486111111111113</v>
      </c>
      <c r="H145" s="105">
        <v>0.53472222222222221</v>
      </c>
      <c r="I145" s="117" t="str">
        <f t="shared" si="23"/>
        <v/>
      </c>
      <c r="J145" s="118">
        <f t="shared" si="24"/>
        <v>29.000000000000057</v>
      </c>
      <c r="K145" s="118">
        <f t="shared" si="25"/>
        <v>258.99999999999994</v>
      </c>
      <c r="L145" s="118">
        <f t="shared" si="26"/>
        <v>2</v>
      </c>
      <c r="M145" s="119">
        <f t="shared" ca="1" si="27"/>
        <v>721</v>
      </c>
      <c r="N145" s="118" t="str">
        <f t="shared" si="28"/>
        <v/>
      </c>
      <c r="O145" s="118">
        <f t="shared" si="29"/>
        <v>4.3500000000000094</v>
      </c>
      <c r="P145" s="120">
        <f t="shared" si="30"/>
        <v>4.1838457984195792</v>
      </c>
      <c r="Q145" s="118">
        <f t="shared" si="31"/>
        <v>25.899999999999995</v>
      </c>
      <c r="R145" s="118">
        <f t="shared" si="32"/>
        <v>30.250000000000004</v>
      </c>
      <c r="S145" s="120">
        <f t="shared" si="33"/>
        <v>30.083845798419574</v>
      </c>
    </row>
    <row r="146" spans="1:19" x14ac:dyDescent="0.25">
      <c r="D146" s="106">
        <v>0.2</v>
      </c>
      <c r="F146" s="105">
        <v>0.54097222222222219</v>
      </c>
      <c r="H146" s="105">
        <v>0.55486111111111114</v>
      </c>
      <c r="I146" s="117" t="str">
        <f t="shared" si="23"/>
        <v/>
      </c>
      <c r="J146" s="118">
        <f t="shared" si="24"/>
        <v>14.999999999999947</v>
      </c>
      <c r="K146" s="118">
        <f t="shared" si="25"/>
        <v>20.000000000000089</v>
      </c>
      <c r="L146" s="118">
        <f t="shared" si="26"/>
        <v>3</v>
      </c>
      <c r="M146" s="119">
        <f t="shared" ca="1" si="27"/>
        <v>721</v>
      </c>
      <c r="N146" s="118" t="str">
        <f t="shared" si="28"/>
        <v/>
      </c>
      <c r="O146" s="118">
        <f t="shared" si="29"/>
        <v>2.2499999999999925</v>
      </c>
      <c r="P146" s="120">
        <f t="shared" si="30"/>
        <v>2.1640581715963219</v>
      </c>
      <c r="Q146" s="118">
        <f t="shared" si="31"/>
        <v>4.0000000000000178</v>
      </c>
      <c r="R146" s="118">
        <f t="shared" si="32"/>
        <v>6.2500000000000107</v>
      </c>
      <c r="S146" s="120">
        <f t="shared" si="33"/>
        <v>6.1640581715963396</v>
      </c>
    </row>
    <row r="147" spans="1:19" x14ac:dyDescent="0.25">
      <c r="D147" s="106">
        <v>0.1</v>
      </c>
      <c r="F147" s="105">
        <v>0.55902777777777779</v>
      </c>
      <c r="H147" s="105">
        <v>0.56527777777777777</v>
      </c>
      <c r="I147" s="117" t="str">
        <f t="shared" si="23"/>
        <v/>
      </c>
      <c r="J147" s="118">
        <f t="shared" si="24"/>
        <v>10.999999999999961</v>
      </c>
      <c r="K147" s="118">
        <f t="shared" si="25"/>
        <v>8.999999999999968</v>
      </c>
      <c r="L147" s="118">
        <f t="shared" si="26"/>
        <v>4</v>
      </c>
      <c r="M147" s="119">
        <f t="shared" ca="1" si="27"/>
        <v>721</v>
      </c>
      <c r="N147" s="118" t="str">
        <f t="shared" si="28"/>
        <v/>
      </c>
      <c r="O147" s="118">
        <f t="shared" si="29"/>
        <v>1.3749999999999951</v>
      </c>
      <c r="P147" s="120">
        <f t="shared" si="30"/>
        <v>1.3564780558358558</v>
      </c>
      <c r="Q147" s="118">
        <f t="shared" si="31"/>
        <v>0.8999999999999968</v>
      </c>
      <c r="R147" s="118">
        <f t="shared" si="32"/>
        <v>2.2749999999999919</v>
      </c>
      <c r="S147" s="120">
        <f t="shared" si="33"/>
        <v>2.2564780558358528</v>
      </c>
    </row>
    <row r="148" spans="1:19" x14ac:dyDescent="0.25">
      <c r="D148" s="106">
        <v>0.15</v>
      </c>
      <c r="F148" s="105">
        <v>0.56874999999999998</v>
      </c>
      <c r="H148" s="105">
        <v>0.57291666666666663</v>
      </c>
      <c r="I148" s="117" t="str">
        <f t="shared" si="23"/>
        <v/>
      </c>
      <c r="J148" s="118">
        <f t="shared" si="24"/>
        <v>61.000000000000099</v>
      </c>
      <c r="K148" s="118">
        <f t="shared" si="25"/>
        <v>5.9999999999999787</v>
      </c>
      <c r="L148" s="118">
        <f t="shared" si="26"/>
        <v>5</v>
      </c>
      <c r="M148" s="119">
        <f t="shared" ca="1" si="27"/>
        <v>721</v>
      </c>
      <c r="N148" s="118" t="str">
        <f t="shared" si="28"/>
        <v/>
      </c>
      <c r="O148" s="118">
        <f t="shared" si="29"/>
        <v>7.6250000000000124</v>
      </c>
      <c r="P148" s="120">
        <f t="shared" si="30"/>
        <v>7.5222874005443314</v>
      </c>
      <c r="Q148" s="118">
        <f t="shared" si="31"/>
        <v>0.8999999999999968</v>
      </c>
      <c r="R148" s="118">
        <f t="shared" si="32"/>
        <v>8.5250000000000092</v>
      </c>
      <c r="S148" s="120">
        <f t="shared" si="33"/>
        <v>8.4222874005443273</v>
      </c>
    </row>
    <row r="149" spans="1:19" x14ac:dyDescent="0.25">
      <c r="D149" s="106">
        <v>0.1</v>
      </c>
      <c r="F149" s="105">
        <v>0.57638888888888895</v>
      </c>
      <c r="H149" s="105">
        <v>0.61527777777777781</v>
      </c>
      <c r="I149" s="117" t="str">
        <f t="shared" si="23"/>
        <v/>
      </c>
      <c r="J149" s="118">
        <f t="shared" si="24"/>
        <v>14.999999999999947</v>
      </c>
      <c r="K149" s="118">
        <f t="shared" si="25"/>
        <v>55.999999999999957</v>
      </c>
      <c r="L149" s="118">
        <f t="shared" si="26"/>
        <v>6</v>
      </c>
      <c r="M149" s="119">
        <f t="shared" ca="1" si="27"/>
        <v>721</v>
      </c>
      <c r="N149" s="118" t="str">
        <f t="shared" si="28"/>
        <v/>
      </c>
      <c r="O149" s="118">
        <f t="shared" si="29"/>
        <v>2.2499999999999925</v>
      </c>
      <c r="P149" s="120">
        <f t="shared" si="30"/>
        <v>2.1640581715963223</v>
      </c>
      <c r="Q149" s="118">
        <f t="shared" si="31"/>
        <v>5.5999999999999961</v>
      </c>
      <c r="R149" s="118">
        <f t="shared" si="32"/>
        <v>7.849999999999989</v>
      </c>
      <c r="S149" s="120">
        <f t="shared" si="33"/>
        <v>7.7640581715963179</v>
      </c>
    </row>
    <row r="150" spans="1:19" x14ac:dyDescent="0.25">
      <c r="D150" s="106">
        <v>0.2</v>
      </c>
      <c r="F150" s="105">
        <v>0.62013888888888891</v>
      </c>
      <c r="H150" s="105">
        <v>0.62569444444444444</v>
      </c>
      <c r="I150" s="117" t="str">
        <f t="shared" si="23"/>
        <v/>
      </c>
      <c r="J150" s="118">
        <f t="shared" si="24"/>
        <v>44</v>
      </c>
      <c r="K150" s="118">
        <f t="shared" si="25"/>
        <v>7.9999999999999716</v>
      </c>
      <c r="L150" s="118">
        <f t="shared" si="26"/>
        <v>7</v>
      </c>
      <c r="M150" s="119">
        <f t="shared" ca="1" si="27"/>
        <v>721</v>
      </c>
      <c r="N150" s="118" t="str">
        <f t="shared" si="28"/>
        <v/>
      </c>
      <c r="O150" s="118">
        <f t="shared" si="29"/>
        <v>6.6000000000000014</v>
      </c>
      <c r="P150" s="120">
        <f t="shared" si="30"/>
        <v>6.3479039700159001</v>
      </c>
      <c r="Q150" s="118">
        <f t="shared" si="31"/>
        <v>1.5999999999999943</v>
      </c>
      <c r="R150" s="118">
        <f t="shared" si="32"/>
        <v>8.1999999999999957</v>
      </c>
      <c r="S150" s="120">
        <f t="shared" si="33"/>
        <v>7.9479039700158944</v>
      </c>
    </row>
    <row r="151" spans="1:19" x14ac:dyDescent="0.25">
      <c r="D151" s="106">
        <v>0.1</v>
      </c>
      <c r="F151" s="105">
        <v>0.62916666666666665</v>
      </c>
      <c r="H151" s="105">
        <v>0.65625</v>
      </c>
      <c r="I151" s="117" t="str">
        <f t="shared" si="23"/>
        <v/>
      </c>
      <c r="J151" s="118">
        <f t="shared" si="24"/>
        <v>14.999999999999947</v>
      </c>
      <c r="K151" s="118">
        <f t="shared" si="25"/>
        <v>39.000000000000021</v>
      </c>
      <c r="L151" s="118">
        <f t="shared" si="26"/>
        <v>8</v>
      </c>
      <c r="M151" s="119">
        <f t="shared" ca="1" si="27"/>
        <v>721</v>
      </c>
      <c r="N151" s="118" t="str">
        <f t="shared" si="28"/>
        <v/>
      </c>
      <c r="O151" s="118">
        <f t="shared" si="29"/>
        <v>2.2499999999999925</v>
      </c>
      <c r="P151" s="120">
        <f t="shared" si="30"/>
        <v>2.1640581715963223</v>
      </c>
      <c r="Q151" s="118">
        <f t="shared" si="31"/>
        <v>3.9000000000000021</v>
      </c>
      <c r="R151" s="118">
        <f t="shared" si="32"/>
        <v>6.149999999999995</v>
      </c>
      <c r="S151" s="120">
        <f t="shared" si="33"/>
        <v>6.064058171596324</v>
      </c>
    </row>
    <row r="152" spans="1:19" x14ac:dyDescent="0.25">
      <c r="D152" s="106">
        <v>0.2</v>
      </c>
      <c r="F152" s="105">
        <v>0.66111111111111109</v>
      </c>
      <c r="H152" s="105">
        <v>0.66666666666666663</v>
      </c>
      <c r="I152" s="117" t="str">
        <f t="shared" si="23"/>
        <v/>
      </c>
      <c r="J152" s="118">
        <f t="shared" si="24"/>
        <v>12.999999999999954</v>
      </c>
      <c r="K152" s="118">
        <f t="shared" si="25"/>
        <v>7.9999999999999716</v>
      </c>
      <c r="L152" s="118">
        <f t="shared" si="26"/>
        <v>9</v>
      </c>
      <c r="M152" s="119">
        <f t="shared" ca="1" si="27"/>
        <v>721</v>
      </c>
      <c r="N152" s="118" t="str">
        <f t="shared" si="28"/>
        <v/>
      </c>
      <c r="O152" s="118">
        <f t="shared" si="29"/>
        <v>1.9499999999999933</v>
      </c>
      <c r="P152" s="120">
        <f t="shared" si="30"/>
        <v>1.8755170820501457</v>
      </c>
      <c r="Q152" s="118">
        <f t="shared" si="31"/>
        <v>1.5999999999999943</v>
      </c>
      <c r="R152" s="118">
        <f t="shared" si="32"/>
        <v>3.5499999999999874</v>
      </c>
      <c r="S152" s="120">
        <f t="shared" si="33"/>
        <v>3.47551708205014</v>
      </c>
    </row>
    <row r="153" spans="1:19" x14ac:dyDescent="0.25">
      <c r="D153" s="106">
        <v>0.1</v>
      </c>
      <c r="F153" s="105">
        <v>0.67222222222222217</v>
      </c>
      <c r="H153" s="105">
        <v>0.67569444444444438</v>
      </c>
      <c r="I153" s="117">
        <f t="shared" si="23"/>
        <v>0.67916666666666659</v>
      </c>
      <c r="J153" s="118" t="str">
        <f t="shared" si="24"/>
        <v/>
      </c>
      <c r="K153" s="118">
        <f t="shared" si="25"/>
        <v>4.9999999999999822</v>
      </c>
      <c r="L153" s="118">
        <f t="shared" si="26"/>
        <v>10</v>
      </c>
      <c r="M153" s="119">
        <f t="shared" ca="1" si="27"/>
        <v>721</v>
      </c>
      <c r="N153" s="118">
        <f t="shared" ca="1" si="28"/>
        <v>536.99999999999989</v>
      </c>
      <c r="O153" s="118">
        <f t="shared" si="29"/>
        <v>0.25</v>
      </c>
      <c r="P153" s="120">
        <f t="shared" si="30"/>
        <v>4.342905372259271E-2</v>
      </c>
      <c r="Q153" s="118">
        <f t="shared" si="31"/>
        <v>0.49999999999999822</v>
      </c>
      <c r="R153" s="118">
        <f t="shared" si="32"/>
        <v>0.74999999999999822</v>
      </c>
      <c r="S153" s="120">
        <f t="shared" si="33"/>
        <v>0.54342905372259098</v>
      </c>
    </row>
    <row r="154" spans="1:19" x14ac:dyDescent="0.25">
      <c r="A154" s="108">
        <v>35697</v>
      </c>
      <c r="B154" s="106">
        <v>1128</v>
      </c>
      <c r="D154" s="106">
        <v>0.01</v>
      </c>
      <c r="F154" s="105">
        <v>0.51111111111111118</v>
      </c>
      <c r="H154" s="105">
        <v>0.51250000000000007</v>
      </c>
      <c r="I154" s="117" t="str">
        <f t="shared" si="23"/>
        <v/>
      </c>
      <c r="J154" s="118">
        <f t="shared" si="24"/>
        <v>270</v>
      </c>
      <c r="K154" s="118">
        <f t="shared" si="25"/>
        <v>1.9999999999999929</v>
      </c>
      <c r="L154" s="118">
        <f t="shared" si="26"/>
        <v>1</v>
      </c>
      <c r="M154" s="119">
        <f t="shared" ca="1" si="27"/>
        <v>1128</v>
      </c>
      <c r="N154" s="118" t="str">
        <f t="shared" si="28"/>
        <v/>
      </c>
      <c r="O154" s="118">
        <f t="shared" si="29"/>
        <v>14.85</v>
      </c>
      <c r="P154" s="120">
        <f t="shared" si="30"/>
        <v>10.55376839746655</v>
      </c>
      <c r="Q154" s="118">
        <f t="shared" si="31"/>
        <v>1.9999999999999931E-2</v>
      </c>
      <c r="R154" s="118">
        <f t="shared" si="32"/>
        <v>14.87</v>
      </c>
      <c r="S154" s="120">
        <f t="shared" si="33"/>
        <v>10.57376839746655</v>
      </c>
    </row>
    <row r="155" spans="1:19" x14ac:dyDescent="0.25">
      <c r="D155" s="106">
        <v>0.1</v>
      </c>
      <c r="F155" s="105">
        <v>0.51736111111111105</v>
      </c>
      <c r="H155" s="105">
        <v>0.70000000000000007</v>
      </c>
      <c r="I155" s="117">
        <f t="shared" si="23"/>
        <v>0.70347222222222228</v>
      </c>
      <c r="J155" s="118" t="str">
        <f t="shared" si="24"/>
        <v/>
      </c>
      <c r="K155" s="118">
        <f t="shared" si="25"/>
        <v>263.00000000000017</v>
      </c>
      <c r="L155" s="118">
        <f t="shared" si="26"/>
        <v>2</v>
      </c>
      <c r="M155" s="119">
        <f t="shared" ca="1" si="27"/>
        <v>1128</v>
      </c>
      <c r="N155" s="118">
        <f t="shared" ca="1" si="28"/>
        <v>325.00000000000006</v>
      </c>
      <c r="O155" s="118">
        <f t="shared" si="29"/>
        <v>0.25</v>
      </c>
      <c r="P155" s="120">
        <f t="shared" si="30"/>
        <v>4.342905372259271E-2</v>
      </c>
      <c r="Q155" s="118">
        <f t="shared" si="31"/>
        <v>26.300000000000018</v>
      </c>
      <c r="R155" s="118">
        <f t="shared" si="32"/>
        <v>26.550000000000018</v>
      </c>
      <c r="S155" s="120">
        <f t="shared" si="33"/>
        <v>26.343429053722613</v>
      </c>
    </row>
    <row r="156" spans="1:19" x14ac:dyDescent="0.25">
      <c r="A156" s="108">
        <v>35698</v>
      </c>
      <c r="B156" s="106">
        <v>713</v>
      </c>
      <c r="D156" s="106">
        <v>0.01</v>
      </c>
      <c r="F156" s="105">
        <v>0.34375</v>
      </c>
      <c r="H156" s="105">
        <v>0.34930555555555554</v>
      </c>
      <c r="I156" s="117" t="str">
        <f t="shared" si="23"/>
        <v/>
      </c>
      <c r="J156" s="118">
        <f t="shared" si="24"/>
        <v>103.00000000000003</v>
      </c>
      <c r="K156" s="118">
        <f t="shared" si="25"/>
        <v>7.9999999999999716</v>
      </c>
      <c r="L156" s="118">
        <f t="shared" si="26"/>
        <v>1</v>
      </c>
      <c r="M156" s="119">
        <f t="shared" ca="1" si="27"/>
        <v>713</v>
      </c>
      <c r="N156" s="118" t="str">
        <f t="shared" si="28"/>
        <v/>
      </c>
      <c r="O156" s="118">
        <f t="shared" si="29"/>
        <v>5.6650000000000018</v>
      </c>
      <c r="P156" s="120">
        <f t="shared" si="30"/>
        <v>4.0260672034779814</v>
      </c>
      <c r="Q156" s="118">
        <f t="shared" si="31"/>
        <v>7.9999999999999724E-2</v>
      </c>
      <c r="R156" s="118">
        <f t="shared" si="32"/>
        <v>5.7450000000000019</v>
      </c>
      <c r="S156" s="120">
        <f t="shared" si="33"/>
        <v>4.1060672034779815</v>
      </c>
    </row>
    <row r="157" spans="1:19" x14ac:dyDescent="0.25">
      <c r="D157" s="106">
        <v>0.1</v>
      </c>
      <c r="F157" s="105">
        <v>0.35347222222222219</v>
      </c>
      <c r="H157" s="105">
        <v>0.42083333333333334</v>
      </c>
      <c r="I157" s="117" t="str">
        <f t="shared" si="23"/>
        <v/>
      </c>
      <c r="J157" s="118">
        <f t="shared" si="24"/>
        <v>10.999999999999961</v>
      </c>
      <c r="K157" s="118">
        <f t="shared" si="25"/>
        <v>97.000000000000057</v>
      </c>
      <c r="L157" s="118">
        <f t="shared" si="26"/>
        <v>2</v>
      </c>
      <c r="M157" s="119">
        <f t="shared" ca="1" si="27"/>
        <v>713</v>
      </c>
      <c r="N157" s="118" t="str">
        <f t="shared" si="28"/>
        <v/>
      </c>
      <c r="O157" s="118">
        <f t="shared" si="29"/>
        <v>550.54999999999802</v>
      </c>
      <c r="P157" s="120">
        <f t="shared" si="30"/>
        <v>159.08229878492904</v>
      </c>
      <c r="Q157" s="118">
        <f t="shared" si="31"/>
        <v>9.7000000000000064</v>
      </c>
      <c r="R157" s="118">
        <f t="shared" si="32"/>
        <v>560.24999999999807</v>
      </c>
      <c r="S157" s="120">
        <f t="shared" si="33"/>
        <v>168.78229878492905</v>
      </c>
    </row>
    <row r="158" spans="1:19" x14ac:dyDescent="0.25">
      <c r="D158" s="106">
        <v>100</v>
      </c>
      <c r="F158" s="105">
        <v>0.4236111111111111</v>
      </c>
      <c r="H158" s="105">
        <v>0.4284722222222222</v>
      </c>
      <c r="I158" s="117" t="str">
        <f t="shared" si="23"/>
        <v/>
      </c>
      <c r="J158" s="118">
        <f t="shared" si="24"/>
        <v>14.00000000000011</v>
      </c>
      <c r="K158" s="118">
        <f t="shared" si="25"/>
        <v>6.9999999999999751</v>
      </c>
      <c r="L158" s="118">
        <f t="shared" si="26"/>
        <v>3</v>
      </c>
      <c r="M158" s="119">
        <f t="shared" ca="1" si="27"/>
        <v>713</v>
      </c>
      <c r="N158" s="118" t="str">
        <f t="shared" si="28"/>
        <v/>
      </c>
      <c r="O158" s="118">
        <f t="shared" si="29"/>
        <v>2100.0000000000164</v>
      </c>
      <c r="P158" s="120">
        <f t="shared" si="30"/>
        <v>2019.7730718141474</v>
      </c>
      <c r="Q158" s="118">
        <f t="shared" si="31"/>
        <v>699.9999999999975</v>
      </c>
      <c r="R158" s="118">
        <f t="shared" si="32"/>
        <v>2800.0000000000136</v>
      </c>
      <c r="S158" s="120">
        <f t="shared" si="33"/>
        <v>2719.7730718141447</v>
      </c>
    </row>
    <row r="159" spans="1:19" x14ac:dyDescent="0.25">
      <c r="D159" s="106">
        <v>200</v>
      </c>
      <c r="F159" s="105">
        <v>0.43194444444444446</v>
      </c>
      <c r="H159" s="105">
        <v>0.4381944444444445</v>
      </c>
      <c r="I159" s="117" t="str">
        <f t="shared" si="23"/>
        <v/>
      </c>
      <c r="J159" s="118">
        <f t="shared" si="24"/>
        <v>182.99999999999991</v>
      </c>
      <c r="K159" s="118">
        <f t="shared" si="25"/>
        <v>9.000000000000048</v>
      </c>
      <c r="L159" s="118">
        <f t="shared" si="26"/>
        <v>4</v>
      </c>
      <c r="M159" s="119">
        <f t="shared" ca="1" si="27"/>
        <v>713</v>
      </c>
      <c r="N159" s="118" t="str">
        <f t="shared" si="28"/>
        <v/>
      </c>
      <c r="O159" s="118">
        <f t="shared" si="29"/>
        <v>18309.149999999991</v>
      </c>
      <c r="P159" s="120">
        <f t="shared" si="30"/>
        <v>4812.8164120742122</v>
      </c>
      <c r="Q159" s="118">
        <f t="shared" si="31"/>
        <v>1800.0000000000095</v>
      </c>
      <c r="R159" s="118">
        <f t="shared" si="32"/>
        <v>20109.150000000001</v>
      </c>
      <c r="S159" s="120">
        <f t="shared" si="33"/>
        <v>6612.8164120742222</v>
      </c>
    </row>
    <row r="160" spans="1:19" x14ac:dyDescent="0.25">
      <c r="D160" s="106">
        <v>0.1</v>
      </c>
      <c r="F160" s="105">
        <v>0.44791666666666669</v>
      </c>
      <c r="H160" s="105">
        <v>0.56527777777777777</v>
      </c>
      <c r="I160" s="117" t="str">
        <f t="shared" si="23"/>
        <v/>
      </c>
      <c r="J160" s="118">
        <f t="shared" si="24"/>
        <v>33.000000000000043</v>
      </c>
      <c r="K160" s="118">
        <f t="shared" si="25"/>
        <v>168.99999999999997</v>
      </c>
      <c r="L160" s="118">
        <f t="shared" si="26"/>
        <v>5</v>
      </c>
      <c r="M160" s="119">
        <f t="shared" ca="1" si="27"/>
        <v>713</v>
      </c>
      <c r="N160" s="118" t="str">
        <f t="shared" si="28"/>
        <v/>
      </c>
      <c r="O160" s="118">
        <f t="shared" si="29"/>
        <v>496.65000000000066</v>
      </c>
      <c r="P160" s="120">
        <f t="shared" si="30"/>
        <v>172.99077033826927</v>
      </c>
      <c r="Q160" s="118">
        <f t="shared" si="31"/>
        <v>16.899999999999999</v>
      </c>
      <c r="R160" s="118">
        <f t="shared" si="32"/>
        <v>513.55000000000064</v>
      </c>
      <c r="S160" s="120">
        <f t="shared" si="33"/>
        <v>189.89077033826928</v>
      </c>
    </row>
    <row r="161" spans="1:19" x14ac:dyDescent="0.25">
      <c r="D161" s="106">
        <v>30</v>
      </c>
      <c r="F161" s="105">
        <v>0.57013888888888886</v>
      </c>
      <c r="H161" s="105">
        <v>0.58819444444444446</v>
      </c>
      <c r="I161" s="117" t="str">
        <f t="shared" si="23"/>
        <v/>
      </c>
      <c r="J161" s="118">
        <f t="shared" si="24"/>
        <v>139</v>
      </c>
      <c r="K161" s="118">
        <f t="shared" si="25"/>
        <v>26.000000000000068</v>
      </c>
      <c r="L161" s="118">
        <f t="shared" si="26"/>
        <v>6</v>
      </c>
      <c r="M161" s="119">
        <f t="shared" ca="1" si="27"/>
        <v>713</v>
      </c>
      <c r="N161" s="118" t="str">
        <f t="shared" si="28"/>
        <v/>
      </c>
      <c r="O161" s="118">
        <f t="shared" si="29"/>
        <v>2085.6950000000002</v>
      </c>
      <c r="P161" s="120">
        <f t="shared" si="30"/>
        <v>520.66833200587905</v>
      </c>
      <c r="Q161" s="118">
        <f t="shared" si="31"/>
        <v>780.00000000000205</v>
      </c>
      <c r="R161" s="118">
        <f t="shared" si="32"/>
        <v>2865.6950000000024</v>
      </c>
      <c r="S161" s="120">
        <f t="shared" si="33"/>
        <v>1300.668332005881</v>
      </c>
    </row>
    <row r="162" spans="1:19" x14ac:dyDescent="0.25">
      <c r="D162" s="106">
        <v>0.01</v>
      </c>
      <c r="F162" s="105">
        <v>0.59444444444444444</v>
      </c>
      <c r="H162" s="105">
        <v>0.68472222222222223</v>
      </c>
      <c r="I162" s="117">
        <f t="shared" si="23"/>
        <v>0.68819444444444444</v>
      </c>
      <c r="J162" s="118" t="str">
        <f t="shared" si="24"/>
        <v/>
      </c>
      <c r="K162" s="118">
        <f t="shared" si="25"/>
        <v>130.00000000000003</v>
      </c>
      <c r="L162" s="118">
        <f t="shared" si="26"/>
        <v>7</v>
      </c>
      <c r="M162" s="119">
        <f t="shared" ca="1" si="27"/>
        <v>713</v>
      </c>
      <c r="N162" s="118">
        <f t="shared" ca="1" si="28"/>
        <v>558</v>
      </c>
      <c r="O162" s="118">
        <f t="shared" si="29"/>
        <v>2.5000000000000001E-2</v>
      </c>
      <c r="P162" s="120">
        <f t="shared" si="30"/>
        <v>5.4281443780592247E-3</v>
      </c>
      <c r="Q162" s="118">
        <f t="shared" si="31"/>
        <v>1.3000000000000003</v>
      </c>
      <c r="R162" s="118">
        <f t="shared" si="32"/>
        <v>1.3250000000000002</v>
      </c>
      <c r="S162" s="120">
        <f t="shared" si="33"/>
        <v>1.3054281443780595</v>
      </c>
    </row>
    <row r="163" spans="1:19" x14ac:dyDescent="0.25">
      <c r="A163" s="108">
        <v>35699</v>
      </c>
      <c r="B163" s="106">
        <v>1434</v>
      </c>
      <c r="D163" s="106">
        <v>0.01</v>
      </c>
      <c r="F163" s="105">
        <v>0.66736111111111107</v>
      </c>
      <c r="H163" s="105">
        <v>0.67361111111111116</v>
      </c>
      <c r="I163" s="117">
        <f t="shared" si="23"/>
        <v>0.67708333333333337</v>
      </c>
      <c r="J163" s="118" t="str">
        <f t="shared" si="24"/>
        <v/>
      </c>
      <c r="K163" s="118">
        <f t="shared" si="25"/>
        <v>9.0000000000001279</v>
      </c>
      <c r="L163" s="118">
        <f t="shared" si="26"/>
        <v>1</v>
      </c>
      <c r="M163" s="119">
        <f t="shared" ca="1" si="27"/>
        <v>1434</v>
      </c>
      <c r="N163" s="118">
        <f t="shared" ca="1" si="28"/>
        <v>101.00000000000011</v>
      </c>
      <c r="O163" s="118">
        <f t="shared" si="29"/>
        <v>2.5000000000000001E-2</v>
      </c>
      <c r="P163" s="120">
        <f t="shared" si="30"/>
        <v>5.4281443780592247E-3</v>
      </c>
      <c r="Q163" s="118">
        <f t="shared" si="31"/>
        <v>9.0000000000001287E-2</v>
      </c>
      <c r="R163" s="118">
        <f t="shared" si="32"/>
        <v>0.1150000000000013</v>
      </c>
      <c r="S163" s="120">
        <f t="shared" si="33"/>
        <v>9.5428144378060506E-2</v>
      </c>
    </row>
    <row r="164" spans="1:19" x14ac:dyDescent="0.25">
      <c r="A164" s="108">
        <v>35703</v>
      </c>
      <c r="B164" s="106">
        <v>1454</v>
      </c>
      <c r="D164" s="106">
        <v>0.01</v>
      </c>
      <c r="F164" s="105">
        <v>0.66388888888888886</v>
      </c>
      <c r="H164" s="105">
        <v>0.66736111111111107</v>
      </c>
      <c r="I164" s="117" t="str">
        <f t="shared" si="23"/>
        <v/>
      </c>
      <c r="J164" s="118">
        <f t="shared" si="24"/>
        <v>10.999999999999961</v>
      </c>
      <c r="K164" s="118">
        <f t="shared" si="25"/>
        <v>4.9999999999999822</v>
      </c>
      <c r="L164" s="118">
        <f t="shared" si="26"/>
        <v>1</v>
      </c>
      <c r="M164" s="119">
        <f t="shared" ca="1" si="27"/>
        <v>1454</v>
      </c>
      <c r="N164" s="118" t="str">
        <f t="shared" si="28"/>
        <v/>
      </c>
      <c r="O164" s="118">
        <f t="shared" si="29"/>
        <v>0.1649999999999994</v>
      </c>
      <c r="P164" s="120">
        <f t="shared" si="30"/>
        <v>0.15870790199438339</v>
      </c>
      <c r="Q164" s="118">
        <f t="shared" si="31"/>
        <v>4.9999999999999822E-2</v>
      </c>
      <c r="R164" s="118">
        <f t="shared" si="32"/>
        <v>0.21499999999999922</v>
      </c>
      <c r="S164" s="120">
        <f t="shared" si="33"/>
        <v>0.20870790199438322</v>
      </c>
    </row>
    <row r="165" spans="1:19" x14ac:dyDescent="0.25">
      <c r="D165" s="106">
        <v>0.02</v>
      </c>
      <c r="F165" s="105">
        <v>0.67152777777777783</v>
      </c>
      <c r="H165" s="105">
        <v>0.67499999999999993</v>
      </c>
      <c r="I165" s="117">
        <f t="shared" si="23"/>
        <v>0.67847222222222214</v>
      </c>
      <c r="J165" s="118" t="str">
        <f t="shared" si="24"/>
        <v/>
      </c>
      <c r="K165" s="118">
        <f t="shared" si="25"/>
        <v>4.9999999999998224</v>
      </c>
      <c r="L165" s="118">
        <f t="shared" si="26"/>
        <v>2</v>
      </c>
      <c r="M165" s="119">
        <f t="shared" ca="1" si="27"/>
        <v>1454</v>
      </c>
      <c r="N165" s="118">
        <f t="shared" ca="1" si="28"/>
        <v>82.999999999999858</v>
      </c>
      <c r="O165" s="118">
        <f t="shared" si="29"/>
        <v>0.05</v>
      </c>
      <c r="P165" s="120">
        <f t="shared" si="30"/>
        <v>1.0096958881694557E-2</v>
      </c>
      <c r="Q165" s="118">
        <f t="shared" si="31"/>
        <v>9.9999999999996453E-2</v>
      </c>
      <c r="R165" s="118">
        <f t="shared" si="32"/>
        <v>0.14999999999999647</v>
      </c>
      <c r="S165" s="120">
        <f t="shared" si="33"/>
        <v>0.11009695888169101</v>
      </c>
    </row>
  </sheetData>
  <conditionalFormatting sqref="I2:N165">
    <cfRule type="cellIs" dxfId="8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CB426-DF34-415E-BFDD-AAC30703322E}">
  <sheetPr codeName="Sheet15"/>
  <dimension ref="A1:S228"/>
  <sheetViews>
    <sheetView workbookViewId="0">
      <selection activeCell="F1" sqref="F1"/>
    </sheetView>
  </sheetViews>
  <sheetFormatPr defaultRowHeight="15" x14ac:dyDescent="0.25"/>
  <cols>
    <col min="1" max="1" width="10.7109375" bestFit="1" customWidth="1"/>
    <col min="6" max="6" width="11.42578125" style="67" bestFit="1" customWidth="1"/>
    <col min="8" max="8" width="11.42578125" style="67" bestFit="1" customWidth="1"/>
    <col min="10" max="10" width="14.42578125" customWidth="1"/>
    <col min="15" max="15" width="13.7109375" customWidth="1"/>
    <col min="16" max="16" width="13.140625" customWidth="1"/>
    <col min="18" max="18" width="13.7109375" customWidth="1"/>
    <col min="19" max="19" width="13.42578125" customWidth="1"/>
  </cols>
  <sheetData>
    <row r="1" spans="1:19" ht="45" x14ac:dyDescent="0.25">
      <c r="A1" s="13" t="s">
        <v>0</v>
      </c>
      <c r="B1" s="47" t="s">
        <v>1</v>
      </c>
      <c r="C1" s="84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35339</v>
      </c>
      <c r="B2" s="71">
        <v>1124</v>
      </c>
      <c r="D2">
        <v>0.01</v>
      </c>
      <c r="E2">
        <v>1234</v>
      </c>
      <c r="F2" s="67">
        <f>VALUE(CONCATENATE(LEFT(E2,LEN(E2)-2),":",RIGHT(E2,2)))</f>
        <v>0.52361111111111114</v>
      </c>
      <c r="G2">
        <v>1244</v>
      </c>
      <c r="H2" s="67">
        <f>VALUE(CONCATENATE(LEFT(G2,LEN(G2)-2),":",RIGHT(G2,2)))</f>
        <v>0.53055555555555556</v>
      </c>
      <c r="I2" s="44">
        <f>IF(OR(A3&lt;&gt;"",D3=""),H2+TIME(0,5,0),"")</f>
        <v>0.53402777777777777</v>
      </c>
      <c r="J2" s="45" t="str">
        <f>IF(AND(OR(AND(A2&lt;&gt;"",A3=""),AND(A2="",A3="")),D3&lt;&gt;""),(H3-H2)*1440,"")</f>
        <v/>
      </c>
      <c r="K2" s="45">
        <f>(H2-F2)*1440</f>
        <v>9.9999999999999645</v>
      </c>
      <c r="L2" s="45">
        <f>IF(A2&lt;&gt;"",1,L1+1)</f>
        <v>1</v>
      </c>
      <c r="M2" s="54">
        <f ca="1">OFFSET(B2,-L2+1,0)</f>
        <v>1124</v>
      </c>
      <c r="N2" s="45">
        <f t="shared" ref="N2" ca="1" si="0">IF(I2&lt;&gt;"",(I2-VALUE(CONCATENATE(LEFT(M2,LEN(M2)-2),":",RIGHT(M2,2))))*1440,"")</f>
        <v>84.999999999999943</v>
      </c>
      <c r="O2" s="45">
        <f>IF(J2&lt;&gt;"",(D2+D3)*J2/2,D2*5/2)</f>
        <v>2.5000000000000001E-2</v>
      </c>
      <c r="P2" s="46">
        <f>IF(J2&lt;&gt;"",(D3-D2)*J2/LN((D3+0.000001)/(D2+0.000001)),-5*(D2-0.000001)/(LN(1/D2)-13.8155))</f>
        <v>5.4281443780592247E-3</v>
      </c>
      <c r="Q2" s="45">
        <f>(D2*K2)</f>
        <v>9.9999999999999645E-2</v>
      </c>
      <c r="R2" s="45">
        <f>O2+Q2</f>
        <v>0.12499999999999964</v>
      </c>
      <c r="S2" s="46">
        <f>P2+Q2</f>
        <v>0.10542814437805886</v>
      </c>
    </row>
    <row r="3" spans="1:19" x14ac:dyDescent="0.25">
      <c r="A3" s="77">
        <v>35339</v>
      </c>
      <c r="B3" s="66">
        <v>0.53888888888888886</v>
      </c>
      <c r="D3">
        <v>0.01</v>
      </c>
      <c r="E3" s="66"/>
      <c r="F3" s="67">
        <v>0.55555555555555558</v>
      </c>
      <c r="H3" s="67">
        <v>0.5625</v>
      </c>
      <c r="I3" s="44">
        <f t="shared" ref="I3:I66" si="1">IF(OR(A4&lt;&gt;"",D4=""),H3+TIME(0,5,0),"")</f>
        <v>0.56597222222222221</v>
      </c>
      <c r="J3" s="45" t="str">
        <f t="shared" ref="J3:J66" si="2">IF(AND(OR(AND(A3&lt;&gt;"",A4=""),AND(A3="",A4="")),D4&lt;&gt;""),(H4-H3)*1440,"")</f>
        <v/>
      </c>
      <c r="K3" s="45">
        <f t="shared" ref="K3:K66" si="3">(H3-F3)*1440</f>
        <v>9.9999999999999645</v>
      </c>
      <c r="L3" s="45">
        <f t="shared" ref="L3:L66" si="4">IF(A3&lt;&gt;"",1,L2+1)</f>
        <v>1</v>
      </c>
      <c r="M3" s="54">
        <f t="shared" ref="M3:M66" ca="1" si="5">OFFSET(B3,-L3+1,0)</f>
        <v>0.53888888888888886</v>
      </c>
      <c r="N3" s="45" t="e">
        <f t="shared" ref="N3:N66" ca="1" si="6">IF(I3&lt;&gt;"",(I3-VALUE(CONCATENATE(LEFT(M3,LEN(M3)-2),":",RIGHT(M3,2))))*1440,"")</f>
        <v>#VALUE!</v>
      </c>
      <c r="O3" s="45">
        <f t="shared" ref="O3:O66" si="7">IF(J3&lt;&gt;"",(D3+D4)*J3/2,D3*5/2)</f>
        <v>2.5000000000000001E-2</v>
      </c>
      <c r="P3" s="46">
        <f t="shared" ref="P3:P66" si="8">IF(J3&lt;&gt;"",(D4-D3)*J3/LN((D4+0.000001)/(D3+0.000001)),-5*(D3-0.000001)/(LN(1/D3)-13.8155))</f>
        <v>5.4281443780592247E-3</v>
      </c>
      <c r="Q3" s="45">
        <f t="shared" ref="Q3:Q66" si="9">(D3*K3)</f>
        <v>9.9999999999999645E-2</v>
      </c>
      <c r="R3" s="45">
        <f t="shared" ref="R3:R66" si="10">O3+Q3</f>
        <v>0.12499999999999964</v>
      </c>
      <c r="S3" s="46">
        <f t="shared" ref="S3:S66" si="11">P3+Q3</f>
        <v>0.10542814437805886</v>
      </c>
    </row>
    <row r="4" spans="1:19" x14ac:dyDescent="0.25">
      <c r="A4" s="77">
        <v>35340</v>
      </c>
      <c r="B4" s="66">
        <v>0.42777777777777781</v>
      </c>
      <c r="D4">
        <v>0.01</v>
      </c>
      <c r="E4" s="66"/>
      <c r="F4" s="67">
        <v>0.45347222222222222</v>
      </c>
      <c r="H4" s="67">
        <v>0.45416666666666666</v>
      </c>
      <c r="I4" s="44" t="str">
        <f t="shared" si="1"/>
        <v/>
      </c>
      <c r="J4" s="45">
        <f t="shared" si="2"/>
        <v>11.000000000000041</v>
      </c>
      <c r="K4" s="45">
        <f t="shared" si="3"/>
        <v>0.99999999999999645</v>
      </c>
      <c r="L4" s="45">
        <f t="shared" si="4"/>
        <v>1</v>
      </c>
      <c r="M4" s="54">
        <f t="shared" ca="1" si="5"/>
        <v>0.42777777777777781</v>
      </c>
      <c r="N4" s="45" t="str">
        <f t="shared" si="6"/>
        <v/>
      </c>
      <c r="O4" s="45">
        <f t="shared" si="7"/>
        <v>2.8050000000000104</v>
      </c>
      <c r="P4" s="46">
        <f t="shared" si="8"/>
        <v>1.3778382728797041</v>
      </c>
      <c r="Q4" s="45">
        <f t="shared" si="9"/>
        <v>9.9999999999999655E-3</v>
      </c>
      <c r="R4" s="45">
        <f t="shared" si="10"/>
        <v>2.8150000000000102</v>
      </c>
      <c r="S4" s="46">
        <f t="shared" si="11"/>
        <v>1.3878382728797041</v>
      </c>
    </row>
    <row r="5" spans="1:19" x14ac:dyDescent="0.25">
      <c r="D5">
        <v>0.5</v>
      </c>
      <c r="E5" s="66"/>
      <c r="F5" s="67">
        <v>0.45833333333333331</v>
      </c>
      <c r="H5" s="67">
        <v>0.46180555555555558</v>
      </c>
      <c r="I5" s="44">
        <f t="shared" si="1"/>
        <v>0.46527777777777779</v>
      </c>
      <c r="J5" s="45" t="str">
        <f t="shared" si="2"/>
        <v/>
      </c>
      <c r="K5" s="45">
        <f t="shared" si="3"/>
        <v>5.0000000000000622</v>
      </c>
      <c r="L5" s="45">
        <f t="shared" si="4"/>
        <v>2</v>
      </c>
      <c r="M5" s="54">
        <f t="shared" ca="1" si="5"/>
        <v>0.42777777777777781</v>
      </c>
      <c r="N5" s="45" t="e">
        <f t="shared" ca="1" si="6"/>
        <v>#VALUE!</v>
      </c>
      <c r="O5" s="45">
        <f t="shared" si="7"/>
        <v>1.25</v>
      </c>
      <c r="P5" s="46">
        <f t="shared" si="8"/>
        <v>0.19051423432971509</v>
      </c>
      <c r="Q5" s="45">
        <f t="shared" si="9"/>
        <v>2.5000000000000311</v>
      </c>
      <c r="R5" s="45">
        <f t="shared" si="10"/>
        <v>3.7500000000000311</v>
      </c>
      <c r="S5" s="46">
        <f t="shared" si="11"/>
        <v>2.6905142343297461</v>
      </c>
    </row>
    <row r="6" spans="1:19" x14ac:dyDescent="0.25">
      <c r="A6" s="77">
        <v>35341</v>
      </c>
      <c r="B6" s="66">
        <v>0.41388888888888892</v>
      </c>
      <c r="D6">
        <v>0.01</v>
      </c>
      <c r="E6" s="66"/>
      <c r="F6" s="67">
        <v>0.4465277777777778</v>
      </c>
      <c r="H6" s="67">
        <v>0.4465277777777778</v>
      </c>
      <c r="I6" s="44" t="str">
        <f t="shared" si="1"/>
        <v/>
      </c>
      <c r="J6" s="45">
        <f t="shared" si="2"/>
        <v>9.9999999999999645</v>
      </c>
      <c r="K6" s="45">
        <f t="shared" si="3"/>
        <v>0</v>
      </c>
      <c r="L6" s="45">
        <f t="shared" si="4"/>
        <v>1</v>
      </c>
      <c r="M6" s="54">
        <f t="shared" ca="1" si="5"/>
        <v>0.41388888888888892</v>
      </c>
      <c r="N6" s="45" t="str">
        <f t="shared" si="6"/>
        <v/>
      </c>
      <c r="O6" s="45">
        <f t="shared" si="7"/>
        <v>2.5499999999999909</v>
      </c>
      <c r="P6" s="46">
        <f t="shared" si="8"/>
        <v>1.2525802480724491</v>
      </c>
      <c r="Q6" s="45">
        <f t="shared" si="9"/>
        <v>0</v>
      </c>
      <c r="R6" s="45">
        <f t="shared" si="10"/>
        <v>2.5499999999999909</v>
      </c>
      <c r="S6" s="46">
        <f t="shared" si="11"/>
        <v>1.2525802480724491</v>
      </c>
    </row>
    <row r="7" spans="1:19" x14ac:dyDescent="0.25">
      <c r="D7">
        <v>0.5</v>
      </c>
      <c r="E7" s="66"/>
      <c r="F7" s="67">
        <v>0.45</v>
      </c>
      <c r="H7" s="67">
        <v>0.45347222222222222</v>
      </c>
      <c r="I7" s="44">
        <f t="shared" si="1"/>
        <v>0.45694444444444443</v>
      </c>
      <c r="J7" s="45" t="str">
        <f t="shared" si="2"/>
        <v/>
      </c>
      <c r="K7" s="45">
        <f t="shared" si="3"/>
        <v>4.9999999999999822</v>
      </c>
      <c r="L7" s="45">
        <f t="shared" si="4"/>
        <v>2</v>
      </c>
      <c r="M7" s="54">
        <f t="shared" ca="1" si="5"/>
        <v>0.41388888888888892</v>
      </c>
      <c r="N7" s="45" t="e">
        <f t="shared" ca="1" si="6"/>
        <v>#VALUE!</v>
      </c>
      <c r="O7" s="45">
        <f t="shared" si="7"/>
        <v>1.25</v>
      </c>
      <c r="P7" s="46">
        <f t="shared" si="8"/>
        <v>0.19051423432971509</v>
      </c>
      <c r="Q7" s="45">
        <f t="shared" si="9"/>
        <v>2.4999999999999911</v>
      </c>
      <c r="R7" s="45">
        <f t="shared" si="10"/>
        <v>3.7499999999999911</v>
      </c>
      <c r="S7" s="46">
        <f t="shared" si="11"/>
        <v>2.6905142343297062</v>
      </c>
    </row>
    <row r="8" spans="1:19" x14ac:dyDescent="0.25">
      <c r="A8" s="77">
        <v>35342</v>
      </c>
      <c r="B8" s="66">
        <v>0.54722222222222217</v>
      </c>
      <c r="D8">
        <v>0.01</v>
      </c>
      <c r="E8" s="66"/>
      <c r="F8" s="67">
        <v>0.5756944444444444</v>
      </c>
      <c r="H8" s="67">
        <v>0.57708333333333328</v>
      </c>
      <c r="I8" s="44" t="str">
        <f t="shared" si="1"/>
        <v/>
      </c>
      <c r="J8" s="45">
        <f t="shared" si="2"/>
        <v>110.00000000000009</v>
      </c>
      <c r="K8" s="45">
        <f t="shared" si="3"/>
        <v>1.9999999999999929</v>
      </c>
      <c r="L8" s="45">
        <f t="shared" si="4"/>
        <v>1</v>
      </c>
      <c r="M8" s="54">
        <f t="shared" ca="1" si="5"/>
        <v>0.54722222222222217</v>
      </c>
      <c r="N8" s="45" t="str">
        <f t="shared" si="6"/>
        <v/>
      </c>
      <c r="O8" s="45">
        <f t="shared" si="7"/>
        <v>6.0500000000000052</v>
      </c>
      <c r="P8" s="46">
        <f t="shared" si="8"/>
        <v>4.2996834211900792</v>
      </c>
      <c r="Q8" s="45">
        <f t="shared" si="9"/>
        <v>1.9999999999999931E-2</v>
      </c>
      <c r="R8" s="45">
        <f t="shared" si="10"/>
        <v>6.0700000000000047</v>
      </c>
      <c r="S8" s="46">
        <f t="shared" si="11"/>
        <v>4.3196834211900788</v>
      </c>
    </row>
    <row r="9" spans="1:19" x14ac:dyDescent="0.25">
      <c r="D9">
        <v>0.1</v>
      </c>
      <c r="E9" s="66"/>
      <c r="F9" s="67">
        <v>0.5854166666666667</v>
      </c>
      <c r="H9" s="67">
        <v>0.65347222222222223</v>
      </c>
      <c r="I9" s="44">
        <f t="shared" si="1"/>
        <v>0.65694444444444444</v>
      </c>
      <c r="J9" s="45" t="str">
        <f t="shared" si="2"/>
        <v/>
      </c>
      <c r="K9" s="45">
        <f t="shared" si="3"/>
        <v>97.999999999999972</v>
      </c>
      <c r="L9" s="45">
        <f t="shared" si="4"/>
        <v>2</v>
      </c>
      <c r="M9" s="54">
        <f t="shared" ca="1" si="5"/>
        <v>0.54722222222222217</v>
      </c>
      <c r="N9" s="45" t="e">
        <f t="shared" ca="1" si="6"/>
        <v>#VALUE!</v>
      </c>
      <c r="O9" s="45">
        <f t="shared" si="7"/>
        <v>0.25</v>
      </c>
      <c r="P9" s="46">
        <f t="shared" si="8"/>
        <v>4.342905372259271E-2</v>
      </c>
      <c r="Q9" s="45">
        <f t="shared" si="9"/>
        <v>9.7999999999999972</v>
      </c>
      <c r="R9" s="45">
        <f t="shared" si="10"/>
        <v>10.049999999999997</v>
      </c>
      <c r="S9" s="46">
        <f t="shared" si="11"/>
        <v>9.8434290537225895</v>
      </c>
    </row>
    <row r="10" spans="1:19" x14ac:dyDescent="0.25">
      <c r="A10" s="77">
        <v>35346</v>
      </c>
      <c r="B10" s="66">
        <v>0.4770833333333333</v>
      </c>
      <c r="D10">
        <v>0.01</v>
      </c>
      <c r="E10" s="66"/>
      <c r="F10" s="67">
        <v>0.53194444444444444</v>
      </c>
      <c r="H10" s="67">
        <v>0.53749999999999998</v>
      </c>
      <c r="I10" s="44">
        <f t="shared" si="1"/>
        <v>0.54097222222222219</v>
      </c>
      <c r="J10" s="45" t="str">
        <f t="shared" si="2"/>
        <v/>
      </c>
      <c r="K10" s="45">
        <f t="shared" si="3"/>
        <v>7.9999999999999716</v>
      </c>
      <c r="L10" s="45">
        <f t="shared" si="4"/>
        <v>1</v>
      </c>
      <c r="M10" s="54">
        <f t="shared" ca="1" si="5"/>
        <v>0.4770833333333333</v>
      </c>
      <c r="N10" s="45" t="e">
        <f t="shared" ca="1" si="6"/>
        <v>#VALUE!</v>
      </c>
      <c r="O10" s="45">
        <f t="shared" si="7"/>
        <v>2.5000000000000001E-2</v>
      </c>
      <c r="P10" s="46">
        <f t="shared" si="8"/>
        <v>5.4281443780592247E-3</v>
      </c>
      <c r="Q10" s="45">
        <f t="shared" si="9"/>
        <v>7.9999999999999724E-2</v>
      </c>
      <c r="R10" s="45">
        <f t="shared" si="10"/>
        <v>0.10499999999999973</v>
      </c>
      <c r="S10" s="46">
        <f t="shared" si="11"/>
        <v>8.5428144378058943E-2</v>
      </c>
    </row>
    <row r="11" spans="1:19" x14ac:dyDescent="0.25">
      <c r="A11" s="77">
        <v>35347</v>
      </c>
      <c r="B11" s="66">
        <v>0.53611111111111109</v>
      </c>
      <c r="D11">
        <v>0.01</v>
      </c>
      <c r="E11" s="66"/>
      <c r="F11" s="67">
        <v>0.56805555555555554</v>
      </c>
      <c r="H11" s="67">
        <v>0.66111111111111109</v>
      </c>
      <c r="I11" s="44">
        <f t="shared" si="1"/>
        <v>0.6645833333333333</v>
      </c>
      <c r="J11" s="45" t="str">
        <f t="shared" si="2"/>
        <v/>
      </c>
      <c r="K11" s="45">
        <f t="shared" si="3"/>
        <v>134</v>
      </c>
      <c r="L11" s="45">
        <f t="shared" si="4"/>
        <v>1</v>
      </c>
      <c r="M11" s="54">
        <f t="shared" ca="1" si="5"/>
        <v>0.53611111111111109</v>
      </c>
      <c r="N11" s="45" t="e">
        <f t="shared" ca="1" si="6"/>
        <v>#VALUE!</v>
      </c>
      <c r="O11" s="45">
        <f t="shared" si="7"/>
        <v>2.5000000000000001E-2</v>
      </c>
      <c r="P11" s="46">
        <f t="shared" si="8"/>
        <v>5.4281443780592247E-3</v>
      </c>
      <c r="Q11" s="45">
        <f t="shared" si="9"/>
        <v>1.34</v>
      </c>
      <c r="R11" s="45">
        <f t="shared" si="10"/>
        <v>1.365</v>
      </c>
      <c r="S11" s="46">
        <f t="shared" si="11"/>
        <v>1.3454281443780594</v>
      </c>
    </row>
    <row r="12" spans="1:19" x14ac:dyDescent="0.25">
      <c r="A12" s="77">
        <v>35348</v>
      </c>
      <c r="B12" s="66">
        <v>0.52847222222222223</v>
      </c>
      <c r="D12">
        <v>0.01</v>
      </c>
      <c r="E12" s="66"/>
      <c r="F12" s="67">
        <v>0.56458333333333333</v>
      </c>
      <c r="H12" s="67">
        <v>0.65972222222222221</v>
      </c>
      <c r="I12" s="44">
        <f t="shared" si="1"/>
        <v>0.66319444444444442</v>
      </c>
      <c r="J12" s="45" t="str">
        <f t="shared" si="2"/>
        <v/>
      </c>
      <c r="K12" s="45">
        <f t="shared" si="3"/>
        <v>137</v>
      </c>
      <c r="L12" s="45">
        <f t="shared" si="4"/>
        <v>1</v>
      </c>
      <c r="M12" s="54">
        <f t="shared" ca="1" si="5"/>
        <v>0.52847222222222223</v>
      </c>
      <c r="N12" s="45" t="e">
        <f t="shared" ca="1" si="6"/>
        <v>#VALUE!</v>
      </c>
      <c r="O12" s="45">
        <f t="shared" si="7"/>
        <v>2.5000000000000001E-2</v>
      </c>
      <c r="P12" s="46">
        <f t="shared" si="8"/>
        <v>5.4281443780592247E-3</v>
      </c>
      <c r="Q12" s="45">
        <f t="shared" si="9"/>
        <v>1.37</v>
      </c>
      <c r="R12" s="45">
        <f t="shared" si="10"/>
        <v>1.395</v>
      </c>
      <c r="S12" s="46">
        <f t="shared" si="11"/>
        <v>1.3754281443780594</v>
      </c>
    </row>
    <row r="13" spans="1:19" x14ac:dyDescent="0.25">
      <c r="A13" s="77">
        <v>35353</v>
      </c>
      <c r="B13" s="66">
        <v>0.3576388888888889</v>
      </c>
      <c r="D13">
        <v>0.01</v>
      </c>
      <c r="E13" s="66"/>
      <c r="F13" s="67">
        <v>0.39374999999999999</v>
      </c>
      <c r="H13" s="67">
        <v>0.39652777777777781</v>
      </c>
      <c r="I13" s="44" t="str">
        <f t="shared" si="1"/>
        <v/>
      </c>
      <c r="J13" s="45">
        <f t="shared" si="2"/>
        <v>33.999999999999957</v>
      </c>
      <c r="K13" s="45">
        <f t="shared" si="3"/>
        <v>4.0000000000000657</v>
      </c>
      <c r="L13" s="45">
        <f t="shared" si="4"/>
        <v>1</v>
      </c>
      <c r="M13" s="54">
        <f t="shared" ca="1" si="5"/>
        <v>0.3576388888888889</v>
      </c>
      <c r="N13" s="45" t="str">
        <f t="shared" si="6"/>
        <v/>
      </c>
      <c r="O13" s="45">
        <f t="shared" si="7"/>
        <v>1.8699999999999977</v>
      </c>
      <c r="P13" s="46">
        <f t="shared" si="8"/>
        <v>1.328993057458749</v>
      </c>
      <c r="Q13" s="45">
        <f t="shared" si="9"/>
        <v>4.000000000000066E-2</v>
      </c>
      <c r="R13" s="45">
        <f t="shared" si="10"/>
        <v>1.9099999999999984</v>
      </c>
      <c r="S13" s="46">
        <f t="shared" si="11"/>
        <v>1.3689930574587497</v>
      </c>
    </row>
    <row r="14" spans="1:19" x14ac:dyDescent="0.25">
      <c r="D14">
        <v>0.1</v>
      </c>
      <c r="E14" s="66"/>
      <c r="F14" s="67">
        <v>0.39999999999999997</v>
      </c>
      <c r="H14" s="67">
        <v>0.4201388888888889</v>
      </c>
      <c r="I14" s="44" t="str">
        <f t="shared" si="1"/>
        <v/>
      </c>
      <c r="J14" s="45">
        <f t="shared" si="2"/>
        <v>17.999999999999936</v>
      </c>
      <c r="K14" s="45">
        <f t="shared" si="3"/>
        <v>29.000000000000057</v>
      </c>
      <c r="L14" s="45">
        <f t="shared" si="4"/>
        <v>2</v>
      </c>
      <c r="M14" s="54">
        <f t="shared" ca="1" si="5"/>
        <v>0.3576388888888889</v>
      </c>
      <c r="N14" s="45" t="str">
        <f t="shared" si="6"/>
        <v/>
      </c>
      <c r="O14" s="45">
        <f t="shared" si="7"/>
        <v>360.89999999999873</v>
      </c>
      <c r="P14" s="46">
        <f t="shared" si="8"/>
        <v>119.87072443767501</v>
      </c>
      <c r="Q14" s="45">
        <f t="shared" si="9"/>
        <v>2.9000000000000057</v>
      </c>
      <c r="R14" s="45">
        <f t="shared" si="10"/>
        <v>363.7999999999987</v>
      </c>
      <c r="S14" s="46">
        <f t="shared" si="11"/>
        <v>122.77072443767501</v>
      </c>
    </row>
    <row r="15" spans="1:19" x14ac:dyDescent="0.25">
      <c r="D15">
        <v>40</v>
      </c>
      <c r="E15" s="66"/>
      <c r="F15" s="67">
        <v>0.42708333333333331</v>
      </c>
      <c r="H15" s="67">
        <v>0.43263888888888885</v>
      </c>
      <c r="I15" s="44" t="str">
        <f t="shared" si="1"/>
        <v/>
      </c>
      <c r="J15" s="45">
        <f t="shared" si="2"/>
        <v>39.000000000000021</v>
      </c>
      <c r="K15" s="45">
        <f t="shared" si="3"/>
        <v>7.9999999999999716</v>
      </c>
      <c r="L15" s="45">
        <f t="shared" si="4"/>
        <v>3</v>
      </c>
      <c r="M15" s="54">
        <f t="shared" ca="1" si="5"/>
        <v>0.3576388888888889</v>
      </c>
      <c r="N15" s="45" t="str">
        <f t="shared" si="6"/>
        <v/>
      </c>
      <c r="O15" s="45">
        <f t="shared" si="7"/>
        <v>781.9500000000005</v>
      </c>
      <c r="P15" s="46">
        <f t="shared" si="8"/>
        <v>259.71990294829692</v>
      </c>
      <c r="Q15" s="45">
        <f t="shared" si="9"/>
        <v>319.99999999999886</v>
      </c>
      <c r="R15" s="45">
        <f t="shared" si="10"/>
        <v>1101.9499999999994</v>
      </c>
      <c r="S15" s="46">
        <f t="shared" si="11"/>
        <v>579.71990294829584</v>
      </c>
    </row>
    <row r="16" spans="1:19" x14ac:dyDescent="0.25">
      <c r="D16">
        <v>0.1</v>
      </c>
      <c r="E16" s="66"/>
      <c r="F16" s="67">
        <v>0.44166666666666665</v>
      </c>
      <c r="H16" s="67">
        <v>0.4597222222222222</v>
      </c>
      <c r="I16" s="44" t="str">
        <f t="shared" si="1"/>
        <v/>
      </c>
      <c r="J16" s="45">
        <f t="shared" si="2"/>
        <v>31.00000000000005</v>
      </c>
      <c r="K16" s="45">
        <f t="shared" si="3"/>
        <v>25.999999999999986</v>
      </c>
      <c r="L16" s="45">
        <f t="shared" si="4"/>
        <v>4</v>
      </c>
      <c r="M16" s="54">
        <f t="shared" ca="1" si="5"/>
        <v>0.3576388888888889</v>
      </c>
      <c r="N16" s="45" t="str">
        <f t="shared" si="6"/>
        <v/>
      </c>
      <c r="O16" s="45">
        <f t="shared" si="7"/>
        <v>621.55000000000098</v>
      </c>
      <c r="P16" s="46">
        <f t="shared" si="8"/>
        <v>206.44402542044136</v>
      </c>
      <c r="Q16" s="45">
        <f t="shared" si="9"/>
        <v>2.5999999999999988</v>
      </c>
      <c r="R16" s="45">
        <f t="shared" si="10"/>
        <v>624.150000000001</v>
      </c>
      <c r="S16" s="46">
        <f t="shared" si="11"/>
        <v>209.04402542044136</v>
      </c>
    </row>
    <row r="17" spans="1:19" x14ac:dyDescent="0.25">
      <c r="D17">
        <v>40</v>
      </c>
      <c r="E17" s="66"/>
      <c r="F17" s="67">
        <v>0.46527777777777773</v>
      </c>
      <c r="H17" s="67">
        <v>0.48125000000000001</v>
      </c>
      <c r="I17" s="44" t="str">
        <f t="shared" si="1"/>
        <v/>
      </c>
      <c r="J17" s="45">
        <f t="shared" si="2"/>
        <v>24.999999999999993</v>
      </c>
      <c r="K17" s="45">
        <f t="shared" si="3"/>
        <v>23.000000000000078</v>
      </c>
      <c r="L17" s="45">
        <f t="shared" si="4"/>
        <v>5</v>
      </c>
      <c r="M17" s="54">
        <f t="shared" ca="1" si="5"/>
        <v>0.3576388888888889</v>
      </c>
      <c r="N17" s="45" t="str">
        <f t="shared" si="6"/>
        <v/>
      </c>
      <c r="O17" s="45">
        <f t="shared" si="7"/>
        <v>506.24999999999983</v>
      </c>
      <c r="P17" s="46">
        <f t="shared" si="8"/>
        <v>225.35245159324154</v>
      </c>
      <c r="Q17" s="45">
        <f t="shared" si="9"/>
        <v>920.00000000000318</v>
      </c>
      <c r="R17" s="45">
        <f t="shared" si="10"/>
        <v>1426.250000000003</v>
      </c>
      <c r="S17" s="46">
        <f t="shared" si="11"/>
        <v>1145.3524515932447</v>
      </c>
    </row>
    <row r="18" spans="1:19" x14ac:dyDescent="0.25">
      <c r="D18">
        <v>0.5</v>
      </c>
      <c r="E18" s="66"/>
      <c r="F18" s="67">
        <v>0.49305555555555558</v>
      </c>
      <c r="H18" s="67">
        <v>0.49861111111111112</v>
      </c>
      <c r="I18" s="44" t="str">
        <f t="shared" si="1"/>
        <v/>
      </c>
      <c r="J18" s="45">
        <f t="shared" si="2"/>
        <v>9.9999999999999645</v>
      </c>
      <c r="K18" s="45">
        <f t="shared" si="3"/>
        <v>7.9999999999999716</v>
      </c>
      <c r="L18" s="45">
        <f t="shared" si="4"/>
        <v>6</v>
      </c>
      <c r="M18" s="54">
        <f t="shared" ca="1" si="5"/>
        <v>0.3576388888888889</v>
      </c>
      <c r="N18" s="45" t="str">
        <f t="shared" si="6"/>
        <v/>
      </c>
      <c r="O18" s="45">
        <f t="shared" si="7"/>
        <v>8.4999999999999698</v>
      </c>
      <c r="P18" s="46">
        <f t="shared" si="8"/>
        <v>7.9957273511477203</v>
      </c>
      <c r="Q18" s="45">
        <f t="shared" si="9"/>
        <v>3.9999999999999858</v>
      </c>
      <c r="R18" s="45">
        <f t="shared" si="10"/>
        <v>12.499999999999956</v>
      </c>
      <c r="S18" s="46">
        <f t="shared" si="11"/>
        <v>11.995727351147707</v>
      </c>
    </row>
    <row r="19" spans="1:19" x14ac:dyDescent="0.25">
      <c r="D19">
        <v>1.2</v>
      </c>
      <c r="E19" s="66"/>
      <c r="F19" s="67">
        <v>0.50277777777777777</v>
      </c>
      <c r="H19" s="67">
        <v>0.50555555555555554</v>
      </c>
      <c r="I19" s="44" t="str">
        <f t="shared" si="1"/>
        <v/>
      </c>
      <c r="J19" s="45">
        <f t="shared" si="2"/>
        <v>12.000000000000117</v>
      </c>
      <c r="K19" s="45">
        <f t="shared" si="3"/>
        <v>3.9999999999999858</v>
      </c>
      <c r="L19" s="45">
        <f t="shared" si="4"/>
        <v>7</v>
      </c>
      <c r="M19" s="54">
        <f t="shared" ca="1" si="5"/>
        <v>0.3576388888888889</v>
      </c>
      <c r="N19" s="45" t="str">
        <f t="shared" si="6"/>
        <v/>
      </c>
      <c r="O19" s="45">
        <f t="shared" si="7"/>
        <v>43.200000000000422</v>
      </c>
      <c r="P19" s="46">
        <f t="shared" si="8"/>
        <v>35.788907055225387</v>
      </c>
      <c r="Q19" s="45">
        <f t="shared" si="9"/>
        <v>4.7999999999999829</v>
      </c>
      <c r="R19" s="45">
        <f t="shared" si="10"/>
        <v>48.000000000000405</v>
      </c>
      <c r="S19" s="46">
        <f t="shared" si="11"/>
        <v>40.58890705522537</v>
      </c>
    </row>
    <row r="20" spans="1:19" x14ac:dyDescent="0.25">
      <c r="D20">
        <v>6</v>
      </c>
      <c r="E20" s="66"/>
      <c r="F20" s="67">
        <v>0.51041666666666663</v>
      </c>
      <c r="H20" s="67">
        <v>0.51388888888888895</v>
      </c>
      <c r="I20" s="44" t="str">
        <f t="shared" si="1"/>
        <v/>
      </c>
      <c r="J20" s="45">
        <f t="shared" si="2"/>
        <v>10.999999999999961</v>
      </c>
      <c r="K20" s="45">
        <f t="shared" si="3"/>
        <v>5.0000000000001421</v>
      </c>
      <c r="L20" s="45">
        <f t="shared" si="4"/>
        <v>8</v>
      </c>
      <c r="M20" s="54">
        <f t="shared" ca="1" si="5"/>
        <v>0.3576388888888889</v>
      </c>
      <c r="N20" s="45" t="str">
        <f t="shared" si="6"/>
        <v/>
      </c>
      <c r="O20" s="45">
        <f t="shared" si="7"/>
        <v>37.949999999999868</v>
      </c>
      <c r="P20" s="46">
        <f t="shared" si="8"/>
        <v>29.571154368324802</v>
      </c>
      <c r="Q20" s="45">
        <f t="shared" si="9"/>
        <v>30.000000000000853</v>
      </c>
      <c r="R20" s="45">
        <f t="shared" si="10"/>
        <v>67.950000000000728</v>
      </c>
      <c r="S20" s="46">
        <f t="shared" si="11"/>
        <v>59.571154368325651</v>
      </c>
    </row>
    <row r="21" spans="1:19" x14ac:dyDescent="0.25">
      <c r="D21">
        <v>0.9</v>
      </c>
      <c r="E21" s="66"/>
      <c r="F21" s="67">
        <v>0.51874999999999993</v>
      </c>
      <c r="H21" s="67">
        <v>0.52152777777777781</v>
      </c>
      <c r="I21" s="44" t="str">
        <f t="shared" si="1"/>
        <v/>
      </c>
      <c r="J21" s="45">
        <f t="shared" si="2"/>
        <v>11.999999999999957</v>
      </c>
      <c r="K21" s="45">
        <f t="shared" si="3"/>
        <v>4.0000000000001457</v>
      </c>
      <c r="L21" s="45">
        <f t="shared" si="4"/>
        <v>9</v>
      </c>
      <c r="M21" s="54">
        <f t="shared" ca="1" si="5"/>
        <v>0.3576388888888889</v>
      </c>
      <c r="N21" s="45" t="str">
        <f t="shared" si="6"/>
        <v/>
      </c>
      <c r="O21" s="45">
        <f t="shared" si="7"/>
        <v>71.39999999999975</v>
      </c>
      <c r="P21" s="46">
        <f t="shared" si="8"/>
        <v>48.416965598949943</v>
      </c>
      <c r="Q21" s="45">
        <f t="shared" si="9"/>
        <v>3.6000000000001311</v>
      </c>
      <c r="R21" s="45">
        <f t="shared" si="10"/>
        <v>74.999999999999886</v>
      </c>
      <c r="S21" s="46">
        <f t="shared" si="11"/>
        <v>52.016965598950073</v>
      </c>
    </row>
    <row r="22" spans="1:19" x14ac:dyDescent="0.25">
      <c r="D22">
        <v>11</v>
      </c>
      <c r="E22" s="66"/>
      <c r="F22" s="67">
        <v>0.52638888888888891</v>
      </c>
      <c r="H22" s="67">
        <v>0.52986111111111112</v>
      </c>
      <c r="I22" s="44" t="str">
        <f t="shared" si="1"/>
        <v/>
      </c>
      <c r="J22" s="45">
        <f t="shared" si="2"/>
        <v>11.999999999999957</v>
      </c>
      <c r="K22" s="45">
        <f t="shared" si="3"/>
        <v>4.9999999999999822</v>
      </c>
      <c r="L22" s="45">
        <f t="shared" si="4"/>
        <v>10</v>
      </c>
      <c r="M22" s="54">
        <f t="shared" ca="1" si="5"/>
        <v>0.3576388888888889</v>
      </c>
      <c r="N22" s="45" t="str">
        <f t="shared" si="6"/>
        <v/>
      </c>
      <c r="O22" s="45">
        <f t="shared" si="7"/>
        <v>67.79999999999977</v>
      </c>
      <c r="P22" s="46">
        <f t="shared" si="8"/>
        <v>35.648200555114336</v>
      </c>
      <c r="Q22" s="45">
        <f t="shared" si="9"/>
        <v>54.999999999999801</v>
      </c>
      <c r="R22" s="45">
        <f t="shared" si="10"/>
        <v>122.79999999999957</v>
      </c>
      <c r="S22" s="46">
        <f t="shared" si="11"/>
        <v>90.64820055511413</v>
      </c>
    </row>
    <row r="23" spans="1:19" x14ac:dyDescent="0.25">
      <c r="D23">
        <v>0.3</v>
      </c>
      <c r="E23" s="66"/>
      <c r="F23" s="67">
        <v>0.53541666666666665</v>
      </c>
      <c r="H23" s="67">
        <v>0.53819444444444442</v>
      </c>
      <c r="I23" s="44">
        <f t="shared" si="1"/>
        <v>0.54166666666666663</v>
      </c>
      <c r="J23" s="45" t="str">
        <f t="shared" si="2"/>
        <v/>
      </c>
      <c r="K23" s="45">
        <f t="shared" si="3"/>
        <v>3.9999999999999858</v>
      </c>
      <c r="L23" s="45">
        <f t="shared" si="4"/>
        <v>11</v>
      </c>
      <c r="M23" s="54">
        <f t="shared" ca="1" si="5"/>
        <v>0.3576388888888889</v>
      </c>
      <c r="N23" s="45" t="e">
        <f t="shared" ca="1" si="6"/>
        <v>#VALUE!</v>
      </c>
      <c r="O23" s="45">
        <f t="shared" si="7"/>
        <v>0.75</v>
      </c>
      <c r="P23" s="46">
        <f t="shared" si="8"/>
        <v>0.11893841060855184</v>
      </c>
      <c r="Q23" s="45">
        <f t="shared" si="9"/>
        <v>1.1999999999999957</v>
      </c>
      <c r="R23" s="45">
        <f t="shared" si="10"/>
        <v>1.9499999999999957</v>
      </c>
      <c r="S23" s="46">
        <f t="shared" si="11"/>
        <v>1.3189384106085476</v>
      </c>
    </row>
    <row r="24" spans="1:19" x14ac:dyDescent="0.25">
      <c r="A24" s="77">
        <v>35354</v>
      </c>
      <c r="B24" s="66">
        <v>0.54652777777777783</v>
      </c>
      <c r="D24">
        <v>0.01</v>
      </c>
      <c r="E24" s="66"/>
      <c r="F24" s="67">
        <v>0.57152777777777775</v>
      </c>
      <c r="H24" s="67">
        <v>0.63472222222222219</v>
      </c>
      <c r="I24" s="44">
        <f t="shared" si="1"/>
        <v>0.6381944444444444</v>
      </c>
      <c r="J24" s="45" t="str">
        <f t="shared" si="2"/>
        <v/>
      </c>
      <c r="K24" s="45">
        <f t="shared" si="3"/>
        <v>91</v>
      </c>
      <c r="L24" s="45">
        <f t="shared" si="4"/>
        <v>1</v>
      </c>
      <c r="M24" s="54">
        <f t="shared" ca="1" si="5"/>
        <v>0.54652777777777783</v>
      </c>
      <c r="N24" s="45" t="e">
        <f t="shared" ca="1" si="6"/>
        <v>#VALUE!</v>
      </c>
      <c r="O24" s="45">
        <f t="shared" si="7"/>
        <v>2.5000000000000001E-2</v>
      </c>
      <c r="P24" s="46">
        <f t="shared" si="8"/>
        <v>5.4281443780592247E-3</v>
      </c>
      <c r="Q24" s="45">
        <f t="shared" si="9"/>
        <v>0.91</v>
      </c>
      <c r="R24" s="45">
        <f t="shared" si="10"/>
        <v>0.93500000000000005</v>
      </c>
      <c r="S24" s="46">
        <f t="shared" si="11"/>
        <v>0.91542814437805931</v>
      </c>
    </row>
    <row r="25" spans="1:19" x14ac:dyDescent="0.25">
      <c r="A25" s="77">
        <v>35355</v>
      </c>
      <c r="B25" s="66">
        <v>0.54861111111111105</v>
      </c>
      <c r="D25">
        <v>0.01</v>
      </c>
      <c r="E25" s="66"/>
      <c r="F25" s="67">
        <v>0.5756944444444444</v>
      </c>
      <c r="H25" s="67">
        <v>0.63750000000000007</v>
      </c>
      <c r="I25" s="44">
        <f t="shared" si="1"/>
        <v>0.64097222222222228</v>
      </c>
      <c r="J25" s="45" t="str">
        <f t="shared" si="2"/>
        <v/>
      </c>
      <c r="K25" s="45">
        <f t="shared" si="3"/>
        <v>89.000000000000171</v>
      </c>
      <c r="L25" s="45">
        <f t="shared" si="4"/>
        <v>1</v>
      </c>
      <c r="M25" s="54">
        <f t="shared" ca="1" si="5"/>
        <v>0.54861111111111105</v>
      </c>
      <c r="N25" s="45" t="e">
        <f t="shared" ca="1" si="6"/>
        <v>#VALUE!</v>
      </c>
      <c r="O25" s="45">
        <f t="shared" si="7"/>
        <v>2.5000000000000001E-2</v>
      </c>
      <c r="P25" s="46">
        <f t="shared" si="8"/>
        <v>5.4281443780592247E-3</v>
      </c>
      <c r="Q25" s="45">
        <f t="shared" si="9"/>
        <v>0.89000000000000168</v>
      </c>
      <c r="R25" s="45">
        <f t="shared" si="10"/>
        <v>0.9150000000000017</v>
      </c>
      <c r="S25" s="46">
        <f t="shared" si="11"/>
        <v>0.89542814437806095</v>
      </c>
    </row>
    <row r="26" spans="1:19" x14ac:dyDescent="0.25">
      <c r="A26" s="77">
        <v>35360</v>
      </c>
      <c r="B26" s="66">
        <v>0.36388888888888887</v>
      </c>
      <c r="D26">
        <v>0.01</v>
      </c>
      <c r="E26" s="66"/>
      <c r="F26" s="67">
        <v>0.39305555555555555</v>
      </c>
      <c r="H26" s="67">
        <v>0.39444444444444443</v>
      </c>
      <c r="I26" s="44" t="str">
        <f t="shared" si="1"/>
        <v/>
      </c>
      <c r="J26" s="45">
        <f t="shared" si="2"/>
        <v>24.000000000000075</v>
      </c>
      <c r="K26" s="45">
        <f t="shared" si="3"/>
        <v>1.9999999999999929</v>
      </c>
      <c r="L26" s="45">
        <f t="shared" si="4"/>
        <v>1</v>
      </c>
      <c r="M26" s="54">
        <f t="shared" ca="1" si="5"/>
        <v>0.36388888888888887</v>
      </c>
      <c r="N26" s="45" t="str">
        <f t="shared" si="6"/>
        <v/>
      </c>
      <c r="O26" s="45">
        <f t="shared" si="7"/>
        <v>1.3200000000000041</v>
      </c>
      <c r="P26" s="46">
        <f t="shared" si="8"/>
        <v>0.93811274644147391</v>
      </c>
      <c r="Q26" s="45">
        <f t="shared" si="9"/>
        <v>1.9999999999999931E-2</v>
      </c>
      <c r="R26" s="45">
        <f t="shared" si="10"/>
        <v>1.3400000000000041</v>
      </c>
      <c r="S26" s="46">
        <f t="shared" si="11"/>
        <v>0.95811274644147382</v>
      </c>
    </row>
    <row r="27" spans="1:19" x14ac:dyDescent="0.25">
      <c r="D27">
        <v>0.1</v>
      </c>
      <c r="E27" s="66"/>
      <c r="F27" s="67">
        <v>0.39861111111111108</v>
      </c>
      <c r="H27" s="67">
        <v>0.41111111111111115</v>
      </c>
      <c r="I27" s="44" t="str">
        <f t="shared" si="1"/>
        <v/>
      </c>
      <c r="J27" s="45">
        <f t="shared" si="2"/>
        <v>29.999999999999972</v>
      </c>
      <c r="K27" s="45">
        <f t="shared" si="3"/>
        <v>18.000000000000096</v>
      </c>
      <c r="L27" s="45">
        <f t="shared" si="4"/>
        <v>2</v>
      </c>
      <c r="M27" s="54">
        <f t="shared" ca="1" si="5"/>
        <v>0.36388888888888887</v>
      </c>
      <c r="N27" s="45" t="str">
        <f t="shared" si="6"/>
        <v/>
      </c>
      <c r="O27" s="45">
        <f t="shared" si="7"/>
        <v>601.49999999999943</v>
      </c>
      <c r="P27" s="46">
        <f t="shared" si="8"/>
        <v>199.78454072945888</v>
      </c>
      <c r="Q27" s="45">
        <f t="shared" si="9"/>
        <v>1.8000000000000096</v>
      </c>
      <c r="R27" s="45">
        <f t="shared" si="10"/>
        <v>603.29999999999939</v>
      </c>
      <c r="S27" s="46">
        <f t="shared" si="11"/>
        <v>201.58454072945889</v>
      </c>
    </row>
    <row r="28" spans="1:19" x14ac:dyDescent="0.25">
      <c r="D28">
        <v>40</v>
      </c>
      <c r="E28">
        <v>1003</v>
      </c>
      <c r="F28" s="67">
        <f>VALUE(CONCATENATE(LEFT(E28,LEN(E28)-2),":",RIGHT(E28,2)))</f>
        <v>0.41875000000000001</v>
      </c>
      <c r="G28">
        <v>1022</v>
      </c>
      <c r="H28" s="67">
        <f>VALUE(CONCATENATE(LEFT(G28,LEN(G28)-2),":",RIGHT(G28,2)))</f>
        <v>0.43194444444444446</v>
      </c>
      <c r="I28" s="44" t="str">
        <f t="shared" si="1"/>
        <v/>
      </c>
      <c r="J28" s="45">
        <f t="shared" si="2"/>
        <v>36.99999999999995</v>
      </c>
      <c r="K28" s="45">
        <f t="shared" si="3"/>
        <v>19.000000000000014</v>
      </c>
      <c r="L28" s="45">
        <f t="shared" si="4"/>
        <v>3</v>
      </c>
      <c r="M28" s="54">
        <f t="shared" ca="1" si="5"/>
        <v>0.36388888888888887</v>
      </c>
      <c r="N28" s="45" t="str">
        <f t="shared" si="6"/>
        <v/>
      </c>
      <c r="O28" s="45">
        <f t="shared" si="7"/>
        <v>741.849999999999</v>
      </c>
      <c r="P28" s="46">
        <f t="shared" si="8"/>
        <v>246.4009335663325</v>
      </c>
      <c r="Q28" s="45">
        <f t="shared" si="9"/>
        <v>760.00000000000057</v>
      </c>
      <c r="R28" s="45">
        <f t="shared" si="10"/>
        <v>1501.8499999999995</v>
      </c>
      <c r="S28" s="46">
        <f t="shared" si="11"/>
        <v>1006.400933566333</v>
      </c>
    </row>
    <row r="29" spans="1:19" x14ac:dyDescent="0.25">
      <c r="D29">
        <v>0.1</v>
      </c>
      <c r="E29">
        <v>1035</v>
      </c>
      <c r="F29" s="67">
        <f t="shared" ref="F29:F88" si="12">VALUE(CONCATENATE(LEFT(E29,LEN(E29)-2),":",RIGHT(E29,2)))</f>
        <v>0.44097222222222227</v>
      </c>
      <c r="G29">
        <v>1059</v>
      </c>
      <c r="H29" s="67">
        <f t="shared" ref="H29:H88" si="13">VALUE(CONCATENATE(LEFT(G29,LEN(G29)-2),":",RIGHT(G29,2)))</f>
        <v>0.45763888888888887</v>
      </c>
      <c r="I29" s="44" t="str">
        <f t="shared" si="1"/>
        <v/>
      </c>
      <c r="J29" s="45">
        <f t="shared" si="2"/>
        <v>27.999999999999979</v>
      </c>
      <c r="K29" s="45">
        <f t="shared" si="3"/>
        <v>23.999999999999915</v>
      </c>
      <c r="L29" s="45">
        <f t="shared" si="4"/>
        <v>4</v>
      </c>
      <c r="M29" s="54">
        <f t="shared" ca="1" si="5"/>
        <v>0.36388888888888887</v>
      </c>
      <c r="N29" s="45" t="str">
        <f t="shared" si="6"/>
        <v/>
      </c>
      <c r="O29" s="45">
        <f t="shared" si="7"/>
        <v>561.39999999999964</v>
      </c>
      <c r="P29" s="46">
        <f t="shared" si="8"/>
        <v>186.46557134749497</v>
      </c>
      <c r="Q29" s="45">
        <f t="shared" si="9"/>
        <v>2.3999999999999915</v>
      </c>
      <c r="R29" s="45">
        <f t="shared" si="10"/>
        <v>563.79999999999961</v>
      </c>
      <c r="S29" s="46">
        <f t="shared" si="11"/>
        <v>188.86557134749495</v>
      </c>
    </row>
    <row r="30" spans="1:19" x14ac:dyDescent="0.25">
      <c r="D30">
        <v>40</v>
      </c>
      <c r="E30">
        <v>1111</v>
      </c>
      <c r="F30" s="67">
        <f t="shared" si="12"/>
        <v>0.46597222222222223</v>
      </c>
      <c r="G30">
        <v>1127</v>
      </c>
      <c r="H30" s="67">
        <f t="shared" si="13"/>
        <v>0.4770833333333333</v>
      </c>
      <c r="I30" s="44">
        <f t="shared" si="1"/>
        <v>0.48055555555555551</v>
      </c>
      <c r="J30" s="45" t="str">
        <f t="shared" si="2"/>
        <v/>
      </c>
      <c r="K30" s="45">
        <f t="shared" si="3"/>
        <v>15.999999999999943</v>
      </c>
      <c r="L30" s="45">
        <f t="shared" si="4"/>
        <v>5</v>
      </c>
      <c r="M30" s="54">
        <f t="shared" ca="1" si="5"/>
        <v>0.36388888888888887</v>
      </c>
      <c r="N30" s="45" t="e">
        <f t="shared" ca="1" si="6"/>
        <v>#VALUE!</v>
      </c>
      <c r="O30" s="45">
        <f t="shared" si="7"/>
        <v>100</v>
      </c>
      <c r="P30" s="46">
        <f t="shared" si="8"/>
        <v>11.425711806824168</v>
      </c>
      <c r="Q30" s="45">
        <f t="shared" si="9"/>
        <v>639.99999999999773</v>
      </c>
      <c r="R30" s="45">
        <f t="shared" si="10"/>
        <v>739.99999999999773</v>
      </c>
      <c r="S30" s="46">
        <f t="shared" si="11"/>
        <v>651.42571180682194</v>
      </c>
    </row>
    <row r="31" spans="1:19" x14ac:dyDescent="0.25">
      <c r="A31" s="77">
        <v>35360</v>
      </c>
      <c r="B31">
        <v>1138</v>
      </c>
      <c r="D31">
        <v>0.01</v>
      </c>
      <c r="E31">
        <v>1247</v>
      </c>
      <c r="F31" s="67">
        <f t="shared" si="12"/>
        <v>0.53263888888888888</v>
      </c>
      <c r="G31">
        <v>1251</v>
      </c>
      <c r="H31" s="67">
        <f t="shared" si="13"/>
        <v>0.53541666666666665</v>
      </c>
      <c r="I31" s="44" t="str">
        <f t="shared" si="1"/>
        <v/>
      </c>
      <c r="J31" s="45">
        <f t="shared" si="2"/>
        <v>63.000000000000099</v>
      </c>
      <c r="K31" s="45">
        <f t="shared" si="3"/>
        <v>3.9999999999999858</v>
      </c>
      <c r="L31" s="45">
        <f t="shared" si="4"/>
        <v>1</v>
      </c>
      <c r="M31" s="54">
        <f t="shared" ca="1" si="5"/>
        <v>1138</v>
      </c>
      <c r="N31" s="45" t="str">
        <f t="shared" si="6"/>
        <v/>
      </c>
      <c r="O31" s="45">
        <f t="shared" si="7"/>
        <v>63.31500000000009</v>
      </c>
      <c r="P31" s="46">
        <f t="shared" si="8"/>
        <v>23.662673570534078</v>
      </c>
      <c r="Q31" s="45">
        <f t="shared" si="9"/>
        <v>3.9999999999999862E-2</v>
      </c>
      <c r="R31" s="45">
        <f t="shared" si="10"/>
        <v>63.355000000000089</v>
      </c>
      <c r="S31" s="46">
        <f t="shared" si="11"/>
        <v>23.702673570534078</v>
      </c>
    </row>
    <row r="32" spans="1:19" x14ac:dyDescent="0.25">
      <c r="D32">
        <v>2</v>
      </c>
      <c r="E32">
        <v>1303</v>
      </c>
      <c r="F32" s="67">
        <f t="shared" si="12"/>
        <v>0.54375000000000007</v>
      </c>
      <c r="G32">
        <v>1354</v>
      </c>
      <c r="H32" s="67">
        <f t="shared" si="13"/>
        <v>0.57916666666666672</v>
      </c>
      <c r="I32" s="44" t="str">
        <f t="shared" si="1"/>
        <v/>
      </c>
      <c r="J32" s="45">
        <f t="shared" si="2"/>
        <v>123.99999999999989</v>
      </c>
      <c r="K32" s="45">
        <f t="shared" si="3"/>
        <v>50.999999999999979</v>
      </c>
      <c r="L32" s="45">
        <f t="shared" si="4"/>
        <v>2</v>
      </c>
      <c r="M32" s="54">
        <f t="shared" ca="1" si="5"/>
        <v>1138</v>
      </c>
      <c r="N32" s="45" t="str">
        <f t="shared" si="6"/>
        <v/>
      </c>
      <c r="O32" s="45">
        <f t="shared" si="7"/>
        <v>1363.9999999999986</v>
      </c>
      <c r="P32" s="46">
        <f t="shared" si="8"/>
        <v>969.34547304963064</v>
      </c>
      <c r="Q32" s="45">
        <f t="shared" si="9"/>
        <v>101.99999999999996</v>
      </c>
      <c r="R32" s="45">
        <f t="shared" si="10"/>
        <v>1465.9999999999986</v>
      </c>
      <c r="S32" s="46">
        <f t="shared" si="11"/>
        <v>1071.3454730496305</v>
      </c>
    </row>
    <row r="33" spans="1:19" x14ac:dyDescent="0.25">
      <c r="D33">
        <v>20</v>
      </c>
      <c r="E33">
        <v>1359</v>
      </c>
      <c r="F33" s="67">
        <f t="shared" si="12"/>
        <v>0.58263888888888882</v>
      </c>
      <c r="G33">
        <v>1558</v>
      </c>
      <c r="H33" s="67">
        <f t="shared" si="13"/>
        <v>0.66527777777777775</v>
      </c>
      <c r="I33" s="44">
        <f t="shared" si="1"/>
        <v>0.66874999999999996</v>
      </c>
      <c r="J33" s="45" t="str">
        <f t="shared" si="2"/>
        <v/>
      </c>
      <c r="K33" s="45">
        <f t="shared" si="3"/>
        <v>119.00000000000006</v>
      </c>
      <c r="L33" s="45">
        <f t="shared" si="4"/>
        <v>3</v>
      </c>
      <c r="M33" s="54">
        <f t="shared" ca="1" si="5"/>
        <v>1138</v>
      </c>
      <c r="N33" s="45">
        <f t="shared" ca="1" si="6"/>
        <v>264.99999999999994</v>
      </c>
      <c r="O33" s="45">
        <f t="shared" si="7"/>
        <v>50</v>
      </c>
      <c r="P33" s="46">
        <f t="shared" si="8"/>
        <v>5.9484036251947776</v>
      </c>
      <c r="Q33" s="45">
        <f t="shared" si="9"/>
        <v>2380.0000000000009</v>
      </c>
      <c r="R33" s="45">
        <f t="shared" si="10"/>
        <v>2430.0000000000009</v>
      </c>
      <c r="S33" s="46">
        <f t="shared" si="11"/>
        <v>2385.9484036251956</v>
      </c>
    </row>
    <row r="34" spans="1:19" x14ac:dyDescent="0.25">
      <c r="A34" s="77">
        <v>35361</v>
      </c>
      <c r="B34">
        <v>912</v>
      </c>
      <c r="D34">
        <v>0.01</v>
      </c>
      <c r="E34">
        <v>957</v>
      </c>
      <c r="F34" s="67">
        <f t="shared" si="12"/>
        <v>0.4145833333333333</v>
      </c>
      <c r="G34">
        <v>1000</v>
      </c>
      <c r="H34" s="67">
        <f t="shared" si="13"/>
        <v>0.41666666666666669</v>
      </c>
      <c r="I34" s="44" t="str">
        <f t="shared" si="1"/>
        <v/>
      </c>
      <c r="J34" s="45">
        <f t="shared" si="2"/>
        <v>33.000000000000043</v>
      </c>
      <c r="K34" s="45">
        <f t="shared" si="3"/>
        <v>3.0000000000000693</v>
      </c>
      <c r="L34" s="45">
        <f t="shared" si="4"/>
        <v>1</v>
      </c>
      <c r="M34" s="54">
        <f t="shared" ca="1" si="5"/>
        <v>912</v>
      </c>
      <c r="N34" s="45" t="str">
        <f t="shared" si="6"/>
        <v/>
      </c>
      <c r="O34" s="45">
        <f t="shared" si="7"/>
        <v>1.8150000000000024</v>
      </c>
      <c r="P34" s="46">
        <f t="shared" si="8"/>
        <v>1.2899050263570244</v>
      </c>
      <c r="Q34" s="45">
        <f t="shared" si="9"/>
        <v>3.0000000000000693E-2</v>
      </c>
      <c r="R34" s="45">
        <f t="shared" si="10"/>
        <v>1.8450000000000031</v>
      </c>
      <c r="S34" s="46">
        <f t="shared" si="11"/>
        <v>1.3199050263570251</v>
      </c>
    </row>
    <row r="35" spans="1:19" x14ac:dyDescent="0.25">
      <c r="D35">
        <v>0.1</v>
      </c>
      <c r="E35">
        <v>1004</v>
      </c>
      <c r="F35" s="67">
        <f t="shared" si="12"/>
        <v>0.41944444444444445</v>
      </c>
      <c r="G35">
        <v>1033</v>
      </c>
      <c r="H35" s="67">
        <f t="shared" si="13"/>
        <v>0.43958333333333338</v>
      </c>
      <c r="I35" s="44" t="str">
        <f t="shared" si="1"/>
        <v/>
      </c>
      <c r="J35" s="45">
        <f t="shared" si="2"/>
        <v>54.999999999999964</v>
      </c>
      <c r="K35" s="45">
        <f t="shared" si="3"/>
        <v>29.000000000000057</v>
      </c>
      <c r="L35" s="45">
        <f t="shared" si="4"/>
        <v>2</v>
      </c>
      <c r="M35" s="54">
        <f t="shared" ca="1" si="5"/>
        <v>912</v>
      </c>
      <c r="N35" s="45" t="str">
        <f t="shared" si="6"/>
        <v/>
      </c>
      <c r="O35" s="45">
        <f t="shared" si="7"/>
        <v>57.749999999999964</v>
      </c>
      <c r="P35" s="46">
        <f t="shared" si="8"/>
        <v>34.883067592494896</v>
      </c>
      <c r="Q35" s="45">
        <f t="shared" si="9"/>
        <v>2.9000000000000057</v>
      </c>
      <c r="R35" s="45">
        <f t="shared" si="10"/>
        <v>60.64999999999997</v>
      </c>
      <c r="S35" s="46">
        <f t="shared" si="11"/>
        <v>37.783067592494902</v>
      </c>
    </row>
    <row r="36" spans="1:19" x14ac:dyDescent="0.25">
      <c r="D36">
        <v>2</v>
      </c>
      <c r="E36">
        <v>1042</v>
      </c>
      <c r="F36" s="67">
        <f t="shared" si="12"/>
        <v>0.4458333333333333</v>
      </c>
      <c r="G36">
        <v>1128</v>
      </c>
      <c r="H36" s="67">
        <f t="shared" si="13"/>
        <v>0.4777777777777778</v>
      </c>
      <c r="I36" s="44" t="str">
        <f t="shared" si="1"/>
        <v/>
      </c>
      <c r="J36" s="45">
        <f t="shared" si="2"/>
        <v>22.999999999999918</v>
      </c>
      <c r="K36" s="45">
        <f t="shared" si="3"/>
        <v>46.000000000000078</v>
      </c>
      <c r="L36" s="45">
        <f t="shared" si="4"/>
        <v>3</v>
      </c>
      <c r="M36" s="54">
        <f t="shared" ca="1" si="5"/>
        <v>912</v>
      </c>
      <c r="N36" s="45" t="str">
        <f t="shared" si="6"/>
        <v/>
      </c>
      <c r="O36" s="45">
        <f t="shared" si="7"/>
        <v>482.99999999999829</v>
      </c>
      <c r="P36" s="46">
        <f t="shared" si="8"/>
        <v>291.74841366701503</v>
      </c>
      <c r="Q36" s="45">
        <f t="shared" si="9"/>
        <v>92.000000000000156</v>
      </c>
      <c r="R36" s="45">
        <f t="shared" si="10"/>
        <v>574.99999999999841</v>
      </c>
      <c r="S36" s="46">
        <f t="shared" si="11"/>
        <v>383.7484136670152</v>
      </c>
    </row>
    <row r="37" spans="1:19" x14ac:dyDescent="0.25">
      <c r="D37">
        <v>40</v>
      </c>
      <c r="E37">
        <v>1139</v>
      </c>
      <c r="F37" s="67">
        <f t="shared" si="12"/>
        <v>0.48541666666666666</v>
      </c>
      <c r="G37">
        <v>1151</v>
      </c>
      <c r="H37" s="67">
        <f t="shared" si="13"/>
        <v>0.49374999999999997</v>
      </c>
      <c r="I37" s="44">
        <f t="shared" si="1"/>
        <v>0.49722222222222218</v>
      </c>
      <c r="J37" s="45" t="str">
        <f t="shared" si="2"/>
        <v/>
      </c>
      <c r="K37" s="45">
        <f t="shared" si="3"/>
        <v>11.999999999999957</v>
      </c>
      <c r="L37" s="45">
        <f t="shared" si="4"/>
        <v>4</v>
      </c>
      <c r="M37" s="54">
        <f t="shared" ca="1" si="5"/>
        <v>912</v>
      </c>
      <c r="N37" s="45">
        <f t="shared" ca="1" si="6"/>
        <v>163.99999999999997</v>
      </c>
      <c r="O37" s="45">
        <f t="shared" si="7"/>
        <v>100</v>
      </c>
      <c r="P37" s="46">
        <f t="shared" si="8"/>
        <v>11.425711806824168</v>
      </c>
      <c r="Q37" s="45">
        <f t="shared" si="9"/>
        <v>479.99999999999829</v>
      </c>
      <c r="R37" s="45">
        <f t="shared" si="10"/>
        <v>579.99999999999829</v>
      </c>
      <c r="S37" s="46">
        <f t="shared" si="11"/>
        <v>491.42571180682245</v>
      </c>
    </row>
    <row r="38" spans="1:19" x14ac:dyDescent="0.25">
      <c r="A38" s="77">
        <v>35367</v>
      </c>
      <c r="B38">
        <v>834</v>
      </c>
      <c r="D38">
        <v>0.01</v>
      </c>
      <c r="E38">
        <v>934</v>
      </c>
      <c r="F38" s="67">
        <f t="shared" si="12"/>
        <v>0.39861111111111108</v>
      </c>
      <c r="G38">
        <v>939</v>
      </c>
      <c r="H38" s="67">
        <f t="shared" si="13"/>
        <v>0.40208333333333335</v>
      </c>
      <c r="I38" s="44" t="str">
        <f t="shared" si="1"/>
        <v/>
      </c>
      <c r="J38" s="45">
        <f t="shared" si="2"/>
        <v>15.000000000000027</v>
      </c>
      <c r="K38" s="45">
        <f t="shared" si="3"/>
        <v>5.0000000000000622</v>
      </c>
      <c r="L38" s="45">
        <f t="shared" si="4"/>
        <v>1</v>
      </c>
      <c r="M38" s="54">
        <f t="shared" ca="1" si="5"/>
        <v>834</v>
      </c>
      <c r="N38" s="45" t="str">
        <f t="shared" si="6"/>
        <v/>
      </c>
      <c r="O38" s="45">
        <f t="shared" si="7"/>
        <v>0.82500000000000151</v>
      </c>
      <c r="P38" s="46">
        <f t="shared" si="8"/>
        <v>0.58632046652592051</v>
      </c>
      <c r="Q38" s="45">
        <f t="shared" si="9"/>
        <v>5.000000000000062E-2</v>
      </c>
      <c r="R38" s="45">
        <f t="shared" si="10"/>
        <v>0.87500000000000211</v>
      </c>
      <c r="S38" s="46">
        <f t="shared" si="11"/>
        <v>0.63632046652592111</v>
      </c>
    </row>
    <row r="39" spans="1:19" x14ac:dyDescent="0.25">
      <c r="D39">
        <v>0.1</v>
      </c>
      <c r="E39">
        <v>946</v>
      </c>
      <c r="F39" s="67">
        <f t="shared" si="12"/>
        <v>0.4069444444444445</v>
      </c>
      <c r="G39">
        <v>954</v>
      </c>
      <c r="H39" s="67">
        <f t="shared" si="13"/>
        <v>0.41250000000000003</v>
      </c>
      <c r="I39" s="44" t="str">
        <f t="shared" si="1"/>
        <v/>
      </c>
      <c r="J39" s="45">
        <f t="shared" si="2"/>
        <v>24.999999999999911</v>
      </c>
      <c r="K39" s="45">
        <f t="shared" si="3"/>
        <v>7.9999999999999716</v>
      </c>
      <c r="L39" s="45">
        <f t="shared" si="4"/>
        <v>2</v>
      </c>
      <c r="M39" s="54">
        <f t="shared" ca="1" si="5"/>
        <v>834</v>
      </c>
      <c r="N39" s="45" t="str">
        <f t="shared" si="6"/>
        <v/>
      </c>
      <c r="O39" s="45">
        <f t="shared" si="7"/>
        <v>501.24999999999824</v>
      </c>
      <c r="P39" s="46">
        <f t="shared" si="8"/>
        <v>166.48711727454864</v>
      </c>
      <c r="Q39" s="45">
        <f t="shared" si="9"/>
        <v>0.79999999999999716</v>
      </c>
      <c r="R39" s="45">
        <f t="shared" si="10"/>
        <v>502.04999999999825</v>
      </c>
      <c r="S39" s="46">
        <f t="shared" si="11"/>
        <v>167.28711727454862</v>
      </c>
    </row>
    <row r="40" spans="1:19" x14ac:dyDescent="0.25">
      <c r="D40">
        <v>40</v>
      </c>
      <c r="E40">
        <v>1006</v>
      </c>
      <c r="F40" s="67">
        <f t="shared" si="12"/>
        <v>0.42083333333333334</v>
      </c>
      <c r="G40">
        <v>1019</v>
      </c>
      <c r="H40" s="67">
        <f t="shared" si="13"/>
        <v>0.42986111111111108</v>
      </c>
      <c r="I40" s="44" t="str">
        <f t="shared" si="1"/>
        <v/>
      </c>
      <c r="J40" s="45">
        <f t="shared" si="2"/>
        <v>29.000000000000057</v>
      </c>
      <c r="K40" s="45">
        <f t="shared" si="3"/>
        <v>12.999999999999954</v>
      </c>
      <c r="L40" s="45">
        <f t="shared" si="4"/>
        <v>3</v>
      </c>
      <c r="M40" s="54">
        <f t="shared" ca="1" si="5"/>
        <v>834</v>
      </c>
      <c r="N40" s="45" t="str">
        <f t="shared" si="6"/>
        <v/>
      </c>
      <c r="O40" s="45">
        <f t="shared" si="7"/>
        <v>581.45000000000118</v>
      </c>
      <c r="P40" s="46">
        <f t="shared" si="8"/>
        <v>193.12505603847745</v>
      </c>
      <c r="Q40" s="45">
        <f t="shared" si="9"/>
        <v>519.99999999999818</v>
      </c>
      <c r="R40" s="45">
        <f t="shared" si="10"/>
        <v>1101.4499999999994</v>
      </c>
      <c r="S40" s="46">
        <f t="shared" si="11"/>
        <v>713.12505603847558</v>
      </c>
    </row>
    <row r="41" spans="1:19" x14ac:dyDescent="0.25">
      <c r="D41">
        <v>0.1</v>
      </c>
      <c r="E41">
        <v>1034</v>
      </c>
      <c r="F41" s="67">
        <f t="shared" si="12"/>
        <v>0.44027777777777777</v>
      </c>
      <c r="G41">
        <v>1048</v>
      </c>
      <c r="H41" s="67">
        <f t="shared" si="13"/>
        <v>0.45</v>
      </c>
      <c r="I41" s="44" t="str">
        <f t="shared" si="1"/>
        <v/>
      </c>
      <c r="J41" s="45">
        <f t="shared" si="2"/>
        <v>46</v>
      </c>
      <c r="K41" s="45">
        <f t="shared" si="3"/>
        <v>14.00000000000003</v>
      </c>
      <c r="L41" s="45">
        <f t="shared" si="4"/>
        <v>4</v>
      </c>
      <c r="M41" s="54">
        <f t="shared" ca="1" si="5"/>
        <v>834</v>
      </c>
      <c r="N41" s="45" t="str">
        <f t="shared" si="6"/>
        <v/>
      </c>
      <c r="O41" s="45">
        <f t="shared" si="7"/>
        <v>922.30000000000007</v>
      </c>
      <c r="P41" s="46">
        <f t="shared" si="8"/>
        <v>306.33629578517053</v>
      </c>
      <c r="Q41" s="45">
        <f t="shared" si="9"/>
        <v>1.400000000000003</v>
      </c>
      <c r="R41" s="45">
        <f t="shared" si="10"/>
        <v>923.7</v>
      </c>
      <c r="S41" s="46">
        <f t="shared" si="11"/>
        <v>307.73629578517051</v>
      </c>
    </row>
    <row r="42" spans="1:19" x14ac:dyDescent="0.25">
      <c r="D42">
        <v>40</v>
      </c>
      <c r="E42">
        <v>1059</v>
      </c>
      <c r="F42" s="67">
        <f t="shared" si="12"/>
        <v>0.45763888888888887</v>
      </c>
      <c r="G42">
        <v>1134</v>
      </c>
      <c r="H42" s="67">
        <f t="shared" si="13"/>
        <v>0.48194444444444445</v>
      </c>
      <c r="I42" s="44" t="str">
        <f t="shared" si="1"/>
        <v/>
      </c>
      <c r="J42" s="45">
        <f t="shared" si="2"/>
        <v>24.999999999999911</v>
      </c>
      <c r="K42" s="45">
        <f t="shared" si="3"/>
        <v>35.000000000000036</v>
      </c>
      <c r="L42" s="45">
        <f t="shared" si="4"/>
        <v>5</v>
      </c>
      <c r="M42" s="54">
        <f t="shared" ca="1" si="5"/>
        <v>834</v>
      </c>
      <c r="N42" s="45" t="str">
        <f t="shared" si="6"/>
        <v/>
      </c>
      <c r="O42" s="45">
        <f t="shared" si="7"/>
        <v>524.99999999999818</v>
      </c>
      <c r="P42" s="46">
        <f t="shared" si="8"/>
        <v>317.11784094240761</v>
      </c>
      <c r="Q42" s="45">
        <f t="shared" si="9"/>
        <v>1400.0000000000014</v>
      </c>
      <c r="R42" s="45">
        <f t="shared" si="10"/>
        <v>1924.9999999999995</v>
      </c>
      <c r="S42" s="46">
        <f t="shared" si="11"/>
        <v>1717.117840942409</v>
      </c>
    </row>
    <row r="43" spans="1:19" x14ac:dyDescent="0.25">
      <c r="D43">
        <v>2</v>
      </c>
      <c r="E43">
        <v>1146</v>
      </c>
      <c r="F43" s="67">
        <f t="shared" si="12"/>
        <v>0.49027777777777781</v>
      </c>
      <c r="G43">
        <v>1159</v>
      </c>
      <c r="H43" s="67">
        <f t="shared" si="13"/>
        <v>0.4993055555555555</v>
      </c>
      <c r="I43" s="44" t="str">
        <f t="shared" si="1"/>
        <v/>
      </c>
      <c r="J43" s="45">
        <f t="shared" si="2"/>
        <v>15.000000000000027</v>
      </c>
      <c r="K43" s="45">
        <f t="shared" si="3"/>
        <v>12.999999999999874</v>
      </c>
      <c r="L43" s="45">
        <f t="shared" si="4"/>
        <v>6</v>
      </c>
      <c r="M43" s="54">
        <f t="shared" ca="1" si="5"/>
        <v>834</v>
      </c>
      <c r="N43" s="45" t="str">
        <f t="shared" si="6"/>
        <v/>
      </c>
      <c r="O43" s="45">
        <f t="shared" si="7"/>
        <v>277.50000000000051</v>
      </c>
      <c r="P43" s="46">
        <f t="shared" si="8"/>
        <v>172.9438645724658</v>
      </c>
      <c r="Q43" s="45">
        <f t="shared" si="9"/>
        <v>25.999999999999748</v>
      </c>
      <c r="R43" s="45">
        <f t="shared" si="10"/>
        <v>303.50000000000028</v>
      </c>
      <c r="S43" s="46">
        <f t="shared" si="11"/>
        <v>198.94386457246554</v>
      </c>
    </row>
    <row r="44" spans="1:19" x14ac:dyDescent="0.25">
      <c r="D44">
        <v>35</v>
      </c>
      <c r="E44">
        <v>1209</v>
      </c>
      <c r="F44" s="67">
        <f t="shared" si="12"/>
        <v>0.50624999999999998</v>
      </c>
      <c r="G44">
        <v>1214</v>
      </c>
      <c r="H44" s="67">
        <f t="shared" si="13"/>
        <v>0.50972222222222219</v>
      </c>
      <c r="I44" s="44" t="str">
        <f t="shared" si="1"/>
        <v/>
      </c>
      <c r="J44" s="45">
        <f t="shared" si="2"/>
        <v>26.000000000000068</v>
      </c>
      <c r="K44" s="45">
        <f t="shared" si="3"/>
        <v>4.9999999999999822</v>
      </c>
      <c r="L44" s="45">
        <f t="shared" si="4"/>
        <v>7</v>
      </c>
      <c r="M44" s="54">
        <f t="shared" ca="1" si="5"/>
        <v>834</v>
      </c>
      <c r="N44" s="45" t="str">
        <f t="shared" si="6"/>
        <v/>
      </c>
      <c r="O44" s="45">
        <f t="shared" si="7"/>
        <v>456.82000000000119</v>
      </c>
      <c r="P44" s="46">
        <f t="shared" si="8"/>
        <v>164.1524193154923</v>
      </c>
      <c r="Q44" s="45">
        <f t="shared" si="9"/>
        <v>174.99999999999937</v>
      </c>
      <c r="R44" s="45">
        <f t="shared" si="10"/>
        <v>631.82000000000062</v>
      </c>
      <c r="S44" s="46">
        <f t="shared" si="11"/>
        <v>339.15241931549167</v>
      </c>
    </row>
    <row r="45" spans="1:19" x14ac:dyDescent="0.25">
      <c r="D45">
        <v>0.14000000000000001</v>
      </c>
      <c r="E45">
        <v>1231</v>
      </c>
      <c r="F45" s="67">
        <f t="shared" si="12"/>
        <v>0.52152777777777781</v>
      </c>
      <c r="G45">
        <v>1240</v>
      </c>
      <c r="H45" s="67">
        <f t="shared" si="13"/>
        <v>0.52777777777777779</v>
      </c>
      <c r="I45" s="44">
        <f t="shared" si="1"/>
        <v>0.53125</v>
      </c>
      <c r="J45" s="45" t="str">
        <f t="shared" si="2"/>
        <v/>
      </c>
      <c r="K45" s="45">
        <f t="shared" si="3"/>
        <v>8.999999999999968</v>
      </c>
      <c r="L45" s="45">
        <f t="shared" si="4"/>
        <v>8</v>
      </c>
      <c r="M45" s="54">
        <f t="shared" ca="1" si="5"/>
        <v>834</v>
      </c>
      <c r="N45" s="45">
        <f t="shared" ca="1" si="6"/>
        <v>251</v>
      </c>
      <c r="O45" s="45">
        <f t="shared" si="7"/>
        <v>0.35000000000000003</v>
      </c>
      <c r="P45" s="46">
        <f t="shared" si="8"/>
        <v>5.907436321518713E-2</v>
      </c>
      <c r="Q45" s="45">
        <f t="shared" si="9"/>
        <v>1.2599999999999956</v>
      </c>
      <c r="R45" s="45">
        <f t="shared" si="10"/>
        <v>1.6099999999999957</v>
      </c>
      <c r="S45" s="46">
        <f t="shared" si="11"/>
        <v>1.3190743632151827</v>
      </c>
    </row>
    <row r="46" spans="1:19" x14ac:dyDescent="0.25">
      <c r="A46" s="77">
        <v>35368</v>
      </c>
      <c r="B46">
        <v>1434</v>
      </c>
      <c r="D46">
        <v>1.4E-2</v>
      </c>
      <c r="E46">
        <v>1524</v>
      </c>
      <c r="F46" s="67">
        <f t="shared" si="12"/>
        <v>0.64166666666666672</v>
      </c>
      <c r="G46">
        <v>1527</v>
      </c>
      <c r="H46" s="67">
        <f t="shared" si="13"/>
        <v>0.64374999999999993</v>
      </c>
      <c r="I46" s="44" t="str">
        <f t="shared" si="1"/>
        <v/>
      </c>
      <c r="J46" s="45">
        <f t="shared" si="2"/>
        <v>26.000000000000068</v>
      </c>
      <c r="K46" s="45">
        <f t="shared" si="3"/>
        <v>2.9999999999998295</v>
      </c>
      <c r="L46" s="45">
        <f t="shared" si="4"/>
        <v>1</v>
      </c>
      <c r="M46" s="54">
        <f t="shared" ca="1" si="5"/>
        <v>1434</v>
      </c>
      <c r="N46" s="45" t="str">
        <f t="shared" si="6"/>
        <v/>
      </c>
      <c r="O46" s="45">
        <f t="shared" si="7"/>
        <v>13.182000000000034</v>
      </c>
      <c r="P46" s="46">
        <f t="shared" si="8"/>
        <v>6.0056774360827756</v>
      </c>
      <c r="Q46" s="45">
        <f t="shared" si="9"/>
        <v>4.1999999999997616E-2</v>
      </c>
      <c r="R46" s="45">
        <f t="shared" si="10"/>
        <v>13.224000000000032</v>
      </c>
      <c r="S46" s="46">
        <f t="shared" si="11"/>
        <v>6.0476774360827736</v>
      </c>
    </row>
    <row r="47" spans="1:19" x14ac:dyDescent="0.25">
      <c r="D47">
        <v>1</v>
      </c>
      <c r="E47">
        <v>1537</v>
      </c>
      <c r="F47" s="67">
        <f t="shared" si="12"/>
        <v>0.65069444444444446</v>
      </c>
      <c r="G47">
        <v>1553</v>
      </c>
      <c r="H47" s="67">
        <f t="shared" si="13"/>
        <v>0.66180555555555554</v>
      </c>
      <c r="I47" s="44" t="str">
        <f t="shared" si="1"/>
        <v/>
      </c>
      <c r="J47" s="45">
        <f t="shared" si="2"/>
        <v>18.999999999999932</v>
      </c>
      <c r="K47" s="45">
        <f t="shared" si="3"/>
        <v>15.999999999999943</v>
      </c>
      <c r="L47" s="45">
        <f t="shared" si="4"/>
        <v>2</v>
      </c>
      <c r="M47" s="54">
        <f t="shared" ca="1" si="5"/>
        <v>1434</v>
      </c>
      <c r="N47" s="45" t="str">
        <f t="shared" si="6"/>
        <v/>
      </c>
      <c r="O47" s="45">
        <f t="shared" si="7"/>
        <v>28.499999999999901</v>
      </c>
      <c r="P47" s="46">
        <f t="shared" si="8"/>
        <v>27.411225549894954</v>
      </c>
      <c r="Q47" s="45">
        <f t="shared" si="9"/>
        <v>15.999999999999943</v>
      </c>
      <c r="R47" s="45">
        <f t="shared" si="10"/>
        <v>44.499999999999844</v>
      </c>
      <c r="S47" s="46">
        <f t="shared" si="11"/>
        <v>43.411225549894894</v>
      </c>
    </row>
    <row r="48" spans="1:19" x14ac:dyDescent="0.25">
      <c r="D48">
        <v>2</v>
      </c>
      <c r="E48">
        <v>1557</v>
      </c>
      <c r="F48" s="67">
        <f t="shared" si="12"/>
        <v>0.6645833333333333</v>
      </c>
      <c r="G48">
        <v>1612</v>
      </c>
      <c r="H48" s="67">
        <f t="shared" si="13"/>
        <v>0.67499999999999993</v>
      </c>
      <c r="I48" s="44">
        <f t="shared" si="1"/>
        <v>0.67847222222222214</v>
      </c>
      <c r="J48" s="45" t="str">
        <f t="shared" si="2"/>
        <v/>
      </c>
      <c r="K48" s="45">
        <f t="shared" si="3"/>
        <v>14.999999999999947</v>
      </c>
      <c r="L48" s="45">
        <f t="shared" si="4"/>
        <v>3</v>
      </c>
      <c r="M48" s="54">
        <f t="shared" ca="1" si="5"/>
        <v>1434</v>
      </c>
      <c r="N48" s="45">
        <f t="shared" ca="1" si="6"/>
        <v>102.99999999999996</v>
      </c>
      <c r="O48" s="45">
        <f t="shared" si="7"/>
        <v>5</v>
      </c>
      <c r="P48" s="46">
        <f t="shared" si="8"/>
        <v>0.68924379203313568</v>
      </c>
      <c r="Q48" s="45">
        <f t="shared" si="9"/>
        <v>29.999999999999893</v>
      </c>
      <c r="R48" s="45">
        <f t="shared" si="10"/>
        <v>34.999999999999893</v>
      </c>
      <c r="S48" s="46">
        <f t="shared" si="11"/>
        <v>30.689243792033029</v>
      </c>
    </row>
    <row r="49" spans="1:19" x14ac:dyDescent="0.25">
      <c r="A49" s="77">
        <v>35369</v>
      </c>
      <c r="B49">
        <v>914</v>
      </c>
      <c r="D49">
        <v>0.01</v>
      </c>
      <c r="E49">
        <v>1106</v>
      </c>
      <c r="F49" s="67">
        <f t="shared" si="12"/>
        <v>0.46249999999999997</v>
      </c>
      <c r="G49">
        <v>1111</v>
      </c>
      <c r="H49" s="67">
        <f t="shared" si="13"/>
        <v>0.46597222222222223</v>
      </c>
      <c r="I49" s="44" t="str">
        <f t="shared" si="1"/>
        <v/>
      </c>
      <c r="J49" s="45">
        <f t="shared" si="2"/>
        <v>17.000000000000021</v>
      </c>
      <c r="K49" s="45">
        <f t="shared" si="3"/>
        <v>5.0000000000000622</v>
      </c>
      <c r="L49" s="45">
        <f t="shared" si="4"/>
        <v>1</v>
      </c>
      <c r="M49" s="54">
        <f t="shared" ca="1" si="5"/>
        <v>914</v>
      </c>
      <c r="N49" s="45" t="str">
        <f t="shared" si="6"/>
        <v/>
      </c>
      <c r="O49" s="45">
        <f t="shared" si="7"/>
        <v>0.93500000000000116</v>
      </c>
      <c r="P49" s="46">
        <f t="shared" si="8"/>
        <v>0.66449652872937615</v>
      </c>
      <c r="Q49" s="45">
        <f t="shared" si="9"/>
        <v>5.000000000000062E-2</v>
      </c>
      <c r="R49" s="45">
        <f t="shared" si="10"/>
        <v>0.98500000000000176</v>
      </c>
      <c r="S49" s="46">
        <f t="shared" si="11"/>
        <v>0.71449652872937675</v>
      </c>
    </row>
    <row r="50" spans="1:19" x14ac:dyDescent="0.25">
      <c r="D50">
        <v>0.1</v>
      </c>
      <c r="E50">
        <v>1117</v>
      </c>
      <c r="F50" s="67">
        <f t="shared" si="12"/>
        <v>0.47013888888888888</v>
      </c>
      <c r="G50">
        <v>1128</v>
      </c>
      <c r="H50" s="67">
        <f t="shared" si="13"/>
        <v>0.4777777777777778</v>
      </c>
      <c r="I50" s="44" t="str">
        <f t="shared" si="1"/>
        <v/>
      </c>
      <c r="J50" s="45">
        <f t="shared" si="2"/>
        <v>28.999999999999897</v>
      </c>
      <c r="K50" s="45">
        <f t="shared" si="3"/>
        <v>11.000000000000041</v>
      </c>
      <c r="L50" s="45">
        <f t="shared" si="4"/>
        <v>2</v>
      </c>
      <c r="M50" s="54">
        <f t="shared" ca="1" si="5"/>
        <v>914</v>
      </c>
      <c r="N50" s="45" t="str">
        <f t="shared" si="6"/>
        <v/>
      </c>
      <c r="O50" s="45">
        <f t="shared" si="7"/>
        <v>30.449999999999893</v>
      </c>
      <c r="P50" s="46">
        <f t="shared" si="8"/>
        <v>18.39289018513362</v>
      </c>
      <c r="Q50" s="45">
        <f t="shared" si="9"/>
        <v>1.1000000000000041</v>
      </c>
      <c r="R50" s="45">
        <f t="shared" si="10"/>
        <v>31.549999999999898</v>
      </c>
      <c r="S50" s="46">
        <f t="shared" si="11"/>
        <v>19.492890185133625</v>
      </c>
    </row>
    <row r="51" spans="1:19" x14ac:dyDescent="0.25">
      <c r="D51">
        <v>2</v>
      </c>
      <c r="E51">
        <v>1134</v>
      </c>
      <c r="F51" s="67">
        <f t="shared" si="12"/>
        <v>0.48194444444444445</v>
      </c>
      <c r="G51">
        <v>1157</v>
      </c>
      <c r="H51" s="67">
        <f t="shared" si="13"/>
        <v>0.49791666666666662</v>
      </c>
      <c r="I51" s="44" t="str">
        <f t="shared" si="1"/>
        <v/>
      </c>
      <c r="J51" s="45">
        <f t="shared" si="2"/>
        <v>17.000000000000021</v>
      </c>
      <c r="K51" s="45">
        <f t="shared" si="3"/>
        <v>22.999999999999918</v>
      </c>
      <c r="L51" s="45">
        <f t="shared" si="4"/>
        <v>3</v>
      </c>
      <c r="M51" s="54">
        <f t="shared" ca="1" si="5"/>
        <v>914</v>
      </c>
      <c r="N51" s="45" t="str">
        <f t="shared" si="6"/>
        <v/>
      </c>
      <c r="O51" s="45">
        <f t="shared" si="7"/>
        <v>442.00000000000057</v>
      </c>
      <c r="P51" s="46">
        <f t="shared" si="8"/>
        <v>253.5046911030291</v>
      </c>
      <c r="Q51" s="45">
        <f t="shared" si="9"/>
        <v>45.999999999999837</v>
      </c>
      <c r="R51" s="45">
        <f t="shared" si="10"/>
        <v>488.0000000000004</v>
      </c>
      <c r="S51" s="46">
        <f t="shared" si="11"/>
        <v>299.50469110302896</v>
      </c>
    </row>
    <row r="52" spans="1:19" x14ac:dyDescent="0.25">
      <c r="D52">
        <v>50</v>
      </c>
      <c r="E52">
        <v>1204</v>
      </c>
      <c r="F52" s="67">
        <f t="shared" si="12"/>
        <v>0.50277777777777777</v>
      </c>
      <c r="G52">
        <v>1214</v>
      </c>
      <c r="H52" s="67">
        <f t="shared" si="13"/>
        <v>0.50972222222222219</v>
      </c>
      <c r="I52" s="44" t="str">
        <f t="shared" si="1"/>
        <v/>
      </c>
      <c r="J52" s="45">
        <f t="shared" si="2"/>
        <v>168.00000000000006</v>
      </c>
      <c r="K52" s="45">
        <f t="shared" si="3"/>
        <v>9.9999999999999645</v>
      </c>
      <c r="L52" s="45">
        <f t="shared" si="4"/>
        <v>4</v>
      </c>
      <c r="M52" s="54">
        <f t="shared" ca="1" si="5"/>
        <v>914</v>
      </c>
      <c r="N52" s="45" t="str">
        <f t="shared" si="6"/>
        <v/>
      </c>
      <c r="O52" s="45">
        <f t="shared" si="7"/>
        <v>4200.0000000000018</v>
      </c>
      <c r="P52" s="46">
        <f t="shared" si="8"/>
        <v>473.83918132127104</v>
      </c>
      <c r="Q52" s="45">
        <f t="shared" si="9"/>
        <v>499.99999999999824</v>
      </c>
      <c r="R52" s="45">
        <f t="shared" si="10"/>
        <v>4700</v>
      </c>
      <c r="S52" s="46">
        <f t="shared" si="11"/>
        <v>973.83918132126928</v>
      </c>
    </row>
    <row r="53" spans="1:19" x14ac:dyDescent="0.25">
      <c r="D53">
        <v>0</v>
      </c>
      <c r="E53">
        <v>1219</v>
      </c>
      <c r="F53" s="67">
        <f t="shared" si="12"/>
        <v>0.5131944444444444</v>
      </c>
      <c r="G53">
        <v>1502</v>
      </c>
      <c r="H53" s="67">
        <f t="shared" si="13"/>
        <v>0.62638888888888888</v>
      </c>
      <c r="I53" s="44" t="str">
        <f t="shared" si="1"/>
        <v/>
      </c>
      <c r="J53" s="45">
        <f t="shared" si="2"/>
        <v>51.999999999999972</v>
      </c>
      <c r="K53" s="45">
        <f t="shared" si="3"/>
        <v>163.00000000000006</v>
      </c>
      <c r="L53" s="45">
        <f t="shared" si="4"/>
        <v>5</v>
      </c>
      <c r="M53" s="54">
        <f t="shared" ca="1" si="5"/>
        <v>914</v>
      </c>
      <c r="N53" s="45" t="str">
        <f t="shared" si="6"/>
        <v/>
      </c>
      <c r="O53" s="45">
        <f t="shared" si="7"/>
        <v>51.999999999999972</v>
      </c>
      <c r="P53" s="46">
        <f t="shared" si="8"/>
        <v>7.1681335579229568</v>
      </c>
      <c r="Q53" s="45">
        <f t="shared" si="9"/>
        <v>0</v>
      </c>
      <c r="R53" s="45">
        <f t="shared" si="10"/>
        <v>51.999999999999972</v>
      </c>
      <c r="S53" s="46">
        <f t="shared" si="11"/>
        <v>7.1681335579229568</v>
      </c>
    </row>
    <row r="54" spans="1:19" x14ac:dyDescent="0.25">
      <c r="D54">
        <v>2</v>
      </c>
      <c r="E54">
        <v>1529</v>
      </c>
      <c r="F54" s="67">
        <f t="shared" si="12"/>
        <v>0.64513888888888882</v>
      </c>
      <c r="G54">
        <v>1554</v>
      </c>
      <c r="H54" s="67">
        <f t="shared" si="13"/>
        <v>0.66249999999999998</v>
      </c>
      <c r="I54" s="44">
        <f t="shared" si="1"/>
        <v>0.66597222222222219</v>
      </c>
      <c r="J54" s="45" t="str">
        <f t="shared" si="2"/>
        <v/>
      </c>
      <c r="K54" s="45">
        <f t="shared" si="3"/>
        <v>25.000000000000071</v>
      </c>
      <c r="L54" s="45">
        <f t="shared" si="4"/>
        <v>6</v>
      </c>
      <c r="M54" s="54">
        <f t="shared" ca="1" si="5"/>
        <v>914</v>
      </c>
      <c r="N54" s="45">
        <f t="shared" ca="1" si="6"/>
        <v>405</v>
      </c>
      <c r="O54" s="45">
        <f t="shared" si="7"/>
        <v>5</v>
      </c>
      <c r="P54" s="46">
        <f t="shared" si="8"/>
        <v>0.68924379203313568</v>
      </c>
      <c r="Q54" s="45">
        <f t="shared" si="9"/>
        <v>50.000000000000142</v>
      </c>
      <c r="R54" s="45">
        <f t="shared" si="10"/>
        <v>55.000000000000142</v>
      </c>
      <c r="S54" s="46">
        <f t="shared" si="11"/>
        <v>50.689243792033281</v>
      </c>
    </row>
    <row r="55" spans="1:19" x14ac:dyDescent="0.25">
      <c r="A55" s="77">
        <v>35374</v>
      </c>
      <c r="B55">
        <v>916</v>
      </c>
      <c r="D55">
        <v>1.2E-2</v>
      </c>
      <c r="E55">
        <v>1001</v>
      </c>
      <c r="F55" s="67">
        <f t="shared" si="12"/>
        <v>0.41736111111111113</v>
      </c>
      <c r="G55">
        <v>1002</v>
      </c>
      <c r="H55" s="67">
        <f t="shared" si="13"/>
        <v>0.41805555555555557</v>
      </c>
      <c r="I55" s="44" t="str">
        <f t="shared" si="1"/>
        <v/>
      </c>
      <c r="J55" s="45">
        <f t="shared" si="2"/>
        <v>12.999999999999954</v>
      </c>
      <c r="K55" s="45">
        <f t="shared" si="3"/>
        <v>0.99999999999999645</v>
      </c>
      <c r="L55" s="45">
        <f t="shared" si="4"/>
        <v>1</v>
      </c>
      <c r="M55" s="54">
        <f t="shared" ca="1" si="5"/>
        <v>916</v>
      </c>
      <c r="N55" s="45" t="str">
        <f t="shared" si="6"/>
        <v/>
      </c>
      <c r="O55" s="45">
        <f t="shared" si="7"/>
        <v>0.72799999999999743</v>
      </c>
      <c r="P55" s="46">
        <f t="shared" si="8"/>
        <v>0.53957423093773782</v>
      </c>
      <c r="Q55" s="45">
        <f t="shared" si="9"/>
        <v>1.1999999999999957E-2</v>
      </c>
      <c r="R55" s="45">
        <f t="shared" si="10"/>
        <v>0.73999999999999744</v>
      </c>
      <c r="S55" s="46">
        <f t="shared" si="11"/>
        <v>0.55157423093773783</v>
      </c>
    </row>
    <row r="56" spans="1:19" x14ac:dyDescent="0.25">
      <c r="D56">
        <v>0.1</v>
      </c>
      <c r="E56">
        <v>1006</v>
      </c>
      <c r="F56" s="67">
        <f t="shared" si="12"/>
        <v>0.42083333333333334</v>
      </c>
      <c r="G56">
        <v>1015</v>
      </c>
      <c r="H56" s="67">
        <f t="shared" si="13"/>
        <v>0.42708333333333331</v>
      </c>
      <c r="I56" s="44" t="str">
        <f t="shared" si="1"/>
        <v/>
      </c>
      <c r="J56" s="45">
        <f t="shared" si="2"/>
        <v>56.999999999999957</v>
      </c>
      <c r="K56" s="45">
        <f t="shared" si="3"/>
        <v>8.999999999999968</v>
      </c>
      <c r="L56" s="45">
        <f t="shared" si="4"/>
        <v>2</v>
      </c>
      <c r="M56" s="54">
        <f t="shared" ca="1" si="5"/>
        <v>916</v>
      </c>
      <c r="N56" s="45" t="str">
        <f t="shared" si="6"/>
        <v/>
      </c>
      <c r="O56" s="45">
        <f t="shared" si="7"/>
        <v>59.849999999999959</v>
      </c>
      <c r="P56" s="46">
        <f t="shared" si="8"/>
        <v>36.151542777676525</v>
      </c>
      <c r="Q56" s="45">
        <f t="shared" si="9"/>
        <v>0.8999999999999968</v>
      </c>
      <c r="R56" s="45">
        <f t="shared" si="10"/>
        <v>60.749999999999957</v>
      </c>
      <c r="S56" s="46">
        <f t="shared" si="11"/>
        <v>37.051542777676524</v>
      </c>
    </row>
    <row r="57" spans="1:19" x14ac:dyDescent="0.25">
      <c r="D57">
        <v>2</v>
      </c>
      <c r="E57">
        <v>1027</v>
      </c>
      <c r="F57" s="67">
        <f t="shared" si="12"/>
        <v>0.43541666666666662</v>
      </c>
      <c r="G57">
        <v>1112</v>
      </c>
      <c r="H57" s="67">
        <f t="shared" si="13"/>
        <v>0.46666666666666662</v>
      </c>
      <c r="I57" s="44" t="str">
        <f t="shared" si="1"/>
        <v/>
      </c>
      <c r="J57" s="45">
        <f t="shared" si="2"/>
        <v>15.000000000000027</v>
      </c>
      <c r="K57" s="45">
        <f t="shared" si="3"/>
        <v>45</v>
      </c>
      <c r="L57" s="45">
        <f t="shared" si="4"/>
        <v>3</v>
      </c>
      <c r="M57" s="54">
        <f t="shared" ca="1" si="5"/>
        <v>916</v>
      </c>
      <c r="N57" s="45" t="str">
        <f t="shared" si="6"/>
        <v/>
      </c>
      <c r="O57" s="45">
        <f t="shared" si="7"/>
        <v>390.00000000000068</v>
      </c>
      <c r="P57" s="46">
        <f t="shared" si="8"/>
        <v>223.68060979679049</v>
      </c>
      <c r="Q57" s="45">
        <f t="shared" si="9"/>
        <v>90</v>
      </c>
      <c r="R57" s="45">
        <f t="shared" si="10"/>
        <v>480.00000000000068</v>
      </c>
      <c r="S57" s="46">
        <f t="shared" si="11"/>
        <v>313.68060979679046</v>
      </c>
    </row>
    <row r="58" spans="1:19" x14ac:dyDescent="0.25">
      <c r="D58">
        <v>50</v>
      </c>
      <c r="E58">
        <v>1118</v>
      </c>
      <c r="F58" s="67">
        <f t="shared" si="12"/>
        <v>0.47083333333333338</v>
      </c>
      <c r="G58">
        <v>1127</v>
      </c>
      <c r="H58" s="67">
        <f t="shared" si="13"/>
        <v>0.4770833333333333</v>
      </c>
      <c r="I58" s="44">
        <f t="shared" si="1"/>
        <v>0.48055555555555551</v>
      </c>
      <c r="J58" s="45" t="str">
        <f t="shared" si="2"/>
        <v/>
      </c>
      <c r="K58" s="45">
        <f t="shared" si="3"/>
        <v>8.9999999999998881</v>
      </c>
      <c r="L58" s="45">
        <f t="shared" si="4"/>
        <v>4</v>
      </c>
      <c r="M58" s="54">
        <f t="shared" ca="1" si="5"/>
        <v>916</v>
      </c>
      <c r="N58" s="45">
        <f t="shared" ca="1" si="6"/>
        <v>135.99999999999991</v>
      </c>
      <c r="O58" s="45">
        <f t="shared" si="7"/>
        <v>125</v>
      </c>
      <c r="P58" s="46">
        <f t="shared" si="8"/>
        <v>14.102364719732718</v>
      </c>
      <c r="Q58" s="45">
        <f t="shared" si="9"/>
        <v>449.99999999999443</v>
      </c>
      <c r="R58" s="45">
        <f t="shared" si="10"/>
        <v>574.99999999999443</v>
      </c>
      <c r="S58" s="46">
        <f t="shared" si="11"/>
        <v>464.10236471972712</v>
      </c>
    </row>
    <row r="59" spans="1:19" x14ac:dyDescent="0.25">
      <c r="A59" s="77">
        <v>35374</v>
      </c>
      <c r="B59">
        <v>1138</v>
      </c>
      <c r="D59">
        <v>1.4E-2</v>
      </c>
      <c r="E59">
        <v>1253</v>
      </c>
      <c r="F59" s="67">
        <f t="shared" si="12"/>
        <v>0.53680555555555554</v>
      </c>
      <c r="G59">
        <v>1301</v>
      </c>
      <c r="H59" s="67">
        <f t="shared" si="13"/>
        <v>0.54236111111111118</v>
      </c>
      <c r="I59" s="44" t="str">
        <f t="shared" si="1"/>
        <v/>
      </c>
      <c r="J59" s="45">
        <f t="shared" si="2"/>
        <v>10.999999999999801</v>
      </c>
      <c r="K59" s="45">
        <f t="shared" si="3"/>
        <v>8.0000000000001315</v>
      </c>
      <c r="L59" s="45">
        <f t="shared" si="4"/>
        <v>1</v>
      </c>
      <c r="M59" s="54">
        <f t="shared" ca="1" si="5"/>
        <v>1138</v>
      </c>
      <c r="N59" s="45" t="str">
        <f t="shared" si="6"/>
        <v/>
      </c>
      <c r="O59" s="45">
        <f t="shared" si="7"/>
        <v>7.6999999999998611E-2</v>
      </c>
      <c r="P59" s="46">
        <f t="shared" si="8"/>
        <v>1.6130917631509749E-2</v>
      </c>
      <c r="Q59" s="45">
        <f t="shared" si="9"/>
        <v>0.11200000000000185</v>
      </c>
      <c r="R59" s="45">
        <f t="shared" si="10"/>
        <v>0.18900000000000045</v>
      </c>
      <c r="S59" s="46">
        <f t="shared" si="11"/>
        <v>0.1281309176315116</v>
      </c>
    </row>
    <row r="60" spans="1:19" x14ac:dyDescent="0.25">
      <c r="D60">
        <v>0</v>
      </c>
      <c r="E60">
        <v>1309</v>
      </c>
      <c r="F60" s="67">
        <f t="shared" si="12"/>
        <v>0.54791666666666672</v>
      </c>
      <c r="G60">
        <v>1312</v>
      </c>
      <c r="H60" s="67">
        <f t="shared" si="13"/>
        <v>0.54999999999999993</v>
      </c>
      <c r="I60" s="44" t="str">
        <f t="shared" si="1"/>
        <v/>
      </c>
      <c r="J60" s="45">
        <f t="shared" si="2"/>
        <v>17.000000000000099</v>
      </c>
      <c r="K60" s="45">
        <f t="shared" si="3"/>
        <v>2.9999999999998295</v>
      </c>
      <c r="L60" s="45">
        <f t="shared" si="4"/>
        <v>2</v>
      </c>
      <c r="M60" s="54">
        <f t="shared" ca="1" si="5"/>
        <v>1138</v>
      </c>
      <c r="N60" s="45" t="str">
        <f t="shared" si="6"/>
        <v/>
      </c>
      <c r="O60" s="45">
        <f t="shared" si="7"/>
        <v>8.5000000000000506E-2</v>
      </c>
      <c r="P60" s="46">
        <f t="shared" si="8"/>
        <v>1.8457315093155138E-2</v>
      </c>
      <c r="Q60" s="45">
        <f t="shared" si="9"/>
        <v>0</v>
      </c>
      <c r="R60" s="45">
        <f t="shared" si="10"/>
        <v>8.5000000000000506E-2</v>
      </c>
      <c r="S60" s="46">
        <f t="shared" si="11"/>
        <v>1.8457315093155138E-2</v>
      </c>
    </row>
    <row r="61" spans="1:19" x14ac:dyDescent="0.25">
      <c r="D61">
        <v>0.01</v>
      </c>
      <c r="E61">
        <v>1326</v>
      </c>
      <c r="F61" s="67">
        <f t="shared" si="12"/>
        <v>0.55972222222222223</v>
      </c>
      <c r="G61">
        <v>1329</v>
      </c>
      <c r="H61" s="67">
        <f t="shared" si="13"/>
        <v>0.56180555555555556</v>
      </c>
      <c r="I61" s="44">
        <f t="shared" si="1"/>
        <v>0.56527777777777777</v>
      </c>
      <c r="J61" s="45" t="str">
        <f t="shared" si="2"/>
        <v/>
      </c>
      <c r="K61" s="45">
        <f t="shared" si="3"/>
        <v>2.9999999999999893</v>
      </c>
      <c r="L61" s="45">
        <f t="shared" si="4"/>
        <v>3</v>
      </c>
      <c r="M61" s="54">
        <f t="shared" ca="1" si="5"/>
        <v>1138</v>
      </c>
      <c r="N61" s="45">
        <f t="shared" ca="1" si="6"/>
        <v>115.99999999999999</v>
      </c>
      <c r="O61" s="45">
        <f t="shared" si="7"/>
        <v>2.5000000000000001E-2</v>
      </c>
      <c r="P61" s="46">
        <f t="shared" si="8"/>
        <v>5.4281443780592247E-3</v>
      </c>
      <c r="Q61" s="45">
        <f t="shared" si="9"/>
        <v>2.9999999999999895E-2</v>
      </c>
      <c r="R61" s="45">
        <f t="shared" si="10"/>
        <v>5.4999999999999896E-2</v>
      </c>
      <c r="S61" s="46">
        <f t="shared" si="11"/>
        <v>3.542814437805912E-2</v>
      </c>
    </row>
    <row r="62" spans="1:19" x14ac:dyDescent="0.25">
      <c r="A62" s="77">
        <v>35375</v>
      </c>
      <c r="B62">
        <v>1316</v>
      </c>
      <c r="D62">
        <v>0.01</v>
      </c>
      <c r="E62">
        <v>1411</v>
      </c>
      <c r="F62" s="67">
        <f t="shared" si="12"/>
        <v>0.59097222222222223</v>
      </c>
      <c r="G62">
        <v>1418</v>
      </c>
      <c r="H62" s="67">
        <f t="shared" si="13"/>
        <v>0.59583333333333333</v>
      </c>
      <c r="I62" s="44" t="str">
        <f t="shared" si="1"/>
        <v/>
      </c>
      <c r="J62" s="45">
        <f t="shared" si="2"/>
        <v>31.00000000000005</v>
      </c>
      <c r="K62" s="45">
        <f t="shared" si="3"/>
        <v>6.9999999999999751</v>
      </c>
      <c r="L62" s="45">
        <f t="shared" si="4"/>
        <v>1</v>
      </c>
      <c r="M62" s="54">
        <f t="shared" ca="1" si="5"/>
        <v>1316</v>
      </c>
      <c r="N62" s="45" t="str">
        <f t="shared" si="6"/>
        <v/>
      </c>
      <c r="O62" s="45">
        <f t="shared" si="7"/>
        <v>155.15500000000026</v>
      </c>
      <c r="P62" s="46">
        <f t="shared" si="8"/>
        <v>44.832867707636723</v>
      </c>
      <c r="Q62" s="45">
        <f t="shared" si="9"/>
        <v>6.9999999999999757E-2</v>
      </c>
      <c r="R62" s="45">
        <f t="shared" si="10"/>
        <v>155.22500000000025</v>
      </c>
      <c r="S62" s="46">
        <f t="shared" si="11"/>
        <v>44.902867707636723</v>
      </c>
    </row>
    <row r="63" spans="1:19" x14ac:dyDescent="0.25">
      <c r="D63">
        <v>10</v>
      </c>
      <c r="E63">
        <v>1428</v>
      </c>
      <c r="F63" s="67">
        <f t="shared" si="12"/>
        <v>0.60277777777777775</v>
      </c>
      <c r="G63">
        <v>1449</v>
      </c>
      <c r="H63" s="67">
        <f t="shared" si="13"/>
        <v>0.61736111111111114</v>
      </c>
      <c r="I63" s="44" t="str">
        <f t="shared" si="1"/>
        <v/>
      </c>
      <c r="J63" s="45">
        <f t="shared" si="2"/>
        <v>29.000000000000057</v>
      </c>
      <c r="K63" s="45">
        <f t="shared" si="3"/>
        <v>21.000000000000085</v>
      </c>
      <c r="L63" s="45">
        <f t="shared" si="4"/>
        <v>2</v>
      </c>
      <c r="M63" s="54">
        <f t="shared" ca="1" si="5"/>
        <v>1316</v>
      </c>
      <c r="N63" s="45" t="str">
        <f t="shared" si="6"/>
        <v/>
      </c>
      <c r="O63" s="45">
        <f t="shared" si="7"/>
        <v>2755.0000000000055</v>
      </c>
      <c r="P63" s="46">
        <f t="shared" si="8"/>
        <v>1705.6629991011364</v>
      </c>
      <c r="Q63" s="45">
        <f t="shared" si="9"/>
        <v>210.00000000000085</v>
      </c>
      <c r="R63" s="45">
        <f t="shared" si="10"/>
        <v>2965.0000000000064</v>
      </c>
      <c r="S63" s="46">
        <f t="shared" si="11"/>
        <v>1915.6629991011373</v>
      </c>
    </row>
    <row r="64" spans="1:19" x14ac:dyDescent="0.25">
      <c r="D64">
        <v>180</v>
      </c>
      <c r="E64">
        <v>1456</v>
      </c>
      <c r="F64" s="67">
        <f t="shared" si="12"/>
        <v>0.62222222222222223</v>
      </c>
      <c r="G64">
        <v>1518</v>
      </c>
      <c r="H64" s="67">
        <f t="shared" si="13"/>
        <v>0.63750000000000007</v>
      </c>
      <c r="I64" s="44">
        <f t="shared" si="1"/>
        <v>0.64097222222222228</v>
      </c>
      <c r="J64" s="45" t="str">
        <f t="shared" si="2"/>
        <v/>
      </c>
      <c r="K64" s="45">
        <f t="shared" si="3"/>
        <v>22.000000000000082</v>
      </c>
      <c r="L64" s="45">
        <f t="shared" si="4"/>
        <v>3</v>
      </c>
      <c r="M64" s="54">
        <f t="shared" ca="1" si="5"/>
        <v>1316</v>
      </c>
      <c r="N64" s="45">
        <f t="shared" ca="1" si="6"/>
        <v>127.00000000000003</v>
      </c>
      <c r="O64" s="45">
        <f t="shared" si="7"/>
        <v>450</v>
      </c>
      <c r="P64" s="46">
        <f t="shared" si="8"/>
        <v>47.347346607878421</v>
      </c>
      <c r="Q64" s="45">
        <f t="shared" si="9"/>
        <v>3960.0000000000146</v>
      </c>
      <c r="R64" s="45">
        <f t="shared" si="10"/>
        <v>4410.0000000000146</v>
      </c>
      <c r="S64" s="46">
        <f t="shared" si="11"/>
        <v>4007.3473466078931</v>
      </c>
    </row>
    <row r="65" spans="1:19" x14ac:dyDescent="0.25">
      <c r="A65" s="77">
        <v>35376</v>
      </c>
      <c r="B65">
        <v>1319</v>
      </c>
      <c r="D65">
        <v>0.01</v>
      </c>
      <c r="E65">
        <v>1358</v>
      </c>
      <c r="F65" s="67">
        <f t="shared" si="12"/>
        <v>0.58194444444444449</v>
      </c>
      <c r="G65">
        <v>1401</v>
      </c>
      <c r="H65" s="67">
        <f t="shared" si="13"/>
        <v>0.58402777777777781</v>
      </c>
      <c r="I65" s="44" t="str">
        <f t="shared" si="1"/>
        <v/>
      </c>
      <c r="J65" s="45">
        <f t="shared" si="2"/>
        <v>47.999999999999986</v>
      </c>
      <c r="K65" s="45">
        <f t="shared" si="3"/>
        <v>2.9999999999999893</v>
      </c>
      <c r="L65" s="45">
        <f t="shared" si="4"/>
        <v>1</v>
      </c>
      <c r="M65" s="54">
        <f t="shared" ca="1" si="5"/>
        <v>1319</v>
      </c>
      <c r="N65" s="45" t="str">
        <f t="shared" si="6"/>
        <v/>
      </c>
      <c r="O65" s="45">
        <f t="shared" si="7"/>
        <v>48.239999999999981</v>
      </c>
      <c r="P65" s="46">
        <f t="shared" si="8"/>
        <v>18.028703672787834</v>
      </c>
      <c r="Q65" s="45">
        <f t="shared" si="9"/>
        <v>2.9999999999999895E-2</v>
      </c>
      <c r="R65" s="45">
        <f t="shared" si="10"/>
        <v>48.269999999999982</v>
      </c>
      <c r="S65" s="46">
        <f t="shared" si="11"/>
        <v>18.058703672787836</v>
      </c>
    </row>
    <row r="66" spans="1:19" x14ac:dyDescent="0.25">
      <c r="D66">
        <v>2</v>
      </c>
      <c r="E66">
        <v>1410</v>
      </c>
      <c r="F66" s="67">
        <f t="shared" si="12"/>
        <v>0.59027777777777779</v>
      </c>
      <c r="G66">
        <v>1449</v>
      </c>
      <c r="H66" s="67">
        <f t="shared" si="13"/>
        <v>0.61736111111111114</v>
      </c>
      <c r="I66" s="44" t="str">
        <f t="shared" si="1"/>
        <v/>
      </c>
      <c r="J66" s="45">
        <f t="shared" si="2"/>
        <v>4.9999999999999822</v>
      </c>
      <c r="K66" s="45">
        <f t="shared" si="3"/>
        <v>39.000000000000021</v>
      </c>
      <c r="L66" s="45">
        <f t="shared" si="4"/>
        <v>2</v>
      </c>
      <c r="M66" s="54">
        <f t="shared" ca="1" si="5"/>
        <v>1319</v>
      </c>
      <c r="N66" s="45" t="str">
        <f t="shared" si="6"/>
        <v/>
      </c>
      <c r="O66" s="45">
        <f t="shared" si="7"/>
        <v>29.999999999999893</v>
      </c>
      <c r="P66" s="46">
        <f t="shared" si="8"/>
        <v>24.853403559297682</v>
      </c>
      <c r="Q66" s="45">
        <f t="shared" si="9"/>
        <v>78.000000000000043</v>
      </c>
      <c r="R66" s="45">
        <f t="shared" si="10"/>
        <v>107.99999999999994</v>
      </c>
      <c r="S66" s="46">
        <f t="shared" si="11"/>
        <v>102.85340355929773</v>
      </c>
    </row>
    <row r="67" spans="1:19" x14ac:dyDescent="0.25">
      <c r="D67">
        <v>10</v>
      </c>
      <c r="E67">
        <v>1452</v>
      </c>
      <c r="F67" s="67">
        <f t="shared" si="12"/>
        <v>0.61944444444444446</v>
      </c>
      <c r="G67">
        <v>1454</v>
      </c>
      <c r="H67" s="67">
        <f t="shared" si="13"/>
        <v>0.62083333333333335</v>
      </c>
      <c r="I67" s="44" t="str">
        <f t="shared" ref="I67:I87" si="14">IF(OR(A68&lt;&gt;"",D68=""),H67+TIME(0,5,0),"")</f>
        <v/>
      </c>
      <c r="J67" s="45">
        <f t="shared" ref="J67:J87" si="15">IF(AND(OR(AND(A67&lt;&gt;"",A68=""),AND(A67="",A68="")),D68&lt;&gt;""),(H68-H67)*1440,"")</f>
        <v>85.999999999999858</v>
      </c>
      <c r="K67" s="45">
        <f t="shared" ref="K67:K87" si="16">(H67-F67)*1440</f>
        <v>1.9999999999999929</v>
      </c>
      <c r="L67" s="45">
        <f t="shared" ref="L67:L87" si="17">IF(A67&lt;&gt;"",1,L66+1)</f>
        <v>3</v>
      </c>
      <c r="M67" s="54">
        <f t="shared" ref="M67:M87" ca="1" si="18">OFFSET(B67,-L67+1,0)</f>
        <v>1319</v>
      </c>
      <c r="N67" s="45" t="str">
        <f t="shared" ref="N67:N87" si="19">IF(I67&lt;&gt;"",(I67-VALUE(CONCATENATE(LEFT(M67,LEN(M67)-2),":",RIGHT(M67,2))))*1440,"")</f>
        <v/>
      </c>
      <c r="O67" s="45">
        <f t="shared" ref="O67:O87" si="20">IF(J67&lt;&gt;"",(D67+D68)*J67/2,D67*5/2)</f>
        <v>8169.9999999999864</v>
      </c>
      <c r="P67" s="46">
        <f t="shared" ref="P67:P87" si="21">IF(J67&lt;&gt;"",(D68-D67)*J67/LN((D68+0.000001)/(D67+0.000001)),-5*(D67-0.000001)/(LN(1/D67)-13.8155))</f>
        <v>5058.1730318171449</v>
      </c>
      <c r="Q67" s="45">
        <f t="shared" ref="Q67:Q87" si="22">(D67*K67)</f>
        <v>19.999999999999929</v>
      </c>
      <c r="R67" s="45">
        <f t="shared" ref="R67:R87" si="23">O67+Q67</f>
        <v>8189.9999999999864</v>
      </c>
      <c r="S67" s="46">
        <f t="shared" ref="S67:S87" si="24">P67+Q67</f>
        <v>5078.1730318171449</v>
      </c>
    </row>
    <row r="68" spans="1:19" x14ac:dyDescent="0.25">
      <c r="D68">
        <v>180</v>
      </c>
      <c r="E68">
        <v>1502</v>
      </c>
      <c r="F68" s="67">
        <f t="shared" si="12"/>
        <v>0.62638888888888888</v>
      </c>
      <c r="G68">
        <v>1620</v>
      </c>
      <c r="H68" s="67">
        <f t="shared" si="13"/>
        <v>0.68055555555555547</v>
      </c>
      <c r="I68" s="44">
        <f t="shared" si="14"/>
        <v>0.68402777777777768</v>
      </c>
      <c r="J68" s="45" t="str">
        <f t="shared" si="15"/>
        <v/>
      </c>
      <c r="K68" s="45">
        <f t="shared" si="16"/>
        <v>77.999999999999886</v>
      </c>
      <c r="L68" s="45">
        <f t="shared" si="17"/>
        <v>4</v>
      </c>
      <c r="M68" s="54">
        <f t="shared" ca="1" si="18"/>
        <v>1319</v>
      </c>
      <c r="N68" s="45">
        <f t="shared" ca="1" si="19"/>
        <v>185.99999999999983</v>
      </c>
      <c r="O68" s="45">
        <f t="shared" si="20"/>
        <v>450</v>
      </c>
      <c r="P68" s="46">
        <f t="shared" si="21"/>
        <v>47.347346607878421</v>
      </c>
      <c r="Q68" s="45">
        <f t="shared" si="22"/>
        <v>14039.99999999998</v>
      </c>
      <c r="R68" s="45">
        <f t="shared" si="23"/>
        <v>14489.99999999998</v>
      </c>
      <c r="S68" s="46">
        <f t="shared" si="24"/>
        <v>14087.347346607858</v>
      </c>
    </row>
    <row r="69" spans="1:19" x14ac:dyDescent="0.25">
      <c r="A69" s="77">
        <v>35381</v>
      </c>
      <c r="B69">
        <v>838</v>
      </c>
      <c r="D69">
        <v>0.01</v>
      </c>
      <c r="E69">
        <v>932</v>
      </c>
      <c r="F69" s="67">
        <f t="shared" si="12"/>
        <v>0.3972222222222222</v>
      </c>
      <c r="G69">
        <v>938</v>
      </c>
      <c r="H69" s="67">
        <f t="shared" si="13"/>
        <v>0.40138888888888885</v>
      </c>
      <c r="I69" s="44" t="str">
        <f t="shared" si="14"/>
        <v/>
      </c>
      <c r="J69" s="45">
        <f t="shared" si="15"/>
        <v>33.000000000000043</v>
      </c>
      <c r="K69" s="45">
        <f t="shared" si="16"/>
        <v>5.9999999999999787</v>
      </c>
      <c r="L69" s="45">
        <f t="shared" si="17"/>
        <v>1</v>
      </c>
      <c r="M69" s="54">
        <f t="shared" ca="1" si="18"/>
        <v>838</v>
      </c>
      <c r="N69" s="45" t="str">
        <f t="shared" si="19"/>
        <v/>
      </c>
      <c r="O69" s="45">
        <f t="shared" si="20"/>
        <v>1.8150000000000024</v>
      </c>
      <c r="P69" s="46">
        <f t="shared" si="21"/>
        <v>1.2899050263570244</v>
      </c>
      <c r="Q69" s="45">
        <f t="shared" si="22"/>
        <v>5.999999999999979E-2</v>
      </c>
      <c r="R69" s="45">
        <f t="shared" si="23"/>
        <v>1.8750000000000022</v>
      </c>
      <c r="S69" s="46">
        <f t="shared" si="24"/>
        <v>1.3499050263570243</v>
      </c>
    </row>
    <row r="70" spans="1:19" x14ac:dyDescent="0.25">
      <c r="D70">
        <v>0.1</v>
      </c>
      <c r="E70">
        <v>944</v>
      </c>
      <c r="F70" s="67">
        <f t="shared" si="12"/>
        <v>0.4055555555555555</v>
      </c>
      <c r="G70">
        <v>1011</v>
      </c>
      <c r="H70" s="67">
        <f t="shared" si="13"/>
        <v>0.42430555555555555</v>
      </c>
      <c r="I70" s="44" t="str">
        <f t="shared" si="14"/>
        <v/>
      </c>
      <c r="J70" s="45">
        <f t="shared" si="15"/>
        <v>32.000000000000043</v>
      </c>
      <c r="K70" s="45">
        <f t="shared" si="16"/>
        <v>27.000000000000064</v>
      </c>
      <c r="L70" s="45">
        <f t="shared" si="17"/>
        <v>2</v>
      </c>
      <c r="M70" s="54">
        <f t="shared" ca="1" si="18"/>
        <v>838</v>
      </c>
      <c r="N70" s="45" t="str">
        <f t="shared" si="19"/>
        <v/>
      </c>
      <c r="O70" s="45">
        <f t="shared" si="20"/>
        <v>801.60000000000105</v>
      </c>
      <c r="P70" s="46">
        <f t="shared" si="21"/>
        <v>256.94340479615158</v>
      </c>
      <c r="Q70" s="45">
        <f t="shared" si="22"/>
        <v>2.7000000000000064</v>
      </c>
      <c r="R70" s="45">
        <f t="shared" si="23"/>
        <v>804.30000000000109</v>
      </c>
      <c r="S70" s="46">
        <f t="shared" si="24"/>
        <v>259.64340479615157</v>
      </c>
    </row>
    <row r="71" spans="1:19" x14ac:dyDescent="0.25">
      <c r="D71">
        <v>50</v>
      </c>
      <c r="E71">
        <v>1026</v>
      </c>
      <c r="F71" s="67">
        <f t="shared" si="12"/>
        <v>0.43472222222222223</v>
      </c>
      <c r="G71">
        <v>1043</v>
      </c>
      <c r="H71" s="67">
        <f t="shared" si="13"/>
        <v>0.4465277777777778</v>
      </c>
      <c r="I71" s="44" t="str">
        <f t="shared" si="14"/>
        <v/>
      </c>
      <c r="J71" s="45">
        <f t="shared" si="15"/>
        <v>24.999999999999911</v>
      </c>
      <c r="K71" s="45">
        <f t="shared" si="16"/>
        <v>17.000000000000021</v>
      </c>
      <c r="L71" s="45">
        <f t="shared" si="17"/>
        <v>3</v>
      </c>
      <c r="M71" s="54">
        <f t="shared" ca="1" si="18"/>
        <v>838</v>
      </c>
      <c r="N71" s="45" t="str">
        <f t="shared" si="19"/>
        <v/>
      </c>
      <c r="O71" s="45">
        <f t="shared" si="20"/>
        <v>626.24999999999784</v>
      </c>
      <c r="P71" s="46">
        <f t="shared" si="21"/>
        <v>200.73703499699243</v>
      </c>
      <c r="Q71" s="45">
        <f t="shared" si="22"/>
        <v>850.00000000000102</v>
      </c>
      <c r="R71" s="45">
        <f t="shared" si="23"/>
        <v>1476.2499999999989</v>
      </c>
      <c r="S71" s="46">
        <f t="shared" si="24"/>
        <v>1050.7370349969935</v>
      </c>
    </row>
    <row r="72" spans="1:19" x14ac:dyDescent="0.25">
      <c r="D72">
        <v>0.1</v>
      </c>
      <c r="E72">
        <v>1058</v>
      </c>
      <c r="F72" s="67">
        <f t="shared" si="12"/>
        <v>0.45694444444444443</v>
      </c>
      <c r="G72">
        <v>1108</v>
      </c>
      <c r="H72" s="67">
        <f t="shared" si="13"/>
        <v>0.46388888888888885</v>
      </c>
      <c r="I72" s="44" t="str">
        <f t="shared" si="14"/>
        <v/>
      </c>
      <c r="J72" s="45">
        <f t="shared" si="15"/>
        <v>25.000000000000071</v>
      </c>
      <c r="K72" s="45">
        <f t="shared" si="16"/>
        <v>9.9999999999999645</v>
      </c>
      <c r="L72" s="45">
        <f t="shared" si="17"/>
        <v>4</v>
      </c>
      <c r="M72" s="54">
        <f t="shared" ca="1" si="18"/>
        <v>838</v>
      </c>
      <c r="N72" s="45" t="str">
        <f t="shared" si="19"/>
        <v/>
      </c>
      <c r="O72" s="45">
        <f t="shared" si="20"/>
        <v>626.25000000000182</v>
      </c>
      <c r="P72" s="46">
        <f t="shared" si="21"/>
        <v>200.73703499699371</v>
      </c>
      <c r="Q72" s="45">
        <f t="shared" si="22"/>
        <v>0.99999999999999645</v>
      </c>
      <c r="R72" s="45">
        <f t="shared" si="23"/>
        <v>627.25000000000182</v>
      </c>
      <c r="S72" s="46">
        <f t="shared" si="24"/>
        <v>201.73703499699371</v>
      </c>
    </row>
    <row r="73" spans="1:19" x14ac:dyDescent="0.25">
      <c r="D73">
        <v>50</v>
      </c>
      <c r="E73">
        <v>1124</v>
      </c>
      <c r="F73" s="67">
        <f t="shared" si="12"/>
        <v>0.47500000000000003</v>
      </c>
      <c r="G73">
        <v>1133</v>
      </c>
      <c r="H73" s="67">
        <f t="shared" si="13"/>
        <v>0.48125000000000001</v>
      </c>
      <c r="I73" s="44">
        <f t="shared" si="14"/>
        <v>0.48472222222222222</v>
      </c>
      <c r="J73" s="45" t="str">
        <f t="shared" si="15"/>
        <v/>
      </c>
      <c r="K73" s="45">
        <f t="shared" si="16"/>
        <v>8.999999999999968</v>
      </c>
      <c r="L73" s="45">
        <f t="shared" si="17"/>
        <v>5</v>
      </c>
      <c r="M73" s="54">
        <f t="shared" ca="1" si="18"/>
        <v>838</v>
      </c>
      <c r="N73" s="45">
        <f t="shared" ca="1" si="19"/>
        <v>180</v>
      </c>
      <c r="O73" s="45">
        <f t="shared" si="20"/>
        <v>125</v>
      </c>
      <c r="P73" s="46">
        <f t="shared" si="21"/>
        <v>14.102364719732718</v>
      </c>
      <c r="Q73" s="45">
        <f t="shared" si="22"/>
        <v>449.99999999999841</v>
      </c>
      <c r="R73" s="45">
        <f t="shared" si="23"/>
        <v>574.99999999999841</v>
      </c>
      <c r="S73" s="46">
        <f t="shared" si="24"/>
        <v>464.1023647197311</v>
      </c>
    </row>
    <row r="74" spans="1:19" x14ac:dyDescent="0.25">
      <c r="A74" s="77">
        <v>35381</v>
      </c>
      <c r="B74">
        <v>1143</v>
      </c>
      <c r="D74">
        <v>0.01</v>
      </c>
      <c r="E74">
        <v>1256</v>
      </c>
      <c r="F74" s="67">
        <f t="shared" si="12"/>
        <v>0.53888888888888886</v>
      </c>
      <c r="G74">
        <v>1302</v>
      </c>
      <c r="H74" s="67">
        <f t="shared" si="13"/>
        <v>0.54305555555555551</v>
      </c>
      <c r="I74" s="44" t="str">
        <f t="shared" si="14"/>
        <v/>
      </c>
      <c r="J74" s="45">
        <f t="shared" si="15"/>
        <v>26.000000000000068</v>
      </c>
      <c r="K74" s="45">
        <f t="shared" si="16"/>
        <v>5.9999999999999787</v>
      </c>
      <c r="L74" s="45">
        <f t="shared" si="17"/>
        <v>1</v>
      </c>
      <c r="M74" s="54">
        <f t="shared" ca="1" si="18"/>
        <v>1143</v>
      </c>
      <c r="N74" s="45" t="str">
        <f t="shared" si="19"/>
        <v/>
      </c>
      <c r="O74" s="45">
        <f t="shared" si="20"/>
        <v>585.13000000000147</v>
      </c>
      <c r="P74" s="46">
        <f t="shared" si="21"/>
        <v>139.06052906145734</v>
      </c>
      <c r="Q74" s="45">
        <f t="shared" si="22"/>
        <v>5.999999999999979E-2</v>
      </c>
      <c r="R74" s="45">
        <f t="shared" si="23"/>
        <v>585.19000000000142</v>
      </c>
      <c r="S74" s="46">
        <f t="shared" si="24"/>
        <v>139.12052906145735</v>
      </c>
    </row>
    <row r="75" spans="1:19" x14ac:dyDescent="0.25">
      <c r="D75">
        <v>45</v>
      </c>
      <c r="E75">
        <v>1322</v>
      </c>
      <c r="F75" s="67">
        <f t="shared" si="12"/>
        <v>0.55694444444444446</v>
      </c>
      <c r="G75">
        <v>1328</v>
      </c>
      <c r="H75" s="67">
        <f t="shared" si="13"/>
        <v>0.56111111111111112</v>
      </c>
      <c r="I75" s="44">
        <f t="shared" si="14"/>
        <v>0.56458333333333333</v>
      </c>
      <c r="J75" s="45" t="str">
        <f t="shared" si="15"/>
        <v/>
      </c>
      <c r="K75" s="45">
        <f t="shared" si="16"/>
        <v>5.9999999999999787</v>
      </c>
      <c r="L75" s="45">
        <f t="shared" si="17"/>
        <v>2</v>
      </c>
      <c r="M75" s="54">
        <f t="shared" ca="1" si="18"/>
        <v>1143</v>
      </c>
      <c r="N75" s="45">
        <f t="shared" ca="1" si="19"/>
        <v>110.00000000000001</v>
      </c>
      <c r="O75" s="45">
        <f t="shared" si="20"/>
        <v>112.5</v>
      </c>
      <c r="P75" s="46">
        <f t="shared" si="21"/>
        <v>12.76801273002747</v>
      </c>
      <c r="Q75" s="45">
        <f t="shared" si="22"/>
        <v>269.99999999999903</v>
      </c>
      <c r="R75" s="45">
        <f t="shared" si="23"/>
        <v>382.49999999999903</v>
      </c>
      <c r="S75" s="46">
        <f t="shared" si="24"/>
        <v>282.7680127300265</v>
      </c>
    </row>
    <row r="76" spans="1:19" x14ac:dyDescent="0.25">
      <c r="A76" s="77">
        <v>35382</v>
      </c>
      <c r="B76">
        <v>1040</v>
      </c>
      <c r="D76">
        <v>0.01</v>
      </c>
      <c r="E76">
        <v>1126</v>
      </c>
      <c r="F76" s="67">
        <f t="shared" si="12"/>
        <v>0.47638888888888892</v>
      </c>
      <c r="G76">
        <v>1128</v>
      </c>
      <c r="H76" s="67">
        <f t="shared" si="13"/>
        <v>0.4777777777777778</v>
      </c>
      <c r="I76" s="44" t="str">
        <f t="shared" si="14"/>
        <v/>
      </c>
      <c r="J76" s="45">
        <f t="shared" si="15"/>
        <v>26.999999999999904</v>
      </c>
      <c r="K76" s="45">
        <f t="shared" si="16"/>
        <v>1.9999999999999929</v>
      </c>
      <c r="L76" s="45">
        <f t="shared" si="17"/>
        <v>1</v>
      </c>
      <c r="M76" s="54">
        <f t="shared" ca="1" si="18"/>
        <v>1040</v>
      </c>
      <c r="N76" s="45" t="str">
        <f t="shared" si="19"/>
        <v/>
      </c>
      <c r="O76" s="45">
        <f t="shared" si="20"/>
        <v>1.4849999999999948</v>
      </c>
      <c r="P76" s="46">
        <f t="shared" si="21"/>
        <v>1.0553768397466512</v>
      </c>
      <c r="Q76" s="45">
        <f t="shared" si="22"/>
        <v>1.9999999999999931E-2</v>
      </c>
      <c r="R76" s="45">
        <f t="shared" si="23"/>
        <v>1.5049999999999948</v>
      </c>
      <c r="S76" s="46">
        <f t="shared" si="24"/>
        <v>1.0753768397466512</v>
      </c>
    </row>
    <row r="77" spans="1:19" x14ac:dyDescent="0.25">
      <c r="D77">
        <v>0.1</v>
      </c>
      <c r="E77">
        <v>1133</v>
      </c>
      <c r="F77" s="67">
        <f t="shared" si="12"/>
        <v>0.48125000000000001</v>
      </c>
      <c r="G77">
        <v>1155</v>
      </c>
      <c r="H77" s="67">
        <f t="shared" si="13"/>
        <v>0.49652777777777773</v>
      </c>
      <c r="I77" s="44" t="str">
        <f t="shared" si="14"/>
        <v/>
      </c>
      <c r="J77" s="45">
        <f t="shared" si="15"/>
        <v>25.999999999999986</v>
      </c>
      <c r="K77" s="45">
        <f t="shared" si="16"/>
        <v>21.999999999999922</v>
      </c>
      <c r="L77" s="45">
        <f t="shared" si="17"/>
        <v>2</v>
      </c>
      <c r="M77" s="54">
        <f t="shared" ca="1" si="18"/>
        <v>1040</v>
      </c>
      <c r="N77" s="45" t="str">
        <f t="shared" si="19"/>
        <v/>
      </c>
      <c r="O77" s="45">
        <f t="shared" si="20"/>
        <v>651.29999999999961</v>
      </c>
      <c r="P77" s="46">
        <f t="shared" si="21"/>
        <v>208.76651639687276</v>
      </c>
      <c r="Q77" s="45">
        <f t="shared" si="22"/>
        <v>2.1999999999999922</v>
      </c>
      <c r="R77" s="45">
        <f t="shared" si="23"/>
        <v>653.49999999999966</v>
      </c>
      <c r="S77" s="46">
        <f t="shared" si="24"/>
        <v>210.96651639687275</v>
      </c>
    </row>
    <row r="78" spans="1:19" x14ac:dyDescent="0.25">
      <c r="D78">
        <v>50</v>
      </c>
      <c r="E78">
        <v>1207</v>
      </c>
      <c r="F78" s="67">
        <f t="shared" si="12"/>
        <v>0.50486111111111109</v>
      </c>
      <c r="G78">
        <v>1221</v>
      </c>
      <c r="H78" s="67">
        <f t="shared" si="13"/>
        <v>0.51458333333333328</v>
      </c>
      <c r="I78" s="44">
        <f t="shared" si="14"/>
        <v>0.51805555555555549</v>
      </c>
      <c r="J78" s="45" t="str">
        <f t="shared" si="15"/>
        <v/>
      </c>
      <c r="K78" s="45">
        <f t="shared" si="16"/>
        <v>13.99999999999995</v>
      </c>
      <c r="L78" s="45">
        <f t="shared" si="17"/>
        <v>3</v>
      </c>
      <c r="M78" s="54">
        <f t="shared" ca="1" si="18"/>
        <v>1040</v>
      </c>
      <c r="N78" s="45">
        <f t="shared" ca="1" si="19"/>
        <v>105.99999999999994</v>
      </c>
      <c r="O78" s="45">
        <f t="shared" si="20"/>
        <v>125</v>
      </c>
      <c r="P78" s="46">
        <f t="shared" si="21"/>
        <v>14.102364719732718</v>
      </c>
      <c r="Q78" s="45">
        <f t="shared" si="22"/>
        <v>699.9999999999975</v>
      </c>
      <c r="R78" s="45">
        <f t="shared" si="23"/>
        <v>824.9999999999975</v>
      </c>
      <c r="S78" s="46">
        <f t="shared" si="24"/>
        <v>714.10236471973019</v>
      </c>
    </row>
    <row r="79" spans="1:19" x14ac:dyDescent="0.25">
      <c r="A79" s="77">
        <v>35388</v>
      </c>
      <c r="B79">
        <v>1152</v>
      </c>
      <c r="D79">
        <v>1.2E-2</v>
      </c>
      <c r="E79">
        <v>1245</v>
      </c>
      <c r="F79" s="67">
        <f t="shared" si="12"/>
        <v>0.53125</v>
      </c>
      <c r="G79">
        <v>1257</v>
      </c>
      <c r="H79" s="67">
        <f t="shared" si="13"/>
        <v>0.5395833333333333</v>
      </c>
      <c r="I79" s="44" t="str">
        <f t="shared" si="14"/>
        <v/>
      </c>
      <c r="J79" s="45">
        <f t="shared" si="15"/>
        <v>20.000000000000089</v>
      </c>
      <c r="K79" s="45">
        <f t="shared" si="16"/>
        <v>11.999999999999957</v>
      </c>
      <c r="L79" s="45">
        <f t="shared" si="17"/>
        <v>1</v>
      </c>
      <c r="M79" s="54">
        <f t="shared" ca="1" si="18"/>
        <v>1152</v>
      </c>
      <c r="N79" s="45" t="str">
        <f t="shared" si="19"/>
        <v/>
      </c>
      <c r="O79" s="45">
        <f t="shared" si="20"/>
        <v>500.12000000000222</v>
      </c>
      <c r="P79" s="46">
        <f t="shared" si="21"/>
        <v>119.9502568085525</v>
      </c>
      <c r="Q79" s="45">
        <f t="shared" si="22"/>
        <v>0.14399999999999949</v>
      </c>
      <c r="R79" s="45">
        <f t="shared" si="23"/>
        <v>500.26400000000223</v>
      </c>
      <c r="S79" s="46">
        <f t="shared" si="24"/>
        <v>120.0942568085525</v>
      </c>
    </row>
    <row r="80" spans="1:19" x14ac:dyDescent="0.25">
      <c r="D80">
        <v>50</v>
      </c>
      <c r="E80">
        <v>1312</v>
      </c>
      <c r="F80" s="67">
        <f t="shared" si="12"/>
        <v>0.54999999999999993</v>
      </c>
      <c r="G80">
        <v>1317</v>
      </c>
      <c r="H80" s="67">
        <f t="shared" si="13"/>
        <v>0.55347222222222225</v>
      </c>
      <c r="I80" s="44">
        <f t="shared" si="14"/>
        <v>0.55694444444444446</v>
      </c>
      <c r="J80" s="45" t="str">
        <f t="shared" si="15"/>
        <v/>
      </c>
      <c r="K80" s="45">
        <f t="shared" si="16"/>
        <v>5.0000000000001421</v>
      </c>
      <c r="L80" s="45">
        <f t="shared" si="17"/>
        <v>2</v>
      </c>
      <c r="M80" s="54">
        <f t="shared" ca="1" si="18"/>
        <v>1152</v>
      </c>
      <c r="N80" s="45">
        <f t="shared" ca="1" si="19"/>
        <v>90</v>
      </c>
      <c r="O80" s="45">
        <f t="shared" si="20"/>
        <v>125</v>
      </c>
      <c r="P80" s="46">
        <f t="shared" si="21"/>
        <v>14.102364719732718</v>
      </c>
      <c r="Q80" s="45">
        <f t="shared" si="22"/>
        <v>250.00000000000711</v>
      </c>
      <c r="R80" s="45">
        <f t="shared" si="23"/>
        <v>375.00000000000711</v>
      </c>
      <c r="S80" s="46">
        <f t="shared" si="24"/>
        <v>264.1023647197398</v>
      </c>
    </row>
    <row r="81" spans="1:19" x14ac:dyDescent="0.25">
      <c r="A81" s="77">
        <v>35390</v>
      </c>
      <c r="B81">
        <v>810</v>
      </c>
      <c r="D81">
        <v>0.01</v>
      </c>
      <c r="E81">
        <v>850</v>
      </c>
      <c r="F81" s="67">
        <f t="shared" si="12"/>
        <v>0.36805555555555558</v>
      </c>
      <c r="G81">
        <v>852</v>
      </c>
      <c r="H81" s="67">
        <f t="shared" si="13"/>
        <v>0.36944444444444446</v>
      </c>
      <c r="I81" s="44" t="str">
        <f t="shared" si="14"/>
        <v/>
      </c>
      <c r="J81" s="45">
        <f t="shared" si="15"/>
        <v>11.999999999999957</v>
      </c>
      <c r="K81" s="45">
        <f t="shared" si="16"/>
        <v>1.9999999999999929</v>
      </c>
      <c r="L81" s="45">
        <f t="shared" si="17"/>
        <v>1</v>
      </c>
      <c r="M81" s="54">
        <f t="shared" ca="1" si="18"/>
        <v>810</v>
      </c>
      <c r="N81" s="45" t="str">
        <f t="shared" si="19"/>
        <v/>
      </c>
      <c r="O81" s="45">
        <f t="shared" si="20"/>
        <v>600.0599999999979</v>
      </c>
      <c r="P81" s="46">
        <f t="shared" si="21"/>
        <v>130.27672998597731</v>
      </c>
      <c r="Q81" s="45">
        <f t="shared" si="22"/>
        <v>1.9999999999999931E-2</v>
      </c>
      <c r="R81" s="45">
        <f t="shared" si="23"/>
        <v>600.07999999999788</v>
      </c>
      <c r="S81" s="46">
        <f t="shared" si="24"/>
        <v>130.29672998597732</v>
      </c>
    </row>
    <row r="82" spans="1:19" x14ac:dyDescent="0.25">
      <c r="D82">
        <v>100</v>
      </c>
      <c r="E82">
        <v>902</v>
      </c>
      <c r="F82" s="67">
        <f t="shared" si="12"/>
        <v>0.37638888888888888</v>
      </c>
      <c r="G82">
        <v>904</v>
      </c>
      <c r="H82" s="67">
        <f t="shared" si="13"/>
        <v>0.37777777777777777</v>
      </c>
      <c r="I82" s="44" t="str">
        <f t="shared" si="14"/>
        <v/>
      </c>
      <c r="J82" s="45">
        <f t="shared" si="15"/>
        <v>386.00000000000006</v>
      </c>
      <c r="K82" s="45">
        <f t="shared" si="16"/>
        <v>1.9999999999999929</v>
      </c>
      <c r="L82" s="45">
        <f t="shared" si="17"/>
        <v>2</v>
      </c>
      <c r="M82" s="54">
        <f t="shared" ca="1" si="18"/>
        <v>810</v>
      </c>
      <c r="N82" s="45" t="str">
        <f t="shared" si="19"/>
        <v/>
      </c>
      <c r="O82" s="45">
        <f t="shared" si="20"/>
        <v>54040.000000000007</v>
      </c>
      <c r="P82" s="46">
        <f t="shared" si="21"/>
        <v>52536.068062442217</v>
      </c>
      <c r="Q82" s="45">
        <f t="shared" si="22"/>
        <v>199.99999999999929</v>
      </c>
      <c r="R82" s="45">
        <f t="shared" si="23"/>
        <v>54240.000000000007</v>
      </c>
      <c r="S82" s="46">
        <f t="shared" si="24"/>
        <v>52736.068062442217</v>
      </c>
    </row>
    <row r="83" spans="1:19" x14ac:dyDescent="0.25">
      <c r="D83">
        <v>180</v>
      </c>
      <c r="E83">
        <v>908</v>
      </c>
      <c r="F83" s="67">
        <f t="shared" si="12"/>
        <v>0.38055555555555554</v>
      </c>
      <c r="G83">
        <v>1530</v>
      </c>
      <c r="H83" s="67">
        <f t="shared" si="13"/>
        <v>0.64583333333333337</v>
      </c>
      <c r="I83" s="44">
        <f t="shared" si="14"/>
        <v>0.64930555555555558</v>
      </c>
      <c r="J83" s="45" t="str">
        <f t="shared" si="15"/>
        <v/>
      </c>
      <c r="K83" s="45">
        <f t="shared" si="16"/>
        <v>382.00000000000006</v>
      </c>
      <c r="L83" s="45">
        <f t="shared" si="17"/>
        <v>3</v>
      </c>
      <c r="M83" s="54">
        <f t="shared" ca="1" si="18"/>
        <v>810</v>
      </c>
      <c r="N83" s="45">
        <f t="shared" ca="1" si="19"/>
        <v>445.00000000000011</v>
      </c>
      <c r="O83" s="45">
        <f t="shared" si="20"/>
        <v>450</v>
      </c>
      <c r="P83" s="46">
        <f t="shared" si="21"/>
        <v>47.347346607878421</v>
      </c>
      <c r="Q83" s="45">
        <f t="shared" si="22"/>
        <v>68760.000000000015</v>
      </c>
      <c r="R83" s="45">
        <f t="shared" si="23"/>
        <v>69210.000000000015</v>
      </c>
      <c r="S83" s="46">
        <f t="shared" si="24"/>
        <v>68807.347346607887</v>
      </c>
    </row>
    <row r="84" spans="1:19" x14ac:dyDescent="0.25">
      <c r="A84" s="77">
        <v>35394</v>
      </c>
      <c r="B84">
        <v>1047</v>
      </c>
      <c r="D84">
        <v>0.01</v>
      </c>
      <c r="E84">
        <v>1124</v>
      </c>
      <c r="F84" s="67">
        <f t="shared" si="12"/>
        <v>0.47500000000000003</v>
      </c>
      <c r="G84">
        <v>1127</v>
      </c>
      <c r="H84" s="67">
        <f t="shared" si="13"/>
        <v>0.4770833333333333</v>
      </c>
      <c r="I84" s="44" t="str">
        <f t="shared" si="14"/>
        <v/>
      </c>
      <c r="J84" s="45">
        <f>IF(AND(OR(AND(A84&lt;&gt;"",A85=""),AND(A84="",A85="")),D85&lt;&gt;""),(H85-H84)*1440,"")</f>
        <v>31.00000000000005</v>
      </c>
      <c r="K84" s="45">
        <f t="shared" si="16"/>
        <v>2.9999999999999094</v>
      </c>
      <c r="L84" s="45">
        <f t="shared" si="17"/>
        <v>1</v>
      </c>
      <c r="M84" s="54">
        <f t="shared" ca="1" si="18"/>
        <v>1047</v>
      </c>
      <c r="N84" s="45" t="str">
        <f t="shared" si="19"/>
        <v/>
      </c>
      <c r="O84" s="45">
        <f t="shared" si="20"/>
        <v>775.15500000000122</v>
      </c>
      <c r="P84" s="46">
        <f t="shared" si="21"/>
        <v>181.95057405419954</v>
      </c>
      <c r="Q84" s="45">
        <f t="shared" si="22"/>
        <v>2.9999999999999093E-2</v>
      </c>
      <c r="R84" s="45">
        <f t="shared" si="23"/>
        <v>775.1850000000012</v>
      </c>
      <c r="S84" s="46">
        <f t="shared" si="24"/>
        <v>181.98057405419954</v>
      </c>
    </row>
    <row r="85" spans="1:19" x14ac:dyDescent="0.25">
      <c r="D85">
        <v>50</v>
      </c>
      <c r="E85">
        <v>1138</v>
      </c>
      <c r="F85" s="67">
        <f t="shared" si="12"/>
        <v>0.48472222222222222</v>
      </c>
      <c r="G85">
        <v>1158</v>
      </c>
      <c r="H85" s="67">
        <f t="shared" si="13"/>
        <v>0.49861111111111112</v>
      </c>
      <c r="I85" s="44">
        <f t="shared" si="14"/>
        <v>0.50208333333333333</v>
      </c>
      <c r="J85" s="45" t="str">
        <f t="shared" si="15"/>
        <v/>
      </c>
      <c r="K85" s="45">
        <f t="shared" si="16"/>
        <v>20.000000000000007</v>
      </c>
      <c r="L85" s="45">
        <f t="shared" si="17"/>
        <v>2</v>
      </c>
      <c r="M85" s="54">
        <f t="shared" ca="1" si="18"/>
        <v>1047</v>
      </c>
      <c r="N85" s="45">
        <f t="shared" ca="1" si="19"/>
        <v>75.999999999999972</v>
      </c>
      <c r="O85" s="45">
        <f t="shared" si="20"/>
        <v>125</v>
      </c>
      <c r="P85" s="46">
        <f t="shared" si="21"/>
        <v>14.102364719732718</v>
      </c>
      <c r="Q85" s="45">
        <f t="shared" si="22"/>
        <v>1000.0000000000003</v>
      </c>
      <c r="R85" s="45">
        <f t="shared" si="23"/>
        <v>1125.0000000000005</v>
      </c>
      <c r="S85" s="46">
        <f t="shared" si="24"/>
        <v>1014.102364719733</v>
      </c>
    </row>
    <row r="86" spans="1:19" x14ac:dyDescent="0.25">
      <c r="A86" s="77">
        <v>35395</v>
      </c>
      <c r="B86">
        <v>1008</v>
      </c>
      <c r="D86">
        <v>0.01</v>
      </c>
      <c r="E86">
        <v>1047</v>
      </c>
      <c r="F86" s="67">
        <f t="shared" si="12"/>
        <v>0.44930555555555557</v>
      </c>
      <c r="G86">
        <v>1049</v>
      </c>
      <c r="H86" s="67">
        <f t="shared" si="13"/>
        <v>0.45069444444444445</v>
      </c>
      <c r="I86" s="44" t="str">
        <f t="shared" si="14"/>
        <v/>
      </c>
      <c r="J86" s="45">
        <f t="shared" si="15"/>
        <v>18.000000000000014</v>
      </c>
      <c r="K86" s="45">
        <f t="shared" si="16"/>
        <v>1.9999999999999929</v>
      </c>
      <c r="L86" s="45">
        <f t="shared" si="17"/>
        <v>1</v>
      </c>
      <c r="M86" s="54">
        <f t="shared" ca="1" si="18"/>
        <v>1008</v>
      </c>
      <c r="N86" s="45" t="str">
        <f t="shared" si="19"/>
        <v/>
      </c>
      <c r="O86" s="45">
        <f t="shared" si="20"/>
        <v>450.09000000000032</v>
      </c>
      <c r="P86" s="46">
        <f t="shared" si="21"/>
        <v>105.64872041856738</v>
      </c>
      <c r="Q86" s="45">
        <f t="shared" si="22"/>
        <v>1.9999999999999931E-2</v>
      </c>
      <c r="R86" s="45">
        <f t="shared" si="23"/>
        <v>450.1100000000003</v>
      </c>
      <c r="S86" s="46">
        <f t="shared" si="24"/>
        <v>105.66872041856737</v>
      </c>
    </row>
    <row r="87" spans="1:19" x14ac:dyDescent="0.25">
      <c r="D87">
        <v>50</v>
      </c>
      <c r="E87">
        <v>1105</v>
      </c>
      <c r="F87" s="67">
        <f t="shared" si="12"/>
        <v>0.46180555555555558</v>
      </c>
      <c r="G87">
        <v>1107</v>
      </c>
      <c r="H87" s="67">
        <f t="shared" si="13"/>
        <v>0.46319444444444446</v>
      </c>
      <c r="I87" s="44" t="str">
        <f t="shared" si="14"/>
        <v/>
      </c>
      <c r="J87" s="45">
        <f t="shared" si="15"/>
        <v>17.999999999999936</v>
      </c>
      <c r="K87" s="45">
        <f t="shared" si="16"/>
        <v>1.9999999999999929</v>
      </c>
      <c r="L87" s="45">
        <f t="shared" si="17"/>
        <v>2</v>
      </c>
      <c r="M87" s="54">
        <f t="shared" ca="1" si="18"/>
        <v>1008</v>
      </c>
      <c r="N87" s="45" t="str">
        <f t="shared" si="19"/>
        <v/>
      </c>
      <c r="O87" s="45">
        <f t="shared" si="20"/>
        <v>2069.9999999999927</v>
      </c>
      <c r="P87" s="46">
        <f t="shared" si="21"/>
        <v>1826.7922536958924</v>
      </c>
      <c r="Q87" s="45">
        <f t="shared" si="22"/>
        <v>99.999999999999645</v>
      </c>
      <c r="R87" s="45">
        <f t="shared" si="23"/>
        <v>2169.9999999999923</v>
      </c>
      <c r="S87" s="46">
        <f t="shared" si="24"/>
        <v>1926.792253695892</v>
      </c>
    </row>
    <row r="88" spans="1:19" x14ac:dyDescent="0.25">
      <c r="D88">
        <v>180</v>
      </c>
      <c r="E88">
        <v>1124</v>
      </c>
      <c r="F88" s="67">
        <f t="shared" si="12"/>
        <v>0.47500000000000003</v>
      </c>
      <c r="G88">
        <v>1125</v>
      </c>
      <c r="H88" s="67">
        <f t="shared" si="13"/>
        <v>0.47569444444444442</v>
      </c>
      <c r="I88" s="44">
        <f t="shared" ref="I88:I147" si="25">IF(OR(A89&lt;&gt;"",D89=""),H88+TIME(0,5,0),"")</f>
        <v>0.47916666666666663</v>
      </c>
      <c r="J88" s="45" t="str">
        <f t="shared" ref="J88:J147" si="26">IF(AND(OR(AND(A88&lt;&gt;"",A89=""),AND(A88="",A89="")),D89&lt;&gt;""),(H89-H88)*1440,"")</f>
        <v/>
      </c>
      <c r="K88" s="45">
        <f t="shared" ref="K88:K147" si="27">(H88-F88)*1440</f>
        <v>0.99999999999991651</v>
      </c>
      <c r="L88" s="45">
        <f t="shared" ref="L88:L147" si="28">IF(A88&lt;&gt;"",1,L87+1)</f>
        <v>3</v>
      </c>
      <c r="M88" s="54">
        <f t="shared" ref="M88:M147" ca="1" si="29">OFFSET(B88,-L88+1,0)</f>
        <v>1008</v>
      </c>
      <c r="N88" s="45">
        <f t="shared" ref="N88:N147" ca="1" si="30">IF(I88&lt;&gt;"",(I88-VALUE(CONCATENATE(LEFT(M88,LEN(M88)-2),":",RIGHT(M88,2))))*1440,"")</f>
        <v>81.999999999999943</v>
      </c>
      <c r="O88" s="45">
        <f t="shared" ref="O88:O147" si="31">IF(J88&lt;&gt;"",(D88+D89)*J88/2,D88*5/2)</f>
        <v>450</v>
      </c>
      <c r="P88" s="46">
        <f t="shared" ref="P88:P147" si="32">IF(J88&lt;&gt;"",(D89-D88)*J88/LN((D89+0.000001)/(D88+0.000001)),-5*(D88-0.000001)/(LN(1/D88)-13.8155))</f>
        <v>47.347346607878421</v>
      </c>
      <c r="Q88" s="45">
        <f t="shared" ref="Q88:Q147" si="33">(D88*K88)</f>
        <v>179.99999999998496</v>
      </c>
      <c r="R88" s="45">
        <f t="shared" ref="R88:R147" si="34">O88+Q88</f>
        <v>629.99999999998499</v>
      </c>
      <c r="S88" s="46">
        <f t="shared" ref="S88:S147" si="35">P88+Q88</f>
        <v>227.34734660786339</v>
      </c>
    </row>
    <row r="89" spans="1:19" x14ac:dyDescent="0.25">
      <c r="A89" s="77">
        <v>35395</v>
      </c>
      <c r="B89">
        <v>1158</v>
      </c>
      <c r="D89">
        <v>0.01</v>
      </c>
      <c r="F89" s="67">
        <v>0.54583333333333328</v>
      </c>
      <c r="H89" s="67">
        <v>0.54999999999999993</v>
      </c>
      <c r="I89" s="44">
        <f t="shared" si="25"/>
        <v>0.55347222222222214</v>
      </c>
      <c r="J89" s="45" t="str">
        <f t="shared" si="26"/>
        <v/>
      </c>
      <c r="K89" s="45">
        <f t="shared" si="27"/>
        <v>5.9999999999999787</v>
      </c>
      <c r="L89" s="45">
        <f t="shared" si="28"/>
        <v>1</v>
      </c>
      <c r="M89" s="54">
        <f t="shared" ca="1" si="29"/>
        <v>1158</v>
      </c>
      <c r="N89" s="45">
        <f t="shared" ca="1" si="30"/>
        <v>78.999999999999886</v>
      </c>
      <c r="O89" s="45">
        <f t="shared" si="31"/>
        <v>2.5000000000000001E-2</v>
      </c>
      <c r="P89" s="46">
        <f t="shared" si="32"/>
        <v>5.4281443780592247E-3</v>
      </c>
      <c r="Q89" s="45">
        <f t="shared" si="33"/>
        <v>5.999999999999979E-2</v>
      </c>
      <c r="R89" s="45">
        <f t="shared" si="34"/>
        <v>8.4999999999999798E-2</v>
      </c>
      <c r="S89" s="46">
        <f t="shared" si="35"/>
        <v>6.5428144378059008E-2</v>
      </c>
    </row>
    <row r="90" spans="1:19" x14ac:dyDescent="0.25">
      <c r="A90" s="77">
        <v>35402</v>
      </c>
      <c r="B90">
        <v>1134</v>
      </c>
      <c r="D90">
        <v>8.0000000000000002E-3</v>
      </c>
      <c r="F90" s="67">
        <v>0.52083333333333337</v>
      </c>
      <c r="H90" s="67">
        <v>0.52430555555555558</v>
      </c>
      <c r="I90" s="44" t="str">
        <f t="shared" si="25"/>
        <v/>
      </c>
      <c r="J90" s="45">
        <f t="shared" si="26"/>
        <v>16.99999999999994</v>
      </c>
      <c r="K90" s="45">
        <f t="shared" si="27"/>
        <v>4.9999999999999822</v>
      </c>
      <c r="L90" s="45">
        <f t="shared" si="28"/>
        <v>1</v>
      </c>
      <c r="M90" s="54">
        <f t="shared" ca="1" si="29"/>
        <v>1134</v>
      </c>
      <c r="N90" s="45" t="str">
        <f t="shared" si="30"/>
        <v/>
      </c>
      <c r="O90" s="45">
        <f t="shared" si="31"/>
        <v>425.06799999999851</v>
      </c>
      <c r="P90" s="46">
        <f t="shared" si="32"/>
        <v>97.236087901708387</v>
      </c>
      <c r="Q90" s="45">
        <f t="shared" si="33"/>
        <v>3.9999999999999862E-2</v>
      </c>
      <c r="R90" s="45">
        <f t="shared" si="34"/>
        <v>425.10799999999853</v>
      </c>
      <c r="S90" s="46">
        <f t="shared" si="35"/>
        <v>97.276087901708394</v>
      </c>
    </row>
    <row r="91" spans="1:19" x14ac:dyDescent="0.25">
      <c r="D91">
        <v>50</v>
      </c>
      <c r="F91" s="67">
        <v>0.53333333333333333</v>
      </c>
      <c r="H91" s="67">
        <v>0.53611111111111109</v>
      </c>
      <c r="I91" s="44" t="str">
        <f t="shared" si="25"/>
        <v/>
      </c>
      <c r="J91" s="45">
        <f t="shared" si="26"/>
        <v>15.000000000000107</v>
      </c>
      <c r="K91" s="45">
        <f t="shared" si="27"/>
        <v>3.9999999999999858</v>
      </c>
      <c r="L91" s="45">
        <f t="shared" si="28"/>
        <v>2</v>
      </c>
      <c r="M91" s="54">
        <f t="shared" ca="1" si="29"/>
        <v>1134</v>
      </c>
      <c r="N91" s="45" t="str">
        <f t="shared" si="30"/>
        <v/>
      </c>
      <c r="O91" s="45">
        <f t="shared" si="31"/>
        <v>388.50000000000273</v>
      </c>
      <c r="P91" s="46">
        <f t="shared" si="32"/>
        <v>217.4935962481741</v>
      </c>
      <c r="Q91" s="45">
        <f t="shared" si="33"/>
        <v>199.99999999999929</v>
      </c>
      <c r="R91" s="45">
        <f t="shared" si="34"/>
        <v>588.50000000000205</v>
      </c>
      <c r="S91" s="46">
        <f t="shared" si="35"/>
        <v>417.49359624817339</v>
      </c>
    </row>
    <row r="92" spans="1:19" x14ac:dyDescent="0.25">
      <c r="D92">
        <v>1.8</v>
      </c>
      <c r="F92" s="67">
        <v>0.5444444444444444</v>
      </c>
      <c r="H92" s="67">
        <v>0.54652777777777783</v>
      </c>
      <c r="I92" s="44">
        <f t="shared" si="25"/>
        <v>0.55000000000000004</v>
      </c>
      <c r="J92" s="45" t="str">
        <f t="shared" si="26"/>
        <v/>
      </c>
      <c r="K92" s="45">
        <f t="shared" si="27"/>
        <v>3.0000000000001492</v>
      </c>
      <c r="L92" s="45">
        <f t="shared" si="28"/>
        <v>3</v>
      </c>
      <c r="M92" s="54">
        <f t="shared" ca="1" si="29"/>
        <v>1134</v>
      </c>
      <c r="N92" s="45">
        <f t="shared" ca="1" si="30"/>
        <v>98.000000000000057</v>
      </c>
      <c r="O92" s="45">
        <f t="shared" si="31"/>
        <v>4.5</v>
      </c>
      <c r="P92" s="46">
        <f t="shared" si="32"/>
        <v>0.62485703502181611</v>
      </c>
      <c r="Q92" s="45">
        <f t="shared" si="33"/>
        <v>5.4000000000002686</v>
      </c>
      <c r="R92" s="45">
        <f t="shared" si="34"/>
        <v>9.9000000000002686</v>
      </c>
      <c r="S92" s="46">
        <f t="shared" si="35"/>
        <v>6.0248570350220847</v>
      </c>
    </row>
    <row r="93" spans="1:19" x14ac:dyDescent="0.25">
      <c r="A93" s="77">
        <v>35402</v>
      </c>
      <c r="B93">
        <v>1238</v>
      </c>
      <c r="D93">
        <v>0.01</v>
      </c>
      <c r="F93" s="67">
        <v>0.57222222222222219</v>
      </c>
      <c r="H93" s="67">
        <v>0.57777777777777783</v>
      </c>
      <c r="I93" s="44" t="str">
        <f t="shared" si="25"/>
        <v/>
      </c>
      <c r="J93" s="45">
        <f t="shared" si="26"/>
        <v>9.9999999999999645</v>
      </c>
      <c r="K93" s="45">
        <f t="shared" si="27"/>
        <v>8.0000000000001315</v>
      </c>
      <c r="L93" s="45">
        <f t="shared" si="28"/>
        <v>1</v>
      </c>
      <c r="M93" s="54">
        <f t="shared" ca="1" si="29"/>
        <v>1238</v>
      </c>
      <c r="N93" s="45" t="str">
        <f t="shared" si="30"/>
        <v/>
      </c>
      <c r="O93" s="45">
        <f t="shared" si="31"/>
        <v>0.54999999999999805</v>
      </c>
      <c r="P93" s="46">
        <f t="shared" si="32"/>
        <v>0.39088031101727821</v>
      </c>
      <c r="Q93" s="45">
        <f t="shared" si="33"/>
        <v>8.000000000000132E-2</v>
      </c>
      <c r="R93" s="45">
        <f t="shared" si="34"/>
        <v>0.62999999999999934</v>
      </c>
      <c r="S93" s="46">
        <f t="shared" si="35"/>
        <v>0.47088031101727956</v>
      </c>
    </row>
    <row r="94" spans="1:19" x14ac:dyDescent="0.25">
      <c r="D94">
        <v>0.1</v>
      </c>
      <c r="F94" s="67">
        <v>0.58124999999999993</v>
      </c>
      <c r="H94" s="67">
        <v>0.58472222222222225</v>
      </c>
      <c r="I94" s="44" t="str">
        <f t="shared" si="25"/>
        <v/>
      </c>
      <c r="J94" s="45">
        <f t="shared" si="26"/>
        <v>11.999999999999957</v>
      </c>
      <c r="K94" s="45">
        <f t="shared" si="27"/>
        <v>5.0000000000001421</v>
      </c>
      <c r="L94" s="45">
        <f t="shared" si="28"/>
        <v>2</v>
      </c>
      <c r="M94" s="54">
        <f t="shared" ca="1" si="29"/>
        <v>1238</v>
      </c>
      <c r="N94" s="45" t="str">
        <f t="shared" si="30"/>
        <v/>
      </c>
      <c r="O94" s="45">
        <f t="shared" si="31"/>
        <v>6.5999999999999774</v>
      </c>
      <c r="P94" s="46">
        <f t="shared" si="32"/>
        <v>4.6903987375828793</v>
      </c>
      <c r="Q94" s="45">
        <f t="shared" si="33"/>
        <v>0.50000000000001421</v>
      </c>
      <c r="R94" s="45">
        <f t="shared" si="34"/>
        <v>7.0999999999999917</v>
      </c>
      <c r="S94" s="46">
        <f t="shared" si="35"/>
        <v>5.1903987375828935</v>
      </c>
    </row>
    <row r="95" spans="1:19" x14ac:dyDescent="0.25">
      <c r="D95">
        <v>1</v>
      </c>
      <c r="F95" s="67">
        <v>0.58888888888888891</v>
      </c>
      <c r="H95" s="67">
        <v>0.59305555555555556</v>
      </c>
      <c r="I95" s="44" t="str">
        <f t="shared" si="25"/>
        <v/>
      </c>
      <c r="J95" s="45">
        <f t="shared" si="26"/>
        <v>13.99999999999995</v>
      </c>
      <c r="K95" s="45">
        <f t="shared" si="27"/>
        <v>5.9999999999999787</v>
      </c>
      <c r="L95" s="45">
        <f t="shared" si="28"/>
        <v>3</v>
      </c>
      <c r="M95" s="54">
        <f t="shared" ca="1" si="29"/>
        <v>1238</v>
      </c>
      <c r="N95" s="45" t="str">
        <f t="shared" si="30"/>
        <v/>
      </c>
      <c r="O95" s="45">
        <f t="shared" si="31"/>
        <v>76.99999999999973</v>
      </c>
      <c r="P95" s="46">
        <f t="shared" si="32"/>
        <v>54.721126108372566</v>
      </c>
      <c r="Q95" s="45">
        <f t="shared" si="33"/>
        <v>5.9999999999999787</v>
      </c>
      <c r="R95" s="45">
        <f t="shared" si="34"/>
        <v>82.999999999999716</v>
      </c>
      <c r="S95" s="46">
        <f t="shared" si="35"/>
        <v>60.721126108372545</v>
      </c>
    </row>
    <row r="96" spans="1:19" x14ac:dyDescent="0.25">
      <c r="D96">
        <v>10</v>
      </c>
      <c r="F96" s="67">
        <v>0.59861111111111109</v>
      </c>
      <c r="H96" s="67">
        <v>0.60277777777777775</v>
      </c>
      <c r="I96" s="44" t="str">
        <f t="shared" si="25"/>
        <v/>
      </c>
      <c r="J96" s="45">
        <f t="shared" si="26"/>
        <v>11.000000000000121</v>
      </c>
      <c r="K96" s="45">
        <f t="shared" si="27"/>
        <v>5.9999999999999787</v>
      </c>
      <c r="L96" s="45">
        <f t="shared" si="28"/>
        <v>4</v>
      </c>
      <c r="M96" s="54">
        <f t="shared" ca="1" si="29"/>
        <v>1238</v>
      </c>
      <c r="N96" s="45" t="str">
        <f t="shared" si="30"/>
        <v/>
      </c>
      <c r="O96" s="45">
        <f t="shared" si="31"/>
        <v>165.00000000000182</v>
      </c>
      <c r="P96" s="46">
        <f t="shared" si="32"/>
        <v>158.69646594531707</v>
      </c>
      <c r="Q96" s="45">
        <f t="shared" si="33"/>
        <v>59.999999999999787</v>
      </c>
      <c r="R96" s="45">
        <f t="shared" si="34"/>
        <v>225.00000000000159</v>
      </c>
      <c r="S96" s="46">
        <f t="shared" si="35"/>
        <v>218.69646594531685</v>
      </c>
    </row>
    <row r="97" spans="1:19" x14ac:dyDescent="0.25">
      <c r="D97">
        <v>20</v>
      </c>
      <c r="F97" s="67">
        <v>0.60625000000000007</v>
      </c>
      <c r="H97" s="67">
        <v>0.61041666666666672</v>
      </c>
      <c r="I97" s="44" t="str">
        <f t="shared" si="25"/>
        <v/>
      </c>
      <c r="J97" s="45">
        <f t="shared" si="26"/>
        <v>10.999999999999961</v>
      </c>
      <c r="K97" s="45">
        <f t="shared" si="27"/>
        <v>5.9999999999999787</v>
      </c>
      <c r="L97" s="45">
        <f t="shared" si="28"/>
        <v>5</v>
      </c>
      <c r="M97" s="54">
        <f t="shared" ca="1" si="29"/>
        <v>1238</v>
      </c>
      <c r="N97" s="45" t="str">
        <f t="shared" si="30"/>
        <v/>
      </c>
      <c r="O97" s="45">
        <f t="shared" si="31"/>
        <v>329.99999999999881</v>
      </c>
      <c r="P97" s="46">
        <f t="shared" si="32"/>
        <v>317.39292044310025</v>
      </c>
      <c r="Q97" s="45">
        <f t="shared" si="33"/>
        <v>119.99999999999957</v>
      </c>
      <c r="R97" s="45">
        <f t="shared" si="34"/>
        <v>449.99999999999841</v>
      </c>
      <c r="S97" s="46">
        <f t="shared" si="35"/>
        <v>437.3929204430998</v>
      </c>
    </row>
    <row r="98" spans="1:19" x14ac:dyDescent="0.25">
      <c r="D98">
        <v>40</v>
      </c>
      <c r="F98" s="67">
        <v>0.61527777777777781</v>
      </c>
      <c r="H98" s="67">
        <v>0.61805555555555558</v>
      </c>
      <c r="I98" s="44" t="str">
        <f t="shared" si="25"/>
        <v/>
      </c>
      <c r="J98" s="45">
        <f t="shared" si="26"/>
        <v>12.999999999999954</v>
      </c>
      <c r="K98" s="45">
        <f t="shared" si="27"/>
        <v>3.9999999999999858</v>
      </c>
      <c r="L98" s="45">
        <f t="shared" si="28"/>
        <v>6</v>
      </c>
      <c r="M98" s="54">
        <f t="shared" ca="1" si="29"/>
        <v>1238</v>
      </c>
      <c r="N98" s="45" t="str">
        <f t="shared" si="30"/>
        <v/>
      </c>
      <c r="O98" s="45">
        <f t="shared" si="31"/>
        <v>779.99999999999727</v>
      </c>
      <c r="P98" s="46">
        <f t="shared" si="32"/>
        <v>750.20143479115666</v>
      </c>
      <c r="Q98" s="45">
        <f t="shared" si="33"/>
        <v>159.99999999999943</v>
      </c>
      <c r="R98" s="45">
        <f t="shared" si="34"/>
        <v>939.9999999999967</v>
      </c>
      <c r="S98" s="46">
        <f t="shared" si="35"/>
        <v>910.20143479115609</v>
      </c>
    </row>
    <row r="99" spans="1:19" x14ac:dyDescent="0.25">
      <c r="D99">
        <v>80</v>
      </c>
      <c r="F99" s="67">
        <v>0.62361111111111112</v>
      </c>
      <c r="H99" s="67">
        <v>0.62708333333333333</v>
      </c>
      <c r="I99" s="44" t="str">
        <f t="shared" si="25"/>
        <v/>
      </c>
      <c r="J99" s="45">
        <f t="shared" si="26"/>
        <v>9.9999999999999645</v>
      </c>
      <c r="K99" s="45">
        <f t="shared" si="27"/>
        <v>4.9999999999999822</v>
      </c>
      <c r="L99" s="45">
        <f t="shared" si="28"/>
        <v>7</v>
      </c>
      <c r="M99" s="54">
        <f t="shared" ca="1" si="29"/>
        <v>1238</v>
      </c>
      <c r="N99" s="45" t="str">
        <f t="shared" si="30"/>
        <v/>
      </c>
      <c r="O99" s="45">
        <f t="shared" si="31"/>
        <v>999.99999999999648</v>
      </c>
      <c r="P99" s="46">
        <f t="shared" si="32"/>
        <v>986.52139508832363</v>
      </c>
      <c r="Q99" s="45">
        <f t="shared" si="33"/>
        <v>399.99999999999858</v>
      </c>
      <c r="R99" s="45">
        <f t="shared" si="34"/>
        <v>1399.999999999995</v>
      </c>
      <c r="S99" s="46">
        <f t="shared" si="35"/>
        <v>1386.5213950883222</v>
      </c>
    </row>
    <row r="100" spans="1:19" x14ac:dyDescent="0.25">
      <c r="D100">
        <v>120</v>
      </c>
      <c r="F100" s="67">
        <v>0.62986111111111109</v>
      </c>
      <c r="H100" s="67">
        <v>0.63402777777777775</v>
      </c>
      <c r="I100" s="44" t="str">
        <f t="shared" si="25"/>
        <v/>
      </c>
      <c r="J100" s="45">
        <f t="shared" si="26"/>
        <v>9.0000000000001279</v>
      </c>
      <c r="K100" s="45">
        <f t="shared" si="27"/>
        <v>5.9999999999999787</v>
      </c>
      <c r="L100" s="45">
        <f t="shared" si="28"/>
        <v>8</v>
      </c>
      <c r="M100" s="54">
        <f t="shared" ca="1" si="29"/>
        <v>1238</v>
      </c>
      <c r="N100" s="45" t="str">
        <f t="shared" si="30"/>
        <v/>
      </c>
      <c r="O100" s="45">
        <f t="shared" si="31"/>
        <v>1260.000000000018</v>
      </c>
      <c r="P100" s="46">
        <f t="shared" si="32"/>
        <v>1251.3814279038543</v>
      </c>
      <c r="Q100" s="45">
        <f t="shared" si="33"/>
        <v>719.9999999999975</v>
      </c>
      <c r="R100" s="45">
        <f t="shared" si="34"/>
        <v>1980.0000000000155</v>
      </c>
      <c r="S100" s="46">
        <f t="shared" si="35"/>
        <v>1971.3814279038518</v>
      </c>
    </row>
    <row r="101" spans="1:19" x14ac:dyDescent="0.25">
      <c r="D101">
        <v>160</v>
      </c>
      <c r="F101" s="67">
        <v>0.63680555555555551</v>
      </c>
      <c r="H101" s="67">
        <v>0.64027777777777783</v>
      </c>
      <c r="I101" s="44" t="str">
        <f t="shared" si="25"/>
        <v/>
      </c>
      <c r="J101" s="45">
        <f t="shared" si="26"/>
        <v>7.9999999999999716</v>
      </c>
      <c r="K101" s="45">
        <f t="shared" si="27"/>
        <v>5.0000000000001421</v>
      </c>
      <c r="L101" s="45">
        <f t="shared" si="28"/>
        <v>9</v>
      </c>
      <c r="M101" s="54">
        <f t="shared" ca="1" si="29"/>
        <v>1238</v>
      </c>
      <c r="N101" s="45" t="str">
        <f t="shared" si="30"/>
        <v/>
      </c>
      <c r="O101" s="45">
        <f t="shared" si="31"/>
        <v>1359.9999999999952</v>
      </c>
      <c r="P101" s="46">
        <f t="shared" si="32"/>
        <v>1358.4299305218494</v>
      </c>
      <c r="Q101" s="45">
        <f t="shared" si="33"/>
        <v>800.00000000002274</v>
      </c>
      <c r="R101" s="45">
        <f t="shared" si="34"/>
        <v>2160.0000000000182</v>
      </c>
      <c r="S101" s="46">
        <f t="shared" si="35"/>
        <v>2158.4299305218719</v>
      </c>
    </row>
    <row r="102" spans="1:19" x14ac:dyDescent="0.25">
      <c r="D102">
        <v>180</v>
      </c>
      <c r="F102" s="67">
        <v>0.64374999999999993</v>
      </c>
      <c r="H102" s="67">
        <v>0.64583333333333337</v>
      </c>
      <c r="I102" s="44">
        <f t="shared" si="25"/>
        <v>0.64930555555555558</v>
      </c>
      <c r="J102" s="45" t="str">
        <f t="shared" si="26"/>
        <v/>
      </c>
      <c r="K102" s="45">
        <f t="shared" si="27"/>
        <v>3.0000000000001492</v>
      </c>
      <c r="L102" s="45">
        <f t="shared" si="28"/>
        <v>10</v>
      </c>
      <c r="M102" s="54">
        <f t="shared" ca="1" si="29"/>
        <v>1238</v>
      </c>
      <c r="N102" s="45">
        <f t="shared" ca="1" si="30"/>
        <v>177</v>
      </c>
      <c r="O102" s="45">
        <f t="shared" si="31"/>
        <v>450</v>
      </c>
      <c r="P102" s="46">
        <f t="shared" si="32"/>
        <v>47.347346607878421</v>
      </c>
      <c r="Q102" s="45">
        <f t="shared" si="33"/>
        <v>540.00000000002683</v>
      </c>
      <c r="R102" s="45">
        <f t="shared" si="34"/>
        <v>990.00000000002683</v>
      </c>
      <c r="S102" s="46">
        <f t="shared" si="35"/>
        <v>587.34734660790525</v>
      </c>
    </row>
    <row r="103" spans="1:19" x14ac:dyDescent="0.25">
      <c r="A103" s="77">
        <v>35404</v>
      </c>
      <c r="B103">
        <v>935</v>
      </c>
      <c r="D103">
        <v>0.01</v>
      </c>
      <c r="F103" s="67">
        <v>0.42777777777777781</v>
      </c>
      <c r="H103" s="67">
        <v>0.42986111111111108</v>
      </c>
      <c r="I103" s="44" t="str">
        <f t="shared" si="25"/>
        <v/>
      </c>
      <c r="J103" s="45">
        <f t="shared" si="26"/>
        <v>60.000000000000028</v>
      </c>
      <c r="K103" s="45">
        <f t="shared" si="27"/>
        <v>2.9999999999999094</v>
      </c>
      <c r="L103" s="45">
        <f t="shared" si="28"/>
        <v>1</v>
      </c>
      <c r="M103" s="54">
        <f t="shared" ca="1" si="29"/>
        <v>935</v>
      </c>
      <c r="N103" s="45" t="str">
        <f t="shared" si="30"/>
        <v/>
      </c>
      <c r="O103" s="45">
        <f t="shared" si="31"/>
        <v>1500.3000000000006</v>
      </c>
      <c r="P103" s="46">
        <f t="shared" si="32"/>
        <v>352.16240139522449</v>
      </c>
      <c r="Q103" s="45">
        <f t="shared" si="33"/>
        <v>2.9999999999999093E-2</v>
      </c>
      <c r="R103" s="45">
        <f t="shared" si="34"/>
        <v>1500.3300000000006</v>
      </c>
      <c r="S103" s="46">
        <f t="shared" si="35"/>
        <v>352.19240139522446</v>
      </c>
    </row>
    <row r="104" spans="1:19" x14ac:dyDescent="0.25">
      <c r="D104">
        <v>50</v>
      </c>
      <c r="F104" s="67">
        <v>0.4381944444444445</v>
      </c>
      <c r="H104" s="67">
        <v>0.47152777777777777</v>
      </c>
      <c r="I104" s="44">
        <f t="shared" si="25"/>
        <v>0.47499999999999998</v>
      </c>
      <c r="J104" s="45" t="str">
        <f t="shared" si="26"/>
        <v/>
      </c>
      <c r="K104" s="45">
        <f t="shared" si="27"/>
        <v>47.999999999999908</v>
      </c>
      <c r="L104" s="45">
        <f t="shared" si="28"/>
        <v>2</v>
      </c>
      <c r="M104" s="54">
        <f t="shared" ca="1" si="29"/>
        <v>935</v>
      </c>
      <c r="N104" s="45">
        <f t="shared" ca="1" si="30"/>
        <v>108.99999999999993</v>
      </c>
      <c r="O104" s="45">
        <f t="shared" si="31"/>
        <v>125</v>
      </c>
      <c r="P104" s="46">
        <f t="shared" si="32"/>
        <v>14.102364719732718</v>
      </c>
      <c r="Q104" s="45">
        <f t="shared" si="33"/>
        <v>2399.9999999999955</v>
      </c>
      <c r="R104" s="45">
        <f t="shared" si="34"/>
        <v>2524.9999999999955</v>
      </c>
      <c r="S104" s="46">
        <f t="shared" si="35"/>
        <v>2414.102364719728</v>
      </c>
    </row>
    <row r="105" spans="1:19" x14ac:dyDescent="0.25">
      <c r="A105" s="77">
        <v>35409</v>
      </c>
      <c r="B105">
        <v>841</v>
      </c>
      <c r="D105">
        <v>0.01</v>
      </c>
      <c r="F105" s="67">
        <v>0.39444444444444443</v>
      </c>
      <c r="H105" s="67">
        <v>0.39652777777777781</v>
      </c>
      <c r="I105" s="44" t="str">
        <f t="shared" si="25"/>
        <v/>
      </c>
      <c r="J105" s="45">
        <f t="shared" si="26"/>
        <v>36.99999999999995</v>
      </c>
      <c r="K105" s="45">
        <f t="shared" si="27"/>
        <v>3.0000000000000693</v>
      </c>
      <c r="L105" s="45">
        <f t="shared" si="28"/>
        <v>1</v>
      </c>
      <c r="M105" s="54">
        <f t="shared" ca="1" si="29"/>
        <v>841</v>
      </c>
      <c r="N105" s="45" t="str">
        <f t="shared" si="30"/>
        <v/>
      </c>
      <c r="O105" s="45">
        <f t="shared" si="31"/>
        <v>2.0349999999999975</v>
      </c>
      <c r="P105" s="46">
        <f t="shared" si="32"/>
        <v>1.4462571507639328</v>
      </c>
      <c r="Q105" s="45">
        <f t="shared" si="33"/>
        <v>3.0000000000000693E-2</v>
      </c>
      <c r="R105" s="45">
        <f t="shared" si="34"/>
        <v>2.0649999999999982</v>
      </c>
      <c r="S105" s="46">
        <f t="shared" si="35"/>
        <v>1.4762571507639335</v>
      </c>
    </row>
    <row r="106" spans="1:19" x14ac:dyDescent="0.25">
      <c r="D106">
        <v>0.1</v>
      </c>
      <c r="F106" s="67">
        <v>0.40069444444444446</v>
      </c>
      <c r="H106" s="67">
        <v>0.42222222222222222</v>
      </c>
      <c r="I106" s="44" t="str">
        <f t="shared" si="25"/>
        <v/>
      </c>
      <c r="J106" s="45">
        <f t="shared" si="26"/>
        <v>27.000000000000064</v>
      </c>
      <c r="K106" s="45">
        <f t="shared" si="27"/>
        <v>30.999999999999972</v>
      </c>
      <c r="L106" s="45">
        <f t="shared" si="28"/>
        <v>2</v>
      </c>
      <c r="M106" s="54">
        <f t="shared" ca="1" si="29"/>
        <v>841</v>
      </c>
      <c r="N106" s="45" t="str">
        <f t="shared" si="30"/>
        <v/>
      </c>
      <c r="O106" s="45">
        <f t="shared" si="31"/>
        <v>676.35000000000161</v>
      </c>
      <c r="P106" s="46">
        <f t="shared" si="32"/>
        <v>216.79599779675311</v>
      </c>
      <c r="Q106" s="45">
        <f t="shared" si="33"/>
        <v>3.0999999999999974</v>
      </c>
      <c r="R106" s="45">
        <f t="shared" si="34"/>
        <v>679.45000000000164</v>
      </c>
      <c r="S106" s="46">
        <f t="shared" si="35"/>
        <v>219.89599779675311</v>
      </c>
    </row>
    <row r="107" spans="1:19" x14ac:dyDescent="0.25">
      <c r="D107">
        <v>50</v>
      </c>
      <c r="F107" s="67">
        <v>0.43194444444444446</v>
      </c>
      <c r="H107" s="67">
        <v>0.44097222222222227</v>
      </c>
      <c r="I107" s="44">
        <f t="shared" si="25"/>
        <v>0.44444444444444448</v>
      </c>
      <c r="J107" s="45" t="str">
        <f t="shared" si="26"/>
        <v/>
      </c>
      <c r="K107" s="45">
        <f t="shared" si="27"/>
        <v>13.000000000000034</v>
      </c>
      <c r="L107" s="45">
        <f t="shared" si="28"/>
        <v>3</v>
      </c>
      <c r="M107" s="54">
        <f t="shared" ca="1" si="29"/>
        <v>841</v>
      </c>
      <c r="N107" s="45">
        <f t="shared" ca="1" si="30"/>
        <v>119.00000000000006</v>
      </c>
      <c r="O107" s="45">
        <f t="shared" si="31"/>
        <v>125</v>
      </c>
      <c r="P107" s="46">
        <f t="shared" si="32"/>
        <v>14.102364719732718</v>
      </c>
      <c r="Q107" s="45">
        <f t="shared" si="33"/>
        <v>650.00000000000171</v>
      </c>
      <c r="R107" s="45">
        <f t="shared" si="34"/>
        <v>775.00000000000171</v>
      </c>
      <c r="S107" s="46">
        <f t="shared" si="35"/>
        <v>664.1023647197344</v>
      </c>
    </row>
    <row r="108" spans="1:19" x14ac:dyDescent="0.25">
      <c r="A108" s="77">
        <v>35409</v>
      </c>
      <c r="B108">
        <v>1139</v>
      </c>
      <c r="D108">
        <v>0.01</v>
      </c>
      <c r="F108" s="67">
        <v>0.5229166666666667</v>
      </c>
      <c r="H108" s="67">
        <v>0.52847222222222223</v>
      </c>
      <c r="I108" s="44" t="str">
        <f t="shared" si="25"/>
        <v/>
      </c>
      <c r="J108" s="45">
        <f t="shared" si="26"/>
        <v>20.999999999999925</v>
      </c>
      <c r="K108" s="45">
        <f t="shared" si="27"/>
        <v>7.9999999999999716</v>
      </c>
      <c r="L108" s="45">
        <f t="shared" si="28"/>
        <v>1</v>
      </c>
      <c r="M108" s="54">
        <f t="shared" ca="1" si="29"/>
        <v>1139</v>
      </c>
      <c r="N108" s="45" t="str">
        <f t="shared" si="30"/>
        <v/>
      </c>
      <c r="O108" s="45">
        <f t="shared" si="31"/>
        <v>315.10499999999888</v>
      </c>
      <c r="P108" s="46">
        <f t="shared" si="32"/>
        <v>78.662122101607338</v>
      </c>
      <c r="Q108" s="45">
        <f t="shared" si="33"/>
        <v>7.9999999999999724E-2</v>
      </c>
      <c r="R108" s="45">
        <f t="shared" si="34"/>
        <v>315.18499999999887</v>
      </c>
      <c r="S108" s="46">
        <f t="shared" si="35"/>
        <v>78.742122101607336</v>
      </c>
    </row>
    <row r="109" spans="1:19" x14ac:dyDescent="0.25">
      <c r="D109">
        <v>30</v>
      </c>
      <c r="F109" s="67">
        <v>0.53888888888888886</v>
      </c>
      <c r="H109" s="67">
        <v>0.54305555555555551</v>
      </c>
      <c r="I109" s="44" t="str">
        <f t="shared" si="25"/>
        <v/>
      </c>
      <c r="J109" s="45">
        <f t="shared" si="26"/>
        <v>24.000000000000075</v>
      </c>
      <c r="K109" s="45">
        <f t="shared" si="27"/>
        <v>5.9999999999999787</v>
      </c>
      <c r="L109" s="45">
        <f t="shared" si="28"/>
        <v>2</v>
      </c>
      <c r="M109" s="54">
        <f t="shared" ca="1" si="29"/>
        <v>1139</v>
      </c>
      <c r="N109" s="45" t="str">
        <f t="shared" si="30"/>
        <v/>
      </c>
      <c r="O109" s="45">
        <f t="shared" si="31"/>
        <v>372.00000000000114</v>
      </c>
      <c r="P109" s="46">
        <f t="shared" si="32"/>
        <v>204.633874401171</v>
      </c>
      <c r="Q109" s="45">
        <f t="shared" si="33"/>
        <v>179.99999999999937</v>
      </c>
      <c r="R109" s="45">
        <f t="shared" si="34"/>
        <v>552.00000000000045</v>
      </c>
      <c r="S109" s="46">
        <f t="shared" si="35"/>
        <v>384.63387440117037</v>
      </c>
    </row>
    <row r="110" spans="1:19" x14ac:dyDescent="0.25">
      <c r="D110">
        <v>1</v>
      </c>
      <c r="F110" s="67">
        <v>0.5541666666666667</v>
      </c>
      <c r="H110" s="67">
        <v>0.55972222222222223</v>
      </c>
      <c r="I110" s="44">
        <f t="shared" si="25"/>
        <v>0.56319444444444444</v>
      </c>
      <c r="J110" s="45" t="str">
        <f t="shared" si="26"/>
        <v/>
      </c>
      <c r="K110" s="45">
        <f t="shared" si="27"/>
        <v>7.9999999999999716</v>
      </c>
      <c r="L110" s="45">
        <f t="shared" si="28"/>
        <v>3</v>
      </c>
      <c r="M110" s="54">
        <f t="shared" ca="1" si="29"/>
        <v>1139</v>
      </c>
      <c r="N110" s="45">
        <f t="shared" ca="1" si="30"/>
        <v>112</v>
      </c>
      <c r="O110" s="45">
        <f t="shared" si="31"/>
        <v>2.5</v>
      </c>
      <c r="P110" s="46">
        <f t="shared" si="32"/>
        <v>0.36191198291773735</v>
      </c>
      <c r="Q110" s="45">
        <f t="shared" si="33"/>
        <v>7.9999999999999716</v>
      </c>
      <c r="R110" s="45">
        <f t="shared" si="34"/>
        <v>10.499999999999972</v>
      </c>
      <c r="S110" s="46">
        <f t="shared" si="35"/>
        <v>8.3619119829177091</v>
      </c>
    </row>
    <row r="111" spans="1:19" x14ac:dyDescent="0.25">
      <c r="A111" s="77">
        <v>35410</v>
      </c>
      <c r="B111">
        <v>1012</v>
      </c>
      <c r="D111">
        <v>1.2E-2</v>
      </c>
      <c r="F111" s="67">
        <v>0.4680555555555555</v>
      </c>
      <c r="H111" s="67">
        <v>0.4694444444444445</v>
      </c>
      <c r="I111" s="44" t="str">
        <f t="shared" si="25"/>
        <v/>
      </c>
      <c r="J111" s="45">
        <f t="shared" si="26"/>
        <v>69.999999999999986</v>
      </c>
      <c r="K111" s="45">
        <f t="shared" si="27"/>
        <v>2.0000000000001528</v>
      </c>
      <c r="L111" s="45">
        <f t="shared" si="28"/>
        <v>1</v>
      </c>
      <c r="M111" s="54">
        <f t="shared" ca="1" si="29"/>
        <v>1012</v>
      </c>
      <c r="N111" s="45" t="str">
        <f t="shared" si="30"/>
        <v/>
      </c>
      <c r="O111" s="45">
        <f t="shared" si="31"/>
        <v>1750.4199999999996</v>
      </c>
      <c r="P111" s="46">
        <f t="shared" si="32"/>
        <v>419.82589882993182</v>
      </c>
      <c r="Q111" s="45">
        <f t="shared" si="33"/>
        <v>2.4000000000001832E-2</v>
      </c>
      <c r="R111" s="45">
        <f t="shared" si="34"/>
        <v>1750.4439999999997</v>
      </c>
      <c r="S111" s="46">
        <f t="shared" si="35"/>
        <v>419.84989882993182</v>
      </c>
    </row>
    <row r="112" spans="1:19" x14ac:dyDescent="0.25">
      <c r="D112">
        <v>50</v>
      </c>
      <c r="F112" s="67">
        <v>0.4770833333333333</v>
      </c>
      <c r="H112" s="67">
        <v>0.5180555555555556</v>
      </c>
      <c r="I112" s="44">
        <f t="shared" si="25"/>
        <v>0.52152777777777781</v>
      </c>
      <c r="J112" s="45" t="str">
        <f t="shared" si="26"/>
        <v/>
      </c>
      <c r="K112" s="45">
        <f t="shared" si="27"/>
        <v>59.000000000000114</v>
      </c>
      <c r="L112" s="45">
        <f t="shared" si="28"/>
        <v>2</v>
      </c>
      <c r="M112" s="54">
        <f t="shared" ca="1" si="29"/>
        <v>1012</v>
      </c>
      <c r="N112" s="45">
        <f t="shared" ca="1" si="30"/>
        <v>139.00000000000006</v>
      </c>
      <c r="O112" s="45">
        <f t="shared" si="31"/>
        <v>125</v>
      </c>
      <c r="P112" s="46">
        <f t="shared" si="32"/>
        <v>14.102364719732718</v>
      </c>
      <c r="Q112" s="45">
        <f t="shared" si="33"/>
        <v>2950.0000000000055</v>
      </c>
      <c r="R112" s="45">
        <f t="shared" si="34"/>
        <v>3075.0000000000055</v>
      </c>
      <c r="S112" s="46">
        <f t="shared" si="35"/>
        <v>2964.102364719738</v>
      </c>
    </row>
    <row r="113" spans="1:19" x14ac:dyDescent="0.25">
      <c r="A113" s="77">
        <v>35415</v>
      </c>
      <c r="B113">
        <v>1400</v>
      </c>
      <c r="D113">
        <v>0.01</v>
      </c>
      <c r="F113" s="67">
        <v>0.64374999999999993</v>
      </c>
      <c r="H113" s="67">
        <v>0.65</v>
      </c>
      <c r="I113" s="44" t="str">
        <f t="shared" si="25"/>
        <v/>
      </c>
      <c r="J113" s="45">
        <f t="shared" si="26"/>
        <v>15.999999999999943</v>
      </c>
      <c r="K113" s="45">
        <f t="shared" si="27"/>
        <v>9.0000000000001279</v>
      </c>
      <c r="L113" s="45">
        <f t="shared" si="28"/>
        <v>1</v>
      </c>
      <c r="M113" s="54">
        <f t="shared" ca="1" si="29"/>
        <v>1400</v>
      </c>
      <c r="N113" s="45" t="str">
        <f t="shared" si="30"/>
        <v/>
      </c>
      <c r="O113" s="45">
        <f t="shared" si="31"/>
        <v>4.8799999999999821</v>
      </c>
      <c r="P113" s="46">
        <f t="shared" si="32"/>
        <v>2.3056747104918758</v>
      </c>
      <c r="Q113" s="45">
        <f t="shared" si="33"/>
        <v>9.0000000000001287E-2</v>
      </c>
      <c r="R113" s="45">
        <f t="shared" si="34"/>
        <v>4.9699999999999838</v>
      </c>
      <c r="S113" s="46">
        <f t="shared" si="35"/>
        <v>2.395674710491877</v>
      </c>
    </row>
    <row r="114" spans="1:19" x14ac:dyDescent="0.25">
      <c r="D114">
        <v>0.6</v>
      </c>
      <c r="F114" s="67">
        <v>0.65694444444444444</v>
      </c>
      <c r="H114" s="67">
        <v>0.66111111111111109</v>
      </c>
      <c r="I114" s="44">
        <f t="shared" si="25"/>
        <v>0.6645833333333333</v>
      </c>
      <c r="J114" s="45" t="str">
        <f t="shared" si="26"/>
        <v/>
      </c>
      <c r="K114" s="45">
        <f t="shared" si="27"/>
        <v>5.9999999999999787</v>
      </c>
      <c r="L114" s="45">
        <f t="shared" si="28"/>
        <v>2</v>
      </c>
      <c r="M114" s="54">
        <f t="shared" ca="1" si="29"/>
        <v>1400</v>
      </c>
      <c r="N114" s="45">
        <f t="shared" ca="1" si="30"/>
        <v>116.9999999999999</v>
      </c>
      <c r="O114" s="45">
        <f t="shared" si="31"/>
        <v>1.5</v>
      </c>
      <c r="P114" s="46">
        <f t="shared" si="32"/>
        <v>0.22548428583557498</v>
      </c>
      <c r="Q114" s="45">
        <f t="shared" si="33"/>
        <v>3.5999999999999872</v>
      </c>
      <c r="R114" s="45">
        <f t="shared" si="34"/>
        <v>5.0999999999999872</v>
      </c>
      <c r="S114" s="46">
        <f t="shared" si="35"/>
        <v>3.8254842858355622</v>
      </c>
    </row>
    <row r="115" spans="1:19" x14ac:dyDescent="0.25">
      <c r="A115" s="77">
        <v>35416</v>
      </c>
      <c r="B115">
        <v>934</v>
      </c>
      <c r="D115">
        <v>0.01</v>
      </c>
      <c r="F115" s="67">
        <v>0.46527777777777773</v>
      </c>
      <c r="H115" s="67">
        <v>0.46736111111111112</v>
      </c>
      <c r="I115" s="44" t="str">
        <f t="shared" si="25"/>
        <v/>
      </c>
      <c r="J115" s="45">
        <f t="shared" si="26"/>
        <v>15.000000000000027</v>
      </c>
      <c r="K115" s="45">
        <f t="shared" si="27"/>
        <v>3.0000000000000693</v>
      </c>
      <c r="L115" s="45">
        <f t="shared" si="28"/>
        <v>1</v>
      </c>
      <c r="M115" s="54">
        <f t="shared" ca="1" si="29"/>
        <v>934</v>
      </c>
      <c r="N115" s="45" t="str">
        <f t="shared" si="30"/>
        <v/>
      </c>
      <c r="O115" s="45">
        <f t="shared" si="31"/>
        <v>7.5750000000000135</v>
      </c>
      <c r="P115" s="46">
        <f t="shared" si="32"/>
        <v>3.2247058479928539</v>
      </c>
      <c r="Q115" s="45">
        <f t="shared" si="33"/>
        <v>3.0000000000000693E-2</v>
      </c>
      <c r="R115" s="45">
        <f t="shared" si="34"/>
        <v>7.6050000000000146</v>
      </c>
      <c r="S115" s="46">
        <f t="shared" si="35"/>
        <v>3.2547058479928546</v>
      </c>
    </row>
    <row r="116" spans="1:19" x14ac:dyDescent="0.25">
      <c r="D116">
        <v>1</v>
      </c>
      <c r="F116" s="67">
        <v>0.47500000000000003</v>
      </c>
      <c r="H116" s="67">
        <v>0.4777777777777778</v>
      </c>
      <c r="I116" s="44">
        <f t="shared" si="25"/>
        <v>0.48125000000000001</v>
      </c>
      <c r="J116" s="45" t="str">
        <f t="shared" si="26"/>
        <v/>
      </c>
      <c r="K116" s="45">
        <f t="shared" si="27"/>
        <v>3.9999999999999858</v>
      </c>
      <c r="L116" s="45">
        <f t="shared" si="28"/>
        <v>2</v>
      </c>
      <c r="M116" s="54">
        <f t="shared" ca="1" si="29"/>
        <v>934</v>
      </c>
      <c r="N116" s="45">
        <f t="shared" ca="1" si="30"/>
        <v>119.00000000000006</v>
      </c>
      <c r="O116" s="45">
        <f t="shared" si="31"/>
        <v>2.5</v>
      </c>
      <c r="P116" s="46">
        <f t="shared" si="32"/>
        <v>0.36191198291773735</v>
      </c>
      <c r="Q116" s="45">
        <f t="shared" si="33"/>
        <v>3.9999999999999858</v>
      </c>
      <c r="R116" s="45">
        <f t="shared" si="34"/>
        <v>6.4999999999999858</v>
      </c>
      <c r="S116" s="46">
        <f t="shared" si="35"/>
        <v>4.3619119829177233</v>
      </c>
    </row>
    <row r="117" spans="1:19" x14ac:dyDescent="0.25">
      <c r="A117" s="77">
        <v>35416</v>
      </c>
      <c r="B117">
        <v>1333</v>
      </c>
      <c r="D117">
        <v>0.01</v>
      </c>
      <c r="F117" s="67">
        <v>0.61875000000000002</v>
      </c>
      <c r="H117" s="67">
        <v>0.62291666666666667</v>
      </c>
      <c r="I117" s="44" t="str">
        <f t="shared" si="25"/>
        <v/>
      </c>
      <c r="J117" s="45">
        <f t="shared" si="26"/>
        <v>16.99999999999994</v>
      </c>
      <c r="K117" s="45">
        <f t="shared" si="27"/>
        <v>5.9999999999999787</v>
      </c>
      <c r="L117" s="45">
        <f t="shared" si="28"/>
        <v>1</v>
      </c>
      <c r="M117" s="54">
        <f t="shared" ca="1" si="29"/>
        <v>1333</v>
      </c>
      <c r="N117" s="45" t="str">
        <f t="shared" si="30"/>
        <v/>
      </c>
      <c r="O117" s="45">
        <f t="shared" si="31"/>
        <v>6.8849999999999758</v>
      </c>
      <c r="P117" s="46">
        <f t="shared" si="32"/>
        <v>3.0648610242198382</v>
      </c>
      <c r="Q117" s="45">
        <f t="shared" si="33"/>
        <v>5.999999999999979E-2</v>
      </c>
      <c r="R117" s="45">
        <f t="shared" si="34"/>
        <v>6.9449999999999754</v>
      </c>
      <c r="S117" s="46">
        <f t="shared" si="35"/>
        <v>3.1248610242198378</v>
      </c>
    </row>
    <row r="118" spans="1:19" x14ac:dyDescent="0.25">
      <c r="D118">
        <v>0.8</v>
      </c>
      <c r="F118" s="67">
        <v>0.62916666666666665</v>
      </c>
      <c r="H118" s="67">
        <v>0.63472222222222219</v>
      </c>
      <c r="I118" s="44">
        <f t="shared" si="25"/>
        <v>0.6381944444444444</v>
      </c>
      <c r="J118" s="45" t="str">
        <f t="shared" si="26"/>
        <v/>
      </c>
      <c r="K118" s="45">
        <f t="shared" si="27"/>
        <v>7.9999999999999716</v>
      </c>
      <c r="L118" s="45">
        <f t="shared" si="28"/>
        <v>2</v>
      </c>
      <c r="M118" s="54">
        <f t="shared" ca="1" si="29"/>
        <v>1333</v>
      </c>
      <c r="N118" s="45">
        <f t="shared" ca="1" si="30"/>
        <v>105.99999999999994</v>
      </c>
      <c r="O118" s="45">
        <f t="shared" si="31"/>
        <v>2</v>
      </c>
      <c r="P118" s="46">
        <f t="shared" si="32"/>
        <v>0.29428267387637186</v>
      </c>
      <c r="Q118" s="45">
        <f t="shared" si="33"/>
        <v>6.3999999999999773</v>
      </c>
      <c r="R118" s="45">
        <f t="shared" si="34"/>
        <v>8.3999999999999773</v>
      </c>
      <c r="S118" s="46">
        <f t="shared" si="35"/>
        <v>6.6942826738763488</v>
      </c>
    </row>
    <row r="119" spans="1:19" x14ac:dyDescent="0.25">
      <c r="A119" s="77">
        <v>35417</v>
      </c>
      <c r="B119">
        <v>959</v>
      </c>
      <c r="D119">
        <v>0.01</v>
      </c>
      <c r="F119" s="67">
        <v>0.44722222222222219</v>
      </c>
      <c r="H119" s="67">
        <v>0.44930555555555557</v>
      </c>
      <c r="I119" s="44" t="str">
        <f t="shared" si="25"/>
        <v/>
      </c>
      <c r="J119" s="45">
        <f t="shared" si="26"/>
        <v>16.000000000000021</v>
      </c>
      <c r="K119" s="45">
        <f t="shared" si="27"/>
        <v>3.0000000000000693</v>
      </c>
      <c r="L119" s="45">
        <f t="shared" si="28"/>
        <v>1</v>
      </c>
      <c r="M119" s="54">
        <f t="shared" ca="1" si="29"/>
        <v>959</v>
      </c>
      <c r="N119" s="45" t="str">
        <f t="shared" si="30"/>
        <v/>
      </c>
      <c r="O119" s="45">
        <f t="shared" si="31"/>
        <v>800.08000000000106</v>
      </c>
      <c r="P119" s="46">
        <f t="shared" si="32"/>
        <v>173.70230664797054</v>
      </c>
      <c r="Q119" s="45">
        <f t="shared" si="33"/>
        <v>3.0000000000000693E-2</v>
      </c>
      <c r="R119" s="45">
        <f t="shared" si="34"/>
        <v>800.11000000000104</v>
      </c>
      <c r="S119" s="46">
        <f t="shared" si="35"/>
        <v>173.73230664797055</v>
      </c>
    </row>
    <row r="120" spans="1:19" x14ac:dyDescent="0.25">
      <c r="D120">
        <v>100</v>
      </c>
      <c r="F120" s="67">
        <v>0.45833333333333331</v>
      </c>
      <c r="H120" s="67">
        <v>0.4604166666666667</v>
      </c>
      <c r="I120" s="44" t="str">
        <f t="shared" si="25"/>
        <v/>
      </c>
      <c r="J120" s="45">
        <f t="shared" si="26"/>
        <v>183</v>
      </c>
      <c r="K120" s="45">
        <f t="shared" si="27"/>
        <v>3.0000000000000693</v>
      </c>
      <c r="L120" s="45">
        <f t="shared" si="28"/>
        <v>2</v>
      </c>
      <c r="M120" s="54">
        <f t="shared" ca="1" si="29"/>
        <v>959</v>
      </c>
      <c r="N120" s="45" t="str">
        <f t="shared" si="30"/>
        <v/>
      </c>
      <c r="O120" s="45">
        <f t="shared" si="31"/>
        <v>25620</v>
      </c>
      <c r="P120" s="46">
        <f t="shared" si="32"/>
        <v>24906.995998515347</v>
      </c>
      <c r="Q120" s="45">
        <f t="shared" si="33"/>
        <v>300.00000000000693</v>
      </c>
      <c r="R120" s="45">
        <f t="shared" si="34"/>
        <v>25920.000000000007</v>
      </c>
      <c r="S120" s="46">
        <f t="shared" si="35"/>
        <v>25206.995998515355</v>
      </c>
    </row>
    <row r="121" spans="1:19" x14ac:dyDescent="0.25">
      <c r="D121">
        <v>180</v>
      </c>
      <c r="F121" s="67">
        <v>0.46249999999999997</v>
      </c>
      <c r="H121" s="67">
        <v>0.58750000000000002</v>
      </c>
      <c r="I121" s="44">
        <f t="shared" si="25"/>
        <v>0.59097222222222223</v>
      </c>
      <c r="J121" s="45" t="str">
        <f t="shared" si="26"/>
        <v/>
      </c>
      <c r="K121" s="45">
        <f t="shared" si="27"/>
        <v>180.00000000000009</v>
      </c>
      <c r="L121" s="45">
        <f t="shared" si="28"/>
        <v>3</v>
      </c>
      <c r="M121" s="54">
        <f t="shared" ca="1" si="29"/>
        <v>959</v>
      </c>
      <c r="N121" s="45">
        <f t="shared" ca="1" si="30"/>
        <v>252.00000000000006</v>
      </c>
      <c r="O121" s="45">
        <f t="shared" si="31"/>
        <v>450</v>
      </c>
      <c r="P121" s="46">
        <f t="shared" si="32"/>
        <v>47.347346607878421</v>
      </c>
      <c r="Q121" s="45">
        <f t="shared" si="33"/>
        <v>32400.000000000015</v>
      </c>
      <c r="R121" s="45">
        <f t="shared" si="34"/>
        <v>32850.000000000015</v>
      </c>
      <c r="S121" s="46">
        <f t="shared" si="35"/>
        <v>32447.347346607894</v>
      </c>
    </row>
    <row r="122" spans="1:19" x14ac:dyDescent="0.25">
      <c r="A122" s="77">
        <v>35425</v>
      </c>
      <c r="B122">
        <v>1327</v>
      </c>
      <c r="D122">
        <v>0.01</v>
      </c>
      <c r="F122" s="67">
        <v>0.59236111111111112</v>
      </c>
      <c r="H122" s="67">
        <v>0.59722222222222221</v>
      </c>
      <c r="I122" s="44" t="str">
        <f t="shared" si="25"/>
        <v/>
      </c>
      <c r="J122" s="45">
        <f t="shared" si="26"/>
        <v>9.9999999999999645</v>
      </c>
      <c r="K122" s="45">
        <f t="shared" si="27"/>
        <v>6.9999999999999751</v>
      </c>
      <c r="L122" s="45">
        <f t="shared" si="28"/>
        <v>1</v>
      </c>
      <c r="M122" s="54">
        <f t="shared" ca="1" si="29"/>
        <v>1327</v>
      </c>
      <c r="N122" s="45" t="str">
        <f t="shared" si="30"/>
        <v/>
      </c>
      <c r="O122" s="45">
        <f t="shared" si="31"/>
        <v>3.5499999999999874</v>
      </c>
      <c r="P122" s="46">
        <f t="shared" si="32"/>
        <v>1.6241421239211205</v>
      </c>
      <c r="Q122" s="45">
        <f t="shared" si="33"/>
        <v>6.9999999999999757E-2</v>
      </c>
      <c r="R122" s="45">
        <f t="shared" si="34"/>
        <v>3.6199999999999872</v>
      </c>
      <c r="S122" s="46">
        <f t="shared" si="35"/>
        <v>1.6941421239211203</v>
      </c>
    </row>
    <row r="123" spans="1:19" x14ac:dyDescent="0.25">
      <c r="D123">
        <v>0.7</v>
      </c>
      <c r="F123" s="67">
        <v>0.6020833333333333</v>
      </c>
      <c r="H123" s="67">
        <v>0.60416666666666663</v>
      </c>
      <c r="I123" s="44">
        <f t="shared" si="25"/>
        <v>0.60763888888888884</v>
      </c>
      <c r="J123" s="45" t="str">
        <f t="shared" si="26"/>
        <v/>
      </c>
      <c r="K123" s="45">
        <f t="shared" si="27"/>
        <v>2.9999999999999893</v>
      </c>
      <c r="L123" s="45">
        <f t="shared" si="28"/>
        <v>2</v>
      </c>
      <c r="M123" s="54">
        <f t="shared" ca="1" si="29"/>
        <v>1327</v>
      </c>
      <c r="N123" s="45">
        <f t="shared" ca="1" si="30"/>
        <v>67.999999999999915</v>
      </c>
      <c r="O123" s="45">
        <f t="shared" si="31"/>
        <v>1.75</v>
      </c>
      <c r="P123" s="46">
        <f t="shared" si="32"/>
        <v>0.26005204655095465</v>
      </c>
      <c r="Q123" s="45">
        <f t="shared" si="33"/>
        <v>2.0999999999999925</v>
      </c>
      <c r="R123" s="45">
        <f t="shared" si="34"/>
        <v>3.8499999999999925</v>
      </c>
      <c r="S123" s="46">
        <f t="shared" si="35"/>
        <v>2.3600520465509471</v>
      </c>
    </row>
    <row r="124" spans="1:19" x14ac:dyDescent="0.25">
      <c r="A124" s="77">
        <v>35437</v>
      </c>
      <c r="B124">
        <v>1020</v>
      </c>
      <c r="D124">
        <v>0.01</v>
      </c>
      <c r="F124" s="67">
        <v>0.45694444444444443</v>
      </c>
      <c r="H124" s="67">
        <v>0.45833333333333331</v>
      </c>
      <c r="I124" s="44" t="str">
        <f t="shared" si="25"/>
        <v/>
      </c>
      <c r="J124" s="45">
        <f t="shared" si="26"/>
        <v>69.999999999999986</v>
      </c>
      <c r="K124" s="45">
        <f t="shared" si="27"/>
        <v>1.9999999999999929</v>
      </c>
      <c r="L124" s="45">
        <f t="shared" si="28"/>
        <v>1</v>
      </c>
      <c r="M124" s="54">
        <f t="shared" ca="1" si="29"/>
        <v>1020</v>
      </c>
      <c r="N124" s="45" t="str">
        <f t="shared" si="30"/>
        <v/>
      </c>
      <c r="O124" s="45">
        <f t="shared" si="31"/>
        <v>1400.3499999999997</v>
      </c>
      <c r="P124" s="46">
        <f t="shared" si="32"/>
        <v>337.51109077632935</v>
      </c>
      <c r="Q124" s="45">
        <f t="shared" si="33"/>
        <v>1.9999999999999931E-2</v>
      </c>
      <c r="R124" s="45">
        <f t="shared" si="34"/>
        <v>1400.3699999999997</v>
      </c>
      <c r="S124" s="46">
        <f t="shared" si="35"/>
        <v>337.53109077632934</v>
      </c>
    </row>
    <row r="125" spans="1:19" x14ac:dyDescent="0.25">
      <c r="D125">
        <v>40</v>
      </c>
      <c r="F125" s="67">
        <v>0.46527777777777773</v>
      </c>
      <c r="H125" s="67">
        <v>0.50694444444444442</v>
      </c>
      <c r="I125" s="44">
        <f t="shared" si="25"/>
        <v>0.51041666666666663</v>
      </c>
      <c r="J125" s="45" t="str">
        <f t="shared" si="26"/>
        <v/>
      </c>
      <c r="K125" s="45">
        <f t="shared" si="27"/>
        <v>60.000000000000028</v>
      </c>
      <c r="L125" s="45">
        <f t="shared" si="28"/>
        <v>2</v>
      </c>
      <c r="M125" s="54">
        <f t="shared" ca="1" si="29"/>
        <v>1020</v>
      </c>
      <c r="N125" s="45">
        <f t="shared" ca="1" si="30"/>
        <v>114.99999999999991</v>
      </c>
      <c r="O125" s="45">
        <f t="shared" si="31"/>
        <v>100</v>
      </c>
      <c r="P125" s="46">
        <f t="shared" si="32"/>
        <v>11.425711806824168</v>
      </c>
      <c r="Q125" s="45">
        <f t="shared" si="33"/>
        <v>2400.0000000000009</v>
      </c>
      <c r="R125" s="45">
        <f t="shared" si="34"/>
        <v>2500.0000000000009</v>
      </c>
      <c r="S125" s="46">
        <f t="shared" si="35"/>
        <v>2411.4257118068249</v>
      </c>
    </row>
    <row r="126" spans="1:19" x14ac:dyDescent="0.25">
      <c r="A126" s="77">
        <v>35438</v>
      </c>
      <c r="B126">
        <v>1426</v>
      </c>
      <c r="D126">
        <v>0.01</v>
      </c>
      <c r="F126" s="67">
        <v>0.64722222222222225</v>
      </c>
      <c r="H126" s="67">
        <v>0.64930555555555558</v>
      </c>
      <c r="I126" s="44" t="str">
        <f t="shared" si="25"/>
        <v/>
      </c>
      <c r="J126" s="45">
        <f t="shared" si="26"/>
        <v>21.999999999999922</v>
      </c>
      <c r="K126" s="45">
        <f t="shared" si="27"/>
        <v>2.9999999999999893</v>
      </c>
      <c r="L126" s="45">
        <f t="shared" si="28"/>
        <v>1</v>
      </c>
      <c r="M126" s="54">
        <f t="shared" ca="1" si="29"/>
        <v>1426</v>
      </c>
      <c r="N126" s="45" t="str">
        <f t="shared" si="30"/>
        <v/>
      </c>
      <c r="O126" s="45">
        <f t="shared" si="31"/>
        <v>1100.109999999996</v>
      </c>
      <c r="P126" s="46">
        <f t="shared" si="32"/>
        <v>238.84067164095836</v>
      </c>
      <c r="Q126" s="45">
        <f t="shared" si="33"/>
        <v>2.9999999999999895E-2</v>
      </c>
      <c r="R126" s="45">
        <f t="shared" si="34"/>
        <v>1100.139999999996</v>
      </c>
      <c r="S126" s="46">
        <f t="shared" si="35"/>
        <v>238.87067164095836</v>
      </c>
    </row>
    <row r="127" spans="1:19" x14ac:dyDescent="0.25">
      <c r="D127">
        <v>100</v>
      </c>
      <c r="F127" s="67">
        <v>0.66180555555555554</v>
      </c>
      <c r="H127" s="67">
        <v>0.6645833333333333</v>
      </c>
      <c r="I127" s="44" t="str">
        <f t="shared" si="25"/>
        <v/>
      </c>
      <c r="J127" s="45">
        <f t="shared" si="26"/>
        <v>24.000000000000075</v>
      </c>
      <c r="K127" s="45">
        <f t="shared" si="27"/>
        <v>3.9999999999999858</v>
      </c>
      <c r="L127" s="45">
        <f t="shared" si="28"/>
        <v>2</v>
      </c>
      <c r="M127" s="54">
        <f t="shared" ca="1" si="29"/>
        <v>1426</v>
      </c>
      <c r="N127" s="45" t="str">
        <f t="shared" si="30"/>
        <v/>
      </c>
      <c r="O127" s="45">
        <f t="shared" si="31"/>
        <v>3600.0000000000114</v>
      </c>
      <c r="P127" s="46">
        <f t="shared" si="32"/>
        <v>3462.4681231099507</v>
      </c>
      <c r="Q127" s="45">
        <f t="shared" si="33"/>
        <v>399.99999999999858</v>
      </c>
      <c r="R127" s="45">
        <f t="shared" si="34"/>
        <v>4000.00000000001</v>
      </c>
      <c r="S127" s="46">
        <f t="shared" si="35"/>
        <v>3862.4681231099494</v>
      </c>
    </row>
    <row r="128" spans="1:19" x14ac:dyDescent="0.25">
      <c r="D128">
        <v>200</v>
      </c>
      <c r="F128" s="67">
        <v>0.66805555555555562</v>
      </c>
      <c r="H128" s="67">
        <v>0.68125000000000002</v>
      </c>
      <c r="I128" s="44">
        <f t="shared" si="25"/>
        <v>0.68472222222222223</v>
      </c>
      <c r="J128" s="45" t="str">
        <f t="shared" si="26"/>
        <v/>
      </c>
      <c r="K128" s="45">
        <f t="shared" si="27"/>
        <v>18.999999999999932</v>
      </c>
      <c r="L128" s="45">
        <f t="shared" si="28"/>
        <v>3</v>
      </c>
      <c r="M128" s="54">
        <f t="shared" ca="1" si="29"/>
        <v>1426</v>
      </c>
      <c r="N128" s="45">
        <f t="shared" ca="1" si="30"/>
        <v>120.00000000000006</v>
      </c>
      <c r="O128" s="45">
        <f t="shared" si="31"/>
        <v>500</v>
      </c>
      <c r="P128" s="46">
        <f t="shared" si="32"/>
        <v>52.318172546220183</v>
      </c>
      <c r="Q128" s="45">
        <f t="shared" si="33"/>
        <v>3799.9999999999864</v>
      </c>
      <c r="R128" s="45">
        <f t="shared" si="34"/>
        <v>4299.9999999999864</v>
      </c>
      <c r="S128" s="46">
        <f t="shared" si="35"/>
        <v>3852.3181725462064</v>
      </c>
    </row>
    <row r="129" spans="1:19" x14ac:dyDescent="0.25">
      <c r="A129" s="77">
        <v>35451</v>
      </c>
      <c r="B129">
        <v>1233</v>
      </c>
      <c r="D129">
        <v>0.01</v>
      </c>
      <c r="F129" s="67">
        <v>0.59861111111111109</v>
      </c>
      <c r="H129" s="67">
        <v>0.6069444444444444</v>
      </c>
      <c r="I129" s="44">
        <f t="shared" si="25"/>
        <v>0.61041666666666661</v>
      </c>
      <c r="J129" s="45" t="str">
        <f t="shared" si="26"/>
        <v/>
      </c>
      <c r="K129" s="45">
        <f t="shared" si="27"/>
        <v>11.999999999999957</v>
      </c>
      <c r="L129" s="45">
        <f t="shared" si="28"/>
        <v>1</v>
      </c>
      <c r="M129" s="54">
        <f t="shared" ca="1" si="29"/>
        <v>1233</v>
      </c>
      <c r="N129" s="45">
        <f t="shared" ca="1" si="30"/>
        <v>125.99999999999987</v>
      </c>
      <c r="O129" s="45">
        <f t="shared" si="31"/>
        <v>2.5000000000000001E-2</v>
      </c>
      <c r="P129" s="46">
        <f t="shared" si="32"/>
        <v>5.4281443780592247E-3</v>
      </c>
      <c r="Q129" s="45">
        <f t="shared" si="33"/>
        <v>0.11999999999999958</v>
      </c>
      <c r="R129" s="45">
        <f t="shared" si="34"/>
        <v>0.14499999999999957</v>
      </c>
      <c r="S129" s="46">
        <f t="shared" si="35"/>
        <v>0.1254281443780588</v>
      </c>
    </row>
    <row r="130" spans="1:19" x14ac:dyDescent="0.25">
      <c r="A130" s="77">
        <v>35453</v>
      </c>
      <c r="B130">
        <v>815</v>
      </c>
      <c r="D130">
        <v>0.01</v>
      </c>
      <c r="F130" s="67">
        <v>0.37222222222222223</v>
      </c>
      <c r="H130" s="67">
        <v>0.37361111111111112</v>
      </c>
      <c r="I130" s="44" t="str">
        <f t="shared" si="25"/>
        <v/>
      </c>
      <c r="J130" s="45">
        <f t="shared" si="26"/>
        <v>29.999999999999972</v>
      </c>
      <c r="K130" s="45">
        <f t="shared" si="27"/>
        <v>1.9999999999999929</v>
      </c>
      <c r="L130" s="45">
        <f t="shared" si="28"/>
        <v>1</v>
      </c>
      <c r="M130" s="54">
        <f t="shared" ca="1" si="29"/>
        <v>815</v>
      </c>
      <c r="N130" s="45" t="str">
        <f t="shared" si="30"/>
        <v/>
      </c>
      <c r="O130" s="45">
        <f t="shared" si="31"/>
        <v>30.149999999999967</v>
      </c>
      <c r="P130" s="46">
        <f t="shared" si="32"/>
        <v>11.26793979549239</v>
      </c>
      <c r="Q130" s="45">
        <f t="shared" si="33"/>
        <v>1.9999999999999931E-2</v>
      </c>
      <c r="R130" s="45">
        <f t="shared" si="34"/>
        <v>30.169999999999966</v>
      </c>
      <c r="S130" s="46">
        <f t="shared" si="35"/>
        <v>11.28793979549239</v>
      </c>
    </row>
    <row r="131" spans="1:19" x14ac:dyDescent="0.25">
      <c r="D131">
        <v>2</v>
      </c>
      <c r="F131" s="67">
        <v>0.37916666666666665</v>
      </c>
      <c r="H131" s="67">
        <v>0.39444444444444443</v>
      </c>
      <c r="I131" s="44" t="str">
        <f t="shared" si="25"/>
        <v/>
      </c>
      <c r="J131" s="45">
        <f t="shared" si="26"/>
        <v>114.99999999999999</v>
      </c>
      <c r="K131" s="45">
        <f t="shared" si="27"/>
        <v>22</v>
      </c>
      <c r="L131" s="45">
        <f t="shared" si="28"/>
        <v>2</v>
      </c>
      <c r="M131" s="54">
        <f t="shared" ca="1" si="29"/>
        <v>815</v>
      </c>
      <c r="N131" s="45" t="str">
        <f t="shared" si="30"/>
        <v/>
      </c>
      <c r="O131" s="45">
        <f t="shared" si="31"/>
        <v>1264.9999999999998</v>
      </c>
      <c r="P131" s="46">
        <f t="shared" si="32"/>
        <v>898.98975323151285</v>
      </c>
      <c r="Q131" s="45">
        <f t="shared" si="33"/>
        <v>44</v>
      </c>
      <c r="R131" s="45">
        <f t="shared" si="34"/>
        <v>1308.9999999999998</v>
      </c>
      <c r="S131" s="46">
        <f t="shared" si="35"/>
        <v>942.98975323151285</v>
      </c>
    </row>
    <row r="132" spans="1:19" x14ac:dyDescent="0.25">
      <c r="D132">
        <v>20</v>
      </c>
      <c r="F132" s="67">
        <v>0.3979166666666667</v>
      </c>
      <c r="H132" s="67">
        <v>0.47430555555555554</v>
      </c>
      <c r="I132" s="44">
        <f t="shared" si="25"/>
        <v>0.47777777777777775</v>
      </c>
      <c r="J132" s="45" t="str">
        <f t="shared" si="26"/>
        <v/>
      </c>
      <c r="K132" s="45">
        <f t="shared" si="27"/>
        <v>109.99999999999993</v>
      </c>
      <c r="L132" s="45">
        <f t="shared" si="28"/>
        <v>3</v>
      </c>
      <c r="M132" s="54">
        <f t="shared" ca="1" si="29"/>
        <v>815</v>
      </c>
      <c r="N132" s="45">
        <f t="shared" ca="1" si="30"/>
        <v>192.99999999999994</v>
      </c>
      <c r="O132" s="45">
        <f t="shared" si="31"/>
        <v>50</v>
      </c>
      <c r="P132" s="46">
        <f t="shared" si="32"/>
        <v>5.9484036251947776</v>
      </c>
      <c r="Q132" s="45">
        <f t="shared" si="33"/>
        <v>2199.9999999999986</v>
      </c>
      <c r="R132" s="45">
        <f t="shared" si="34"/>
        <v>2249.9999999999986</v>
      </c>
      <c r="S132" s="46">
        <f t="shared" si="35"/>
        <v>2205.9484036251934</v>
      </c>
    </row>
    <row r="133" spans="1:19" x14ac:dyDescent="0.25">
      <c r="A133" s="77">
        <v>35458</v>
      </c>
      <c r="B133">
        <v>1110</v>
      </c>
      <c r="D133">
        <v>0.01</v>
      </c>
      <c r="F133" s="67">
        <v>0.53888888888888886</v>
      </c>
      <c r="H133" s="67">
        <v>0.54583333333333328</v>
      </c>
      <c r="I133" s="44">
        <f t="shared" si="25"/>
        <v>0.54930555555555549</v>
      </c>
      <c r="J133" s="45" t="str">
        <f t="shared" si="26"/>
        <v/>
      </c>
      <c r="K133" s="45">
        <f t="shared" si="27"/>
        <v>9.9999999999999645</v>
      </c>
      <c r="L133" s="45">
        <f t="shared" si="28"/>
        <v>1</v>
      </c>
      <c r="M133" s="54">
        <f t="shared" ca="1" si="29"/>
        <v>1110</v>
      </c>
      <c r="N133" s="45">
        <f t="shared" ca="1" si="30"/>
        <v>120.99999999999997</v>
      </c>
      <c r="O133" s="45">
        <f t="shared" si="31"/>
        <v>2.5000000000000001E-2</v>
      </c>
      <c r="P133" s="46">
        <f t="shared" si="32"/>
        <v>5.4281443780592247E-3</v>
      </c>
      <c r="Q133" s="45">
        <f t="shared" si="33"/>
        <v>9.9999999999999645E-2</v>
      </c>
      <c r="R133" s="45">
        <f t="shared" si="34"/>
        <v>0.12499999999999964</v>
      </c>
      <c r="S133" s="46">
        <f t="shared" si="35"/>
        <v>0.10542814437805886</v>
      </c>
    </row>
    <row r="134" spans="1:19" x14ac:dyDescent="0.25">
      <c r="A134" s="77">
        <v>35459</v>
      </c>
      <c r="B134">
        <v>932</v>
      </c>
      <c r="D134">
        <v>1.2E-2</v>
      </c>
      <c r="F134" s="67">
        <v>0.42777777777777781</v>
      </c>
      <c r="H134" s="67">
        <v>0.4291666666666667</v>
      </c>
      <c r="I134" s="44" t="str">
        <f t="shared" si="25"/>
        <v/>
      </c>
      <c r="J134" s="45">
        <f t="shared" si="26"/>
        <v>41.999999999999929</v>
      </c>
      <c r="K134" s="45">
        <f t="shared" si="27"/>
        <v>1.9999999999999929</v>
      </c>
      <c r="L134" s="45">
        <f t="shared" si="28"/>
        <v>1</v>
      </c>
      <c r="M134" s="54">
        <f t="shared" ca="1" si="29"/>
        <v>932</v>
      </c>
      <c r="N134" s="45" t="str">
        <f t="shared" si="30"/>
        <v/>
      </c>
      <c r="O134" s="45">
        <f t="shared" si="31"/>
        <v>2.3519999999999959</v>
      </c>
      <c r="P134" s="46">
        <f t="shared" si="32"/>
        <v>1.7432398230296176</v>
      </c>
      <c r="Q134" s="45">
        <f t="shared" si="33"/>
        <v>2.3999999999999914E-2</v>
      </c>
      <c r="R134" s="45">
        <f t="shared" si="34"/>
        <v>2.3759999999999959</v>
      </c>
      <c r="S134" s="46">
        <f t="shared" si="35"/>
        <v>1.7672398230296176</v>
      </c>
    </row>
    <row r="135" spans="1:19" x14ac:dyDescent="0.25">
      <c r="D135">
        <v>0.1</v>
      </c>
      <c r="F135" s="67">
        <v>0.43263888888888885</v>
      </c>
      <c r="H135" s="67">
        <v>0.45833333333333331</v>
      </c>
      <c r="I135" s="44" t="str">
        <f t="shared" si="25"/>
        <v/>
      </c>
      <c r="J135" s="45">
        <f t="shared" si="26"/>
        <v>44</v>
      </c>
      <c r="K135" s="45">
        <f t="shared" si="27"/>
        <v>37.000000000000028</v>
      </c>
      <c r="L135" s="45">
        <f t="shared" si="28"/>
        <v>2</v>
      </c>
      <c r="M135" s="54">
        <f t="shared" ca="1" si="29"/>
        <v>932</v>
      </c>
      <c r="N135" s="45" t="str">
        <f t="shared" si="30"/>
        <v/>
      </c>
      <c r="O135" s="45">
        <f t="shared" si="31"/>
        <v>882.2</v>
      </c>
      <c r="P135" s="46">
        <f t="shared" si="32"/>
        <v>293.0173264032066</v>
      </c>
      <c r="Q135" s="45">
        <f t="shared" si="33"/>
        <v>3.7000000000000028</v>
      </c>
      <c r="R135" s="45">
        <f t="shared" si="34"/>
        <v>885.90000000000009</v>
      </c>
      <c r="S135" s="46">
        <f t="shared" si="35"/>
        <v>296.71732640320658</v>
      </c>
    </row>
    <row r="136" spans="1:19" x14ac:dyDescent="0.25">
      <c r="D136">
        <v>40</v>
      </c>
      <c r="F136" s="67">
        <v>0.46458333333333335</v>
      </c>
      <c r="H136" s="67">
        <v>0.48888888888888887</v>
      </c>
      <c r="I136" s="44">
        <f t="shared" si="25"/>
        <v>0.49236111111111108</v>
      </c>
      <c r="J136" s="45" t="str">
        <f t="shared" si="26"/>
        <v/>
      </c>
      <c r="K136" s="45">
        <f t="shared" si="27"/>
        <v>34.999999999999957</v>
      </c>
      <c r="L136" s="45">
        <f t="shared" si="28"/>
        <v>3</v>
      </c>
      <c r="M136" s="54">
        <f t="shared" ca="1" si="29"/>
        <v>932</v>
      </c>
      <c r="N136" s="45">
        <f t="shared" ca="1" si="30"/>
        <v>137</v>
      </c>
      <c r="O136" s="45">
        <f t="shared" si="31"/>
        <v>100</v>
      </c>
      <c r="P136" s="46">
        <f t="shared" si="32"/>
        <v>11.425711806824168</v>
      </c>
      <c r="Q136" s="45">
        <f t="shared" si="33"/>
        <v>1399.9999999999982</v>
      </c>
      <c r="R136" s="45">
        <f t="shared" si="34"/>
        <v>1499.9999999999982</v>
      </c>
      <c r="S136" s="46">
        <f t="shared" si="35"/>
        <v>1411.4257118068224</v>
      </c>
    </row>
    <row r="137" spans="1:19" x14ac:dyDescent="0.25">
      <c r="A137" s="77">
        <v>35465</v>
      </c>
      <c r="B137">
        <v>1057</v>
      </c>
      <c r="D137">
        <v>0.01</v>
      </c>
      <c r="F137" s="67">
        <v>0.51874999999999993</v>
      </c>
      <c r="H137" s="67">
        <v>0.52777777777777779</v>
      </c>
      <c r="I137" s="44" t="str">
        <f t="shared" si="25"/>
        <v/>
      </c>
      <c r="J137" s="45">
        <f t="shared" si="26"/>
        <v>19.999999999999929</v>
      </c>
      <c r="K137" s="45">
        <f t="shared" si="27"/>
        <v>13.000000000000114</v>
      </c>
      <c r="L137" s="45">
        <f t="shared" si="28"/>
        <v>1</v>
      </c>
      <c r="M137" s="54">
        <f t="shared" ca="1" si="29"/>
        <v>1057</v>
      </c>
      <c r="N137" s="45" t="str">
        <f t="shared" si="30"/>
        <v/>
      </c>
      <c r="O137" s="45">
        <f t="shared" si="31"/>
        <v>1.0999999999999961</v>
      </c>
      <c r="P137" s="46">
        <f t="shared" si="32"/>
        <v>0.78176062203455643</v>
      </c>
      <c r="Q137" s="45">
        <f t="shared" si="33"/>
        <v>0.13000000000000114</v>
      </c>
      <c r="R137" s="45">
        <f t="shared" si="34"/>
        <v>1.2299999999999973</v>
      </c>
      <c r="S137" s="46">
        <f t="shared" si="35"/>
        <v>0.91176062203455754</v>
      </c>
    </row>
    <row r="138" spans="1:19" x14ac:dyDescent="0.25">
      <c r="D138">
        <v>0.1</v>
      </c>
      <c r="F138" s="67">
        <v>0.53749999999999998</v>
      </c>
      <c r="H138" s="67">
        <v>0.54166666666666663</v>
      </c>
      <c r="I138" s="44">
        <f t="shared" si="25"/>
        <v>0.54513888888888884</v>
      </c>
      <c r="J138" s="45" t="str">
        <f t="shared" si="26"/>
        <v/>
      </c>
      <c r="K138" s="45">
        <f t="shared" si="27"/>
        <v>5.9999999999999787</v>
      </c>
      <c r="L138" s="45">
        <f t="shared" si="28"/>
        <v>2</v>
      </c>
      <c r="M138" s="54">
        <f t="shared" ca="1" si="29"/>
        <v>1057</v>
      </c>
      <c r="N138" s="45">
        <f t="shared" ca="1" si="30"/>
        <v>127.99999999999994</v>
      </c>
      <c r="O138" s="45">
        <f t="shared" si="31"/>
        <v>0.25</v>
      </c>
      <c r="P138" s="46">
        <f t="shared" si="32"/>
        <v>4.342905372259271E-2</v>
      </c>
      <c r="Q138" s="45">
        <f t="shared" si="33"/>
        <v>0.59999999999999787</v>
      </c>
      <c r="R138" s="45">
        <f t="shared" si="34"/>
        <v>0.84999999999999787</v>
      </c>
      <c r="S138" s="46">
        <f t="shared" si="35"/>
        <v>0.64342905372259063</v>
      </c>
    </row>
    <row r="139" spans="1:19" x14ac:dyDescent="0.25">
      <c r="A139" s="77">
        <v>35466</v>
      </c>
      <c r="B139">
        <v>1031</v>
      </c>
      <c r="D139">
        <v>0.01</v>
      </c>
      <c r="F139" s="67">
        <v>0.47152777777777777</v>
      </c>
      <c r="H139" s="67">
        <v>0.47361111111111115</v>
      </c>
      <c r="I139" s="44" t="str">
        <f t="shared" si="25"/>
        <v/>
      </c>
      <c r="J139" s="45">
        <f t="shared" si="26"/>
        <v>45.999999999999915</v>
      </c>
      <c r="K139" s="45">
        <f t="shared" si="27"/>
        <v>3.0000000000000693</v>
      </c>
      <c r="L139" s="45">
        <f t="shared" si="28"/>
        <v>1</v>
      </c>
      <c r="M139" s="54">
        <f t="shared" ca="1" si="29"/>
        <v>1031</v>
      </c>
      <c r="N139" s="45" t="str">
        <f t="shared" si="30"/>
        <v/>
      </c>
      <c r="O139" s="45">
        <f t="shared" si="31"/>
        <v>46.229999999999912</v>
      </c>
      <c r="P139" s="46">
        <f t="shared" si="32"/>
        <v>17.27750768642165</v>
      </c>
      <c r="Q139" s="45">
        <f t="shared" si="33"/>
        <v>3.0000000000000693E-2</v>
      </c>
      <c r="R139" s="45">
        <f t="shared" si="34"/>
        <v>46.259999999999913</v>
      </c>
      <c r="S139" s="46">
        <f t="shared" si="35"/>
        <v>17.307507686421651</v>
      </c>
    </row>
    <row r="140" spans="1:19" x14ac:dyDescent="0.25">
      <c r="D140">
        <v>2</v>
      </c>
      <c r="F140" s="67">
        <v>0.48125000000000001</v>
      </c>
      <c r="H140" s="67">
        <v>0.50555555555555554</v>
      </c>
      <c r="I140" s="44" t="str">
        <f t="shared" si="25"/>
        <v/>
      </c>
      <c r="J140" s="45">
        <f t="shared" si="26"/>
        <v>18.999999999999932</v>
      </c>
      <c r="K140" s="45">
        <f t="shared" si="27"/>
        <v>34.999999999999957</v>
      </c>
      <c r="L140" s="45">
        <f t="shared" si="28"/>
        <v>2</v>
      </c>
      <c r="M140" s="54">
        <f t="shared" ca="1" si="29"/>
        <v>1031</v>
      </c>
      <c r="N140" s="45" t="str">
        <f t="shared" si="30"/>
        <v/>
      </c>
      <c r="O140" s="45">
        <f t="shared" si="31"/>
        <v>398.99999999999858</v>
      </c>
      <c r="P140" s="46">
        <f t="shared" si="32"/>
        <v>241.00955911622975</v>
      </c>
      <c r="Q140" s="45">
        <f t="shared" si="33"/>
        <v>69.999999999999915</v>
      </c>
      <c r="R140" s="45">
        <f t="shared" si="34"/>
        <v>468.99999999999852</v>
      </c>
      <c r="S140" s="46">
        <f t="shared" si="35"/>
        <v>311.00955911622964</v>
      </c>
    </row>
    <row r="141" spans="1:19" x14ac:dyDescent="0.25">
      <c r="D141">
        <v>40</v>
      </c>
      <c r="F141" s="67">
        <v>0.51041666666666663</v>
      </c>
      <c r="H141" s="67">
        <v>0.51874999999999993</v>
      </c>
      <c r="I141" s="44">
        <f t="shared" si="25"/>
        <v>0.52222222222222214</v>
      </c>
      <c r="J141" s="45" t="str">
        <f t="shared" si="26"/>
        <v/>
      </c>
      <c r="K141" s="45">
        <f t="shared" si="27"/>
        <v>11.999999999999957</v>
      </c>
      <c r="L141" s="45">
        <f t="shared" si="28"/>
        <v>3</v>
      </c>
      <c r="M141" s="54">
        <f t="shared" ca="1" si="29"/>
        <v>1031</v>
      </c>
      <c r="N141" s="45">
        <f t="shared" ca="1" si="30"/>
        <v>120.99999999999982</v>
      </c>
      <c r="O141" s="45">
        <f t="shared" si="31"/>
        <v>100</v>
      </c>
      <c r="P141" s="46">
        <f t="shared" si="32"/>
        <v>11.425711806824168</v>
      </c>
      <c r="Q141" s="45">
        <f t="shared" si="33"/>
        <v>479.99999999999829</v>
      </c>
      <c r="R141" s="45">
        <f t="shared" si="34"/>
        <v>579.99999999999829</v>
      </c>
      <c r="S141" s="46">
        <f t="shared" si="35"/>
        <v>491.42571180682245</v>
      </c>
    </row>
    <row r="142" spans="1:19" x14ac:dyDescent="0.25">
      <c r="A142" s="77">
        <v>35467</v>
      </c>
      <c r="B142">
        <v>1005</v>
      </c>
      <c r="D142">
        <v>0.01</v>
      </c>
      <c r="F142" s="67">
        <v>0.45277777777777778</v>
      </c>
      <c r="H142" s="67">
        <v>0.4548611111111111</v>
      </c>
      <c r="I142" s="44" t="str">
        <f t="shared" si="25"/>
        <v/>
      </c>
      <c r="J142" s="45">
        <f t="shared" si="26"/>
        <v>38.000000000000028</v>
      </c>
      <c r="K142" s="45">
        <f t="shared" si="27"/>
        <v>2.9999999999999893</v>
      </c>
      <c r="L142" s="45">
        <f t="shared" si="28"/>
        <v>1</v>
      </c>
      <c r="M142" s="54">
        <f t="shared" ca="1" si="29"/>
        <v>1005</v>
      </c>
      <c r="N142" s="45" t="str">
        <f t="shared" si="30"/>
        <v/>
      </c>
      <c r="O142" s="45">
        <f t="shared" si="31"/>
        <v>950.19000000000062</v>
      </c>
      <c r="P142" s="46">
        <f t="shared" si="32"/>
        <v>223.03618755030891</v>
      </c>
      <c r="Q142" s="45">
        <f t="shared" si="33"/>
        <v>2.9999999999999895E-2</v>
      </c>
      <c r="R142" s="45">
        <f t="shared" si="34"/>
        <v>950.2200000000006</v>
      </c>
      <c r="S142" s="46">
        <f t="shared" si="35"/>
        <v>223.06618755030891</v>
      </c>
    </row>
    <row r="143" spans="1:19" x14ac:dyDescent="0.25">
      <c r="D143">
        <v>50</v>
      </c>
      <c r="F143" s="67">
        <v>0.46249999999999997</v>
      </c>
      <c r="H143" s="67">
        <v>0.48125000000000001</v>
      </c>
      <c r="I143" s="44" t="str">
        <f t="shared" si="25"/>
        <v/>
      </c>
      <c r="J143" s="45">
        <f t="shared" si="26"/>
        <v>23</v>
      </c>
      <c r="K143" s="45">
        <f t="shared" si="27"/>
        <v>27.000000000000064</v>
      </c>
      <c r="L143" s="45">
        <f t="shared" si="28"/>
        <v>2</v>
      </c>
      <c r="M143" s="54">
        <f t="shared" ca="1" si="29"/>
        <v>1005</v>
      </c>
      <c r="N143" s="45" t="str">
        <f t="shared" si="30"/>
        <v/>
      </c>
      <c r="O143" s="45">
        <f t="shared" si="31"/>
        <v>586.5</v>
      </c>
      <c r="P143" s="46">
        <f t="shared" si="32"/>
        <v>288.0863125704189</v>
      </c>
      <c r="Q143" s="45">
        <f t="shared" si="33"/>
        <v>1350.0000000000032</v>
      </c>
      <c r="R143" s="45">
        <f t="shared" si="34"/>
        <v>1936.5000000000032</v>
      </c>
      <c r="S143" s="46">
        <f t="shared" si="35"/>
        <v>1638.086312570422</v>
      </c>
    </row>
    <row r="144" spans="1:19" x14ac:dyDescent="0.25">
      <c r="D144">
        <v>1</v>
      </c>
      <c r="F144" s="67">
        <v>0.48749999999999999</v>
      </c>
      <c r="H144" s="67">
        <v>0.49722222222222223</v>
      </c>
      <c r="I144" s="44" t="str">
        <f t="shared" si="25"/>
        <v/>
      </c>
      <c r="J144" s="45">
        <f t="shared" si="26"/>
        <v>9.9999999999999645</v>
      </c>
      <c r="K144" s="45">
        <f t="shared" si="27"/>
        <v>14.00000000000003</v>
      </c>
      <c r="L144" s="45">
        <f t="shared" si="28"/>
        <v>3</v>
      </c>
      <c r="M144" s="54">
        <f t="shared" ca="1" si="29"/>
        <v>1005</v>
      </c>
      <c r="N144" s="45" t="str">
        <f t="shared" si="30"/>
        <v/>
      </c>
      <c r="O144" s="45">
        <f t="shared" si="31"/>
        <v>54.999999999999801</v>
      </c>
      <c r="P144" s="46">
        <f t="shared" si="32"/>
        <v>39.086518648837554</v>
      </c>
      <c r="Q144" s="45">
        <f t="shared" si="33"/>
        <v>14.00000000000003</v>
      </c>
      <c r="R144" s="45">
        <f t="shared" si="34"/>
        <v>68.999999999999829</v>
      </c>
      <c r="S144" s="46">
        <f t="shared" si="35"/>
        <v>53.086518648837583</v>
      </c>
    </row>
    <row r="145" spans="1:19" x14ac:dyDescent="0.25">
      <c r="D145">
        <v>10</v>
      </c>
      <c r="F145" s="67">
        <v>0.5</v>
      </c>
      <c r="H145" s="67">
        <v>0.50416666666666665</v>
      </c>
      <c r="I145" s="44">
        <f t="shared" si="25"/>
        <v>0.50763888888888886</v>
      </c>
      <c r="J145" s="45" t="str">
        <f t="shared" si="26"/>
        <v/>
      </c>
      <c r="K145" s="45">
        <f t="shared" si="27"/>
        <v>5.9999999999999787</v>
      </c>
      <c r="L145" s="45">
        <f t="shared" si="28"/>
        <v>4</v>
      </c>
      <c r="M145" s="54">
        <f t="shared" ca="1" si="29"/>
        <v>1005</v>
      </c>
      <c r="N145" s="45">
        <f t="shared" ca="1" si="30"/>
        <v>125.99999999999996</v>
      </c>
      <c r="O145" s="45">
        <f t="shared" si="31"/>
        <v>25</v>
      </c>
      <c r="P145" s="46">
        <f t="shared" si="32"/>
        <v>3.1021051639523365</v>
      </c>
      <c r="Q145" s="45">
        <f t="shared" si="33"/>
        <v>59.999999999999787</v>
      </c>
      <c r="R145" s="45">
        <f t="shared" si="34"/>
        <v>84.999999999999787</v>
      </c>
      <c r="S145" s="46">
        <f t="shared" si="35"/>
        <v>63.102105163952125</v>
      </c>
    </row>
    <row r="146" spans="1:19" x14ac:dyDescent="0.25">
      <c r="A146" s="77">
        <v>35472</v>
      </c>
      <c r="B146">
        <v>1059</v>
      </c>
      <c r="D146">
        <v>0.01</v>
      </c>
      <c r="F146" s="67">
        <v>0.51874999999999993</v>
      </c>
      <c r="H146" s="67">
        <v>0.52638888888888891</v>
      </c>
      <c r="I146" s="44" t="str">
        <f t="shared" si="25"/>
        <v/>
      </c>
      <c r="J146" s="45">
        <f t="shared" si="26"/>
        <v>42.000000000000014</v>
      </c>
      <c r="K146" s="45">
        <f t="shared" si="27"/>
        <v>11.000000000000121</v>
      </c>
      <c r="L146" s="45">
        <f t="shared" si="28"/>
        <v>1</v>
      </c>
      <c r="M146" s="54">
        <f t="shared" ca="1" si="29"/>
        <v>1059</v>
      </c>
      <c r="N146" s="45" t="str">
        <f t="shared" si="30"/>
        <v/>
      </c>
      <c r="O146" s="45">
        <f t="shared" si="31"/>
        <v>210.21000000000006</v>
      </c>
      <c r="P146" s="46">
        <f t="shared" si="32"/>
        <v>60.741304636152897</v>
      </c>
      <c r="Q146" s="45">
        <f t="shared" si="33"/>
        <v>0.11000000000000121</v>
      </c>
      <c r="R146" s="45">
        <f t="shared" si="34"/>
        <v>210.32000000000008</v>
      </c>
      <c r="S146" s="46">
        <f t="shared" si="35"/>
        <v>60.851304636152896</v>
      </c>
    </row>
    <row r="147" spans="1:19" x14ac:dyDescent="0.25">
      <c r="D147">
        <v>10</v>
      </c>
      <c r="F147" s="67">
        <v>0.53819444444444442</v>
      </c>
      <c r="H147" s="67">
        <v>0.55555555555555558</v>
      </c>
      <c r="I147" s="44" t="str">
        <f t="shared" si="25"/>
        <v/>
      </c>
      <c r="J147" s="45">
        <f t="shared" si="26"/>
        <v>18.999999999999932</v>
      </c>
      <c r="K147" s="45">
        <f t="shared" si="27"/>
        <v>25.000000000000071</v>
      </c>
      <c r="L147" s="45">
        <f t="shared" si="28"/>
        <v>2</v>
      </c>
      <c r="M147" s="54">
        <f t="shared" ca="1" si="29"/>
        <v>1059</v>
      </c>
      <c r="N147" s="45" t="str">
        <f t="shared" si="30"/>
        <v/>
      </c>
      <c r="O147" s="45">
        <f t="shared" si="31"/>
        <v>100.69999999999963</v>
      </c>
      <c r="P147" s="46">
        <f t="shared" si="32"/>
        <v>63.481701548452079</v>
      </c>
      <c r="Q147" s="45">
        <f t="shared" si="33"/>
        <v>250.00000000000071</v>
      </c>
      <c r="R147" s="45">
        <f t="shared" si="34"/>
        <v>350.70000000000033</v>
      </c>
      <c r="S147" s="46">
        <f t="shared" si="35"/>
        <v>313.4817015484528</v>
      </c>
    </row>
    <row r="148" spans="1:19" x14ac:dyDescent="0.25">
      <c r="D148">
        <v>0.6</v>
      </c>
      <c r="F148" s="67">
        <v>0.56458333333333333</v>
      </c>
      <c r="H148" s="67">
        <v>0.56874999999999998</v>
      </c>
      <c r="I148" s="44">
        <f t="shared" ref="I148:I209" si="36">IF(OR(A149&lt;&gt;"",D149=""),H148+TIME(0,5,0),"")</f>
        <v>0.57222222222222219</v>
      </c>
      <c r="J148" s="45" t="str">
        <f t="shared" ref="J148:J209" si="37">IF(AND(OR(AND(A148&lt;&gt;"",A149=""),AND(A148="",A149="")),D149&lt;&gt;""),(H149-H148)*1440,"")</f>
        <v/>
      </c>
      <c r="K148" s="45">
        <f t="shared" ref="K148:K209" si="38">(H148-F148)*1440</f>
        <v>5.9999999999999787</v>
      </c>
      <c r="L148" s="45">
        <f t="shared" ref="L148:L209" si="39">IF(A148&lt;&gt;"",1,L147+1)</f>
        <v>3</v>
      </c>
      <c r="M148" s="54">
        <f t="shared" ref="M148:M209" ca="1" si="40">OFFSET(B148,-L148+1,0)</f>
        <v>1059</v>
      </c>
      <c r="N148" s="45">
        <f t="shared" ref="N148:N209" ca="1" si="41">IF(I148&lt;&gt;"",(I148-VALUE(CONCATENATE(LEFT(M148,LEN(M148)-2),":",RIGHT(M148,2))))*1440,"")</f>
        <v>164.99999999999997</v>
      </c>
      <c r="O148" s="45">
        <f t="shared" ref="O148:O209" si="42">IF(J148&lt;&gt;"",(D148+D149)*J148/2,D148*5/2)</f>
        <v>1.5</v>
      </c>
      <c r="P148" s="46">
        <f t="shared" ref="P148:P209" si="43">IF(J148&lt;&gt;"",(D149-D148)*J148/LN((D149+0.000001)/(D148+0.000001)),-5*(D148-0.000001)/(LN(1/D148)-13.8155))</f>
        <v>0.22548428583557498</v>
      </c>
      <c r="Q148" s="45">
        <f t="shared" ref="Q148:Q209" si="44">(D148*K148)</f>
        <v>3.5999999999999872</v>
      </c>
      <c r="R148" s="45">
        <f t="shared" ref="R148:R209" si="45">O148+Q148</f>
        <v>5.0999999999999872</v>
      </c>
      <c r="S148" s="46">
        <f t="shared" ref="S148:S209" si="46">P148+Q148</f>
        <v>3.8254842858355622</v>
      </c>
    </row>
    <row r="149" spans="1:19" x14ac:dyDescent="0.25">
      <c r="A149" s="77">
        <v>35473</v>
      </c>
      <c r="B149">
        <v>745</v>
      </c>
      <c r="D149">
        <v>0.01</v>
      </c>
      <c r="F149" s="67">
        <v>0.4465277777777778</v>
      </c>
      <c r="H149" s="67">
        <v>0.44791666666666669</v>
      </c>
      <c r="I149" s="44" t="str">
        <f t="shared" si="36"/>
        <v/>
      </c>
      <c r="J149" s="45">
        <f t="shared" si="37"/>
        <v>43.999999999999922</v>
      </c>
      <c r="K149" s="45">
        <f t="shared" si="38"/>
        <v>1.9999999999999929</v>
      </c>
      <c r="L149" s="45">
        <f t="shared" si="39"/>
        <v>1</v>
      </c>
      <c r="M149" s="54">
        <f t="shared" ca="1" si="40"/>
        <v>745</v>
      </c>
      <c r="N149" s="45" t="str">
        <f t="shared" si="41"/>
        <v/>
      </c>
      <c r="O149" s="45">
        <f t="shared" si="42"/>
        <v>440.21999999999923</v>
      </c>
      <c r="P149" s="46">
        <f t="shared" si="43"/>
        <v>115.71935967514439</v>
      </c>
      <c r="Q149" s="45">
        <f t="shared" si="44"/>
        <v>1.9999999999999931E-2</v>
      </c>
      <c r="R149" s="45">
        <f t="shared" si="45"/>
        <v>440.23999999999921</v>
      </c>
      <c r="S149" s="46">
        <f t="shared" si="46"/>
        <v>115.73935967514439</v>
      </c>
    </row>
    <row r="150" spans="1:19" x14ac:dyDescent="0.25">
      <c r="D150">
        <v>20</v>
      </c>
      <c r="F150" s="67">
        <v>0.45624999999999999</v>
      </c>
      <c r="H150" s="67">
        <v>0.47847222222222219</v>
      </c>
      <c r="I150" s="44" t="str">
        <f t="shared" si="36"/>
        <v/>
      </c>
      <c r="J150" s="45">
        <f t="shared" si="37"/>
        <v>16.000000000000021</v>
      </c>
      <c r="K150" s="45">
        <f t="shared" si="38"/>
        <v>31.999999999999964</v>
      </c>
      <c r="L150" s="45">
        <f t="shared" si="39"/>
        <v>2</v>
      </c>
      <c r="M150" s="54">
        <f t="shared" ca="1" si="40"/>
        <v>745</v>
      </c>
      <c r="N150" s="45" t="str">
        <f t="shared" si="41"/>
        <v/>
      </c>
      <c r="O150" s="45">
        <f t="shared" si="42"/>
        <v>1600.000000000002</v>
      </c>
      <c r="P150" s="46">
        <f t="shared" si="43"/>
        <v>1165.1062336495838</v>
      </c>
      <c r="Q150" s="45">
        <f t="shared" si="44"/>
        <v>639.99999999999932</v>
      </c>
      <c r="R150" s="45">
        <f t="shared" si="45"/>
        <v>2240.0000000000014</v>
      </c>
      <c r="S150" s="46">
        <f t="shared" si="46"/>
        <v>1805.1062336495831</v>
      </c>
    </row>
    <row r="151" spans="1:19" x14ac:dyDescent="0.25">
      <c r="D151">
        <v>180</v>
      </c>
      <c r="F151" s="67">
        <v>0.4826388888888889</v>
      </c>
      <c r="H151" s="67">
        <v>0.48958333333333331</v>
      </c>
      <c r="I151" s="44" t="str">
        <f t="shared" si="36"/>
        <v/>
      </c>
      <c r="J151" s="45">
        <f t="shared" si="37"/>
        <v>55.000000000000043</v>
      </c>
      <c r="K151" s="45">
        <f t="shared" si="38"/>
        <v>9.9999999999999645</v>
      </c>
      <c r="L151" s="45">
        <f t="shared" si="39"/>
        <v>3</v>
      </c>
      <c r="M151" s="54">
        <f t="shared" ca="1" si="40"/>
        <v>745</v>
      </c>
      <c r="N151" s="45" t="str">
        <f t="shared" si="41"/>
        <v/>
      </c>
      <c r="O151" s="45">
        <f t="shared" si="42"/>
        <v>6325.0000000000045</v>
      </c>
      <c r="P151" s="46">
        <f t="shared" si="43"/>
        <v>5581.865219626362</v>
      </c>
      <c r="Q151" s="45">
        <f t="shared" si="44"/>
        <v>1799.9999999999936</v>
      </c>
      <c r="R151" s="45">
        <f t="shared" si="45"/>
        <v>8124.9999999999982</v>
      </c>
      <c r="S151" s="46">
        <f t="shared" si="46"/>
        <v>7381.8652196263556</v>
      </c>
    </row>
    <row r="152" spans="1:19" x14ac:dyDescent="0.25">
      <c r="D152">
        <v>50</v>
      </c>
      <c r="F152" s="67">
        <v>0.49236111111111108</v>
      </c>
      <c r="H152" s="67">
        <v>0.52777777777777779</v>
      </c>
      <c r="I152" s="44">
        <f t="shared" si="36"/>
        <v>0.53125</v>
      </c>
      <c r="J152" s="45" t="str">
        <f t="shared" si="37"/>
        <v/>
      </c>
      <c r="K152" s="45">
        <f t="shared" si="38"/>
        <v>51.000000000000057</v>
      </c>
      <c r="L152" s="45">
        <f t="shared" si="39"/>
        <v>4</v>
      </c>
      <c r="M152" s="54">
        <f t="shared" ca="1" si="40"/>
        <v>745</v>
      </c>
      <c r="N152" s="45">
        <f t="shared" ca="1" si="41"/>
        <v>300</v>
      </c>
      <c r="O152" s="45">
        <f t="shared" si="42"/>
        <v>125</v>
      </c>
      <c r="P152" s="46">
        <f t="shared" si="43"/>
        <v>14.102364719732718</v>
      </c>
      <c r="Q152" s="45">
        <f t="shared" si="44"/>
        <v>2550.0000000000027</v>
      </c>
      <c r="R152" s="45">
        <f t="shared" si="45"/>
        <v>2675.0000000000027</v>
      </c>
      <c r="S152" s="46">
        <f t="shared" si="46"/>
        <v>2564.1023647197353</v>
      </c>
    </row>
    <row r="153" spans="1:19" x14ac:dyDescent="0.25">
      <c r="A153" s="77">
        <v>35479</v>
      </c>
      <c r="B153">
        <v>859</v>
      </c>
      <c r="D153">
        <v>6.0000000000000001E-3</v>
      </c>
      <c r="E153">
        <v>951</v>
      </c>
      <c r="F153" s="67">
        <f t="shared" ref="F153:F210" si="47">VALUE(CONCATENATE(LEFT(E153,LEN(E153)-2),":",RIGHT(E153,2)))</f>
        <v>0.41041666666666665</v>
      </c>
      <c r="G153">
        <v>953</v>
      </c>
      <c r="H153" s="67">
        <f t="shared" ref="H153:H210" si="48">VALUE(CONCATENATE(LEFT(G153,LEN(G153)-2),":",RIGHT(G153,2)))</f>
        <v>0.41180555555555554</v>
      </c>
      <c r="I153" s="44" t="str">
        <f t="shared" si="36"/>
        <v/>
      </c>
      <c r="J153" s="45">
        <f t="shared" si="37"/>
        <v>40.000000000000099</v>
      </c>
      <c r="K153" s="45">
        <f t="shared" si="38"/>
        <v>1.9999999999999929</v>
      </c>
      <c r="L153" s="45">
        <f t="shared" si="39"/>
        <v>1</v>
      </c>
      <c r="M153" s="54">
        <f t="shared" ca="1" si="40"/>
        <v>859</v>
      </c>
      <c r="N153" s="45" t="str">
        <f t="shared" si="41"/>
        <v/>
      </c>
      <c r="O153" s="45">
        <f t="shared" si="42"/>
        <v>2.1200000000000054</v>
      </c>
      <c r="P153" s="46">
        <f t="shared" si="43"/>
        <v>1.3365305495183353</v>
      </c>
      <c r="Q153" s="45">
        <f t="shared" si="44"/>
        <v>1.1999999999999957E-2</v>
      </c>
      <c r="R153" s="45">
        <f t="shared" si="45"/>
        <v>2.1320000000000054</v>
      </c>
      <c r="S153" s="46">
        <f t="shared" si="46"/>
        <v>1.3485305495183353</v>
      </c>
    </row>
    <row r="154" spans="1:19" x14ac:dyDescent="0.25">
      <c r="D154">
        <v>0.1</v>
      </c>
      <c r="E154">
        <v>1000</v>
      </c>
      <c r="F154" s="67">
        <f t="shared" si="47"/>
        <v>0.41666666666666669</v>
      </c>
      <c r="G154">
        <v>1033</v>
      </c>
      <c r="H154" s="67">
        <f t="shared" si="48"/>
        <v>0.43958333333333338</v>
      </c>
      <c r="I154" s="44" t="str">
        <f t="shared" si="36"/>
        <v/>
      </c>
      <c r="J154" s="45">
        <f t="shared" si="37"/>
        <v>22.999999999999918</v>
      </c>
      <c r="K154" s="45">
        <f t="shared" si="38"/>
        <v>33.000000000000043</v>
      </c>
      <c r="L154" s="45">
        <f t="shared" si="39"/>
        <v>2</v>
      </c>
      <c r="M154" s="54">
        <f t="shared" ca="1" si="40"/>
        <v>859</v>
      </c>
      <c r="N154" s="45" t="str">
        <f t="shared" si="41"/>
        <v/>
      </c>
      <c r="O154" s="45">
        <f t="shared" si="42"/>
        <v>461.14999999999839</v>
      </c>
      <c r="P154" s="46">
        <f t="shared" si="43"/>
        <v>153.16814789258476</v>
      </c>
      <c r="Q154" s="45">
        <f t="shared" si="44"/>
        <v>3.3000000000000043</v>
      </c>
      <c r="R154" s="45">
        <f t="shared" si="45"/>
        <v>464.4499999999984</v>
      </c>
      <c r="S154" s="46">
        <f t="shared" si="46"/>
        <v>156.46814789258477</v>
      </c>
    </row>
    <row r="155" spans="1:19" x14ac:dyDescent="0.25">
      <c r="D155">
        <v>40</v>
      </c>
      <c r="E155">
        <v>1046</v>
      </c>
      <c r="F155" s="67">
        <f t="shared" si="47"/>
        <v>0.44861111111111113</v>
      </c>
      <c r="G155">
        <v>1056</v>
      </c>
      <c r="H155" s="67">
        <f t="shared" si="48"/>
        <v>0.45555555555555555</v>
      </c>
      <c r="I155" s="44">
        <f t="shared" si="36"/>
        <v>0.45902777777777776</v>
      </c>
      <c r="J155" s="45" t="str">
        <f t="shared" si="37"/>
        <v/>
      </c>
      <c r="K155" s="45">
        <f t="shared" si="38"/>
        <v>9.9999999999999645</v>
      </c>
      <c r="L155" s="45">
        <f t="shared" si="39"/>
        <v>3</v>
      </c>
      <c r="M155" s="54">
        <f t="shared" ca="1" si="40"/>
        <v>859</v>
      </c>
      <c r="N155" s="45">
        <f t="shared" ca="1" si="41"/>
        <v>122.00000000000004</v>
      </c>
      <c r="O155" s="45">
        <f t="shared" si="42"/>
        <v>100</v>
      </c>
      <c r="P155" s="46">
        <f t="shared" si="43"/>
        <v>11.425711806824168</v>
      </c>
      <c r="Q155" s="45">
        <f t="shared" si="44"/>
        <v>399.99999999999858</v>
      </c>
      <c r="R155" s="45">
        <f t="shared" si="45"/>
        <v>499.99999999999858</v>
      </c>
      <c r="S155" s="46">
        <f t="shared" si="46"/>
        <v>411.42571180682273</v>
      </c>
    </row>
    <row r="156" spans="1:19" x14ac:dyDescent="0.25">
      <c r="A156" s="77">
        <v>35479</v>
      </c>
      <c r="B156">
        <v>1442</v>
      </c>
      <c r="D156">
        <v>0.01</v>
      </c>
      <c r="E156">
        <v>1523</v>
      </c>
      <c r="F156" s="67">
        <f t="shared" si="47"/>
        <v>0.64097222222222217</v>
      </c>
      <c r="G156">
        <v>1528</v>
      </c>
      <c r="H156" s="67">
        <f t="shared" si="48"/>
        <v>0.64444444444444449</v>
      </c>
      <c r="I156" s="44" t="str">
        <f t="shared" si="36"/>
        <v/>
      </c>
      <c r="J156" s="45">
        <f t="shared" si="37"/>
        <v>40.999999999999858</v>
      </c>
      <c r="K156" s="45">
        <f t="shared" si="38"/>
        <v>5.0000000000001421</v>
      </c>
      <c r="L156" s="45">
        <f t="shared" si="39"/>
        <v>1</v>
      </c>
      <c r="M156" s="54">
        <f t="shared" ca="1" si="40"/>
        <v>1442</v>
      </c>
      <c r="N156" s="45" t="str">
        <f t="shared" si="41"/>
        <v/>
      </c>
      <c r="O156" s="45">
        <f t="shared" si="42"/>
        <v>2050.2049999999931</v>
      </c>
      <c r="P156" s="46">
        <f t="shared" si="43"/>
        <v>445.11216078542242</v>
      </c>
      <c r="Q156" s="45">
        <f t="shared" si="44"/>
        <v>5.0000000000001425E-2</v>
      </c>
      <c r="R156" s="45">
        <f t="shared" si="45"/>
        <v>2050.2549999999933</v>
      </c>
      <c r="S156" s="46">
        <f t="shared" si="46"/>
        <v>445.16216078542243</v>
      </c>
    </row>
    <row r="157" spans="1:19" x14ac:dyDescent="0.25">
      <c r="D157">
        <v>100</v>
      </c>
      <c r="E157">
        <v>1532</v>
      </c>
      <c r="F157" s="67">
        <f t="shared" si="47"/>
        <v>0.64722222222222225</v>
      </c>
      <c r="G157">
        <v>1609</v>
      </c>
      <c r="H157" s="67">
        <f t="shared" si="48"/>
        <v>0.67291666666666661</v>
      </c>
      <c r="I157" s="44" t="str">
        <f t="shared" si="36"/>
        <v/>
      </c>
      <c r="J157" s="45">
        <f t="shared" si="37"/>
        <v>26.000000000000068</v>
      </c>
      <c r="K157" s="45">
        <f t="shared" si="38"/>
        <v>36.999999999999872</v>
      </c>
      <c r="L157" s="45">
        <f t="shared" si="39"/>
        <v>2</v>
      </c>
      <c r="M157" s="54">
        <f t="shared" ca="1" si="40"/>
        <v>1442</v>
      </c>
      <c r="N157" s="45" t="str">
        <f t="shared" si="41"/>
        <v/>
      </c>
      <c r="O157" s="45">
        <f t="shared" si="42"/>
        <v>1820.0000000000048</v>
      </c>
      <c r="P157" s="46">
        <f t="shared" si="43"/>
        <v>1702.5164298529683</v>
      </c>
      <c r="Q157" s="45">
        <f t="shared" si="44"/>
        <v>3699.9999999999873</v>
      </c>
      <c r="R157" s="45">
        <f t="shared" si="45"/>
        <v>5519.9999999999918</v>
      </c>
      <c r="S157" s="46">
        <f t="shared" si="46"/>
        <v>5402.5164298529553</v>
      </c>
    </row>
    <row r="158" spans="1:19" x14ac:dyDescent="0.25">
      <c r="D158">
        <v>40</v>
      </c>
      <c r="E158">
        <v>1621</v>
      </c>
      <c r="F158" s="67">
        <f t="shared" si="47"/>
        <v>0.68125000000000002</v>
      </c>
      <c r="G158">
        <v>1635</v>
      </c>
      <c r="H158" s="67">
        <f t="shared" si="48"/>
        <v>0.69097222222222221</v>
      </c>
      <c r="I158" s="44">
        <f t="shared" si="36"/>
        <v>0.69444444444444442</v>
      </c>
      <c r="J158" s="45" t="str">
        <f t="shared" si="37"/>
        <v/>
      </c>
      <c r="K158" s="45">
        <f t="shared" si="38"/>
        <v>13.99999999999995</v>
      </c>
      <c r="L158" s="45">
        <f t="shared" si="39"/>
        <v>3</v>
      </c>
      <c r="M158" s="54">
        <f t="shared" ca="1" si="40"/>
        <v>1442</v>
      </c>
      <c r="N158" s="45">
        <f t="shared" ca="1" si="41"/>
        <v>118.00000000000006</v>
      </c>
      <c r="O158" s="45">
        <f t="shared" si="42"/>
        <v>100</v>
      </c>
      <c r="P158" s="46">
        <f t="shared" si="43"/>
        <v>11.425711806824168</v>
      </c>
      <c r="Q158" s="45">
        <f t="shared" si="44"/>
        <v>559.99999999999795</v>
      </c>
      <c r="R158" s="45">
        <f t="shared" si="45"/>
        <v>659.99999999999795</v>
      </c>
      <c r="S158" s="46">
        <f t="shared" si="46"/>
        <v>571.42571180682216</v>
      </c>
    </row>
    <row r="159" spans="1:19" x14ac:dyDescent="0.25">
      <c r="A159" s="77">
        <v>35480</v>
      </c>
      <c r="B159">
        <v>1251</v>
      </c>
      <c r="D159">
        <v>0.01</v>
      </c>
      <c r="E159">
        <v>1348</v>
      </c>
      <c r="F159" s="67">
        <f t="shared" si="47"/>
        <v>0.57500000000000007</v>
      </c>
      <c r="G159">
        <v>1351</v>
      </c>
      <c r="H159" s="67">
        <f t="shared" si="48"/>
        <v>0.57708333333333328</v>
      </c>
      <c r="I159" s="44" t="str">
        <f t="shared" si="36"/>
        <v/>
      </c>
      <c r="J159" s="45">
        <f t="shared" si="37"/>
        <v>22.000000000000082</v>
      </c>
      <c r="K159" s="45">
        <f t="shared" si="38"/>
        <v>2.9999999999998295</v>
      </c>
      <c r="L159" s="45">
        <f t="shared" si="39"/>
        <v>1</v>
      </c>
      <c r="M159" s="54">
        <f t="shared" ca="1" si="40"/>
        <v>1251</v>
      </c>
      <c r="N159" s="45" t="str">
        <f t="shared" si="41"/>
        <v/>
      </c>
      <c r="O159" s="45">
        <f t="shared" si="42"/>
        <v>1.2100000000000044</v>
      </c>
      <c r="P159" s="46">
        <f t="shared" si="43"/>
        <v>0.85993668423801839</v>
      </c>
      <c r="Q159" s="45">
        <f t="shared" si="44"/>
        <v>2.9999999999998295E-2</v>
      </c>
      <c r="R159" s="45">
        <f t="shared" si="45"/>
        <v>1.2400000000000027</v>
      </c>
      <c r="S159" s="46">
        <f t="shared" si="46"/>
        <v>0.88993668423801664</v>
      </c>
    </row>
    <row r="160" spans="1:19" x14ac:dyDescent="0.25">
      <c r="D160">
        <v>0.1</v>
      </c>
      <c r="E160">
        <v>1357</v>
      </c>
      <c r="F160" s="67">
        <f t="shared" si="47"/>
        <v>0.58124999999999993</v>
      </c>
      <c r="G160">
        <v>1413</v>
      </c>
      <c r="H160" s="67">
        <f t="shared" si="48"/>
        <v>0.59236111111111112</v>
      </c>
      <c r="I160" s="44" t="str">
        <f t="shared" si="36"/>
        <v/>
      </c>
      <c r="J160" s="45">
        <f t="shared" si="37"/>
        <v>45</v>
      </c>
      <c r="K160" s="45">
        <f t="shared" si="38"/>
        <v>16.000000000000103</v>
      </c>
      <c r="L160" s="45">
        <f t="shared" si="39"/>
        <v>2</v>
      </c>
      <c r="M160" s="54">
        <f t="shared" ca="1" si="40"/>
        <v>1251</v>
      </c>
      <c r="N160" s="45" t="str">
        <f t="shared" si="41"/>
        <v/>
      </c>
      <c r="O160" s="45">
        <f t="shared" si="42"/>
        <v>227.25</v>
      </c>
      <c r="P160" s="46">
        <f t="shared" si="43"/>
        <v>96.739303808960969</v>
      </c>
      <c r="Q160" s="45">
        <f t="shared" si="44"/>
        <v>1.6000000000000103</v>
      </c>
      <c r="R160" s="45">
        <f t="shared" si="45"/>
        <v>228.85000000000002</v>
      </c>
      <c r="S160" s="46">
        <f t="shared" si="46"/>
        <v>98.339303808960977</v>
      </c>
    </row>
    <row r="161" spans="1:19" x14ac:dyDescent="0.25">
      <c r="D161">
        <v>10</v>
      </c>
      <c r="E161">
        <v>1419</v>
      </c>
      <c r="F161" s="67">
        <f t="shared" si="47"/>
        <v>0.59652777777777777</v>
      </c>
      <c r="G161">
        <v>1458</v>
      </c>
      <c r="H161" s="67">
        <f t="shared" si="48"/>
        <v>0.62361111111111112</v>
      </c>
      <c r="I161" s="44">
        <f t="shared" si="36"/>
        <v>0.62708333333333333</v>
      </c>
      <c r="J161" s="45" t="str">
        <f t="shared" si="37"/>
        <v/>
      </c>
      <c r="K161" s="45">
        <f t="shared" si="38"/>
        <v>39.000000000000021</v>
      </c>
      <c r="L161" s="45">
        <f t="shared" si="39"/>
        <v>3</v>
      </c>
      <c r="M161" s="54">
        <f t="shared" ca="1" si="40"/>
        <v>1251</v>
      </c>
      <c r="N161" s="45">
        <f t="shared" ca="1" si="41"/>
        <v>132</v>
      </c>
      <c r="O161" s="45">
        <f t="shared" si="42"/>
        <v>25</v>
      </c>
      <c r="P161" s="46">
        <f t="shared" si="43"/>
        <v>3.1021051639523365</v>
      </c>
      <c r="Q161" s="45">
        <f t="shared" si="44"/>
        <v>390.00000000000023</v>
      </c>
      <c r="R161" s="45">
        <f t="shared" si="45"/>
        <v>415.00000000000023</v>
      </c>
      <c r="S161" s="46">
        <f t="shared" si="46"/>
        <v>393.10210516395256</v>
      </c>
    </row>
    <row r="162" spans="1:19" x14ac:dyDescent="0.25">
      <c r="A162" s="77">
        <v>35481</v>
      </c>
      <c r="B162">
        <v>903</v>
      </c>
      <c r="D162">
        <v>0.01</v>
      </c>
      <c r="E162">
        <v>1016</v>
      </c>
      <c r="F162" s="67">
        <f t="shared" si="47"/>
        <v>0.42777777777777781</v>
      </c>
      <c r="G162">
        <v>1019</v>
      </c>
      <c r="H162" s="67">
        <f t="shared" si="48"/>
        <v>0.42986111111111108</v>
      </c>
      <c r="I162" s="44" t="str">
        <f t="shared" si="36"/>
        <v/>
      </c>
      <c r="J162" s="45">
        <f t="shared" si="37"/>
        <v>33.000000000000043</v>
      </c>
      <c r="K162" s="45">
        <f t="shared" si="38"/>
        <v>2.9999999999999094</v>
      </c>
      <c r="L162" s="45">
        <f t="shared" si="39"/>
        <v>1</v>
      </c>
      <c r="M162" s="54">
        <f t="shared" ca="1" si="40"/>
        <v>903</v>
      </c>
      <c r="N162" s="45" t="str">
        <f t="shared" si="41"/>
        <v/>
      </c>
      <c r="O162" s="45">
        <f t="shared" si="42"/>
        <v>165.16500000000022</v>
      </c>
      <c r="P162" s="46">
        <f t="shared" si="43"/>
        <v>47.72531078554875</v>
      </c>
      <c r="Q162" s="45">
        <f t="shared" si="44"/>
        <v>2.9999999999999093E-2</v>
      </c>
      <c r="R162" s="45">
        <f t="shared" si="45"/>
        <v>165.19500000000022</v>
      </c>
      <c r="S162" s="46">
        <f t="shared" si="46"/>
        <v>47.755310785548751</v>
      </c>
    </row>
    <row r="163" spans="1:19" x14ac:dyDescent="0.25">
      <c r="D163">
        <v>10</v>
      </c>
      <c r="E163">
        <v>1038</v>
      </c>
      <c r="F163" s="67">
        <f t="shared" si="47"/>
        <v>0.44305555555555554</v>
      </c>
      <c r="G163">
        <v>1052</v>
      </c>
      <c r="H163" s="67">
        <f t="shared" si="48"/>
        <v>0.45277777777777778</v>
      </c>
      <c r="I163" s="44" t="str">
        <f t="shared" si="36"/>
        <v/>
      </c>
      <c r="J163" s="45">
        <f t="shared" si="37"/>
        <v>36.99999999999995</v>
      </c>
      <c r="K163" s="45">
        <f t="shared" si="38"/>
        <v>14.00000000000003</v>
      </c>
      <c r="L163" s="45">
        <f t="shared" si="39"/>
        <v>2</v>
      </c>
      <c r="M163" s="54">
        <f t="shared" ca="1" si="40"/>
        <v>903</v>
      </c>
      <c r="N163" s="45" t="str">
        <f t="shared" si="41"/>
        <v/>
      </c>
      <c r="O163" s="45">
        <f t="shared" si="42"/>
        <v>1109.9999999999984</v>
      </c>
      <c r="P163" s="46">
        <f t="shared" si="43"/>
        <v>919.5757488573845</v>
      </c>
      <c r="Q163" s="45">
        <f t="shared" si="44"/>
        <v>140.00000000000031</v>
      </c>
      <c r="R163" s="45">
        <f t="shared" si="45"/>
        <v>1249.9999999999986</v>
      </c>
      <c r="S163" s="46">
        <f t="shared" si="46"/>
        <v>1059.5757488573847</v>
      </c>
    </row>
    <row r="164" spans="1:19" x14ac:dyDescent="0.25">
      <c r="D164">
        <v>50</v>
      </c>
      <c r="E164">
        <v>1103</v>
      </c>
      <c r="F164" s="67">
        <f t="shared" si="47"/>
        <v>0.4604166666666667</v>
      </c>
      <c r="G164">
        <v>1129</v>
      </c>
      <c r="H164" s="67">
        <f t="shared" si="48"/>
        <v>0.47847222222222219</v>
      </c>
      <c r="I164" s="44">
        <f t="shared" si="36"/>
        <v>0.4819444444444444</v>
      </c>
      <c r="J164" s="45" t="str">
        <f t="shared" si="37"/>
        <v/>
      </c>
      <c r="K164" s="45">
        <f t="shared" si="38"/>
        <v>25.999999999999908</v>
      </c>
      <c r="L164" s="45">
        <f t="shared" si="39"/>
        <v>3</v>
      </c>
      <c r="M164" s="54">
        <f t="shared" ca="1" si="40"/>
        <v>903</v>
      </c>
      <c r="N164" s="45">
        <f t="shared" ca="1" si="41"/>
        <v>150.99999999999986</v>
      </c>
      <c r="O164" s="45">
        <f t="shared" si="42"/>
        <v>125</v>
      </c>
      <c r="P164" s="46">
        <f t="shared" si="43"/>
        <v>14.102364719732718</v>
      </c>
      <c r="Q164" s="45">
        <f t="shared" si="44"/>
        <v>1299.9999999999955</v>
      </c>
      <c r="R164" s="45">
        <f t="shared" si="45"/>
        <v>1424.9999999999955</v>
      </c>
      <c r="S164" s="46">
        <f t="shared" si="46"/>
        <v>1314.1023647197283</v>
      </c>
    </row>
    <row r="165" spans="1:19" x14ac:dyDescent="0.25">
      <c r="A165" s="77">
        <v>35485</v>
      </c>
      <c r="B165">
        <v>948</v>
      </c>
      <c r="D165">
        <v>0.01</v>
      </c>
      <c r="E165">
        <v>1040</v>
      </c>
      <c r="F165" s="67">
        <f t="shared" si="47"/>
        <v>0.44444444444444442</v>
      </c>
      <c r="G165">
        <v>1043</v>
      </c>
      <c r="H165" s="67">
        <f t="shared" si="48"/>
        <v>0.4465277777777778</v>
      </c>
      <c r="I165" s="44" t="str">
        <f t="shared" si="36"/>
        <v/>
      </c>
      <c r="J165" s="45">
        <f t="shared" si="37"/>
        <v>33.000000000000043</v>
      </c>
      <c r="K165" s="45">
        <f t="shared" si="38"/>
        <v>3.0000000000000693</v>
      </c>
      <c r="L165" s="45">
        <f t="shared" si="39"/>
        <v>1</v>
      </c>
      <c r="M165" s="54">
        <f t="shared" ca="1" si="40"/>
        <v>948</v>
      </c>
      <c r="N165" s="45" t="str">
        <f t="shared" si="41"/>
        <v/>
      </c>
      <c r="O165" s="45">
        <f t="shared" si="42"/>
        <v>825.16500000000099</v>
      </c>
      <c r="P165" s="46">
        <f t="shared" si="43"/>
        <v>193.68932076737363</v>
      </c>
      <c r="Q165" s="45">
        <f t="shared" si="44"/>
        <v>3.0000000000000693E-2</v>
      </c>
      <c r="R165" s="45">
        <f t="shared" si="45"/>
        <v>825.19500000000096</v>
      </c>
      <c r="S165" s="46">
        <f t="shared" si="46"/>
        <v>193.71932076737363</v>
      </c>
    </row>
    <row r="166" spans="1:19" x14ac:dyDescent="0.25">
      <c r="D166">
        <v>50</v>
      </c>
      <c r="E166">
        <v>1054</v>
      </c>
      <c r="F166" s="67">
        <f t="shared" si="47"/>
        <v>0.45416666666666666</v>
      </c>
      <c r="G166">
        <v>1116</v>
      </c>
      <c r="H166" s="67">
        <f t="shared" si="48"/>
        <v>0.4694444444444445</v>
      </c>
      <c r="I166" s="44">
        <f t="shared" si="36"/>
        <v>0.47291666666666671</v>
      </c>
      <c r="J166" s="45" t="str">
        <f t="shared" si="37"/>
        <v/>
      </c>
      <c r="K166" s="45">
        <f t="shared" si="38"/>
        <v>22.000000000000082</v>
      </c>
      <c r="L166" s="45">
        <f t="shared" si="39"/>
        <v>2</v>
      </c>
      <c r="M166" s="54">
        <f t="shared" ca="1" si="40"/>
        <v>948</v>
      </c>
      <c r="N166" s="45">
        <f t="shared" ca="1" si="41"/>
        <v>92.999999999999986</v>
      </c>
      <c r="O166" s="45">
        <f t="shared" si="42"/>
        <v>125</v>
      </c>
      <c r="P166" s="46">
        <f t="shared" si="43"/>
        <v>14.102364719732718</v>
      </c>
      <c r="Q166" s="45">
        <f t="shared" si="44"/>
        <v>1100.0000000000041</v>
      </c>
      <c r="R166" s="45">
        <f t="shared" si="45"/>
        <v>1225.0000000000041</v>
      </c>
      <c r="S166" s="46">
        <f t="shared" si="46"/>
        <v>1114.1023647197369</v>
      </c>
    </row>
    <row r="167" spans="1:19" x14ac:dyDescent="0.25">
      <c r="A167" s="77">
        <v>35486</v>
      </c>
      <c r="B167">
        <v>1102</v>
      </c>
      <c r="D167">
        <v>0.01</v>
      </c>
      <c r="E167">
        <v>1223</v>
      </c>
      <c r="F167" s="67">
        <f t="shared" si="47"/>
        <v>0.51597222222222217</v>
      </c>
      <c r="G167">
        <v>1230</v>
      </c>
      <c r="H167" s="67">
        <f t="shared" si="48"/>
        <v>0.52083333333333337</v>
      </c>
      <c r="I167" s="44" t="str">
        <f t="shared" si="36"/>
        <v/>
      </c>
      <c r="J167" s="45">
        <f t="shared" si="37"/>
        <v>13.99999999999995</v>
      </c>
      <c r="K167" s="45">
        <f t="shared" si="38"/>
        <v>7.000000000000135</v>
      </c>
      <c r="L167" s="45">
        <f t="shared" si="39"/>
        <v>1</v>
      </c>
      <c r="M167" s="54">
        <f t="shared" ca="1" si="40"/>
        <v>1102</v>
      </c>
      <c r="N167" s="45" t="str">
        <f t="shared" si="41"/>
        <v/>
      </c>
      <c r="O167" s="45">
        <f t="shared" si="42"/>
        <v>0.76999999999999724</v>
      </c>
      <c r="P167" s="46">
        <f t="shared" si="43"/>
        <v>0.54723243542418953</v>
      </c>
      <c r="Q167" s="45">
        <f t="shared" si="44"/>
        <v>7.0000000000001353E-2</v>
      </c>
      <c r="R167" s="45">
        <f t="shared" si="45"/>
        <v>0.83999999999999864</v>
      </c>
      <c r="S167" s="46">
        <f t="shared" si="46"/>
        <v>0.61723243542419093</v>
      </c>
    </row>
    <row r="168" spans="1:19" x14ac:dyDescent="0.25">
      <c r="D168">
        <v>0.1</v>
      </c>
      <c r="E168">
        <v>1238</v>
      </c>
      <c r="F168" s="67">
        <f t="shared" si="47"/>
        <v>0.52638888888888891</v>
      </c>
      <c r="G168">
        <v>1244</v>
      </c>
      <c r="H168" s="67">
        <f t="shared" si="48"/>
        <v>0.53055555555555556</v>
      </c>
      <c r="I168" s="44" t="str">
        <f t="shared" si="36"/>
        <v/>
      </c>
      <c r="J168" s="45">
        <f t="shared" si="37"/>
        <v>10.999999999999961</v>
      </c>
      <c r="K168" s="45">
        <f t="shared" si="38"/>
        <v>5.9999999999999787</v>
      </c>
      <c r="L168" s="45">
        <f t="shared" si="39"/>
        <v>2</v>
      </c>
      <c r="M168" s="54">
        <f t="shared" ca="1" si="40"/>
        <v>1102</v>
      </c>
      <c r="N168" s="45" t="str">
        <f t="shared" si="41"/>
        <v/>
      </c>
      <c r="O168" s="45">
        <f t="shared" si="42"/>
        <v>0.96249999999999647</v>
      </c>
      <c r="P168" s="46">
        <f t="shared" si="43"/>
        <v>0.955927437688043</v>
      </c>
      <c r="Q168" s="45">
        <f t="shared" si="44"/>
        <v>0.59999999999999787</v>
      </c>
      <c r="R168" s="45">
        <f t="shared" si="45"/>
        <v>1.5624999999999942</v>
      </c>
      <c r="S168" s="46">
        <f t="shared" si="46"/>
        <v>1.555927437688041</v>
      </c>
    </row>
    <row r="169" spans="1:19" x14ac:dyDescent="0.25">
      <c r="D169">
        <v>7.4999999999999997E-2</v>
      </c>
      <c r="E169">
        <v>1248</v>
      </c>
      <c r="F169" s="67">
        <f t="shared" si="47"/>
        <v>0.53333333333333333</v>
      </c>
      <c r="G169">
        <v>1255</v>
      </c>
      <c r="H169" s="67">
        <f t="shared" si="48"/>
        <v>0.53819444444444442</v>
      </c>
      <c r="I169" s="44">
        <f t="shared" si="36"/>
        <v>0.54166666666666663</v>
      </c>
      <c r="J169" s="45" t="str">
        <f t="shared" si="37"/>
        <v/>
      </c>
      <c r="K169" s="45">
        <f t="shared" si="38"/>
        <v>6.9999999999999751</v>
      </c>
      <c r="L169" s="45">
        <f t="shared" si="39"/>
        <v>3</v>
      </c>
      <c r="M169" s="54">
        <f t="shared" ca="1" si="40"/>
        <v>1102</v>
      </c>
      <c r="N169" s="45">
        <f t="shared" ca="1" si="41"/>
        <v>117.99999999999999</v>
      </c>
      <c r="O169" s="45">
        <f t="shared" si="42"/>
        <v>0.1875</v>
      </c>
      <c r="P169" s="46">
        <f t="shared" si="43"/>
        <v>3.3406434015842257E-2</v>
      </c>
      <c r="Q169" s="45">
        <f t="shared" si="44"/>
        <v>0.52499999999999813</v>
      </c>
      <c r="R169" s="45">
        <f t="shared" si="45"/>
        <v>0.71249999999999813</v>
      </c>
      <c r="S169" s="46">
        <f t="shared" si="46"/>
        <v>0.55840643401584034</v>
      </c>
    </row>
    <row r="170" spans="1:19" x14ac:dyDescent="0.25">
      <c r="A170" s="77">
        <v>35488</v>
      </c>
      <c r="B170">
        <v>1517</v>
      </c>
      <c r="D170">
        <v>0.01</v>
      </c>
      <c r="E170">
        <v>1542</v>
      </c>
      <c r="F170" s="67">
        <f t="shared" si="47"/>
        <v>0.65416666666666667</v>
      </c>
      <c r="G170">
        <v>1546</v>
      </c>
      <c r="H170" s="67">
        <f t="shared" si="48"/>
        <v>0.65694444444444444</v>
      </c>
      <c r="I170" s="44" t="str">
        <f t="shared" si="36"/>
        <v/>
      </c>
      <c r="J170" s="45">
        <f t="shared" si="37"/>
        <v>9.9999999999999645</v>
      </c>
      <c r="K170" s="45">
        <f t="shared" si="38"/>
        <v>3.9999999999999858</v>
      </c>
      <c r="L170" s="45">
        <f t="shared" si="39"/>
        <v>1</v>
      </c>
      <c r="M170" s="54">
        <f t="shared" ca="1" si="40"/>
        <v>1517</v>
      </c>
      <c r="N170" s="45" t="str">
        <f t="shared" si="41"/>
        <v/>
      </c>
      <c r="O170" s="45">
        <f t="shared" si="42"/>
        <v>5.0499999999999821</v>
      </c>
      <c r="P170" s="46">
        <f t="shared" si="43"/>
        <v>2.149803898661891</v>
      </c>
      <c r="Q170" s="45">
        <f t="shared" si="44"/>
        <v>3.9999999999999862E-2</v>
      </c>
      <c r="R170" s="45">
        <f t="shared" si="45"/>
        <v>5.0899999999999821</v>
      </c>
      <c r="S170" s="46">
        <f t="shared" si="46"/>
        <v>2.1898038986618911</v>
      </c>
    </row>
    <row r="171" spans="1:19" x14ac:dyDescent="0.25">
      <c r="D171">
        <v>1</v>
      </c>
      <c r="E171">
        <v>1552</v>
      </c>
      <c r="F171" s="67">
        <f t="shared" si="47"/>
        <v>0.66111111111111109</v>
      </c>
      <c r="G171">
        <v>1556</v>
      </c>
      <c r="H171" s="67">
        <f t="shared" si="48"/>
        <v>0.66388888888888886</v>
      </c>
      <c r="I171" s="44" t="str">
        <f t="shared" si="36"/>
        <v/>
      </c>
      <c r="J171" s="45">
        <f t="shared" si="37"/>
        <v>11.000000000000121</v>
      </c>
      <c r="K171" s="45">
        <f t="shared" si="38"/>
        <v>3.9999999999999858</v>
      </c>
      <c r="L171" s="45">
        <f t="shared" si="39"/>
        <v>2</v>
      </c>
      <c r="M171" s="54">
        <f t="shared" ca="1" si="40"/>
        <v>1517</v>
      </c>
      <c r="N171" s="45" t="str">
        <f t="shared" si="41"/>
        <v/>
      </c>
      <c r="O171" s="45">
        <f t="shared" si="42"/>
        <v>16.500000000000181</v>
      </c>
      <c r="P171" s="46">
        <f t="shared" si="43"/>
        <v>15.869656897307836</v>
      </c>
      <c r="Q171" s="45">
        <f t="shared" si="44"/>
        <v>3.9999999999999858</v>
      </c>
      <c r="R171" s="45">
        <f t="shared" si="45"/>
        <v>20.500000000000167</v>
      </c>
      <c r="S171" s="46">
        <f t="shared" si="46"/>
        <v>19.86965689730782</v>
      </c>
    </row>
    <row r="172" spans="1:19" x14ac:dyDescent="0.25">
      <c r="D172">
        <v>2</v>
      </c>
      <c r="E172">
        <v>1559</v>
      </c>
      <c r="F172" s="67">
        <f t="shared" si="47"/>
        <v>0.66597222222222219</v>
      </c>
      <c r="G172">
        <v>1607</v>
      </c>
      <c r="H172" s="67">
        <f t="shared" si="48"/>
        <v>0.67152777777777783</v>
      </c>
      <c r="I172" s="44">
        <f t="shared" si="36"/>
        <v>0.67500000000000004</v>
      </c>
      <c r="J172" s="45" t="str">
        <f t="shared" si="37"/>
        <v/>
      </c>
      <c r="K172" s="45">
        <f t="shared" si="38"/>
        <v>8.0000000000001315</v>
      </c>
      <c r="L172" s="45">
        <f t="shared" si="39"/>
        <v>3</v>
      </c>
      <c r="M172" s="54">
        <f t="shared" ca="1" si="40"/>
        <v>1517</v>
      </c>
      <c r="N172" s="45">
        <f t="shared" ca="1" si="41"/>
        <v>55.000000000000128</v>
      </c>
      <c r="O172" s="45">
        <f t="shared" si="42"/>
        <v>5</v>
      </c>
      <c r="P172" s="46">
        <f t="shared" si="43"/>
        <v>0.68924379203313568</v>
      </c>
      <c r="Q172" s="45">
        <f t="shared" si="44"/>
        <v>16.000000000000263</v>
      </c>
      <c r="R172" s="45">
        <f t="shared" si="45"/>
        <v>21.000000000000263</v>
      </c>
      <c r="S172" s="46">
        <f t="shared" si="46"/>
        <v>16.689243792033398</v>
      </c>
    </row>
    <row r="173" spans="1:19" x14ac:dyDescent="0.25">
      <c r="A173" s="77">
        <v>35493</v>
      </c>
      <c r="B173">
        <v>813</v>
      </c>
      <c r="D173">
        <v>1.2E-2</v>
      </c>
      <c r="E173">
        <v>926</v>
      </c>
      <c r="F173" s="67">
        <f t="shared" si="47"/>
        <v>0.39305555555555555</v>
      </c>
      <c r="G173">
        <v>929</v>
      </c>
      <c r="H173" s="67">
        <f t="shared" si="48"/>
        <v>0.39513888888888887</v>
      </c>
      <c r="I173" s="44" t="str">
        <f t="shared" si="36"/>
        <v/>
      </c>
      <c r="J173" s="45">
        <f t="shared" si="37"/>
        <v>65.000000000000014</v>
      </c>
      <c r="K173" s="45">
        <f t="shared" si="38"/>
        <v>2.9999999999999893</v>
      </c>
      <c r="L173" s="45">
        <f t="shared" si="39"/>
        <v>1</v>
      </c>
      <c r="M173" s="54">
        <f t="shared" ca="1" si="40"/>
        <v>813</v>
      </c>
      <c r="N173" s="45" t="str">
        <f t="shared" si="41"/>
        <v/>
      </c>
      <c r="O173" s="45">
        <f t="shared" si="42"/>
        <v>3.640000000000001</v>
      </c>
      <c r="P173" s="46">
        <f t="shared" si="43"/>
        <v>2.6978711546886989</v>
      </c>
      <c r="Q173" s="45">
        <f t="shared" si="44"/>
        <v>3.5999999999999872E-2</v>
      </c>
      <c r="R173" s="45">
        <f t="shared" si="45"/>
        <v>3.676000000000001</v>
      </c>
      <c r="S173" s="46">
        <f t="shared" si="46"/>
        <v>2.7338711546886989</v>
      </c>
    </row>
    <row r="174" spans="1:19" x14ac:dyDescent="0.25">
      <c r="D174">
        <v>0.1</v>
      </c>
      <c r="E174">
        <v>939</v>
      </c>
      <c r="F174" s="67">
        <f t="shared" si="47"/>
        <v>0.40208333333333335</v>
      </c>
      <c r="G174">
        <v>1034</v>
      </c>
      <c r="H174" s="67">
        <f t="shared" si="48"/>
        <v>0.44027777777777777</v>
      </c>
      <c r="I174" s="44" t="str">
        <f t="shared" si="36"/>
        <v/>
      </c>
      <c r="J174" s="45">
        <f t="shared" si="37"/>
        <v>35.000000000000036</v>
      </c>
      <c r="K174" s="45">
        <f t="shared" si="38"/>
        <v>54.999999999999964</v>
      </c>
      <c r="L174" s="45">
        <f t="shared" si="39"/>
        <v>2</v>
      </c>
      <c r="M174" s="54">
        <f t="shared" ca="1" si="40"/>
        <v>813</v>
      </c>
      <c r="N174" s="45" t="str">
        <f t="shared" si="41"/>
        <v/>
      </c>
      <c r="O174" s="45">
        <f t="shared" si="42"/>
        <v>701.75000000000068</v>
      </c>
      <c r="P174" s="46">
        <f t="shared" si="43"/>
        <v>233.08196418436913</v>
      </c>
      <c r="Q174" s="45">
        <f t="shared" si="44"/>
        <v>5.4999999999999964</v>
      </c>
      <c r="R174" s="45">
        <f t="shared" si="45"/>
        <v>707.25000000000068</v>
      </c>
      <c r="S174" s="46">
        <f t="shared" si="46"/>
        <v>238.58196418436913</v>
      </c>
    </row>
    <row r="175" spans="1:19" x14ac:dyDescent="0.25">
      <c r="D175">
        <v>40</v>
      </c>
      <c r="E175">
        <v>1045</v>
      </c>
      <c r="F175" s="67">
        <f t="shared" si="47"/>
        <v>0.44791666666666669</v>
      </c>
      <c r="G175">
        <v>1109</v>
      </c>
      <c r="H175" s="67">
        <f t="shared" si="48"/>
        <v>0.46458333333333335</v>
      </c>
      <c r="I175" s="44" t="str">
        <f t="shared" si="36"/>
        <v/>
      </c>
      <c r="J175" s="45">
        <f t="shared" si="37"/>
        <v>23</v>
      </c>
      <c r="K175" s="45">
        <f t="shared" si="38"/>
        <v>23.999999999999993</v>
      </c>
      <c r="L175" s="45">
        <f t="shared" si="39"/>
        <v>3</v>
      </c>
      <c r="M175" s="54">
        <f t="shared" ca="1" si="40"/>
        <v>813</v>
      </c>
      <c r="N175" s="45" t="str">
        <f t="shared" si="41"/>
        <v/>
      </c>
      <c r="O175" s="45">
        <f t="shared" si="42"/>
        <v>461.15000000000003</v>
      </c>
      <c r="P175" s="46">
        <f t="shared" si="43"/>
        <v>153.16814789258527</v>
      </c>
      <c r="Q175" s="45">
        <f t="shared" si="44"/>
        <v>959.99999999999977</v>
      </c>
      <c r="R175" s="45">
        <f t="shared" si="45"/>
        <v>1421.1499999999999</v>
      </c>
      <c r="S175" s="46">
        <f t="shared" si="46"/>
        <v>1113.168147892585</v>
      </c>
    </row>
    <row r="176" spans="1:19" x14ac:dyDescent="0.25">
      <c r="D176">
        <v>0.1</v>
      </c>
      <c r="E176">
        <v>1125</v>
      </c>
      <c r="F176" s="67">
        <f t="shared" si="47"/>
        <v>0.47569444444444442</v>
      </c>
      <c r="G176">
        <v>1132</v>
      </c>
      <c r="H176" s="67">
        <f t="shared" si="48"/>
        <v>0.48055555555555557</v>
      </c>
      <c r="I176" s="44" t="str">
        <f t="shared" si="36"/>
        <v/>
      </c>
      <c r="J176" s="45">
        <f t="shared" si="37"/>
        <v>23.999999999999993</v>
      </c>
      <c r="K176" s="45">
        <f t="shared" si="38"/>
        <v>7.0000000000000551</v>
      </c>
      <c r="L176" s="45">
        <f t="shared" si="39"/>
        <v>4</v>
      </c>
      <c r="M176" s="54">
        <f t="shared" ca="1" si="40"/>
        <v>813</v>
      </c>
      <c r="N176" s="45" t="str">
        <f t="shared" si="41"/>
        <v/>
      </c>
      <c r="O176" s="45">
        <f t="shared" si="42"/>
        <v>3.5999999999999996</v>
      </c>
      <c r="P176" s="46">
        <f t="shared" si="43"/>
        <v>3.4624930745541271</v>
      </c>
      <c r="Q176" s="45">
        <f t="shared" si="44"/>
        <v>0.70000000000000551</v>
      </c>
      <c r="R176" s="45">
        <f t="shared" si="45"/>
        <v>4.3000000000000052</v>
      </c>
      <c r="S176" s="46">
        <f t="shared" si="46"/>
        <v>4.1624930745541331</v>
      </c>
    </row>
    <row r="177" spans="1:19" x14ac:dyDescent="0.25">
      <c r="D177">
        <v>0.2</v>
      </c>
      <c r="E177">
        <v>1148</v>
      </c>
      <c r="F177" s="67">
        <f t="shared" si="47"/>
        <v>0.4916666666666667</v>
      </c>
      <c r="G177">
        <v>1156</v>
      </c>
      <c r="H177" s="67">
        <f t="shared" si="48"/>
        <v>0.49722222222222223</v>
      </c>
      <c r="I177" s="44" t="str">
        <f t="shared" si="36"/>
        <v/>
      </c>
      <c r="J177" s="45">
        <f t="shared" si="37"/>
        <v>11.999999999999957</v>
      </c>
      <c r="K177" s="45">
        <f t="shared" si="38"/>
        <v>7.9999999999999716</v>
      </c>
      <c r="L177" s="45">
        <f t="shared" si="39"/>
        <v>5</v>
      </c>
      <c r="M177" s="54">
        <f t="shared" ca="1" si="40"/>
        <v>813</v>
      </c>
      <c r="N177" s="45" t="str">
        <f t="shared" si="41"/>
        <v/>
      </c>
      <c r="O177" s="45">
        <f t="shared" si="42"/>
        <v>1.7999999999999938</v>
      </c>
      <c r="P177" s="46">
        <f t="shared" si="43"/>
        <v>1.7312465372770576</v>
      </c>
      <c r="Q177" s="45">
        <f t="shared" si="44"/>
        <v>1.5999999999999943</v>
      </c>
      <c r="R177" s="45">
        <f t="shared" si="45"/>
        <v>3.3999999999999879</v>
      </c>
      <c r="S177" s="46">
        <f t="shared" si="46"/>
        <v>3.3312465372770519</v>
      </c>
    </row>
    <row r="178" spans="1:19" x14ac:dyDescent="0.25">
      <c r="D178">
        <v>0.1</v>
      </c>
      <c r="E178">
        <v>1206</v>
      </c>
      <c r="F178" s="67">
        <f t="shared" si="47"/>
        <v>0.50416666666666665</v>
      </c>
      <c r="G178">
        <v>1208</v>
      </c>
      <c r="H178" s="67">
        <f t="shared" si="48"/>
        <v>0.50555555555555554</v>
      </c>
      <c r="I178" s="44" t="str">
        <f t="shared" si="36"/>
        <v/>
      </c>
      <c r="J178" s="45">
        <f t="shared" si="37"/>
        <v>18.000000000000096</v>
      </c>
      <c r="K178" s="45">
        <f t="shared" si="38"/>
        <v>1.9999999999999929</v>
      </c>
      <c r="L178" s="45">
        <f t="shared" si="39"/>
        <v>6</v>
      </c>
      <c r="M178" s="54">
        <f t="shared" ca="1" si="40"/>
        <v>813</v>
      </c>
      <c r="N178" s="45" t="str">
        <f t="shared" si="41"/>
        <v/>
      </c>
      <c r="O178" s="45">
        <f t="shared" si="42"/>
        <v>2.7000000000000148</v>
      </c>
      <c r="P178" s="46">
        <f t="shared" si="43"/>
        <v>2.5968698059156097</v>
      </c>
      <c r="Q178" s="45">
        <f t="shared" si="44"/>
        <v>0.19999999999999929</v>
      </c>
      <c r="R178" s="45">
        <f t="shared" si="45"/>
        <v>2.9000000000000141</v>
      </c>
      <c r="S178" s="46">
        <f t="shared" si="46"/>
        <v>2.796869805915609</v>
      </c>
    </row>
    <row r="179" spans="1:19" x14ac:dyDescent="0.25">
      <c r="D179">
        <v>0.2</v>
      </c>
      <c r="E179">
        <v>1219</v>
      </c>
      <c r="F179" s="67">
        <f t="shared" si="47"/>
        <v>0.5131944444444444</v>
      </c>
      <c r="G179">
        <v>1226</v>
      </c>
      <c r="H179" s="67">
        <f t="shared" si="48"/>
        <v>0.5180555555555556</v>
      </c>
      <c r="I179" s="44" t="str">
        <f t="shared" si="36"/>
        <v/>
      </c>
      <c r="J179" s="45">
        <f t="shared" si="37"/>
        <v>9.9999999999999645</v>
      </c>
      <c r="K179" s="45">
        <f t="shared" si="38"/>
        <v>7.000000000000135</v>
      </c>
      <c r="L179" s="45">
        <f t="shared" si="39"/>
        <v>7</v>
      </c>
      <c r="M179" s="54">
        <f t="shared" ca="1" si="40"/>
        <v>813</v>
      </c>
      <c r="N179" s="45" t="str">
        <f t="shared" si="41"/>
        <v/>
      </c>
      <c r="O179" s="45">
        <f t="shared" si="42"/>
        <v>1.4999999999999949</v>
      </c>
      <c r="P179" s="46">
        <f t="shared" si="43"/>
        <v>1.4427054477308812</v>
      </c>
      <c r="Q179" s="45">
        <f t="shared" si="44"/>
        <v>1.400000000000027</v>
      </c>
      <c r="R179" s="45">
        <f t="shared" si="45"/>
        <v>2.9000000000000217</v>
      </c>
      <c r="S179" s="46">
        <f t="shared" si="46"/>
        <v>2.8427054477309079</v>
      </c>
    </row>
    <row r="180" spans="1:19" x14ac:dyDescent="0.25">
      <c r="D180">
        <v>0.1</v>
      </c>
      <c r="E180">
        <v>1231</v>
      </c>
      <c r="F180" s="67">
        <f t="shared" si="47"/>
        <v>0.52152777777777781</v>
      </c>
      <c r="G180">
        <v>1236</v>
      </c>
      <c r="H180" s="67">
        <f t="shared" si="48"/>
        <v>0.52500000000000002</v>
      </c>
      <c r="I180" s="44" t="str">
        <f t="shared" si="36"/>
        <v/>
      </c>
      <c r="J180" s="45">
        <f t="shared" si="37"/>
        <v>8.999999999999968</v>
      </c>
      <c r="K180" s="45">
        <f t="shared" si="38"/>
        <v>4.9999999999999822</v>
      </c>
      <c r="L180" s="45">
        <f t="shared" si="39"/>
        <v>8</v>
      </c>
      <c r="M180" s="54">
        <f t="shared" ca="1" si="40"/>
        <v>813</v>
      </c>
      <c r="N180" s="45" t="str">
        <f t="shared" si="41"/>
        <v/>
      </c>
      <c r="O180" s="45">
        <f t="shared" si="42"/>
        <v>1.3499999999999954</v>
      </c>
      <c r="P180" s="46">
        <f t="shared" si="43"/>
        <v>1.2984349029577933</v>
      </c>
      <c r="Q180" s="45">
        <f t="shared" si="44"/>
        <v>0.49999999999999822</v>
      </c>
      <c r="R180" s="45">
        <f t="shared" si="45"/>
        <v>1.8499999999999936</v>
      </c>
      <c r="S180" s="46">
        <f t="shared" si="46"/>
        <v>1.7984349029577915</v>
      </c>
    </row>
    <row r="181" spans="1:19" x14ac:dyDescent="0.25">
      <c r="D181">
        <v>0.2</v>
      </c>
      <c r="E181">
        <v>1240</v>
      </c>
      <c r="F181" s="67">
        <f t="shared" si="47"/>
        <v>0.52777777777777779</v>
      </c>
      <c r="G181">
        <v>1245</v>
      </c>
      <c r="H181" s="67">
        <f t="shared" si="48"/>
        <v>0.53125</v>
      </c>
      <c r="I181" s="44">
        <f t="shared" si="36"/>
        <v>0.53472222222222221</v>
      </c>
      <c r="J181" s="45" t="str">
        <f t="shared" si="37"/>
        <v/>
      </c>
      <c r="K181" s="45">
        <f t="shared" si="38"/>
        <v>4.9999999999999822</v>
      </c>
      <c r="L181" s="45">
        <f t="shared" si="39"/>
        <v>9</v>
      </c>
      <c r="M181" s="54">
        <f t="shared" ca="1" si="40"/>
        <v>813</v>
      </c>
      <c r="N181" s="45">
        <f t="shared" ca="1" si="41"/>
        <v>277</v>
      </c>
      <c r="O181" s="45">
        <f t="shared" si="42"/>
        <v>0.5</v>
      </c>
      <c r="P181" s="46">
        <f t="shared" si="43"/>
        <v>8.192609482288947E-2</v>
      </c>
      <c r="Q181" s="45">
        <f t="shared" si="44"/>
        <v>0.99999999999999645</v>
      </c>
      <c r="R181" s="45">
        <f t="shared" si="45"/>
        <v>1.4999999999999964</v>
      </c>
      <c r="S181" s="46">
        <f t="shared" si="46"/>
        <v>1.0819260948228859</v>
      </c>
    </row>
    <row r="182" spans="1:19" x14ac:dyDescent="0.25">
      <c r="A182" s="77">
        <v>35494</v>
      </c>
      <c r="B182">
        <v>906</v>
      </c>
      <c r="D182">
        <v>0.01</v>
      </c>
      <c r="E182">
        <v>946</v>
      </c>
      <c r="F182" s="67">
        <f t="shared" si="47"/>
        <v>0.4069444444444445</v>
      </c>
      <c r="G182">
        <v>948</v>
      </c>
      <c r="H182" s="67">
        <f t="shared" si="48"/>
        <v>0.40833333333333338</v>
      </c>
      <c r="I182" s="44" t="str">
        <f t="shared" si="36"/>
        <v/>
      </c>
      <c r="J182" s="45">
        <f t="shared" si="37"/>
        <v>68.999999999999915</v>
      </c>
      <c r="K182" s="45">
        <f t="shared" si="38"/>
        <v>1.9999999999999929</v>
      </c>
      <c r="L182" s="45">
        <f t="shared" si="39"/>
        <v>1</v>
      </c>
      <c r="M182" s="54">
        <f t="shared" ca="1" si="40"/>
        <v>906</v>
      </c>
      <c r="N182" s="45" t="str">
        <f t="shared" si="41"/>
        <v/>
      </c>
      <c r="O182" s="45">
        <f t="shared" si="42"/>
        <v>3.7949999999999955</v>
      </c>
      <c r="P182" s="46">
        <f t="shared" si="43"/>
        <v>2.6970741460192258</v>
      </c>
      <c r="Q182" s="45">
        <f t="shared" si="44"/>
        <v>1.9999999999999931E-2</v>
      </c>
      <c r="R182" s="45">
        <f t="shared" si="45"/>
        <v>3.8149999999999955</v>
      </c>
      <c r="S182" s="46">
        <f t="shared" si="46"/>
        <v>2.7170741460192258</v>
      </c>
    </row>
    <row r="183" spans="1:19" x14ac:dyDescent="0.25">
      <c r="D183">
        <v>0.1</v>
      </c>
      <c r="E183">
        <v>952</v>
      </c>
      <c r="F183" s="67">
        <f t="shared" si="47"/>
        <v>0.41111111111111115</v>
      </c>
      <c r="G183">
        <v>1057</v>
      </c>
      <c r="H183" s="67">
        <f t="shared" si="48"/>
        <v>0.45624999999999999</v>
      </c>
      <c r="I183" s="44" t="str">
        <f t="shared" si="36"/>
        <v/>
      </c>
      <c r="J183" s="45">
        <f t="shared" si="37"/>
        <v>20.000000000000007</v>
      </c>
      <c r="K183" s="45">
        <f t="shared" si="38"/>
        <v>64.999999999999929</v>
      </c>
      <c r="L183" s="45">
        <f t="shared" si="39"/>
        <v>2</v>
      </c>
      <c r="M183" s="54">
        <f t="shared" ca="1" si="40"/>
        <v>906</v>
      </c>
      <c r="N183" s="45" t="str">
        <f t="shared" si="41"/>
        <v/>
      </c>
      <c r="O183" s="45">
        <f t="shared" si="42"/>
        <v>21.000000000000007</v>
      </c>
      <c r="P183" s="46">
        <f t="shared" si="43"/>
        <v>12.684751851816339</v>
      </c>
      <c r="Q183" s="45">
        <f t="shared" si="44"/>
        <v>6.4999999999999929</v>
      </c>
      <c r="R183" s="45">
        <f t="shared" si="45"/>
        <v>27.5</v>
      </c>
      <c r="S183" s="46">
        <f t="shared" si="46"/>
        <v>19.18475185181633</v>
      </c>
    </row>
    <row r="184" spans="1:19" x14ac:dyDescent="0.25">
      <c r="D184">
        <v>2</v>
      </c>
      <c r="E184">
        <v>1102</v>
      </c>
      <c r="F184" s="67">
        <f t="shared" si="47"/>
        <v>0.4597222222222222</v>
      </c>
      <c r="G184">
        <v>1117</v>
      </c>
      <c r="H184" s="67">
        <f t="shared" si="48"/>
        <v>0.47013888888888888</v>
      </c>
      <c r="I184" s="44" t="str">
        <f t="shared" si="36"/>
        <v/>
      </c>
      <c r="J184" s="45">
        <f t="shared" si="37"/>
        <v>29.000000000000057</v>
      </c>
      <c r="K184" s="45">
        <f t="shared" si="38"/>
        <v>15.000000000000027</v>
      </c>
      <c r="L184" s="45">
        <f t="shared" si="39"/>
        <v>3</v>
      </c>
      <c r="M184" s="54">
        <f t="shared" ca="1" si="40"/>
        <v>906</v>
      </c>
      <c r="N184" s="45" t="str">
        <f t="shared" si="41"/>
        <v/>
      </c>
      <c r="O184" s="45">
        <f t="shared" si="42"/>
        <v>754.00000000000148</v>
      </c>
      <c r="P184" s="46">
        <f t="shared" si="43"/>
        <v>432.44917894046171</v>
      </c>
      <c r="Q184" s="45">
        <f t="shared" si="44"/>
        <v>30.000000000000053</v>
      </c>
      <c r="R184" s="45">
        <f t="shared" si="45"/>
        <v>784.00000000000148</v>
      </c>
      <c r="S184" s="46">
        <f t="shared" si="46"/>
        <v>462.44917894046176</v>
      </c>
    </row>
    <row r="185" spans="1:19" x14ac:dyDescent="0.25">
      <c r="D185">
        <v>50</v>
      </c>
      <c r="E185">
        <v>1124</v>
      </c>
      <c r="F185" s="67">
        <f t="shared" si="47"/>
        <v>0.47500000000000003</v>
      </c>
      <c r="G185">
        <v>1146</v>
      </c>
      <c r="H185" s="67">
        <f t="shared" si="48"/>
        <v>0.49027777777777781</v>
      </c>
      <c r="I185" s="44">
        <f t="shared" si="36"/>
        <v>0.49375000000000002</v>
      </c>
      <c r="J185" s="45" t="str">
        <f t="shared" si="37"/>
        <v/>
      </c>
      <c r="K185" s="45">
        <f t="shared" si="38"/>
        <v>22</v>
      </c>
      <c r="L185" s="45">
        <f t="shared" si="39"/>
        <v>4</v>
      </c>
      <c r="M185" s="54">
        <f t="shared" ca="1" si="40"/>
        <v>906</v>
      </c>
      <c r="N185" s="45">
        <f t="shared" ca="1" si="41"/>
        <v>165.00000000000006</v>
      </c>
      <c r="O185" s="45">
        <f t="shared" si="42"/>
        <v>125</v>
      </c>
      <c r="P185" s="46">
        <f t="shared" si="43"/>
        <v>14.102364719732718</v>
      </c>
      <c r="Q185" s="45">
        <f t="shared" si="44"/>
        <v>1100</v>
      </c>
      <c r="R185" s="45">
        <f t="shared" si="45"/>
        <v>1225</v>
      </c>
      <c r="S185" s="46">
        <f t="shared" si="46"/>
        <v>1114.1023647197328</v>
      </c>
    </row>
    <row r="186" spans="1:19" x14ac:dyDescent="0.25">
      <c r="A186" s="77">
        <v>35495</v>
      </c>
      <c r="B186">
        <v>1310</v>
      </c>
      <c r="D186">
        <v>0.01</v>
      </c>
      <c r="E186">
        <v>1346</v>
      </c>
      <c r="F186" s="67">
        <f t="shared" si="47"/>
        <v>0.57361111111111118</v>
      </c>
      <c r="G186">
        <v>1348</v>
      </c>
      <c r="H186" s="67">
        <f t="shared" si="48"/>
        <v>0.57500000000000007</v>
      </c>
      <c r="I186" s="44" t="str">
        <f t="shared" si="36"/>
        <v/>
      </c>
      <c r="J186" s="45">
        <f t="shared" si="37"/>
        <v>83.999999999999858</v>
      </c>
      <c r="K186" s="45">
        <f t="shared" si="38"/>
        <v>1.9999999999999929</v>
      </c>
      <c r="L186" s="45">
        <f t="shared" si="39"/>
        <v>1</v>
      </c>
      <c r="M186" s="54">
        <f t="shared" ca="1" si="40"/>
        <v>1310</v>
      </c>
      <c r="N186" s="45" t="str">
        <f t="shared" si="41"/>
        <v/>
      </c>
      <c r="O186" s="45">
        <f t="shared" si="42"/>
        <v>2100.4199999999964</v>
      </c>
      <c r="P186" s="46">
        <f t="shared" si="43"/>
        <v>493.02736195331329</v>
      </c>
      <c r="Q186" s="45">
        <f t="shared" si="44"/>
        <v>1.9999999999999931E-2</v>
      </c>
      <c r="R186" s="45">
        <f t="shared" si="45"/>
        <v>2100.4399999999964</v>
      </c>
      <c r="S186" s="46">
        <f t="shared" si="46"/>
        <v>493.04736195331327</v>
      </c>
    </row>
    <row r="187" spans="1:19" x14ac:dyDescent="0.25">
      <c r="D187">
        <v>50</v>
      </c>
      <c r="E187">
        <v>1404</v>
      </c>
      <c r="F187" s="67">
        <f t="shared" si="47"/>
        <v>0.58611111111111114</v>
      </c>
      <c r="G187">
        <v>1512</v>
      </c>
      <c r="H187" s="67">
        <f t="shared" si="48"/>
        <v>0.6333333333333333</v>
      </c>
      <c r="I187" s="44">
        <f t="shared" si="36"/>
        <v>0.63680555555555551</v>
      </c>
      <c r="J187" s="45" t="str">
        <f t="shared" si="37"/>
        <v/>
      </c>
      <c r="K187" s="45">
        <f t="shared" si="38"/>
        <v>67.999999999999915</v>
      </c>
      <c r="L187" s="45">
        <f t="shared" si="39"/>
        <v>2</v>
      </c>
      <c r="M187" s="54">
        <f t="shared" ca="1" si="40"/>
        <v>1310</v>
      </c>
      <c r="N187" s="45">
        <f t="shared" ca="1" si="41"/>
        <v>127.00000000000003</v>
      </c>
      <c r="O187" s="45">
        <f t="shared" si="42"/>
        <v>125</v>
      </c>
      <c r="P187" s="46">
        <f t="shared" si="43"/>
        <v>14.102364719732718</v>
      </c>
      <c r="Q187" s="45">
        <f t="shared" si="44"/>
        <v>3399.9999999999959</v>
      </c>
      <c r="R187" s="45">
        <f t="shared" si="45"/>
        <v>3524.9999999999959</v>
      </c>
      <c r="S187" s="46">
        <f t="shared" si="46"/>
        <v>3414.1023647197285</v>
      </c>
    </row>
    <row r="188" spans="1:19" x14ac:dyDescent="0.25">
      <c r="A188" s="77">
        <v>35496</v>
      </c>
      <c r="B188">
        <v>1232</v>
      </c>
      <c r="D188">
        <v>0.01</v>
      </c>
      <c r="E188">
        <v>1310</v>
      </c>
      <c r="F188" s="67">
        <f t="shared" si="47"/>
        <v>0.54861111111111105</v>
      </c>
      <c r="G188">
        <v>1313</v>
      </c>
      <c r="H188" s="67">
        <f t="shared" si="48"/>
        <v>0.55069444444444449</v>
      </c>
      <c r="I188" s="44" t="str">
        <f t="shared" si="36"/>
        <v/>
      </c>
      <c r="J188" s="45">
        <f t="shared" si="37"/>
        <v>17.999999999999936</v>
      </c>
      <c r="K188" s="45">
        <f t="shared" si="38"/>
        <v>3.0000000000001492</v>
      </c>
      <c r="L188" s="45">
        <f t="shared" si="39"/>
        <v>1</v>
      </c>
      <c r="M188" s="54">
        <f t="shared" ca="1" si="40"/>
        <v>1232</v>
      </c>
      <c r="N188" s="45" t="str">
        <f t="shared" si="41"/>
        <v/>
      </c>
      <c r="O188" s="45">
        <f t="shared" si="42"/>
        <v>450.08999999999838</v>
      </c>
      <c r="P188" s="46">
        <f t="shared" si="43"/>
        <v>105.64872041856692</v>
      </c>
      <c r="Q188" s="45">
        <f t="shared" si="44"/>
        <v>3.0000000000001494E-2</v>
      </c>
      <c r="R188" s="45">
        <f t="shared" si="45"/>
        <v>450.11999999999841</v>
      </c>
      <c r="S188" s="46">
        <f t="shared" si="46"/>
        <v>105.67872041856693</v>
      </c>
    </row>
    <row r="189" spans="1:19" x14ac:dyDescent="0.25">
      <c r="D189">
        <v>50</v>
      </c>
      <c r="E189">
        <v>1327</v>
      </c>
      <c r="F189" s="67">
        <f t="shared" si="47"/>
        <v>0.56041666666666667</v>
      </c>
      <c r="G189">
        <v>1331</v>
      </c>
      <c r="H189" s="67">
        <f t="shared" si="48"/>
        <v>0.56319444444444444</v>
      </c>
      <c r="I189" s="44" t="str">
        <f t="shared" si="36"/>
        <v/>
      </c>
      <c r="J189" s="45">
        <f t="shared" si="37"/>
        <v>181.00000000000017</v>
      </c>
      <c r="K189" s="45">
        <f t="shared" si="38"/>
        <v>3.9999999999999858</v>
      </c>
      <c r="L189" s="45">
        <f t="shared" si="39"/>
        <v>2</v>
      </c>
      <c r="M189" s="54">
        <f t="shared" ca="1" si="40"/>
        <v>1232</v>
      </c>
      <c r="N189" s="45" t="str">
        <f t="shared" si="41"/>
        <v/>
      </c>
      <c r="O189" s="45">
        <f t="shared" si="42"/>
        <v>18100.000000000018</v>
      </c>
      <c r="P189" s="46">
        <f t="shared" si="43"/>
        <v>16475.330201898996</v>
      </c>
      <c r="Q189" s="45">
        <f t="shared" si="44"/>
        <v>199.99999999999929</v>
      </c>
      <c r="R189" s="45">
        <f t="shared" si="45"/>
        <v>18300.000000000018</v>
      </c>
      <c r="S189" s="46">
        <f t="shared" si="46"/>
        <v>16675.330201898996</v>
      </c>
    </row>
    <row r="190" spans="1:19" x14ac:dyDescent="0.25">
      <c r="D190">
        <v>150</v>
      </c>
      <c r="E190">
        <v>1338</v>
      </c>
      <c r="F190" s="67">
        <f t="shared" si="47"/>
        <v>0.56805555555555554</v>
      </c>
      <c r="G190">
        <v>1632</v>
      </c>
      <c r="H190" s="67">
        <f t="shared" si="48"/>
        <v>0.68888888888888899</v>
      </c>
      <c r="I190" s="44">
        <f t="shared" si="36"/>
        <v>0.6923611111111112</v>
      </c>
      <c r="J190" s="45" t="str">
        <f t="shared" si="37"/>
        <v/>
      </c>
      <c r="K190" s="45">
        <f t="shared" si="38"/>
        <v>174.00000000000017</v>
      </c>
      <c r="L190" s="45">
        <f t="shared" si="39"/>
        <v>3</v>
      </c>
      <c r="M190" s="54">
        <f t="shared" ca="1" si="40"/>
        <v>1232</v>
      </c>
      <c r="N190" s="45">
        <f t="shared" ca="1" si="41"/>
        <v>245.00000000000009</v>
      </c>
      <c r="O190" s="45">
        <f t="shared" si="42"/>
        <v>375</v>
      </c>
      <c r="P190" s="46">
        <f t="shared" si="43"/>
        <v>39.838234628813851</v>
      </c>
      <c r="Q190" s="45">
        <f t="shared" si="44"/>
        <v>26100.000000000025</v>
      </c>
      <c r="R190" s="45">
        <f t="shared" si="45"/>
        <v>26475.000000000025</v>
      </c>
      <c r="S190" s="46">
        <f t="shared" si="46"/>
        <v>26139.838234628838</v>
      </c>
    </row>
    <row r="191" spans="1:19" x14ac:dyDescent="0.25">
      <c r="A191" s="77">
        <v>35500</v>
      </c>
      <c r="B191">
        <v>1100</v>
      </c>
      <c r="D191">
        <v>0.01</v>
      </c>
      <c r="E191">
        <v>1209</v>
      </c>
      <c r="F191" s="67">
        <f t="shared" si="47"/>
        <v>0.50624999999999998</v>
      </c>
      <c r="G191">
        <v>1218</v>
      </c>
      <c r="H191" s="67">
        <f t="shared" si="48"/>
        <v>0.51250000000000007</v>
      </c>
      <c r="I191" s="44" t="str">
        <f t="shared" si="36"/>
        <v/>
      </c>
      <c r="J191" s="45">
        <f t="shared" si="37"/>
        <v>8.9999999999998082</v>
      </c>
      <c r="K191" s="45">
        <f t="shared" si="38"/>
        <v>9.0000000000001279</v>
      </c>
      <c r="L191" s="45">
        <f t="shared" si="39"/>
        <v>1</v>
      </c>
      <c r="M191" s="54">
        <f t="shared" ca="1" si="40"/>
        <v>1100</v>
      </c>
      <c r="N191" s="45" t="str">
        <f t="shared" si="41"/>
        <v/>
      </c>
      <c r="O191" s="45">
        <f t="shared" si="42"/>
        <v>0.1124999999999976</v>
      </c>
      <c r="P191" s="46">
        <f t="shared" si="43"/>
        <v>0.11099277977584249</v>
      </c>
      <c r="Q191" s="45">
        <f t="shared" si="44"/>
        <v>9.0000000000001287E-2</v>
      </c>
      <c r="R191" s="45">
        <f t="shared" si="45"/>
        <v>0.2024999999999989</v>
      </c>
      <c r="S191" s="46">
        <f t="shared" si="46"/>
        <v>0.20099277977584379</v>
      </c>
    </row>
    <row r="192" spans="1:19" x14ac:dyDescent="0.25">
      <c r="D192">
        <v>1.4999999999999999E-2</v>
      </c>
      <c r="E192">
        <v>1223</v>
      </c>
      <c r="F192" s="67">
        <f t="shared" si="47"/>
        <v>0.51597222222222217</v>
      </c>
      <c r="G192">
        <v>1227</v>
      </c>
      <c r="H192" s="67">
        <f t="shared" si="48"/>
        <v>0.51874999999999993</v>
      </c>
      <c r="I192" s="44" t="str">
        <f t="shared" si="36"/>
        <v/>
      </c>
      <c r="J192" s="45">
        <f t="shared" si="37"/>
        <v>11.000000000000121</v>
      </c>
      <c r="K192" s="45">
        <f t="shared" si="38"/>
        <v>3.9999999999999858</v>
      </c>
      <c r="L192" s="45">
        <f t="shared" si="39"/>
        <v>2</v>
      </c>
      <c r="M192" s="54">
        <f t="shared" ca="1" si="40"/>
        <v>1100</v>
      </c>
      <c r="N192" s="45" t="str">
        <f t="shared" si="41"/>
        <v/>
      </c>
      <c r="O192" s="45">
        <f t="shared" si="42"/>
        <v>0.12100000000000131</v>
      </c>
      <c r="P192" s="46">
        <f t="shared" si="43"/>
        <v>0.11547588531099061</v>
      </c>
      <c r="Q192" s="45">
        <f t="shared" si="44"/>
        <v>5.9999999999999783E-2</v>
      </c>
      <c r="R192" s="45">
        <f t="shared" si="45"/>
        <v>0.1810000000000011</v>
      </c>
      <c r="S192" s="46">
        <f t="shared" si="46"/>
        <v>0.1754758853109904</v>
      </c>
    </row>
    <row r="193" spans="1:19" x14ac:dyDescent="0.25">
      <c r="D193">
        <v>7.0000000000000001E-3</v>
      </c>
      <c r="E193">
        <v>1233</v>
      </c>
      <c r="F193" s="67">
        <f t="shared" si="47"/>
        <v>0.5229166666666667</v>
      </c>
      <c r="G193">
        <v>1238</v>
      </c>
      <c r="H193" s="67">
        <f t="shared" si="48"/>
        <v>0.52638888888888891</v>
      </c>
      <c r="I193" s="44">
        <f t="shared" si="36"/>
        <v>0.52986111111111112</v>
      </c>
      <c r="J193" s="45" t="str">
        <f t="shared" si="37"/>
        <v/>
      </c>
      <c r="K193" s="45">
        <f t="shared" si="38"/>
        <v>4.9999999999999822</v>
      </c>
      <c r="L193" s="45">
        <f t="shared" si="39"/>
        <v>3</v>
      </c>
      <c r="M193" s="54">
        <f t="shared" ca="1" si="40"/>
        <v>1100</v>
      </c>
      <c r="N193" s="45">
        <f t="shared" ca="1" si="41"/>
        <v>103.00000000000003</v>
      </c>
      <c r="O193" s="45">
        <f t="shared" si="42"/>
        <v>1.7500000000000002E-2</v>
      </c>
      <c r="P193" s="46">
        <f t="shared" si="43"/>
        <v>3.9526049426535596E-3</v>
      </c>
      <c r="Q193" s="45">
        <f t="shared" si="44"/>
        <v>3.4999999999999878E-2</v>
      </c>
      <c r="R193" s="45">
        <f t="shared" si="45"/>
        <v>5.249999999999988E-2</v>
      </c>
      <c r="S193" s="46">
        <f t="shared" si="46"/>
        <v>3.8952604942653436E-2</v>
      </c>
    </row>
    <row r="194" spans="1:19" x14ac:dyDescent="0.25">
      <c r="A194" s="77">
        <v>35501</v>
      </c>
      <c r="B194">
        <v>1332</v>
      </c>
      <c r="D194">
        <v>0.01</v>
      </c>
      <c r="E194">
        <v>1412</v>
      </c>
      <c r="F194" s="67">
        <f t="shared" si="47"/>
        <v>0.59166666666666667</v>
      </c>
      <c r="G194">
        <v>1415</v>
      </c>
      <c r="H194" s="67">
        <f t="shared" si="48"/>
        <v>0.59375</v>
      </c>
      <c r="I194" s="44" t="str">
        <f t="shared" si="36"/>
        <v/>
      </c>
      <c r="J194" s="45">
        <f t="shared" si="37"/>
        <v>16.000000000000103</v>
      </c>
      <c r="K194" s="45">
        <f t="shared" si="38"/>
        <v>2.9999999999999893</v>
      </c>
      <c r="L194" s="45">
        <f t="shared" si="39"/>
        <v>1</v>
      </c>
      <c r="M194" s="54">
        <f t="shared" ca="1" si="40"/>
        <v>1332</v>
      </c>
      <c r="N194" s="45" t="str">
        <f t="shared" si="41"/>
        <v/>
      </c>
      <c r="O194" s="45">
        <f t="shared" si="42"/>
        <v>80.08000000000051</v>
      </c>
      <c r="P194" s="46">
        <f t="shared" si="43"/>
        <v>23.139544623296484</v>
      </c>
      <c r="Q194" s="45">
        <f t="shared" si="44"/>
        <v>2.9999999999999895E-2</v>
      </c>
      <c r="R194" s="45">
        <f t="shared" si="45"/>
        <v>80.110000000000511</v>
      </c>
      <c r="S194" s="46">
        <f t="shared" si="46"/>
        <v>23.169544623296485</v>
      </c>
    </row>
    <row r="195" spans="1:19" x14ac:dyDescent="0.25">
      <c r="D195">
        <v>10</v>
      </c>
      <c r="E195">
        <v>1426</v>
      </c>
      <c r="F195" s="67">
        <f t="shared" si="47"/>
        <v>0.60138888888888886</v>
      </c>
      <c r="G195">
        <v>1431</v>
      </c>
      <c r="H195" s="67">
        <f t="shared" si="48"/>
        <v>0.60486111111111118</v>
      </c>
      <c r="I195" s="44">
        <f t="shared" si="36"/>
        <v>0.60833333333333339</v>
      </c>
      <c r="J195" s="45" t="str">
        <f t="shared" si="37"/>
        <v/>
      </c>
      <c r="K195" s="45">
        <f t="shared" si="38"/>
        <v>5.0000000000001421</v>
      </c>
      <c r="L195" s="45">
        <f t="shared" si="39"/>
        <v>2</v>
      </c>
      <c r="M195" s="54">
        <f t="shared" ca="1" si="40"/>
        <v>1332</v>
      </c>
      <c r="N195" s="45">
        <f t="shared" ca="1" si="41"/>
        <v>64.000000000000085</v>
      </c>
      <c r="O195" s="45">
        <f t="shared" si="42"/>
        <v>25</v>
      </c>
      <c r="P195" s="46">
        <f t="shared" si="43"/>
        <v>3.1021051639523365</v>
      </c>
      <c r="Q195" s="45">
        <f t="shared" si="44"/>
        <v>50.000000000001421</v>
      </c>
      <c r="R195" s="45">
        <f t="shared" si="45"/>
        <v>75.000000000001421</v>
      </c>
      <c r="S195" s="46">
        <f t="shared" si="46"/>
        <v>53.102105163953759</v>
      </c>
    </row>
    <row r="196" spans="1:19" x14ac:dyDescent="0.25">
      <c r="A196" s="77">
        <v>35507</v>
      </c>
      <c r="B196">
        <v>835</v>
      </c>
      <c r="D196">
        <v>0.01</v>
      </c>
      <c r="E196">
        <v>915</v>
      </c>
      <c r="F196" s="67">
        <f t="shared" si="47"/>
        <v>0.38541666666666669</v>
      </c>
      <c r="G196">
        <v>919</v>
      </c>
      <c r="H196" s="67">
        <f t="shared" si="48"/>
        <v>0.38819444444444445</v>
      </c>
      <c r="I196" s="44" t="str">
        <f t="shared" si="36"/>
        <v/>
      </c>
      <c r="J196" s="45">
        <f t="shared" si="37"/>
        <v>70.999999999999986</v>
      </c>
      <c r="K196" s="45">
        <f t="shared" si="38"/>
        <v>3.9999999999999858</v>
      </c>
      <c r="L196" s="45">
        <f t="shared" si="39"/>
        <v>1</v>
      </c>
      <c r="M196" s="54">
        <f t="shared" ca="1" si="40"/>
        <v>835</v>
      </c>
      <c r="N196" s="45" t="str">
        <f t="shared" si="41"/>
        <v/>
      </c>
      <c r="O196" s="45">
        <f t="shared" si="42"/>
        <v>3.9049999999999994</v>
      </c>
      <c r="P196" s="46">
        <f t="shared" si="43"/>
        <v>2.7752502082226846</v>
      </c>
      <c r="Q196" s="45">
        <f t="shared" si="44"/>
        <v>3.9999999999999862E-2</v>
      </c>
      <c r="R196" s="45">
        <f t="shared" si="45"/>
        <v>3.9449999999999994</v>
      </c>
      <c r="S196" s="46">
        <f t="shared" si="46"/>
        <v>2.8152502082226847</v>
      </c>
    </row>
    <row r="197" spans="1:19" x14ac:dyDescent="0.25">
      <c r="D197">
        <v>0.1</v>
      </c>
      <c r="E197">
        <v>923</v>
      </c>
      <c r="F197" s="67">
        <f t="shared" si="47"/>
        <v>0.39097222222222222</v>
      </c>
      <c r="G197">
        <v>1030</v>
      </c>
      <c r="H197" s="67">
        <f t="shared" si="48"/>
        <v>0.4375</v>
      </c>
      <c r="I197" s="44" t="str">
        <f t="shared" si="36"/>
        <v/>
      </c>
      <c r="J197" s="45">
        <f t="shared" si="37"/>
        <v>17.000000000000021</v>
      </c>
      <c r="K197" s="45">
        <f t="shared" si="38"/>
        <v>67</v>
      </c>
      <c r="L197" s="45">
        <f t="shared" si="39"/>
        <v>2</v>
      </c>
      <c r="M197" s="54">
        <f t="shared" ca="1" si="40"/>
        <v>835</v>
      </c>
      <c r="N197" s="45" t="str">
        <f t="shared" si="41"/>
        <v/>
      </c>
      <c r="O197" s="45">
        <f t="shared" si="42"/>
        <v>425.85000000000053</v>
      </c>
      <c r="P197" s="46">
        <f t="shared" si="43"/>
        <v>136.50118379795552</v>
      </c>
      <c r="Q197" s="45">
        <f t="shared" si="44"/>
        <v>6.7</v>
      </c>
      <c r="R197" s="45">
        <f t="shared" si="45"/>
        <v>432.55000000000052</v>
      </c>
      <c r="S197" s="46">
        <f t="shared" si="46"/>
        <v>143.20118379795551</v>
      </c>
    </row>
    <row r="198" spans="1:19" x14ac:dyDescent="0.25">
      <c r="D198">
        <v>50</v>
      </c>
      <c r="E198">
        <v>1040</v>
      </c>
      <c r="F198" s="67">
        <f t="shared" si="47"/>
        <v>0.44444444444444442</v>
      </c>
      <c r="G198">
        <v>1047</v>
      </c>
      <c r="H198" s="67">
        <f t="shared" si="48"/>
        <v>0.44930555555555557</v>
      </c>
      <c r="I198" s="44" t="str">
        <f t="shared" si="36"/>
        <v/>
      </c>
      <c r="J198" s="45">
        <f t="shared" si="37"/>
        <v>44</v>
      </c>
      <c r="K198" s="45">
        <f t="shared" si="38"/>
        <v>7.0000000000000551</v>
      </c>
      <c r="L198" s="45">
        <f t="shared" si="39"/>
        <v>3</v>
      </c>
      <c r="M198" s="54">
        <f t="shared" ca="1" si="40"/>
        <v>835</v>
      </c>
      <c r="N198" s="45" t="str">
        <f t="shared" si="41"/>
        <v/>
      </c>
      <c r="O198" s="45">
        <f t="shared" si="42"/>
        <v>1100.22</v>
      </c>
      <c r="P198" s="46">
        <f t="shared" si="43"/>
        <v>258.25242768983117</v>
      </c>
      <c r="Q198" s="45">
        <f t="shared" si="44"/>
        <v>350.00000000000273</v>
      </c>
      <c r="R198" s="45">
        <f t="shared" si="45"/>
        <v>1450.2200000000028</v>
      </c>
      <c r="S198" s="46">
        <f t="shared" si="46"/>
        <v>608.25242768983389</v>
      </c>
    </row>
    <row r="199" spans="1:19" x14ac:dyDescent="0.25">
      <c r="D199">
        <v>0.01</v>
      </c>
      <c r="E199">
        <v>1059</v>
      </c>
      <c r="F199" s="67">
        <f t="shared" si="47"/>
        <v>0.45763888888888887</v>
      </c>
      <c r="G199">
        <v>1131</v>
      </c>
      <c r="H199" s="67">
        <f t="shared" si="48"/>
        <v>0.47986111111111113</v>
      </c>
      <c r="I199" s="44" t="str">
        <f t="shared" si="36"/>
        <v/>
      </c>
      <c r="J199" s="45">
        <f t="shared" si="37"/>
        <v>21.999999999999922</v>
      </c>
      <c r="K199" s="45">
        <f t="shared" si="38"/>
        <v>32.000000000000043</v>
      </c>
      <c r="L199" s="45">
        <f t="shared" si="39"/>
        <v>4</v>
      </c>
      <c r="M199" s="54">
        <f t="shared" ca="1" si="40"/>
        <v>835</v>
      </c>
      <c r="N199" s="45" t="str">
        <f t="shared" si="41"/>
        <v/>
      </c>
      <c r="O199" s="45">
        <f t="shared" si="42"/>
        <v>440.10999999999842</v>
      </c>
      <c r="P199" s="46">
        <f t="shared" si="43"/>
        <v>106.07491424398886</v>
      </c>
      <c r="Q199" s="45">
        <f t="shared" si="44"/>
        <v>0.32000000000000045</v>
      </c>
      <c r="R199" s="45">
        <f t="shared" si="45"/>
        <v>440.42999999999842</v>
      </c>
      <c r="S199" s="46">
        <f t="shared" si="46"/>
        <v>106.39491424398886</v>
      </c>
    </row>
    <row r="200" spans="1:19" x14ac:dyDescent="0.25">
      <c r="D200">
        <v>40</v>
      </c>
      <c r="E200">
        <v>1147</v>
      </c>
      <c r="F200" s="67">
        <f t="shared" si="47"/>
        <v>0.4909722222222222</v>
      </c>
      <c r="G200">
        <v>1153</v>
      </c>
      <c r="H200" s="67">
        <f t="shared" si="48"/>
        <v>0.49513888888888885</v>
      </c>
      <c r="I200" s="44" t="str">
        <f t="shared" si="36"/>
        <v/>
      </c>
      <c r="J200" s="45">
        <f t="shared" si="37"/>
        <v>22</v>
      </c>
      <c r="K200" s="45">
        <f t="shared" si="38"/>
        <v>5.9999999999999787</v>
      </c>
      <c r="L200" s="45">
        <f t="shared" si="39"/>
        <v>5</v>
      </c>
      <c r="M200" s="54">
        <f t="shared" ca="1" si="40"/>
        <v>835</v>
      </c>
      <c r="N200" s="45" t="str">
        <f t="shared" si="41"/>
        <v/>
      </c>
      <c r="O200" s="45">
        <f t="shared" si="42"/>
        <v>441.1</v>
      </c>
      <c r="P200" s="46">
        <f t="shared" si="43"/>
        <v>146.5086632016033</v>
      </c>
      <c r="Q200" s="45">
        <f t="shared" si="44"/>
        <v>239.99999999999915</v>
      </c>
      <c r="R200" s="45">
        <f t="shared" si="45"/>
        <v>681.09999999999923</v>
      </c>
      <c r="S200" s="46">
        <f t="shared" si="46"/>
        <v>386.50866320160242</v>
      </c>
    </row>
    <row r="201" spans="1:19" x14ac:dyDescent="0.25">
      <c r="D201">
        <v>0.1</v>
      </c>
      <c r="E201">
        <v>1206</v>
      </c>
      <c r="F201" s="67">
        <f t="shared" si="47"/>
        <v>0.50416666666666665</v>
      </c>
      <c r="G201">
        <v>1215</v>
      </c>
      <c r="H201" s="67">
        <f t="shared" si="48"/>
        <v>0.51041666666666663</v>
      </c>
      <c r="I201" s="44" t="str">
        <f t="shared" si="36"/>
        <v/>
      </c>
      <c r="J201" s="45">
        <f t="shared" si="37"/>
        <v>20.000000000000089</v>
      </c>
      <c r="K201" s="45">
        <f t="shared" si="38"/>
        <v>8.999999999999968</v>
      </c>
      <c r="L201" s="45">
        <f t="shared" si="39"/>
        <v>6</v>
      </c>
      <c r="M201" s="54">
        <f t="shared" ca="1" si="40"/>
        <v>835</v>
      </c>
      <c r="N201" s="45" t="str">
        <f t="shared" si="41"/>
        <v/>
      </c>
      <c r="O201" s="45">
        <f t="shared" si="42"/>
        <v>51.00000000000022</v>
      </c>
      <c r="P201" s="46">
        <f t="shared" si="43"/>
        <v>25.051040181246755</v>
      </c>
      <c r="Q201" s="45">
        <f t="shared" si="44"/>
        <v>0.8999999999999968</v>
      </c>
      <c r="R201" s="45">
        <f t="shared" si="45"/>
        <v>51.900000000000219</v>
      </c>
      <c r="S201" s="46">
        <f t="shared" si="46"/>
        <v>25.951040181246753</v>
      </c>
    </row>
    <row r="202" spans="1:19" x14ac:dyDescent="0.25">
      <c r="D202">
        <v>5</v>
      </c>
      <c r="E202">
        <v>1228</v>
      </c>
      <c r="F202" s="67">
        <f t="shared" si="47"/>
        <v>0.51944444444444449</v>
      </c>
      <c r="G202">
        <v>1235</v>
      </c>
      <c r="H202" s="67">
        <f t="shared" si="48"/>
        <v>0.52430555555555558</v>
      </c>
      <c r="I202" s="44" t="str">
        <f t="shared" si="36"/>
        <v/>
      </c>
      <c r="J202" s="45">
        <f t="shared" si="37"/>
        <v>34.000000000000043</v>
      </c>
      <c r="K202" s="45">
        <f t="shared" si="38"/>
        <v>6.9999999999999751</v>
      </c>
      <c r="L202" s="45">
        <f t="shared" si="39"/>
        <v>7</v>
      </c>
      <c r="M202" s="54">
        <f t="shared" ca="1" si="40"/>
        <v>835</v>
      </c>
      <c r="N202" s="45" t="str">
        <f t="shared" si="41"/>
        <v/>
      </c>
      <c r="O202" s="45">
        <f t="shared" si="42"/>
        <v>255.00000000000031</v>
      </c>
      <c r="P202" s="46">
        <f t="shared" si="43"/>
        <v>245.25819233439663</v>
      </c>
      <c r="Q202" s="45">
        <f t="shared" si="44"/>
        <v>34.999999999999872</v>
      </c>
      <c r="R202" s="45">
        <f t="shared" si="45"/>
        <v>290.00000000000017</v>
      </c>
      <c r="S202" s="46">
        <f t="shared" si="46"/>
        <v>280.25819233439648</v>
      </c>
    </row>
    <row r="203" spans="1:19" x14ac:dyDescent="0.25">
      <c r="D203">
        <v>10</v>
      </c>
      <c r="E203">
        <v>1239</v>
      </c>
      <c r="F203" s="67">
        <f t="shared" si="47"/>
        <v>0.52708333333333335</v>
      </c>
      <c r="G203">
        <v>1309</v>
      </c>
      <c r="H203" s="67">
        <f t="shared" si="48"/>
        <v>0.54791666666666672</v>
      </c>
      <c r="I203" s="44">
        <f t="shared" si="36"/>
        <v>0.55138888888888893</v>
      </c>
      <c r="J203" s="45" t="str">
        <f t="shared" si="37"/>
        <v/>
      </c>
      <c r="K203" s="45">
        <f t="shared" si="38"/>
        <v>30.000000000000053</v>
      </c>
      <c r="L203" s="45">
        <f t="shared" si="39"/>
        <v>8</v>
      </c>
      <c r="M203" s="54">
        <f t="shared" ca="1" si="40"/>
        <v>835</v>
      </c>
      <c r="N203" s="45">
        <f t="shared" ca="1" si="41"/>
        <v>279.00000000000006</v>
      </c>
      <c r="O203" s="45">
        <f t="shared" si="42"/>
        <v>25</v>
      </c>
      <c r="P203" s="46">
        <f t="shared" si="43"/>
        <v>3.1021051639523365</v>
      </c>
      <c r="Q203" s="45">
        <f t="shared" si="44"/>
        <v>300.00000000000051</v>
      </c>
      <c r="R203" s="45">
        <f t="shared" si="45"/>
        <v>325.00000000000051</v>
      </c>
      <c r="S203" s="46">
        <f t="shared" si="46"/>
        <v>303.10210516395284</v>
      </c>
    </row>
    <row r="204" spans="1:19" x14ac:dyDescent="0.25">
      <c r="A204" s="77">
        <v>35508</v>
      </c>
      <c r="B204">
        <v>1253</v>
      </c>
      <c r="D204">
        <v>0.01</v>
      </c>
      <c r="E204">
        <v>1357</v>
      </c>
      <c r="F204" s="67">
        <f t="shared" si="47"/>
        <v>0.58124999999999993</v>
      </c>
      <c r="G204">
        <v>1400</v>
      </c>
      <c r="H204" s="67">
        <f t="shared" si="48"/>
        <v>0.58333333333333337</v>
      </c>
      <c r="I204" s="44" t="str">
        <f t="shared" si="36"/>
        <v/>
      </c>
      <c r="J204" s="45">
        <f t="shared" si="37"/>
        <v>90</v>
      </c>
      <c r="K204" s="45">
        <f t="shared" si="38"/>
        <v>3.0000000000001492</v>
      </c>
      <c r="L204" s="45">
        <f t="shared" si="39"/>
        <v>1</v>
      </c>
      <c r="M204" s="54">
        <f t="shared" ca="1" si="40"/>
        <v>1253</v>
      </c>
      <c r="N204" s="45" t="str">
        <f t="shared" si="41"/>
        <v/>
      </c>
      <c r="O204" s="45">
        <f t="shared" si="42"/>
        <v>450.45</v>
      </c>
      <c r="P204" s="46">
        <f t="shared" si="43"/>
        <v>130.1599385060419</v>
      </c>
      <c r="Q204" s="45">
        <f t="shared" si="44"/>
        <v>3.0000000000001494E-2</v>
      </c>
      <c r="R204" s="45">
        <f t="shared" si="45"/>
        <v>450.48</v>
      </c>
      <c r="S204" s="46">
        <f t="shared" si="46"/>
        <v>130.1899385060419</v>
      </c>
    </row>
    <row r="205" spans="1:19" x14ac:dyDescent="0.25">
      <c r="D205">
        <v>10</v>
      </c>
      <c r="E205">
        <v>1409</v>
      </c>
      <c r="F205" s="67">
        <f t="shared" si="47"/>
        <v>0.58958333333333335</v>
      </c>
      <c r="G205">
        <v>1530</v>
      </c>
      <c r="H205" s="67">
        <f t="shared" si="48"/>
        <v>0.64583333333333337</v>
      </c>
      <c r="I205" s="44" t="str">
        <f t="shared" si="36"/>
        <v/>
      </c>
      <c r="J205" s="45">
        <f t="shared" si="37"/>
        <v>19.999999999999929</v>
      </c>
      <c r="K205" s="45">
        <f t="shared" si="38"/>
        <v>81.000000000000028</v>
      </c>
      <c r="L205" s="45">
        <f t="shared" si="39"/>
        <v>2</v>
      </c>
      <c r="M205" s="54">
        <f t="shared" ca="1" si="40"/>
        <v>1253</v>
      </c>
      <c r="N205" s="45" t="str">
        <f t="shared" si="41"/>
        <v/>
      </c>
      <c r="O205" s="45">
        <f t="shared" si="42"/>
        <v>1099.9999999999961</v>
      </c>
      <c r="P205" s="46">
        <f t="shared" si="43"/>
        <v>781.73009798094483</v>
      </c>
      <c r="Q205" s="45">
        <f t="shared" si="44"/>
        <v>810.00000000000023</v>
      </c>
      <c r="R205" s="45">
        <f t="shared" si="45"/>
        <v>1909.9999999999964</v>
      </c>
      <c r="S205" s="46">
        <f t="shared" si="46"/>
        <v>1591.7300979809452</v>
      </c>
    </row>
    <row r="206" spans="1:19" x14ac:dyDescent="0.25">
      <c r="D206">
        <v>100</v>
      </c>
      <c r="E206">
        <v>1335</v>
      </c>
      <c r="F206" s="67">
        <f t="shared" si="47"/>
        <v>0.56597222222222221</v>
      </c>
      <c r="G206">
        <v>1550</v>
      </c>
      <c r="H206" s="67">
        <f t="shared" si="48"/>
        <v>0.65972222222222221</v>
      </c>
      <c r="I206" s="44">
        <f t="shared" si="36"/>
        <v>0.66319444444444442</v>
      </c>
      <c r="J206" s="45" t="str">
        <f t="shared" si="37"/>
        <v/>
      </c>
      <c r="K206" s="45">
        <f t="shared" si="38"/>
        <v>135</v>
      </c>
      <c r="L206" s="45">
        <f t="shared" si="39"/>
        <v>3</v>
      </c>
      <c r="M206" s="54">
        <f t="shared" ca="1" si="40"/>
        <v>1253</v>
      </c>
      <c r="N206" s="45">
        <f t="shared" ca="1" si="41"/>
        <v>182</v>
      </c>
      <c r="O206" s="45">
        <f t="shared" si="42"/>
        <v>250</v>
      </c>
      <c r="P206" s="46">
        <f t="shared" si="43"/>
        <v>27.143420404993254</v>
      </c>
      <c r="Q206" s="45">
        <f t="shared" si="44"/>
        <v>13500</v>
      </c>
      <c r="R206" s="45">
        <f t="shared" si="45"/>
        <v>13750</v>
      </c>
      <c r="S206" s="46">
        <f t="shared" si="46"/>
        <v>13527.143420404993</v>
      </c>
    </row>
    <row r="207" spans="1:19" x14ac:dyDescent="0.25">
      <c r="A207" s="77">
        <v>35509</v>
      </c>
      <c r="B207">
        <v>809</v>
      </c>
      <c r="D207">
        <v>0.01</v>
      </c>
      <c r="E207">
        <v>950</v>
      </c>
      <c r="F207" s="67">
        <f t="shared" si="47"/>
        <v>0.40972222222222227</v>
      </c>
      <c r="G207">
        <v>955</v>
      </c>
      <c r="H207" s="67">
        <f t="shared" si="48"/>
        <v>0.41319444444444442</v>
      </c>
      <c r="I207" s="44" t="str">
        <f t="shared" si="36"/>
        <v/>
      </c>
      <c r="J207" s="45">
        <f t="shared" si="37"/>
        <v>23.000000000000078</v>
      </c>
      <c r="K207" s="45">
        <f t="shared" si="38"/>
        <v>4.9999999999999023</v>
      </c>
      <c r="L207" s="45">
        <f t="shared" si="39"/>
        <v>1</v>
      </c>
      <c r="M207" s="54">
        <f t="shared" ca="1" si="40"/>
        <v>809</v>
      </c>
      <c r="N207" s="45" t="str">
        <f t="shared" si="41"/>
        <v/>
      </c>
      <c r="O207" s="45">
        <f t="shared" si="42"/>
        <v>115.11500000000039</v>
      </c>
      <c r="P207" s="46">
        <f t="shared" si="43"/>
        <v>33.263095395988593</v>
      </c>
      <c r="Q207" s="45">
        <f t="shared" si="44"/>
        <v>4.9999999999999024E-2</v>
      </c>
      <c r="R207" s="45">
        <f t="shared" si="45"/>
        <v>115.16500000000039</v>
      </c>
      <c r="S207" s="46">
        <f t="shared" si="46"/>
        <v>33.31309539598859</v>
      </c>
    </row>
    <row r="208" spans="1:19" x14ac:dyDescent="0.25">
      <c r="D208">
        <v>10</v>
      </c>
      <c r="E208">
        <v>1003</v>
      </c>
      <c r="F208" s="67">
        <f t="shared" si="47"/>
        <v>0.41875000000000001</v>
      </c>
      <c r="G208">
        <v>1018</v>
      </c>
      <c r="H208" s="67">
        <f t="shared" si="48"/>
        <v>0.4291666666666667</v>
      </c>
      <c r="I208" s="44" t="str">
        <f t="shared" si="36"/>
        <v/>
      </c>
      <c r="J208" s="45">
        <f t="shared" si="37"/>
        <v>17.999999999999936</v>
      </c>
      <c r="K208" s="45">
        <f t="shared" si="38"/>
        <v>15.000000000000027</v>
      </c>
      <c r="L208" s="45">
        <f t="shared" si="39"/>
        <v>2</v>
      </c>
      <c r="M208" s="54">
        <f t="shared" ca="1" si="40"/>
        <v>809</v>
      </c>
      <c r="N208" s="45" t="str">
        <f t="shared" si="41"/>
        <v/>
      </c>
      <c r="O208" s="45">
        <f t="shared" si="42"/>
        <v>539.99999999999807</v>
      </c>
      <c r="P208" s="46">
        <f t="shared" si="43"/>
        <v>447.36117511980774</v>
      </c>
      <c r="Q208" s="45">
        <f t="shared" si="44"/>
        <v>150.00000000000026</v>
      </c>
      <c r="R208" s="45">
        <f t="shared" si="45"/>
        <v>689.99999999999829</v>
      </c>
      <c r="S208" s="46">
        <f t="shared" si="46"/>
        <v>597.36117511980797</v>
      </c>
    </row>
    <row r="209" spans="1:19" x14ac:dyDescent="0.25">
      <c r="D209">
        <v>50</v>
      </c>
      <c r="E209">
        <v>1021</v>
      </c>
      <c r="F209" s="67">
        <f t="shared" si="47"/>
        <v>0.43124999999999997</v>
      </c>
      <c r="G209">
        <v>1036</v>
      </c>
      <c r="H209" s="67">
        <f t="shared" si="48"/>
        <v>0.44166666666666665</v>
      </c>
      <c r="I209" s="44" t="str">
        <f t="shared" si="36"/>
        <v/>
      </c>
      <c r="J209" s="45">
        <f t="shared" si="37"/>
        <v>18.000000000000014</v>
      </c>
      <c r="K209" s="45">
        <f t="shared" si="38"/>
        <v>15.000000000000027</v>
      </c>
      <c r="L209" s="45">
        <f t="shared" si="39"/>
        <v>3</v>
      </c>
      <c r="M209" s="54">
        <f t="shared" ca="1" si="40"/>
        <v>809</v>
      </c>
      <c r="N209" s="45" t="str">
        <f t="shared" si="41"/>
        <v/>
      </c>
      <c r="O209" s="45">
        <f t="shared" si="42"/>
        <v>1350.0000000000011</v>
      </c>
      <c r="P209" s="46">
        <f t="shared" si="43"/>
        <v>1298.4255555323889</v>
      </c>
      <c r="Q209" s="45">
        <f t="shared" si="44"/>
        <v>750.00000000000136</v>
      </c>
      <c r="R209" s="45">
        <f t="shared" si="45"/>
        <v>2100.0000000000027</v>
      </c>
      <c r="S209" s="46">
        <f t="shared" si="46"/>
        <v>2048.4255555323903</v>
      </c>
    </row>
    <row r="210" spans="1:19" x14ac:dyDescent="0.25">
      <c r="D210">
        <v>100</v>
      </c>
      <c r="E210">
        <v>1039</v>
      </c>
      <c r="F210" s="67">
        <f t="shared" si="47"/>
        <v>0.44375000000000003</v>
      </c>
      <c r="G210">
        <v>1054</v>
      </c>
      <c r="H210" s="67">
        <f t="shared" si="48"/>
        <v>0.45416666666666666</v>
      </c>
      <c r="I210" s="44" t="str">
        <f t="shared" ref="I210:I228" si="49">IF(OR(A211&lt;&gt;"",D211=""),H210+TIME(0,5,0),"")</f>
        <v/>
      </c>
      <c r="J210" s="45">
        <f t="shared" ref="J210:J228" si="50">IF(AND(OR(AND(A210&lt;&gt;"",A211=""),AND(A210="",A211="")),D211&lt;&gt;""),(H211-H210)*1440,"")</f>
        <v>15.000000000000027</v>
      </c>
      <c r="K210" s="45">
        <f t="shared" ref="K210:K228" si="51">(H210-F210)*1440</f>
        <v>14.999999999999947</v>
      </c>
      <c r="L210" s="45">
        <f t="shared" ref="L210:L228" si="52">IF(A210&lt;&gt;"",1,L209+1)</f>
        <v>4</v>
      </c>
      <c r="M210" s="54">
        <f t="shared" ref="M210:M228" ca="1" si="53">OFFSET(B210,-L210+1,0)</f>
        <v>809</v>
      </c>
      <c r="N210" s="45" t="str">
        <f t="shared" ref="N210:N228" si="54">IF(I210&lt;&gt;"",(I210-VALUE(CONCATENATE(LEFT(M210,LEN(M210)-2),":",RIGHT(M210,2))))*1440,"")</f>
        <v/>
      </c>
      <c r="O210" s="45">
        <f t="shared" ref="O210:O228" si="55">IF(J210&lt;&gt;"",(D210+D211)*J210/2,D210*5/2)</f>
        <v>1875.0000000000034</v>
      </c>
      <c r="P210" s="46">
        <f t="shared" ref="P210:P228" si="56">IF(J210&lt;&gt;"",(D211-D210)*J210/LN((D211+0.000001)/(D210+0.000001)),-5*(D210-0.000001)/(LN(1/D210)-13.8155))</f>
        <v>1849.7276119889591</v>
      </c>
      <c r="Q210" s="45">
        <f t="shared" ref="Q210:Q228" si="57">(D210*K210)</f>
        <v>1499.9999999999948</v>
      </c>
      <c r="R210" s="45">
        <f t="shared" ref="R210:R228" si="58">O210+Q210</f>
        <v>3374.9999999999982</v>
      </c>
      <c r="S210" s="46">
        <f t="shared" ref="S210:S228" si="59">P210+Q210</f>
        <v>3349.7276119889539</v>
      </c>
    </row>
    <row r="211" spans="1:19" x14ac:dyDescent="0.25">
      <c r="D211">
        <v>150</v>
      </c>
      <c r="F211" s="66">
        <v>0.45555555555555555</v>
      </c>
      <c r="H211" s="67">
        <v>0.46458333333333335</v>
      </c>
      <c r="I211" s="44">
        <f t="shared" si="49"/>
        <v>0.46805555555555556</v>
      </c>
      <c r="J211" s="45" t="str">
        <f t="shared" si="50"/>
        <v/>
      </c>
      <c r="K211" s="45">
        <f t="shared" si="51"/>
        <v>13.000000000000034</v>
      </c>
      <c r="L211" s="45">
        <f t="shared" si="52"/>
        <v>5</v>
      </c>
      <c r="M211" s="54">
        <f t="shared" ca="1" si="53"/>
        <v>809</v>
      </c>
      <c r="N211" s="45">
        <f t="shared" ca="1" si="54"/>
        <v>184.99999999999997</v>
      </c>
      <c r="O211" s="45">
        <f t="shared" si="55"/>
        <v>375</v>
      </c>
      <c r="P211" s="46">
        <f t="shared" si="56"/>
        <v>39.838234628813851</v>
      </c>
      <c r="Q211" s="45">
        <f t="shared" si="57"/>
        <v>1950.000000000005</v>
      </c>
      <c r="R211" s="45">
        <f t="shared" si="58"/>
        <v>2325.000000000005</v>
      </c>
      <c r="S211" s="46">
        <f t="shared" si="59"/>
        <v>1989.8382346288188</v>
      </c>
    </row>
    <row r="212" spans="1:19" x14ac:dyDescent="0.25">
      <c r="A212" s="77">
        <v>35510</v>
      </c>
      <c r="B212">
        <v>1008</v>
      </c>
      <c r="D212">
        <v>0.01</v>
      </c>
      <c r="F212" s="66">
        <v>0.45277777777777778</v>
      </c>
      <c r="H212" s="67">
        <v>0.4548611111111111</v>
      </c>
      <c r="I212" s="44" t="str">
        <f t="shared" si="49"/>
        <v/>
      </c>
      <c r="J212" s="45">
        <f t="shared" si="50"/>
        <v>55.000000000000043</v>
      </c>
      <c r="K212" s="45">
        <f t="shared" si="51"/>
        <v>2.9999999999999893</v>
      </c>
      <c r="L212" s="45">
        <f t="shared" si="52"/>
        <v>1</v>
      </c>
      <c r="M212" s="54">
        <f t="shared" ca="1" si="53"/>
        <v>1008</v>
      </c>
      <c r="N212" s="45" t="str">
        <f t="shared" si="54"/>
        <v/>
      </c>
      <c r="O212" s="45">
        <f t="shared" si="55"/>
        <v>3.0250000000000026</v>
      </c>
      <c r="P212" s="46">
        <f t="shared" si="56"/>
        <v>2.1498417105950396</v>
      </c>
      <c r="Q212" s="45">
        <f t="shared" si="57"/>
        <v>2.9999999999999895E-2</v>
      </c>
      <c r="R212" s="45">
        <f t="shared" si="58"/>
        <v>3.0550000000000024</v>
      </c>
      <c r="S212" s="46">
        <f t="shared" si="59"/>
        <v>2.1798417105950394</v>
      </c>
    </row>
    <row r="213" spans="1:19" x14ac:dyDescent="0.25">
      <c r="D213">
        <v>0.1</v>
      </c>
      <c r="F213" s="66">
        <v>0.45833333333333331</v>
      </c>
      <c r="H213" s="67">
        <v>0.49305555555555558</v>
      </c>
      <c r="I213" s="44" t="str">
        <f t="shared" si="49"/>
        <v/>
      </c>
      <c r="J213" s="45">
        <f t="shared" si="50"/>
        <v>26.000000000000068</v>
      </c>
      <c r="K213" s="45">
        <f t="shared" si="51"/>
        <v>50.000000000000064</v>
      </c>
      <c r="L213" s="45">
        <f t="shared" si="52"/>
        <v>2</v>
      </c>
      <c r="M213" s="54">
        <f t="shared" ca="1" si="53"/>
        <v>1008</v>
      </c>
      <c r="N213" s="45" t="str">
        <f t="shared" si="54"/>
        <v/>
      </c>
      <c r="O213" s="45">
        <f t="shared" si="55"/>
        <v>1301.3000000000034</v>
      </c>
      <c r="P213" s="46">
        <f t="shared" si="56"/>
        <v>376.01270621892547</v>
      </c>
      <c r="Q213" s="45">
        <f t="shared" si="57"/>
        <v>5.0000000000000071</v>
      </c>
      <c r="R213" s="45">
        <f t="shared" si="58"/>
        <v>1306.3000000000034</v>
      </c>
      <c r="S213" s="46">
        <f t="shared" si="59"/>
        <v>381.01270621892547</v>
      </c>
    </row>
    <row r="214" spans="1:19" x14ac:dyDescent="0.25">
      <c r="D214">
        <v>100</v>
      </c>
      <c r="E214">
        <v>1158</v>
      </c>
      <c r="F214" s="67">
        <f t="shared" ref="F214:F228" si="60">VALUE(CONCATENATE(LEFT(E214,LEN(E214)-2),":",RIGHT(E214,2)))</f>
        <v>0.49861111111111112</v>
      </c>
      <c r="G214">
        <v>1216</v>
      </c>
      <c r="H214" s="67">
        <f t="shared" ref="H214:H228" si="61">VALUE(CONCATENATE(LEFT(G214,LEN(G214)-2),":",RIGHT(G214,2)))</f>
        <v>0.51111111111111118</v>
      </c>
      <c r="I214" s="44">
        <f t="shared" si="49"/>
        <v>0.51458333333333339</v>
      </c>
      <c r="J214" s="45" t="str">
        <f t="shared" si="50"/>
        <v/>
      </c>
      <c r="K214" s="45">
        <f t="shared" si="51"/>
        <v>18.000000000000096</v>
      </c>
      <c r="L214" s="45">
        <f t="shared" si="52"/>
        <v>3</v>
      </c>
      <c r="M214" s="54">
        <f t="shared" ca="1" si="53"/>
        <v>1008</v>
      </c>
      <c r="N214" s="45">
        <f t="shared" ca="1" si="54"/>
        <v>133.00000000000009</v>
      </c>
      <c r="O214" s="45">
        <f t="shared" si="55"/>
        <v>250</v>
      </c>
      <c r="P214" s="46">
        <f t="shared" si="56"/>
        <v>27.143420404993254</v>
      </c>
      <c r="Q214" s="45">
        <f t="shared" si="57"/>
        <v>1800.0000000000095</v>
      </c>
      <c r="R214" s="45">
        <f t="shared" si="58"/>
        <v>2050.0000000000095</v>
      </c>
      <c r="S214" s="46">
        <f t="shared" si="59"/>
        <v>1827.1434204050029</v>
      </c>
    </row>
    <row r="215" spans="1:19" x14ac:dyDescent="0.25">
      <c r="A215" s="77">
        <v>35515</v>
      </c>
      <c r="B215">
        <v>1317</v>
      </c>
      <c r="D215">
        <v>0.01</v>
      </c>
      <c r="E215">
        <v>1354</v>
      </c>
      <c r="F215" s="67">
        <f t="shared" si="60"/>
        <v>0.57916666666666672</v>
      </c>
      <c r="G215">
        <v>1355</v>
      </c>
      <c r="H215" s="67">
        <f t="shared" si="61"/>
        <v>0.57986111111111105</v>
      </c>
      <c r="I215" s="44" t="str">
        <f t="shared" si="49"/>
        <v/>
      </c>
      <c r="J215" s="45">
        <f t="shared" si="50"/>
        <v>132.00000000000017</v>
      </c>
      <c r="K215" s="45">
        <f t="shared" si="51"/>
        <v>0.99999999999983658</v>
      </c>
      <c r="L215" s="45">
        <f t="shared" si="52"/>
        <v>1</v>
      </c>
      <c r="M215" s="54">
        <f t="shared" ca="1" si="53"/>
        <v>1317</v>
      </c>
      <c r="N215" s="45" t="str">
        <f t="shared" si="54"/>
        <v/>
      </c>
      <c r="O215" s="45">
        <f t="shared" si="55"/>
        <v>1980.6600000000026</v>
      </c>
      <c r="P215" s="46">
        <f t="shared" si="56"/>
        <v>494.44762463867715</v>
      </c>
      <c r="Q215" s="45">
        <f t="shared" si="57"/>
        <v>9.9999999999983661E-3</v>
      </c>
      <c r="R215" s="45">
        <f t="shared" si="58"/>
        <v>1980.6700000000026</v>
      </c>
      <c r="S215" s="46">
        <f t="shared" si="59"/>
        <v>494.45762463867715</v>
      </c>
    </row>
    <row r="216" spans="1:19" x14ac:dyDescent="0.25">
      <c r="D216">
        <v>30</v>
      </c>
      <c r="E216">
        <v>1405</v>
      </c>
      <c r="F216" s="67">
        <f t="shared" si="60"/>
        <v>0.58680555555555558</v>
      </c>
      <c r="G216">
        <v>1607</v>
      </c>
      <c r="H216" s="67">
        <f t="shared" si="61"/>
        <v>0.67152777777777783</v>
      </c>
      <c r="I216" s="44">
        <f t="shared" si="49"/>
        <v>0.67500000000000004</v>
      </c>
      <c r="J216" s="45" t="str">
        <f t="shared" si="50"/>
        <v/>
      </c>
      <c r="K216" s="45">
        <f t="shared" si="51"/>
        <v>122.00000000000004</v>
      </c>
      <c r="L216" s="45">
        <f t="shared" si="52"/>
        <v>2</v>
      </c>
      <c r="M216" s="54">
        <f t="shared" ca="1" si="53"/>
        <v>1317</v>
      </c>
      <c r="N216" s="45">
        <f t="shared" ca="1" si="54"/>
        <v>175.00000000000003</v>
      </c>
      <c r="O216" s="45">
        <f t="shared" si="55"/>
        <v>75</v>
      </c>
      <c r="P216" s="46">
        <f t="shared" si="56"/>
        <v>8.7124720656220607</v>
      </c>
      <c r="Q216" s="45">
        <f t="shared" si="57"/>
        <v>3660.0000000000014</v>
      </c>
      <c r="R216" s="45">
        <f t="shared" si="58"/>
        <v>3735.0000000000014</v>
      </c>
      <c r="S216" s="46">
        <f t="shared" si="59"/>
        <v>3668.7124720656234</v>
      </c>
    </row>
    <row r="217" spans="1:19" x14ac:dyDescent="0.25">
      <c r="A217" s="77">
        <v>35516</v>
      </c>
      <c r="B217">
        <v>1309</v>
      </c>
      <c r="D217">
        <v>1.2E-2</v>
      </c>
      <c r="E217">
        <v>1344</v>
      </c>
      <c r="F217" s="67">
        <f t="shared" si="60"/>
        <v>0.57222222222222219</v>
      </c>
      <c r="G217">
        <v>1346</v>
      </c>
      <c r="H217" s="67">
        <f t="shared" si="61"/>
        <v>0.57361111111111118</v>
      </c>
      <c r="I217" s="44" t="str">
        <f t="shared" si="49"/>
        <v/>
      </c>
      <c r="J217" s="45">
        <f t="shared" si="50"/>
        <v>147.99999999999994</v>
      </c>
      <c r="K217" s="45">
        <f t="shared" si="51"/>
        <v>2.0000000000001528</v>
      </c>
      <c r="L217" s="45">
        <f t="shared" si="52"/>
        <v>1</v>
      </c>
      <c r="M217" s="54">
        <f t="shared" ca="1" si="53"/>
        <v>1309</v>
      </c>
      <c r="N217" s="45" t="str">
        <f t="shared" si="54"/>
        <v/>
      </c>
      <c r="O217" s="45">
        <f t="shared" si="55"/>
        <v>2220.887999999999</v>
      </c>
      <c r="P217" s="46">
        <f t="shared" si="56"/>
        <v>567.26037201993688</v>
      </c>
      <c r="Q217" s="45">
        <f t="shared" si="57"/>
        <v>2.4000000000001832E-2</v>
      </c>
      <c r="R217" s="45">
        <f t="shared" si="58"/>
        <v>2220.9119999999989</v>
      </c>
      <c r="S217" s="46">
        <f t="shared" si="59"/>
        <v>567.28437201993688</v>
      </c>
    </row>
    <row r="218" spans="1:19" x14ac:dyDescent="0.25">
      <c r="D218">
        <v>30</v>
      </c>
      <c r="E218">
        <v>1356</v>
      </c>
      <c r="F218" s="67">
        <f t="shared" si="60"/>
        <v>0.5805555555555556</v>
      </c>
      <c r="G218">
        <v>1614</v>
      </c>
      <c r="H218" s="67">
        <f t="shared" si="61"/>
        <v>0.67638888888888893</v>
      </c>
      <c r="I218" s="44">
        <f t="shared" si="49"/>
        <v>0.67986111111111114</v>
      </c>
      <c r="J218" s="45" t="str">
        <f t="shared" si="50"/>
        <v/>
      </c>
      <c r="K218" s="45">
        <f t="shared" si="51"/>
        <v>138</v>
      </c>
      <c r="L218" s="45">
        <f t="shared" si="52"/>
        <v>2</v>
      </c>
      <c r="M218" s="54">
        <f t="shared" ca="1" si="53"/>
        <v>1309</v>
      </c>
      <c r="N218" s="45">
        <f t="shared" ca="1" si="54"/>
        <v>189.99999999999997</v>
      </c>
      <c r="O218" s="45">
        <f t="shared" si="55"/>
        <v>75</v>
      </c>
      <c r="P218" s="46">
        <f t="shared" si="56"/>
        <v>8.7124720656220607</v>
      </c>
      <c r="Q218" s="45">
        <f t="shared" si="57"/>
        <v>4140</v>
      </c>
      <c r="R218" s="45">
        <f t="shared" si="58"/>
        <v>4215</v>
      </c>
      <c r="S218" s="46">
        <f t="shared" si="59"/>
        <v>4148.712472065622</v>
      </c>
    </row>
    <row r="219" spans="1:19" x14ac:dyDescent="0.25">
      <c r="A219" s="77">
        <v>35517</v>
      </c>
      <c r="B219">
        <v>1037</v>
      </c>
      <c r="D219">
        <v>0.01</v>
      </c>
      <c r="E219">
        <v>1121</v>
      </c>
      <c r="F219" s="67">
        <f t="shared" si="60"/>
        <v>0.47291666666666665</v>
      </c>
      <c r="G219">
        <v>1123</v>
      </c>
      <c r="H219" s="67">
        <f t="shared" si="61"/>
        <v>0.47430555555555554</v>
      </c>
      <c r="I219" s="44" t="str">
        <f t="shared" si="49"/>
        <v/>
      </c>
      <c r="J219" s="45">
        <f t="shared" si="50"/>
        <v>149.99999999999994</v>
      </c>
      <c r="K219" s="45">
        <f t="shared" si="51"/>
        <v>1.9999999999999929</v>
      </c>
      <c r="L219" s="45">
        <f t="shared" si="52"/>
        <v>1</v>
      </c>
      <c r="M219" s="54">
        <f t="shared" ca="1" si="53"/>
        <v>1037</v>
      </c>
      <c r="N219" s="45" t="str">
        <f t="shared" si="54"/>
        <v/>
      </c>
      <c r="O219" s="45">
        <f t="shared" si="55"/>
        <v>7500.7499999999973</v>
      </c>
      <c r="P219" s="46">
        <f t="shared" si="56"/>
        <v>1628.4591248247211</v>
      </c>
      <c r="Q219" s="45">
        <f t="shared" si="57"/>
        <v>1.9999999999999931E-2</v>
      </c>
      <c r="R219" s="45">
        <f t="shared" si="58"/>
        <v>7500.7699999999977</v>
      </c>
      <c r="S219" s="46">
        <f t="shared" si="59"/>
        <v>1628.4791248247211</v>
      </c>
    </row>
    <row r="220" spans="1:19" x14ac:dyDescent="0.25">
      <c r="D220">
        <v>100</v>
      </c>
      <c r="E220">
        <v>1140</v>
      </c>
      <c r="F220" s="67">
        <f t="shared" si="60"/>
        <v>0.4861111111111111</v>
      </c>
      <c r="G220">
        <v>1353</v>
      </c>
      <c r="H220" s="67">
        <f t="shared" si="61"/>
        <v>0.57847222222222217</v>
      </c>
      <c r="I220" s="44">
        <f t="shared" si="49"/>
        <v>0.58194444444444438</v>
      </c>
      <c r="J220" s="45" t="str">
        <f t="shared" si="50"/>
        <v/>
      </c>
      <c r="K220" s="45">
        <f t="shared" si="51"/>
        <v>132.99999999999991</v>
      </c>
      <c r="L220" s="45">
        <f t="shared" si="52"/>
        <v>2</v>
      </c>
      <c r="M220" s="54">
        <f t="shared" ca="1" si="53"/>
        <v>1037</v>
      </c>
      <c r="N220" s="45">
        <f t="shared" ca="1" si="54"/>
        <v>200.99999999999986</v>
      </c>
      <c r="O220" s="45">
        <f t="shared" si="55"/>
        <v>250</v>
      </c>
      <c r="P220" s="46">
        <f t="shared" si="56"/>
        <v>27.143420404993254</v>
      </c>
      <c r="Q220" s="45">
        <f t="shared" si="57"/>
        <v>13299.999999999991</v>
      </c>
      <c r="R220" s="45">
        <f t="shared" si="58"/>
        <v>13549.999999999991</v>
      </c>
      <c r="S220" s="46">
        <f t="shared" si="59"/>
        <v>13327.143420404984</v>
      </c>
    </row>
    <row r="221" spans="1:19" x14ac:dyDescent="0.25">
      <c r="A221" s="77">
        <v>35520</v>
      </c>
      <c r="B221">
        <v>1533</v>
      </c>
      <c r="D221">
        <v>1.2E-2</v>
      </c>
      <c r="E221">
        <v>1618</v>
      </c>
      <c r="F221" s="67">
        <f t="shared" si="60"/>
        <v>0.6791666666666667</v>
      </c>
      <c r="G221">
        <v>1621</v>
      </c>
      <c r="H221" s="67">
        <f t="shared" si="61"/>
        <v>0.68125000000000002</v>
      </c>
      <c r="I221" s="44" t="str">
        <f t="shared" si="49"/>
        <v/>
      </c>
      <c r="J221" s="45">
        <f t="shared" si="50"/>
        <v>15.000000000000107</v>
      </c>
      <c r="K221" s="45">
        <f t="shared" si="51"/>
        <v>2.9999999999999893</v>
      </c>
      <c r="L221" s="45">
        <f t="shared" si="52"/>
        <v>1</v>
      </c>
      <c r="M221" s="54">
        <f t="shared" ca="1" si="53"/>
        <v>1533</v>
      </c>
      <c r="N221" s="45" t="str">
        <f t="shared" si="54"/>
        <v/>
      </c>
      <c r="O221" s="45">
        <f t="shared" si="55"/>
        <v>3.8400000000000274</v>
      </c>
      <c r="P221" s="46">
        <f t="shared" si="56"/>
        <v>1.9626663753659688</v>
      </c>
      <c r="Q221" s="45">
        <f t="shared" si="57"/>
        <v>3.5999999999999872E-2</v>
      </c>
      <c r="R221" s="45">
        <f t="shared" si="58"/>
        <v>3.8760000000000274</v>
      </c>
      <c r="S221" s="46">
        <f t="shared" si="59"/>
        <v>1.9986663753659686</v>
      </c>
    </row>
    <row r="222" spans="1:19" x14ac:dyDescent="0.25">
      <c r="D222">
        <v>0.5</v>
      </c>
      <c r="E222">
        <v>1626</v>
      </c>
      <c r="F222" s="67">
        <f t="shared" si="60"/>
        <v>0.68472222222222223</v>
      </c>
      <c r="G222">
        <v>1636</v>
      </c>
      <c r="H222" s="67">
        <f t="shared" si="61"/>
        <v>0.69166666666666676</v>
      </c>
      <c r="I222" s="44" t="str">
        <f t="shared" si="49"/>
        <v/>
      </c>
      <c r="J222" s="45">
        <f t="shared" si="50"/>
        <v>82.999999999999858</v>
      </c>
      <c r="K222" s="45">
        <f t="shared" si="51"/>
        <v>10.000000000000124</v>
      </c>
      <c r="L222" s="45">
        <f t="shared" si="52"/>
        <v>2</v>
      </c>
      <c r="M222" s="54">
        <f t="shared" ca="1" si="53"/>
        <v>1533</v>
      </c>
      <c r="N222" s="45" t="str">
        <f t="shared" si="54"/>
        <v/>
      </c>
      <c r="O222" s="45">
        <f t="shared" si="55"/>
        <v>20.749999999999964</v>
      </c>
      <c r="P222" s="46">
        <f t="shared" si="56"/>
        <v>3.1625395884392886</v>
      </c>
      <c r="Q222" s="45">
        <f t="shared" si="57"/>
        <v>5.0000000000000622</v>
      </c>
      <c r="R222" s="45">
        <f t="shared" si="58"/>
        <v>25.750000000000028</v>
      </c>
      <c r="S222" s="46">
        <f t="shared" si="59"/>
        <v>8.1625395884393512</v>
      </c>
    </row>
    <row r="223" spans="1:19" x14ac:dyDescent="0.25">
      <c r="D223">
        <v>0</v>
      </c>
      <c r="E223">
        <v>1637</v>
      </c>
      <c r="F223" s="67">
        <f t="shared" si="60"/>
        <v>0.69236111111111109</v>
      </c>
      <c r="G223">
        <v>1759</v>
      </c>
      <c r="H223" s="67">
        <f t="shared" si="61"/>
        <v>0.74930555555555556</v>
      </c>
      <c r="I223" s="44" t="str">
        <f t="shared" si="49"/>
        <v/>
      </c>
      <c r="J223" s="45">
        <f t="shared" si="50"/>
        <v>95.999999999999972</v>
      </c>
      <c r="K223" s="45">
        <f t="shared" si="51"/>
        <v>82.000000000000028</v>
      </c>
      <c r="L223" s="45">
        <f t="shared" si="52"/>
        <v>3</v>
      </c>
      <c r="M223" s="54">
        <f t="shared" ca="1" si="53"/>
        <v>1533</v>
      </c>
      <c r="N223" s="45" t="str">
        <f t="shared" si="54"/>
        <v/>
      </c>
      <c r="O223" s="45">
        <f t="shared" si="55"/>
        <v>0.47999999999999987</v>
      </c>
      <c r="P223" s="46">
        <f t="shared" si="56"/>
        <v>0.10422954405546365</v>
      </c>
      <c r="Q223" s="45">
        <f t="shared" si="57"/>
        <v>0</v>
      </c>
      <c r="R223" s="45">
        <f t="shared" si="58"/>
        <v>0.47999999999999987</v>
      </c>
      <c r="S223" s="46">
        <f t="shared" si="59"/>
        <v>0.10422954405546365</v>
      </c>
    </row>
    <row r="224" spans="1:19" x14ac:dyDescent="0.25">
      <c r="D224">
        <v>0.01</v>
      </c>
      <c r="E224">
        <v>1926</v>
      </c>
      <c r="F224" s="67">
        <f t="shared" si="60"/>
        <v>0.80972222222222223</v>
      </c>
      <c r="G224">
        <v>1935</v>
      </c>
      <c r="H224" s="67">
        <f t="shared" si="61"/>
        <v>0.81597222222222221</v>
      </c>
      <c r="I224" s="44" t="str">
        <f t="shared" si="49"/>
        <v/>
      </c>
      <c r="J224" s="45">
        <f t="shared" si="50"/>
        <v>18.999999999999932</v>
      </c>
      <c r="K224" s="45">
        <f t="shared" si="51"/>
        <v>8.999999999999968</v>
      </c>
      <c r="L224" s="45">
        <f t="shared" si="52"/>
        <v>4</v>
      </c>
      <c r="M224" s="54">
        <f t="shared" ca="1" si="53"/>
        <v>1533</v>
      </c>
      <c r="N224" s="45" t="str">
        <f t="shared" si="54"/>
        <v/>
      </c>
      <c r="O224" s="45">
        <f t="shared" si="55"/>
        <v>5.7949999999999795</v>
      </c>
      <c r="P224" s="46">
        <f t="shared" si="56"/>
        <v>2.737988718709103</v>
      </c>
      <c r="Q224" s="45">
        <f t="shared" si="57"/>
        <v>8.9999999999999677E-2</v>
      </c>
      <c r="R224" s="45">
        <f t="shared" si="58"/>
        <v>5.8849999999999794</v>
      </c>
      <c r="S224" s="46">
        <f t="shared" si="59"/>
        <v>2.8279887187091028</v>
      </c>
    </row>
    <row r="225" spans="4:19" x14ac:dyDescent="0.25">
      <c r="D225">
        <v>0.6</v>
      </c>
      <c r="E225">
        <v>1949</v>
      </c>
      <c r="F225" s="67">
        <f t="shared" si="60"/>
        <v>0.8256944444444444</v>
      </c>
      <c r="G225">
        <v>1954</v>
      </c>
      <c r="H225" s="67">
        <f t="shared" si="61"/>
        <v>0.82916666666666661</v>
      </c>
      <c r="I225" s="44" t="str">
        <f t="shared" si="49"/>
        <v/>
      </c>
      <c r="J225" s="45">
        <f t="shared" si="50"/>
        <v>21.000000000000085</v>
      </c>
      <c r="K225" s="45">
        <f t="shared" si="51"/>
        <v>4.9999999999999822</v>
      </c>
      <c r="L225" s="45">
        <f t="shared" si="52"/>
        <v>5</v>
      </c>
      <c r="M225" s="54">
        <f t="shared" ca="1" si="53"/>
        <v>1533</v>
      </c>
      <c r="N225" s="45" t="str">
        <f t="shared" si="54"/>
        <v/>
      </c>
      <c r="O225" s="45">
        <f t="shared" si="55"/>
        <v>6.3000000000000256</v>
      </c>
      <c r="P225" s="46">
        <f t="shared" si="56"/>
        <v>0.94703470874558049</v>
      </c>
      <c r="Q225" s="45">
        <f t="shared" si="57"/>
        <v>2.9999999999999893</v>
      </c>
      <c r="R225" s="45">
        <f t="shared" si="58"/>
        <v>9.3000000000000149</v>
      </c>
      <c r="S225" s="46">
        <f t="shared" si="59"/>
        <v>3.9470347087455697</v>
      </c>
    </row>
    <row r="226" spans="4:19" x14ac:dyDescent="0.25">
      <c r="D226">
        <v>0</v>
      </c>
      <c r="E226">
        <v>2000</v>
      </c>
      <c r="F226" s="67">
        <f t="shared" si="60"/>
        <v>0.83333333333333337</v>
      </c>
      <c r="G226">
        <v>2015</v>
      </c>
      <c r="H226" s="67">
        <f t="shared" si="61"/>
        <v>0.84375</v>
      </c>
      <c r="I226" s="44" t="str">
        <f t="shared" si="49"/>
        <v/>
      </c>
      <c r="J226" s="45">
        <f t="shared" si="50"/>
        <v>18.000000000000096</v>
      </c>
      <c r="K226" s="45">
        <f t="shared" si="51"/>
        <v>14.999999999999947</v>
      </c>
      <c r="L226" s="45">
        <f t="shared" si="52"/>
        <v>6</v>
      </c>
      <c r="M226" s="54">
        <f t="shared" ca="1" si="53"/>
        <v>1533</v>
      </c>
      <c r="N226" s="45" t="str">
        <f t="shared" si="54"/>
        <v/>
      </c>
      <c r="O226" s="45">
        <f t="shared" si="55"/>
        <v>9.0000000000000482E-2</v>
      </c>
      <c r="P226" s="46">
        <f t="shared" si="56"/>
        <v>1.9543039510399547E-2</v>
      </c>
      <c r="Q226" s="45">
        <f t="shared" si="57"/>
        <v>0</v>
      </c>
      <c r="R226" s="45">
        <f t="shared" si="58"/>
        <v>9.0000000000000482E-2</v>
      </c>
      <c r="S226" s="46">
        <f t="shared" si="59"/>
        <v>1.9543039510399547E-2</v>
      </c>
    </row>
    <row r="227" spans="4:19" x14ac:dyDescent="0.25">
      <c r="D227">
        <v>0.01</v>
      </c>
      <c r="E227">
        <v>2030</v>
      </c>
      <c r="F227" s="67">
        <f t="shared" si="60"/>
        <v>0.85416666666666663</v>
      </c>
      <c r="G227">
        <v>2033</v>
      </c>
      <c r="H227" s="67">
        <f t="shared" si="61"/>
        <v>0.85625000000000007</v>
      </c>
      <c r="I227" s="44" t="str">
        <f t="shared" si="49"/>
        <v/>
      </c>
      <c r="J227" s="45">
        <f t="shared" si="50"/>
        <v>21.999999999999922</v>
      </c>
      <c r="K227" s="45">
        <f t="shared" si="51"/>
        <v>3.0000000000001492</v>
      </c>
      <c r="L227" s="45">
        <f t="shared" si="52"/>
        <v>7</v>
      </c>
      <c r="M227" s="54">
        <f t="shared" ca="1" si="53"/>
        <v>1533</v>
      </c>
      <c r="N227" s="45" t="str">
        <f t="shared" si="54"/>
        <v/>
      </c>
      <c r="O227" s="45">
        <f t="shared" si="55"/>
        <v>1100.109999999996</v>
      </c>
      <c r="P227" s="46">
        <f t="shared" si="56"/>
        <v>238.84067164095836</v>
      </c>
      <c r="Q227" s="45">
        <f t="shared" si="57"/>
        <v>3.0000000000001494E-2</v>
      </c>
      <c r="R227" s="45">
        <f t="shared" si="58"/>
        <v>1100.139999999996</v>
      </c>
      <c r="S227" s="46">
        <f t="shared" si="59"/>
        <v>238.87067164095836</v>
      </c>
    </row>
    <row r="228" spans="4:19" x14ac:dyDescent="0.25">
      <c r="D228">
        <v>100</v>
      </c>
      <c r="E228">
        <v>2051</v>
      </c>
      <c r="F228" s="67">
        <f t="shared" si="60"/>
        <v>0.86875000000000002</v>
      </c>
      <c r="G228">
        <v>2055</v>
      </c>
      <c r="H228" s="67">
        <f t="shared" si="61"/>
        <v>0.87152777777777779</v>
      </c>
      <c r="I228" s="44">
        <f t="shared" si="49"/>
        <v>0.875</v>
      </c>
      <c r="J228" s="45" t="str">
        <f t="shared" si="50"/>
        <v/>
      </c>
      <c r="K228" s="45">
        <f t="shared" si="51"/>
        <v>3.9999999999999858</v>
      </c>
      <c r="L228" s="45">
        <f t="shared" si="52"/>
        <v>8</v>
      </c>
      <c r="M228" s="54">
        <f t="shared" ca="1" si="53"/>
        <v>1533</v>
      </c>
      <c r="N228" s="45">
        <f t="shared" ca="1" si="54"/>
        <v>326.99999999999994</v>
      </c>
      <c r="O228" s="45">
        <f t="shared" si="55"/>
        <v>250</v>
      </c>
      <c r="P228" s="46">
        <f t="shared" si="56"/>
        <v>27.143420404993254</v>
      </c>
      <c r="Q228" s="45">
        <f t="shared" si="57"/>
        <v>399.99999999999858</v>
      </c>
      <c r="R228" s="45">
        <f t="shared" si="58"/>
        <v>649.99999999999864</v>
      </c>
      <c r="S228" s="46">
        <f t="shared" si="59"/>
        <v>427.14342040499184</v>
      </c>
    </row>
  </sheetData>
  <conditionalFormatting sqref="I2:N228">
    <cfRule type="cellIs" dxfId="7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C5974-87DC-4904-94A7-0F9ACA900F27}">
  <sheetPr codeName="Sheet16"/>
  <dimension ref="A1:S159"/>
  <sheetViews>
    <sheetView topLeftCell="A86" workbookViewId="0">
      <selection activeCell="S159" sqref="S159"/>
    </sheetView>
  </sheetViews>
  <sheetFormatPr defaultRowHeight="15" x14ac:dyDescent="0.25"/>
  <cols>
    <col min="1" max="1" width="9.7109375" bestFit="1" customWidth="1"/>
    <col min="6" max="6" width="11.42578125" style="67" bestFit="1" customWidth="1"/>
    <col min="8" max="8" width="11.42578125" style="67" bestFit="1" customWidth="1"/>
    <col min="10" max="10" width="11.85546875" customWidth="1"/>
    <col min="15" max="15" width="12" customWidth="1"/>
    <col min="16" max="16" width="12.85546875" customWidth="1"/>
    <col min="18" max="18" width="13.140625" customWidth="1"/>
    <col min="19" max="19" width="13.85546875" customWidth="1"/>
  </cols>
  <sheetData>
    <row r="1" spans="1:19" ht="45" x14ac:dyDescent="0.25">
      <c r="A1" s="13" t="s">
        <v>0</v>
      </c>
      <c r="B1" s="47" t="s">
        <v>1</v>
      </c>
      <c r="C1" s="84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35158</v>
      </c>
      <c r="B2" s="71">
        <v>1316</v>
      </c>
      <c r="D2">
        <v>0.01</v>
      </c>
      <c r="E2">
        <v>1358</v>
      </c>
      <c r="F2" s="67">
        <f>VALUE(CONCATENATE(LEFT(E2,LEN(E2)-2),":",RIGHT(E2,2)))</f>
        <v>0.58194444444444449</v>
      </c>
      <c r="G2">
        <v>1401</v>
      </c>
      <c r="H2" s="67">
        <f>VALUE(CONCATENATE(LEFT(G2,LEN(G2)-2),":",RIGHT(G2,2)))</f>
        <v>0.58402777777777781</v>
      </c>
      <c r="I2" s="44" t="str">
        <f>IF(OR(A3&lt;&gt;"",D3=""),H2+TIME(0,5,0),"")</f>
        <v/>
      </c>
      <c r="J2" s="45">
        <f>IF(AND(OR(AND(A2&lt;&gt;"",A3=""),AND(A2="",A3="")),D3&lt;&gt;""),(H3-H2)*1440,"")</f>
        <v>6.9999999999999751</v>
      </c>
      <c r="K2" s="45">
        <f>(H2-F2)*1440</f>
        <v>2.9999999999999893</v>
      </c>
      <c r="L2" s="45">
        <f>IF(A2&lt;&gt;"",1,L1+1)</f>
        <v>1</v>
      </c>
      <c r="M2" s="54">
        <f ca="1">OFFSET(B2,-L2+1,0)</f>
        <v>1316</v>
      </c>
      <c r="N2" s="45" t="str">
        <f t="shared" ref="N2" si="0">IF(I2&lt;&gt;"",(I2-VALUE(CONCATENATE(LEFT(M2,LEN(M2)-2),":",RIGHT(M2,2))))*1440,"")</f>
        <v/>
      </c>
      <c r="O2" s="45">
        <f>IF(J2&lt;&gt;"",(D2+D3)*J2/2,D2*5/2)</f>
        <v>0.38499999999999862</v>
      </c>
      <c r="P2" s="46">
        <f>IF(J2&lt;&gt;"",(D3-D2)*J2/LN((D3+0.000001)/(D2+0.000001)),-5*(D2-0.000001)/(LN(1/D2)-13.8155))</f>
        <v>0.27361621771209477</v>
      </c>
      <c r="Q2" s="45">
        <f>(D2*K2)</f>
        <v>2.9999999999999895E-2</v>
      </c>
      <c r="R2" s="45">
        <f>O2+Q2</f>
        <v>0.41499999999999854</v>
      </c>
      <c r="S2" s="46">
        <f>P2+Q2</f>
        <v>0.30361621771209468</v>
      </c>
    </row>
    <row r="3" spans="1:19" x14ac:dyDescent="0.25">
      <c r="D3">
        <v>0.1</v>
      </c>
      <c r="F3" s="67">
        <v>0.58680555555555558</v>
      </c>
      <c r="H3" s="67">
        <v>0.58888888888888891</v>
      </c>
      <c r="I3" s="44" t="str">
        <f t="shared" ref="I3:I66" si="1">IF(OR(A4&lt;&gt;"",D4=""),H3+TIME(0,5,0),"")</f>
        <v/>
      </c>
      <c r="J3" s="45">
        <f t="shared" ref="J3:J66" si="2">IF(AND(OR(AND(A3&lt;&gt;"",A4=""),AND(A3="",A4="")),D4&lt;&gt;""),(H4-H3)*1440,"")</f>
        <v>5.9999999999999787</v>
      </c>
      <c r="K3" s="45">
        <f t="shared" ref="K3:K66" si="3">(H3-F3)*1440</f>
        <v>2.9999999999999893</v>
      </c>
      <c r="L3" s="45">
        <f t="shared" ref="L3:L66" si="4">IF(A3&lt;&gt;"",1,L2+1)</f>
        <v>2</v>
      </c>
      <c r="M3" s="54">
        <f t="shared" ref="M3:M66" ca="1" si="5">OFFSET(B3,-L3+1,0)</f>
        <v>1316</v>
      </c>
      <c r="N3" s="45" t="str">
        <f t="shared" ref="N3:N66" si="6">IF(I3&lt;&gt;"",(I3-VALUE(CONCATENATE(LEFT(M3,LEN(M3)-2),":",RIGHT(M3,2))))*1440,"")</f>
        <v/>
      </c>
      <c r="O3" s="45">
        <f t="shared" ref="O3:O66" si="7">IF(J3&lt;&gt;"",(D3+D4)*J3/2,D3*5/2)</f>
        <v>0.82499999999999718</v>
      </c>
      <c r="P3" s="46">
        <f t="shared" ref="P3:P66" si="8">IF(J3&lt;&gt;"",(D4-D3)*J3/LN((D4+0.000001)/(D3+0.000001)),-5*(D3-0.000001)/(LN(1/D3)-13.8155))</f>
        <v>0.80412929002859934</v>
      </c>
      <c r="Q3" s="45">
        <f t="shared" ref="Q3:Q66" si="9">(D3*K3)</f>
        <v>0.29999999999999893</v>
      </c>
      <c r="R3" s="45">
        <f t="shared" ref="R3:R66" si="10">O3+Q3</f>
        <v>1.124999999999996</v>
      </c>
      <c r="S3" s="46">
        <f t="shared" ref="S3:S66" si="11">P3+Q3</f>
        <v>1.1041292900285984</v>
      </c>
    </row>
    <row r="4" spans="1:19" x14ac:dyDescent="0.25">
      <c r="D4">
        <v>0.17499999999999999</v>
      </c>
      <c r="F4" s="67">
        <v>0.59236111111111112</v>
      </c>
      <c r="H4" s="67">
        <v>0.59305555555555556</v>
      </c>
      <c r="I4" s="44">
        <f t="shared" si="1"/>
        <v>0.59652777777777777</v>
      </c>
      <c r="J4" s="45" t="str">
        <f t="shared" si="2"/>
        <v/>
      </c>
      <c r="K4" s="45">
        <f t="shared" si="3"/>
        <v>0.99999999999999645</v>
      </c>
      <c r="L4" s="45">
        <f t="shared" si="4"/>
        <v>3</v>
      </c>
      <c r="M4" s="54">
        <f t="shared" ca="1" si="5"/>
        <v>1316</v>
      </c>
      <c r="N4" s="45">
        <f t="shared" ca="1" si="6"/>
        <v>62.999999999999936</v>
      </c>
      <c r="O4" s="45">
        <f t="shared" si="7"/>
        <v>0.4375</v>
      </c>
      <c r="P4" s="46">
        <f t="shared" si="8"/>
        <v>7.2478175629459338E-2</v>
      </c>
      <c r="Q4" s="45">
        <f t="shared" si="9"/>
        <v>0.17499999999999938</v>
      </c>
      <c r="R4" s="45">
        <f t="shared" si="10"/>
        <v>0.61249999999999938</v>
      </c>
      <c r="S4" s="46">
        <f t="shared" si="11"/>
        <v>0.24747817562945873</v>
      </c>
    </row>
    <row r="5" spans="1:19" x14ac:dyDescent="0.25">
      <c r="A5" s="77">
        <v>35164</v>
      </c>
      <c r="B5" s="66">
        <v>0.52569444444444446</v>
      </c>
      <c r="D5">
        <v>0.01</v>
      </c>
      <c r="F5" s="67">
        <v>0.56597222222222221</v>
      </c>
      <c r="H5" s="67">
        <v>0.57222222222222219</v>
      </c>
      <c r="I5" s="44" t="str">
        <f t="shared" si="1"/>
        <v/>
      </c>
      <c r="J5" s="45">
        <f t="shared" si="2"/>
        <v>10.999999999999961</v>
      </c>
      <c r="K5" s="45">
        <f t="shared" si="3"/>
        <v>8.999999999999968</v>
      </c>
      <c r="L5" s="45">
        <f t="shared" si="4"/>
        <v>1</v>
      </c>
      <c r="M5" s="54">
        <f t="shared" ca="1" si="5"/>
        <v>0.52569444444444446</v>
      </c>
      <c r="N5" s="45" t="str">
        <f t="shared" si="6"/>
        <v/>
      </c>
      <c r="O5" s="45">
        <f t="shared" si="7"/>
        <v>2.8049999999999899</v>
      </c>
      <c r="P5" s="46">
        <f t="shared" si="8"/>
        <v>1.3778382728796941</v>
      </c>
      <c r="Q5" s="45">
        <f t="shared" si="9"/>
        <v>8.9999999999999677E-2</v>
      </c>
      <c r="R5" s="45">
        <f t="shared" si="10"/>
        <v>2.8949999999999898</v>
      </c>
      <c r="S5" s="46">
        <f t="shared" si="11"/>
        <v>1.4678382728796937</v>
      </c>
    </row>
    <row r="6" spans="1:19" x14ac:dyDescent="0.25">
      <c r="D6">
        <v>0.5</v>
      </c>
      <c r="F6" s="67">
        <v>0.57986111111111105</v>
      </c>
      <c r="H6" s="67">
        <v>0.57986111111111105</v>
      </c>
      <c r="I6" s="44" t="str">
        <f t="shared" si="1"/>
        <v/>
      </c>
      <c r="J6" s="45">
        <f t="shared" si="2"/>
        <v>13.000000000000114</v>
      </c>
      <c r="K6" s="45">
        <f t="shared" si="3"/>
        <v>0</v>
      </c>
      <c r="L6" s="45">
        <f t="shared" si="4"/>
        <v>2</v>
      </c>
      <c r="M6" s="54">
        <f t="shared" ca="1" si="5"/>
        <v>0.52569444444444446</v>
      </c>
      <c r="N6" s="45" t="str">
        <f t="shared" si="6"/>
        <v/>
      </c>
      <c r="O6" s="45">
        <f t="shared" si="7"/>
        <v>3.9000000000000341</v>
      </c>
      <c r="P6" s="46">
        <f t="shared" si="8"/>
        <v>3.2309577196688766</v>
      </c>
      <c r="Q6" s="45">
        <f t="shared" si="9"/>
        <v>0</v>
      </c>
      <c r="R6" s="45">
        <f t="shared" si="10"/>
        <v>3.9000000000000341</v>
      </c>
      <c r="S6" s="46">
        <f t="shared" si="11"/>
        <v>3.2309577196688766</v>
      </c>
    </row>
    <row r="7" spans="1:19" x14ac:dyDescent="0.25">
      <c r="D7">
        <v>0.1</v>
      </c>
      <c r="F7" s="67">
        <v>0.58680555555555558</v>
      </c>
      <c r="H7" s="67">
        <v>0.58888888888888891</v>
      </c>
      <c r="I7" s="44">
        <f t="shared" si="1"/>
        <v>0.59236111111111112</v>
      </c>
      <c r="J7" s="45" t="str">
        <f t="shared" si="2"/>
        <v/>
      </c>
      <c r="K7" s="45">
        <f t="shared" si="3"/>
        <v>2.9999999999999893</v>
      </c>
      <c r="L7" s="45">
        <f t="shared" si="4"/>
        <v>3</v>
      </c>
      <c r="M7" s="54">
        <f t="shared" ca="1" si="5"/>
        <v>0.52569444444444446</v>
      </c>
      <c r="N7" s="45" t="e">
        <f t="shared" ca="1" si="6"/>
        <v>#VALUE!</v>
      </c>
      <c r="O7" s="45">
        <f t="shared" si="7"/>
        <v>0.25</v>
      </c>
      <c r="P7" s="46">
        <f t="shared" si="8"/>
        <v>4.342905372259271E-2</v>
      </c>
      <c r="Q7" s="45">
        <f t="shared" si="9"/>
        <v>0.29999999999999893</v>
      </c>
      <c r="R7" s="45">
        <f t="shared" si="10"/>
        <v>0.54999999999999893</v>
      </c>
      <c r="S7" s="46">
        <f t="shared" si="11"/>
        <v>0.34342905372259164</v>
      </c>
    </row>
    <row r="8" spans="1:19" x14ac:dyDescent="0.25">
      <c r="A8" s="77">
        <v>35165</v>
      </c>
      <c r="B8" s="66">
        <v>0.53888888888888886</v>
      </c>
      <c r="D8">
        <v>0.01</v>
      </c>
      <c r="F8" s="67">
        <v>0.5805555555555556</v>
      </c>
      <c r="H8" s="67">
        <v>0.58333333333333337</v>
      </c>
      <c r="I8" s="44" t="str">
        <f t="shared" si="1"/>
        <v/>
      </c>
      <c r="J8" s="45">
        <f t="shared" si="2"/>
        <v>39.999999999999858</v>
      </c>
      <c r="K8" s="45">
        <f t="shared" si="3"/>
        <v>3.9999999999999858</v>
      </c>
      <c r="L8" s="45">
        <f t="shared" si="4"/>
        <v>1</v>
      </c>
      <c r="M8" s="54">
        <f t="shared" ca="1" si="5"/>
        <v>0.53888888888888886</v>
      </c>
      <c r="N8" s="45" t="str">
        <f t="shared" si="6"/>
        <v/>
      </c>
      <c r="O8" s="45">
        <f t="shared" si="7"/>
        <v>20.199999999999928</v>
      </c>
      <c r="P8" s="46">
        <f t="shared" si="8"/>
        <v>8.5992155946475641</v>
      </c>
      <c r="Q8" s="45">
        <f t="shared" si="9"/>
        <v>3.9999999999999862E-2</v>
      </c>
      <c r="R8" s="45">
        <f t="shared" si="10"/>
        <v>20.239999999999927</v>
      </c>
      <c r="S8" s="46">
        <f t="shared" si="11"/>
        <v>8.6392155946475633</v>
      </c>
    </row>
    <row r="9" spans="1:19" x14ac:dyDescent="0.25">
      <c r="D9">
        <v>1</v>
      </c>
      <c r="F9" s="67">
        <v>0.58750000000000002</v>
      </c>
      <c r="H9" s="67">
        <v>0.61111111111111105</v>
      </c>
      <c r="I9" s="44" t="str">
        <f t="shared" si="1"/>
        <v/>
      </c>
      <c r="J9" s="45">
        <f t="shared" si="2"/>
        <v>50.000000000000142</v>
      </c>
      <c r="K9" s="45">
        <f t="shared" si="3"/>
        <v>33.999999999999879</v>
      </c>
      <c r="L9" s="45">
        <f t="shared" si="4"/>
        <v>2</v>
      </c>
      <c r="M9" s="54">
        <f t="shared" ca="1" si="5"/>
        <v>0.53888888888888886</v>
      </c>
      <c r="N9" s="45" t="str">
        <f t="shared" si="6"/>
        <v/>
      </c>
      <c r="O9" s="45">
        <f t="shared" si="7"/>
        <v>275.0000000000008</v>
      </c>
      <c r="P9" s="46">
        <f t="shared" si="8"/>
        <v>195.43259324418898</v>
      </c>
      <c r="Q9" s="45">
        <f t="shared" si="9"/>
        <v>33.999999999999879</v>
      </c>
      <c r="R9" s="45">
        <f t="shared" si="10"/>
        <v>309.00000000000068</v>
      </c>
      <c r="S9" s="46">
        <f t="shared" si="11"/>
        <v>229.43259324418887</v>
      </c>
    </row>
    <row r="10" spans="1:19" x14ac:dyDescent="0.25">
      <c r="D10">
        <v>10</v>
      </c>
      <c r="F10" s="67">
        <v>0.61319444444444449</v>
      </c>
      <c r="H10" s="67">
        <v>0.64583333333333337</v>
      </c>
      <c r="I10" s="44" t="str">
        <f t="shared" si="1"/>
        <v/>
      </c>
      <c r="J10" s="45">
        <f t="shared" si="2"/>
        <v>23.999999999999915</v>
      </c>
      <c r="K10" s="45">
        <f t="shared" si="3"/>
        <v>46.999999999999993</v>
      </c>
      <c r="L10" s="45">
        <f t="shared" si="4"/>
        <v>3</v>
      </c>
      <c r="M10" s="54">
        <f t="shared" ca="1" si="5"/>
        <v>0.53888888888888886</v>
      </c>
      <c r="N10" s="45" t="str">
        <f t="shared" si="6"/>
        <v/>
      </c>
      <c r="O10" s="45">
        <f t="shared" si="7"/>
        <v>1319.9999999999952</v>
      </c>
      <c r="P10" s="46">
        <f t="shared" si="8"/>
        <v>938.0761175771338</v>
      </c>
      <c r="Q10" s="45">
        <f t="shared" si="9"/>
        <v>469.99999999999994</v>
      </c>
      <c r="R10" s="45">
        <f t="shared" si="10"/>
        <v>1789.9999999999952</v>
      </c>
      <c r="S10" s="46">
        <f t="shared" si="11"/>
        <v>1408.0761175771338</v>
      </c>
    </row>
    <row r="11" spans="1:19" x14ac:dyDescent="0.25">
      <c r="D11">
        <v>100</v>
      </c>
      <c r="F11" s="67">
        <v>0.64861111111111114</v>
      </c>
      <c r="H11" s="67">
        <v>0.66249999999999998</v>
      </c>
      <c r="I11" s="44">
        <f t="shared" si="1"/>
        <v>0.66597222222222219</v>
      </c>
      <c r="J11" s="45" t="str">
        <f t="shared" si="2"/>
        <v/>
      </c>
      <c r="K11" s="45">
        <f t="shared" si="3"/>
        <v>19.999999999999929</v>
      </c>
      <c r="L11" s="45">
        <f t="shared" si="4"/>
        <v>4</v>
      </c>
      <c r="M11" s="54">
        <f t="shared" ca="1" si="5"/>
        <v>0.53888888888888886</v>
      </c>
      <c r="N11" s="45" t="e">
        <f t="shared" ca="1" si="6"/>
        <v>#VALUE!</v>
      </c>
      <c r="O11" s="45">
        <f t="shared" si="7"/>
        <v>250</v>
      </c>
      <c r="P11" s="46">
        <f t="shared" si="8"/>
        <v>27.143420404993254</v>
      </c>
      <c r="Q11" s="45">
        <f t="shared" si="9"/>
        <v>1999.999999999993</v>
      </c>
      <c r="R11" s="45">
        <f t="shared" si="10"/>
        <v>2249.9999999999927</v>
      </c>
      <c r="S11" s="46">
        <f t="shared" si="11"/>
        <v>2027.1434204049863</v>
      </c>
    </row>
    <row r="12" spans="1:19" x14ac:dyDescent="0.25">
      <c r="A12" s="77">
        <v>35166</v>
      </c>
      <c r="B12" s="66">
        <v>0.54652777777777783</v>
      </c>
      <c r="D12">
        <v>0.01</v>
      </c>
      <c r="F12" s="67">
        <v>0.57847222222222217</v>
      </c>
      <c r="H12" s="67">
        <v>0.58194444444444449</v>
      </c>
      <c r="I12" s="44" t="str">
        <f t="shared" si="1"/>
        <v/>
      </c>
      <c r="J12" s="45">
        <f t="shared" si="2"/>
        <v>19.999999999999929</v>
      </c>
      <c r="K12" s="45">
        <f t="shared" si="3"/>
        <v>5.0000000000001421</v>
      </c>
      <c r="L12" s="45">
        <f t="shared" si="4"/>
        <v>1</v>
      </c>
      <c r="M12" s="54">
        <f t="shared" ca="1" si="5"/>
        <v>0.54652777777777783</v>
      </c>
      <c r="N12" s="45" t="str">
        <f t="shared" si="6"/>
        <v/>
      </c>
      <c r="O12" s="45">
        <f t="shared" si="7"/>
        <v>1.0999999999999961</v>
      </c>
      <c r="P12" s="46">
        <f t="shared" si="8"/>
        <v>0.78176062203455643</v>
      </c>
      <c r="Q12" s="45">
        <f t="shared" si="9"/>
        <v>5.0000000000001425E-2</v>
      </c>
      <c r="R12" s="45">
        <f t="shared" si="10"/>
        <v>1.1499999999999975</v>
      </c>
      <c r="S12" s="46">
        <f t="shared" si="11"/>
        <v>0.83176062203455781</v>
      </c>
    </row>
    <row r="13" spans="1:19" x14ac:dyDescent="0.25">
      <c r="D13">
        <v>0.1</v>
      </c>
      <c r="F13" s="67">
        <v>0.5854166666666667</v>
      </c>
      <c r="H13" s="67">
        <v>0.59583333333333333</v>
      </c>
      <c r="I13" s="44">
        <f t="shared" si="1"/>
        <v>0.59930555555555554</v>
      </c>
      <c r="J13" s="45" t="str">
        <f t="shared" si="2"/>
        <v/>
      </c>
      <c r="K13" s="45">
        <f t="shared" si="3"/>
        <v>14.999999999999947</v>
      </c>
      <c r="L13" s="45">
        <f t="shared" si="4"/>
        <v>2</v>
      </c>
      <c r="M13" s="54">
        <f t="shared" ca="1" si="5"/>
        <v>0.54652777777777783</v>
      </c>
      <c r="N13" s="45" t="e">
        <f t="shared" ca="1" si="6"/>
        <v>#VALUE!</v>
      </c>
      <c r="O13" s="45">
        <f t="shared" si="7"/>
        <v>0.25</v>
      </c>
      <c r="P13" s="46">
        <f t="shared" si="8"/>
        <v>4.342905372259271E-2</v>
      </c>
      <c r="Q13" s="45">
        <f t="shared" si="9"/>
        <v>1.4999999999999947</v>
      </c>
      <c r="R13" s="45">
        <f t="shared" si="10"/>
        <v>1.7499999999999947</v>
      </c>
      <c r="S13" s="46">
        <f t="shared" si="11"/>
        <v>1.5434290537225874</v>
      </c>
    </row>
    <row r="14" spans="1:19" x14ac:dyDescent="0.25">
      <c r="A14" s="77">
        <v>35167</v>
      </c>
      <c r="B14" s="66">
        <v>0.39861111111111108</v>
      </c>
      <c r="D14">
        <v>0.01</v>
      </c>
      <c r="F14" s="67">
        <v>0.47638888888888892</v>
      </c>
      <c r="H14" s="67">
        <v>0.50069444444444444</v>
      </c>
      <c r="I14" s="44" t="str">
        <f t="shared" si="1"/>
        <v/>
      </c>
      <c r="J14" s="45">
        <f t="shared" si="2"/>
        <v>111.99999999999991</v>
      </c>
      <c r="K14" s="45">
        <f t="shared" si="3"/>
        <v>34.999999999999957</v>
      </c>
      <c r="L14" s="45">
        <f t="shared" si="4"/>
        <v>1</v>
      </c>
      <c r="M14" s="54">
        <f t="shared" ca="1" si="5"/>
        <v>0.39861111111111108</v>
      </c>
      <c r="N14" s="45" t="str">
        <f t="shared" si="6"/>
        <v/>
      </c>
      <c r="O14" s="45">
        <f t="shared" si="7"/>
        <v>2240.5599999999981</v>
      </c>
      <c r="P14" s="46">
        <f t="shared" si="8"/>
        <v>540.01774524212658</v>
      </c>
      <c r="Q14" s="45">
        <f t="shared" si="9"/>
        <v>0.34999999999999959</v>
      </c>
      <c r="R14" s="45">
        <f t="shared" si="10"/>
        <v>2240.909999999998</v>
      </c>
      <c r="S14" s="46">
        <f t="shared" si="11"/>
        <v>540.3677452421266</v>
      </c>
    </row>
    <row r="15" spans="1:19" x14ac:dyDescent="0.25">
      <c r="D15">
        <v>40</v>
      </c>
      <c r="F15" s="67">
        <v>0.50902777777777775</v>
      </c>
      <c r="H15" s="67">
        <v>0.57847222222222217</v>
      </c>
      <c r="I15" s="44">
        <f t="shared" si="1"/>
        <v>0.58194444444444438</v>
      </c>
      <c r="J15" s="45" t="str">
        <f t="shared" si="2"/>
        <v/>
      </c>
      <c r="K15" s="45">
        <f t="shared" si="3"/>
        <v>99.999999999999972</v>
      </c>
      <c r="L15" s="45">
        <f t="shared" si="4"/>
        <v>2</v>
      </c>
      <c r="M15" s="54">
        <f t="shared" ca="1" si="5"/>
        <v>0.39861111111111108</v>
      </c>
      <c r="N15" s="45" t="e">
        <f t="shared" ca="1" si="6"/>
        <v>#VALUE!</v>
      </c>
      <c r="O15" s="45">
        <f t="shared" si="7"/>
        <v>100</v>
      </c>
      <c r="P15" s="46">
        <f t="shared" si="8"/>
        <v>11.425711806824168</v>
      </c>
      <c r="Q15" s="45">
        <f t="shared" si="9"/>
        <v>3999.9999999999991</v>
      </c>
      <c r="R15" s="45">
        <f t="shared" si="10"/>
        <v>4099.9999999999991</v>
      </c>
      <c r="S15" s="46">
        <f t="shared" si="11"/>
        <v>4011.4257118068231</v>
      </c>
    </row>
    <row r="16" spans="1:19" x14ac:dyDescent="0.25">
      <c r="A16" s="77">
        <v>35170</v>
      </c>
      <c r="B16" s="66">
        <v>0.37083333333333335</v>
      </c>
      <c r="D16">
        <v>0.01</v>
      </c>
      <c r="F16" s="67">
        <v>0.3979166666666667</v>
      </c>
      <c r="H16" s="67">
        <v>0.40416666666666662</v>
      </c>
      <c r="I16" s="44" t="str">
        <f t="shared" si="1"/>
        <v/>
      </c>
      <c r="J16" s="45">
        <f t="shared" si="2"/>
        <v>15.000000000000027</v>
      </c>
      <c r="K16" s="45">
        <f t="shared" si="3"/>
        <v>8.9999999999998881</v>
      </c>
      <c r="L16" s="45">
        <f t="shared" si="4"/>
        <v>1</v>
      </c>
      <c r="M16" s="54">
        <f t="shared" ca="1" si="5"/>
        <v>0.37083333333333335</v>
      </c>
      <c r="N16" s="45" t="str">
        <f t="shared" si="6"/>
        <v/>
      </c>
      <c r="O16" s="45">
        <f t="shared" si="7"/>
        <v>750.07500000000141</v>
      </c>
      <c r="P16" s="46">
        <f t="shared" si="8"/>
        <v>162.84591248247247</v>
      </c>
      <c r="Q16" s="45">
        <f t="shared" si="9"/>
        <v>8.9999999999998886E-2</v>
      </c>
      <c r="R16" s="45">
        <f t="shared" si="10"/>
        <v>750.16500000000144</v>
      </c>
      <c r="S16" s="46">
        <f t="shared" si="11"/>
        <v>162.93591248247247</v>
      </c>
    </row>
    <row r="17" spans="1:19" x14ac:dyDescent="0.25">
      <c r="D17">
        <v>100</v>
      </c>
      <c r="F17" s="67">
        <v>0.41250000000000003</v>
      </c>
      <c r="H17" s="67">
        <v>0.4145833333333333</v>
      </c>
      <c r="I17" s="44" t="str">
        <f t="shared" si="1"/>
        <v/>
      </c>
      <c r="J17" s="45">
        <f t="shared" si="2"/>
        <v>72.000000000000057</v>
      </c>
      <c r="K17" s="45">
        <f t="shared" si="3"/>
        <v>2.9999999999999094</v>
      </c>
      <c r="L17" s="45">
        <f t="shared" si="4"/>
        <v>2</v>
      </c>
      <c r="M17" s="54">
        <f t="shared" ca="1" si="5"/>
        <v>0.37083333333333335</v>
      </c>
      <c r="N17" s="45" t="str">
        <f t="shared" si="6"/>
        <v/>
      </c>
      <c r="O17" s="45">
        <f t="shared" si="7"/>
        <v>9792.0000000000073</v>
      </c>
      <c r="P17" s="46">
        <f t="shared" si="8"/>
        <v>9558.8564401648091</v>
      </c>
      <c r="Q17" s="45">
        <f t="shared" si="9"/>
        <v>299.99999999999096</v>
      </c>
      <c r="R17" s="45">
        <f t="shared" si="10"/>
        <v>10091.999999999998</v>
      </c>
      <c r="S17" s="46">
        <f t="shared" si="11"/>
        <v>9858.8564401648</v>
      </c>
    </row>
    <row r="18" spans="1:19" x14ac:dyDescent="0.25">
      <c r="D18">
        <v>172</v>
      </c>
      <c r="F18" s="67">
        <v>0.41666666666666669</v>
      </c>
      <c r="H18" s="67">
        <v>0.46458333333333335</v>
      </c>
      <c r="I18" s="44">
        <f t="shared" si="1"/>
        <v>0.46805555555555556</v>
      </c>
      <c r="J18" s="45" t="str">
        <f t="shared" si="2"/>
        <v/>
      </c>
      <c r="K18" s="45">
        <f t="shared" si="3"/>
        <v>69</v>
      </c>
      <c r="L18" s="45">
        <f t="shared" si="4"/>
        <v>3</v>
      </c>
      <c r="M18" s="54">
        <f t="shared" ca="1" si="5"/>
        <v>0.37083333333333335</v>
      </c>
      <c r="N18" s="45" t="e">
        <f t="shared" ca="1" si="6"/>
        <v>#VALUE!</v>
      </c>
      <c r="O18" s="45">
        <f t="shared" si="7"/>
        <v>430</v>
      </c>
      <c r="P18" s="46">
        <f t="shared" si="8"/>
        <v>45.35148686836061</v>
      </c>
      <c r="Q18" s="45">
        <f t="shared" si="9"/>
        <v>11868</v>
      </c>
      <c r="R18" s="45">
        <f t="shared" si="10"/>
        <v>12298</v>
      </c>
      <c r="S18" s="46">
        <f t="shared" si="11"/>
        <v>11913.351486868361</v>
      </c>
    </row>
    <row r="19" spans="1:19" x14ac:dyDescent="0.25">
      <c r="A19" s="77">
        <v>35171</v>
      </c>
      <c r="B19" s="66">
        <v>0.41180555555555554</v>
      </c>
      <c r="D19">
        <v>0.01</v>
      </c>
      <c r="F19" s="67">
        <v>0.45208333333333334</v>
      </c>
      <c r="H19" s="67">
        <v>0.45347222222222222</v>
      </c>
      <c r="I19" s="44" t="str">
        <f t="shared" si="1"/>
        <v/>
      </c>
      <c r="J19" s="45">
        <f t="shared" si="2"/>
        <v>41.000000000000014</v>
      </c>
      <c r="K19" s="45">
        <f t="shared" si="3"/>
        <v>1.9999999999999929</v>
      </c>
      <c r="L19" s="45">
        <f t="shared" si="4"/>
        <v>1</v>
      </c>
      <c r="M19" s="54">
        <f t="shared" ca="1" si="5"/>
        <v>0.41180555555555554</v>
      </c>
      <c r="N19" s="45" t="str">
        <f t="shared" si="6"/>
        <v/>
      </c>
      <c r="O19" s="45">
        <f t="shared" si="7"/>
        <v>2.2550000000000008</v>
      </c>
      <c r="P19" s="46">
        <f t="shared" si="8"/>
        <v>1.6026092751708469</v>
      </c>
      <c r="Q19" s="45">
        <f t="shared" si="9"/>
        <v>1.9999999999999931E-2</v>
      </c>
      <c r="R19" s="45">
        <f t="shared" si="10"/>
        <v>2.2750000000000008</v>
      </c>
      <c r="S19" s="46">
        <f t="shared" si="11"/>
        <v>1.622609275170847</v>
      </c>
    </row>
    <row r="20" spans="1:19" x14ac:dyDescent="0.25">
      <c r="D20">
        <v>0.1</v>
      </c>
      <c r="F20" s="67">
        <v>0.45624999999999999</v>
      </c>
      <c r="H20" s="67">
        <v>0.48194444444444445</v>
      </c>
      <c r="I20" s="44" t="str">
        <f t="shared" si="1"/>
        <v/>
      </c>
      <c r="J20" s="45">
        <f t="shared" si="2"/>
        <v>31.999999999999964</v>
      </c>
      <c r="K20" s="45">
        <f t="shared" si="3"/>
        <v>37.000000000000028</v>
      </c>
      <c r="L20" s="45">
        <f t="shared" si="4"/>
        <v>2</v>
      </c>
      <c r="M20" s="54">
        <f t="shared" ca="1" si="5"/>
        <v>0.41180555555555554</v>
      </c>
      <c r="N20" s="45" t="str">
        <f t="shared" si="6"/>
        <v/>
      </c>
      <c r="O20" s="45">
        <f t="shared" si="7"/>
        <v>641.59999999999934</v>
      </c>
      <c r="P20" s="46">
        <f t="shared" si="8"/>
        <v>213.10351011142276</v>
      </c>
      <c r="Q20" s="45">
        <f t="shared" si="9"/>
        <v>3.7000000000000028</v>
      </c>
      <c r="R20" s="45">
        <f t="shared" si="10"/>
        <v>645.29999999999939</v>
      </c>
      <c r="S20" s="46">
        <f t="shared" si="11"/>
        <v>216.80351011142278</v>
      </c>
    </row>
    <row r="21" spans="1:19" x14ac:dyDescent="0.25">
      <c r="D21">
        <v>40</v>
      </c>
      <c r="F21" s="67">
        <v>0.4909722222222222</v>
      </c>
      <c r="H21" s="67">
        <v>0.50416666666666665</v>
      </c>
      <c r="I21" s="44">
        <f t="shared" si="1"/>
        <v>0.50763888888888886</v>
      </c>
      <c r="J21" s="45" t="str">
        <f t="shared" si="2"/>
        <v/>
      </c>
      <c r="K21" s="45">
        <f t="shared" si="3"/>
        <v>19.000000000000014</v>
      </c>
      <c r="L21" s="45">
        <f t="shared" si="4"/>
        <v>3</v>
      </c>
      <c r="M21" s="54">
        <f t="shared" ca="1" si="5"/>
        <v>0.41180555555555554</v>
      </c>
      <c r="N21" s="45" t="e">
        <f t="shared" ca="1" si="6"/>
        <v>#VALUE!</v>
      </c>
      <c r="O21" s="45">
        <f t="shared" si="7"/>
        <v>100</v>
      </c>
      <c r="P21" s="46">
        <f t="shared" si="8"/>
        <v>11.425711806824168</v>
      </c>
      <c r="Q21" s="45">
        <f t="shared" si="9"/>
        <v>760.00000000000057</v>
      </c>
      <c r="R21" s="45">
        <f t="shared" si="10"/>
        <v>860.00000000000057</v>
      </c>
      <c r="S21" s="46">
        <f t="shared" si="11"/>
        <v>771.42571180682478</v>
      </c>
    </row>
    <row r="22" spans="1:19" x14ac:dyDescent="0.25">
      <c r="A22" s="77">
        <v>35171</v>
      </c>
      <c r="B22" s="66">
        <v>0.52152777777777781</v>
      </c>
      <c r="D22">
        <v>0.01</v>
      </c>
      <c r="F22" s="67">
        <v>0.56111111111111112</v>
      </c>
      <c r="H22" s="67">
        <v>0.65694444444444444</v>
      </c>
      <c r="I22" s="44">
        <f t="shared" si="1"/>
        <v>0.66041666666666665</v>
      </c>
      <c r="J22" s="45" t="str">
        <f t="shared" si="2"/>
        <v/>
      </c>
      <c r="K22" s="45">
        <f t="shared" si="3"/>
        <v>138</v>
      </c>
      <c r="L22" s="45">
        <f t="shared" si="4"/>
        <v>1</v>
      </c>
      <c r="M22" s="54">
        <f t="shared" ca="1" si="5"/>
        <v>0.52152777777777781</v>
      </c>
      <c r="N22" s="45" t="e">
        <f t="shared" ca="1" si="6"/>
        <v>#VALUE!</v>
      </c>
      <c r="O22" s="45">
        <f t="shared" si="7"/>
        <v>2.5000000000000001E-2</v>
      </c>
      <c r="P22" s="46">
        <f t="shared" si="8"/>
        <v>5.4281443780592247E-3</v>
      </c>
      <c r="Q22" s="45">
        <f t="shared" si="9"/>
        <v>1.3800000000000001</v>
      </c>
      <c r="R22" s="45">
        <f t="shared" si="10"/>
        <v>1.405</v>
      </c>
      <c r="S22" s="46">
        <f t="shared" si="11"/>
        <v>1.3854281443780594</v>
      </c>
    </row>
    <row r="23" spans="1:19" x14ac:dyDescent="0.25">
      <c r="A23" s="77">
        <v>35172</v>
      </c>
      <c r="B23" s="66">
        <v>0.38055555555555554</v>
      </c>
      <c r="D23">
        <v>0.01</v>
      </c>
      <c r="F23" s="67">
        <v>0.40902777777777777</v>
      </c>
      <c r="H23" s="67">
        <v>0.41111111111111115</v>
      </c>
      <c r="I23" s="44" t="str">
        <f t="shared" si="1"/>
        <v/>
      </c>
      <c r="J23" s="45">
        <f t="shared" si="2"/>
        <v>46.999999999999993</v>
      </c>
      <c r="K23" s="45">
        <f t="shared" si="3"/>
        <v>3.0000000000000693</v>
      </c>
      <c r="L23" s="45">
        <f t="shared" si="4"/>
        <v>1</v>
      </c>
      <c r="M23" s="54">
        <f t="shared" ca="1" si="5"/>
        <v>0.38055555555555554</v>
      </c>
      <c r="N23" s="45" t="str">
        <f t="shared" si="6"/>
        <v/>
      </c>
      <c r="O23" s="45">
        <f t="shared" si="7"/>
        <v>2.5849999999999995</v>
      </c>
      <c r="P23" s="46">
        <f t="shared" si="8"/>
        <v>1.8371374617812137</v>
      </c>
      <c r="Q23" s="45">
        <f t="shared" si="9"/>
        <v>3.0000000000000693E-2</v>
      </c>
      <c r="R23" s="45">
        <f t="shared" si="10"/>
        <v>2.6150000000000002</v>
      </c>
      <c r="S23" s="46">
        <f t="shared" si="11"/>
        <v>1.8671374617812144</v>
      </c>
    </row>
    <row r="24" spans="1:19" x14ac:dyDescent="0.25">
      <c r="D24">
        <v>0.1</v>
      </c>
      <c r="F24" s="67">
        <v>0.4152777777777778</v>
      </c>
      <c r="H24" s="67">
        <v>0.44375000000000003</v>
      </c>
      <c r="I24" s="44" t="str">
        <f t="shared" si="1"/>
        <v/>
      </c>
      <c r="J24" s="45">
        <f t="shared" si="2"/>
        <v>20.999999999999925</v>
      </c>
      <c r="K24" s="45">
        <f t="shared" si="3"/>
        <v>41.000000000000014</v>
      </c>
      <c r="L24" s="45">
        <f t="shared" si="4"/>
        <v>2</v>
      </c>
      <c r="M24" s="54">
        <f t="shared" ca="1" si="5"/>
        <v>0.38055555555555554</v>
      </c>
      <c r="N24" s="45" t="str">
        <f t="shared" si="6"/>
        <v/>
      </c>
      <c r="O24" s="45">
        <f t="shared" si="7"/>
        <v>421.04999999999853</v>
      </c>
      <c r="P24" s="46">
        <f t="shared" si="8"/>
        <v>139.84917851062085</v>
      </c>
      <c r="Q24" s="45">
        <f t="shared" si="9"/>
        <v>4.1000000000000014</v>
      </c>
      <c r="R24" s="45">
        <f t="shared" si="10"/>
        <v>425.14999999999856</v>
      </c>
      <c r="S24" s="46">
        <f t="shared" si="11"/>
        <v>143.94917851062084</v>
      </c>
    </row>
    <row r="25" spans="1:19" x14ac:dyDescent="0.25">
      <c r="D25">
        <v>40</v>
      </c>
      <c r="F25" s="67">
        <v>0.45069444444444445</v>
      </c>
      <c r="H25" s="67">
        <v>0.45833333333333331</v>
      </c>
      <c r="I25" s="44" t="str">
        <f t="shared" si="1"/>
        <v/>
      </c>
      <c r="J25" s="45">
        <f t="shared" si="2"/>
        <v>44</v>
      </c>
      <c r="K25" s="45">
        <f t="shared" si="3"/>
        <v>10.999999999999961</v>
      </c>
      <c r="L25" s="45">
        <f t="shared" si="4"/>
        <v>3</v>
      </c>
      <c r="M25" s="54">
        <f t="shared" ca="1" si="5"/>
        <v>0.38055555555555554</v>
      </c>
      <c r="N25" s="45" t="str">
        <f t="shared" si="6"/>
        <v/>
      </c>
      <c r="O25" s="45">
        <f t="shared" si="7"/>
        <v>882.2</v>
      </c>
      <c r="P25" s="46">
        <f t="shared" si="8"/>
        <v>293.0173264032066</v>
      </c>
      <c r="Q25" s="45">
        <f t="shared" si="9"/>
        <v>439.99999999999841</v>
      </c>
      <c r="R25" s="45">
        <f t="shared" si="10"/>
        <v>1322.1999999999985</v>
      </c>
      <c r="S25" s="46">
        <f t="shared" si="11"/>
        <v>733.01732640320506</v>
      </c>
    </row>
    <row r="26" spans="1:19" x14ac:dyDescent="0.25">
      <c r="D26">
        <v>0.1</v>
      </c>
      <c r="F26" s="67">
        <v>0.46666666666666662</v>
      </c>
      <c r="H26" s="67">
        <v>0.48888888888888887</v>
      </c>
      <c r="I26" s="44" t="str">
        <f t="shared" si="1"/>
        <v/>
      </c>
      <c r="J26" s="45">
        <f t="shared" si="2"/>
        <v>25.999999999999986</v>
      </c>
      <c r="K26" s="45">
        <f t="shared" si="3"/>
        <v>32.000000000000043</v>
      </c>
      <c r="L26" s="45">
        <f t="shared" si="4"/>
        <v>4</v>
      </c>
      <c r="M26" s="54">
        <f t="shared" ca="1" si="5"/>
        <v>0.38055555555555554</v>
      </c>
      <c r="N26" s="45" t="str">
        <f t="shared" si="6"/>
        <v/>
      </c>
      <c r="O26" s="45">
        <f t="shared" si="7"/>
        <v>1301.2999999999993</v>
      </c>
      <c r="P26" s="46">
        <f t="shared" si="8"/>
        <v>376.01270621892428</v>
      </c>
      <c r="Q26" s="45">
        <f t="shared" si="9"/>
        <v>3.2000000000000046</v>
      </c>
      <c r="R26" s="45">
        <f t="shared" si="10"/>
        <v>1304.4999999999993</v>
      </c>
      <c r="S26" s="46">
        <f t="shared" si="11"/>
        <v>379.21270621892427</v>
      </c>
    </row>
    <row r="27" spans="1:19" x14ac:dyDescent="0.25">
      <c r="D27">
        <v>100</v>
      </c>
      <c r="F27" s="67">
        <v>0.49791666666666662</v>
      </c>
      <c r="H27" s="67">
        <v>0.50694444444444442</v>
      </c>
      <c r="I27" s="44">
        <f t="shared" si="1"/>
        <v>0.51041666666666663</v>
      </c>
      <c r="J27" s="45" t="str">
        <f t="shared" si="2"/>
        <v/>
      </c>
      <c r="K27" s="45">
        <f t="shared" si="3"/>
        <v>13.000000000000034</v>
      </c>
      <c r="L27" s="45">
        <f t="shared" si="4"/>
        <v>5</v>
      </c>
      <c r="M27" s="54">
        <f t="shared" ca="1" si="5"/>
        <v>0.38055555555555554</v>
      </c>
      <c r="N27" s="45" t="e">
        <f t="shared" ca="1" si="6"/>
        <v>#VALUE!</v>
      </c>
      <c r="O27" s="45">
        <f t="shared" si="7"/>
        <v>250</v>
      </c>
      <c r="P27" s="46">
        <f t="shared" si="8"/>
        <v>27.143420404993254</v>
      </c>
      <c r="Q27" s="45">
        <f t="shared" si="9"/>
        <v>1300.0000000000034</v>
      </c>
      <c r="R27" s="45">
        <f t="shared" si="10"/>
        <v>1550.0000000000034</v>
      </c>
      <c r="S27" s="46">
        <f t="shared" si="11"/>
        <v>1327.1434204049967</v>
      </c>
    </row>
    <row r="28" spans="1:19" x14ac:dyDescent="0.25">
      <c r="A28" s="77">
        <v>35172</v>
      </c>
      <c r="B28">
        <v>1353</v>
      </c>
      <c r="D28">
        <v>0.01</v>
      </c>
      <c r="F28" s="67">
        <v>0.62708333333333333</v>
      </c>
      <c r="H28" s="67">
        <v>0.63263888888888886</v>
      </c>
      <c r="I28" s="44" t="str">
        <f t="shared" si="1"/>
        <v/>
      </c>
      <c r="J28" s="45">
        <f t="shared" si="2"/>
        <v>7.000000000000135</v>
      </c>
      <c r="K28" s="45">
        <f t="shared" si="3"/>
        <v>7.9999999999999716</v>
      </c>
      <c r="L28" s="45">
        <f t="shared" si="4"/>
        <v>1</v>
      </c>
      <c r="M28" s="54">
        <f t="shared" ca="1" si="5"/>
        <v>1353</v>
      </c>
      <c r="N28" s="45" t="str">
        <f t="shared" si="6"/>
        <v/>
      </c>
      <c r="O28" s="45">
        <f t="shared" si="7"/>
        <v>0.14000000000000271</v>
      </c>
      <c r="P28" s="46">
        <f t="shared" si="8"/>
        <v>0.12744122467901861</v>
      </c>
      <c r="Q28" s="45">
        <f t="shared" si="9"/>
        <v>7.9999999999999724E-2</v>
      </c>
      <c r="R28" s="45">
        <f t="shared" si="10"/>
        <v>0.22000000000000242</v>
      </c>
      <c r="S28" s="46">
        <f t="shared" si="11"/>
        <v>0.20744122467901832</v>
      </c>
    </row>
    <row r="29" spans="1:19" x14ac:dyDescent="0.25">
      <c r="D29">
        <v>0.03</v>
      </c>
      <c r="F29" s="67">
        <v>0.63541666666666663</v>
      </c>
      <c r="H29" s="67">
        <v>0.63750000000000007</v>
      </c>
      <c r="I29" s="44" t="str">
        <f t="shared" si="1"/>
        <v/>
      </c>
      <c r="J29" s="45">
        <f t="shared" si="2"/>
        <v>4.9999999999998224</v>
      </c>
      <c r="K29" s="45">
        <f t="shared" si="3"/>
        <v>3.0000000000001492</v>
      </c>
      <c r="L29" s="45">
        <f t="shared" si="4"/>
        <v>2</v>
      </c>
      <c r="M29" s="54">
        <f t="shared" ca="1" si="5"/>
        <v>1353</v>
      </c>
      <c r="N29" s="45" t="str">
        <f t="shared" si="6"/>
        <v/>
      </c>
      <c r="O29" s="45">
        <f t="shared" si="7"/>
        <v>0.22499999999999198</v>
      </c>
      <c r="P29" s="46">
        <f t="shared" si="8"/>
        <v>0.21640945955081975</v>
      </c>
      <c r="Q29" s="45">
        <f t="shared" si="9"/>
        <v>9.0000000000004479E-2</v>
      </c>
      <c r="R29" s="45">
        <f t="shared" si="10"/>
        <v>0.31499999999999645</v>
      </c>
      <c r="S29" s="46">
        <f t="shared" si="11"/>
        <v>0.30640945955082421</v>
      </c>
    </row>
    <row r="30" spans="1:19" x14ac:dyDescent="0.25">
      <c r="D30">
        <v>0.06</v>
      </c>
      <c r="F30" s="67">
        <v>0.63888888888888895</v>
      </c>
      <c r="H30" s="67">
        <v>0.64097222222222217</v>
      </c>
      <c r="I30" s="44" t="str">
        <f t="shared" si="1"/>
        <v/>
      </c>
      <c r="J30" s="45">
        <f t="shared" si="2"/>
        <v>3.9999999999999858</v>
      </c>
      <c r="K30" s="45">
        <f t="shared" si="3"/>
        <v>2.9999999999998295</v>
      </c>
      <c r="L30" s="45">
        <f t="shared" si="4"/>
        <v>3</v>
      </c>
      <c r="M30" s="54">
        <f t="shared" ca="1" si="5"/>
        <v>1353</v>
      </c>
      <c r="N30" s="45" t="str">
        <f t="shared" si="6"/>
        <v/>
      </c>
      <c r="O30" s="45">
        <f t="shared" si="7"/>
        <v>0.3199999999999989</v>
      </c>
      <c r="P30" s="46">
        <f t="shared" si="8"/>
        <v>0.313222517975282</v>
      </c>
      <c r="Q30" s="45">
        <f t="shared" si="9"/>
        <v>0.17999999999998975</v>
      </c>
      <c r="R30" s="45">
        <f t="shared" si="10"/>
        <v>0.49999999999998868</v>
      </c>
      <c r="S30" s="46">
        <f t="shared" si="11"/>
        <v>0.49322251797527172</v>
      </c>
    </row>
    <row r="31" spans="1:19" x14ac:dyDescent="0.25">
      <c r="D31">
        <v>0.1</v>
      </c>
      <c r="F31" s="67">
        <v>0.64236111111111105</v>
      </c>
      <c r="H31" s="67">
        <v>0.64374999999999993</v>
      </c>
      <c r="I31" s="44" t="str">
        <f t="shared" si="1"/>
        <v/>
      </c>
      <c r="J31" s="45">
        <f t="shared" si="2"/>
        <v>5.0000000000001421</v>
      </c>
      <c r="K31" s="45">
        <f t="shared" si="3"/>
        <v>1.9999999999999929</v>
      </c>
      <c r="L31" s="45">
        <f t="shared" si="4"/>
        <v>4</v>
      </c>
      <c r="M31" s="54">
        <f t="shared" ca="1" si="5"/>
        <v>1353</v>
      </c>
      <c r="N31" s="45" t="str">
        <f t="shared" si="6"/>
        <v/>
      </c>
      <c r="O31" s="45">
        <f t="shared" si="7"/>
        <v>0.62500000000001776</v>
      </c>
      <c r="P31" s="46">
        <f t="shared" si="8"/>
        <v>0.61658093447086326</v>
      </c>
      <c r="Q31" s="45">
        <f t="shared" si="9"/>
        <v>0.19999999999999929</v>
      </c>
      <c r="R31" s="45">
        <f t="shared" si="10"/>
        <v>0.82500000000001705</v>
      </c>
      <c r="S31" s="46">
        <f t="shared" si="11"/>
        <v>0.81658093447086255</v>
      </c>
    </row>
    <row r="32" spans="1:19" x14ac:dyDescent="0.25">
      <c r="D32">
        <v>0.15</v>
      </c>
      <c r="F32" s="67">
        <v>0.64513888888888882</v>
      </c>
      <c r="H32" s="67">
        <v>0.64722222222222225</v>
      </c>
      <c r="I32" s="44" t="str">
        <f t="shared" si="1"/>
        <v/>
      </c>
      <c r="J32" s="45">
        <f t="shared" si="2"/>
        <v>5.9999999999999787</v>
      </c>
      <c r="K32" s="45">
        <f t="shared" si="3"/>
        <v>3.0000000000001492</v>
      </c>
      <c r="L32" s="45">
        <f t="shared" si="4"/>
        <v>5</v>
      </c>
      <c r="M32" s="54">
        <f t="shared" ca="1" si="5"/>
        <v>1353</v>
      </c>
      <c r="N32" s="45" t="str">
        <f t="shared" si="6"/>
        <v/>
      </c>
      <c r="O32" s="45">
        <f t="shared" si="7"/>
        <v>2.249999999999992</v>
      </c>
      <c r="P32" s="46">
        <f t="shared" si="8"/>
        <v>1.9476453298164709</v>
      </c>
      <c r="Q32" s="45">
        <f t="shared" si="9"/>
        <v>0.45000000000002238</v>
      </c>
      <c r="R32" s="45">
        <f t="shared" si="10"/>
        <v>2.7000000000000144</v>
      </c>
      <c r="S32" s="46">
        <f t="shared" si="11"/>
        <v>2.397645329816493</v>
      </c>
    </row>
    <row r="33" spans="1:19" x14ac:dyDescent="0.25">
      <c r="D33">
        <v>0.6</v>
      </c>
      <c r="F33" s="67">
        <v>0.64930555555555558</v>
      </c>
      <c r="H33" s="67">
        <v>0.65138888888888891</v>
      </c>
      <c r="I33" s="44" t="str">
        <f t="shared" si="1"/>
        <v/>
      </c>
      <c r="J33" s="45">
        <f t="shared" si="2"/>
        <v>3.9999999999999858</v>
      </c>
      <c r="K33" s="45">
        <f t="shared" si="3"/>
        <v>2.9999999999999893</v>
      </c>
      <c r="L33" s="45">
        <f t="shared" si="4"/>
        <v>6</v>
      </c>
      <c r="M33" s="54">
        <f t="shared" ca="1" si="5"/>
        <v>1353</v>
      </c>
      <c r="N33" s="45" t="str">
        <f t="shared" si="6"/>
        <v/>
      </c>
      <c r="O33" s="45">
        <f t="shared" si="7"/>
        <v>2.8799999999999897</v>
      </c>
      <c r="P33" s="46">
        <f t="shared" si="8"/>
        <v>2.8531369133894171</v>
      </c>
      <c r="Q33" s="45">
        <f t="shared" si="9"/>
        <v>1.7999999999999936</v>
      </c>
      <c r="R33" s="45">
        <f t="shared" si="10"/>
        <v>4.6799999999999837</v>
      </c>
      <c r="S33" s="46">
        <f t="shared" si="11"/>
        <v>4.6531369133894103</v>
      </c>
    </row>
    <row r="34" spans="1:19" x14ac:dyDescent="0.25">
      <c r="D34">
        <v>0.84</v>
      </c>
      <c r="F34" s="67">
        <v>0.65347222222222223</v>
      </c>
      <c r="H34" s="67">
        <v>0.65416666666666667</v>
      </c>
      <c r="I34" s="44">
        <f t="shared" si="1"/>
        <v>0.65763888888888888</v>
      </c>
      <c r="J34" s="45" t="str">
        <f t="shared" si="2"/>
        <v/>
      </c>
      <c r="K34" s="45">
        <f t="shared" si="3"/>
        <v>0.99999999999999645</v>
      </c>
      <c r="L34" s="45">
        <f t="shared" si="4"/>
        <v>7</v>
      </c>
      <c r="M34" s="54">
        <f t="shared" ca="1" si="5"/>
        <v>1353</v>
      </c>
      <c r="N34" s="45">
        <f t="shared" ca="1" si="6"/>
        <v>114.00000000000007</v>
      </c>
      <c r="O34" s="45">
        <f t="shared" si="7"/>
        <v>2.1</v>
      </c>
      <c r="P34" s="46">
        <f t="shared" si="8"/>
        <v>0.30789163984514206</v>
      </c>
      <c r="Q34" s="45">
        <f t="shared" si="9"/>
        <v>0.83999999999999697</v>
      </c>
      <c r="R34" s="45">
        <f t="shared" si="10"/>
        <v>2.9399999999999968</v>
      </c>
      <c r="S34" s="46">
        <f t="shared" si="11"/>
        <v>1.1478916398451391</v>
      </c>
    </row>
    <row r="35" spans="1:19" x14ac:dyDescent="0.25">
      <c r="A35" s="77">
        <v>35173</v>
      </c>
      <c r="B35">
        <v>814</v>
      </c>
      <c r="D35">
        <v>0.01</v>
      </c>
      <c r="F35" s="67">
        <v>0.38819444444444445</v>
      </c>
      <c r="H35" s="67">
        <v>0.38958333333333334</v>
      </c>
      <c r="I35" s="44" t="str">
        <f t="shared" si="1"/>
        <v/>
      </c>
      <c r="J35" s="45">
        <f t="shared" si="2"/>
        <v>25.000000000000071</v>
      </c>
      <c r="K35" s="45">
        <f t="shared" si="3"/>
        <v>1.9999999999999929</v>
      </c>
      <c r="L35" s="45">
        <f t="shared" si="4"/>
        <v>1</v>
      </c>
      <c r="M35" s="54">
        <f t="shared" ca="1" si="5"/>
        <v>814</v>
      </c>
      <c r="N35" s="45" t="str">
        <f t="shared" si="6"/>
        <v/>
      </c>
      <c r="O35" s="45">
        <f t="shared" si="7"/>
        <v>1.375000000000004</v>
      </c>
      <c r="P35" s="46">
        <f t="shared" si="8"/>
        <v>0.97720077754320178</v>
      </c>
      <c r="Q35" s="45">
        <f t="shared" si="9"/>
        <v>1.9999999999999931E-2</v>
      </c>
      <c r="R35" s="45">
        <f t="shared" si="10"/>
        <v>1.395000000000004</v>
      </c>
      <c r="S35" s="46">
        <f t="shared" si="11"/>
        <v>0.99720077754320169</v>
      </c>
    </row>
    <row r="36" spans="1:19" x14ac:dyDescent="0.25">
      <c r="D36">
        <v>0.1</v>
      </c>
      <c r="F36" s="67">
        <v>0.39374999999999999</v>
      </c>
      <c r="H36" s="67">
        <v>0.4069444444444445</v>
      </c>
      <c r="I36" s="44" t="str">
        <f t="shared" si="1"/>
        <v/>
      </c>
      <c r="J36" s="45">
        <f t="shared" si="2"/>
        <v>18.999999999999932</v>
      </c>
      <c r="K36" s="45">
        <f t="shared" si="3"/>
        <v>19.000000000000092</v>
      </c>
      <c r="L36" s="45">
        <f t="shared" si="4"/>
        <v>2</v>
      </c>
      <c r="M36" s="54">
        <f t="shared" ca="1" si="5"/>
        <v>814</v>
      </c>
      <c r="N36" s="45" t="str">
        <f t="shared" si="6"/>
        <v/>
      </c>
      <c r="O36" s="45">
        <f t="shared" si="7"/>
        <v>380.94999999999868</v>
      </c>
      <c r="P36" s="46">
        <f t="shared" si="8"/>
        <v>126.53020912865696</v>
      </c>
      <c r="Q36" s="45">
        <f t="shared" si="9"/>
        <v>1.9000000000000092</v>
      </c>
      <c r="R36" s="45">
        <f t="shared" si="10"/>
        <v>382.84999999999872</v>
      </c>
      <c r="S36" s="46">
        <f t="shared" si="11"/>
        <v>128.43020912865697</v>
      </c>
    </row>
    <row r="37" spans="1:19" x14ac:dyDescent="0.25">
      <c r="D37">
        <v>40</v>
      </c>
      <c r="F37" s="67">
        <v>0.4145833333333333</v>
      </c>
      <c r="H37" s="67">
        <v>0.4201388888888889</v>
      </c>
      <c r="I37" s="44" t="str">
        <f t="shared" si="1"/>
        <v/>
      </c>
      <c r="J37" s="45">
        <f t="shared" si="2"/>
        <v>58.99999999999995</v>
      </c>
      <c r="K37" s="45">
        <f t="shared" si="3"/>
        <v>8.0000000000000515</v>
      </c>
      <c r="L37" s="45">
        <f t="shared" si="4"/>
        <v>3</v>
      </c>
      <c r="M37" s="54">
        <f t="shared" ca="1" si="5"/>
        <v>814</v>
      </c>
      <c r="N37" s="45" t="str">
        <f t="shared" si="6"/>
        <v/>
      </c>
      <c r="O37" s="45">
        <f t="shared" si="7"/>
        <v>1180.8849999999991</v>
      </c>
      <c r="P37" s="46">
        <f t="shared" si="8"/>
        <v>327.74115055834091</v>
      </c>
      <c r="Q37" s="45">
        <f t="shared" si="9"/>
        <v>320.00000000000205</v>
      </c>
      <c r="R37" s="45">
        <f t="shared" si="10"/>
        <v>1500.8850000000011</v>
      </c>
      <c r="S37" s="46">
        <f t="shared" si="11"/>
        <v>647.74115055834295</v>
      </c>
    </row>
    <row r="38" spans="1:19" x14ac:dyDescent="0.25">
      <c r="D38">
        <v>0.03</v>
      </c>
      <c r="F38" s="67">
        <v>0.43194444444444446</v>
      </c>
      <c r="H38" s="67">
        <v>0.46111111111111108</v>
      </c>
      <c r="I38" s="44">
        <f t="shared" si="1"/>
        <v>0.46458333333333329</v>
      </c>
      <c r="J38" s="45" t="str">
        <f t="shared" si="2"/>
        <v/>
      </c>
      <c r="K38" s="45">
        <f t="shared" si="3"/>
        <v>41.999999999999929</v>
      </c>
      <c r="L38" s="45">
        <f t="shared" si="4"/>
        <v>4</v>
      </c>
      <c r="M38" s="54">
        <f t="shared" ca="1" si="5"/>
        <v>814</v>
      </c>
      <c r="N38" s="45">
        <f t="shared" ca="1" si="6"/>
        <v>175.00000000000003</v>
      </c>
      <c r="O38" s="45">
        <f t="shared" si="7"/>
        <v>7.4999999999999997E-2</v>
      </c>
      <c r="P38" s="46">
        <f t="shared" si="8"/>
        <v>1.4549989563042143E-2</v>
      </c>
      <c r="Q38" s="45">
        <f t="shared" si="9"/>
        <v>1.2599999999999978</v>
      </c>
      <c r="R38" s="45">
        <f t="shared" si="10"/>
        <v>1.3349999999999977</v>
      </c>
      <c r="S38" s="46">
        <f t="shared" si="11"/>
        <v>1.2745499895630399</v>
      </c>
    </row>
    <row r="39" spans="1:19" x14ac:dyDescent="0.25">
      <c r="A39" s="77">
        <v>35173</v>
      </c>
      <c r="B39">
        <v>1300</v>
      </c>
      <c r="D39">
        <v>0.01</v>
      </c>
      <c r="F39" s="67">
        <v>0.56944444444444442</v>
      </c>
      <c r="H39" s="67">
        <v>0.5708333333333333</v>
      </c>
      <c r="I39" s="44" t="str">
        <f t="shared" si="1"/>
        <v/>
      </c>
      <c r="J39" s="45">
        <f t="shared" si="2"/>
        <v>14.999999999999947</v>
      </c>
      <c r="K39" s="45">
        <f t="shared" si="3"/>
        <v>1.9999999999999929</v>
      </c>
      <c r="L39" s="45">
        <f t="shared" si="4"/>
        <v>1</v>
      </c>
      <c r="M39" s="54">
        <f t="shared" ca="1" si="5"/>
        <v>1300</v>
      </c>
      <c r="N39" s="45" t="str">
        <f t="shared" si="6"/>
        <v/>
      </c>
      <c r="O39" s="45">
        <f t="shared" si="7"/>
        <v>0.29999999999999893</v>
      </c>
      <c r="P39" s="46">
        <f t="shared" si="8"/>
        <v>0.27308833859789078</v>
      </c>
      <c r="Q39" s="45">
        <f t="shared" si="9"/>
        <v>1.9999999999999931E-2</v>
      </c>
      <c r="R39" s="45">
        <f t="shared" si="10"/>
        <v>0.31999999999999884</v>
      </c>
      <c r="S39" s="46">
        <f t="shared" si="11"/>
        <v>0.29308833859789069</v>
      </c>
    </row>
    <row r="40" spans="1:19" x14ac:dyDescent="0.25">
      <c r="D40">
        <v>0.03</v>
      </c>
      <c r="F40" s="67">
        <v>0.57291666666666663</v>
      </c>
      <c r="H40" s="67">
        <v>0.58124999999999993</v>
      </c>
      <c r="I40" s="44" t="str">
        <f t="shared" si="1"/>
        <v/>
      </c>
      <c r="J40" s="45">
        <f t="shared" si="2"/>
        <v>3.0000000000001492</v>
      </c>
      <c r="K40" s="45">
        <f t="shared" si="3"/>
        <v>11.999999999999957</v>
      </c>
      <c r="L40" s="45">
        <f t="shared" si="4"/>
        <v>2</v>
      </c>
      <c r="M40" s="54">
        <f t="shared" ca="1" si="5"/>
        <v>1300</v>
      </c>
      <c r="N40" s="45" t="str">
        <f t="shared" si="6"/>
        <v/>
      </c>
      <c r="O40" s="45">
        <f t="shared" si="7"/>
        <v>1.545000000000077</v>
      </c>
      <c r="P40" s="46">
        <f t="shared" si="8"/>
        <v>0.82988130171538788</v>
      </c>
      <c r="Q40" s="45">
        <f t="shared" si="9"/>
        <v>0.35999999999999871</v>
      </c>
      <c r="R40" s="45">
        <f t="shared" si="10"/>
        <v>1.9050000000000757</v>
      </c>
      <c r="S40" s="46">
        <f t="shared" si="11"/>
        <v>1.1898813017153866</v>
      </c>
    </row>
    <row r="41" spans="1:19" x14ac:dyDescent="0.25">
      <c r="D41">
        <v>1</v>
      </c>
      <c r="F41" s="67">
        <v>0.58263888888888882</v>
      </c>
      <c r="H41" s="67">
        <v>0.58333333333333337</v>
      </c>
      <c r="I41" s="44" t="str">
        <f t="shared" si="1"/>
        <v/>
      </c>
      <c r="J41" s="45">
        <f t="shared" si="2"/>
        <v>101.99999999999996</v>
      </c>
      <c r="K41" s="45">
        <f t="shared" si="3"/>
        <v>1.0000000000001563</v>
      </c>
      <c r="L41" s="45">
        <f t="shared" si="4"/>
        <v>3</v>
      </c>
      <c r="M41" s="54">
        <f t="shared" ca="1" si="5"/>
        <v>1300</v>
      </c>
      <c r="N41" s="45" t="str">
        <f t="shared" si="6"/>
        <v/>
      </c>
      <c r="O41" s="45">
        <f t="shared" si="7"/>
        <v>56.09999999999998</v>
      </c>
      <c r="P41" s="46">
        <f t="shared" si="8"/>
        <v>39.868389269454603</v>
      </c>
      <c r="Q41" s="45">
        <f t="shared" si="9"/>
        <v>1.0000000000001563</v>
      </c>
      <c r="R41" s="45">
        <f t="shared" si="10"/>
        <v>57.100000000000136</v>
      </c>
      <c r="S41" s="46">
        <f t="shared" si="11"/>
        <v>40.868389269454759</v>
      </c>
    </row>
    <row r="42" spans="1:19" x14ac:dyDescent="0.25">
      <c r="D42">
        <v>0.1</v>
      </c>
      <c r="F42" s="67">
        <v>0.58680555555555558</v>
      </c>
      <c r="H42" s="67">
        <v>0.65416666666666667</v>
      </c>
      <c r="I42" s="44">
        <f t="shared" si="1"/>
        <v>0.65763888888888888</v>
      </c>
      <c r="J42" s="45" t="str">
        <f t="shared" si="2"/>
        <v/>
      </c>
      <c r="K42" s="45">
        <f t="shared" si="3"/>
        <v>96.999999999999972</v>
      </c>
      <c r="L42" s="45">
        <f t="shared" si="4"/>
        <v>4</v>
      </c>
      <c r="M42" s="54">
        <f t="shared" ca="1" si="5"/>
        <v>1300</v>
      </c>
      <c r="N42" s="45">
        <f t="shared" ca="1" si="6"/>
        <v>167.00000000000006</v>
      </c>
      <c r="O42" s="45">
        <f t="shared" si="7"/>
        <v>0.25</v>
      </c>
      <c r="P42" s="46">
        <f t="shared" si="8"/>
        <v>4.342905372259271E-2</v>
      </c>
      <c r="Q42" s="45">
        <f t="shared" si="9"/>
        <v>9.6999999999999975</v>
      </c>
      <c r="R42" s="45">
        <f t="shared" si="10"/>
        <v>9.9499999999999975</v>
      </c>
      <c r="S42" s="46">
        <f t="shared" si="11"/>
        <v>9.7434290537225898</v>
      </c>
    </row>
    <row r="43" spans="1:19" x14ac:dyDescent="0.25">
      <c r="A43" s="77">
        <v>35174</v>
      </c>
      <c r="B43">
        <v>806</v>
      </c>
      <c r="D43">
        <v>0.01</v>
      </c>
      <c r="F43" s="67">
        <v>0.36874999999999997</v>
      </c>
      <c r="H43" s="67">
        <v>0.37083333333333335</v>
      </c>
      <c r="I43" s="44">
        <f t="shared" si="1"/>
        <v>0.37430555555555556</v>
      </c>
      <c r="J43" s="45" t="str">
        <f t="shared" si="2"/>
        <v/>
      </c>
      <c r="K43" s="45">
        <f t="shared" si="3"/>
        <v>3.0000000000000693</v>
      </c>
      <c r="L43" s="45">
        <f t="shared" si="4"/>
        <v>1</v>
      </c>
      <c r="M43" s="54">
        <f t="shared" ca="1" si="5"/>
        <v>806</v>
      </c>
      <c r="N43" s="45">
        <f t="shared" ca="1" si="6"/>
        <v>53.00000000000005</v>
      </c>
      <c r="O43" s="45">
        <f t="shared" si="7"/>
        <v>2.5000000000000001E-2</v>
      </c>
      <c r="P43" s="46">
        <f t="shared" si="8"/>
        <v>5.4281443780592247E-3</v>
      </c>
      <c r="Q43" s="45">
        <f t="shared" si="9"/>
        <v>3.0000000000000693E-2</v>
      </c>
      <c r="R43" s="45">
        <f t="shared" si="10"/>
        <v>5.5000000000000694E-2</v>
      </c>
      <c r="S43" s="46">
        <f t="shared" si="11"/>
        <v>3.5428144378059918E-2</v>
      </c>
    </row>
    <row r="44" spans="1:19" x14ac:dyDescent="0.25">
      <c r="A44" s="77">
        <v>35174</v>
      </c>
      <c r="B44">
        <v>928</v>
      </c>
      <c r="D44">
        <v>0.01</v>
      </c>
      <c r="F44" s="67">
        <v>0.42986111111111108</v>
      </c>
      <c r="H44" s="67">
        <v>0.43333333333333335</v>
      </c>
      <c r="I44" s="44" t="str">
        <f t="shared" si="1"/>
        <v/>
      </c>
      <c r="J44" s="45">
        <f t="shared" si="2"/>
        <v>13.000000000000034</v>
      </c>
      <c r="K44" s="45">
        <f t="shared" si="3"/>
        <v>5.0000000000000622</v>
      </c>
      <c r="L44" s="45">
        <f t="shared" si="4"/>
        <v>1</v>
      </c>
      <c r="M44" s="54">
        <f t="shared" ca="1" si="5"/>
        <v>928</v>
      </c>
      <c r="N44" s="45" t="str">
        <f t="shared" si="6"/>
        <v/>
      </c>
      <c r="O44" s="45">
        <f t="shared" si="7"/>
        <v>0.15600000000000042</v>
      </c>
      <c r="P44" s="46">
        <f t="shared" si="8"/>
        <v>0.15455782052472194</v>
      </c>
      <c r="Q44" s="45">
        <f t="shared" si="9"/>
        <v>5.000000000000062E-2</v>
      </c>
      <c r="R44" s="45">
        <f t="shared" si="10"/>
        <v>0.20600000000000104</v>
      </c>
      <c r="S44" s="46">
        <f t="shared" si="11"/>
        <v>0.20455782052472257</v>
      </c>
    </row>
    <row r="45" spans="1:19" x14ac:dyDescent="0.25">
      <c r="D45">
        <v>1.4E-2</v>
      </c>
      <c r="F45" s="67">
        <v>0.43541666666666662</v>
      </c>
      <c r="H45" s="67">
        <v>0.44236111111111115</v>
      </c>
      <c r="I45" s="44" t="str">
        <f t="shared" si="1"/>
        <v/>
      </c>
      <c r="J45" s="45">
        <f t="shared" si="2"/>
        <v>22.999999999999918</v>
      </c>
      <c r="K45" s="45">
        <f t="shared" si="3"/>
        <v>10.000000000000124</v>
      </c>
      <c r="L45" s="45">
        <f t="shared" si="4"/>
        <v>2</v>
      </c>
      <c r="M45" s="54">
        <f t="shared" ca="1" si="5"/>
        <v>928</v>
      </c>
      <c r="N45" s="45" t="str">
        <f t="shared" si="6"/>
        <v/>
      </c>
      <c r="O45" s="45">
        <f t="shared" si="7"/>
        <v>161.16099999999943</v>
      </c>
      <c r="P45" s="46">
        <f t="shared" si="8"/>
        <v>46.568141148467099</v>
      </c>
      <c r="Q45" s="45">
        <f t="shared" si="9"/>
        <v>0.14000000000000173</v>
      </c>
      <c r="R45" s="45">
        <f t="shared" si="10"/>
        <v>161.30099999999945</v>
      </c>
      <c r="S45" s="46">
        <f t="shared" si="11"/>
        <v>46.708141148467099</v>
      </c>
    </row>
    <row r="46" spans="1:19" x14ac:dyDescent="0.25">
      <c r="D46">
        <v>14</v>
      </c>
      <c r="F46" s="67">
        <v>0.45208333333333334</v>
      </c>
      <c r="H46" s="67">
        <v>0.45833333333333331</v>
      </c>
      <c r="I46" s="44" t="str">
        <f t="shared" si="1"/>
        <v/>
      </c>
      <c r="J46" s="45">
        <f t="shared" si="2"/>
        <v>334</v>
      </c>
      <c r="K46" s="45">
        <f t="shared" si="3"/>
        <v>8.999999999999968</v>
      </c>
      <c r="L46" s="45">
        <f t="shared" si="4"/>
        <v>3</v>
      </c>
      <c r="M46" s="54">
        <f t="shared" ca="1" si="5"/>
        <v>928</v>
      </c>
      <c r="N46" s="45" t="str">
        <f t="shared" si="6"/>
        <v/>
      </c>
      <c r="O46" s="45">
        <f t="shared" si="7"/>
        <v>35738</v>
      </c>
      <c r="P46" s="46">
        <f t="shared" si="8"/>
        <v>23361.386509428401</v>
      </c>
      <c r="Q46" s="45">
        <f t="shared" si="9"/>
        <v>125.99999999999955</v>
      </c>
      <c r="R46" s="45">
        <f t="shared" si="10"/>
        <v>35864</v>
      </c>
      <c r="S46" s="46">
        <f t="shared" si="11"/>
        <v>23487.386509428401</v>
      </c>
    </row>
    <row r="47" spans="1:19" x14ac:dyDescent="0.25">
      <c r="D47">
        <v>200</v>
      </c>
      <c r="F47" s="67">
        <v>0.46875</v>
      </c>
      <c r="H47" s="67">
        <v>0.69027777777777777</v>
      </c>
      <c r="I47" s="44">
        <f t="shared" si="1"/>
        <v>0.69374999999999998</v>
      </c>
      <c r="J47" s="45" t="str">
        <f t="shared" si="2"/>
        <v/>
      </c>
      <c r="K47" s="45">
        <f t="shared" si="3"/>
        <v>319</v>
      </c>
      <c r="L47" s="45">
        <f t="shared" si="4"/>
        <v>4</v>
      </c>
      <c r="M47" s="54">
        <f t="shared" ca="1" si="5"/>
        <v>928</v>
      </c>
      <c r="N47" s="45">
        <f t="shared" ca="1" si="6"/>
        <v>431</v>
      </c>
      <c r="O47" s="45">
        <f t="shared" si="7"/>
        <v>500</v>
      </c>
      <c r="P47" s="46">
        <f t="shared" si="8"/>
        <v>52.318172546220183</v>
      </c>
      <c r="Q47" s="45">
        <f t="shared" si="9"/>
        <v>63800</v>
      </c>
      <c r="R47" s="45">
        <f t="shared" si="10"/>
        <v>64300</v>
      </c>
      <c r="S47" s="46">
        <f t="shared" si="11"/>
        <v>63852.31817254622</v>
      </c>
    </row>
    <row r="48" spans="1:19" x14ac:dyDescent="0.25">
      <c r="A48" s="77">
        <v>35178</v>
      </c>
      <c r="B48">
        <v>1225</v>
      </c>
      <c r="D48">
        <v>1.4E-2</v>
      </c>
      <c r="F48" s="67">
        <v>0.55277777777777781</v>
      </c>
      <c r="H48" s="67">
        <v>0.55486111111111114</v>
      </c>
      <c r="I48" s="44" t="str">
        <f t="shared" si="1"/>
        <v/>
      </c>
      <c r="J48" s="45">
        <f t="shared" si="2"/>
        <v>7.9999999999999716</v>
      </c>
      <c r="K48" s="45">
        <f t="shared" si="3"/>
        <v>2.9999999999999893</v>
      </c>
      <c r="L48" s="45">
        <f t="shared" si="4"/>
        <v>1</v>
      </c>
      <c r="M48" s="54">
        <f t="shared" ca="1" si="5"/>
        <v>1225</v>
      </c>
      <c r="N48" s="45" t="str">
        <f t="shared" si="6"/>
        <v/>
      </c>
      <c r="O48" s="45">
        <f t="shared" si="7"/>
        <v>0.61599999999999788</v>
      </c>
      <c r="P48" s="46">
        <f t="shared" si="8"/>
        <v>0.43778105965752312</v>
      </c>
      <c r="Q48" s="45">
        <f t="shared" si="9"/>
        <v>4.199999999999985E-2</v>
      </c>
      <c r="R48" s="45">
        <f t="shared" si="10"/>
        <v>0.6579999999999977</v>
      </c>
      <c r="S48" s="46">
        <f t="shared" si="11"/>
        <v>0.47978105965752299</v>
      </c>
    </row>
    <row r="49" spans="1:19" x14ac:dyDescent="0.25">
      <c r="D49">
        <v>0.14000000000000001</v>
      </c>
      <c r="F49" s="67">
        <v>0.55833333333333335</v>
      </c>
      <c r="H49" s="67">
        <v>0.56041666666666667</v>
      </c>
      <c r="I49" s="44" t="str">
        <f t="shared" si="1"/>
        <v/>
      </c>
      <c r="J49" s="45">
        <f t="shared" si="2"/>
        <v>7.9999999999999716</v>
      </c>
      <c r="K49" s="45">
        <f t="shared" si="3"/>
        <v>2.9999999999999893</v>
      </c>
      <c r="L49" s="45">
        <f t="shared" si="4"/>
        <v>2</v>
      </c>
      <c r="M49" s="54">
        <f t="shared" ca="1" si="5"/>
        <v>1225</v>
      </c>
      <c r="N49" s="45" t="str">
        <f t="shared" si="6"/>
        <v/>
      </c>
      <c r="O49" s="45">
        <f t="shared" si="7"/>
        <v>6.1599999999999779</v>
      </c>
      <c r="P49" s="46">
        <f t="shared" si="8"/>
        <v>4.3777005996088363</v>
      </c>
      <c r="Q49" s="45">
        <f t="shared" si="9"/>
        <v>0.41999999999999854</v>
      </c>
      <c r="R49" s="45">
        <f t="shared" si="10"/>
        <v>6.5799999999999761</v>
      </c>
      <c r="S49" s="46">
        <f t="shared" si="11"/>
        <v>4.7977005996088344</v>
      </c>
    </row>
    <row r="50" spans="1:19" x14ac:dyDescent="0.25">
      <c r="D50">
        <v>1.4</v>
      </c>
      <c r="F50" s="67">
        <v>0.56458333333333333</v>
      </c>
      <c r="H50" s="67">
        <v>0.56597222222222221</v>
      </c>
      <c r="I50" s="44" t="str">
        <f t="shared" si="1"/>
        <v/>
      </c>
      <c r="J50" s="45">
        <f t="shared" si="2"/>
        <v>11.999999999999957</v>
      </c>
      <c r="K50" s="45">
        <f t="shared" si="3"/>
        <v>1.9999999999999929</v>
      </c>
      <c r="L50" s="45">
        <f t="shared" si="4"/>
        <v>3</v>
      </c>
      <c r="M50" s="54">
        <f t="shared" ca="1" si="5"/>
        <v>1225</v>
      </c>
      <c r="N50" s="45" t="str">
        <f t="shared" si="6"/>
        <v/>
      </c>
      <c r="O50" s="45">
        <f t="shared" si="7"/>
        <v>128.39999999999952</v>
      </c>
      <c r="P50" s="46">
        <f t="shared" si="8"/>
        <v>83.933144053489414</v>
      </c>
      <c r="Q50" s="45">
        <f t="shared" si="9"/>
        <v>2.7999999999999901</v>
      </c>
      <c r="R50" s="45">
        <f t="shared" si="10"/>
        <v>131.19999999999951</v>
      </c>
      <c r="S50" s="46">
        <f t="shared" si="11"/>
        <v>86.733144053489411</v>
      </c>
    </row>
    <row r="51" spans="1:19" x14ac:dyDescent="0.25">
      <c r="D51">
        <v>20</v>
      </c>
      <c r="F51" s="67">
        <v>0.57222222222222219</v>
      </c>
      <c r="H51" s="67">
        <v>0.57430555555555551</v>
      </c>
      <c r="I51" s="44" t="str">
        <f t="shared" si="1"/>
        <v/>
      </c>
      <c r="J51" s="45">
        <f t="shared" si="2"/>
        <v>9.0000000000001279</v>
      </c>
      <c r="K51" s="45">
        <f t="shared" si="3"/>
        <v>2.9999999999999893</v>
      </c>
      <c r="L51" s="45">
        <f t="shared" si="4"/>
        <v>4</v>
      </c>
      <c r="M51" s="54">
        <f t="shared" ca="1" si="5"/>
        <v>1225</v>
      </c>
      <c r="N51" s="45" t="str">
        <f t="shared" si="6"/>
        <v/>
      </c>
      <c r="O51" s="45">
        <f t="shared" si="7"/>
        <v>540.00000000000773</v>
      </c>
      <c r="P51" s="46">
        <f t="shared" si="8"/>
        <v>447.36116400137138</v>
      </c>
      <c r="Q51" s="45">
        <f t="shared" si="9"/>
        <v>59.999999999999787</v>
      </c>
      <c r="R51" s="45">
        <f t="shared" si="10"/>
        <v>600.0000000000075</v>
      </c>
      <c r="S51" s="46">
        <f t="shared" si="11"/>
        <v>507.36116400137115</v>
      </c>
    </row>
    <row r="52" spans="1:19" x14ac:dyDescent="0.25">
      <c r="D52">
        <v>100</v>
      </c>
      <c r="F52" s="67">
        <v>0.57847222222222217</v>
      </c>
      <c r="H52" s="67">
        <v>0.5805555555555556</v>
      </c>
      <c r="I52" s="44">
        <f t="shared" si="1"/>
        <v>0.58402777777777781</v>
      </c>
      <c r="J52" s="45" t="str">
        <f t="shared" si="2"/>
        <v/>
      </c>
      <c r="K52" s="45">
        <f t="shared" si="3"/>
        <v>3.0000000000001492</v>
      </c>
      <c r="L52" s="45">
        <f t="shared" si="4"/>
        <v>5</v>
      </c>
      <c r="M52" s="54">
        <f t="shared" ca="1" si="5"/>
        <v>1225</v>
      </c>
      <c r="N52" s="45">
        <f t="shared" ca="1" si="6"/>
        <v>96.000000000000142</v>
      </c>
      <c r="O52" s="45">
        <f t="shared" si="7"/>
        <v>250</v>
      </c>
      <c r="P52" s="46">
        <f t="shared" si="8"/>
        <v>27.143420404993254</v>
      </c>
      <c r="Q52" s="45">
        <f t="shared" si="9"/>
        <v>300.00000000001489</v>
      </c>
      <c r="R52" s="45">
        <f t="shared" si="10"/>
        <v>550.00000000001489</v>
      </c>
      <c r="S52" s="46">
        <f t="shared" si="11"/>
        <v>327.14342040500816</v>
      </c>
    </row>
    <row r="53" spans="1:19" x14ac:dyDescent="0.25">
      <c r="A53" s="77">
        <v>35178</v>
      </c>
      <c r="B53">
        <v>1434</v>
      </c>
      <c r="D53">
        <v>0.01</v>
      </c>
      <c r="F53" s="67">
        <v>0.61249999999999993</v>
      </c>
      <c r="H53" s="67">
        <v>0.61736111111111114</v>
      </c>
      <c r="I53" s="44">
        <f t="shared" si="1"/>
        <v>0.62083333333333335</v>
      </c>
      <c r="J53" s="45" t="str">
        <f t="shared" si="2"/>
        <v/>
      </c>
      <c r="K53" s="45">
        <f t="shared" si="3"/>
        <v>7.000000000000135</v>
      </c>
      <c r="L53" s="45">
        <f t="shared" si="4"/>
        <v>1</v>
      </c>
      <c r="M53" s="54">
        <f t="shared" ca="1" si="5"/>
        <v>1434</v>
      </c>
      <c r="N53" s="45">
        <f t="shared" ca="1" si="6"/>
        <v>20.000000000000089</v>
      </c>
      <c r="O53" s="45">
        <f t="shared" si="7"/>
        <v>2.5000000000000001E-2</v>
      </c>
      <c r="P53" s="46">
        <f t="shared" si="8"/>
        <v>5.4281443780592247E-3</v>
      </c>
      <c r="Q53" s="45">
        <f t="shared" si="9"/>
        <v>7.0000000000001353E-2</v>
      </c>
      <c r="R53" s="45">
        <f t="shared" si="10"/>
        <v>9.5000000000001361E-2</v>
      </c>
      <c r="S53" s="46">
        <f t="shared" si="11"/>
        <v>7.5428144378060571E-2</v>
      </c>
    </row>
    <row r="54" spans="1:19" x14ac:dyDescent="0.25">
      <c r="A54" s="77">
        <v>35178</v>
      </c>
      <c r="B54">
        <v>1452</v>
      </c>
      <c r="D54">
        <v>0.01</v>
      </c>
      <c r="F54" s="67">
        <v>0.62638888888888888</v>
      </c>
      <c r="H54" s="67">
        <v>0.62777777777777777</v>
      </c>
      <c r="I54" s="44">
        <f t="shared" si="1"/>
        <v>0.63124999999999998</v>
      </c>
      <c r="J54" s="45" t="str">
        <f t="shared" si="2"/>
        <v/>
      </c>
      <c r="K54" s="45">
        <f t="shared" si="3"/>
        <v>1.9999999999999929</v>
      </c>
      <c r="L54" s="45">
        <f t="shared" si="4"/>
        <v>1</v>
      </c>
      <c r="M54" s="54">
        <f t="shared" ca="1" si="5"/>
        <v>1452</v>
      </c>
      <c r="N54" s="45">
        <f t="shared" ca="1" si="6"/>
        <v>16.99999999999994</v>
      </c>
      <c r="O54" s="45">
        <f t="shared" si="7"/>
        <v>2.5000000000000001E-2</v>
      </c>
      <c r="P54" s="46">
        <f t="shared" si="8"/>
        <v>5.4281443780592247E-3</v>
      </c>
      <c r="Q54" s="45">
        <f t="shared" si="9"/>
        <v>1.9999999999999931E-2</v>
      </c>
      <c r="R54" s="45">
        <f t="shared" si="10"/>
        <v>4.4999999999999929E-2</v>
      </c>
      <c r="S54" s="46">
        <f t="shared" si="11"/>
        <v>2.5428144378059157E-2</v>
      </c>
    </row>
    <row r="55" spans="1:19" x14ac:dyDescent="0.25">
      <c r="A55" s="77">
        <v>35178</v>
      </c>
      <c r="B55">
        <v>1506</v>
      </c>
      <c r="D55">
        <v>0.01</v>
      </c>
      <c r="F55" s="67">
        <v>0.63680555555555551</v>
      </c>
      <c r="H55" s="67">
        <v>0.63888888888888895</v>
      </c>
      <c r="I55" s="44">
        <f t="shared" si="1"/>
        <v>0.64236111111111116</v>
      </c>
      <c r="J55" s="45" t="str">
        <f t="shared" si="2"/>
        <v/>
      </c>
      <c r="K55" s="45">
        <f t="shared" si="3"/>
        <v>3.0000000000001492</v>
      </c>
      <c r="L55" s="45">
        <f t="shared" si="4"/>
        <v>1</v>
      </c>
      <c r="M55" s="54">
        <f t="shared" ca="1" si="5"/>
        <v>1506</v>
      </c>
      <c r="N55" s="45">
        <f t="shared" ca="1" si="6"/>
        <v>19.000000000000092</v>
      </c>
      <c r="O55" s="45">
        <f t="shared" si="7"/>
        <v>2.5000000000000001E-2</v>
      </c>
      <c r="P55" s="46">
        <f t="shared" si="8"/>
        <v>5.4281443780592247E-3</v>
      </c>
      <c r="Q55" s="45">
        <f t="shared" si="9"/>
        <v>3.0000000000001494E-2</v>
      </c>
      <c r="R55" s="45">
        <f t="shared" si="10"/>
        <v>5.5000000000001492E-2</v>
      </c>
      <c r="S55" s="46">
        <f t="shared" si="11"/>
        <v>3.5428144378060716E-2</v>
      </c>
    </row>
    <row r="56" spans="1:19" x14ac:dyDescent="0.25">
      <c r="A56" s="77">
        <v>35179</v>
      </c>
      <c r="B56">
        <v>935</v>
      </c>
      <c r="D56">
        <v>0.01</v>
      </c>
      <c r="F56" s="67">
        <v>0.43402777777777773</v>
      </c>
      <c r="H56" s="67">
        <v>0.43541666666666662</v>
      </c>
      <c r="I56" s="44" t="str">
        <f t="shared" si="1"/>
        <v/>
      </c>
      <c r="J56" s="45">
        <f t="shared" si="2"/>
        <v>44.000000000000085</v>
      </c>
      <c r="K56" s="45">
        <f t="shared" si="3"/>
        <v>1.9999999999999929</v>
      </c>
      <c r="L56" s="45">
        <f t="shared" si="4"/>
        <v>1</v>
      </c>
      <c r="M56" s="54">
        <f t="shared" ca="1" si="5"/>
        <v>935</v>
      </c>
      <c r="N56" s="45" t="str">
        <f t="shared" si="6"/>
        <v/>
      </c>
      <c r="O56" s="45">
        <f t="shared" si="7"/>
        <v>2.4200000000000048</v>
      </c>
      <c r="P56" s="46">
        <f t="shared" si="8"/>
        <v>1.7198733684760337</v>
      </c>
      <c r="Q56" s="45">
        <f t="shared" si="9"/>
        <v>1.9999999999999931E-2</v>
      </c>
      <c r="R56" s="45">
        <f t="shared" si="10"/>
        <v>2.4400000000000048</v>
      </c>
      <c r="S56" s="46">
        <f t="shared" si="11"/>
        <v>1.7398733684760337</v>
      </c>
    </row>
    <row r="57" spans="1:19" x14ac:dyDescent="0.25">
      <c r="D57">
        <v>0.1</v>
      </c>
      <c r="F57" s="67">
        <v>0.43888888888888888</v>
      </c>
      <c r="H57" s="67">
        <v>0.46597222222222223</v>
      </c>
      <c r="I57" s="44" t="str">
        <f t="shared" si="1"/>
        <v/>
      </c>
      <c r="J57" s="45">
        <f t="shared" si="2"/>
        <v>21.000000000000007</v>
      </c>
      <c r="K57" s="45">
        <f t="shared" si="3"/>
        <v>39.000000000000021</v>
      </c>
      <c r="L57" s="45">
        <f t="shared" si="4"/>
        <v>2</v>
      </c>
      <c r="M57" s="54">
        <f t="shared" ca="1" si="5"/>
        <v>935</v>
      </c>
      <c r="N57" s="45" t="str">
        <f t="shared" si="6"/>
        <v/>
      </c>
      <c r="O57" s="45">
        <f t="shared" si="7"/>
        <v>421.05000000000018</v>
      </c>
      <c r="P57" s="46">
        <f t="shared" si="8"/>
        <v>139.84917851062139</v>
      </c>
      <c r="Q57" s="45">
        <f t="shared" si="9"/>
        <v>3.9000000000000021</v>
      </c>
      <c r="R57" s="45">
        <f t="shared" si="10"/>
        <v>424.95000000000016</v>
      </c>
      <c r="S57" s="46">
        <f t="shared" si="11"/>
        <v>143.74917851062139</v>
      </c>
    </row>
    <row r="58" spans="1:19" x14ac:dyDescent="0.25">
      <c r="D58">
        <v>40</v>
      </c>
      <c r="F58" s="67">
        <v>0.47291666666666665</v>
      </c>
      <c r="H58" s="67">
        <v>0.48055555555555557</v>
      </c>
      <c r="I58" s="44" t="str">
        <f t="shared" si="1"/>
        <v/>
      </c>
      <c r="J58" s="45">
        <f t="shared" si="2"/>
        <v>39.999999999999936</v>
      </c>
      <c r="K58" s="45">
        <f t="shared" si="3"/>
        <v>11.000000000000041</v>
      </c>
      <c r="L58" s="45">
        <f t="shared" si="4"/>
        <v>3</v>
      </c>
      <c r="M58" s="54">
        <f t="shared" ca="1" si="5"/>
        <v>935</v>
      </c>
      <c r="N58" s="45" t="str">
        <f t="shared" si="6"/>
        <v/>
      </c>
      <c r="O58" s="45">
        <f t="shared" si="7"/>
        <v>801.99999999999875</v>
      </c>
      <c r="P58" s="46">
        <f t="shared" si="8"/>
        <v>266.37938763927832</v>
      </c>
      <c r="Q58" s="45">
        <f t="shared" si="9"/>
        <v>440.00000000000165</v>
      </c>
      <c r="R58" s="45">
        <f t="shared" si="10"/>
        <v>1242.0000000000005</v>
      </c>
      <c r="S58" s="46">
        <f t="shared" si="11"/>
        <v>706.37938763927991</v>
      </c>
    </row>
    <row r="59" spans="1:19" x14ac:dyDescent="0.25">
      <c r="D59">
        <v>0.1</v>
      </c>
      <c r="F59" s="67">
        <v>0.49027777777777781</v>
      </c>
      <c r="H59" s="67">
        <v>0.5083333333333333</v>
      </c>
      <c r="I59" s="44" t="str">
        <f t="shared" si="1"/>
        <v/>
      </c>
      <c r="J59" s="45">
        <f t="shared" si="2"/>
        <v>22.000000000000082</v>
      </c>
      <c r="K59" s="45">
        <f t="shared" si="3"/>
        <v>25.999999999999908</v>
      </c>
      <c r="L59" s="45">
        <f t="shared" si="4"/>
        <v>4</v>
      </c>
      <c r="M59" s="54">
        <f t="shared" ca="1" si="5"/>
        <v>935</v>
      </c>
      <c r="N59" s="45" t="str">
        <f t="shared" si="6"/>
        <v/>
      </c>
      <c r="O59" s="45">
        <f t="shared" si="7"/>
        <v>551.10000000000207</v>
      </c>
      <c r="P59" s="46">
        <f t="shared" si="8"/>
        <v>176.64859079735464</v>
      </c>
      <c r="Q59" s="45">
        <f t="shared" si="9"/>
        <v>2.5999999999999908</v>
      </c>
      <c r="R59" s="45">
        <f t="shared" si="10"/>
        <v>553.70000000000209</v>
      </c>
      <c r="S59" s="46">
        <f t="shared" si="11"/>
        <v>179.24859079735464</v>
      </c>
    </row>
    <row r="60" spans="1:19" x14ac:dyDescent="0.25">
      <c r="D60">
        <v>50</v>
      </c>
      <c r="F60" s="67">
        <v>0.51527777777777783</v>
      </c>
      <c r="H60" s="67">
        <v>0.52361111111111114</v>
      </c>
      <c r="I60" s="44" t="str">
        <f t="shared" si="1"/>
        <v/>
      </c>
      <c r="J60" s="45">
        <f t="shared" si="2"/>
        <v>232.99999999999997</v>
      </c>
      <c r="K60" s="45">
        <f t="shared" si="3"/>
        <v>11.999999999999957</v>
      </c>
      <c r="L60" s="45">
        <f t="shared" si="4"/>
        <v>5</v>
      </c>
      <c r="M60" s="54">
        <f t="shared" ca="1" si="5"/>
        <v>935</v>
      </c>
      <c r="N60" s="45" t="str">
        <f t="shared" si="6"/>
        <v/>
      </c>
      <c r="O60" s="45">
        <f t="shared" si="7"/>
        <v>6989.9999999999991</v>
      </c>
      <c r="P60" s="46">
        <f t="shared" si="8"/>
        <v>5790.8418779397525</v>
      </c>
      <c r="Q60" s="45">
        <f t="shared" si="9"/>
        <v>599.99999999999784</v>
      </c>
      <c r="R60" s="45">
        <f t="shared" si="10"/>
        <v>7589.9999999999973</v>
      </c>
      <c r="S60" s="46">
        <f t="shared" si="11"/>
        <v>6390.8418779397507</v>
      </c>
    </row>
    <row r="61" spans="1:19" x14ac:dyDescent="0.25">
      <c r="D61">
        <v>10</v>
      </c>
      <c r="F61" s="67">
        <v>0.52708333333333335</v>
      </c>
      <c r="H61" s="67">
        <v>0.68541666666666667</v>
      </c>
      <c r="I61" s="44">
        <f t="shared" si="1"/>
        <v>0.68888888888888888</v>
      </c>
      <c r="J61" s="45" t="str">
        <f t="shared" si="2"/>
        <v/>
      </c>
      <c r="K61" s="45">
        <f t="shared" si="3"/>
        <v>228</v>
      </c>
      <c r="L61" s="45">
        <f t="shared" si="4"/>
        <v>6</v>
      </c>
      <c r="M61" s="54">
        <f t="shared" ca="1" si="5"/>
        <v>935</v>
      </c>
      <c r="N61" s="45">
        <f t="shared" ca="1" si="6"/>
        <v>416.99999999999994</v>
      </c>
      <c r="O61" s="45">
        <f t="shared" si="7"/>
        <v>25</v>
      </c>
      <c r="P61" s="46">
        <f t="shared" si="8"/>
        <v>3.1021051639523365</v>
      </c>
      <c r="Q61" s="45">
        <f t="shared" si="9"/>
        <v>2280</v>
      </c>
      <c r="R61" s="45">
        <f t="shared" si="10"/>
        <v>2305</v>
      </c>
      <c r="S61" s="46">
        <f t="shared" si="11"/>
        <v>2283.1021051639523</v>
      </c>
    </row>
    <row r="62" spans="1:19" x14ac:dyDescent="0.25">
      <c r="A62" s="77">
        <v>35180</v>
      </c>
      <c r="B62">
        <v>837</v>
      </c>
      <c r="D62">
        <v>0.01</v>
      </c>
      <c r="F62" s="67">
        <v>0.3888888888888889</v>
      </c>
      <c r="H62" s="67">
        <v>0.39097222222222222</v>
      </c>
      <c r="I62" s="44" t="str">
        <f t="shared" si="1"/>
        <v/>
      </c>
      <c r="J62" s="45">
        <f t="shared" si="2"/>
        <v>95.999999999999972</v>
      </c>
      <c r="K62" s="45">
        <f t="shared" si="3"/>
        <v>2.9999999999999893</v>
      </c>
      <c r="L62" s="45">
        <f t="shared" si="4"/>
        <v>1</v>
      </c>
      <c r="M62" s="54">
        <f t="shared" ca="1" si="5"/>
        <v>837</v>
      </c>
      <c r="N62" s="45" t="str">
        <f t="shared" si="6"/>
        <v/>
      </c>
      <c r="O62" s="45">
        <f t="shared" si="7"/>
        <v>5.2799999999999985</v>
      </c>
      <c r="P62" s="46">
        <f t="shared" si="8"/>
        <v>3.7524509857658832</v>
      </c>
      <c r="Q62" s="45">
        <f t="shared" si="9"/>
        <v>2.9999999999999895E-2</v>
      </c>
      <c r="R62" s="45">
        <f t="shared" si="10"/>
        <v>5.3099999999999987</v>
      </c>
      <c r="S62" s="46">
        <f t="shared" si="11"/>
        <v>3.782450985765883</v>
      </c>
    </row>
    <row r="63" spans="1:19" x14ac:dyDescent="0.25">
      <c r="D63">
        <v>0.1</v>
      </c>
      <c r="F63" s="67">
        <v>0.39444444444444443</v>
      </c>
      <c r="H63" s="67">
        <v>0.45763888888888887</v>
      </c>
      <c r="I63" s="44" t="str">
        <f t="shared" si="1"/>
        <v/>
      </c>
      <c r="J63" s="45">
        <f t="shared" si="2"/>
        <v>14.00000000000003</v>
      </c>
      <c r="K63" s="45">
        <f t="shared" si="3"/>
        <v>91</v>
      </c>
      <c r="L63" s="45">
        <f t="shared" si="4"/>
        <v>2</v>
      </c>
      <c r="M63" s="54">
        <f t="shared" ca="1" si="5"/>
        <v>837</v>
      </c>
      <c r="N63" s="45" t="str">
        <f t="shared" si="6"/>
        <v/>
      </c>
      <c r="O63" s="45">
        <f t="shared" si="7"/>
        <v>350.70000000000078</v>
      </c>
      <c r="P63" s="46">
        <f t="shared" si="8"/>
        <v>112.41273959831641</v>
      </c>
      <c r="Q63" s="45">
        <f t="shared" si="9"/>
        <v>9.1</v>
      </c>
      <c r="R63" s="45">
        <f t="shared" si="10"/>
        <v>359.80000000000081</v>
      </c>
      <c r="S63" s="46">
        <f t="shared" si="11"/>
        <v>121.5127395983164</v>
      </c>
    </row>
    <row r="64" spans="1:19" x14ac:dyDescent="0.25">
      <c r="D64">
        <v>50</v>
      </c>
      <c r="F64" s="67">
        <v>0.46388888888888885</v>
      </c>
      <c r="H64" s="67">
        <v>0.46736111111111112</v>
      </c>
      <c r="I64" s="44" t="str">
        <f t="shared" si="1"/>
        <v/>
      </c>
      <c r="J64" s="45">
        <f t="shared" si="2"/>
        <v>27.999999999999979</v>
      </c>
      <c r="K64" s="45">
        <f t="shared" si="3"/>
        <v>5.0000000000000622</v>
      </c>
      <c r="L64" s="45">
        <f t="shared" si="4"/>
        <v>3</v>
      </c>
      <c r="M64" s="54">
        <f t="shared" ca="1" si="5"/>
        <v>837</v>
      </c>
      <c r="N64" s="45" t="str">
        <f t="shared" si="6"/>
        <v/>
      </c>
      <c r="O64" s="45">
        <f t="shared" si="7"/>
        <v>701.39999999999952</v>
      </c>
      <c r="P64" s="46">
        <f t="shared" si="8"/>
        <v>224.82547919663216</v>
      </c>
      <c r="Q64" s="45">
        <f t="shared" si="9"/>
        <v>250.0000000000031</v>
      </c>
      <c r="R64" s="45">
        <f t="shared" si="10"/>
        <v>951.40000000000259</v>
      </c>
      <c r="S64" s="46">
        <f t="shared" si="11"/>
        <v>474.82547919663523</v>
      </c>
    </row>
    <row r="65" spans="1:19" x14ac:dyDescent="0.25">
      <c r="D65">
        <v>0.1</v>
      </c>
      <c r="F65" s="67">
        <v>0.47569444444444442</v>
      </c>
      <c r="H65" s="67">
        <v>0.48680555555555555</v>
      </c>
      <c r="I65" s="44" t="str">
        <f t="shared" si="1"/>
        <v/>
      </c>
      <c r="J65" s="45">
        <f t="shared" si="2"/>
        <v>13.99999999999995</v>
      </c>
      <c r="K65" s="45">
        <f t="shared" si="3"/>
        <v>16.000000000000021</v>
      </c>
      <c r="L65" s="45">
        <f t="shared" si="4"/>
        <v>4</v>
      </c>
      <c r="M65" s="54">
        <f t="shared" ca="1" si="5"/>
        <v>837</v>
      </c>
      <c r="N65" s="45" t="str">
        <f t="shared" si="6"/>
        <v/>
      </c>
      <c r="O65" s="45">
        <f t="shared" si="7"/>
        <v>350.69999999999874</v>
      </c>
      <c r="P65" s="46">
        <f t="shared" si="8"/>
        <v>112.41273959831577</v>
      </c>
      <c r="Q65" s="45">
        <f t="shared" si="9"/>
        <v>1.6000000000000023</v>
      </c>
      <c r="R65" s="45">
        <f t="shared" si="10"/>
        <v>352.29999999999876</v>
      </c>
      <c r="S65" s="46">
        <f t="shared" si="11"/>
        <v>114.01273959831578</v>
      </c>
    </row>
    <row r="66" spans="1:19" x14ac:dyDescent="0.25">
      <c r="D66">
        <v>50</v>
      </c>
      <c r="F66" s="67">
        <v>0.49374999999999997</v>
      </c>
      <c r="H66" s="67">
        <v>0.49652777777777773</v>
      </c>
      <c r="I66" s="44">
        <f t="shared" si="1"/>
        <v>0.49999999999999994</v>
      </c>
      <c r="J66" s="45" t="str">
        <f t="shared" si="2"/>
        <v/>
      </c>
      <c r="K66" s="45">
        <f t="shared" si="3"/>
        <v>3.9999999999999858</v>
      </c>
      <c r="L66" s="45">
        <f t="shared" si="4"/>
        <v>5</v>
      </c>
      <c r="M66" s="54">
        <f t="shared" ca="1" si="5"/>
        <v>837</v>
      </c>
      <c r="N66" s="45">
        <f t="shared" ca="1" si="6"/>
        <v>202.99999999999991</v>
      </c>
      <c r="O66" s="45">
        <f t="shared" si="7"/>
        <v>125</v>
      </c>
      <c r="P66" s="46">
        <f t="shared" si="8"/>
        <v>14.102364719732718</v>
      </c>
      <c r="Q66" s="45">
        <f t="shared" si="9"/>
        <v>199.99999999999929</v>
      </c>
      <c r="R66" s="45">
        <f t="shared" si="10"/>
        <v>324.99999999999932</v>
      </c>
      <c r="S66" s="46">
        <f t="shared" si="11"/>
        <v>214.10236471973201</v>
      </c>
    </row>
    <row r="67" spans="1:19" x14ac:dyDescent="0.25">
      <c r="A67" s="77">
        <v>35181</v>
      </c>
      <c r="B67">
        <v>933</v>
      </c>
      <c r="D67">
        <v>0.01</v>
      </c>
      <c r="F67" s="67">
        <v>0.4381944444444445</v>
      </c>
      <c r="H67" s="67">
        <v>0.44513888888888892</v>
      </c>
      <c r="I67" s="44" t="str">
        <f t="shared" ref="I67:I130" si="12">IF(OR(A68&lt;&gt;"",D68=""),H67+TIME(0,5,0),"")</f>
        <v/>
      </c>
      <c r="J67" s="45">
        <f t="shared" ref="J67:J130" si="13">IF(AND(OR(AND(A67&lt;&gt;"",A68=""),AND(A67="",A68="")),D68&lt;&gt;""),(H68-H67)*1440,"")</f>
        <v>15.999999999999943</v>
      </c>
      <c r="K67" s="45">
        <f t="shared" ref="K67:K130" si="14">(H67-F67)*1440</f>
        <v>9.9999999999999645</v>
      </c>
      <c r="L67" s="45">
        <f t="shared" ref="L67:L130" si="15">IF(A67&lt;&gt;"",1,L66+1)</f>
        <v>1</v>
      </c>
      <c r="M67" s="54">
        <f t="shared" ref="M67:M130" ca="1" si="16">OFFSET(B67,-L67+1,0)</f>
        <v>933</v>
      </c>
      <c r="N67" s="45" t="str">
        <f t="shared" ref="N67:N130" si="17">IF(I67&lt;&gt;"",(I67-VALUE(CONCATENATE(LEFT(M67,LEN(M67)-2),":",RIGHT(M67,2))))*1440,"")</f>
        <v/>
      </c>
      <c r="O67" s="45">
        <f t="shared" ref="O67:O130" si="18">IF(J67&lt;&gt;"",(D67+D68)*J67/2,D67*5/2)</f>
        <v>16.079999999999941</v>
      </c>
      <c r="P67" s="46">
        <f t="shared" ref="P67:P130" si="19">IF(J67&lt;&gt;"",(D68-D67)*J67/LN((D68+0.000001)/(D67+0.000001)),-5*(D67-0.000001)/(LN(1/D67)-13.8155))</f>
        <v>6.0095678909292589</v>
      </c>
      <c r="Q67" s="45">
        <f t="shared" ref="Q67:Q130" si="20">(D67*K67)</f>
        <v>9.9999999999999645E-2</v>
      </c>
      <c r="R67" s="45">
        <f t="shared" ref="R67:R130" si="21">O67+Q67</f>
        <v>16.179999999999943</v>
      </c>
      <c r="S67" s="46">
        <f t="shared" ref="S67:S130" si="22">P67+Q67</f>
        <v>6.1095678909292586</v>
      </c>
    </row>
    <row r="68" spans="1:19" x14ac:dyDescent="0.25">
      <c r="D68">
        <v>2</v>
      </c>
      <c r="F68" s="67">
        <v>0.45347222222222222</v>
      </c>
      <c r="H68" s="67">
        <v>0.45624999999999999</v>
      </c>
      <c r="I68" s="44" t="str">
        <f t="shared" si="12"/>
        <v/>
      </c>
      <c r="J68" s="45">
        <f t="shared" si="13"/>
        <v>6.0000000000000586</v>
      </c>
      <c r="K68" s="45">
        <f t="shared" si="14"/>
        <v>3.9999999999999858</v>
      </c>
      <c r="L68" s="45">
        <f t="shared" si="15"/>
        <v>2</v>
      </c>
      <c r="M68" s="54">
        <f t="shared" ca="1" si="16"/>
        <v>933</v>
      </c>
      <c r="N68" s="45" t="str">
        <f t="shared" si="17"/>
        <v/>
      </c>
      <c r="O68" s="45">
        <f t="shared" si="18"/>
        <v>9.0000000000000888</v>
      </c>
      <c r="P68" s="46">
        <f t="shared" si="19"/>
        <v>8.656176489440627</v>
      </c>
      <c r="Q68" s="45">
        <f t="shared" si="20"/>
        <v>7.9999999999999716</v>
      </c>
      <c r="R68" s="45">
        <f t="shared" si="21"/>
        <v>17.00000000000006</v>
      </c>
      <c r="S68" s="46">
        <f t="shared" si="22"/>
        <v>16.656176489440597</v>
      </c>
    </row>
    <row r="69" spans="1:19" x14ac:dyDescent="0.25">
      <c r="D69">
        <v>1</v>
      </c>
      <c r="F69" s="67">
        <v>0.45902777777777781</v>
      </c>
      <c r="H69" s="67">
        <v>0.4604166666666667</v>
      </c>
      <c r="I69" s="44">
        <f t="shared" si="12"/>
        <v>0.46388888888888891</v>
      </c>
      <c r="J69" s="45" t="str">
        <f t="shared" si="13"/>
        <v/>
      </c>
      <c r="K69" s="45">
        <f t="shared" si="14"/>
        <v>1.9999999999999929</v>
      </c>
      <c r="L69" s="45">
        <f t="shared" si="15"/>
        <v>3</v>
      </c>
      <c r="M69" s="54">
        <f t="shared" ca="1" si="16"/>
        <v>933</v>
      </c>
      <c r="N69" s="45">
        <f t="shared" ca="1" si="17"/>
        <v>94.999999999999986</v>
      </c>
      <c r="O69" s="45">
        <f t="shared" si="18"/>
        <v>2.5</v>
      </c>
      <c r="P69" s="46">
        <f t="shared" si="19"/>
        <v>0.36191198291773735</v>
      </c>
      <c r="Q69" s="45">
        <f t="shared" si="20"/>
        <v>1.9999999999999929</v>
      </c>
      <c r="R69" s="45">
        <f t="shared" si="21"/>
        <v>4.4999999999999929</v>
      </c>
      <c r="S69" s="46">
        <f t="shared" si="22"/>
        <v>2.3619119829177304</v>
      </c>
    </row>
    <row r="70" spans="1:19" x14ac:dyDescent="0.25">
      <c r="A70" s="77">
        <v>35185</v>
      </c>
      <c r="B70">
        <v>1230</v>
      </c>
      <c r="D70">
        <v>0.01</v>
      </c>
      <c r="F70" s="67">
        <v>0.55625000000000002</v>
      </c>
      <c r="H70" s="67">
        <v>0.55833333333333335</v>
      </c>
      <c r="I70" s="44">
        <f t="shared" si="12"/>
        <v>0.56180555555555556</v>
      </c>
      <c r="J70" s="45" t="str">
        <f t="shared" si="13"/>
        <v/>
      </c>
      <c r="K70" s="45">
        <f t="shared" si="14"/>
        <v>2.9999999999999893</v>
      </c>
      <c r="L70" s="45">
        <f t="shared" si="15"/>
        <v>1</v>
      </c>
      <c r="M70" s="54">
        <f t="shared" ca="1" si="16"/>
        <v>1230</v>
      </c>
      <c r="N70" s="45">
        <f t="shared" ca="1" si="17"/>
        <v>58.99999999999995</v>
      </c>
      <c r="O70" s="45">
        <f t="shared" si="18"/>
        <v>2.5000000000000001E-2</v>
      </c>
      <c r="P70" s="46">
        <f t="shared" si="19"/>
        <v>5.4281443780592247E-3</v>
      </c>
      <c r="Q70" s="45">
        <f t="shared" si="20"/>
        <v>2.9999999999999895E-2</v>
      </c>
      <c r="R70" s="45">
        <f t="shared" si="21"/>
        <v>5.4999999999999896E-2</v>
      </c>
      <c r="S70" s="46">
        <f t="shared" si="22"/>
        <v>3.542814437805912E-2</v>
      </c>
    </row>
    <row r="71" spans="1:19" x14ac:dyDescent="0.25">
      <c r="A71" s="77">
        <v>35185</v>
      </c>
      <c r="B71">
        <v>1335</v>
      </c>
      <c r="D71">
        <v>0.01</v>
      </c>
      <c r="F71" s="67">
        <v>0.59513888888888888</v>
      </c>
      <c r="H71" s="67">
        <v>0.59722222222222221</v>
      </c>
      <c r="I71" s="44" t="str">
        <f t="shared" si="12"/>
        <v/>
      </c>
      <c r="J71" s="45">
        <f t="shared" si="13"/>
        <v>21.000000000000085</v>
      </c>
      <c r="K71" s="45">
        <f t="shared" si="14"/>
        <v>2.9999999999999893</v>
      </c>
      <c r="L71" s="45">
        <f t="shared" si="15"/>
        <v>1</v>
      </c>
      <c r="M71" s="54">
        <f t="shared" ca="1" si="16"/>
        <v>1335</v>
      </c>
      <c r="N71" s="45" t="str">
        <f t="shared" si="17"/>
        <v/>
      </c>
      <c r="O71" s="45">
        <f t="shared" si="18"/>
        <v>21.105000000000082</v>
      </c>
      <c r="P71" s="46">
        <f t="shared" si="19"/>
        <v>7.8875578568447127</v>
      </c>
      <c r="Q71" s="45">
        <f t="shared" si="20"/>
        <v>2.9999999999999895E-2</v>
      </c>
      <c r="R71" s="45">
        <f t="shared" si="21"/>
        <v>21.135000000000083</v>
      </c>
      <c r="S71" s="46">
        <f t="shared" si="22"/>
        <v>7.9175578568447129</v>
      </c>
    </row>
    <row r="72" spans="1:19" x14ac:dyDescent="0.25">
      <c r="D72">
        <v>2</v>
      </c>
      <c r="F72" s="67">
        <v>0.60486111111111118</v>
      </c>
      <c r="H72" s="67">
        <v>0.6118055555555556</v>
      </c>
      <c r="I72" s="44" t="str">
        <f t="shared" si="12"/>
        <v/>
      </c>
      <c r="J72" s="45">
        <f t="shared" si="13"/>
        <v>23.999999999999915</v>
      </c>
      <c r="K72" s="45">
        <f t="shared" si="14"/>
        <v>9.9999999999999645</v>
      </c>
      <c r="L72" s="45">
        <f t="shared" si="15"/>
        <v>2</v>
      </c>
      <c r="M72" s="54">
        <f t="shared" ca="1" si="16"/>
        <v>1335</v>
      </c>
      <c r="N72" s="45" t="str">
        <f t="shared" si="17"/>
        <v/>
      </c>
      <c r="O72" s="45">
        <f t="shared" si="18"/>
        <v>24.119999999999912</v>
      </c>
      <c r="P72" s="46">
        <f t="shared" si="19"/>
        <v>9.014351836393887</v>
      </c>
      <c r="Q72" s="45">
        <f t="shared" si="20"/>
        <v>19.999999999999929</v>
      </c>
      <c r="R72" s="45">
        <f t="shared" si="21"/>
        <v>44.119999999999841</v>
      </c>
      <c r="S72" s="46">
        <f t="shared" si="22"/>
        <v>29.014351836393814</v>
      </c>
    </row>
    <row r="73" spans="1:19" x14ac:dyDescent="0.25">
      <c r="D73">
        <v>0.01</v>
      </c>
      <c r="F73" s="67">
        <v>0.62291666666666667</v>
      </c>
      <c r="H73" s="67">
        <v>0.62847222222222221</v>
      </c>
      <c r="I73" s="44">
        <f t="shared" si="12"/>
        <v>0.63194444444444442</v>
      </c>
      <c r="J73" s="45" t="str">
        <f t="shared" si="13"/>
        <v/>
      </c>
      <c r="K73" s="45">
        <f t="shared" si="14"/>
        <v>7.9999999999999716</v>
      </c>
      <c r="L73" s="45">
        <f t="shared" si="15"/>
        <v>3</v>
      </c>
      <c r="M73" s="54">
        <f t="shared" ca="1" si="16"/>
        <v>1335</v>
      </c>
      <c r="N73" s="45">
        <f t="shared" ca="1" si="17"/>
        <v>94.999999999999986</v>
      </c>
      <c r="O73" s="45">
        <f t="shared" si="18"/>
        <v>2.5000000000000001E-2</v>
      </c>
      <c r="P73" s="46">
        <f t="shared" si="19"/>
        <v>5.4281443780592247E-3</v>
      </c>
      <c r="Q73" s="45">
        <f t="shared" si="20"/>
        <v>7.9999999999999724E-2</v>
      </c>
      <c r="R73" s="45">
        <f t="shared" si="21"/>
        <v>0.10499999999999973</v>
      </c>
      <c r="S73" s="46">
        <f t="shared" si="22"/>
        <v>8.5428144378058943E-2</v>
      </c>
    </row>
    <row r="74" spans="1:19" x14ac:dyDescent="0.25">
      <c r="A74" s="77">
        <v>35185</v>
      </c>
      <c r="B74">
        <v>1509</v>
      </c>
      <c r="D74">
        <v>0.01</v>
      </c>
      <c r="F74" s="67">
        <v>0.63958333333333328</v>
      </c>
      <c r="H74" s="67">
        <v>0.64166666666666672</v>
      </c>
      <c r="I74" s="44" t="str">
        <f t="shared" si="12"/>
        <v/>
      </c>
      <c r="J74" s="45">
        <f>IF(AND(OR(AND(A74&lt;&gt;"",A75=""),AND(A74="",A75="")),D75&lt;&gt;""),(H75-H74)*1440,"")</f>
        <v>4.9999999999998224</v>
      </c>
      <c r="K74" s="45">
        <f t="shared" si="14"/>
        <v>3.0000000000001492</v>
      </c>
      <c r="L74" s="45">
        <f t="shared" si="15"/>
        <v>1</v>
      </c>
      <c r="M74" s="54">
        <f t="shared" ca="1" si="16"/>
        <v>1509</v>
      </c>
      <c r="N74" s="45" t="str">
        <f t="shared" si="17"/>
        <v/>
      </c>
      <c r="O74" s="45">
        <f t="shared" si="18"/>
        <v>5.9999999999997868E-2</v>
      </c>
      <c r="P74" s="46">
        <f t="shared" si="19"/>
        <v>5.9445315586429251E-2</v>
      </c>
      <c r="Q74" s="45">
        <f t="shared" si="20"/>
        <v>3.0000000000001494E-2</v>
      </c>
      <c r="R74" s="45">
        <f t="shared" si="21"/>
        <v>8.9999999999999358E-2</v>
      </c>
      <c r="S74" s="46">
        <f t="shared" si="22"/>
        <v>8.9445315586430749E-2</v>
      </c>
    </row>
    <row r="75" spans="1:19" x14ac:dyDescent="0.25">
      <c r="D75">
        <v>1.4E-2</v>
      </c>
      <c r="F75" s="67">
        <v>0.64374999999999993</v>
      </c>
      <c r="H75" s="67">
        <v>0.64513888888888882</v>
      </c>
      <c r="I75" s="44">
        <f t="shared" si="12"/>
        <v>0.64861111111111103</v>
      </c>
      <c r="J75" s="45" t="str">
        <f t="shared" si="13"/>
        <v/>
      </c>
      <c r="K75" s="45">
        <f t="shared" si="14"/>
        <v>1.9999999999999929</v>
      </c>
      <c r="L75" s="45">
        <f t="shared" si="15"/>
        <v>2</v>
      </c>
      <c r="M75" s="54">
        <f t="shared" ca="1" si="16"/>
        <v>1509</v>
      </c>
      <c r="N75" s="45">
        <f t="shared" ca="1" si="17"/>
        <v>24.999999999999911</v>
      </c>
      <c r="O75" s="45">
        <f t="shared" si="18"/>
        <v>3.5000000000000003E-2</v>
      </c>
      <c r="P75" s="46">
        <f t="shared" si="19"/>
        <v>7.3317745176624972E-3</v>
      </c>
      <c r="Q75" s="45">
        <f t="shared" si="20"/>
        <v>2.79999999999999E-2</v>
      </c>
      <c r="R75" s="45">
        <f t="shared" si="21"/>
        <v>6.2999999999999903E-2</v>
      </c>
      <c r="S75" s="46">
        <f t="shared" si="22"/>
        <v>3.5331774517662395E-2</v>
      </c>
    </row>
    <row r="76" spans="1:19" x14ac:dyDescent="0.25">
      <c r="A76" s="77">
        <v>35185</v>
      </c>
      <c r="B76">
        <v>1533</v>
      </c>
      <c r="D76">
        <v>0.01</v>
      </c>
      <c r="F76" s="67">
        <v>0.65555555555555556</v>
      </c>
      <c r="H76" s="67">
        <v>0.65694444444444444</v>
      </c>
      <c r="I76" s="44" t="str">
        <f t="shared" si="12"/>
        <v/>
      </c>
      <c r="J76" s="45">
        <f t="shared" si="13"/>
        <v>3.9999999999999858</v>
      </c>
      <c r="K76" s="45">
        <f t="shared" si="14"/>
        <v>1.9999999999999929</v>
      </c>
      <c r="L76" s="45">
        <f t="shared" si="15"/>
        <v>1</v>
      </c>
      <c r="M76" s="54">
        <f t="shared" ca="1" si="16"/>
        <v>1533</v>
      </c>
      <c r="N76" s="45" t="str">
        <f t="shared" si="17"/>
        <v/>
      </c>
      <c r="O76" s="45">
        <f t="shared" si="18"/>
        <v>3.5999999999999879E-2</v>
      </c>
      <c r="P76" s="46">
        <f t="shared" si="19"/>
        <v>3.585537756518508E-2</v>
      </c>
      <c r="Q76" s="45">
        <f t="shared" si="20"/>
        <v>1.9999999999999931E-2</v>
      </c>
      <c r="R76" s="45">
        <f t="shared" si="21"/>
        <v>5.5999999999999814E-2</v>
      </c>
      <c r="S76" s="46">
        <f t="shared" si="22"/>
        <v>5.5855377565185008E-2</v>
      </c>
    </row>
    <row r="77" spans="1:19" x14ac:dyDescent="0.25">
      <c r="D77">
        <v>8.0000000000000002E-3</v>
      </c>
      <c r="F77" s="67">
        <v>0.65902777777777777</v>
      </c>
      <c r="H77" s="67">
        <v>0.65972222222222221</v>
      </c>
      <c r="I77" s="44">
        <f t="shared" si="12"/>
        <v>0.66319444444444442</v>
      </c>
      <c r="J77" s="45" t="str">
        <f t="shared" si="13"/>
        <v/>
      </c>
      <c r="K77" s="45">
        <f t="shared" si="14"/>
        <v>0.99999999999999645</v>
      </c>
      <c r="L77" s="45">
        <f t="shared" si="15"/>
        <v>2</v>
      </c>
      <c r="M77" s="54">
        <f t="shared" ca="1" si="16"/>
        <v>1533</v>
      </c>
      <c r="N77" s="45">
        <f t="shared" ca="1" si="17"/>
        <v>21.999999999999922</v>
      </c>
      <c r="O77" s="45">
        <f t="shared" si="18"/>
        <v>0.02</v>
      </c>
      <c r="P77" s="46">
        <f t="shared" si="19"/>
        <v>4.4502248902978277E-3</v>
      </c>
      <c r="Q77" s="45">
        <f t="shared" si="20"/>
        <v>7.9999999999999724E-3</v>
      </c>
      <c r="R77" s="45">
        <f t="shared" si="21"/>
        <v>2.7999999999999973E-2</v>
      </c>
      <c r="S77" s="46">
        <f t="shared" si="22"/>
        <v>1.24502248902978E-2</v>
      </c>
    </row>
    <row r="78" spans="1:19" x14ac:dyDescent="0.25">
      <c r="A78" s="77">
        <v>35186</v>
      </c>
      <c r="B78">
        <v>845</v>
      </c>
      <c r="D78">
        <v>0.01</v>
      </c>
      <c r="F78" s="67">
        <v>0.39305555555555555</v>
      </c>
      <c r="H78" s="67">
        <v>0.39444444444444443</v>
      </c>
      <c r="I78" s="44" t="str">
        <f t="shared" si="12"/>
        <v/>
      </c>
      <c r="J78" s="45">
        <f t="shared" si="13"/>
        <v>32.000000000000043</v>
      </c>
      <c r="K78" s="45">
        <f t="shared" si="14"/>
        <v>1.9999999999999929</v>
      </c>
      <c r="L78" s="45">
        <f t="shared" si="15"/>
        <v>1</v>
      </c>
      <c r="M78" s="54">
        <f t="shared" ca="1" si="16"/>
        <v>845</v>
      </c>
      <c r="N78" s="45" t="str">
        <f t="shared" si="17"/>
        <v/>
      </c>
      <c r="O78" s="45">
        <f t="shared" si="18"/>
        <v>1.7600000000000025</v>
      </c>
      <c r="P78" s="46">
        <f t="shared" si="19"/>
        <v>1.2508169952552965</v>
      </c>
      <c r="Q78" s="45">
        <f t="shared" si="20"/>
        <v>1.9999999999999931E-2</v>
      </c>
      <c r="R78" s="45">
        <f t="shared" si="21"/>
        <v>1.7800000000000025</v>
      </c>
      <c r="S78" s="46">
        <f t="shared" si="22"/>
        <v>1.2708169952552966</v>
      </c>
    </row>
    <row r="79" spans="1:19" x14ac:dyDescent="0.25">
      <c r="D79">
        <v>0.1</v>
      </c>
      <c r="F79" s="67">
        <v>0.3972222222222222</v>
      </c>
      <c r="H79" s="67">
        <v>0.41666666666666669</v>
      </c>
      <c r="I79" s="44" t="str">
        <f t="shared" si="12"/>
        <v/>
      </c>
      <c r="J79" s="45">
        <f t="shared" si="13"/>
        <v>46</v>
      </c>
      <c r="K79" s="45">
        <f t="shared" si="14"/>
        <v>28.00000000000006</v>
      </c>
      <c r="L79" s="45">
        <f t="shared" si="15"/>
        <v>2</v>
      </c>
      <c r="M79" s="54">
        <f t="shared" ca="1" si="16"/>
        <v>845</v>
      </c>
      <c r="N79" s="45" t="str">
        <f t="shared" si="17"/>
        <v/>
      </c>
      <c r="O79" s="45">
        <f t="shared" si="18"/>
        <v>1152.3</v>
      </c>
      <c r="P79" s="46">
        <f t="shared" si="19"/>
        <v>369.35614439446744</v>
      </c>
      <c r="Q79" s="45">
        <f t="shared" si="20"/>
        <v>2.800000000000006</v>
      </c>
      <c r="R79" s="45">
        <f t="shared" si="21"/>
        <v>1155.0999999999999</v>
      </c>
      <c r="S79" s="46">
        <f t="shared" si="22"/>
        <v>372.15614439446745</v>
      </c>
    </row>
    <row r="80" spans="1:19" x14ac:dyDescent="0.25">
      <c r="D80">
        <v>50</v>
      </c>
      <c r="F80" s="67">
        <v>0.41944444444444445</v>
      </c>
      <c r="H80" s="67">
        <v>0.44861111111111113</v>
      </c>
      <c r="I80" s="44" t="str">
        <f t="shared" si="12"/>
        <v/>
      </c>
      <c r="J80" s="45">
        <f t="shared" si="13"/>
        <v>44</v>
      </c>
      <c r="K80" s="45">
        <f t="shared" si="14"/>
        <v>42.000000000000014</v>
      </c>
      <c r="L80" s="45">
        <f t="shared" si="15"/>
        <v>3</v>
      </c>
      <c r="M80" s="54">
        <f t="shared" ca="1" si="16"/>
        <v>845</v>
      </c>
      <c r="N80" s="45" t="str">
        <f t="shared" si="17"/>
        <v/>
      </c>
      <c r="O80" s="45">
        <f t="shared" si="18"/>
        <v>1102.2</v>
      </c>
      <c r="P80" s="46">
        <f t="shared" si="19"/>
        <v>353.29718159470792</v>
      </c>
      <c r="Q80" s="45">
        <f t="shared" si="20"/>
        <v>2100.0000000000009</v>
      </c>
      <c r="R80" s="45">
        <f t="shared" si="21"/>
        <v>3202.2000000000007</v>
      </c>
      <c r="S80" s="46">
        <f t="shared" si="22"/>
        <v>2453.2971815947089</v>
      </c>
    </row>
    <row r="81" spans="1:19" x14ac:dyDescent="0.25">
      <c r="D81">
        <v>0.1</v>
      </c>
      <c r="F81" s="67">
        <v>0.45694444444444443</v>
      </c>
      <c r="H81" s="67">
        <v>0.47916666666666669</v>
      </c>
      <c r="I81" s="44">
        <f t="shared" si="12"/>
        <v>0.4826388888888889</v>
      </c>
      <c r="J81" s="45" t="str">
        <f t="shared" si="13"/>
        <v/>
      </c>
      <c r="K81" s="45">
        <f t="shared" si="14"/>
        <v>32.000000000000043</v>
      </c>
      <c r="L81" s="45">
        <f t="shared" si="15"/>
        <v>4</v>
      </c>
      <c r="M81" s="54">
        <f t="shared" ca="1" si="16"/>
        <v>845</v>
      </c>
      <c r="N81" s="45">
        <f t="shared" ca="1" si="17"/>
        <v>170.00000000000003</v>
      </c>
      <c r="O81" s="45">
        <f t="shared" si="18"/>
        <v>0.25</v>
      </c>
      <c r="P81" s="46">
        <f t="shared" si="19"/>
        <v>4.342905372259271E-2</v>
      </c>
      <c r="Q81" s="45">
        <f t="shared" si="20"/>
        <v>3.2000000000000046</v>
      </c>
      <c r="R81" s="45">
        <f t="shared" si="21"/>
        <v>3.4500000000000046</v>
      </c>
      <c r="S81" s="46">
        <f t="shared" si="22"/>
        <v>3.2434290537225974</v>
      </c>
    </row>
    <row r="82" spans="1:19" x14ac:dyDescent="0.25">
      <c r="A82" s="77">
        <v>35187</v>
      </c>
      <c r="B82">
        <v>839</v>
      </c>
      <c r="D82">
        <v>0.01</v>
      </c>
      <c r="F82" s="67">
        <v>0.3972222222222222</v>
      </c>
      <c r="H82" s="67">
        <v>0.39861111111111108</v>
      </c>
      <c r="I82" s="44" t="str">
        <f t="shared" si="12"/>
        <v/>
      </c>
      <c r="J82" s="45">
        <f t="shared" si="13"/>
        <v>39.000000000000021</v>
      </c>
      <c r="K82" s="45">
        <f t="shared" si="14"/>
        <v>1.9999999999999929</v>
      </c>
      <c r="L82" s="45">
        <f t="shared" si="15"/>
        <v>1</v>
      </c>
      <c r="M82" s="54">
        <f t="shared" ca="1" si="16"/>
        <v>839</v>
      </c>
      <c r="N82" s="45" t="str">
        <f t="shared" si="17"/>
        <v/>
      </c>
      <c r="O82" s="45">
        <f t="shared" si="18"/>
        <v>2.1450000000000014</v>
      </c>
      <c r="P82" s="46">
        <f t="shared" si="19"/>
        <v>1.5244332129673914</v>
      </c>
      <c r="Q82" s="45">
        <f t="shared" si="20"/>
        <v>1.9999999999999931E-2</v>
      </c>
      <c r="R82" s="45">
        <f t="shared" si="21"/>
        <v>2.1650000000000014</v>
      </c>
      <c r="S82" s="46">
        <f t="shared" si="22"/>
        <v>1.5444332129673914</v>
      </c>
    </row>
    <row r="83" spans="1:19" x14ac:dyDescent="0.25">
      <c r="D83">
        <v>0.1</v>
      </c>
      <c r="F83" s="67">
        <v>0.40208333333333335</v>
      </c>
      <c r="H83" s="67">
        <v>0.42569444444444443</v>
      </c>
      <c r="I83" s="44" t="str">
        <f t="shared" si="12"/>
        <v/>
      </c>
      <c r="J83" s="45">
        <f t="shared" si="13"/>
        <v>17.000000000000021</v>
      </c>
      <c r="K83" s="45">
        <f t="shared" si="14"/>
        <v>33.999999999999957</v>
      </c>
      <c r="L83" s="45">
        <f t="shared" si="15"/>
        <v>2</v>
      </c>
      <c r="M83" s="54">
        <f t="shared" ca="1" si="16"/>
        <v>839</v>
      </c>
      <c r="N83" s="45" t="str">
        <f t="shared" si="17"/>
        <v/>
      </c>
      <c r="O83" s="45">
        <f t="shared" si="18"/>
        <v>425.85000000000053</v>
      </c>
      <c r="P83" s="46">
        <f t="shared" si="19"/>
        <v>136.50118379795552</v>
      </c>
      <c r="Q83" s="45">
        <f t="shared" si="20"/>
        <v>3.3999999999999959</v>
      </c>
      <c r="R83" s="45">
        <f t="shared" si="21"/>
        <v>429.25000000000051</v>
      </c>
      <c r="S83" s="46">
        <f t="shared" si="22"/>
        <v>139.90118379795553</v>
      </c>
    </row>
    <row r="84" spans="1:19" x14ac:dyDescent="0.25">
      <c r="D84">
        <v>50</v>
      </c>
      <c r="F84" s="67">
        <v>0.43194444444444446</v>
      </c>
      <c r="H84" s="67">
        <v>0.4375</v>
      </c>
      <c r="I84" s="44" t="str">
        <f t="shared" si="12"/>
        <v/>
      </c>
      <c r="J84" s="45">
        <f t="shared" si="13"/>
        <v>16.000000000000021</v>
      </c>
      <c r="K84" s="45">
        <f t="shared" si="14"/>
        <v>7.9999999999999716</v>
      </c>
      <c r="L84" s="45">
        <f t="shared" si="15"/>
        <v>3</v>
      </c>
      <c r="M84" s="54">
        <f t="shared" ca="1" si="16"/>
        <v>839</v>
      </c>
      <c r="N84" s="45" t="str">
        <f t="shared" si="17"/>
        <v/>
      </c>
      <c r="O84" s="45">
        <f t="shared" si="18"/>
        <v>416.00000000000057</v>
      </c>
      <c r="P84" s="46">
        <f t="shared" si="19"/>
        <v>238.59265044990971</v>
      </c>
      <c r="Q84" s="45">
        <f t="shared" si="20"/>
        <v>399.99999999999858</v>
      </c>
      <c r="R84" s="45">
        <f t="shared" si="21"/>
        <v>815.99999999999909</v>
      </c>
      <c r="S84" s="46">
        <f t="shared" si="22"/>
        <v>638.59265044990832</v>
      </c>
    </row>
    <row r="85" spans="1:19" x14ac:dyDescent="0.25">
      <c r="D85">
        <v>2</v>
      </c>
      <c r="F85" s="67">
        <v>0.44236111111111115</v>
      </c>
      <c r="H85" s="67">
        <v>0.44861111111111113</v>
      </c>
      <c r="I85" s="44" t="str">
        <f t="shared" si="12"/>
        <v/>
      </c>
      <c r="J85" s="45">
        <f t="shared" si="13"/>
        <v>21.000000000000007</v>
      </c>
      <c r="K85" s="45">
        <f t="shared" si="14"/>
        <v>8.999999999999968</v>
      </c>
      <c r="L85" s="45">
        <f t="shared" si="15"/>
        <v>4</v>
      </c>
      <c r="M85" s="54">
        <f t="shared" ca="1" si="16"/>
        <v>839</v>
      </c>
      <c r="N85" s="45" t="str">
        <f t="shared" si="17"/>
        <v/>
      </c>
      <c r="O85" s="45">
        <f t="shared" si="18"/>
        <v>23.100000000000009</v>
      </c>
      <c r="P85" s="46">
        <f t="shared" si="19"/>
        <v>16.416363498767058</v>
      </c>
      <c r="Q85" s="45">
        <f t="shared" si="20"/>
        <v>17.999999999999936</v>
      </c>
      <c r="R85" s="45">
        <f t="shared" si="21"/>
        <v>41.099999999999945</v>
      </c>
      <c r="S85" s="46">
        <f t="shared" si="22"/>
        <v>34.416363498766998</v>
      </c>
    </row>
    <row r="86" spans="1:19" x14ac:dyDescent="0.25">
      <c r="D86">
        <v>0.2</v>
      </c>
      <c r="F86" s="67">
        <v>0.45277777777777778</v>
      </c>
      <c r="H86" s="67">
        <v>0.46319444444444446</v>
      </c>
      <c r="I86" s="44">
        <f t="shared" si="12"/>
        <v>0.46666666666666667</v>
      </c>
      <c r="J86" s="45" t="str">
        <f t="shared" si="13"/>
        <v/>
      </c>
      <c r="K86" s="45">
        <f t="shared" si="14"/>
        <v>15.000000000000027</v>
      </c>
      <c r="L86" s="45">
        <f t="shared" si="15"/>
        <v>5</v>
      </c>
      <c r="M86" s="54">
        <f t="shared" ca="1" si="16"/>
        <v>839</v>
      </c>
      <c r="N86" s="45">
        <f t="shared" ca="1" si="17"/>
        <v>153.00000000000003</v>
      </c>
      <c r="O86" s="45">
        <f t="shared" si="18"/>
        <v>0.5</v>
      </c>
      <c r="P86" s="46">
        <f t="shared" si="19"/>
        <v>8.192609482288947E-2</v>
      </c>
      <c r="Q86" s="45">
        <f t="shared" si="20"/>
        <v>3.0000000000000053</v>
      </c>
      <c r="R86" s="45">
        <f t="shared" si="21"/>
        <v>3.5000000000000053</v>
      </c>
      <c r="S86" s="46">
        <f t="shared" si="22"/>
        <v>3.0819260948228946</v>
      </c>
    </row>
    <row r="87" spans="1:19" x14ac:dyDescent="0.25">
      <c r="A87" s="77">
        <v>35188</v>
      </c>
      <c r="B87">
        <v>934</v>
      </c>
      <c r="D87">
        <v>0.01</v>
      </c>
      <c r="F87" s="67">
        <v>0.4597222222222222</v>
      </c>
      <c r="H87" s="67">
        <v>0.46388888888888885</v>
      </c>
      <c r="I87" s="44" t="str">
        <f t="shared" si="12"/>
        <v/>
      </c>
      <c r="J87" s="45">
        <f t="shared" si="13"/>
        <v>7.0000000000000551</v>
      </c>
      <c r="K87" s="45">
        <f t="shared" si="14"/>
        <v>5.9999999999999787</v>
      </c>
      <c r="L87" s="45">
        <f t="shared" si="15"/>
        <v>1</v>
      </c>
      <c r="M87" s="54">
        <f t="shared" ca="1" si="16"/>
        <v>934</v>
      </c>
      <c r="N87" s="45" t="str">
        <f t="shared" si="17"/>
        <v/>
      </c>
      <c r="O87" s="45">
        <f t="shared" si="18"/>
        <v>7.7000000000000596E-2</v>
      </c>
      <c r="P87" s="46">
        <f t="shared" si="19"/>
        <v>7.6794428678852611E-2</v>
      </c>
      <c r="Q87" s="45">
        <f t="shared" si="20"/>
        <v>5.999999999999979E-2</v>
      </c>
      <c r="R87" s="45">
        <f t="shared" si="21"/>
        <v>0.1370000000000004</v>
      </c>
      <c r="S87" s="46">
        <f t="shared" si="22"/>
        <v>0.13679442867885239</v>
      </c>
    </row>
    <row r="88" spans="1:19" x14ac:dyDescent="0.25">
      <c r="D88">
        <v>1.2E-2</v>
      </c>
      <c r="F88" s="67">
        <v>0.46597222222222223</v>
      </c>
      <c r="H88" s="67">
        <v>0.46875</v>
      </c>
      <c r="I88" s="44" t="str">
        <f t="shared" si="12"/>
        <v/>
      </c>
      <c r="J88" s="45">
        <f t="shared" si="13"/>
        <v>7.0000000000000551</v>
      </c>
      <c r="K88" s="45">
        <f t="shared" si="14"/>
        <v>3.9999999999999858</v>
      </c>
      <c r="L88" s="45">
        <f t="shared" si="15"/>
        <v>2</v>
      </c>
      <c r="M88" s="54">
        <f t="shared" ca="1" si="16"/>
        <v>934</v>
      </c>
      <c r="N88" s="45" t="str">
        <f t="shared" si="17"/>
        <v/>
      </c>
      <c r="O88" s="45">
        <f t="shared" si="18"/>
        <v>9.4500000000000736E-2</v>
      </c>
      <c r="P88" s="46">
        <f t="shared" si="19"/>
        <v>9.4116851564234799E-2</v>
      </c>
      <c r="Q88" s="45">
        <f t="shared" si="20"/>
        <v>4.7999999999999828E-2</v>
      </c>
      <c r="R88" s="45">
        <f t="shared" si="21"/>
        <v>0.14250000000000057</v>
      </c>
      <c r="S88" s="46">
        <f t="shared" si="22"/>
        <v>0.14211685156423462</v>
      </c>
    </row>
    <row r="89" spans="1:19" x14ac:dyDescent="0.25">
      <c r="D89">
        <v>1.4999999999999999E-2</v>
      </c>
      <c r="F89" s="67">
        <v>0.47152777777777777</v>
      </c>
      <c r="H89" s="67">
        <v>0.47361111111111115</v>
      </c>
      <c r="I89" s="44" t="str">
        <f t="shared" si="12"/>
        <v/>
      </c>
      <c r="J89" s="45">
        <f t="shared" si="13"/>
        <v>6.9999999999998952</v>
      </c>
      <c r="K89" s="45">
        <f t="shared" si="14"/>
        <v>3.0000000000000693</v>
      </c>
      <c r="L89" s="45">
        <f t="shared" si="15"/>
        <v>3</v>
      </c>
      <c r="M89" s="54">
        <f t="shared" ca="1" si="16"/>
        <v>934</v>
      </c>
      <c r="N89" s="45" t="str">
        <f t="shared" si="17"/>
        <v/>
      </c>
      <c r="O89" s="45">
        <f t="shared" si="18"/>
        <v>8.749999999999869E-2</v>
      </c>
      <c r="P89" s="46">
        <f t="shared" si="19"/>
        <v>8.6327717603433593E-2</v>
      </c>
      <c r="Q89" s="45">
        <f t="shared" si="20"/>
        <v>4.5000000000001039E-2</v>
      </c>
      <c r="R89" s="45">
        <f t="shared" si="21"/>
        <v>0.13249999999999973</v>
      </c>
      <c r="S89" s="46">
        <f t="shared" si="22"/>
        <v>0.13132771760343465</v>
      </c>
    </row>
    <row r="90" spans="1:19" x14ac:dyDescent="0.25">
      <c r="D90">
        <v>0.01</v>
      </c>
      <c r="F90" s="67">
        <v>0.47638888888888892</v>
      </c>
      <c r="H90" s="67">
        <v>0.47847222222222219</v>
      </c>
      <c r="I90" s="44">
        <f t="shared" si="12"/>
        <v>0.4819444444444444</v>
      </c>
      <c r="J90" s="45" t="str">
        <f t="shared" si="13"/>
        <v/>
      </c>
      <c r="K90" s="45">
        <f t="shared" si="14"/>
        <v>2.9999999999999094</v>
      </c>
      <c r="L90" s="45">
        <f t="shared" si="15"/>
        <v>4</v>
      </c>
      <c r="M90" s="54">
        <f t="shared" ca="1" si="16"/>
        <v>934</v>
      </c>
      <c r="N90" s="45">
        <f t="shared" ca="1" si="17"/>
        <v>119.99999999999997</v>
      </c>
      <c r="O90" s="45">
        <f t="shared" si="18"/>
        <v>2.5000000000000001E-2</v>
      </c>
      <c r="P90" s="46">
        <f t="shared" si="19"/>
        <v>5.4281443780592247E-3</v>
      </c>
      <c r="Q90" s="45">
        <f t="shared" si="20"/>
        <v>2.9999999999999093E-2</v>
      </c>
      <c r="R90" s="45">
        <f t="shared" si="21"/>
        <v>5.4999999999999091E-2</v>
      </c>
      <c r="S90" s="46">
        <f t="shared" si="22"/>
        <v>3.5428144378058316E-2</v>
      </c>
    </row>
    <row r="91" spans="1:19" x14ac:dyDescent="0.25">
      <c r="A91" s="77">
        <v>35191</v>
      </c>
      <c r="B91">
        <v>1303</v>
      </c>
      <c r="D91">
        <v>0.01</v>
      </c>
      <c r="F91" s="67">
        <v>0.5805555555555556</v>
      </c>
      <c r="H91" s="67">
        <v>0.58194444444444449</v>
      </c>
      <c r="I91" s="44" t="str">
        <f t="shared" si="12"/>
        <v/>
      </c>
      <c r="J91" s="45">
        <f t="shared" si="13"/>
        <v>5.9999999999999787</v>
      </c>
      <c r="K91" s="45">
        <f t="shared" si="14"/>
        <v>1.9999999999999929</v>
      </c>
      <c r="L91" s="45">
        <f t="shared" si="15"/>
        <v>1</v>
      </c>
      <c r="M91" s="54">
        <f t="shared" ca="1" si="16"/>
        <v>1303</v>
      </c>
      <c r="N91" s="45" t="str">
        <f t="shared" si="17"/>
        <v/>
      </c>
      <c r="O91" s="45">
        <f t="shared" si="18"/>
        <v>7.4999999999999734E-2</v>
      </c>
      <c r="P91" s="46">
        <f t="shared" si="19"/>
        <v>7.3995186517229639E-2</v>
      </c>
      <c r="Q91" s="45">
        <f t="shared" si="20"/>
        <v>1.9999999999999931E-2</v>
      </c>
      <c r="R91" s="45">
        <f t="shared" si="21"/>
        <v>9.4999999999999668E-2</v>
      </c>
      <c r="S91" s="46">
        <f t="shared" si="22"/>
        <v>9.3995186517229573E-2</v>
      </c>
    </row>
    <row r="92" spans="1:19" x14ac:dyDescent="0.25">
      <c r="D92">
        <v>1.4999999999999999E-2</v>
      </c>
      <c r="F92" s="67">
        <v>0.58402777777777781</v>
      </c>
      <c r="H92" s="67">
        <v>0.58611111111111114</v>
      </c>
      <c r="I92" s="44" t="str">
        <f t="shared" si="12"/>
        <v/>
      </c>
      <c r="J92" s="45">
        <f t="shared" si="13"/>
        <v>11.999999999999957</v>
      </c>
      <c r="K92" s="45">
        <f t="shared" si="14"/>
        <v>2.9999999999999893</v>
      </c>
      <c r="L92" s="45">
        <f t="shared" si="15"/>
        <v>2</v>
      </c>
      <c r="M92" s="54">
        <f t="shared" ca="1" si="16"/>
        <v>1303</v>
      </c>
      <c r="N92" s="45" t="str">
        <f t="shared" si="17"/>
        <v/>
      </c>
      <c r="O92" s="45">
        <f t="shared" si="18"/>
        <v>0.13799999999999951</v>
      </c>
      <c r="P92" s="46">
        <f t="shared" si="19"/>
        <v>0.13364084905603013</v>
      </c>
      <c r="Q92" s="45">
        <f t="shared" si="20"/>
        <v>4.4999999999999839E-2</v>
      </c>
      <c r="R92" s="45">
        <f t="shared" si="21"/>
        <v>0.18299999999999936</v>
      </c>
      <c r="S92" s="46">
        <f t="shared" si="22"/>
        <v>0.17864084905602998</v>
      </c>
    </row>
    <row r="93" spans="1:19" x14ac:dyDescent="0.25">
      <c r="D93">
        <v>8.0000000000000002E-3</v>
      </c>
      <c r="F93" s="67">
        <v>0.59027777777777779</v>
      </c>
      <c r="H93" s="67">
        <v>0.59444444444444444</v>
      </c>
      <c r="I93" s="44">
        <f t="shared" si="12"/>
        <v>0.59791666666666665</v>
      </c>
      <c r="J93" s="45" t="str">
        <f t="shared" si="13"/>
        <v/>
      </c>
      <c r="K93" s="45">
        <f t="shared" si="14"/>
        <v>5.9999999999999787</v>
      </c>
      <c r="L93" s="45">
        <f t="shared" si="15"/>
        <v>3</v>
      </c>
      <c r="M93" s="54">
        <f t="shared" ca="1" si="16"/>
        <v>1303</v>
      </c>
      <c r="N93" s="45">
        <f t="shared" ca="1" si="17"/>
        <v>77.999999999999886</v>
      </c>
      <c r="O93" s="45">
        <f t="shared" si="18"/>
        <v>0.02</v>
      </c>
      <c r="P93" s="46">
        <f t="shared" si="19"/>
        <v>4.4502248902978277E-3</v>
      </c>
      <c r="Q93" s="45">
        <f t="shared" si="20"/>
        <v>4.7999999999999828E-2</v>
      </c>
      <c r="R93" s="45">
        <f t="shared" si="21"/>
        <v>6.7999999999999824E-2</v>
      </c>
      <c r="S93" s="46">
        <f t="shared" si="22"/>
        <v>5.2450224890297659E-2</v>
      </c>
    </row>
    <row r="94" spans="1:19" x14ac:dyDescent="0.25">
      <c r="A94" s="77">
        <v>35192</v>
      </c>
      <c r="B94">
        <v>1333</v>
      </c>
      <c r="D94">
        <v>0.01</v>
      </c>
      <c r="F94" s="67">
        <v>0.60625000000000007</v>
      </c>
      <c r="H94" s="67">
        <v>0.60902777777777783</v>
      </c>
      <c r="I94" s="44" t="str">
        <f t="shared" si="12"/>
        <v/>
      </c>
      <c r="J94" s="45">
        <f t="shared" si="13"/>
        <v>5.9999999999999787</v>
      </c>
      <c r="K94" s="45">
        <f t="shared" si="14"/>
        <v>3.9999999999999858</v>
      </c>
      <c r="L94" s="45">
        <f t="shared" si="15"/>
        <v>1</v>
      </c>
      <c r="M94" s="54">
        <f t="shared" ca="1" si="16"/>
        <v>1333</v>
      </c>
      <c r="N94" s="45" t="str">
        <f t="shared" si="17"/>
        <v/>
      </c>
      <c r="O94" s="45">
        <f t="shared" si="18"/>
        <v>7.4999999999999734E-2</v>
      </c>
      <c r="P94" s="46">
        <f t="shared" si="19"/>
        <v>7.3995186517229639E-2</v>
      </c>
      <c r="Q94" s="45">
        <f t="shared" si="20"/>
        <v>3.9999999999999862E-2</v>
      </c>
      <c r="R94" s="45">
        <f t="shared" si="21"/>
        <v>0.1149999999999996</v>
      </c>
      <c r="S94" s="46">
        <f t="shared" si="22"/>
        <v>0.11399518651722951</v>
      </c>
    </row>
    <row r="95" spans="1:19" x14ac:dyDescent="0.25">
      <c r="D95">
        <v>1.4999999999999999E-2</v>
      </c>
      <c r="F95" s="67">
        <v>0.61111111111111105</v>
      </c>
      <c r="H95" s="67">
        <v>0.61319444444444449</v>
      </c>
      <c r="I95" s="44" t="str">
        <f t="shared" si="12"/>
        <v/>
      </c>
      <c r="J95" s="45">
        <f t="shared" si="13"/>
        <v>10.999999999999961</v>
      </c>
      <c r="K95" s="45">
        <f t="shared" si="14"/>
        <v>3.0000000000001492</v>
      </c>
      <c r="L95" s="45">
        <f t="shared" si="15"/>
        <v>2</v>
      </c>
      <c r="M95" s="54">
        <f t="shared" ca="1" si="16"/>
        <v>1333</v>
      </c>
      <c r="N95" s="45" t="str">
        <f t="shared" si="17"/>
        <v/>
      </c>
      <c r="O95" s="45">
        <f t="shared" si="18"/>
        <v>0.12649999999999956</v>
      </c>
      <c r="P95" s="46">
        <f t="shared" si="19"/>
        <v>0.1225041116346943</v>
      </c>
      <c r="Q95" s="45">
        <f t="shared" si="20"/>
        <v>4.500000000000224E-2</v>
      </c>
      <c r="R95" s="45">
        <f t="shared" si="21"/>
        <v>0.17150000000000179</v>
      </c>
      <c r="S95" s="46">
        <f t="shared" si="22"/>
        <v>0.16750411163469653</v>
      </c>
    </row>
    <row r="96" spans="1:19" x14ac:dyDescent="0.25">
      <c r="D96">
        <v>8.0000000000000002E-3</v>
      </c>
      <c r="F96" s="67">
        <v>0.61527777777777781</v>
      </c>
      <c r="H96" s="67">
        <v>0.62083333333333335</v>
      </c>
      <c r="I96" s="44">
        <f t="shared" si="12"/>
        <v>0.62430555555555556</v>
      </c>
      <c r="J96" s="45" t="str">
        <f t="shared" si="13"/>
        <v/>
      </c>
      <c r="K96" s="45">
        <f t="shared" si="14"/>
        <v>7.9999999999999716</v>
      </c>
      <c r="L96" s="45">
        <f t="shared" si="15"/>
        <v>3</v>
      </c>
      <c r="M96" s="54">
        <f t="shared" ca="1" si="16"/>
        <v>1333</v>
      </c>
      <c r="N96" s="45">
        <f t="shared" ca="1" si="17"/>
        <v>86.000000000000014</v>
      </c>
      <c r="O96" s="45">
        <f t="shared" si="18"/>
        <v>0.02</v>
      </c>
      <c r="P96" s="46">
        <f t="shared" si="19"/>
        <v>4.4502248902978277E-3</v>
      </c>
      <c r="Q96" s="45">
        <f t="shared" si="20"/>
        <v>6.3999999999999779E-2</v>
      </c>
      <c r="R96" s="45">
        <f t="shared" si="21"/>
        <v>8.3999999999999783E-2</v>
      </c>
      <c r="S96" s="46">
        <f t="shared" si="22"/>
        <v>6.8450224890297603E-2</v>
      </c>
    </row>
    <row r="97" spans="1:19" x14ac:dyDescent="0.25">
      <c r="A97" s="77">
        <v>35193</v>
      </c>
      <c r="B97">
        <v>803</v>
      </c>
      <c r="D97">
        <v>0.01</v>
      </c>
      <c r="F97" s="67">
        <v>0.38194444444444442</v>
      </c>
      <c r="H97" s="67">
        <v>0.3840277777777778</v>
      </c>
      <c r="I97" s="44" t="str">
        <f t="shared" si="12"/>
        <v/>
      </c>
      <c r="J97" s="45">
        <f t="shared" si="13"/>
        <v>5.9999999999999787</v>
      </c>
      <c r="K97" s="45">
        <f t="shared" si="14"/>
        <v>3.0000000000000693</v>
      </c>
      <c r="L97" s="45">
        <f t="shared" si="15"/>
        <v>1</v>
      </c>
      <c r="M97" s="54">
        <f t="shared" ca="1" si="16"/>
        <v>803</v>
      </c>
      <c r="N97" s="45" t="str">
        <f t="shared" si="17"/>
        <v/>
      </c>
      <c r="O97" s="45">
        <f t="shared" si="18"/>
        <v>7.4999999999999734E-2</v>
      </c>
      <c r="P97" s="46">
        <f t="shared" si="19"/>
        <v>7.3995186517229639E-2</v>
      </c>
      <c r="Q97" s="45">
        <f t="shared" si="20"/>
        <v>3.0000000000000693E-2</v>
      </c>
      <c r="R97" s="45">
        <f t="shared" si="21"/>
        <v>0.10500000000000043</v>
      </c>
      <c r="S97" s="46">
        <f t="shared" si="22"/>
        <v>0.10399518651723033</v>
      </c>
    </row>
    <row r="98" spans="1:19" x14ac:dyDescent="0.25">
      <c r="D98">
        <v>1.4999999999999999E-2</v>
      </c>
      <c r="F98" s="67">
        <v>0.38611111111111113</v>
      </c>
      <c r="H98" s="67">
        <v>0.38819444444444445</v>
      </c>
      <c r="I98" s="44" t="str">
        <f t="shared" si="12"/>
        <v/>
      </c>
      <c r="J98" s="45">
        <f t="shared" si="13"/>
        <v>12.000000000000037</v>
      </c>
      <c r="K98" s="45">
        <f t="shared" si="14"/>
        <v>2.9999999999999893</v>
      </c>
      <c r="L98" s="45">
        <f t="shared" si="15"/>
        <v>2</v>
      </c>
      <c r="M98" s="54">
        <f t="shared" ca="1" si="16"/>
        <v>803</v>
      </c>
      <c r="N98" s="45" t="str">
        <f t="shared" si="17"/>
        <v/>
      </c>
      <c r="O98" s="45">
        <f t="shared" si="18"/>
        <v>0.13800000000000043</v>
      </c>
      <c r="P98" s="46">
        <f t="shared" si="19"/>
        <v>0.13364084905603102</v>
      </c>
      <c r="Q98" s="45">
        <f t="shared" si="20"/>
        <v>4.4999999999999839E-2</v>
      </c>
      <c r="R98" s="45">
        <f t="shared" si="21"/>
        <v>0.18300000000000027</v>
      </c>
      <c r="S98" s="46">
        <f t="shared" si="22"/>
        <v>0.17864084905603086</v>
      </c>
    </row>
    <row r="99" spans="1:19" x14ac:dyDescent="0.25">
      <c r="D99">
        <v>8.0000000000000002E-3</v>
      </c>
      <c r="F99" s="67">
        <v>0.39166666666666666</v>
      </c>
      <c r="H99" s="67">
        <v>0.39652777777777781</v>
      </c>
      <c r="I99" s="44">
        <f t="shared" si="12"/>
        <v>0.4</v>
      </c>
      <c r="J99" s="45" t="str">
        <f t="shared" si="13"/>
        <v/>
      </c>
      <c r="K99" s="45">
        <f t="shared" si="14"/>
        <v>7.0000000000000551</v>
      </c>
      <c r="L99" s="45">
        <f t="shared" si="15"/>
        <v>3</v>
      </c>
      <c r="M99" s="54">
        <f t="shared" ca="1" si="16"/>
        <v>803</v>
      </c>
      <c r="N99" s="45">
        <f t="shared" ca="1" si="17"/>
        <v>92.999999999999986</v>
      </c>
      <c r="O99" s="45">
        <f t="shared" si="18"/>
        <v>0.02</v>
      </c>
      <c r="P99" s="46">
        <f t="shared" si="19"/>
        <v>4.4502248902978277E-3</v>
      </c>
      <c r="Q99" s="45">
        <f t="shared" si="20"/>
        <v>5.6000000000000438E-2</v>
      </c>
      <c r="R99" s="45">
        <f t="shared" si="21"/>
        <v>7.6000000000000442E-2</v>
      </c>
      <c r="S99" s="46">
        <f t="shared" si="22"/>
        <v>6.0450224890298263E-2</v>
      </c>
    </row>
    <row r="100" spans="1:19" x14ac:dyDescent="0.25">
      <c r="A100" s="77">
        <v>35193</v>
      </c>
      <c r="B100">
        <v>1013</v>
      </c>
      <c r="D100">
        <v>0.01</v>
      </c>
      <c r="F100" s="67">
        <v>0.46249999999999997</v>
      </c>
      <c r="H100" s="67">
        <v>0.46666666666666662</v>
      </c>
      <c r="I100" s="44" t="str">
        <f t="shared" si="12"/>
        <v/>
      </c>
      <c r="J100" s="45">
        <f t="shared" si="13"/>
        <v>6.0000000000001386</v>
      </c>
      <c r="K100" s="45">
        <f t="shared" si="14"/>
        <v>5.9999999999999787</v>
      </c>
      <c r="L100" s="45">
        <f t="shared" si="15"/>
        <v>1</v>
      </c>
      <c r="M100" s="54">
        <f t="shared" ca="1" si="16"/>
        <v>1013</v>
      </c>
      <c r="N100" s="45" t="str">
        <f t="shared" si="17"/>
        <v/>
      </c>
      <c r="O100" s="45">
        <f t="shared" si="18"/>
        <v>7.5000000000001732E-2</v>
      </c>
      <c r="P100" s="46">
        <f t="shared" si="19"/>
        <v>7.3995186517231609E-2</v>
      </c>
      <c r="Q100" s="45">
        <f t="shared" si="20"/>
        <v>5.999999999999979E-2</v>
      </c>
      <c r="R100" s="45">
        <f t="shared" si="21"/>
        <v>0.13500000000000151</v>
      </c>
      <c r="S100" s="46">
        <f t="shared" si="22"/>
        <v>0.13399518651723141</v>
      </c>
    </row>
    <row r="101" spans="1:19" x14ac:dyDescent="0.25">
      <c r="D101">
        <v>1.4999999999999999E-2</v>
      </c>
      <c r="F101" s="67">
        <v>0.46875</v>
      </c>
      <c r="H101" s="67">
        <v>0.47083333333333338</v>
      </c>
      <c r="I101" s="44" t="str">
        <f t="shared" si="12"/>
        <v/>
      </c>
      <c r="J101" s="45">
        <f t="shared" si="13"/>
        <v>11.999999999999957</v>
      </c>
      <c r="K101" s="45">
        <f t="shared" si="14"/>
        <v>3.0000000000000693</v>
      </c>
      <c r="L101" s="45">
        <f t="shared" si="15"/>
        <v>2</v>
      </c>
      <c r="M101" s="54">
        <f t="shared" ca="1" si="16"/>
        <v>1013</v>
      </c>
      <c r="N101" s="45" t="str">
        <f t="shared" si="17"/>
        <v/>
      </c>
      <c r="O101" s="45">
        <f t="shared" si="18"/>
        <v>0.13799999999999951</v>
      </c>
      <c r="P101" s="46">
        <f t="shared" si="19"/>
        <v>0.13364084905603013</v>
      </c>
      <c r="Q101" s="45">
        <f t="shared" si="20"/>
        <v>4.5000000000001039E-2</v>
      </c>
      <c r="R101" s="45">
        <f t="shared" si="21"/>
        <v>0.18300000000000055</v>
      </c>
      <c r="S101" s="46">
        <f t="shared" si="22"/>
        <v>0.17864084905603117</v>
      </c>
    </row>
    <row r="102" spans="1:19" x14ac:dyDescent="0.25">
      <c r="D102">
        <v>8.0000000000000002E-3</v>
      </c>
      <c r="F102" s="67">
        <v>0.47500000000000003</v>
      </c>
      <c r="H102" s="67">
        <v>0.47916666666666669</v>
      </c>
      <c r="I102" s="44">
        <f t="shared" si="12"/>
        <v>0.4826388888888889</v>
      </c>
      <c r="J102" s="45" t="str">
        <f t="shared" si="13"/>
        <v/>
      </c>
      <c r="K102" s="45">
        <f t="shared" si="14"/>
        <v>5.9999999999999787</v>
      </c>
      <c r="L102" s="45">
        <f t="shared" si="15"/>
        <v>3</v>
      </c>
      <c r="M102" s="54">
        <f t="shared" ca="1" si="16"/>
        <v>1013</v>
      </c>
      <c r="N102" s="45">
        <f t="shared" ca="1" si="17"/>
        <v>82.000000000000028</v>
      </c>
      <c r="O102" s="45">
        <f t="shared" si="18"/>
        <v>0.02</v>
      </c>
      <c r="P102" s="46">
        <f t="shared" si="19"/>
        <v>4.4502248902978277E-3</v>
      </c>
      <c r="Q102" s="45">
        <f t="shared" si="20"/>
        <v>4.7999999999999828E-2</v>
      </c>
      <c r="R102" s="45">
        <f t="shared" si="21"/>
        <v>6.7999999999999824E-2</v>
      </c>
      <c r="S102" s="46">
        <f t="shared" si="22"/>
        <v>5.2450224890297659E-2</v>
      </c>
    </row>
    <row r="103" spans="1:19" x14ac:dyDescent="0.25">
      <c r="A103" s="77">
        <v>35195</v>
      </c>
      <c r="B103">
        <v>1030</v>
      </c>
      <c r="D103">
        <v>8.0000000000000002E-3</v>
      </c>
      <c r="F103" s="67">
        <v>0.47638888888888892</v>
      </c>
      <c r="H103" s="67">
        <v>0.47847222222222219</v>
      </c>
      <c r="I103" s="44" t="str">
        <f t="shared" si="12"/>
        <v/>
      </c>
      <c r="J103" s="45">
        <f t="shared" si="13"/>
        <v>5.0000000000000622</v>
      </c>
      <c r="K103" s="45">
        <f t="shared" si="14"/>
        <v>2.9999999999999094</v>
      </c>
      <c r="L103" s="45">
        <f t="shared" si="15"/>
        <v>1</v>
      </c>
      <c r="M103" s="54">
        <f t="shared" ca="1" si="16"/>
        <v>1030</v>
      </c>
      <c r="N103" s="45" t="str">
        <f t="shared" si="17"/>
        <v/>
      </c>
      <c r="O103" s="45">
        <f t="shared" si="18"/>
        <v>5.7500000000000717E-2</v>
      </c>
      <c r="P103" s="46">
        <f t="shared" si="19"/>
        <v>5.5683687106680112E-2</v>
      </c>
      <c r="Q103" s="45">
        <f t="shared" si="20"/>
        <v>2.3999999999999275E-2</v>
      </c>
      <c r="R103" s="45">
        <f t="shared" si="21"/>
        <v>8.1499999999999989E-2</v>
      </c>
      <c r="S103" s="46">
        <f t="shared" si="22"/>
        <v>7.9683687106679391E-2</v>
      </c>
    </row>
    <row r="104" spans="1:19" x14ac:dyDescent="0.25">
      <c r="D104">
        <v>1.4999999999999999E-2</v>
      </c>
      <c r="F104" s="67">
        <v>0.48055555555555557</v>
      </c>
      <c r="H104" s="67">
        <v>0.48194444444444445</v>
      </c>
      <c r="I104" s="44" t="str">
        <f t="shared" si="12"/>
        <v/>
      </c>
      <c r="J104" s="45">
        <f t="shared" si="13"/>
        <v>10.999999999999961</v>
      </c>
      <c r="K104" s="45">
        <f t="shared" si="14"/>
        <v>1.9999999999999929</v>
      </c>
      <c r="L104" s="45">
        <f t="shared" si="15"/>
        <v>2</v>
      </c>
      <c r="M104" s="54">
        <f t="shared" ca="1" si="16"/>
        <v>1030</v>
      </c>
      <c r="N104" s="45" t="str">
        <f t="shared" si="17"/>
        <v/>
      </c>
      <c r="O104" s="45">
        <f t="shared" si="18"/>
        <v>0.13749999999999951</v>
      </c>
      <c r="P104" s="46">
        <f t="shared" si="19"/>
        <v>0.13565784194825434</v>
      </c>
      <c r="Q104" s="45">
        <f t="shared" si="20"/>
        <v>2.9999999999999891E-2</v>
      </c>
      <c r="R104" s="45">
        <f t="shared" si="21"/>
        <v>0.1674999999999994</v>
      </c>
      <c r="S104" s="46">
        <f t="shared" si="22"/>
        <v>0.16565784194825423</v>
      </c>
    </row>
    <row r="105" spans="1:19" x14ac:dyDescent="0.25">
      <c r="D105">
        <v>0.01</v>
      </c>
      <c r="F105" s="67">
        <v>0.48472222222222222</v>
      </c>
      <c r="H105" s="67">
        <v>0.48958333333333331</v>
      </c>
      <c r="I105" s="44">
        <f t="shared" si="12"/>
        <v>0.49305555555555552</v>
      </c>
      <c r="J105" s="45" t="str">
        <f t="shared" si="13"/>
        <v/>
      </c>
      <c r="K105" s="45">
        <f t="shared" si="14"/>
        <v>6.9999999999999751</v>
      </c>
      <c r="L105" s="45">
        <f t="shared" si="15"/>
        <v>3</v>
      </c>
      <c r="M105" s="54">
        <f t="shared" ca="1" si="16"/>
        <v>1030</v>
      </c>
      <c r="N105" s="45">
        <f t="shared" ca="1" si="17"/>
        <v>79.999999999999957</v>
      </c>
      <c r="O105" s="45">
        <f t="shared" si="18"/>
        <v>2.5000000000000001E-2</v>
      </c>
      <c r="P105" s="46">
        <f t="shared" si="19"/>
        <v>5.4281443780592247E-3</v>
      </c>
      <c r="Q105" s="45">
        <f t="shared" si="20"/>
        <v>6.9999999999999757E-2</v>
      </c>
      <c r="R105" s="45">
        <f t="shared" si="21"/>
        <v>9.4999999999999751E-2</v>
      </c>
      <c r="S105" s="46">
        <f t="shared" si="22"/>
        <v>7.5428144378058976E-2</v>
      </c>
    </row>
    <row r="106" spans="1:19" x14ac:dyDescent="0.25">
      <c r="A106" s="77">
        <v>35195</v>
      </c>
      <c r="B106">
        <v>1257</v>
      </c>
      <c r="D106">
        <v>0.01</v>
      </c>
      <c r="F106" s="67">
        <v>0.57847222222222217</v>
      </c>
      <c r="H106" s="67">
        <v>0.57986111111111105</v>
      </c>
      <c r="I106" s="44" t="str">
        <f t="shared" si="12"/>
        <v/>
      </c>
      <c r="J106" s="45">
        <f t="shared" si="13"/>
        <v>17.000000000000099</v>
      </c>
      <c r="K106" s="45">
        <f t="shared" si="14"/>
        <v>1.9999999999999929</v>
      </c>
      <c r="L106" s="45">
        <f t="shared" si="15"/>
        <v>1</v>
      </c>
      <c r="M106" s="54">
        <f t="shared" ca="1" si="16"/>
        <v>1257</v>
      </c>
      <c r="N106" s="45" t="str">
        <f t="shared" si="17"/>
        <v/>
      </c>
      <c r="O106" s="45">
        <f t="shared" si="18"/>
        <v>85.085000000000491</v>
      </c>
      <c r="P106" s="46">
        <f t="shared" si="19"/>
        <v>24.585766162252501</v>
      </c>
      <c r="Q106" s="45">
        <f t="shared" si="20"/>
        <v>1.9999999999999931E-2</v>
      </c>
      <c r="R106" s="45">
        <f t="shared" si="21"/>
        <v>85.105000000000487</v>
      </c>
      <c r="S106" s="46">
        <f t="shared" si="22"/>
        <v>24.6057661622525</v>
      </c>
    </row>
    <row r="107" spans="1:19" x14ac:dyDescent="0.25">
      <c r="D107">
        <v>10</v>
      </c>
      <c r="F107" s="67">
        <v>0.58888888888888891</v>
      </c>
      <c r="H107" s="67">
        <v>0.59166666666666667</v>
      </c>
      <c r="I107" s="44" t="str">
        <f t="shared" si="12"/>
        <v/>
      </c>
      <c r="J107" s="45">
        <f t="shared" si="13"/>
        <v>8.999999999999968</v>
      </c>
      <c r="K107" s="45">
        <f t="shared" si="14"/>
        <v>3.9999999999999858</v>
      </c>
      <c r="L107" s="45">
        <f t="shared" si="15"/>
        <v>2</v>
      </c>
      <c r="M107" s="54">
        <f t="shared" ca="1" si="16"/>
        <v>1257</v>
      </c>
      <c r="N107" s="45" t="str">
        <f t="shared" si="17"/>
        <v/>
      </c>
      <c r="O107" s="45">
        <f t="shared" si="18"/>
        <v>49.499999999999822</v>
      </c>
      <c r="P107" s="46">
        <f t="shared" si="19"/>
        <v>35.177866783953796</v>
      </c>
      <c r="Q107" s="45">
        <f t="shared" si="20"/>
        <v>39.999999999999858</v>
      </c>
      <c r="R107" s="45">
        <f t="shared" si="21"/>
        <v>89.499999999999687</v>
      </c>
      <c r="S107" s="46">
        <f t="shared" si="22"/>
        <v>75.177866783953647</v>
      </c>
    </row>
    <row r="108" spans="1:19" x14ac:dyDescent="0.25">
      <c r="D108">
        <v>1</v>
      </c>
      <c r="F108" s="67">
        <v>0.59513888888888888</v>
      </c>
      <c r="H108" s="67">
        <v>0.59791666666666665</v>
      </c>
      <c r="I108" s="44">
        <f t="shared" si="12"/>
        <v>0.60138888888888886</v>
      </c>
      <c r="J108" s="45" t="str">
        <f t="shared" si="13"/>
        <v/>
      </c>
      <c r="K108" s="45">
        <f t="shared" si="14"/>
        <v>3.9999999999999858</v>
      </c>
      <c r="L108" s="45">
        <f t="shared" si="15"/>
        <v>3</v>
      </c>
      <c r="M108" s="54">
        <f t="shared" ca="1" si="16"/>
        <v>1257</v>
      </c>
      <c r="N108" s="45">
        <f t="shared" ca="1" si="17"/>
        <v>89</v>
      </c>
      <c r="O108" s="45">
        <f t="shared" si="18"/>
        <v>2.5</v>
      </c>
      <c r="P108" s="46">
        <f t="shared" si="19"/>
        <v>0.36191198291773735</v>
      </c>
      <c r="Q108" s="45">
        <f t="shared" si="20"/>
        <v>3.9999999999999858</v>
      </c>
      <c r="R108" s="45">
        <f t="shared" si="21"/>
        <v>6.4999999999999858</v>
      </c>
      <c r="S108" s="46">
        <f t="shared" si="22"/>
        <v>4.3619119829177233</v>
      </c>
    </row>
    <row r="109" spans="1:19" x14ac:dyDescent="0.25">
      <c r="A109" s="77">
        <v>35195</v>
      </c>
      <c r="B109">
        <v>1457</v>
      </c>
      <c r="D109">
        <v>0.01</v>
      </c>
      <c r="F109" s="67">
        <v>0.67708333333333337</v>
      </c>
      <c r="H109" s="67">
        <v>0.68125000000000002</v>
      </c>
      <c r="I109" s="44" t="str">
        <f t="shared" si="12"/>
        <v/>
      </c>
      <c r="J109" s="45">
        <f t="shared" si="13"/>
        <v>11.000000000000121</v>
      </c>
      <c r="K109" s="45">
        <f t="shared" si="14"/>
        <v>5.9999999999999787</v>
      </c>
      <c r="L109" s="45">
        <f t="shared" si="15"/>
        <v>1</v>
      </c>
      <c r="M109" s="54">
        <f t="shared" ca="1" si="16"/>
        <v>1457</v>
      </c>
      <c r="N109" s="45" t="str">
        <f t="shared" si="17"/>
        <v/>
      </c>
      <c r="O109" s="45">
        <f t="shared" si="18"/>
        <v>0.13750000000000151</v>
      </c>
      <c r="P109" s="46">
        <f t="shared" si="19"/>
        <v>0.13565784194825631</v>
      </c>
      <c r="Q109" s="45">
        <f t="shared" si="20"/>
        <v>5.999999999999979E-2</v>
      </c>
      <c r="R109" s="45">
        <f t="shared" si="21"/>
        <v>0.19750000000000129</v>
      </c>
      <c r="S109" s="46">
        <f t="shared" si="22"/>
        <v>0.19565784194825608</v>
      </c>
    </row>
    <row r="110" spans="1:19" x14ac:dyDescent="0.25">
      <c r="D110">
        <v>1.4999999999999999E-2</v>
      </c>
      <c r="E110">
        <v>1627</v>
      </c>
      <c r="F110" s="67">
        <f>VALUE(CONCATENATE(LEFT(E110,LEN(E110)-2),":",RIGHT(E110,2)))</f>
        <v>0.68541666666666667</v>
      </c>
      <c r="G110">
        <v>1632</v>
      </c>
      <c r="H110" s="67">
        <f>VALUE(CONCATENATE(LEFT(G110,LEN(G110)-2),":",RIGHT(G110,2)))</f>
        <v>0.68888888888888899</v>
      </c>
      <c r="I110" s="44" t="str">
        <f t="shared" si="12"/>
        <v/>
      </c>
      <c r="J110" s="45">
        <f t="shared" si="13"/>
        <v>13.99999999999979</v>
      </c>
      <c r="K110" s="45">
        <f t="shared" si="14"/>
        <v>5.0000000000001421</v>
      </c>
      <c r="L110" s="45">
        <f t="shared" si="15"/>
        <v>2</v>
      </c>
      <c r="M110" s="54">
        <f t="shared" ca="1" si="16"/>
        <v>1457</v>
      </c>
      <c r="N110" s="45" t="str">
        <f t="shared" si="17"/>
        <v/>
      </c>
      <c r="O110" s="45">
        <f t="shared" si="18"/>
        <v>0.16099999999999759</v>
      </c>
      <c r="P110" s="46">
        <f t="shared" si="19"/>
        <v>0.15591432389870002</v>
      </c>
      <c r="Q110" s="45">
        <f t="shared" si="20"/>
        <v>7.5000000000002134E-2</v>
      </c>
      <c r="R110" s="45">
        <f t="shared" si="21"/>
        <v>0.23599999999999971</v>
      </c>
      <c r="S110" s="46">
        <f t="shared" si="22"/>
        <v>0.23091432389870215</v>
      </c>
    </row>
    <row r="111" spans="1:19" x14ac:dyDescent="0.25">
      <c r="D111">
        <v>8.0000000000000002E-3</v>
      </c>
      <c r="E111">
        <v>1637</v>
      </c>
      <c r="F111" s="67">
        <f t="shared" ref="F111:F124" si="23">VALUE(CONCATENATE(LEFT(E111,LEN(E111)-2),":",RIGHT(E111,2)))</f>
        <v>0.69236111111111109</v>
      </c>
      <c r="G111">
        <v>1646</v>
      </c>
      <c r="H111" s="67">
        <f t="shared" ref="H111:H124" si="24">VALUE(CONCATENATE(LEFT(G111,LEN(G111)-2),":",RIGHT(G111,2)))</f>
        <v>0.69861111111111107</v>
      </c>
      <c r="I111" s="44">
        <f t="shared" si="12"/>
        <v>0.70208333333333328</v>
      </c>
      <c r="J111" s="45" t="str">
        <f t="shared" si="13"/>
        <v/>
      </c>
      <c r="K111" s="45">
        <f t="shared" si="14"/>
        <v>8.999999999999968</v>
      </c>
      <c r="L111" s="45">
        <f t="shared" si="15"/>
        <v>3</v>
      </c>
      <c r="M111" s="54">
        <f t="shared" ca="1" si="16"/>
        <v>1457</v>
      </c>
      <c r="N111" s="45">
        <f t="shared" ca="1" si="17"/>
        <v>113.99999999999991</v>
      </c>
      <c r="O111" s="45">
        <f t="shared" si="18"/>
        <v>0.02</v>
      </c>
      <c r="P111" s="46">
        <f t="shared" si="19"/>
        <v>4.4502248902978277E-3</v>
      </c>
      <c r="Q111" s="45">
        <f t="shared" si="20"/>
        <v>7.1999999999999745E-2</v>
      </c>
      <c r="R111" s="45">
        <f t="shared" si="21"/>
        <v>9.1999999999999749E-2</v>
      </c>
      <c r="S111" s="46">
        <f t="shared" si="22"/>
        <v>7.6450224890297569E-2</v>
      </c>
    </row>
    <row r="112" spans="1:19" x14ac:dyDescent="0.25">
      <c r="A112" s="77">
        <v>35200</v>
      </c>
      <c r="B112">
        <v>914</v>
      </c>
      <c r="D112">
        <v>0.01</v>
      </c>
      <c r="E112">
        <v>956</v>
      </c>
      <c r="F112" s="67">
        <f t="shared" si="23"/>
        <v>0.41388888888888892</v>
      </c>
      <c r="G112">
        <v>959</v>
      </c>
      <c r="H112" s="67">
        <f t="shared" si="24"/>
        <v>0.41597222222222219</v>
      </c>
      <c r="I112" s="44" t="str">
        <f t="shared" si="12"/>
        <v/>
      </c>
      <c r="J112" s="45">
        <f t="shared" si="13"/>
        <v>10.000000000000044</v>
      </c>
      <c r="K112" s="45">
        <f t="shared" si="14"/>
        <v>2.9999999999999094</v>
      </c>
      <c r="L112" s="45">
        <f t="shared" si="15"/>
        <v>1</v>
      </c>
      <c r="M112" s="54">
        <f t="shared" ca="1" si="16"/>
        <v>914</v>
      </c>
      <c r="N112" s="45" t="str">
        <f t="shared" si="17"/>
        <v/>
      </c>
      <c r="O112" s="45">
        <f t="shared" si="18"/>
        <v>0.55000000000000249</v>
      </c>
      <c r="P112" s="46">
        <f t="shared" si="19"/>
        <v>0.39088031101728138</v>
      </c>
      <c r="Q112" s="45">
        <f t="shared" si="20"/>
        <v>2.9999999999999093E-2</v>
      </c>
      <c r="R112" s="45">
        <f t="shared" si="21"/>
        <v>0.58000000000000163</v>
      </c>
      <c r="S112" s="46">
        <f t="shared" si="22"/>
        <v>0.42088031101728046</v>
      </c>
    </row>
    <row r="113" spans="1:19" x14ac:dyDescent="0.25">
      <c r="D113">
        <v>0.1</v>
      </c>
      <c r="E113">
        <v>1004</v>
      </c>
      <c r="F113" s="67">
        <f t="shared" si="23"/>
        <v>0.41944444444444445</v>
      </c>
      <c r="G113">
        <v>1009</v>
      </c>
      <c r="H113" s="67">
        <f t="shared" si="24"/>
        <v>0.42291666666666666</v>
      </c>
      <c r="I113" s="44" t="str">
        <f t="shared" si="12"/>
        <v/>
      </c>
      <c r="J113" s="45">
        <f t="shared" si="13"/>
        <v>62.999999999999936</v>
      </c>
      <c r="K113" s="45">
        <f t="shared" si="14"/>
        <v>4.9999999999999822</v>
      </c>
      <c r="L113" s="45">
        <f t="shared" si="15"/>
        <v>2</v>
      </c>
      <c r="M113" s="54">
        <f t="shared" ca="1" si="16"/>
        <v>914</v>
      </c>
      <c r="N113" s="45" t="str">
        <f t="shared" si="17"/>
        <v/>
      </c>
      <c r="O113" s="45">
        <f t="shared" si="18"/>
        <v>1263.1499999999987</v>
      </c>
      <c r="P113" s="46">
        <f t="shared" si="19"/>
        <v>419.54753553186362</v>
      </c>
      <c r="Q113" s="45">
        <f t="shared" si="20"/>
        <v>0.49999999999999822</v>
      </c>
      <c r="R113" s="45">
        <f t="shared" si="21"/>
        <v>1263.6499999999987</v>
      </c>
      <c r="S113" s="46">
        <f t="shared" si="22"/>
        <v>420.04753553186362</v>
      </c>
    </row>
    <row r="114" spans="1:19" x14ac:dyDescent="0.25">
      <c r="D114">
        <v>40</v>
      </c>
      <c r="E114">
        <v>1049</v>
      </c>
      <c r="F114" s="67">
        <f t="shared" si="23"/>
        <v>0.45069444444444445</v>
      </c>
      <c r="G114">
        <v>1112</v>
      </c>
      <c r="H114" s="67">
        <f t="shared" si="24"/>
        <v>0.46666666666666662</v>
      </c>
      <c r="I114" s="44" t="str">
        <f t="shared" si="12"/>
        <v/>
      </c>
      <c r="J114" s="45">
        <f t="shared" si="13"/>
        <v>21.000000000000085</v>
      </c>
      <c r="K114" s="45">
        <f t="shared" si="14"/>
        <v>22.999999999999918</v>
      </c>
      <c r="L114" s="45">
        <f t="shared" si="15"/>
        <v>3</v>
      </c>
      <c r="M114" s="54">
        <f t="shared" ca="1" si="16"/>
        <v>914</v>
      </c>
      <c r="N114" s="45" t="str">
        <f t="shared" si="17"/>
        <v/>
      </c>
      <c r="O114" s="45">
        <f t="shared" si="18"/>
        <v>421.05000000000172</v>
      </c>
      <c r="P114" s="46">
        <f t="shared" si="19"/>
        <v>139.84917851062193</v>
      </c>
      <c r="Q114" s="45">
        <f t="shared" si="20"/>
        <v>919.9999999999967</v>
      </c>
      <c r="R114" s="45">
        <f t="shared" si="21"/>
        <v>1341.0499999999984</v>
      </c>
      <c r="S114" s="46">
        <f t="shared" si="22"/>
        <v>1059.8491785106187</v>
      </c>
    </row>
    <row r="115" spans="1:19" x14ac:dyDescent="0.25">
      <c r="D115">
        <v>0.1</v>
      </c>
      <c r="E115">
        <v>1123</v>
      </c>
      <c r="F115" s="67">
        <f t="shared" si="23"/>
        <v>0.47430555555555554</v>
      </c>
      <c r="G115">
        <v>1133</v>
      </c>
      <c r="H115" s="67">
        <f t="shared" si="24"/>
        <v>0.48125000000000001</v>
      </c>
      <c r="I115" s="44" t="str">
        <f t="shared" si="12"/>
        <v/>
      </c>
      <c r="J115" s="45">
        <f t="shared" si="13"/>
        <v>15.999999999999943</v>
      </c>
      <c r="K115" s="45">
        <f t="shared" si="14"/>
        <v>10.000000000000044</v>
      </c>
      <c r="L115" s="45">
        <f t="shared" si="15"/>
        <v>4</v>
      </c>
      <c r="M115" s="54">
        <f t="shared" ca="1" si="16"/>
        <v>914</v>
      </c>
      <c r="N115" s="45" t="str">
        <f t="shared" si="17"/>
        <v/>
      </c>
      <c r="O115" s="45">
        <f t="shared" si="18"/>
        <v>320.79999999999887</v>
      </c>
      <c r="P115" s="46">
        <f t="shared" si="19"/>
        <v>106.55175505571111</v>
      </c>
      <c r="Q115" s="45">
        <f t="shared" si="20"/>
        <v>1.0000000000000044</v>
      </c>
      <c r="R115" s="45">
        <f t="shared" si="21"/>
        <v>321.79999999999887</v>
      </c>
      <c r="S115" s="46">
        <f t="shared" si="22"/>
        <v>107.55175505571111</v>
      </c>
    </row>
    <row r="116" spans="1:19" x14ac:dyDescent="0.25">
      <c r="D116">
        <v>40</v>
      </c>
      <c r="E116">
        <v>1144</v>
      </c>
      <c r="F116" s="67">
        <f t="shared" si="23"/>
        <v>0.48888888888888887</v>
      </c>
      <c r="G116">
        <v>1149</v>
      </c>
      <c r="H116" s="67">
        <f t="shared" si="24"/>
        <v>0.49236111111111108</v>
      </c>
      <c r="I116" s="44">
        <f t="shared" si="12"/>
        <v>0.49583333333333329</v>
      </c>
      <c r="J116" s="45" t="str">
        <f t="shared" si="13"/>
        <v/>
      </c>
      <c r="K116" s="45">
        <f t="shared" si="14"/>
        <v>4.9999999999999822</v>
      </c>
      <c r="L116" s="45">
        <f t="shared" si="15"/>
        <v>5</v>
      </c>
      <c r="M116" s="54">
        <f t="shared" ca="1" si="16"/>
        <v>914</v>
      </c>
      <c r="N116" s="45">
        <f t="shared" ca="1" si="17"/>
        <v>160</v>
      </c>
      <c r="O116" s="45">
        <f t="shared" si="18"/>
        <v>100</v>
      </c>
      <c r="P116" s="46">
        <f t="shared" si="19"/>
        <v>11.425711806824168</v>
      </c>
      <c r="Q116" s="45">
        <f t="shared" si="20"/>
        <v>199.99999999999929</v>
      </c>
      <c r="R116" s="45">
        <f t="shared" si="21"/>
        <v>299.99999999999932</v>
      </c>
      <c r="S116" s="46">
        <f t="shared" si="22"/>
        <v>211.42571180682347</v>
      </c>
    </row>
    <row r="117" spans="1:19" x14ac:dyDescent="0.25">
      <c r="A117" s="77">
        <v>35263</v>
      </c>
      <c r="B117">
        <v>1245</v>
      </c>
      <c r="D117">
        <v>0.01</v>
      </c>
      <c r="E117">
        <v>1640</v>
      </c>
      <c r="F117" s="67">
        <f t="shared" si="23"/>
        <v>0.69444444444444453</v>
      </c>
      <c r="G117">
        <v>1645</v>
      </c>
      <c r="H117" s="67">
        <f t="shared" si="24"/>
        <v>0.69791666666666663</v>
      </c>
      <c r="I117" s="44">
        <f t="shared" si="12"/>
        <v>0.70138888888888884</v>
      </c>
      <c r="J117" s="45" t="str">
        <f t="shared" si="13"/>
        <v/>
      </c>
      <c r="K117" s="45">
        <f t="shared" si="14"/>
        <v>4.9999999999998224</v>
      </c>
      <c r="L117" s="45">
        <f t="shared" si="15"/>
        <v>1</v>
      </c>
      <c r="M117" s="54">
        <f t="shared" ca="1" si="16"/>
        <v>1245</v>
      </c>
      <c r="N117" s="45">
        <f t="shared" ca="1" si="17"/>
        <v>244.99999999999994</v>
      </c>
      <c r="O117" s="45">
        <f t="shared" si="18"/>
        <v>2.5000000000000001E-2</v>
      </c>
      <c r="P117" s="46">
        <f t="shared" si="19"/>
        <v>5.4281443780592247E-3</v>
      </c>
      <c r="Q117" s="45">
        <f t="shared" si="20"/>
        <v>4.9999999999998226E-2</v>
      </c>
      <c r="R117" s="45">
        <f t="shared" si="21"/>
        <v>7.4999999999998235E-2</v>
      </c>
      <c r="S117" s="46">
        <f t="shared" si="22"/>
        <v>5.5428144378057452E-2</v>
      </c>
    </row>
    <row r="118" spans="1:19" x14ac:dyDescent="0.25">
      <c r="A118" s="77">
        <v>35290</v>
      </c>
      <c r="B118">
        <v>952</v>
      </c>
      <c r="D118">
        <v>0.01</v>
      </c>
      <c r="E118">
        <v>1351</v>
      </c>
      <c r="F118" s="67">
        <f t="shared" si="23"/>
        <v>0.57708333333333328</v>
      </c>
      <c r="G118">
        <v>1354</v>
      </c>
      <c r="H118" s="67">
        <f t="shared" si="24"/>
        <v>0.57916666666666672</v>
      </c>
      <c r="I118" s="44" t="str">
        <f t="shared" si="12"/>
        <v/>
      </c>
      <c r="J118" s="45">
        <f t="shared" si="13"/>
        <v>70.999999999999915</v>
      </c>
      <c r="K118" s="45">
        <f t="shared" si="14"/>
        <v>3.0000000000001492</v>
      </c>
      <c r="L118" s="45">
        <f t="shared" si="15"/>
        <v>1</v>
      </c>
      <c r="M118" s="54">
        <f t="shared" ca="1" si="16"/>
        <v>952</v>
      </c>
      <c r="N118" s="45" t="str">
        <f t="shared" si="17"/>
        <v/>
      </c>
      <c r="O118" s="45">
        <f t="shared" si="18"/>
        <v>1420.3549999999982</v>
      </c>
      <c r="P118" s="46">
        <f t="shared" si="19"/>
        <v>342.33267778741941</v>
      </c>
      <c r="Q118" s="45">
        <f t="shared" si="20"/>
        <v>3.0000000000001494E-2</v>
      </c>
      <c r="R118" s="45">
        <f t="shared" si="21"/>
        <v>1420.3849999999982</v>
      </c>
      <c r="S118" s="46">
        <f t="shared" si="22"/>
        <v>342.36267778741944</v>
      </c>
    </row>
    <row r="119" spans="1:19" x14ac:dyDescent="0.25">
      <c r="D119">
        <v>40</v>
      </c>
      <c r="E119">
        <v>1405</v>
      </c>
      <c r="F119" s="67">
        <f t="shared" si="23"/>
        <v>0.58680555555555558</v>
      </c>
      <c r="G119">
        <v>1505</v>
      </c>
      <c r="H119" s="67">
        <f t="shared" si="24"/>
        <v>0.62847222222222221</v>
      </c>
      <c r="I119" s="44">
        <f t="shared" si="12"/>
        <v>0.63194444444444442</v>
      </c>
      <c r="J119" s="45" t="str">
        <f t="shared" si="13"/>
        <v/>
      </c>
      <c r="K119" s="45">
        <f t="shared" si="14"/>
        <v>59.999999999999943</v>
      </c>
      <c r="L119" s="45">
        <f t="shared" si="15"/>
        <v>2</v>
      </c>
      <c r="M119" s="54">
        <f t="shared" ca="1" si="16"/>
        <v>952</v>
      </c>
      <c r="N119" s="45">
        <f t="shared" ca="1" si="17"/>
        <v>317.99999999999989</v>
      </c>
      <c r="O119" s="45">
        <f t="shared" si="18"/>
        <v>100</v>
      </c>
      <c r="P119" s="46">
        <f t="shared" si="19"/>
        <v>11.425711806824168</v>
      </c>
      <c r="Q119" s="45">
        <f t="shared" si="20"/>
        <v>2399.9999999999977</v>
      </c>
      <c r="R119" s="45">
        <f t="shared" si="21"/>
        <v>2499.9999999999977</v>
      </c>
      <c r="S119" s="46">
        <f t="shared" si="22"/>
        <v>2411.4257118068217</v>
      </c>
    </row>
    <row r="120" spans="1:19" x14ac:dyDescent="0.25">
      <c r="A120" s="77">
        <v>35291</v>
      </c>
      <c r="B120">
        <v>1302</v>
      </c>
      <c r="D120">
        <v>0.01</v>
      </c>
      <c r="E120">
        <v>1436</v>
      </c>
      <c r="F120" s="67">
        <f t="shared" si="23"/>
        <v>0.60833333333333328</v>
      </c>
      <c r="G120">
        <v>1440</v>
      </c>
      <c r="H120" s="67">
        <f t="shared" si="24"/>
        <v>0.61111111111111105</v>
      </c>
      <c r="I120" s="44" t="str">
        <f t="shared" si="12"/>
        <v/>
      </c>
      <c r="J120" s="45">
        <f t="shared" si="13"/>
        <v>16.000000000000103</v>
      </c>
      <c r="K120" s="45">
        <f t="shared" si="14"/>
        <v>3.9999999999999858</v>
      </c>
      <c r="L120" s="45">
        <f t="shared" si="15"/>
        <v>1</v>
      </c>
      <c r="M120" s="54">
        <f t="shared" ca="1" si="16"/>
        <v>1302</v>
      </c>
      <c r="N120" s="45" t="str">
        <f t="shared" si="17"/>
        <v/>
      </c>
      <c r="O120" s="45">
        <f t="shared" si="18"/>
        <v>400.08000000000254</v>
      </c>
      <c r="P120" s="46">
        <f t="shared" si="19"/>
        <v>93.909973705393753</v>
      </c>
      <c r="Q120" s="45">
        <f t="shared" si="20"/>
        <v>3.9999999999999862E-2</v>
      </c>
      <c r="R120" s="45">
        <f t="shared" si="21"/>
        <v>400.12000000000256</v>
      </c>
      <c r="S120" s="46">
        <f t="shared" si="22"/>
        <v>93.949973705393759</v>
      </c>
    </row>
    <row r="121" spans="1:19" x14ac:dyDescent="0.25">
      <c r="D121">
        <v>50</v>
      </c>
      <c r="E121">
        <v>1452</v>
      </c>
      <c r="F121" s="67">
        <f t="shared" si="23"/>
        <v>0.61944444444444446</v>
      </c>
      <c r="G121">
        <v>1456</v>
      </c>
      <c r="H121" s="67">
        <f t="shared" si="24"/>
        <v>0.62222222222222223</v>
      </c>
      <c r="I121" s="44" t="str">
        <f t="shared" si="12"/>
        <v/>
      </c>
      <c r="J121" s="45">
        <f t="shared" si="13"/>
        <v>5.9999999999999787</v>
      </c>
      <c r="K121" s="45">
        <f t="shared" si="14"/>
        <v>3.9999999999999858</v>
      </c>
      <c r="L121" s="45">
        <f t="shared" si="15"/>
        <v>2</v>
      </c>
      <c r="M121" s="54">
        <f t="shared" ca="1" si="16"/>
        <v>1302</v>
      </c>
      <c r="N121" s="45" t="str">
        <f t="shared" si="17"/>
        <v/>
      </c>
      <c r="O121" s="45">
        <f t="shared" si="18"/>
        <v>449.99999999999841</v>
      </c>
      <c r="P121" s="46">
        <f t="shared" si="19"/>
        <v>432.80851851079439</v>
      </c>
      <c r="Q121" s="45">
        <f t="shared" si="20"/>
        <v>199.99999999999929</v>
      </c>
      <c r="R121" s="45">
        <f t="shared" si="21"/>
        <v>649.99999999999773</v>
      </c>
      <c r="S121" s="46">
        <f t="shared" si="22"/>
        <v>632.80851851079365</v>
      </c>
    </row>
    <row r="122" spans="1:19" x14ac:dyDescent="0.25">
      <c r="D122">
        <v>100</v>
      </c>
      <c r="E122">
        <v>1458</v>
      </c>
      <c r="F122" s="67">
        <f t="shared" si="23"/>
        <v>0.62361111111111112</v>
      </c>
      <c r="G122">
        <v>1502</v>
      </c>
      <c r="H122" s="67">
        <f t="shared" si="24"/>
        <v>0.62638888888888888</v>
      </c>
      <c r="I122" s="44" t="str">
        <f t="shared" si="12"/>
        <v/>
      </c>
      <c r="J122" s="45">
        <f t="shared" si="13"/>
        <v>8.999999999999968</v>
      </c>
      <c r="K122" s="45">
        <f t="shared" si="14"/>
        <v>3.9999999999999858</v>
      </c>
      <c r="L122" s="45">
        <f t="shared" si="15"/>
        <v>3</v>
      </c>
      <c r="M122" s="54">
        <f t="shared" ca="1" si="16"/>
        <v>1302</v>
      </c>
      <c r="N122" s="45" t="str">
        <f t="shared" si="17"/>
        <v/>
      </c>
      <c r="O122" s="45">
        <f t="shared" si="18"/>
        <v>1124.9999999999959</v>
      </c>
      <c r="P122" s="46">
        <f t="shared" si="19"/>
        <v>1109.8365671933695</v>
      </c>
      <c r="Q122" s="45">
        <f t="shared" si="20"/>
        <v>399.99999999999858</v>
      </c>
      <c r="R122" s="45">
        <f t="shared" si="21"/>
        <v>1524.9999999999945</v>
      </c>
      <c r="S122" s="46">
        <f t="shared" si="22"/>
        <v>1509.8365671933682</v>
      </c>
    </row>
    <row r="123" spans="1:19" x14ac:dyDescent="0.25">
      <c r="D123">
        <v>150</v>
      </c>
      <c r="E123">
        <v>1505</v>
      </c>
      <c r="F123" s="67">
        <f t="shared" si="23"/>
        <v>0.62847222222222221</v>
      </c>
      <c r="G123">
        <v>1511</v>
      </c>
      <c r="H123" s="67">
        <f t="shared" si="24"/>
        <v>0.63263888888888886</v>
      </c>
      <c r="I123" s="44" t="str">
        <f t="shared" si="12"/>
        <v/>
      </c>
      <c r="J123" s="45">
        <f t="shared" si="13"/>
        <v>20.000000000000089</v>
      </c>
      <c r="K123" s="45">
        <f t="shared" si="14"/>
        <v>5.9999999999999787</v>
      </c>
      <c r="L123" s="45">
        <f t="shared" si="15"/>
        <v>4</v>
      </c>
      <c r="M123" s="54">
        <f t="shared" ca="1" si="16"/>
        <v>1302</v>
      </c>
      <c r="N123" s="45" t="str">
        <f t="shared" si="17"/>
        <v/>
      </c>
      <c r="O123" s="45">
        <f t="shared" si="18"/>
        <v>3500.0000000000155</v>
      </c>
      <c r="P123" s="46">
        <f t="shared" si="19"/>
        <v>3476.059516920539</v>
      </c>
      <c r="Q123" s="45">
        <f t="shared" si="20"/>
        <v>899.99999999999682</v>
      </c>
      <c r="R123" s="45">
        <f t="shared" si="21"/>
        <v>4400.0000000000127</v>
      </c>
      <c r="S123" s="46">
        <f t="shared" si="22"/>
        <v>4376.0595169205353</v>
      </c>
    </row>
    <row r="124" spans="1:19" x14ac:dyDescent="0.25">
      <c r="D124">
        <v>200</v>
      </c>
      <c r="E124">
        <v>1514</v>
      </c>
      <c r="F124" s="67">
        <f t="shared" si="23"/>
        <v>0.63472222222222219</v>
      </c>
      <c r="G124">
        <v>1531</v>
      </c>
      <c r="H124" s="67">
        <f t="shared" si="24"/>
        <v>0.64652777777777781</v>
      </c>
      <c r="I124" s="44">
        <f t="shared" si="12"/>
        <v>0.65</v>
      </c>
      <c r="J124" s="45" t="str">
        <f t="shared" si="13"/>
        <v/>
      </c>
      <c r="K124" s="45">
        <f t="shared" si="14"/>
        <v>17.000000000000099</v>
      </c>
      <c r="L124" s="45">
        <f t="shared" si="15"/>
        <v>5</v>
      </c>
      <c r="M124" s="54">
        <f t="shared" ca="1" si="16"/>
        <v>1302</v>
      </c>
      <c r="N124" s="45">
        <f t="shared" ca="1" si="17"/>
        <v>154.00000000000009</v>
      </c>
      <c r="O124" s="45">
        <f t="shared" si="18"/>
        <v>500</v>
      </c>
      <c r="P124" s="46">
        <f t="shared" si="19"/>
        <v>52.318172546220183</v>
      </c>
      <c r="Q124" s="45">
        <f t="shared" si="20"/>
        <v>3400.00000000002</v>
      </c>
      <c r="R124" s="45">
        <f t="shared" si="21"/>
        <v>3900.00000000002</v>
      </c>
      <c r="S124" s="46">
        <f t="shared" si="22"/>
        <v>3452.31817254624</v>
      </c>
    </row>
    <row r="125" spans="1:19" x14ac:dyDescent="0.25">
      <c r="A125" s="77">
        <v>35292</v>
      </c>
      <c r="B125">
        <v>1302</v>
      </c>
      <c r="D125">
        <v>0.01</v>
      </c>
      <c r="F125" s="67">
        <v>0.56944444444444442</v>
      </c>
      <c r="H125" s="67">
        <v>0.5708333333333333</v>
      </c>
      <c r="I125" s="44" t="str">
        <f t="shared" si="12"/>
        <v/>
      </c>
      <c r="J125" s="45">
        <f t="shared" si="13"/>
        <v>46</v>
      </c>
      <c r="K125" s="45">
        <f t="shared" si="14"/>
        <v>1.9999999999999929</v>
      </c>
      <c r="L125" s="45">
        <f t="shared" si="15"/>
        <v>1</v>
      </c>
      <c r="M125" s="54">
        <f t="shared" ca="1" si="16"/>
        <v>1302</v>
      </c>
      <c r="N125" s="45" t="str">
        <f t="shared" si="17"/>
        <v/>
      </c>
      <c r="O125" s="45">
        <f t="shared" si="18"/>
        <v>1150.23</v>
      </c>
      <c r="P125" s="46">
        <f t="shared" si="19"/>
        <v>269.99117440300529</v>
      </c>
      <c r="Q125" s="45">
        <f t="shared" si="20"/>
        <v>1.9999999999999931E-2</v>
      </c>
      <c r="R125" s="45">
        <f t="shared" si="21"/>
        <v>1150.25</v>
      </c>
      <c r="S125" s="46">
        <f t="shared" si="22"/>
        <v>270.01117440300527</v>
      </c>
    </row>
    <row r="126" spans="1:19" x14ac:dyDescent="0.25">
      <c r="D126">
        <v>50</v>
      </c>
      <c r="F126" s="67">
        <v>0.57916666666666672</v>
      </c>
      <c r="H126" s="67">
        <v>0.60277777777777775</v>
      </c>
      <c r="I126" s="44">
        <f t="shared" si="12"/>
        <v>0.60624999999999996</v>
      </c>
      <c r="J126" s="45" t="str">
        <f t="shared" si="13"/>
        <v/>
      </c>
      <c r="K126" s="45">
        <f t="shared" si="14"/>
        <v>33.999999999999879</v>
      </c>
      <c r="L126" s="45">
        <f t="shared" si="15"/>
        <v>2</v>
      </c>
      <c r="M126" s="54">
        <f t="shared" ca="1" si="16"/>
        <v>1302</v>
      </c>
      <c r="N126" s="45">
        <f t="shared" ca="1" si="17"/>
        <v>91</v>
      </c>
      <c r="O126" s="45">
        <f t="shared" si="18"/>
        <v>125</v>
      </c>
      <c r="P126" s="46">
        <f t="shared" si="19"/>
        <v>14.102364719732718</v>
      </c>
      <c r="Q126" s="45">
        <f t="shared" si="20"/>
        <v>1699.9999999999939</v>
      </c>
      <c r="R126" s="45">
        <f t="shared" si="21"/>
        <v>1824.9999999999939</v>
      </c>
      <c r="S126" s="46">
        <f t="shared" si="22"/>
        <v>1714.1023647197267</v>
      </c>
    </row>
    <row r="127" spans="1:19" x14ac:dyDescent="0.25">
      <c r="A127" s="77">
        <v>35304</v>
      </c>
      <c r="B127">
        <v>825</v>
      </c>
      <c r="D127">
        <v>0.01</v>
      </c>
      <c r="F127" s="67">
        <v>0.40763888888888888</v>
      </c>
      <c r="H127" s="67">
        <v>0.41388888888888892</v>
      </c>
      <c r="I127" s="44" t="str">
        <f t="shared" si="12"/>
        <v/>
      </c>
      <c r="J127" s="45">
        <f t="shared" si="13"/>
        <v>13.99999999999995</v>
      </c>
      <c r="K127" s="45">
        <f t="shared" si="14"/>
        <v>9.000000000000048</v>
      </c>
      <c r="L127" s="45">
        <f t="shared" si="15"/>
        <v>1</v>
      </c>
      <c r="M127" s="54">
        <f t="shared" ca="1" si="16"/>
        <v>825</v>
      </c>
      <c r="N127" s="45" t="str">
        <f t="shared" si="17"/>
        <v/>
      </c>
      <c r="O127" s="45">
        <f t="shared" si="18"/>
        <v>70.069999999999752</v>
      </c>
      <c r="P127" s="46">
        <f t="shared" si="19"/>
        <v>20.247101545384222</v>
      </c>
      <c r="Q127" s="45">
        <f t="shared" si="20"/>
        <v>9.0000000000000482E-2</v>
      </c>
      <c r="R127" s="45">
        <f t="shared" si="21"/>
        <v>70.159999999999755</v>
      </c>
      <c r="S127" s="46">
        <f t="shared" si="22"/>
        <v>20.337101545384222</v>
      </c>
    </row>
    <row r="128" spans="1:19" x14ac:dyDescent="0.25">
      <c r="D128">
        <v>10</v>
      </c>
      <c r="F128" s="67">
        <v>0.4201388888888889</v>
      </c>
      <c r="H128" s="67">
        <v>0.4236111111111111</v>
      </c>
      <c r="I128" s="44" t="str">
        <f t="shared" si="12"/>
        <v/>
      </c>
      <c r="J128" s="45">
        <f t="shared" si="13"/>
        <v>6.9999999999999751</v>
      </c>
      <c r="K128" s="45">
        <f t="shared" si="14"/>
        <v>4.9999999999999822</v>
      </c>
      <c r="L128" s="45">
        <f t="shared" si="15"/>
        <v>2</v>
      </c>
      <c r="M128" s="54">
        <f t="shared" ca="1" si="16"/>
        <v>825</v>
      </c>
      <c r="N128" s="45" t="str">
        <f t="shared" si="17"/>
        <v/>
      </c>
      <c r="O128" s="45">
        <f t="shared" si="18"/>
        <v>38.499999999999865</v>
      </c>
      <c r="P128" s="46">
        <f t="shared" si="19"/>
        <v>27.360563054186283</v>
      </c>
      <c r="Q128" s="45">
        <f t="shared" si="20"/>
        <v>49.999999999999822</v>
      </c>
      <c r="R128" s="45">
        <f t="shared" si="21"/>
        <v>88.499999999999687</v>
      </c>
      <c r="S128" s="46">
        <f t="shared" si="22"/>
        <v>77.360563054186102</v>
      </c>
    </row>
    <row r="129" spans="1:19" x14ac:dyDescent="0.25">
      <c r="D129">
        <v>1</v>
      </c>
      <c r="F129" s="67">
        <v>0.42638888888888887</v>
      </c>
      <c r="H129" s="67">
        <v>0.4284722222222222</v>
      </c>
      <c r="I129" s="44">
        <f t="shared" si="12"/>
        <v>0.43194444444444441</v>
      </c>
      <c r="J129" s="45" t="str">
        <f t="shared" si="13"/>
        <v/>
      </c>
      <c r="K129" s="45">
        <f t="shared" si="14"/>
        <v>2.9999999999999893</v>
      </c>
      <c r="L129" s="45">
        <f t="shared" si="15"/>
        <v>3</v>
      </c>
      <c r="M129" s="54">
        <f t="shared" ca="1" si="16"/>
        <v>825</v>
      </c>
      <c r="N129" s="45">
        <f t="shared" ca="1" si="17"/>
        <v>116.99999999999999</v>
      </c>
      <c r="O129" s="45">
        <f t="shared" si="18"/>
        <v>2.5</v>
      </c>
      <c r="P129" s="46">
        <f t="shared" si="19"/>
        <v>0.36191198291773735</v>
      </c>
      <c r="Q129" s="45">
        <f t="shared" si="20"/>
        <v>2.9999999999999893</v>
      </c>
      <c r="R129" s="45">
        <f t="shared" si="21"/>
        <v>5.4999999999999893</v>
      </c>
      <c r="S129" s="46">
        <f t="shared" si="22"/>
        <v>3.3619119829177269</v>
      </c>
    </row>
    <row r="130" spans="1:19" x14ac:dyDescent="0.25">
      <c r="A130" s="77">
        <v>35304</v>
      </c>
      <c r="B130">
        <v>1420</v>
      </c>
      <c r="D130">
        <v>0.01</v>
      </c>
      <c r="F130" s="67">
        <v>0.63888888888888895</v>
      </c>
      <c r="H130" s="67">
        <v>0.64374999999999993</v>
      </c>
      <c r="I130" s="44" t="str">
        <f t="shared" si="12"/>
        <v/>
      </c>
      <c r="J130" s="45">
        <f t="shared" si="13"/>
        <v>18.000000000000096</v>
      </c>
      <c r="K130" s="45">
        <f t="shared" si="14"/>
        <v>6.9999999999998153</v>
      </c>
      <c r="L130" s="45">
        <f t="shared" si="15"/>
        <v>1</v>
      </c>
      <c r="M130" s="54">
        <f t="shared" ca="1" si="16"/>
        <v>1420</v>
      </c>
      <c r="N130" s="45" t="str">
        <f t="shared" si="17"/>
        <v/>
      </c>
      <c r="O130" s="45">
        <f t="shared" si="18"/>
        <v>90.090000000000472</v>
      </c>
      <c r="P130" s="46">
        <f t="shared" si="19"/>
        <v>26.031987701208514</v>
      </c>
      <c r="Q130" s="45">
        <f t="shared" si="20"/>
        <v>6.9999999999998161E-2</v>
      </c>
      <c r="R130" s="45">
        <f t="shared" si="21"/>
        <v>90.160000000000466</v>
      </c>
      <c r="S130" s="46">
        <f t="shared" si="22"/>
        <v>26.101987701208511</v>
      </c>
    </row>
    <row r="131" spans="1:19" x14ac:dyDescent="0.25">
      <c r="D131">
        <v>10</v>
      </c>
      <c r="F131" s="67">
        <v>0.65277777777777779</v>
      </c>
      <c r="H131" s="67">
        <v>0.65625</v>
      </c>
      <c r="I131" s="44" t="str">
        <f t="shared" ref="I131:I159" si="25">IF(OR(A132&lt;&gt;"",D132=""),H131+TIME(0,5,0),"")</f>
        <v/>
      </c>
      <c r="J131" s="45">
        <f t="shared" ref="J131:J159" si="26">IF(AND(OR(AND(A131&lt;&gt;"",A132=""),AND(A131="",A132="")),D132&lt;&gt;""),(H132-H131)*1440,"")</f>
        <v>11.999999999999957</v>
      </c>
      <c r="K131" s="45">
        <f t="shared" ref="K131:K159" si="27">(H131-F131)*1440</f>
        <v>4.9999999999999822</v>
      </c>
      <c r="L131" s="45">
        <f t="shared" ref="L131:L159" si="28">IF(A131&lt;&gt;"",1,L130+1)</f>
        <v>2</v>
      </c>
      <c r="M131" s="54">
        <f t="shared" ref="M131:M159" ca="1" si="29">OFFSET(B131,-L131+1,0)</f>
        <v>1420</v>
      </c>
      <c r="N131" s="45" t="str">
        <f t="shared" ref="N131:N159" si="30">IF(I131&lt;&gt;"",(I131-VALUE(CONCATENATE(LEFT(M131,LEN(M131)-2),":",RIGHT(M131,2))))*1440,"")</f>
        <v/>
      </c>
      <c r="O131" s="45">
        <f t="shared" ref="O131:O159" si="31">IF(J131&lt;&gt;"",(D131+D132)*J131/2,D131*5/2)</f>
        <v>65.999999999999773</v>
      </c>
      <c r="P131" s="46">
        <f t="shared" ref="P131:P159" si="32">IF(J131&lt;&gt;"",(D132-D131)*J131/LN((D132+0.000001)/(D131+0.000001)),-5*(D131-0.000001)/(LN(1/D131)-13.8155))</f>
        <v>46.903822378605064</v>
      </c>
      <c r="Q131" s="45">
        <f t="shared" ref="Q131:Q159" si="33">(D131*K131)</f>
        <v>49.999999999999822</v>
      </c>
      <c r="R131" s="45">
        <f t="shared" ref="R131:R159" si="34">O131+Q131</f>
        <v>115.9999999999996</v>
      </c>
      <c r="S131" s="46">
        <f t="shared" ref="S131:S159" si="35">P131+Q131</f>
        <v>96.903822378604886</v>
      </c>
    </row>
    <row r="132" spans="1:19" x14ac:dyDescent="0.25">
      <c r="D132">
        <v>1</v>
      </c>
      <c r="F132" s="67">
        <v>0.66249999999999998</v>
      </c>
      <c r="H132" s="67">
        <v>0.6645833333333333</v>
      </c>
      <c r="I132" s="44">
        <f t="shared" si="25"/>
        <v>0.66805555555555551</v>
      </c>
      <c r="J132" s="45" t="str">
        <f t="shared" si="26"/>
        <v/>
      </c>
      <c r="K132" s="45">
        <f t="shared" si="27"/>
        <v>2.9999999999999893</v>
      </c>
      <c r="L132" s="45">
        <f t="shared" si="28"/>
        <v>3</v>
      </c>
      <c r="M132" s="54">
        <f t="shared" ca="1" si="29"/>
        <v>1420</v>
      </c>
      <c r="N132" s="45">
        <f t="shared" ca="1" si="30"/>
        <v>101.99999999999996</v>
      </c>
      <c r="O132" s="45">
        <f t="shared" si="31"/>
        <v>2.5</v>
      </c>
      <c r="P132" s="46">
        <f t="shared" si="32"/>
        <v>0.36191198291773735</v>
      </c>
      <c r="Q132" s="45">
        <f t="shared" si="33"/>
        <v>2.9999999999999893</v>
      </c>
      <c r="R132" s="45">
        <f t="shared" si="34"/>
        <v>5.4999999999999893</v>
      </c>
      <c r="S132" s="46">
        <f t="shared" si="35"/>
        <v>3.3619119829177269</v>
      </c>
    </row>
    <row r="133" spans="1:19" x14ac:dyDescent="0.25">
      <c r="A133" s="77">
        <v>35304</v>
      </c>
      <c r="B133">
        <v>850</v>
      </c>
      <c r="D133">
        <v>0.01</v>
      </c>
      <c r="F133" s="67">
        <v>0.40902777777777777</v>
      </c>
      <c r="H133" s="67">
        <v>0.4145833333333333</v>
      </c>
      <c r="I133" s="44" t="str">
        <f t="shared" si="25"/>
        <v/>
      </c>
      <c r="J133" s="45">
        <f t="shared" si="26"/>
        <v>20.000000000000007</v>
      </c>
      <c r="K133" s="45">
        <f t="shared" si="27"/>
        <v>7.9999999999999716</v>
      </c>
      <c r="L133" s="45">
        <f t="shared" si="28"/>
        <v>1</v>
      </c>
      <c r="M133" s="54">
        <f t="shared" ca="1" si="29"/>
        <v>850</v>
      </c>
      <c r="N133" s="45" t="str">
        <f t="shared" si="30"/>
        <v/>
      </c>
      <c r="O133" s="45">
        <f t="shared" si="31"/>
        <v>100.10000000000004</v>
      </c>
      <c r="P133" s="46">
        <f t="shared" si="32"/>
        <v>28.924430779120428</v>
      </c>
      <c r="Q133" s="45">
        <f t="shared" si="33"/>
        <v>7.9999999999999724E-2</v>
      </c>
      <c r="R133" s="45">
        <f t="shared" si="34"/>
        <v>100.18000000000004</v>
      </c>
      <c r="S133" s="46">
        <f t="shared" si="35"/>
        <v>29.004430779120426</v>
      </c>
    </row>
    <row r="134" spans="1:19" x14ac:dyDescent="0.25">
      <c r="D134">
        <v>10</v>
      </c>
      <c r="F134" s="67">
        <v>0.4236111111111111</v>
      </c>
      <c r="H134" s="67">
        <v>0.4284722222222222</v>
      </c>
      <c r="I134" s="44" t="str">
        <f t="shared" si="25"/>
        <v/>
      </c>
      <c r="J134" s="45">
        <f t="shared" si="26"/>
        <v>22.000000000000082</v>
      </c>
      <c r="K134" s="45">
        <f t="shared" si="27"/>
        <v>6.9999999999999751</v>
      </c>
      <c r="L134" s="45">
        <f t="shared" si="28"/>
        <v>2</v>
      </c>
      <c r="M134" s="54">
        <f t="shared" ca="1" si="29"/>
        <v>850</v>
      </c>
      <c r="N134" s="45" t="str">
        <f t="shared" si="30"/>
        <v/>
      </c>
      <c r="O134" s="45">
        <f t="shared" si="31"/>
        <v>2310.0000000000086</v>
      </c>
      <c r="P134" s="46">
        <f t="shared" si="32"/>
        <v>1395.3183231545256</v>
      </c>
      <c r="Q134" s="45">
        <f t="shared" si="33"/>
        <v>69.999999999999744</v>
      </c>
      <c r="R134" s="45">
        <f t="shared" si="34"/>
        <v>2380.0000000000082</v>
      </c>
      <c r="S134" s="46">
        <f t="shared" si="35"/>
        <v>1465.3183231545254</v>
      </c>
    </row>
    <row r="135" spans="1:19" x14ac:dyDescent="0.25">
      <c r="D135">
        <v>200</v>
      </c>
      <c r="F135" s="67">
        <v>0.43541666666666662</v>
      </c>
      <c r="H135" s="67">
        <v>0.44375000000000003</v>
      </c>
      <c r="I135" s="44">
        <f t="shared" si="25"/>
        <v>0.44722222222222224</v>
      </c>
      <c r="J135" s="45" t="str">
        <f t="shared" si="26"/>
        <v/>
      </c>
      <c r="K135" s="45">
        <f t="shared" si="27"/>
        <v>12.000000000000117</v>
      </c>
      <c r="L135" s="45">
        <f t="shared" si="28"/>
        <v>3</v>
      </c>
      <c r="M135" s="54">
        <f t="shared" ca="1" si="29"/>
        <v>850</v>
      </c>
      <c r="N135" s="45">
        <f t="shared" ca="1" si="30"/>
        <v>114</v>
      </c>
      <c r="O135" s="45">
        <f t="shared" si="31"/>
        <v>500</v>
      </c>
      <c r="P135" s="46">
        <f t="shared" si="32"/>
        <v>52.318172546220183</v>
      </c>
      <c r="Q135" s="45">
        <f t="shared" si="33"/>
        <v>2400.0000000000236</v>
      </c>
      <c r="R135" s="45">
        <f t="shared" si="34"/>
        <v>2900.0000000000236</v>
      </c>
      <c r="S135" s="46">
        <f t="shared" si="35"/>
        <v>2452.3181725462437</v>
      </c>
    </row>
    <row r="136" spans="1:19" x14ac:dyDescent="0.25">
      <c r="A136" s="77">
        <v>35311</v>
      </c>
      <c r="B136">
        <v>1409</v>
      </c>
      <c r="D136">
        <v>0.01</v>
      </c>
      <c r="F136" s="67">
        <v>0.65208333333333335</v>
      </c>
      <c r="H136" s="67">
        <v>0.6694444444444444</v>
      </c>
      <c r="I136" s="44" t="str">
        <f t="shared" si="25"/>
        <v/>
      </c>
      <c r="J136" s="45">
        <f t="shared" si="26"/>
        <v>0</v>
      </c>
      <c r="K136" s="45">
        <f t="shared" si="27"/>
        <v>24.999999999999911</v>
      </c>
      <c r="L136" s="45">
        <f t="shared" si="28"/>
        <v>1</v>
      </c>
      <c r="M136" s="54">
        <f t="shared" ca="1" si="29"/>
        <v>1409</v>
      </c>
      <c r="N136" s="45" t="str">
        <f t="shared" si="30"/>
        <v/>
      </c>
      <c r="O136" s="45">
        <f t="shared" si="31"/>
        <v>0</v>
      </c>
      <c r="P136" s="46">
        <f t="shared" si="32"/>
        <v>0</v>
      </c>
      <c r="Q136" s="45">
        <f t="shared" si="33"/>
        <v>0.24999999999999911</v>
      </c>
      <c r="R136" s="45">
        <f t="shared" si="34"/>
        <v>0.24999999999999911</v>
      </c>
      <c r="S136" s="46">
        <f t="shared" si="35"/>
        <v>0.24999999999999911</v>
      </c>
    </row>
    <row r="137" spans="1:19" x14ac:dyDescent="0.25">
      <c r="D137">
        <v>1</v>
      </c>
      <c r="F137" s="67">
        <v>0.66527777777777775</v>
      </c>
      <c r="H137" s="67">
        <v>0.6694444444444444</v>
      </c>
      <c r="I137" s="44">
        <f t="shared" si="25"/>
        <v>0.67291666666666661</v>
      </c>
      <c r="J137" s="45" t="str">
        <f t="shared" si="26"/>
        <v/>
      </c>
      <c r="K137" s="45">
        <f t="shared" si="27"/>
        <v>5.9999999999999787</v>
      </c>
      <c r="L137" s="45">
        <f t="shared" si="28"/>
        <v>2</v>
      </c>
      <c r="M137" s="54">
        <f t="shared" ca="1" si="29"/>
        <v>1409</v>
      </c>
      <c r="N137" s="45">
        <f t="shared" ca="1" si="30"/>
        <v>119.99999999999989</v>
      </c>
      <c r="O137" s="45">
        <f t="shared" si="31"/>
        <v>2.5</v>
      </c>
      <c r="P137" s="46">
        <f t="shared" si="32"/>
        <v>0.36191198291773735</v>
      </c>
      <c r="Q137" s="45">
        <f t="shared" si="33"/>
        <v>5.9999999999999787</v>
      </c>
      <c r="R137" s="45">
        <f t="shared" si="34"/>
        <v>8.4999999999999787</v>
      </c>
      <c r="S137" s="46">
        <f t="shared" si="35"/>
        <v>6.3619119829177162</v>
      </c>
    </row>
    <row r="138" spans="1:19" x14ac:dyDescent="0.25">
      <c r="A138" s="77">
        <v>35313</v>
      </c>
      <c r="B138">
        <v>1423</v>
      </c>
      <c r="D138">
        <v>0.01</v>
      </c>
      <c r="F138" s="67">
        <v>0.66666666666666663</v>
      </c>
      <c r="H138" s="67">
        <v>0.67986111111111114</v>
      </c>
      <c r="I138" s="44">
        <f t="shared" si="25"/>
        <v>0.68333333333333335</v>
      </c>
      <c r="J138" s="45" t="str">
        <f t="shared" si="26"/>
        <v/>
      </c>
      <c r="K138" s="45">
        <f t="shared" si="27"/>
        <v>19.000000000000092</v>
      </c>
      <c r="L138" s="45">
        <f t="shared" si="28"/>
        <v>1</v>
      </c>
      <c r="M138" s="54">
        <f t="shared" ca="1" si="29"/>
        <v>1423</v>
      </c>
      <c r="N138" s="45">
        <f t="shared" ca="1" si="30"/>
        <v>121.00000000000006</v>
      </c>
      <c r="O138" s="45">
        <f t="shared" si="31"/>
        <v>2.5000000000000001E-2</v>
      </c>
      <c r="P138" s="46">
        <f t="shared" si="32"/>
        <v>5.4281443780592247E-3</v>
      </c>
      <c r="Q138" s="45">
        <f t="shared" si="33"/>
        <v>0.19000000000000092</v>
      </c>
      <c r="R138" s="45">
        <f t="shared" si="34"/>
        <v>0.21500000000000091</v>
      </c>
      <c r="S138" s="46">
        <f t="shared" si="35"/>
        <v>0.19542814437806014</v>
      </c>
    </row>
    <row r="139" spans="1:19" x14ac:dyDescent="0.25">
      <c r="A139" s="77">
        <v>35317</v>
      </c>
      <c r="B139">
        <v>1050</v>
      </c>
      <c r="D139">
        <v>0.01</v>
      </c>
      <c r="F139" s="67">
        <v>0.50208333333333333</v>
      </c>
      <c r="H139" s="67">
        <v>0.50486111111111109</v>
      </c>
      <c r="I139" s="44" t="str">
        <f t="shared" si="25"/>
        <v/>
      </c>
      <c r="J139" s="45">
        <f t="shared" si="26"/>
        <v>27.000000000000064</v>
      </c>
      <c r="K139" s="45">
        <f t="shared" si="27"/>
        <v>3.9999999999999858</v>
      </c>
      <c r="L139" s="45">
        <f t="shared" si="28"/>
        <v>1</v>
      </c>
      <c r="M139" s="54">
        <f t="shared" ca="1" si="29"/>
        <v>1050</v>
      </c>
      <c r="N139" s="45" t="str">
        <f t="shared" si="30"/>
        <v/>
      </c>
      <c r="O139" s="45">
        <f t="shared" si="31"/>
        <v>1.4850000000000034</v>
      </c>
      <c r="P139" s="46">
        <f t="shared" si="32"/>
        <v>1.0553768397466574</v>
      </c>
      <c r="Q139" s="45">
        <f t="shared" si="33"/>
        <v>3.9999999999999862E-2</v>
      </c>
      <c r="R139" s="45">
        <f t="shared" si="34"/>
        <v>1.5250000000000032</v>
      </c>
      <c r="S139" s="46">
        <f t="shared" si="35"/>
        <v>1.0953768397466572</v>
      </c>
    </row>
    <row r="140" spans="1:19" x14ac:dyDescent="0.25">
      <c r="D140">
        <v>0.1</v>
      </c>
      <c r="F140" s="67">
        <v>0.51527777777777783</v>
      </c>
      <c r="H140" s="67">
        <v>0.52361111111111114</v>
      </c>
      <c r="I140" s="44">
        <f t="shared" si="25"/>
        <v>0.52708333333333335</v>
      </c>
      <c r="J140" s="45" t="str">
        <f t="shared" si="26"/>
        <v/>
      </c>
      <c r="K140" s="45">
        <f t="shared" si="27"/>
        <v>11.999999999999957</v>
      </c>
      <c r="L140" s="45">
        <f t="shared" si="28"/>
        <v>2</v>
      </c>
      <c r="M140" s="54">
        <f t="shared" ca="1" si="29"/>
        <v>1050</v>
      </c>
      <c r="N140" s="45">
        <f t="shared" ca="1" si="30"/>
        <v>109.00000000000001</v>
      </c>
      <c r="O140" s="45">
        <f t="shared" si="31"/>
        <v>0.25</v>
      </c>
      <c r="P140" s="46">
        <f t="shared" si="32"/>
        <v>4.342905372259271E-2</v>
      </c>
      <c r="Q140" s="45">
        <f t="shared" si="33"/>
        <v>1.1999999999999957</v>
      </c>
      <c r="R140" s="45">
        <f t="shared" si="34"/>
        <v>1.4499999999999957</v>
      </c>
      <c r="S140" s="46">
        <f t="shared" si="35"/>
        <v>1.2434290537225885</v>
      </c>
    </row>
    <row r="141" spans="1:19" x14ac:dyDescent="0.25">
      <c r="A141" s="77">
        <v>35319</v>
      </c>
      <c r="B141">
        <v>1309</v>
      </c>
      <c r="D141">
        <v>0.01</v>
      </c>
      <c r="F141" s="67">
        <v>0.66597222222222219</v>
      </c>
      <c r="H141" s="67">
        <v>0.67083333333333339</v>
      </c>
      <c r="I141" s="44">
        <f t="shared" si="25"/>
        <v>0.6743055555555556</v>
      </c>
      <c r="J141" s="45" t="str">
        <f t="shared" si="26"/>
        <v/>
      </c>
      <c r="K141" s="45">
        <f t="shared" si="27"/>
        <v>7.000000000000135</v>
      </c>
      <c r="L141" s="45">
        <f t="shared" si="28"/>
        <v>1</v>
      </c>
      <c r="M141" s="54">
        <f t="shared" ca="1" si="29"/>
        <v>1309</v>
      </c>
      <c r="N141" s="45">
        <f t="shared" ca="1" si="30"/>
        <v>182</v>
      </c>
      <c r="O141" s="45">
        <f t="shared" si="31"/>
        <v>2.5000000000000001E-2</v>
      </c>
      <c r="P141" s="46">
        <f t="shared" si="32"/>
        <v>5.4281443780592247E-3</v>
      </c>
      <c r="Q141" s="45">
        <f t="shared" si="33"/>
        <v>7.0000000000001353E-2</v>
      </c>
      <c r="R141" s="45">
        <f t="shared" si="34"/>
        <v>9.5000000000001361E-2</v>
      </c>
      <c r="S141" s="46">
        <f t="shared" si="35"/>
        <v>7.5428144378060571E-2</v>
      </c>
    </row>
    <row r="142" spans="1:19" x14ac:dyDescent="0.25">
      <c r="A142" s="77">
        <v>35320</v>
      </c>
      <c r="B142">
        <v>1309</v>
      </c>
      <c r="D142">
        <v>0.01</v>
      </c>
      <c r="F142" s="67">
        <v>0.68125000000000002</v>
      </c>
      <c r="H142" s="67">
        <v>0.68472222222222223</v>
      </c>
      <c r="I142" s="44">
        <f t="shared" si="25"/>
        <v>0.68819444444444444</v>
      </c>
      <c r="J142" s="45" t="str">
        <f t="shared" si="26"/>
        <v/>
      </c>
      <c r="K142" s="45">
        <f t="shared" si="27"/>
        <v>4.9999999999999822</v>
      </c>
      <c r="L142" s="45">
        <f t="shared" si="28"/>
        <v>1</v>
      </c>
      <c r="M142" s="54">
        <f t="shared" ca="1" si="29"/>
        <v>1309</v>
      </c>
      <c r="N142" s="45">
        <f t="shared" ca="1" si="30"/>
        <v>201.99999999999991</v>
      </c>
      <c r="O142" s="45">
        <f t="shared" si="31"/>
        <v>2.5000000000000001E-2</v>
      </c>
      <c r="P142" s="46">
        <f t="shared" si="32"/>
        <v>5.4281443780592247E-3</v>
      </c>
      <c r="Q142" s="45">
        <f t="shared" si="33"/>
        <v>4.9999999999999822E-2</v>
      </c>
      <c r="R142" s="45">
        <f t="shared" si="34"/>
        <v>7.4999999999999817E-2</v>
      </c>
      <c r="S142" s="46">
        <f t="shared" si="35"/>
        <v>5.5428144378059048E-2</v>
      </c>
    </row>
    <row r="143" spans="1:19" x14ac:dyDescent="0.25">
      <c r="A143" s="77">
        <v>35325</v>
      </c>
      <c r="B143">
        <v>1130</v>
      </c>
      <c r="D143">
        <v>0.01</v>
      </c>
      <c r="F143" s="67">
        <v>0.54375000000000007</v>
      </c>
      <c r="H143" s="67">
        <v>0.5493055555555556</v>
      </c>
      <c r="I143" s="44">
        <f t="shared" si="25"/>
        <v>0.55277777777777781</v>
      </c>
      <c r="J143" s="45" t="str">
        <f t="shared" si="26"/>
        <v/>
      </c>
      <c r="K143" s="45">
        <f t="shared" si="27"/>
        <v>7.9999999999999716</v>
      </c>
      <c r="L143" s="45">
        <f t="shared" si="28"/>
        <v>1</v>
      </c>
      <c r="M143" s="54">
        <f t="shared" ca="1" si="29"/>
        <v>1130</v>
      </c>
      <c r="N143" s="45">
        <f t="shared" ca="1" si="30"/>
        <v>106.00000000000003</v>
      </c>
      <c r="O143" s="45">
        <f t="shared" si="31"/>
        <v>2.5000000000000001E-2</v>
      </c>
      <c r="P143" s="46">
        <f t="shared" si="32"/>
        <v>5.4281443780592247E-3</v>
      </c>
      <c r="Q143" s="45">
        <f t="shared" si="33"/>
        <v>7.9999999999999724E-2</v>
      </c>
      <c r="R143" s="45">
        <f t="shared" si="34"/>
        <v>0.10499999999999973</v>
      </c>
      <c r="S143" s="46">
        <f t="shared" si="35"/>
        <v>8.5428144378058943E-2</v>
      </c>
    </row>
    <row r="144" spans="1:19" x14ac:dyDescent="0.25">
      <c r="A144" s="77">
        <v>35327</v>
      </c>
      <c r="B144">
        <v>1308</v>
      </c>
      <c r="D144">
        <v>0.01</v>
      </c>
      <c r="F144" s="67">
        <v>0.57638888888888895</v>
      </c>
      <c r="H144" s="67">
        <v>0.60416666666666663</v>
      </c>
      <c r="I144" s="44" t="str">
        <f t="shared" si="25"/>
        <v/>
      </c>
      <c r="J144" s="45">
        <f t="shared" si="26"/>
        <v>70.000000000000071</v>
      </c>
      <c r="K144" s="45">
        <f t="shared" si="27"/>
        <v>39.999999999999858</v>
      </c>
      <c r="L144" s="45">
        <f t="shared" si="28"/>
        <v>1</v>
      </c>
      <c r="M144" s="54">
        <f t="shared" ca="1" si="29"/>
        <v>1308</v>
      </c>
      <c r="N144" s="45" t="str">
        <f t="shared" si="30"/>
        <v/>
      </c>
      <c r="O144" s="45">
        <f t="shared" si="31"/>
        <v>3500.3500000000035</v>
      </c>
      <c r="P144" s="46">
        <f t="shared" si="32"/>
        <v>759.94759158487091</v>
      </c>
      <c r="Q144" s="45">
        <f t="shared" si="33"/>
        <v>0.39999999999999858</v>
      </c>
      <c r="R144" s="45">
        <f t="shared" si="34"/>
        <v>3500.7500000000036</v>
      </c>
      <c r="S144" s="46">
        <f t="shared" si="35"/>
        <v>760.34759158487088</v>
      </c>
    </row>
    <row r="145" spans="1:19" x14ac:dyDescent="0.25">
      <c r="D145">
        <v>100</v>
      </c>
      <c r="F145" s="67">
        <v>0.63680555555555551</v>
      </c>
      <c r="H145" s="67">
        <v>0.65277777777777779</v>
      </c>
      <c r="I145" s="44" t="str">
        <f t="shared" si="25"/>
        <v/>
      </c>
      <c r="J145" s="45">
        <f t="shared" si="26"/>
        <v>23.000000000000078</v>
      </c>
      <c r="K145" s="45">
        <f t="shared" si="27"/>
        <v>23.000000000000078</v>
      </c>
      <c r="L145" s="45">
        <f t="shared" si="28"/>
        <v>2</v>
      </c>
      <c r="M145" s="54">
        <f t="shared" ca="1" si="29"/>
        <v>1308</v>
      </c>
      <c r="N145" s="45" t="str">
        <f t="shared" si="30"/>
        <v/>
      </c>
      <c r="O145" s="45">
        <f t="shared" si="31"/>
        <v>2875.0000000000095</v>
      </c>
      <c r="P145" s="46">
        <f t="shared" si="32"/>
        <v>2836.2490050497418</v>
      </c>
      <c r="Q145" s="45">
        <f t="shared" si="33"/>
        <v>2300.0000000000077</v>
      </c>
      <c r="R145" s="45">
        <f t="shared" si="34"/>
        <v>5175.0000000000173</v>
      </c>
      <c r="S145" s="46">
        <f t="shared" si="35"/>
        <v>5136.249005049749</v>
      </c>
    </row>
    <row r="146" spans="1:19" x14ac:dyDescent="0.25">
      <c r="D146">
        <v>150</v>
      </c>
      <c r="F146" s="67">
        <v>0.65416666666666667</v>
      </c>
      <c r="H146" s="67">
        <v>0.66875000000000007</v>
      </c>
      <c r="I146" s="44" t="str">
        <f t="shared" si="25"/>
        <v/>
      </c>
      <c r="J146" s="45">
        <f t="shared" si="26"/>
        <v>24.999999999999751</v>
      </c>
      <c r="K146" s="45">
        <f t="shared" si="27"/>
        <v>21.000000000000085</v>
      </c>
      <c r="L146" s="45">
        <f t="shared" si="28"/>
        <v>3</v>
      </c>
      <c r="M146" s="54">
        <f t="shared" ca="1" si="29"/>
        <v>1308</v>
      </c>
      <c r="N146" s="45" t="str">
        <f t="shared" si="30"/>
        <v/>
      </c>
      <c r="O146" s="45">
        <f t="shared" si="31"/>
        <v>4062.4999999999595</v>
      </c>
      <c r="P146" s="46">
        <f t="shared" si="32"/>
        <v>4054.4745216938063</v>
      </c>
      <c r="Q146" s="45">
        <f t="shared" si="33"/>
        <v>3150.0000000000127</v>
      </c>
      <c r="R146" s="45">
        <f t="shared" si="34"/>
        <v>7212.4999999999727</v>
      </c>
      <c r="S146" s="46">
        <f t="shared" si="35"/>
        <v>7204.474521693819</v>
      </c>
    </row>
    <row r="147" spans="1:19" x14ac:dyDescent="0.25">
      <c r="D147">
        <v>175</v>
      </c>
      <c r="F147" s="67">
        <v>0.67083333333333339</v>
      </c>
      <c r="H147" s="67">
        <v>0.68611111111111101</v>
      </c>
      <c r="I147" s="44">
        <f t="shared" si="25"/>
        <v>0.68958333333333321</v>
      </c>
      <c r="J147" s="45" t="str">
        <f t="shared" si="26"/>
        <v/>
      </c>
      <c r="K147" s="45">
        <f t="shared" si="27"/>
        <v>21.999999999999762</v>
      </c>
      <c r="L147" s="45">
        <f t="shared" si="28"/>
        <v>4</v>
      </c>
      <c r="M147" s="54">
        <f t="shared" ca="1" si="29"/>
        <v>1308</v>
      </c>
      <c r="N147" s="45">
        <f t="shared" ca="1" si="30"/>
        <v>204.99999999999991</v>
      </c>
      <c r="O147" s="45">
        <f t="shared" si="31"/>
        <v>437.5</v>
      </c>
      <c r="P147" s="46">
        <f t="shared" si="32"/>
        <v>46.100464250229848</v>
      </c>
      <c r="Q147" s="45">
        <f t="shared" si="33"/>
        <v>3849.9999999999582</v>
      </c>
      <c r="R147" s="45">
        <f t="shared" si="34"/>
        <v>4287.4999999999582</v>
      </c>
      <c r="S147" s="46">
        <f t="shared" si="35"/>
        <v>3896.100464250188</v>
      </c>
    </row>
    <row r="148" spans="1:19" x14ac:dyDescent="0.25">
      <c r="A148" s="77">
        <v>35331</v>
      </c>
      <c r="B148">
        <v>1334</v>
      </c>
      <c r="D148">
        <v>0.01</v>
      </c>
      <c r="F148" s="67">
        <v>0.60347222222222219</v>
      </c>
      <c r="H148" s="67">
        <v>0.60555555555555551</v>
      </c>
      <c r="I148" s="44" t="str">
        <f t="shared" si="25"/>
        <v/>
      </c>
      <c r="J148" s="45">
        <f t="shared" si="26"/>
        <v>107.99999999999994</v>
      </c>
      <c r="K148" s="45">
        <f t="shared" si="27"/>
        <v>2.9999999999999893</v>
      </c>
      <c r="L148" s="45">
        <f t="shared" si="28"/>
        <v>1</v>
      </c>
      <c r="M148" s="54">
        <f t="shared" ca="1" si="29"/>
        <v>1334</v>
      </c>
      <c r="N148" s="45" t="str">
        <f t="shared" si="30"/>
        <v/>
      </c>
      <c r="O148" s="45">
        <f t="shared" si="31"/>
        <v>5.9399999999999968</v>
      </c>
      <c r="P148" s="46">
        <f t="shared" si="32"/>
        <v>4.2215073589866172</v>
      </c>
      <c r="Q148" s="45">
        <f t="shared" si="33"/>
        <v>2.9999999999999895E-2</v>
      </c>
      <c r="R148" s="45">
        <f t="shared" si="34"/>
        <v>5.9699999999999971</v>
      </c>
      <c r="S148" s="46">
        <f t="shared" si="35"/>
        <v>4.2515073589866175</v>
      </c>
    </row>
    <row r="149" spans="1:19" x14ac:dyDescent="0.25">
      <c r="D149">
        <v>0.1</v>
      </c>
      <c r="F149" s="67">
        <v>0.60833333333333328</v>
      </c>
      <c r="H149" s="67">
        <v>0.68055555555555547</v>
      </c>
      <c r="I149" s="44">
        <f t="shared" si="25"/>
        <v>0.68402777777777768</v>
      </c>
      <c r="J149" s="45" t="str">
        <f t="shared" si="26"/>
        <v/>
      </c>
      <c r="K149" s="45">
        <f t="shared" si="27"/>
        <v>103.99999999999994</v>
      </c>
      <c r="L149" s="45">
        <f t="shared" si="28"/>
        <v>2</v>
      </c>
      <c r="M149" s="54">
        <f t="shared" ca="1" si="29"/>
        <v>1334</v>
      </c>
      <c r="N149" s="45">
        <f t="shared" ca="1" si="30"/>
        <v>170.99999999999989</v>
      </c>
      <c r="O149" s="45">
        <f t="shared" si="31"/>
        <v>0.25</v>
      </c>
      <c r="P149" s="46">
        <f t="shared" si="32"/>
        <v>4.342905372259271E-2</v>
      </c>
      <c r="Q149" s="45">
        <f t="shared" si="33"/>
        <v>10.399999999999995</v>
      </c>
      <c r="R149" s="45">
        <f t="shared" si="34"/>
        <v>10.649999999999995</v>
      </c>
      <c r="S149" s="46">
        <f t="shared" si="35"/>
        <v>10.443429053722587</v>
      </c>
    </row>
    <row r="150" spans="1:19" x14ac:dyDescent="0.25">
      <c r="A150" s="77">
        <v>35332</v>
      </c>
      <c r="B150">
        <v>727</v>
      </c>
      <c r="D150">
        <v>0.01</v>
      </c>
      <c r="F150" s="67">
        <v>0.34027777777777773</v>
      </c>
      <c r="H150" s="67">
        <v>0.34375</v>
      </c>
      <c r="I150" s="44" t="str">
        <f t="shared" si="25"/>
        <v/>
      </c>
      <c r="J150" s="45">
        <f t="shared" si="26"/>
        <v>265</v>
      </c>
      <c r="K150" s="45">
        <f t="shared" si="27"/>
        <v>5.0000000000000622</v>
      </c>
      <c r="L150" s="45">
        <f t="shared" si="28"/>
        <v>1</v>
      </c>
      <c r="M150" s="54">
        <f t="shared" ca="1" si="29"/>
        <v>727</v>
      </c>
      <c r="N150" s="45" t="str">
        <f t="shared" si="30"/>
        <v/>
      </c>
      <c r="O150" s="45">
        <f t="shared" si="31"/>
        <v>14.574999999999999</v>
      </c>
      <c r="P150" s="46">
        <f t="shared" si="32"/>
        <v>10.35832824195791</v>
      </c>
      <c r="Q150" s="45">
        <f t="shared" si="33"/>
        <v>5.000000000000062E-2</v>
      </c>
      <c r="R150" s="45">
        <f t="shared" si="34"/>
        <v>14.625</v>
      </c>
      <c r="S150" s="46">
        <f t="shared" si="35"/>
        <v>10.408328241957911</v>
      </c>
    </row>
    <row r="151" spans="1:19" x14ac:dyDescent="0.25">
      <c r="D151">
        <v>0.1</v>
      </c>
      <c r="F151" s="67">
        <v>0.34791666666666665</v>
      </c>
      <c r="H151" s="67">
        <v>0.52777777777777779</v>
      </c>
      <c r="I151" s="44" t="str">
        <f t="shared" si="25"/>
        <v/>
      </c>
      <c r="J151" s="45">
        <f t="shared" si="26"/>
        <v>16.99999999999994</v>
      </c>
      <c r="K151" s="45">
        <f t="shared" si="27"/>
        <v>259.00000000000006</v>
      </c>
      <c r="L151" s="45">
        <f t="shared" si="28"/>
        <v>2</v>
      </c>
      <c r="M151" s="54">
        <f t="shared" ca="1" si="29"/>
        <v>727</v>
      </c>
      <c r="N151" s="45" t="str">
        <f t="shared" si="30"/>
        <v/>
      </c>
      <c r="O151" s="45">
        <f t="shared" si="31"/>
        <v>9.3499999999999677</v>
      </c>
      <c r="P151" s="46">
        <f t="shared" si="32"/>
        <v>6.6447315449090789</v>
      </c>
      <c r="Q151" s="45">
        <f t="shared" si="33"/>
        <v>25.900000000000006</v>
      </c>
      <c r="R151" s="45">
        <f t="shared" si="34"/>
        <v>35.249999999999972</v>
      </c>
      <c r="S151" s="46">
        <f t="shared" si="35"/>
        <v>32.544731544909084</v>
      </c>
    </row>
    <row r="152" spans="1:19" x14ac:dyDescent="0.25">
      <c r="D152">
        <v>1</v>
      </c>
      <c r="F152" s="67">
        <v>0.53541666666666665</v>
      </c>
      <c r="H152" s="67">
        <v>0.5395833333333333</v>
      </c>
      <c r="I152" s="44" t="str">
        <f t="shared" si="25"/>
        <v/>
      </c>
      <c r="J152" s="45">
        <f t="shared" si="26"/>
        <v>16.99999999999994</v>
      </c>
      <c r="K152" s="45">
        <f t="shared" si="27"/>
        <v>5.9999999999999787</v>
      </c>
      <c r="L152" s="45">
        <f t="shared" si="28"/>
        <v>3</v>
      </c>
      <c r="M152" s="54">
        <f t="shared" ca="1" si="29"/>
        <v>727</v>
      </c>
      <c r="N152" s="45" t="str">
        <f t="shared" si="30"/>
        <v/>
      </c>
      <c r="O152" s="45">
        <f t="shared" si="31"/>
        <v>9.3499999999999677</v>
      </c>
      <c r="P152" s="46">
        <f t="shared" si="32"/>
        <v>6.6447315449090789</v>
      </c>
      <c r="Q152" s="45">
        <f t="shared" si="33"/>
        <v>5.9999999999999787</v>
      </c>
      <c r="R152" s="45">
        <f t="shared" si="34"/>
        <v>15.349999999999946</v>
      </c>
      <c r="S152" s="46">
        <f t="shared" si="35"/>
        <v>12.644731544909057</v>
      </c>
    </row>
    <row r="153" spans="1:19" x14ac:dyDescent="0.25">
      <c r="D153">
        <v>0.1</v>
      </c>
      <c r="F153" s="67">
        <v>0.5444444444444444</v>
      </c>
      <c r="H153" s="67">
        <v>0.55138888888888882</v>
      </c>
      <c r="I153" s="44" t="str">
        <f t="shared" si="25"/>
        <v/>
      </c>
      <c r="J153" s="45">
        <f t="shared" si="26"/>
        <v>37.000000000000028</v>
      </c>
      <c r="K153" s="45">
        <f t="shared" si="27"/>
        <v>9.9999999999999645</v>
      </c>
      <c r="L153" s="45">
        <f t="shared" si="28"/>
        <v>4</v>
      </c>
      <c r="M153" s="54">
        <f t="shared" ca="1" si="29"/>
        <v>727</v>
      </c>
      <c r="N153" s="45" t="str">
        <f t="shared" si="30"/>
        <v/>
      </c>
      <c r="O153" s="45">
        <f t="shared" si="31"/>
        <v>5.1800000000000042</v>
      </c>
      <c r="P153" s="46">
        <f t="shared" si="32"/>
        <v>5.0358787605401378</v>
      </c>
      <c r="Q153" s="45">
        <f t="shared" si="33"/>
        <v>0.99999999999999645</v>
      </c>
      <c r="R153" s="45">
        <f t="shared" si="34"/>
        <v>6.1800000000000006</v>
      </c>
      <c r="S153" s="46">
        <f t="shared" si="35"/>
        <v>6.0358787605401343</v>
      </c>
    </row>
    <row r="154" spans="1:19" x14ac:dyDescent="0.25">
      <c r="D154">
        <v>0.18</v>
      </c>
      <c r="F154" s="67">
        <v>0.55763888888888891</v>
      </c>
      <c r="H154" s="67">
        <v>0.57708333333333328</v>
      </c>
      <c r="I154" s="44" t="str">
        <f t="shared" si="25"/>
        <v/>
      </c>
      <c r="J154" s="45">
        <f t="shared" si="26"/>
        <v>152.99999999999994</v>
      </c>
      <c r="K154" s="45">
        <f t="shared" si="27"/>
        <v>27.999999999999901</v>
      </c>
      <c r="L154" s="45">
        <f t="shared" si="28"/>
        <v>5</v>
      </c>
      <c r="M154" s="54">
        <f t="shared" ca="1" si="29"/>
        <v>727</v>
      </c>
      <c r="N154" s="45" t="str">
        <f t="shared" si="30"/>
        <v/>
      </c>
      <c r="O154" s="45">
        <f t="shared" si="31"/>
        <v>21.419999999999995</v>
      </c>
      <c r="P154" s="46">
        <f t="shared" si="32"/>
        <v>20.82403919899027</v>
      </c>
      <c r="Q154" s="45">
        <f t="shared" si="33"/>
        <v>5.0399999999999823</v>
      </c>
      <c r="R154" s="45">
        <f t="shared" si="34"/>
        <v>26.459999999999976</v>
      </c>
      <c r="S154" s="46">
        <f t="shared" si="35"/>
        <v>25.864039198990252</v>
      </c>
    </row>
    <row r="155" spans="1:19" x14ac:dyDescent="0.25">
      <c r="D155">
        <v>0.1</v>
      </c>
      <c r="F155" s="67">
        <v>0.58263888888888882</v>
      </c>
      <c r="H155" s="67">
        <v>0.68333333333333324</v>
      </c>
      <c r="I155" s="44">
        <f t="shared" si="25"/>
        <v>0.68680555555555545</v>
      </c>
      <c r="J155" s="45" t="str">
        <f t="shared" si="26"/>
        <v/>
      </c>
      <c r="K155" s="45">
        <f t="shared" si="27"/>
        <v>144.99999999999997</v>
      </c>
      <c r="L155" s="45">
        <f t="shared" si="28"/>
        <v>6</v>
      </c>
      <c r="M155" s="54">
        <f t="shared" ca="1" si="29"/>
        <v>727</v>
      </c>
      <c r="N155" s="45">
        <f t="shared" ca="1" si="30"/>
        <v>541.99999999999989</v>
      </c>
      <c r="O155" s="45">
        <f t="shared" si="31"/>
        <v>0.25</v>
      </c>
      <c r="P155" s="46">
        <f t="shared" si="32"/>
        <v>4.342905372259271E-2</v>
      </c>
      <c r="Q155" s="45">
        <f t="shared" si="33"/>
        <v>14.499999999999998</v>
      </c>
      <c r="R155" s="45">
        <f t="shared" si="34"/>
        <v>14.749999999999998</v>
      </c>
      <c r="S155" s="46">
        <f t="shared" si="35"/>
        <v>14.543429053722591</v>
      </c>
    </row>
    <row r="156" spans="1:19" x14ac:dyDescent="0.25">
      <c r="A156" s="77">
        <v>35333</v>
      </c>
      <c r="B156">
        <v>1138</v>
      </c>
      <c r="D156">
        <v>0.01</v>
      </c>
      <c r="F156" s="67">
        <v>0.51666666666666672</v>
      </c>
      <c r="H156" s="67">
        <v>0.5180555555555556</v>
      </c>
      <c r="I156" s="44" t="str">
        <f t="shared" si="25"/>
        <v/>
      </c>
      <c r="J156" s="45">
        <f t="shared" si="26"/>
        <v>262</v>
      </c>
      <c r="K156" s="45">
        <f t="shared" si="27"/>
        <v>1.9999999999999929</v>
      </c>
      <c r="L156" s="45">
        <f t="shared" si="28"/>
        <v>1</v>
      </c>
      <c r="M156" s="54">
        <f t="shared" ca="1" si="29"/>
        <v>1138</v>
      </c>
      <c r="N156" s="45" t="str">
        <f t="shared" si="30"/>
        <v/>
      </c>
      <c r="O156" s="45">
        <f t="shared" si="31"/>
        <v>14.41</v>
      </c>
      <c r="P156" s="46">
        <f t="shared" si="32"/>
        <v>10.241064148652725</v>
      </c>
      <c r="Q156" s="45">
        <f t="shared" si="33"/>
        <v>1.9999999999999931E-2</v>
      </c>
      <c r="R156" s="45">
        <f t="shared" si="34"/>
        <v>14.43</v>
      </c>
      <c r="S156" s="46">
        <f t="shared" si="35"/>
        <v>10.261064148652725</v>
      </c>
    </row>
    <row r="157" spans="1:19" x14ac:dyDescent="0.25">
      <c r="D157">
        <v>0.1</v>
      </c>
      <c r="F157" s="67">
        <v>0.52152777777777781</v>
      </c>
      <c r="H157" s="67">
        <v>0.70000000000000007</v>
      </c>
      <c r="I157" s="44">
        <f t="shared" si="25"/>
        <v>0.70347222222222228</v>
      </c>
      <c r="J157" s="45" t="str">
        <f t="shared" si="26"/>
        <v/>
      </c>
      <c r="K157" s="45">
        <f t="shared" si="27"/>
        <v>257.00000000000006</v>
      </c>
      <c r="L157" s="45">
        <f t="shared" si="28"/>
        <v>2</v>
      </c>
      <c r="M157" s="54">
        <f t="shared" ca="1" si="29"/>
        <v>1138</v>
      </c>
      <c r="N157" s="45">
        <f t="shared" ca="1" si="30"/>
        <v>315.00000000000006</v>
      </c>
      <c r="O157" s="45">
        <f t="shared" si="31"/>
        <v>0.25</v>
      </c>
      <c r="P157" s="46">
        <f t="shared" si="32"/>
        <v>4.342905372259271E-2</v>
      </c>
      <c r="Q157" s="45">
        <f t="shared" si="33"/>
        <v>25.700000000000006</v>
      </c>
      <c r="R157" s="45">
        <f t="shared" si="34"/>
        <v>25.950000000000006</v>
      </c>
      <c r="S157" s="46">
        <f t="shared" si="35"/>
        <v>25.7434290537226</v>
      </c>
    </row>
    <row r="158" spans="1:19" x14ac:dyDescent="0.25">
      <c r="A158" s="77">
        <v>35334</v>
      </c>
      <c r="B158">
        <v>710</v>
      </c>
      <c r="D158">
        <v>0.01</v>
      </c>
      <c r="F158" s="67">
        <v>0.3430555555555555</v>
      </c>
      <c r="H158" s="67">
        <v>0.34583333333333338</v>
      </c>
      <c r="I158" s="44" t="str">
        <f t="shared" si="25"/>
        <v/>
      </c>
      <c r="J158" s="45">
        <f t="shared" si="26"/>
        <v>476</v>
      </c>
      <c r="K158" s="45">
        <f t="shared" si="27"/>
        <v>4.0000000000001457</v>
      </c>
      <c r="L158" s="45">
        <f t="shared" si="28"/>
        <v>1</v>
      </c>
      <c r="M158" s="54">
        <f t="shared" ca="1" si="29"/>
        <v>710</v>
      </c>
      <c r="N158" s="45" t="str">
        <f t="shared" si="30"/>
        <v/>
      </c>
      <c r="O158" s="45">
        <f t="shared" si="31"/>
        <v>26.18</v>
      </c>
      <c r="P158" s="46">
        <f t="shared" si="32"/>
        <v>18.605902804422509</v>
      </c>
      <c r="Q158" s="45">
        <f t="shared" si="33"/>
        <v>4.0000000000001458E-2</v>
      </c>
      <c r="R158" s="45">
        <f t="shared" si="34"/>
        <v>26.220000000000002</v>
      </c>
      <c r="S158" s="46">
        <f t="shared" si="35"/>
        <v>18.645902804422512</v>
      </c>
    </row>
    <row r="159" spans="1:19" x14ac:dyDescent="0.25">
      <c r="A159" s="77"/>
      <c r="D159">
        <v>0.1</v>
      </c>
      <c r="F159" s="67">
        <v>0.34930555555555554</v>
      </c>
      <c r="H159" s="67">
        <v>0.67638888888888893</v>
      </c>
      <c r="I159" s="44">
        <f t="shared" si="25"/>
        <v>0.67986111111111114</v>
      </c>
      <c r="J159" s="45" t="str">
        <f t="shared" si="26"/>
        <v/>
      </c>
      <c r="K159" s="45">
        <f t="shared" si="27"/>
        <v>471.00000000000011</v>
      </c>
      <c r="L159" s="45">
        <f t="shared" si="28"/>
        <v>2</v>
      </c>
      <c r="M159" s="54">
        <f t="shared" ca="1" si="29"/>
        <v>710</v>
      </c>
      <c r="N159" s="45">
        <f t="shared" ca="1" si="30"/>
        <v>549</v>
      </c>
      <c r="O159" s="45">
        <f t="shared" si="31"/>
        <v>0.25</v>
      </c>
      <c r="P159" s="46">
        <f t="shared" si="32"/>
        <v>4.342905372259271E-2</v>
      </c>
      <c r="Q159" s="45">
        <f t="shared" si="33"/>
        <v>47.100000000000016</v>
      </c>
      <c r="R159" s="45">
        <f t="shared" si="34"/>
        <v>47.350000000000016</v>
      </c>
      <c r="S159" s="46">
        <f t="shared" si="35"/>
        <v>47.143429053722606</v>
      </c>
    </row>
  </sheetData>
  <conditionalFormatting sqref="I2:N159">
    <cfRule type="cellIs" dxfId="6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D4514-0513-4D0E-9EA5-C2E7BC7F07A4}">
  <sheetPr codeName="Sheet17"/>
  <dimension ref="A1:S581"/>
  <sheetViews>
    <sheetView topLeftCell="A325" workbookViewId="0">
      <selection sqref="A1:S2"/>
    </sheetView>
  </sheetViews>
  <sheetFormatPr defaultRowHeight="15" x14ac:dyDescent="0.25"/>
  <cols>
    <col min="1" max="1" width="10.7109375" bestFit="1" customWidth="1"/>
    <col min="2" max="2" width="9.140625" style="71"/>
    <col min="4" max="4" width="6.7109375" bestFit="1" customWidth="1"/>
    <col min="6" max="6" width="11.5703125" style="67" bestFit="1" customWidth="1"/>
    <col min="8" max="8" width="11.5703125" style="67" bestFit="1" customWidth="1"/>
    <col min="9" max="9" width="11" customWidth="1"/>
    <col min="10" max="10" width="11.7109375" customWidth="1"/>
    <col min="15" max="15" width="12.140625" customWidth="1"/>
    <col min="16" max="16" width="13.42578125" customWidth="1"/>
    <col min="18" max="18" width="11.85546875" bestFit="1" customWidth="1"/>
    <col min="19" max="19" width="13.28515625" bestFit="1" customWidth="1"/>
  </cols>
  <sheetData>
    <row r="1" spans="1:19" ht="30" x14ac:dyDescent="0.25">
      <c r="A1" s="13" t="s">
        <v>0</v>
      </c>
      <c r="B1" s="47" t="s">
        <v>1</v>
      </c>
      <c r="C1" s="84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34975</v>
      </c>
      <c r="B2" s="71">
        <v>941</v>
      </c>
      <c r="D2">
        <v>0.01</v>
      </c>
      <c r="E2">
        <v>1039</v>
      </c>
      <c r="F2" s="67">
        <f>VALUE(CONCATENATE(LEFT(E2,LEN(E2)-2),":",RIGHT(E2,2)))</f>
        <v>0.44375000000000003</v>
      </c>
      <c r="G2">
        <v>1043</v>
      </c>
      <c r="H2" s="67">
        <f>VALUE(CONCATENATE(LEFT(G2,LEN(G2)-2),":",RIGHT(G2,2)))</f>
        <v>0.4465277777777778</v>
      </c>
      <c r="I2" s="44" t="str">
        <f>IF(OR(A3&lt;&gt;"",D3=""),H2+TIME(0,5,0),"")</f>
        <v/>
      </c>
      <c r="J2" s="45">
        <f>IF(AND(OR(AND(A2&lt;&gt;"",A3=""),AND(A2="",A3="")),D3&lt;&gt;""),(H3-H2)*1440,"")</f>
        <v>10.999999999999961</v>
      </c>
      <c r="K2" s="45">
        <f>(H2-F2)*1440</f>
        <v>3.9999999999999858</v>
      </c>
      <c r="L2" s="45">
        <f>IF(A2&lt;&gt;"",1,L1+1)</f>
        <v>1</v>
      </c>
      <c r="M2" s="54">
        <f ca="1">OFFSET(B2,-L2+1,0)</f>
        <v>941</v>
      </c>
      <c r="N2" s="45" t="str">
        <f t="shared" ref="N2" si="0">IF(I2&lt;&gt;"",(I2-VALUE(CONCATENATE(LEFT(M2,LEN(M2)-2),":",RIGHT(M2,2))))*1440,"")</f>
        <v/>
      </c>
      <c r="O2" s="45">
        <f>IF(J2&lt;&gt;"",(D2+D3)*J2/2,D2*5/2)</f>
        <v>0.60499999999999787</v>
      </c>
      <c r="P2" s="46">
        <f>IF(J2&lt;&gt;"",(D3-D2)*J2/LN((D3+0.000001)/(D2+0.000001)),-5*(D2-0.000001)/(LN(1/D2)-13.8155))</f>
        <v>0.42996834211900603</v>
      </c>
      <c r="Q2" s="45">
        <f>(D2*K2)</f>
        <v>3.9999999999999862E-2</v>
      </c>
      <c r="R2" s="45">
        <f>O2+Q2</f>
        <v>0.64499999999999769</v>
      </c>
      <c r="S2" s="46">
        <f>P2+Q2</f>
        <v>0.4699683421190059</v>
      </c>
    </row>
    <row r="3" spans="1:19" x14ac:dyDescent="0.25">
      <c r="D3">
        <v>0.1</v>
      </c>
      <c r="F3" s="67">
        <v>0.45208333333333334</v>
      </c>
      <c r="H3" s="67">
        <v>0.45416666666666666</v>
      </c>
      <c r="I3" s="44" t="str">
        <f t="shared" ref="I3:I66" si="1">IF(OR(A4&lt;&gt;"",D4=""),H3+TIME(0,5,0),"")</f>
        <v/>
      </c>
      <c r="J3" s="45">
        <f t="shared" ref="J3:J66" si="2">IF(AND(OR(AND(A3&lt;&gt;"",A4=""),AND(A3="",A4="")),D4&lt;&gt;""),(H4-H3)*1440,"")</f>
        <v>7.9999999999999716</v>
      </c>
      <c r="K3" s="45">
        <f t="shared" ref="K3:K66" si="3">(H3-F3)*1440</f>
        <v>2.9999999999999893</v>
      </c>
      <c r="L3" s="45">
        <f t="shared" ref="L3:L66" si="4">IF(A3&lt;&gt;"",1,L2+1)</f>
        <v>2</v>
      </c>
      <c r="M3" s="54">
        <f t="shared" ref="M3:M66" ca="1" si="5">OFFSET(B3,-L3+1,0)</f>
        <v>941</v>
      </c>
      <c r="N3" s="45" t="str">
        <f t="shared" ref="N3:N66" si="6">IF(I3&lt;&gt;"",(I3-VALUE(CONCATENATE(LEFT(M3,LEN(M3)-2),":",RIGHT(M3,2))))*1440,"")</f>
        <v/>
      </c>
      <c r="O3" s="45">
        <f t="shared" ref="O3:O66" si="7">IF(J3&lt;&gt;"",(D3+D4)*J3/2,D3*5/2)</f>
        <v>0.59999999999999798</v>
      </c>
      <c r="P3" s="46">
        <f t="shared" ref="P3:P66" si="8">IF(J3&lt;&gt;"",(D4-D3)*J3/LN((D4+0.000001)/(D3+0.000001)),-5*(D3-0.000001)/(LN(1/D3)-13.8155))</f>
        <v>0.57708634182673646</v>
      </c>
      <c r="Q3" s="45">
        <f t="shared" ref="Q3:Q66" si="9">(D3*K3)</f>
        <v>0.29999999999999893</v>
      </c>
      <c r="R3" s="45">
        <f t="shared" ref="R3:R66" si="10">O3+Q3</f>
        <v>0.89999999999999691</v>
      </c>
      <c r="S3" s="46">
        <f t="shared" ref="S3:S66" si="11">P3+Q3</f>
        <v>0.87708634182673539</v>
      </c>
    </row>
    <row r="4" spans="1:19" x14ac:dyDescent="0.25">
      <c r="D4">
        <v>0.05</v>
      </c>
      <c r="F4" s="67">
        <v>0.45694444444444443</v>
      </c>
      <c r="H4" s="67">
        <v>0.4597222222222222</v>
      </c>
      <c r="I4" s="44">
        <f t="shared" si="1"/>
        <v>0.46319444444444441</v>
      </c>
      <c r="J4" s="45" t="str">
        <f t="shared" si="2"/>
        <v/>
      </c>
      <c r="K4" s="45">
        <f t="shared" si="3"/>
        <v>3.9999999999999858</v>
      </c>
      <c r="L4" s="45">
        <f t="shared" si="4"/>
        <v>3</v>
      </c>
      <c r="M4" s="54">
        <f t="shared" ca="1" si="5"/>
        <v>941</v>
      </c>
      <c r="N4" s="45">
        <f t="shared" ca="1" si="6"/>
        <v>85.999999999999929</v>
      </c>
      <c r="O4" s="45">
        <f t="shared" si="7"/>
        <v>0.125</v>
      </c>
      <c r="P4" s="46">
        <f t="shared" si="8"/>
        <v>2.3105394341225508E-2</v>
      </c>
      <c r="Q4" s="45">
        <f t="shared" si="9"/>
        <v>0.19999999999999929</v>
      </c>
      <c r="R4" s="45">
        <f t="shared" si="10"/>
        <v>0.32499999999999929</v>
      </c>
      <c r="S4" s="46">
        <f t="shared" si="11"/>
        <v>0.22310539434122478</v>
      </c>
    </row>
    <row r="5" spans="1:19" x14ac:dyDescent="0.25">
      <c r="A5" s="77">
        <v>34975</v>
      </c>
      <c r="B5" s="71">
        <v>1233</v>
      </c>
      <c r="D5">
        <v>5.0000000000000001E-3</v>
      </c>
      <c r="F5" s="67">
        <v>0.57013888888888886</v>
      </c>
      <c r="H5" s="67">
        <v>0.57291666666666663</v>
      </c>
      <c r="I5" s="44" t="str">
        <f t="shared" si="1"/>
        <v/>
      </c>
      <c r="J5" s="45">
        <f t="shared" si="2"/>
        <v>15.000000000000107</v>
      </c>
      <c r="K5" s="45">
        <f t="shared" si="3"/>
        <v>3.9999999999999858</v>
      </c>
      <c r="L5" s="45">
        <f t="shared" si="4"/>
        <v>1</v>
      </c>
      <c r="M5" s="54">
        <f t="shared" ca="1" si="5"/>
        <v>1233</v>
      </c>
      <c r="N5" s="45" t="str">
        <f t="shared" si="6"/>
        <v/>
      </c>
      <c r="O5" s="45">
        <f t="shared" si="7"/>
        <v>3.7875000000000267</v>
      </c>
      <c r="P5" s="46">
        <f t="shared" si="8"/>
        <v>1.6123875819168796</v>
      </c>
      <c r="Q5" s="45">
        <f t="shared" si="9"/>
        <v>1.9999999999999931E-2</v>
      </c>
      <c r="R5" s="45">
        <f t="shared" si="10"/>
        <v>3.8075000000000268</v>
      </c>
      <c r="S5" s="46">
        <f t="shared" si="11"/>
        <v>1.6323875819168796</v>
      </c>
    </row>
    <row r="6" spans="1:19" x14ac:dyDescent="0.25">
      <c r="D6">
        <v>0.5</v>
      </c>
      <c r="F6" s="67">
        <v>0.58124999999999993</v>
      </c>
      <c r="H6" s="67">
        <v>0.58333333333333337</v>
      </c>
      <c r="I6" s="44" t="str">
        <f t="shared" si="1"/>
        <v/>
      </c>
      <c r="J6" s="45">
        <f t="shared" si="2"/>
        <v>8.999999999999968</v>
      </c>
      <c r="K6" s="45">
        <f t="shared" si="3"/>
        <v>3.0000000000001492</v>
      </c>
      <c r="L6" s="45">
        <f t="shared" si="4"/>
        <v>2</v>
      </c>
      <c r="M6" s="54">
        <f t="shared" ca="1" si="5"/>
        <v>1233</v>
      </c>
      <c r="N6" s="45" t="str">
        <f t="shared" si="6"/>
        <v/>
      </c>
      <c r="O6" s="45">
        <f t="shared" si="7"/>
        <v>3.5999999999999872</v>
      </c>
      <c r="P6" s="46">
        <f t="shared" si="8"/>
        <v>3.5237165375650061</v>
      </c>
      <c r="Q6" s="45">
        <f t="shared" si="9"/>
        <v>1.5000000000000746</v>
      </c>
      <c r="R6" s="45">
        <f t="shared" si="10"/>
        <v>5.1000000000000618</v>
      </c>
      <c r="S6" s="46">
        <f t="shared" si="11"/>
        <v>5.0237165375650807</v>
      </c>
    </row>
    <row r="7" spans="1:19" x14ac:dyDescent="0.25">
      <c r="D7">
        <v>0.3</v>
      </c>
      <c r="F7" s="67">
        <v>0.58750000000000002</v>
      </c>
      <c r="H7" s="67">
        <v>0.58958333333333335</v>
      </c>
      <c r="I7" s="44" t="str">
        <f t="shared" si="1"/>
        <v/>
      </c>
      <c r="J7" s="45">
        <f t="shared" si="2"/>
        <v>3.9999999999999858</v>
      </c>
      <c r="K7" s="45">
        <f t="shared" si="3"/>
        <v>2.9999999999999893</v>
      </c>
      <c r="L7" s="45">
        <f t="shared" si="4"/>
        <v>3</v>
      </c>
      <c r="M7" s="54">
        <f t="shared" ca="1" si="5"/>
        <v>1233</v>
      </c>
      <c r="N7" s="45" t="str">
        <f t="shared" si="6"/>
        <v/>
      </c>
      <c r="O7" s="45">
        <f t="shared" si="7"/>
        <v>1.5999999999999943</v>
      </c>
      <c r="P7" s="46">
        <f t="shared" si="8"/>
        <v>1.5660962389177804</v>
      </c>
      <c r="Q7" s="45">
        <f t="shared" si="9"/>
        <v>0.8999999999999968</v>
      </c>
      <c r="R7" s="45">
        <f t="shared" si="10"/>
        <v>2.4999999999999911</v>
      </c>
      <c r="S7" s="46">
        <f t="shared" si="11"/>
        <v>2.4660962389177774</v>
      </c>
    </row>
    <row r="8" spans="1:19" x14ac:dyDescent="0.25">
      <c r="D8">
        <v>0.5</v>
      </c>
      <c r="F8" s="67">
        <v>0.58958333333333335</v>
      </c>
      <c r="H8" s="67">
        <v>0.59236111111111112</v>
      </c>
      <c r="I8" s="44" t="str">
        <f t="shared" si="1"/>
        <v/>
      </c>
      <c r="J8" s="45">
        <f t="shared" si="2"/>
        <v>18.000000000000096</v>
      </c>
      <c r="K8" s="45">
        <f t="shared" si="3"/>
        <v>3.9999999999999858</v>
      </c>
      <c r="L8" s="45">
        <f t="shared" si="4"/>
        <v>4</v>
      </c>
      <c r="M8" s="54">
        <f t="shared" ca="1" si="5"/>
        <v>1233</v>
      </c>
      <c r="N8" s="45" t="str">
        <f t="shared" si="6"/>
        <v/>
      </c>
      <c r="O8" s="45">
        <f t="shared" si="7"/>
        <v>13.500000000000071</v>
      </c>
      <c r="P8" s="46">
        <f t="shared" si="8"/>
        <v>12.984274100320498</v>
      </c>
      <c r="Q8" s="45">
        <f t="shared" si="9"/>
        <v>1.9999999999999929</v>
      </c>
      <c r="R8" s="45">
        <f t="shared" si="10"/>
        <v>15.500000000000064</v>
      </c>
      <c r="S8" s="46">
        <f t="shared" si="11"/>
        <v>14.984274100320491</v>
      </c>
    </row>
    <row r="9" spans="1:19" x14ac:dyDescent="0.25">
      <c r="D9">
        <v>1</v>
      </c>
      <c r="F9" s="67">
        <v>0.6020833333333333</v>
      </c>
      <c r="H9" s="67">
        <v>0.60486111111111118</v>
      </c>
      <c r="I9" s="44" t="str">
        <f t="shared" si="1"/>
        <v/>
      </c>
      <c r="J9" s="45">
        <f t="shared" si="2"/>
        <v>7.9999999999999716</v>
      </c>
      <c r="K9" s="45">
        <f t="shared" si="3"/>
        <v>4.0000000000001457</v>
      </c>
      <c r="L9" s="45">
        <f t="shared" si="4"/>
        <v>5</v>
      </c>
      <c r="M9" s="54">
        <f t="shared" ca="1" si="5"/>
        <v>1233</v>
      </c>
      <c r="N9" s="45" t="str">
        <f t="shared" si="6"/>
        <v/>
      </c>
      <c r="O9" s="45">
        <f t="shared" si="7"/>
        <v>11.999999999999957</v>
      </c>
      <c r="P9" s="46">
        <f t="shared" si="8"/>
        <v>11.541568652587349</v>
      </c>
      <c r="Q9" s="45">
        <f t="shared" si="9"/>
        <v>4.0000000000001457</v>
      </c>
      <c r="R9" s="45">
        <f t="shared" si="10"/>
        <v>16.000000000000103</v>
      </c>
      <c r="S9" s="46">
        <f t="shared" si="11"/>
        <v>15.541568652587495</v>
      </c>
    </row>
    <row r="10" spans="1:19" x14ac:dyDescent="0.25">
      <c r="D10">
        <v>2</v>
      </c>
      <c r="F10" s="67">
        <v>0.60833333333333328</v>
      </c>
      <c r="H10" s="67">
        <v>0.61041666666666672</v>
      </c>
      <c r="I10" s="44" t="str">
        <f t="shared" si="1"/>
        <v/>
      </c>
      <c r="J10" s="45">
        <f t="shared" si="2"/>
        <v>5.9999999999999787</v>
      </c>
      <c r="K10" s="45">
        <f t="shared" si="3"/>
        <v>3.0000000000001492</v>
      </c>
      <c r="L10" s="45">
        <f t="shared" si="4"/>
        <v>6</v>
      </c>
      <c r="M10" s="54">
        <f t="shared" ca="1" si="5"/>
        <v>1233</v>
      </c>
      <c r="N10" s="45" t="str">
        <f t="shared" si="6"/>
        <v/>
      </c>
      <c r="O10" s="45">
        <f t="shared" si="7"/>
        <v>6.1499999999999773</v>
      </c>
      <c r="P10" s="46">
        <f t="shared" si="8"/>
        <v>3.1717116249744861</v>
      </c>
      <c r="Q10" s="45">
        <f t="shared" si="9"/>
        <v>6.0000000000002984</v>
      </c>
      <c r="R10" s="45">
        <f t="shared" si="10"/>
        <v>12.150000000000276</v>
      </c>
      <c r="S10" s="46">
        <f t="shared" si="11"/>
        <v>9.171711624974785</v>
      </c>
    </row>
    <row r="11" spans="1:19" x14ac:dyDescent="0.25">
      <c r="D11">
        <v>0.05</v>
      </c>
      <c r="F11" s="67">
        <v>0.61041666666666672</v>
      </c>
      <c r="H11" s="67">
        <v>0.61458333333333337</v>
      </c>
      <c r="I11" s="44" t="str">
        <f t="shared" si="1"/>
        <v/>
      </c>
      <c r="J11" s="45">
        <f t="shared" si="2"/>
        <v>18.999999999999932</v>
      </c>
      <c r="K11" s="45">
        <f t="shared" si="3"/>
        <v>5.9999999999999787</v>
      </c>
      <c r="L11" s="45">
        <f t="shared" si="4"/>
        <v>7</v>
      </c>
      <c r="M11" s="54">
        <f t="shared" ca="1" si="5"/>
        <v>1233</v>
      </c>
      <c r="N11" s="45" t="str">
        <f t="shared" si="6"/>
        <v/>
      </c>
      <c r="O11" s="45">
        <f t="shared" si="7"/>
        <v>1.4249999999999952</v>
      </c>
      <c r="P11" s="46">
        <f t="shared" si="8"/>
        <v>1.3705800618384993</v>
      </c>
      <c r="Q11" s="45">
        <f t="shared" si="9"/>
        <v>0.29999999999999893</v>
      </c>
      <c r="R11" s="45">
        <f t="shared" si="10"/>
        <v>1.7249999999999941</v>
      </c>
      <c r="S11" s="46">
        <f t="shared" si="11"/>
        <v>1.6705800618384983</v>
      </c>
    </row>
    <row r="12" spans="1:19" x14ac:dyDescent="0.25">
      <c r="D12">
        <v>0.1</v>
      </c>
      <c r="F12" s="67">
        <v>0.62569444444444444</v>
      </c>
      <c r="H12" s="67">
        <v>0.62777777777777777</v>
      </c>
      <c r="I12" s="44" t="str">
        <f t="shared" si="1"/>
        <v/>
      </c>
      <c r="J12" s="45">
        <f t="shared" si="2"/>
        <v>5.9999999999999787</v>
      </c>
      <c r="K12" s="45">
        <f t="shared" si="3"/>
        <v>2.9999999999999893</v>
      </c>
      <c r="L12" s="45">
        <f t="shared" si="4"/>
        <v>8</v>
      </c>
      <c r="M12" s="54">
        <f t="shared" ca="1" si="5"/>
        <v>1233</v>
      </c>
      <c r="N12" s="45" t="str">
        <f t="shared" si="6"/>
        <v/>
      </c>
      <c r="O12" s="45">
        <f t="shared" si="7"/>
        <v>0.77999999999999725</v>
      </c>
      <c r="P12" s="46">
        <f t="shared" si="8"/>
        <v>0.76595764355172991</v>
      </c>
      <c r="Q12" s="45">
        <f t="shared" si="9"/>
        <v>0.29999999999999893</v>
      </c>
      <c r="R12" s="45">
        <f t="shared" si="10"/>
        <v>1.0799999999999961</v>
      </c>
      <c r="S12" s="46">
        <f t="shared" si="11"/>
        <v>1.0659576435517288</v>
      </c>
    </row>
    <row r="13" spans="1:19" x14ac:dyDescent="0.25">
      <c r="D13">
        <v>0.16</v>
      </c>
      <c r="F13" s="67">
        <v>0.63055555555555554</v>
      </c>
      <c r="H13" s="67">
        <v>0.63194444444444442</v>
      </c>
      <c r="I13" s="44" t="str">
        <f t="shared" si="1"/>
        <v/>
      </c>
      <c r="J13" s="45">
        <f t="shared" si="2"/>
        <v>2.9999999999999893</v>
      </c>
      <c r="K13" s="45">
        <f t="shared" si="3"/>
        <v>1.9999999999999929</v>
      </c>
      <c r="L13" s="45">
        <f t="shared" si="4"/>
        <v>9</v>
      </c>
      <c r="M13" s="54">
        <f t="shared" ca="1" si="5"/>
        <v>1233</v>
      </c>
      <c r="N13" s="45" t="str">
        <f t="shared" si="6"/>
        <v/>
      </c>
      <c r="O13" s="45">
        <f t="shared" si="7"/>
        <v>0.31499999999999889</v>
      </c>
      <c r="P13" s="46">
        <f t="shared" si="8"/>
        <v>0.2837154892166614</v>
      </c>
      <c r="Q13" s="45">
        <f t="shared" si="9"/>
        <v>0.3199999999999989</v>
      </c>
      <c r="R13" s="45">
        <f t="shared" si="10"/>
        <v>0.63499999999999779</v>
      </c>
      <c r="S13" s="46">
        <f t="shared" si="11"/>
        <v>0.60371548921666029</v>
      </c>
    </row>
    <row r="14" spans="1:19" x14ac:dyDescent="0.25">
      <c r="D14">
        <v>0.05</v>
      </c>
      <c r="F14" s="67">
        <v>0.63194444444444442</v>
      </c>
      <c r="H14" s="67">
        <v>0.63402777777777775</v>
      </c>
      <c r="I14" s="44" t="str">
        <f t="shared" si="1"/>
        <v/>
      </c>
      <c r="J14" s="45">
        <f t="shared" si="2"/>
        <v>15.000000000000107</v>
      </c>
      <c r="K14" s="45">
        <f t="shared" si="3"/>
        <v>2.9999999999999893</v>
      </c>
      <c r="L14" s="45">
        <f t="shared" si="4"/>
        <v>10</v>
      </c>
      <c r="M14" s="54">
        <f t="shared" ca="1" si="5"/>
        <v>1233</v>
      </c>
      <c r="N14" s="45" t="str">
        <f t="shared" si="6"/>
        <v/>
      </c>
      <c r="O14" s="45">
        <f t="shared" si="7"/>
        <v>1.1250000000000082</v>
      </c>
      <c r="P14" s="46">
        <f t="shared" si="8"/>
        <v>1.0820368909251425</v>
      </c>
      <c r="Q14" s="45">
        <f t="shared" si="9"/>
        <v>0.14999999999999947</v>
      </c>
      <c r="R14" s="45">
        <f t="shared" si="10"/>
        <v>1.2750000000000077</v>
      </c>
      <c r="S14" s="46">
        <f t="shared" si="11"/>
        <v>1.232036890925142</v>
      </c>
    </row>
    <row r="15" spans="1:19" x14ac:dyDescent="0.25">
      <c r="D15">
        <v>0.1</v>
      </c>
      <c r="F15" s="67">
        <v>0.6430555555555556</v>
      </c>
      <c r="H15" s="67">
        <v>0.64444444444444449</v>
      </c>
      <c r="I15" s="44" t="str">
        <f t="shared" si="1"/>
        <v/>
      </c>
      <c r="J15" s="45">
        <f t="shared" si="2"/>
        <v>3.9999999999999858</v>
      </c>
      <c r="K15" s="45">
        <f t="shared" si="3"/>
        <v>1.9999999999999929</v>
      </c>
      <c r="L15" s="45">
        <f t="shared" si="4"/>
        <v>11</v>
      </c>
      <c r="M15" s="54">
        <f t="shared" ca="1" si="5"/>
        <v>1233</v>
      </c>
      <c r="N15" s="45" t="str">
        <f t="shared" si="6"/>
        <v/>
      </c>
      <c r="O15" s="45">
        <f t="shared" si="7"/>
        <v>0.43999999999999845</v>
      </c>
      <c r="P15" s="46">
        <f t="shared" si="8"/>
        <v>0.43878920691233131</v>
      </c>
      <c r="Q15" s="45">
        <f t="shared" si="9"/>
        <v>0.19999999999999929</v>
      </c>
      <c r="R15" s="45">
        <f t="shared" si="10"/>
        <v>0.63999999999999768</v>
      </c>
      <c r="S15" s="46">
        <f t="shared" si="11"/>
        <v>0.63878920691233065</v>
      </c>
    </row>
    <row r="16" spans="1:19" x14ac:dyDescent="0.25">
      <c r="D16">
        <v>0.12</v>
      </c>
      <c r="F16" s="67">
        <v>0.64652777777777781</v>
      </c>
      <c r="H16" s="67">
        <v>0.64722222222222225</v>
      </c>
      <c r="I16" s="44" t="str">
        <f t="shared" si="1"/>
        <v/>
      </c>
      <c r="J16" s="45">
        <f t="shared" si="2"/>
        <v>2.9999999999999893</v>
      </c>
      <c r="K16" s="45">
        <f t="shared" si="3"/>
        <v>0.99999999999999645</v>
      </c>
      <c r="L16" s="45">
        <f t="shared" si="4"/>
        <v>12</v>
      </c>
      <c r="M16" s="54">
        <f t="shared" ca="1" si="5"/>
        <v>1233</v>
      </c>
      <c r="N16" s="45" t="str">
        <f t="shared" si="6"/>
        <v/>
      </c>
      <c r="O16" s="45">
        <f t="shared" si="7"/>
        <v>0.18749999999999933</v>
      </c>
      <c r="P16" s="46">
        <f t="shared" si="8"/>
        <v>0.10856354997887449</v>
      </c>
      <c r="Q16" s="45">
        <f t="shared" si="9"/>
        <v>0.11999999999999957</v>
      </c>
      <c r="R16" s="45">
        <f t="shared" si="10"/>
        <v>0.30749999999999889</v>
      </c>
      <c r="S16" s="46">
        <f t="shared" si="11"/>
        <v>0.22856354997887407</v>
      </c>
    </row>
    <row r="17" spans="1:19" x14ac:dyDescent="0.25">
      <c r="D17">
        <v>5.0000000000000001E-3</v>
      </c>
      <c r="F17" s="67">
        <v>0.64722222222222225</v>
      </c>
      <c r="H17" s="67">
        <v>0.64930555555555558</v>
      </c>
      <c r="I17" s="44" t="str">
        <f t="shared" si="1"/>
        <v/>
      </c>
      <c r="J17" s="45">
        <f t="shared" si="2"/>
        <v>9.9999999999999645</v>
      </c>
      <c r="K17" s="45">
        <f t="shared" si="3"/>
        <v>2.9999999999999893</v>
      </c>
      <c r="L17" s="45">
        <f t="shared" si="4"/>
        <v>13</v>
      </c>
      <c r="M17" s="54">
        <f t="shared" ca="1" si="5"/>
        <v>1233</v>
      </c>
      <c r="N17" s="45" t="str">
        <f t="shared" si="6"/>
        <v/>
      </c>
      <c r="O17" s="45">
        <f t="shared" si="7"/>
        <v>7.4999999999999734E-2</v>
      </c>
      <c r="P17" s="46">
        <f t="shared" si="8"/>
        <v>7.2145158829725581E-2</v>
      </c>
      <c r="Q17" s="45">
        <f t="shared" si="9"/>
        <v>1.4999999999999947E-2</v>
      </c>
      <c r="R17" s="45">
        <f t="shared" si="10"/>
        <v>8.9999999999999677E-2</v>
      </c>
      <c r="S17" s="46">
        <f t="shared" si="11"/>
        <v>8.7145158829725525E-2</v>
      </c>
    </row>
    <row r="18" spans="1:19" x14ac:dyDescent="0.25">
      <c r="D18">
        <v>0.01</v>
      </c>
      <c r="F18" s="67">
        <v>0.65486111111111112</v>
      </c>
      <c r="H18" s="67">
        <v>0.65625</v>
      </c>
      <c r="I18" s="44" t="str">
        <f t="shared" si="1"/>
        <v/>
      </c>
      <c r="J18" s="45">
        <f t="shared" si="2"/>
        <v>3.9999999999999858</v>
      </c>
      <c r="K18" s="45">
        <f t="shared" si="3"/>
        <v>1.9999999999999929</v>
      </c>
      <c r="L18" s="45">
        <f t="shared" si="4"/>
        <v>14</v>
      </c>
      <c r="M18" s="54">
        <f t="shared" ca="1" si="5"/>
        <v>1233</v>
      </c>
      <c r="N18" s="45" t="str">
        <f t="shared" si="6"/>
        <v/>
      </c>
      <c r="O18" s="45">
        <f t="shared" si="7"/>
        <v>4.1999999999999843E-2</v>
      </c>
      <c r="P18" s="46">
        <f t="shared" si="8"/>
        <v>4.1972237777666309E-2</v>
      </c>
      <c r="Q18" s="45">
        <f t="shared" si="9"/>
        <v>1.9999999999999931E-2</v>
      </c>
      <c r="R18" s="45">
        <f t="shared" si="10"/>
        <v>6.1999999999999778E-2</v>
      </c>
      <c r="S18" s="46">
        <f t="shared" si="11"/>
        <v>6.1972237777666236E-2</v>
      </c>
    </row>
    <row r="19" spans="1:19" x14ac:dyDescent="0.25">
      <c r="D19">
        <v>1.0999999999999999E-2</v>
      </c>
      <c r="F19" s="67">
        <v>0.65763888888888888</v>
      </c>
      <c r="H19" s="67">
        <v>0.65902777777777777</v>
      </c>
      <c r="I19" s="44">
        <f t="shared" si="1"/>
        <v>0.66249999999999998</v>
      </c>
      <c r="J19" s="45" t="str">
        <f t="shared" si="2"/>
        <v/>
      </c>
      <c r="K19" s="45">
        <f t="shared" si="3"/>
        <v>1.9999999999999929</v>
      </c>
      <c r="L19" s="45">
        <f t="shared" si="4"/>
        <v>15</v>
      </c>
      <c r="M19" s="54">
        <f t="shared" ca="1" si="5"/>
        <v>1233</v>
      </c>
      <c r="N19" s="45">
        <f t="shared" ca="1" si="6"/>
        <v>200.99999999999991</v>
      </c>
      <c r="O19" s="45">
        <f t="shared" si="7"/>
        <v>2.7499999999999997E-2</v>
      </c>
      <c r="P19" s="46">
        <f t="shared" si="8"/>
        <v>5.9098568219429493E-3</v>
      </c>
      <c r="Q19" s="45">
        <f t="shared" si="9"/>
        <v>2.1999999999999919E-2</v>
      </c>
      <c r="R19" s="45">
        <f t="shared" si="10"/>
        <v>4.9499999999999919E-2</v>
      </c>
      <c r="S19" s="46">
        <f t="shared" si="11"/>
        <v>2.7909856821942868E-2</v>
      </c>
    </row>
    <row r="20" spans="1:19" x14ac:dyDescent="0.25">
      <c r="A20" s="77">
        <v>34976</v>
      </c>
      <c r="B20" s="71">
        <v>1638</v>
      </c>
      <c r="D20">
        <v>0.1</v>
      </c>
      <c r="F20" s="67">
        <v>0.5708333333333333</v>
      </c>
      <c r="H20" s="67">
        <v>0.58958333333333335</v>
      </c>
      <c r="I20" s="44" t="str">
        <f t="shared" si="1"/>
        <v/>
      </c>
      <c r="J20" s="45">
        <f t="shared" si="2"/>
        <v>4.9999999999999822</v>
      </c>
      <c r="K20" s="45">
        <f t="shared" si="3"/>
        <v>27.000000000000064</v>
      </c>
      <c r="L20" s="45">
        <f t="shared" si="4"/>
        <v>1</v>
      </c>
      <c r="M20" s="54">
        <f t="shared" ca="1" si="5"/>
        <v>1638</v>
      </c>
      <c r="N20" s="45" t="str">
        <f t="shared" si="6"/>
        <v/>
      </c>
      <c r="O20" s="45">
        <f t="shared" si="7"/>
        <v>12.749999999999954</v>
      </c>
      <c r="P20" s="46">
        <f t="shared" si="8"/>
        <v>6.262760045311639</v>
      </c>
      <c r="Q20" s="45">
        <f t="shared" si="9"/>
        <v>2.7000000000000064</v>
      </c>
      <c r="R20" s="45">
        <f t="shared" si="10"/>
        <v>15.44999999999996</v>
      </c>
      <c r="S20" s="46">
        <f t="shared" si="11"/>
        <v>8.9627600453116454</v>
      </c>
    </row>
    <row r="21" spans="1:19" x14ac:dyDescent="0.25">
      <c r="D21">
        <v>5</v>
      </c>
      <c r="F21" s="67">
        <v>0.59166666666666667</v>
      </c>
      <c r="H21" s="67">
        <v>0.59305555555555556</v>
      </c>
      <c r="I21" s="44" t="str">
        <f t="shared" si="1"/>
        <v/>
      </c>
      <c r="J21" s="45">
        <f t="shared" si="2"/>
        <v>7.9999999999999716</v>
      </c>
      <c r="K21" s="45">
        <f t="shared" si="3"/>
        <v>1.9999999999999929</v>
      </c>
      <c r="L21" s="45">
        <f t="shared" si="4"/>
        <v>2</v>
      </c>
      <c r="M21" s="54">
        <f t="shared" ca="1" si="5"/>
        <v>1638</v>
      </c>
      <c r="N21" s="45" t="str">
        <f t="shared" si="6"/>
        <v/>
      </c>
      <c r="O21" s="45">
        <f t="shared" si="7"/>
        <v>20.039999999999928</v>
      </c>
      <c r="P21" s="46">
        <f t="shared" si="8"/>
        <v>6.4236779566323969</v>
      </c>
      <c r="Q21" s="45">
        <f t="shared" si="9"/>
        <v>9.9999999999999645</v>
      </c>
      <c r="R21" s="45">
        <f t="shared" si="10"/>
        <v>30.039999999999893</v>
      </c>
      <c r="S21" s="46">
        <f t="shared" si="11"/>
        <v>16.423677956632361</v>
      </c>
    </row>
    <row r="22" spans="1:19" x14ac:dyDescent="0.25">
      <c r="D22">
        <v>0.01</v>
      </c>
      <c r="F22" s="67">
        <v>0.59652777777777777</v>
      </c>
      <c r="H22" s="67">
        <v>0.59861111111111109</v>
      </c>
      <c r="I22" s="44" t="str">
        <f t="shared" si="1"/>
        <v/>
      </c>
      <c r="J22" s="45">
        <f t="shared" si="2"/>
        <v>9.0000000000001279</v>
      </c>
      <c r="K22" s="45">
        <f t="shared" si="3"/>
        <v>2.9999999999999893</v>
      </c>
      <c r="L22" s="45">
        <f t="shared" si="4"/>
        <v>3</v>
      </c>
      <c r="M22" s="54">
        <f t="shared" ca="1" si="5"/>
        <v>1638</v>
      </c>
      <c r="N22" s="45" t="str">
        <f t="shared" si="6"/>
        <v/>
      </c>
      <c r="O22" s="45">
        <f t="shared" si="7"/>
        <v>22.545000000000318</v>
      </c>
      <c r="P22" s="46">
        <f t="shared" si="8"/>
        <v>7.2266377012115761</v>
      </c>
      <c r="Q22" s="45">
        <f t="shared" si="9"/>
        <v>2.9999999999999895E-2</v>
      </c>
      <c r="R22" s="45">
        <f t="shared" si="10"/>
        <v>22.575000000000319</v>
      </c>
      <c r="S22" s="46">
        <f t="shared" si="11"/>
        <v>7.2566377012115764</v>
      </c>
    </row>
    <row r="23" spans="1:19" x14ac:dyDescent="0.25">
      <c r="D23">
        <v>5</v>
      </c>
      <c r="F23" s="67">
        <v>0.6020833333333333</v>
      </c>
      <c r="H23" s="67">
        <v>0.60486111111111118</v>
      </c>
      <c r="I23" s="44" t="str">
        <f t="shared" si="1"/>
        <v/>
      </c>
      <c r="J23" s="45">
        <f t="shared" si="2"/>
        <v>8.9999999999998082</v>
      </c>
      <c r="K23" s="45">
        <f t="shared" si="3"/>
        <v>4.0000000000001457</v>
      </c>
      <c r="L23" s="45">
        <f t="shared" si="4"/>
        <v>4</v>
      </c>
      <c r="M23" s="54">
        <f t="shared" ca="1" si="5"/>
        <v>1638</v>
      </c>
      <c r="N23" s="45" t="str">
        <f t="shared" si="6"/>
        <v/>
      </c>
      <c r="O23" s="45">
        <f t="shared" si="7"/>
        <v>22.544999999999519</v>
      </c>
      <c r="P23" s="46">
        <f t="shared" si="8"/>
        <v>7.2266377012113185</v>
      </c>
      <c r="Q23" s="45">
        <f t="shared" si="9"/>
        <v>20.000000000000728</v>
      </c>
      <c r="R23" s="45">
        <f t="shared" si="10"/>
        <v>42.545000000000243</v>
      </c>
      <c r="S23" s="46">
        <f t="shared" si="11"/>
        <v>27.226637701212049</v>
      </c>
    </row>
    <row r="24" spans="1:19" x14ac:dyDescent="0.25">
      <c r="D24">
        <v>0.01</v>
      </c>
      <c r="F24" s="67">
        <v>0.60972222222222217</v>
      </c>
      <c r="H24" s="67">
        <v>0.61111111111111105</v>
      </c>
      <c r="I24" s="44" t="str">
        <f t="shared" si="1"/>
        <v/>
      </c>
      <c r="J24" s="45">
        <f t="shared" si="2"/>
        <v>7.000000000000135</v>
      </c>
      <c r="K24" s="45">
        <f t="shared" si="3"/>
        <v>1.9999999999999929</v>
      </c>
      <c r="L24" s="45">
        <f t="shared" si="4"/>
        <v>5</v>
      </c>
      <c r="M24" s="54">
        <f t="shared" ca="1" si="5"/>
        <v>1638</v>
      </c>
      <c r="N24" s="45" t="str">
        <f t="shared" si="6"/>
        <v/>
      </c>
      <c r="O24" s="45">
        <f t="shared" si="7"/>
        <v>17.535000000000338</v>
      </c>
      <c r="P24" s="46">
        <f t="shared" si="8"/>
        <v>5.6207182120534762</v>
      </c>
      <c r="Q24" s="45">
        <f t="shared" si="9"/>
        <v>1.9999999999999931E-2</v>
      </c>
      <c r="R24" s="45">
        <f t="shared" si="10"/>
        <v>17.555000000000337</v>
      </c>
      <c r="S24" s="46">
        <f t="shared" si="11"/>
        <v>5.6407182120534758</v>
      </c>
    </row>
    <row r="25" spans="1:19" x14ac:dyDescent="0.25">
      <c r="D25">
        <v>5</v>
      </c>
      <c r="F25" s="67">
        <v>0.61319444444444449</v>
      </c>
      <c r="H25" s="67">
        <v>0.61597222222222225</v>
      </c>
      <c r="I25" s="44" t="str">
        <f t="shared" si="1"/>
        <v/>
      </c>
      <c r="J25" s="45">
        <f t="shared" si="2"/>
        <v>13.99999999999995</v>
      </c>
      <c r="K25" s="45">
        <f t="shared" si="3"/>
        <v>3.9999999999999858</v>
      </c>
      <c r="L25" s="45">
        <f t="shared" si="4"/>
        <v>6</v>
      </c>
      <c r="M25" s="54">
        <f t="shared" ca="1" si="5"/>
        <v>1638</v>
      </c>
      <c r="N25" s="45" t="str">
        <f t="shared" si="6"/>
        <v/>
      </c>
      <c r="O25" s="45">
        <f t="shared" si="7"/>
        <v>35.069999999999872</v>
      </c>
      <c r="P25" s="46">
        <f t="shared" si="8"/>
        <v>11.241436424106695</v>
      </c>
      <c r="Q25" s="45">
        <f t="shared" si="9"/>
        <v>19.999999999999929</v>
      </c>
      <c r="R25" s="45">
        <f t="shared" si="10"/>
        <v>55.069999999999801</v>
      </c>
      <c r="S25" s="46">
        <f t="shared" si="11"/>
        <v>31.241436424106624</v>
      </c>
    </row>
    <row r="26" spans="1:19" x14ac:dyDescent="0.25">
      <c r="D26">
        <v>0.01</v>
      </c>
      <c r="F26" s="67">
        <v>0.62013888888888891</v>
      </c>
      <c r="H26" s="67">
        <v>0.62569444444444444</v>
      </c>
      <c r="I26" s="44" t="str">
        <f t="shared" si="1"/>
        <v/>
      </c>
      <c r="J26" s="45">
        <f t="shared" si="2"/>
        <v>4.9999999999999822</v>
      </c>
      <c r="K26" s="45">
        <f t="shared" si="3"/>
        <v>7.9999999999999716</v>
      </c>
      <c r="L26" s="45">
        <f t="shared" si="4"/>
        <v>7</v>
      </c>
      <c r="M26" s="54">
        <f t="shared" ca="1" si="5"/>
        <v>1638</v>
      </c>
      <c r="N26" s="45" t="str">
        <f t="shared" si="6"/>
        <v/>
      </c>
      <c r="O26" s="45">
        <f t="shared" si="7"/>
        <v>12.524999999999954</v>
      </c>
      <c r="P26" s="46">
        <f t="shared" si="8"/>
        <v>4.0147987228952484</v>
      </c>
      <c r="Q26" s="45">
        <f t="shared" si="9"/>
        <v>7.9999999999999724E-2</v>
      </c>
      <c r="R26" s="45">
        <f t="shared" si="10"/>
        <v>12.604999999999954</v>
      </c>
      <c r="S26" s="46">
        <f t="shared" si="11"/>
        <v>4.0947987228952485</v>
      </c>
    </row>
    <row r="27" spans="1:19" x14ac:dyDescent="0.25">
      <c r="D27">
        <v>5</v>
      </c>
      <c r="F27" s="67">
        <v>0.62708333333333333</v>
      </c>
      <c r="H27" s="67">
        <v>0.62916666666666665</v>
      </c>
      <c r="I27" s="44" t="str">
        <f t="shared" si="1"/>
        <v/>
      </c>
      <c r="J27" s="45">
        <f t="shared" si="2"/>
        <v>12.000000000000117</v>
      </c>
      <c r="K27" s="45">
        <f t="shared" si="3"/>
        <v>2.9999999999999893</v>
      </c>
      <c r="L27" s="45">
        <f t="shared" si="4"/>
        <v>8</v>
      </c>
      <c r="M27" s="54">
        <f t="shared" ca="1" si="5"/>
        <v>1638</v>
      </c>
      <c r="N27" s="45" t="str">
        <f t="shared" si="6"/>
        <v/>
      </c>
      <c r="O27" s="45">
        <f t="shared" si="7"/>
        <v>30.060000000000294</v>
      </c>
      <c r="P27" s="46">
        <f t="shared" si="8"/>
        <v>9.6355169349487237</v>
      </c>
      <c r="Q27" s="45">
        <f t="shared" si="9"/>
        <v>14.999999999999947</v>
      </c>
      <c r="R27" s="45">
        <f t="shared" si="10"/>
        <v>45.060000000000244</v>
      </c>
      <c r="S27" s="46">
        <f t="shared" si="11"/>
        <v>24.635516934948669</v>
      </c>
    </row>
    <row r="28" spans="1:19" x14ac:dyDescent="0.25">
      <c r="D28">
        <v>0.01</v>
      </c>
      <c r="F28" s="67">
        <v>0.63402777777777775</v>
      </c>
      <c r="H28" s="67">
        <v>0.63750000000000007</v>
      </c>
      <c r="I28" s="44" t="str">
        <f t="shared" si="1"/>
        <v/>
      </c>
      <c r="J28" s="45">
        <f t="shared" si="2"/>
        <v>3.9999999999999858</v>
      </c>
      <c r="K28" s="45">
        <f t="shared" si="3"/>
        <v>5.0000000000001421</v>
      </c>
      <c r="L28" s="45">
        <f t="shared" si="4"/>
        <v>9</v>
      </c>
      <c r="M28" s="54">
        <f t="shared" ca="1" si="5"/>
        <v>1638</v>
      </c>
      <c r="N28" s="45" t="str">
        <f t="shared" si="6"/>
        <v/>
      </c>
      <c r="O28" s="45">
        <f t="shared" si="7"/>
        <v>10.019999999999964</v>
      </c>
      <c r="P28" s="46">
        <f t="shared" si="8"/>
        <v>3.2118389783161985</v>
      </c>
      <c r="Q28" s="45">
        <f t="shared" si="9"/>
        <v>5.0000000000001425E-2</v>
      </c>
      <c r="R28" s="45">
        <f t="shared" si="10"/>
        <v>10.069999999999965</v>
      </c>
      <c r="S28" s="46">
        <f t="shared" si="11"/>
        <v>3.2618389783162001</v>
      </c>
    </row>
    <row r="29" spans="1:19" x14ac:dyDescent="0.25">
      <c r="D29">
        <v>5</v>
      </c>
      <c r="F29" s="67">
        <v>0.63888888888888895</v>
      </c>
      <c r="H29" s="67">
        <v>0.64027777777777783</v>
      </c>
      <c r="I29" s="44" t="str">
        <f t="shared" si="1"/>
        <v/>
      </c>
      <c r="J29" s="45">
        <f t="shared" si="2"/>
        <v>25.999999999999908</v>
      </c>
      <c r="K29" s="45">
        <f t="shared" si="3"/>
        <v>1.9999999999999929</v>
      </c>
      <c r="L29" s="45">
        <f t="shared" si="4"/>
        <v>10</v>
      </c>
      <c r="M29" s="54">
        <f t="shared" ca="1" si="5"/>
        <v>1638</v>
      </c>
      <c r="N29" s="45" t="str">
        <f t="shared" si="6"/>
        <v/>
      </c>
      <c r="O29" s="45">
        <f t="shared" si="7"/>
        <v>65.129999999999768</v>
      </c>
      <c r="P29" s="46">
        <f t="shared" si="8"/>
        <v>20.876953359055292</v>
      </c>
      <c r="Q29" s="45">
        <f t="shared" si="9"/>
        <v>9.9999999999999645</v>
      </c>
      <c r="R29" s="45">
        <f t="shared" si="10"/>
        <v>75.12999999999974</v>
      </c>
      <c r="S29" s="46">
        <f t="shared" si="11"/>
        <v>30.876953359055257</v>
      </c>
    </row>
    <row r="30" spans="1:19" x14ac:dyDescent="0.25">
      <c r="D30">
        <v>0.01</v>
      </c>
      <c r="F30" s="67">
        <v>0.64513888888888882</v>
      </c>
      <c r="H30" s="67">
        <v>0.65833333333333333</v>
      </c>
      <c r="I30" s="44" t="str">
        <f t="shared" si="1"/>
        <v/>
      </c>
      <c r="J30" s="45">
        <f t="shared" si="2"/>
        <v>4.9999999999999822</v>
      </c>
      <c r="K30" s="45">
        <f t="shared" si="3"/>
        <v>19.000000000000092</v>
      </c>
      <c r="L30" s="45">
        <f t="shared" si="4"/>
        <v>11</v>
      </c>
      <c r="M30" s="54">
        <f t="shared" ca="1" si="5"/>
        <v>1638</v>
      </c>
      <c r="N30" s="45" t="str">
        <f t="shared" si="6"/>
        <v/>
      </c>
      <c r="O30" s="45">
        <f t="shared" si="7"/>
        <v>12.524999999999954</v>
      </c>
      <c r="P30" s="46">
        <f t="shared" si="8"/>
        <v>4.0147987228952484</v>
      </c>
      <c r="Q30" s="45">
        <f t="shared" si="9"/>
        <v>0.19000000000000092</v>
      </c>
      <c r="R30" s="45">
        <f t="shared" si="10"/>
        <v>12.714999999999955</v>
      </c>
      <c r="S30" s="46">
        <f t="shared" si="11"/>
        <v>4.2047987228952497</v>
      </c>
    </row>
    <row r="31" spans="1:19" x14ac:dyDescent="0.25">
      <c r="D31">
        <v>5</v>
      </c>
      <c r="F31" s="67">
        <v>0.66041666666666665</v>
      </c>
      <c r="H31" s="67">
        <v>0.66180555555555554</v>
      </c>
      <c r="I31" s="44" t="str">
        <f t="shared" si="1"/>
        <v/>
      </c>
      <c r="J31" s="45">
        <f t="shared" si="2"/>
        <v>10.000000000000124</v>
      </c>
      <c r="K31" s="45">
        <f t="shared" si="3"/>
        <v>1.9999999999999929</v>
      </c>
      <c r="L31" s="45">
        <f t="shared" si="4"/>
        <v>12</v>
      </c>
      <c r="M31" s="54">
        <f t="shared" ca="1" si="5"/>
        <v>1638</v>
      </c>
      <c r="N31" s="45" t="str">
        <f t="shared" si="6"/>
        <v/>
      </c>
      <c r="O31" s="45">
        <f t="shared" si="7"/>
        <v>25.05000000000031</v>
      </c>
      <c r="P31" s="46">
        <f t="shared" si="8"/>
        <v>8.0295974457906247</v>
      </c>
      <c r="Q31" s="45">
        <f t="shared" si="9"/>
        <v>9.9999999999999645</v>
      </c>
      <c r="R31" s="45">
        <f t="shared" si="10"/>
        <v>35.050000000000274</v>
      </c>
      <c r="S31" s="46">
        <f t="shared" si="11"/>
        <v>18.029597445790589</v>
      </c>
    </row>
    <row r="32" spans="1:19" x14ac:dyDescent="0.25">
      <c r="D32">
        <v>0.01</v>
      </c>
      <c r="F32" s="67">
        <v>0.66597222222222219</v>
      </c>
      <c r="H32" s="67">
        <v>0.66875000000000007</v>
      </c>
      <c r="I32" s="44" t="str">
        <f t="shared" si="1"/>
        <v/>
      </c>
      <c r="J32" s="45">
        <f t="shared" si="2"/>
        <v>3.9999999999999858</v>
      </c>
      <c r="K32" s="45">
        <f t="shared" si="3"/>
        <v>4.0000000000001457</v>
      </c>
      <c r="L32" s="45">
        <f t="shared" si="4"/>
        <v>13</v>
      </c>
      <c r="M32" s="54">
        <f t="shared" ca="1" si="5"/>
        <v>1638</v>
      </c>
      <c r="N32" s="45" t="str">
        <f t="shared" si="6"/>
        <v/>
      </c>
      <c r="O32" s="45">
        <f t="shared" si="7"/>
        <v>10.019999999999964</v>
      </c>
      <c r="P32" s="46">
        <f t="shared" si="8"/>
        <v>3.2118389783161985</v>
      </c>
      <c r="Q32" s="45">
        <f t="shared" si="9"/>
        <v>4.0000000000001458E-2</v>
      </c>
      <c r="R32" s="45">
        <f t="shared" si="10"/>
        <v>10.059999999999965</v>
      </c>
      <c r="S32" s="46">
        <f t="shared" si="11"/>
        <v>3.2518389783161998</v>
      </c>
    </row>
    <row r="33" spans="1:19" x14ac:dyDescent="0.25">
      <c r="D33">
        <v>5</v>
      </c>
      <c r="F33" s="67">
        <v>0.67013888888888884</v>
      </c>
      <c r="H33" s="67">
        <v>0.67152777777777783</v>
      </c>
      <c r="I33" s="44" t="str">
        <f t="shared" si="1"/>
        <v/>
      </c>
      <c r="J33" s="45">
        <f t="shared" si="2"/>
        <v>6.9999999999999751</v>
      </c>
      <c r="K33" s="45">
        <f t="shared" si="3"/>
        <v>2.0000000000001528</v>
      </c>
      <c r="L33" s="45">
        <f t="shared" si="4"/>
        <v>14</v>
      </c>
      <c r="M33" s="54">
        <f t="shared" ca="1" si="5"/>
        <v>1638</v>
      </c>
      <c r="N33" s="45" t="str">
        <f t="shared" si="6"/>
        <v/>
      </c>
      <c r="O33" s="45">
        <f t="shared" si="7"/>
        <v>17.534999999999936</v>
      </c>
      <c r="P33" s="46">
        <f t="shared" si="8"/>
        <v>5.6207182120533474</v>
      </c>
      <c r="Q33" s="45">
        <f t="shared" si="9"/>
        <v>10.000000000000764</v>
      </c>
      <c r="R33" s="45">
        <f t="shared" si="10"/>
        <v>27.5350000000007</v>
      </c>
      <c r="S33" s="46">
        <f t="shared" si="11"/>
        <v>15.620718212054111</v>
      </c>
    </row>
    <row r="34" spans="1:19" x14ac:dyDescent="0.25">
      <c r="D34">
        <v>0.01</v>
      </c>
      <c r="F34" s="67">
        <v>0.67499999999999993</v>
      </c>
      <c r="H34" s="67">
        <v>0.67638888888888893</v>
      </c>
      <c r="I34" s="44" t="str">
        <f t="shared" si="1"/>
        <v/>
      </c>
      <c r="J34" s="45">
        <f t="shared" si="2"/>
        <v>18.999999999999932</v>
      </c>
      <c r="K34" s="45">
        <f t="shared" si="3"/>
        <v>2.0000000000001528</v>
      </c>
      <c r="L34" s="45">
        <f t="shared" si="4"/>
        <v>15</v>
      </c>
      <c r="M34" s="54">
        <f t="shared" ca="1" si="5"/>
        <v>1638</v>
      </c>
      <c r="N34" s="45" t="str">
        <f t="shared" si="6"/>
        <v/>
      </c>
      <c r="O34" s="45">
        <f t="shared" si="7"/>
        <v>5.7949999999999795</v>
      </c>
      <c r="P34" s="46">
        <f t="shared" si="8"/>
        <v>2.737988718709103</v>
      </c>
      <c r="Q34" s="45">
        <f t="shared" si="9"/>
        <v>2.0000000000001527E-2</v>
      </c>
      <c r="R34" s="45">
        <f t="shared" si="10"/>
        <v>5.8149999999999809</v>
      </c>
      <c r="S34" s="46">
        <f t="shared" si="11"/>
        <v>2.7579887187091043</v>
      </c>
    </row>
    <row r="35" spans="1:19" x14ac:dyDescent="0.25">
      <c r="D35">
        <v>0.6</v>
      </c>
      <c r="F35" s="67">
        <v>0.68263888888888891</v>
      </c>
      <c r="H35" s="67">
        <v>0.68958333333333333</v>
      </c>
      <c r="I35" s="44">
        <f t="shared" si="1"/>
        <v>0.69305555555555554</v>
      </c>
      <c r="J35" s="45" t="str">
        <f t="shared" si="2"/>
        <v/>
      </c>
      <c r="K35" s="45">
        <f t="shared" si="3"/>
        <v>9.9999999999999645</v>
      </c>
      <c r="L35" s="45">
        <f t="shared" si="4"/>
        <v>16</v>
      </c>
      <c r="M35" s="54">
        <f t="shared" ca="1" si="5"/>
        <v>1638</v>
      </c>
      <c r="N35" s="45">
        <f t="shared" ca="1" si="6"/>
        <v>0</v>
      </c>
      <c r="O35" s="45">
        <f t="shared" si="7"/>
        <v>1.5</v>
      </c>
      <c r="P35" s="46">
        <f t="shared" si="8"/>
        <v>0.22548428583557498</v>
      </c>
      <c r="Q35" s="45">
        <f t="shared" si="9"/>
        <v>5.9999999999999787</v>
      </c>
      <c r="R35" s="45">
        <f t="shared" si="10"/>
        <v>7.4999999999999787</v>
      </c>
      <c r="S35" s="46">
        <f t="shared" si="11"/>
        <v>6.2254842858355532</v>
      </c>
    </row>
    <row r="36" spans="1:19" x14ac:dyDescent="0.25">
      <c r="A36" s="77">
        <v>34978</v>
      </c>
      <c r="B36" s="71">
        <v>1254</v>
      </c>
      <c r="D36">
        <v>0.01</v>
      </c>
      <c r="F36" s="67">
        <v>0.56597222222222221</v>
      </c>
      <c r="H36" s="67">
        <v>0.56874999999999998</v>
      </c>
      <c r="I36" s="44" t="str">
        <f t="shared" si="1"/>
        <v/>
      </c>
      <c r="J36" s="45">
        <f t="shared" si="2"/>
        <v>31.00000000000005</v>
      </c>
      <c r="K36" s="45">
        <f t="shared" si="3"/>
        <v>3.9999999999999858</v>
      </c>
      <c r="L36" s="45">
        <f t="shared" si="4"/>
        <v>1</v>
      </c>
      <c r="M36" s="54">
        <f t="shared" ca="1" si="5"/>
        <v>1254</v>
      </c>
      <c r="N36" s="45" t="str">
        <f t="shared" si="6"/>
        <v/>
      </c>
      <c r="O36" s="45">
        <f t="shared" si="7"/>
        <v>0.17050000000000026</v>
      </c>
      <c r="P36" s="46">
        <f t="shared" si="8"/>
        <v>0.12121551331582509</v>
      </c>
      <c r="Q36" s="45">
        <f t="shared" si="9"/>
        <v>3.9999999999999862E-2</v>
      </c>
      <c r="R36" s="45">
        <f t="shared" si="10"/>
        <v>0.21050000000000013</v>
      </c>
      <c r="S36" s="46">
        <f t="shared" si="11"/>
        <v>0.16121551331582495</v>
      </c>
    </row>
    <row r="37" spans="1:19" x14ac:dyDescent="0.25">
      <c r="D37">
        <v>1E-3</v>
      </c>
      <c r="F37" s="67">
        <v>0.57291666666666663</v>
      </c>
      <c r="H37" s="67">
        <v>0.59027777777777779</v>
      </c>
      <c r="I37" s="44" t="str">
        <f t="shared" si="1"/>
        <v/>
      </c>
      <c r="J37" s="45">
        <f t="shared" si="2"/>
        <v>4.9999999999999822</v>
      </c>
      <c r="K37" s="45">
        <f t="shared" si="3"/>
        <v>25.000000000000071</v>
      </c>
      <c r="L37" s="45">
        <f t="shared" si="4"/>
        <v>2</v>
      </c>
      <c r="M37" s="54">
        <f t="shared" ca="1" si="5"/>
        <v>1254</v>
      </c>
      <c r="N37" s="45" t="str">
        <f t="shared" si="6"/>
        <v/>
      </c>
      <c r="O37" s="45">
        <f t="shared" si="7"/>
        <v>1.2524999999999955</v>
      </c>
      <c r="P37" s="46">
        <f t="shared" si="8"/>
        <v>0.40153787570274996</v>
      </c>
      <c r="Q37" s="45">
        <f t="shared" si="9"/>
        <v>2.5000000000000071E-2</v>
      </c>
      <c r="R37" s="45">
        <f t="shared" si="10"/>
        <v>1.2774999999999956</v>
      </c>
      <c r="S37" s="46">
        <f t="shared" si="11"/>
        <v>0.42653787570275004</v>
      </c>
    </row>
    <row r="38" spans="1:19" x14ac:dyDescent="0.25">
      <c r="D38">
        <v>0.5</v>
      </c>
      <c r="F38" s="67">
        <v>0.59236111111111112</v>
      </c>
      <c r="H38" s="67">
        <v>0.59375</v>
      </c>
      <c r="I38" s="44" t="str">
        <f t="shared" si="1"/>
        <v/>
      </c>
      <c r="J38" s="45">
        <f t="shared" si="2"/>
        <v>8.999999999999968</v>
      </c>
      <c r="K38" s="45">
        <f t="shared" si="3"/>
        <v>1.9999999999999929</v>
      </c>
      <c r="L38" s="45">
        <f t="shared" si="4"/>
        <v>3</v>
      </c>
      <c r="M38" s="54">
        <f t="shared" ca="1" si="5"/>
        <v>1254</v>
      </c>
      <c r="N38" s="45" t="str">
        <f t="shared" si="6"/>
        <v/>
      </c>
      <c r="O38" s="45">
        <f t="shared" si="7"/>
        <v>2.2544999999999922</v>
      </c>
      <c r="P38" s="46">
        <f t="shared" si="8"/>
        <v>0.72276817626494994</v>
      </c>
      <c r="Q38" s="45">
        <f t="shared" si="9"/>
        <v>0.99999999999999645</v>
      </c>
      <c r="R38" s="45">
        <f t="shared" si="10"/>
        <v>3.2544999999999886</v>
      </c>
      <c r="S38" s="46">
        <f t="shared" si="11"/>
        <v>1.7227681762649465</v>
      </c>
    </row>
    <row r="39" spans="1:19" x14ac:dyDescent="0.25">
      <c r="D39">
        <v>1E-3</v>
      </c>
      <c r="F39" s="67">
        <v>0.59791666666666665</v>
      </c>
      <c r="H39" s="67">
        <v>0.6</v>
      </c>
      <c r="I39" s="44" t="str">
        <f t="shared" si="1"/>
        <v/>
      </c>
      <c r="J39" s="45">
        <f t="shared" si="2"/>
        <v>9.0000000000001279</v>
      </c>
      <c r="K39" s="45">
        <f t="shared" si="3"/>
        <v>2.9999999999999893</v>
      </c>
      <c r="L39" s="45">
        <f t="shared" si="4"/>
        <v>4</v>
      </c>
      <c r="M39" s="54">
        <f t="shared" ca="1" si="5"/>
        <v>1254</v>
      </c>
      <c r="N39" s="45" t="str">
        <f t="shared" si="6"/>
        <v/>
      </c>
      <c r="O39" s="45">
        <f t="shared" si="7"/>
        <v>4.9500000000000703E-2</v>
      </c>
      <c r="P39" s="46">
        <f t="shared" si="8"/>
        <v>3.5191600640078695E-2</v>
      </c>
      <c r="Q39" s="45">
        <f t="shared" si="9"/>
        <v>2.9999999999999892E-3</v>
      </c>
      <c r="R39" s="45">
        <f t="shared" si="10"/>
        <v>5.2500000000000692E-2</v>
      </c>
      <c r="S39" s="46">
        <f t="shared" si="11"/>
        <v>3.8191600640078684E-2</v>
      </c>
    </row>
    <row r="40" spans="1:19" x14ac:dyDescent="0.25">
      <c r="D40">
        <v>0.01</v>
      </c>
      <c r="F40" s="67">
        <v>0.60347222222222219</v>
      </c>
      <c r="H40" s="67">
        <v>0.60625000000000007</v>
      </c>
      <c r="I40" s="44" t="str">
        <f t="shared" si="1"/>
        <v/>
      </c>
      <c r="J40" s="45">
        <f t="shared" si="2"/>
        <v>3.9999999999999858</v>
      </c>
      <c r="K40" s="45">
        <f t="shared" si="3"/>
        <v>4.0000000000001457</v>
      </c>
      <c r="L40" s="45">
        <f t="shared" si="4"/>
        <v>5</v>
      </c>
      <c r="M40" s="54">
        <f t="shared" ca="1" si="5"/>
        <v>1254</v>
      </c>
      <c r="N40" s="45" t="str">
        <f t="shared" si="6"/>
        <v/>
      </c>
      <c r="O40" s="45">
        <f t="shared" si="7"/>
        <v>1.0199999999999965</v>
      </c>
      <c r="P40" s="46">
        <f t="shared" si="8"/>
        <v>0.50103209922897962</v>
      </c>
      <c r="Q40" s="45">
        <f t="shared" si="9"/>
        <v>4.0000000000001458E-2</v>
      </c>
      <c r="R40" s="45">
        <f t="shared" si="10"/>
        <v>1.0599999999999978</v>
      </c>
      <c r="S40" s="46">
        <f t="shared" si="11"/>
        <v>0.5410320992289811</v>
      </c>
    </row>
    <row r="41" spans="1:19" x14ac:dyDescent="0.25">
      <c r="D41">
        <v>0.5</v>
      </c>
      <c r="F41" s="67">
        <v>0.60763888888888895</v>
      </c>
      <c r="H41" s="67">
        <v>0.60902777777777783</v>
      </c>
      <c r="I41" s="44" t="str">
        <f t="shared" si="1"/>
        <v/>
      </c>
      <c r="J41" s="45">
        <f t="shared" si="2"/>
        <v>9.9999999999999645</v>
      </c>
      <c r="K41" s="45">
        <f t="shared" si="3"/>
        <v>1.9999999999999929</v>
      </c>
      <c r="L41" s="45">
        <f t="shared" si="4"/>
        <v>6</v>
      </c>
      <c r="M41" s="54">
        <f t="shared" ca="1" si="5"/>
        <v>1254</v>
      </c>
      <c r="N41" s="45" t="str">
        <f t="shared" si="6"/>
        <v/>
      </c>
      <c r="O41" s="45">
        <f t="shared" si="7"/>
        <v>2.5499999999999909</v>
      </c>
      <c r="P41" s="46">
        <f t="shared" si="8"/>
        <v>1.2525802480724491</v>
      </c>
      <c r="Q41" s="45">
        <f t="shared" si="9"/>
        <v>0.99999999999999645</v>
      </c>
      <c r="R41" s="45">
        <f t="shared" si="10"/>
        <v>3.5499999999999874</v>
      </c>
      <c r="S41" s="46">
        <f t="shared" si="11"/>
        <v>2.2525802480724453</v>
      </c>
    </row>
    <row r="42" spans="1:19" x14ac:dyDescent="0.25">
      <c r="D42">
        <v>0.01</v>
      </c>
      <c r="F42" s="67">
        <v>0.61319444444444449</v>
      </c>
      <c r="H42" s="67">
        <v>0.61597222222222225</v>
      </c>
      <c r="I42" s="44" t="str">
        <f t="shared" si="1"/>
        <v/>
      </c>
      <c r="J42" s="45">
        <f t="shared" si="2"/>
        <v>3.9999999999999858</v>
      </c>
      <c r="K42" s="45">
        <f t="shared" si="3"/>
        <v>3.9999999999999858</v>
      </c>
      <c r="L42" s="45">
        <f t="shared" si="4"/>
        <v>7</v>
      </c>
      <c r="M42" s="54">
        <f t="shared" ca="1" si="5"/>
        <v>1254</v>
      </c>
      <c r="N42" s="45" t="str">
        <f t="shared" si="6"/>
        <v/>
      </c>
      <c r="O42" s="45">
        <f t="shared" si="7"/>
        <v>1.0199999999999965</v>
      </c>
      <c r="P42" s="46">
        <f t="shared" si="8"/>
        <v>0.50103209922897962</v>
      </c>
      <c r="Q42" s="45">
        <f t="shared" si="9"/>
        <v>3.9999999999999862E-2</v>
      </c>
      <c r="R42" s="45">
        <f t="shared" si="10"/>
        <v>1.0599999999999963</v>
      </c>
      <c r="S42" s="46">
        <f t="shared" si="11"/>
        <v>0.54103209922897944</v>
      </c>
    </row>
    <row r="43" spans="1:19" x14ac:dyDescent="0.25">
      <c r="D43">
        <v>0.5</v>
      </c>
      <c r="F43" s="67">
        <v>0.61736111111111114</v>
      </c>
      <c r="H43" s="67">
        <v>0.61875000000000002</v>
      </c>
      <c r="I43" s="44" t="str">
        <f t="shared" si="1"/>
        <v/>
      </c>
      <c r="J43" s="45">
        <f t="shared" si="2"/>
        <v>5.9999999999999787</v>
      </c>
      <c r="K43" s="45">
        <f t="shared" si="3"/>
        <v>1.9999999999999929</v>
      </c>
      <c r="L43" s="45">
        <f t="shared" si="4"/>
        <v>8</v>
      </c>
      <c r="M43" s="54">
        <f t="shared" ca="1" si="5"/>
        <v>1254</v>
      </c>
      <c r="N43" s="45" t="str">
        <f t="shared" si="6"/>
        <v/>
      </c>
      <c r="O43" s="45">
        <f t="shared" si="7"/>
        <v>1.5299999999999947</v>
      </c>
      <c r="P43" s="46">
        <f t="shared" si="8"/>
        <v>0.75154814884346943</v>
      </c>
      <c r="Q43" s="45">
        <f t="shared" si="9"/>
        <v>0.99999999999999645</v>
      </c>
      <c r="R43" s="45">
        <f t="shared" si="10"/>
        <v>2.5299999999999914</v>
      </c>
      <c r="S43" s="46">
        <f t="shared" si="11"/>
        <v>1.7515481488434659</v>
      </c>
    </row>
    <row r="44" spans="1:19" x14ac:dyDescent="0.25">
      <c r="D44">
        <v>0.01</v>
      </c>
      <c r="F44" s="67">
        <v>0.62083333333333335</v>
      </c>
      <c r="H44" s="67">
        <v>0.62291666666666667</v>
      </c>
      <c r="I44" s="44" t="str">
        <f t="shared" si="1"/>
        <v/>
      </c>
      <c r="J44" s="45">
        <f t="shared" si="2"/>
        <v>3.9999999999999858</v>
      </c>
      <c r="K44" s="45">
        <f t="shared" si="3"/>
        <v>2.9999999999999893</v>
      </c>
      <c r="L44" s="45">
        <f t="shared" si="4"/>
        <v>9</v>
      </c>
      <c r="M44" s="54">
        <f t="shared" ca="1" si="5"/>
        <v>1254</v>
      </c>
      <c r="N44" s="45" t="str">
        <f t="shared" si="6"/>
        <v/>
      </c>
      <c r="O44" s="45">
        <f t="shared" si="7"/>
        <v>1.0199999999999965</v>
      </c>
      <c r="P44" s="46">
        <f t="shared" si="8"/>
        <v>0.50103209922897962</v>
      </c>
      <c r="Q44" s="45">
        <f t="shared" si="9"/>
        <v>2.9999999999999895E-2</v>
      </c>
      <c r="R44" s="45">
        <f t="shared" si="10"/>
        <v>1.0499999999999963</v>
      </c>
      <c r="S44" s="46">
        <f t="shared" si="11"/>
        <v>0.53103209922897954</v>
      </c>
    </row>
    <row r="45" spans="1:19" x14ac:dyDescent="0.25">
      <c r="D45">
        <v>0.5</v>
      </c>
      <c r="F45" s="67">
        <v>0.62430555555555556</v>
      </c>
      <c r="H45" s="67">
        <v>0.62569444444444444</v>
      </c>
      <c r="I45" s="44" t="str">
        <f t="shared" si="1"/>
        <v/>
      </c>
      <c r="J45" s="45">
        <f t="shared" si="2"/>
        <v>8.999999999999968</v>
      </c>
      <c r="K45" s="45">
        <f t="shared" si="3"/>
        <v>1.9999999999999929</v>
      </c>
      <c r="L45" s="45">
        <f t="shared" si="4"/>
        <v>10</v>
      </c>
      <c r="M45" s="54">
        <f t="shared" ca="1" si="5"/>
        <v>1254</v>
      </c>
      <c r="N45" s="45" t="str">
        <f t="shared" si="6"/>
        <v/>
      </c>
      <c r="O45" s="45">
        <f t="shared" si="7"/>
        <v>2.2949999999999919</v>
      </c>
      <c r="P45" s="46">
        <f t="shared" si="8"/>
        <v>1.1273222232652043</v>
      </c>
      <c r="Q45" s="45">
        <f t="shared" si="9"/>
        <v>0.99999999999999645</v>
      </c>
      <c r="R45" s="45">
        <f t="shared" si="10"/>
        <v>3.2949999999999884</v>
      </c>
      <c r="S45" s="46">
        <f t="shared" si="11"/>
        <v>2.1273222232652005</v>
      </c>
    </row>
    <row r="46" spans="1:19" x14ac:dyDescent="0.25">
      <c r="D46">
        <v>0.01</v>
      </c>
      <c r="F46" s="67">
        <v>0.62777777777777777</v>
      </c>
      <c r="H46" s="67">
        <v>0.63194444444444442</v>
      </c>
      <c r="I46" s="44" t="str">
        <f t="shared" si="1"/>
        <v/>
      </c>
      <c r="J46" s="45">
        <f t="shared" si="2"/>
        <v>2.9999999999999893</v>
      </c>
      <c r="K46" s="45">
        <f t="shared" si="3"/>
        <v>5.9999999999999787</v>
      </c>
      <c r="L46" s="45">
        <f t="shared" si="4"/>
        <v>11</v>
      </c>
      <c r="M46" s="54">
        <f t="shared" ca="1" si="5"/>
        <v>1254</v>
      </c>
      <c r="N46" s="45" t="str">
        <f t="shared" si="6"/>
        <v/>
      </c>
      <c r="O46" s="45">
        <f t="shared" si="7"/>
        <v>0.76499999999999735</v>
      </c>
      <c r="P46" s="46">
        <f t="shared" si="8"/>
        <v>0.37577407442173472</v>
      </c>
      <c r="Q46" s="45">
        <f t="shared" si="9"/>
        <v>5.999999999999979E-2</v>
      </c>
      <c r="R46" s="45">
        <f t="shared" si="10"/>
        <v>0.82499999999999718</v>
      </c>
      <c r="S46" s="46">
        <f t="shared" si="11"/>
        <v>0.43577407442173449</v>
      </c>
    </row>
    <row r="47" spans="1:19" x14ac:dyDescent="0.25">
      <c r="D47">
        <v>0.5</v>
      </c>
      <c r="F47" s="67">
        <v>0.6333333333333333</v>
      </c>
      <c r="H47" s="67">
        <v>0.63402777777777775</v>
      </c>
      <c r="I47" s="44" t="str">
        <f t="shared" si="1"/>
        <v/>
      </c>
      <c r="J47" s="45">
        <f t="shared" si="2"/>
        <v>9.9999999999999645</v>
      </c>
      <c r="K47" s="45">
        <f t="shared" si="3"/>
        <v>0.99999999999999645</v>
      </c>
      <c r="L47" s="45">
        <f t="shared" si="4"/>
        <v>12</v>
      </c>
      <c r="M47" s="54">
        <f t="shared" ca="1" si="5"/>
        <v>1254</v>
      </c>
      <c r="N47" s="45" t="str">
        <f t="shared" si="6"/>
        <v/>
      </c>
      <c r="O47" s="45">
        <f t="shared" si="7"/>
        <v>2.5499999999999909</v>
      </c>
      <c r="P47" s="46">
        <f t="shared" si="8"/>
        <v>1.2525802480724491</v>
      </c>
      <c r="Q47" s="45">
        <f t="shared" si="9"/>
        <v>0.49999999999999822</v>
      </c>
      <c r="R47" s="45">
        <f t="shared" si="10"/>
        <v>3.0499999999999892</v>
      </c>
      <c r="S47" s="46">
        <f t="shared" si="11"/>
        <v>1.7525802480724473</v>
      </c>
    </row>
    <row r="48" spans="1:19" x14ac:dyDescent="0.25">
      <c r="D48">
        <v>0.01</v>
      </c>
      <c r="F48" s="67">
        <v>0.63750000000000007</v>
      </c>
      <c r="H48" s="67">
        <v>0.64097222222222217</v>
      </c>
      <c r="I48" s="44" t="str">
        <f t="shared" si="1"/>
        <v/>
      </c>
      <c r="J48" s="45">
        <f t="shared" si="2"/>
        <v>3.0000000000001492</v>
      </c>
      <c r="K48" s="45">
        <f t="shared" si="3"/>
        <v>4.9999999999998224</v>
      </c>
      <c r="L48" s="45">
        <f t="shared" si="4"/>
        <v>13</v>
      </c>
      <c r="M48" s="54">
        <f t="shared" ca="1" si="5"/>
        <v>1254</v>
      </c>
      <c r="N48" s="45" t="str">
        <f t="shared" si="6"/>
        <v/>
      </c>
      <c r="O48" s="45">
        <f t="shared" si="7"/>
        <v>0.76500000000003809</v>
      </c>
      <c r="P48" s="46">
        <f t="shared" si="8"/>
        <v>0.37577407442175476</v>
      </c>
      <c r="Q48" s="45">
        <f t="shared" si="9"/>
        <v>4.9999999999998226E-2</v>
      </c>
      <c r="R48" s="45">
        <f t="shared" si="10"/>
        <v>0.81500000000003636</v>
      </c>
      <c r="S48" s="46">
        <f t="shared" si="11"/>
        <v>0.42577407442175297</v>
      </c>
    </row>
    <row r="49" spans="1:19" x14ac:dyDescent="0.25">
      <c r="D49">
        <v>0.5</v>
      </c>
      <c r="F49" s="67">
        <v>0.64236111111111105</v>
      </c>
      <c r="H49" s="67">
        <v>0.6430555555555556</v>
      </c>
      <c r="I49" s="44" t="str">
        <f t="shared" si="1"/>
        <v/>
      </c>
      <c r="J49" s="45">
        <f t="shared" si="2"/>
        <v>11.999999999999957</v>
      </c>
      <c r="K49" s="45">
        <f t="shared" si="3"/>
        <v>1.0000000000001563</v>
      </c>
      <c r="L49" s="45">
        <f t="shared" si="4"/>
        <v>14</v>
      </c>
      <c r="M49" s="54">
        <f t="shared" ca="1" si="5"/>
        <v>1254</v>
      </c>
      <c r="N49" s="45" t="str">
        <f t="shared" si="6"/>
        <v/>
      </c>
      <c r="O49" s="45">
        <f t="shared" si="7"/>
        <v>3.0599999999999894</v>
      </c>
      <c r="P49" s="46">
        <f t="shared" si="8"/>
        <v>1.5030962976869389</v>
      </c>
      <c r="Q49" s="45">
        <f t="shared" si="9"/>
        <v>0.50000000000007816</v>
      </c>
      <c r="R49" s="45">
        <f t="shared" si="10"/>
        <v>3.5600000000000676</v>
      </c>
      <c r="S49" s="46">
        <f t="shared" si="11"/>
        <v>2.003096297687017</v>
      </c>
    </row>
    <row r="50" spans="1:19" x14ac:dyDescent="0.25">
      <c r="D50">
        <v>0.01</v>
      </c>
      <c r="F50" s="67">
        <v>0.6479166666666667</v>
      </c>
      <c r="H50" s="67">
        <v>0.65138888888888891</v>
      </c>
      <c r="I50" s="44" t="str">
        <f t="shared" si="1"/>
        <v/>
      </c>
      <c r="J50" s="45">
        <f t="shared" si="2"/>
        <v>2.9999999999999893</v>
      </c>
      <c r="K50" s="45">
        <f t="shared" si="3"/>
        <v>4.9999999999999822</v>
      </c>
      <c r="L50" s="45">
        <f t="shared" si="4"/>
        <v>15</v>
      </c>
      <c r="M50" s="54">
        <f t="shared" ca="1" si="5"/>
        <v>1254</v>
      </c>
      <c r="N50" s="45" t="str">
        <f t="shared" si="6"/>
        <v/>
      </c>
      <c r="O50" s="45">
        <f t="shared" si="7"/>
        <v>0.76499999999999735</v>
      </c>
      <c r="P50" s="46">
        <f t="shared" si="8"/>
        <v>0.37577407442173472</v>
      </c>
      <c r="Q50" s="45">
        <f t="shared" si="9"/>
        <v>4.9999999999999822E-2</v>
      </c>
      <c r="R50" s="45">
        <f t="shared" si="10"/>
        <v>0.81499999999999717</v>
      </c>
      <c r="S50" s="46">
        <f t="shared" si="11"/>
        <v>0.42577407442173454</v>
      </c>
    </row>
    <row r="51" spans="1:19" x14ac:dyDescent="0.25">
      <c r="D51">
        <v>0.5</v>
      </c>
      <c r="F51" s="67">
        <v>0.65277777777777779</v>
      </c>
      <c r="H51" s="67">
        <v>0.65347222222222223</v>
      </c>
      <c r="I51" s="44" t="str">
        <f t="shared" si="1"/>
        <v/>
      </c>
      <c r="J51" s="45">
        <f t="shared" si="2"/>
        <v>22.000000000000082</v>
      </c>
      <c r="K51" s="45">
        <f t="shared" si="3"/>
        <v>0.99999999999999645</v>
      </c>
      <c r="L51" s="45">
        <f t="shared" si="4"/>
        <v>16</v>
      </c>
      <c r="M51" s="54">
        <f t="shared" ca="1" si="5"/>
        <v>1254</v>
      </c>
      <c r="N51" s="45" t="str">
        <f t="shared" si="6"/>
        <v/>
      </c>
      <c r="O51" s="45">
        <f t="shared" si="7"/>
        <v>5.6100000000000207</v>
      </c>
      <c r="P51" s="46">
        <f t="shared" si="8"/>
        <v>2.7556765457594081</v>
      </c>
      <c r="Q51" s="45">
        <f t="shared" si="9"/>
        <v>0.49999999999999822</v>
      </c>
      <c r="R51" s="45">
        <f t="shared" si="10"/>
        <v>6.110000000000019</v>
      </c>
      <c r="S51" s="46">
        <f t="shared" si="11"/>
        <v>3.2556765457594063</v>
      </c>
    </row>
    <row r="52" spans="1:19" x14ac:dyDescent="0.25">
      <c r="D52">
        <v>0.01</v>
      </c>
      <c r="F52" s="67">
        <v>0.65763888888888888</v>
      </c>
      <c r="H52" s="67">
        <v>0.66875000000000007</v>
      </c>
      <c r="I52" s="44" t="str">
        <f t="shared" si="1"/>
        <v/>
      </c>
      <c r="J52" s="45">
        <f t="shared" si="2"/>
        <v>16.99999999999978</v>
      </c>
      <c r="K52" s="45">
        <f t="shared" si="3"/>
        <v>16.000000000000103</v>
      </c>
      <c r="L52" s="45">
        <f t="shared" si="4"/>
        <v>17</v>
      </c>
      <c r="M52" s="54">
        <f t="shared" ca="1" si="5"/>
        <v>1254</v>
      </c>
      <c r="N52" s="45" t="str">
        <f t="shared" si="6"/>
        <v/>
      </c>
      <c r="O52" s="45">
        <f t="shared" si="7"/>
        <v>5.184999999999933</v>
      </c>
      <c r="P52" s="46">
        <f t="shared" si="8"/>
        <v>2.4497793798975951</v>
      </c>
      <c r="Q52" s="45">
        <f t="shared" si="9"/>
        <v>0.16000000000000103</v>
      </c>
      <c r="R52" s="45">
        <f t="shared" si="10"/>
        <v>5.344999999999934</v>
      </c>
      <c r="S52" s="46">
        <f t="shared" si="11"/>
        <v>2.6097793798975961</v>
      </c>
    </row>
    <row r="53" spans="1:19" x14ac:dyDescent="0.25">
      <c r="D53">
        <v>0.6</v>
      </c>
      <c r="F53" s="67">
        <v>0.67499999999999993</v>
      </c>
      <c r="H53" s="67">
        <v>0.68055555555555547</v>
      </c>
      <c r="I53" s="44">
        <f t="shared" si="1"/>
        <v>0.68402777777777768</v>
      </c>
      <c r="J53" s="45" t="str">
        <f t="shared" si="2"/>
        <v/>
      </c>
      <c r="K53" s="45">
        <f t="shared" si="3"/>
        <v>7.9999999999999716</v>
      </c>
      <c r="L53" s="45">
        <f t="shared" si="4"/>
        <v>18</v>
      </c>
      <c r="M53" s="54">
        <f t="shared" ca="1" si="5"/>
        <v>1254</v>
      </c>
      <c r="N53" s="45">
        <f t="shared" ca="1" si="6"/>
        <v>210.99999999999989</v>
      </c>
      <c r="O53" s="45">
        <f t="shared" si="7"/>
        <v>1.5</v>
      </c>
      <c r="P53" s="46">
        <f t="shared" si="8"/>
        <v>0.22548428583557498</v>
      </c>
      <c r="Q53" s="45">
        <f t="shared" si="9"/>
        <v>4.7999999999999829</v>
      </c>
      <c r="R53" s="45">
        <f t="shared" si="10"/>
        <v>6.2999999999999829</v>
      </c>
      <c r="S53" s="46">
        <f t="shared" si="11"/>
        <v>5.0254842858355575</v>
      </c>
    </row>
    <row r="54" spans="1:19" x14ac:dyDescent="0.25">
      <c r="A54" s="77">
        <v>34978</v>
      </c>
      <c r="B54" s="71">
        <v>1312</v>
      </c>
      <c r="D54">
        <v>0.01</v>
      </c>
      <c r="F54" s="67">
        <v>0.5854166666666667</v>
      </c>
      <c r="H54" s="67">
        <v>0.58750000000000002</v>
      </c>
      <c r="I54" s="44" t="str">
        <f t="shared" si="1"/>
        <v/>
      </c>
      <c r="J54" s="45">
        <f t="shared" si="2"/>
        <v>15.999999999999943</v>
      </c>
      <c r="K54" s="45">
        <f t="shared" si="3"/>
        <v>2.9999999999999893</v>
      </c>
      <c r="L54" s="45">
        <f t="shared" si="4"/>
        <v>1</v>
      </c>
      <c r="M54" s="54">
        <f t="shared" ca="1" si="5"/>
        <v>1312</v>
      </c>
      <c r="N54" s="45" t="str">
        <f t="shared" si="6"/>
        <v/>
      </c>
      <c r="O54" s="45">
        <f t="shared" si="7"/>
        <v>800.0799999999972</v>
      </c>
      <c r="P54" s="46">
        <f t="shared" si="8"/>
        <v>173.70230664796972</v>
      </c>
      <c r="Q54" s="45">
        <f t="shared" si="9"/>
        <v>2.9999999999999895E-2</v>
      </c>
      <c r="R54" s="45">
        <f t="shared" si="10"/>
        <v>800.10999999999717</v>
      </c>
      <c r="S54" s="46">
        <f t="shared" si="11"/>
        <v>173.73230664796972</v>
      </c>
    </row>
    <row r="55" spans="1:19" x14ac:dyDescent="0.25">
      <c r="D55">
        <v>100</v>
      </c>
      <c r="F55" s="67">
        <v>0.59513888888888888</v>
      </c>
      <c r="H55" s="67">
        <v>0.59861111111111109</v>
      </c>
      <c r="I55" s="44" t="str">
        <f t="shared" si="1"/>
        <v/>
      </c>
      <c r="J55" s="45">
        <f t="shared" si="2"/>
        <v>74.000000000000057</v>
      </c>
      <c r="K55" s="45">
        <f t="shared" si="3"/>
        <v>4.9999999999999822</v>
      </c>
      <c r="L55" s="45">
        <f t="shared" si="4"/>
        <v>2</v>
      </c>
      <c r="M55" s="54">
        <f t="shared" ca="1" si="5"/>
        <v>1312</v>
      </c>
      <c r="N55" s="45" t="str">
        <f t="shared" si="6"/>
        <v/>
      </c>
      <c r="O55" s="45">
        <f t="shared" si="7"/>
        <v>10730.000000000009</v>
      </c>
      <c r="P55" s="46">
        <f t="shared" si="8"/>
        <v>10376.193387043844</v>
      </c>
      <c r="Q55" s="45">
        <f t="shared" si="9"/>
        <v>499.99999999999824</v>
      </c>
      <c r="R55" s="45">
        <f t="shared" si="10"/>
        <v>11230.000000000007</v>
      </c>
      <c r="S55" s="46">
        <f t="shared" si="11"/>
        <v>10876.193387043842</v>
      </c>
    </row>
    <row r="56" spans="1:19" x14ac:dyDescent="0.25">
      <c r="D56">
        <v>190</v>
      </c>
      <c r="F56" s="67">
        <v>0.6020833333333333</v>
      </c>
      <c r="H56" s="67">
        <v>0.65</v>
      </c>
      <c r="I56" s="44">
        <f t="shared" si="1"/>
        <v>0.65347222222222223</v>
      </c>
      <c r="J56" s="45" t="str">
        <f t="shared" si="2"/>
        <v/>
      </c>
      <c r="K56" s="45">
        <f t="shared" si="3"/>
        <v>69.000000000000071</v>
      </c>
      <c r="L56" s="45">
        <f t="shared" si="4"/>
        <v>3</v>
      </c>
      <c r="M56" s="54">
        <f t="shared" ca="1" si="5"/>
        <v>1312</v>
      </c>
      <c r="N56" s="45">
        <f t="shared" ca="1" si="6"/>
        <v>149.00000000000011</v>
      </c>
      <c r="O56" s="45">
        <f t="shared" si="7"/>
        <v>475</v>
      </c>
      <c r="P56" s="46">
        <f t="shared" si="8"/>
        <v>49.836002378478838</v>
      </c>
      <c r="Q56" s="45">
        <f t="shared" si="9"/>
        <v>13110.000000000013</v>
      </c>
      <c r="R56" s="45">
        <f t="shared" si="10"/>
        <v>13585.000000000013</v>
      </c>
      <c r="S56" s="46">
        <f t="shared" si="11"/>
        <v>13159.836002378492</v>
      </c>
    </row>
    <row r="57" spans="1:19" x14ac:dyDescent="0.25">
      <c r="A57" s="77">
        <v>34982</v>
      </c>
      <c r="B57" s="71">
        <v>932</v>
      </c>
      <c r="D57">
        <v>0.15</v>
      </c>
      <c r="F57" s="67">
        <v>0.44444444444444442</v>
      </c>
      <c r="H57" s="67">
        <v>0.45</v>
      </c>
      <c r="I57" s="44" t="str">
        <f t="shared" si="1"/>
        <v/>
      </c>
      <c r="J57" s="45">
        <f t="shared" si="2"/>
        <v>13.000000000000034</v>
      </c>
      <c r="K57" s="45">
        <f t="shared" si="3"/>
        <v>8.0000000000000515</v>
      </c>
      <c r="L57" s="45">
        <f t="shared" si="4"/>
        <v>1</v>
      </c>
      <c r="M57" s="54">
        <f t="shared" ca="1" si="5"/>
        <v>932</v>
      </c>
      <c r="N57" s="45" t="str">
        <f t="shared" si="6"/>
        <v/>
      </c>
      <c r="O57" s="45">
        <f t="shared" si="7"/>
        <v>7.4750000000000192</v>
      </c>
      <c r="P57" s="46">
        <f t="shared" si="8"/>
        <v>5.8246358133261742</v>
      </c>
      <c r="Q57" s="45">
        <f t="shared" si="9"/>
        <v>1.2000000000000077</v>
      </c>
      <c r="R57" s="45">
        <f t="shared" si="10"/>
        <v>8.6750000000000274</v>
      </c>
      <c r="S57" s="46">
        <f t="shared" si="11"/>
        <v>7.0246358133261815</v>
      </c>
    </row>
    <row r="58" spans="1:19" x14ac:dyDescent="0.25">
      <c r="D58">
        <v>1</v>
      </c>
      <c r="F58" s="67">
        <v>0.45694444444444443</v>
      </c>
      <c r="H58" s="67">
        <v>0.45902777777777781</v>
      </c>
      <c r="I58" s="44" t="str">
        <f t="shared" si="1"/>
        <v/>
      </c>
      <c r="J58" s="45">
        <f t="shared" si="2"/>
        <v>10.999999999999881</v>
      </c>
      <c r="K58" s="45">
        <f t="shared" si="3"/>
        <v>3.0000000000000693</v>
      </c>
      <c r="L58" s="45">
        <f t="shared" si="4"/>
        <v>2</v>
      </c>
      <c r="M58" s="54">
        <f t="shared" ca="1" si="5"/>
        <v>932</v>
      </c>
      <c r="N58" s="45" t="str">
        <f t="shared" si="6"/>
        <v/>
      </c>
      <c r="O58" s="45">
        <f t="shared" si="7"/>
        <v>6.049999999999935</v>
      </c>
      <c r="P58" s="46">
        <f t="shared" si="8"/>
        <v>4.2995321761176086</v>
      </c>
      <c r="Q58" s="45">
        <f t="shared" si="9"/>
        <v>3.0000000000000693</v>
      </c>
      <c r="R58" s="45">
        <f t="shared" si="10"/>
        <v>9.0500000000000043</v>
      </c>
      <c r="S58" s="46">
        <f t="shared" si="11"/>
        <v>7.2995321761176779</v>
      </c>
    </row>
    <row r="59" spans="1:19" x14ac:dyDescent="0.25">
      <c r="D59">
        <v>0.1</v>
      </c>
      <c r="F59" s="67">
        <v>0.46458333333333335</v>
      </c>
      <c r="H59" s="67">
        <v>0.46666666666666662</v>
      </c>
      <c r="I59" s="44">
        <f t="shared" si="1"/>
        <v>0.47013888888888883</v>
      </c>
      <c r="J59" s="45" t="str">
        <f t="shared" si="2"/>
        <v/>
      </c>
      <c r="K59" s="45">
        <f t="shared" si="3"/>
        <v>2.9999999999999094</v>
      </c>
      <c r="L59" s="45">
        <f t="shared" si="4"/>
        <v>3</v>
      </c>
      <c r="M59" s="54">
        <f t="shared" ca="1" si="5"/>
        <v>932</v>
      </c>
      <c r="N59" s="45">
        <f t="shared" ca="1" si="6"/>
        <v>104.99999999999994</v>
      </c>
      <c r="O59" s="45">
        <f t="shared" si="7"/>
        <v>0.25</v>
      </c>
      <c r="P59" s="46">
        <f t="shared" si="8"/>
        <v>4.342905372259271E-2</v>
      </c>
      <c r="Q59" s="45">
        <f t="shared" si="9"/>
        <v>0.29999999999999094</v>
      </c>
      <c r="R59" s="45">
        <f t="shared" si="10"/>
        <v>0.54999999999999094</v>
      </c>
      <c r="S59" s="46">
        <f t="shared" si="11"/>
        <v>0.34342905372258364</v>
      </c>
    </row>
    <row r="60" spans="1:19" x14ac:dyDescent="0.25">
      <c r="A60" s="77">
        <v>34982</v>
      </c>
      <c r="B60" s="71">
        <v>1234</v>
      </c>
      <c r="D60">
        <v>0.01</v>
      </c>
      <c r="F60" s="67">
        <v>0.56944444444444442</v>
      </c>
      <c r="H60" s="67">
        <v>0.57361111111111118</v>
      </c>
      <c r="I60" s="44" t="str">
        <f t="shared" si="1"/>
        <v/>
      </c>
      <c r="J60" s="45">
        <f t="shared" si="2"/>
        <v>13.99999999999995</v>
      </c>
      <c r="K60" s="45">
        <f t="shared" si="3"/>
        <v>6.0000000000001386</v>
      </c>
      <c r="L60" s="45">
        <f t="shared" si="4"/>
        <v>1</v>
      </c>
      <c r="M60" s="54">
        <f t="shared" ca="1" si="5"/>
        <v>1234</v>
      </c>
      <c r="N60" s="45" t="str">
        <f t="shared" si="6"/>
        <v/>
      </c>
      <c r="O60" s="45">
        <f t="shared" si="7"/>
        <v>3.5699999999999874</v>
      </c>
      <c r="P60" s="46">
        <f t="shared" si="8"/>
        <v>1.7536123473014287</v>
      </c>
      <c r="Q60" s="45">
        <f t="shared" si="9"/>
        <v>6.0000000000001386E-2</v>
      </c>
      <c r="R60" s="45">
        <f t="shared" si="10"/>
        <v>3.6299999999999888</v>
      </c>
      <c r="S60" s="46">
        <f t="shared" si="11"/>
        <v>1.8136123473014301</v>
      </c>
    </row>
    <row r="61" spans="1:19" x14ac:dyDescent="0.25">
      <c r="D61">
        <v>0.5</v>
      </c>
      <c r="F61" s="67">
        <v>0.5805555555555556</v>
      </c>
      <c r="H61" s="67">
        <v>0.58333333333333337</v>
      </c>
      <c r="I61" s="44">
        <f t="shared" si="1"/>
        <v>0.58680555555555558</v>
      </c>
      <c r="J61" s="45" t="str">
        <f t="shared" si="2"/>
        <v/>
      </c>
      <c r="K61" s="45">
        <f t="shared" si="3"/>
        <v>3.9999999999999858</v>
      </c>
      <c r="L61" s="45">
        <f t="shared" si="4"/>
        <v>2</v>
      </c>
      <c r="M61" s="54">
        <f t="shared" ca="1" si="5"/>
        <v>1234</v>
      </c>
      <c r="N61" s="45">
        <f t="shared" ca="1" si="6"/>
        <v>91</v>
      </c>
      <c r="O61" s="45">
        <f t="shared" si="7"/>
        <v>1.25</v>
      </c>
      <c r="P61" s="46">
        <f t="shared" si="8"/>
        <v>0.19051423432971509</v>
      </c>
      <c r="Q61" s="45">
        <f t="shared" si="9"/>
        <v>1.9999999999999929</v>
      </c>
      <c r="R61" s="45">
        <f t="shared" si="10"/>
        <v>3.2499999999999929</v>
      </c>
      <c r="S61" s="46">
        <f t="shared" si="11"/>
        <v>2.1905142343297079</v>
      </c>
    </row>
    <row r="62" spans="1:19" x14ac:dyDescent="0.25">
      <c r="A62" s="77">
        <v>34982</v>
      </c>
      <c r="B62" s="71">
        <v>1433</v>
      </c>
      <c r="D62">
        <v>0.01</v>
      </c>
      <c r="F62" s="67">
        <v>0.67708333333333337</v>
      </c>
      <c r="H62" s="67">
        <v>0.6791666666666667</v>
      </c>
      <c r="I62" s="44">
        <f t="shared" si="1"/>
        <v>0.68263888888888891</v>
      </c>
      <c r="J62" s="45" t="str">
        <f t="shared" si="2"/>
        <v/>
      </c>
      <c r="K62" s="45">
        <f t="shared" si="3"/>
        <v>2.9999999999999893</v>
      </c>
      <c r="L62" s="45">
        <f t="shared" si="4"/>
        <v>1</v>
      </c>
      <c r="M62" s="54">
        <f t="shared" ca="1" si="5"/>
        <v>1433</v>
      </c>
      <c r="N62" s="45">
        <f t="shared" ca="1" si="6"/>
        <v>109.99999999999993</v>
      </c>
      <c r="O62" s="45">
        <f t="shared" si="7"/>
        <v>2.5000000000000001E-2</v>
      </c>
      <c r="P62" s="46">
        <f t="shared" si="8"/>
        <v>5.4281443780592247E-3</v>
      </c>
      <c r="Q62" s="45">
        <f t="shared" si="9"/>
        <v>2.9999999999999895E-2</v>
      </c>
      <c r="R62" s="45">
        <f t="shared" si="10"/>
        <v>5.4999999999999896E-2</v>
      </c>
      <c r="S62" s="46">
        <f t="shared" si="11"/>
        <v>3.542814437805912E-2</v>
      </c>
    </row>
    <row r="63" spans="1:19" x14ac:dyDescent="0.25">
      <c r="A63" s="77">
        <v>34983</v>
      </c>
      <c r="B63" s="71">
        <v>1259</v>
      </c>
      <c r="D63">
        <v>0.01</v>
      </c>
      <c r="F63" s="67">
        <v>0.57638888888888895</v>
      </c>
      <c r="H63" s="67">
        <v>0.60416666666666663</v>
      </c>
      <c r="I63" s="44" t="str">
        <f t="shared" si="1"/>
        <v/>
      </c>
      <c r="J63" s="45">
        <f t="shared" si="2"/>
        <v>5.9999999999999787</v>
      </c>
      <c r="K63" s="45">
        <f t="shared" si="3"/>
        <v>39.999999999999858</v>
      </c>
      <c r="L63" s="45">
        <f t="shared" si="4"/>
        <v>1</v>
      </c>
      <c r="M63" s="54">
        <f t="shared" ca="1" si="5"/>
        <v>1259</v>
      </c>
      <c r="N63" s="45" t="str">
        <f t="shared" si="6"/>
        <v/>
      </c>
      <c r="O63" s="45">
        <f t="shared" si="7"/>
        <v>1.5299999999999947</v>
      </c>
      <c r="P63" s="46">
        <f t="shared" si="8"/>
        <v>0.75154814884346943</v>
      </c>
      <c r="Q63" s="45">
        <f t="shared" si="9"/>
        <v>0.39999999999999858</v>
      </c>
      <c r="R63" s="45">
        <f t="shared" si="10"/>
        <v>1.9299999999999933</v>
      </c>
      <c r="S63" s="46">
        <f t="shared" si="11"/>
        <v>1.151548148843468</v>
      </c>
    </row>
    <row r="64" spans="1:19" x14ac:dyDescent="0.25">
      <c r="D64">
        <v>0.5</v>
      </c>
      <c r="F64" s="67">
        <v>0.60625000000000007</v>
      </c>
      <c r="H64" s="67">
        <v>0.60833333333333328</v>
      </c>
      <c r="I64" s="44" t="str">
        <f t="shared" si="1"/>
        <v/>
      </c>
      <c r="J64" s="45">
        <f t="shared" si="2"/>
        <v>15.000000000000107</v>
      </c>
      <c r="K64" s="45">
        <f t="shared" si="3"/>
        <v>2.9999999999998295</v>
      </c>
      <c r="L64" s="45">
        <f t="shared" si="4"/>
        <v>2</v>
      </c>
      <c r="M64" s="54">
        <f t="shared" ca="1" si="5"/>
        <v>1259</v>
      </c>
      <c r="N64" s="45" t="str">
        <f t="shared" si="6"/>
        <v/>
      </c>
      <c r="O64" s="45">
        <f t="shared" si="7"/>
        <v>3.8250000000000273</v>
      </c>
      <c r="P64" s="46">
        <f t="shared" si="8"/>
        <v>1.8788703721086937</v>
      </c>
      <c r="Q64" s="45">
        <f t="shared" si="9"/>
        <v>1.4999999999999147</v>
      </c>
      <c r="R64" s="45">
        <f t="shared" si="10"/>
        <v>5.3249999999999424</v>
      </c>
      <c r="S64" s="46">
        <f t="shared" si="11"/>
        <v>3.3788703721086084</v>
      </c>
    </row>
    <row r="65" spans="1:19" x14ac:dyDescent="0.25">
      <c r="D65">
        <v>0.01</v>
      </c>
      <c r="F65" s="67">
        <v>0.61736111111111114</v>
      </c>
      <c r="H65" s="67">
        <v>0.61875000000000002</v>
      </c>
      <c r="I65" s="44" t="str">
        <f t="shared" si="1"/>
        <v/>
      </c>
      <c r="J65" s="45">
        <f t="shared" si="2"/>
        <v>5.9999999999999787</v>
      </c>
      <c r="K65" s="45">
        <f t="shared" si="3"/>
        <v>1.9999999999999929</v>
      </c>
      <c r="L65" s="45">
        <f t="shared" si="4"/>
        <v>3</v>
      </c>
      <c r="M65" s="54">
        <f t="shared" ca="1" si="5"/>
        <v>1259</v>
      </c>
      <c r="N65" s="45" t="str">
        <f t="shared" si="6"/>
        <v/>
      </c>
      <c r="O65" s="45">
        <f t="shared" si="7"/>
        <v>1.5299999999999947</v>
      </c>
      <c r="P65" s="46">
        <f t="shared" si="8"/>
        <v>0.75154814884346943</v>
      </c>
      <c r="Q65" s="45">
        <f t="shared" si="9"/>
        <v>1.9999999999999931E-2</v>
      </c>
      <c r="R65" s="45">
        <f t="shared" si="10"/>
        <v>1.5499999999999947</v>
      </c>
      <c r="S65" s="46">
        <f t="shared" si="11"/>
        <v>0.77154814884346934</v>
      </c>
    </row>
    <row r="66" spans="1:19" x14ac:dyDescent="0.25">
      <c r="D66">
        <v>0.5</v>
      </c>
      <c r="F66" s="67">
        <v>0.62083333333333335</v>
      </c>
      <c r="H66" s="67">
        <v>0.62291666666666667</v>
      </c>
      <c r="I66" s="44" t="str">
        <f t="shared" si="1"/>
        <v/>
      </c>
      <c r="J66" s="45">
        <f t="shared" si="2"/>
        <v>11.999999999999957</v>
      </c>
      <c r="K66" s="45">
        <f t="shared" si="3"/>
        <v>2.9999999999999893</v>
      </c>
      <c r="L66" s="45">
        <f t="shared" si="4"/>
        <v>4</v>
      </c>
      <c r="M66" s="54">
        <f t="shared" ca="1" si="5"/>
        <v>1259</v>
      </c>
      <c r="N66" s="45" t="str">
        <f t="shared" si="6"/>
        <v/>
      </c>
      <c r="O66" s="45">
        <f t="shared" si="7"/>
        <v>3.0599999999999894</v>
      </c>
      <c r="P66" s="46">
        <f t="shared" si="8"/>
        <v>1.5030962976869389</v>
      </c>
      <c r="Q66" s="45">
        <f t="shared" si="9"/>
        <v>1.4999999999999947</v>
      </c>
      <c r="R66" s="45">
        <f t="shared" si="10"/>
        <v>4.5599999999999845</v>
      </c>
      <c r="S66" s="46">
        <f t="shared" si="11"/>
        <v>3.0030962976869335</v>
      </c>
    </row>
    <row r="67" spans="1:19" x14ac:dyDescent="0.25">
      <c r="D67">
        <v>0.01</v>
      </c>
      <c r="F67" s="67">
        <v>0.62986111111111109</v>
      </c>
      <c r="H67" s="67">
        <v>0.63124999999999998</v>
      </c>
      <c r="I67" s="44" t="str">
        <f t="shared" ref="I67:I130" si="12">IF(OR(A68&lt;&gt;"",D68=""),H67+TIME(0,5,0),"")</f>
        <v/>
      </c>
      <c r="J67" s="45">
        <f t="shared" ref="J67:J130" si="13">IF(AND(OR(AND(A67&lt;&gt;"",A68=""),AND(A67="",A68="")),D68&lt;&gt;""),(H68-H67)*1440,"")</f>
        <v>4.9999999999999822</v>
      </c>
      <c r="K67" s="45">
        <f t="shared" ref="K67:K130" si="14">(H67-F67)*1440</f>
        <v>1.9999999999999929</v>
      </c>
      <c r="L67" s="45">
        <f t="shared" ref="L67:L130" si="15">IF(A67&lt;&gt;"",1,L66+1)</f>
        <v>5</v>
      </c>
      <c r="M67" s="54">
        <f t="shared" ref="M67:M130" ca="1" si="16">OFFSET(B67,-L67+1,0)</f>
        <v>1259</v>
      </c>
      <c r="N67" s="45" t="str">
        <f t="shared" ref="N67:N130" si="17">IF(I67&lt;&gt;"",(I67-VALUE(CONCATENATE(LEFT(M67,LEN(M67)-2),":",RIGHT(M67,2))))*1440,"")</f>
        <v/>
      </c>
      <c r="O67" s="45">
        <f t="shared" ref="O67:O130" si="18">IF(J67&lt;&gt;"",(D67+D68)*J67/2,D67*5/2)</f>
        <v>1.2749999999999955</v>
      </c>
      <c r="P67" s="46">
        <f t="shared" ref="P67:P130" si="19">IF(J67&lt;&gt;"",(D68-D67)*J67/LN((D68+0.000001)/(D67+0.000001)),-5*(D67-0.000001)/(LN(1/D67)-13.8155))</f>
        <v>0.62629012403622453</v>
      </c>
      <c r="Q67" s="45">
        <f t="shared" ref="Q67:Q130" si="20">(D67*K67)</f>
        <v>1.9999999999999931E-2</v>
      </c>
      <c r="R67" s="45">
        <f t="shared" ref="R67:R130" si="21">O67+Q67</f>
        <v>1.2949999999999955</v>
      </c>
      <c r="S67" s="46">
        <f t="shared" ref="S67:S130" si="22">P67+Q67</f>
        <v>0.64629012403622443</v>
      </c>
    </row>
    <row r="68" spans="1:19" x14ac:dyDescent="0.25">
      <c r="D68">
        <v>0.5</v>
      </c>
      <c r="F68" s="67">
        <v>0.6333333333333333</v>
      </c>
      <c r="H68" s="67">
        <v>0.63472222222222219</v>
      </c>
      <c r="I68" s="44" t="str">
        <f t="shared" si="12"/>
        <v/>
      </c>
      <c r="J68" s="45">
        <f t="shared" si="13"/>
        <v>14.999999999999947</v>
      </c>
      <c r="K68" s="45">
        <f t="shared" si="14"/>
        <v>1.9999999999999929</v>
      </c>
      <c r="L68" s="45">
        <f t="shared" si="15"/>
        <v>6</v>
      </c>
      <c r="M68" s="54">
        <f t="shared" ca="1" si="16"/>
        <v>1259</v>
      </c>
      <c r="N68" s="45" t="str">
        <f t="shared" si="17"/>
        <v/>
      </c>
      <c r="O68" s="45">
        <f t="shared" si="18"/>
        <v>3.8249999999999864</v>
      </c>
      <c r="P68" s="46">
        <f t="shared" si="19"/>
        <v>1.8788703721086737</v>
      </c>
      <c r="Q68" s="45">
        <f t="shared" si="20"/>
        <v>0.99999999999999645</v>
      </c>
      <c r="R68" s="45">
        <f t="shared" si="21"/>
        <v>4.8249999999999833</v>
      </c>
      <c r="S68" s="46">
        <f t="shared" si="22"/>
        <v>2.8788703721086701</v>
      </c>
    </row>
    <row r="69" spans="1:19" x14ac:dyDescent="0.25">
      <c r="D69">
        <v>0.01</v>
      </c>
      <c r="F69" s="67">
        <v>0.64374999999999993</v>
      </c>
      <c r="H69" s="67">
        <v>0.64513888888888882</v>
      </c>
      <c r="I69" s="44" t="str">
        <f t="shared" si="12"/>
        <v/>
      </c>
      <c r="J69" s="45">
        <f t="shared" si="13"/>
        <v>6.0000000000001386</v>
      </c>
      <c r="K69" s="45">
        <f t="shared" si="14"/>
        <v>1.9999999999999929</v>
      </c>
      <c r="L69" s="45">
        <f t="shared" si="15"/>
        <v>7</v>
      </c>
      <c r="M69" s="54">
        <f t="shared" ca="1" si="16"/>
        <v>1259</v>
      </c>
      <c r="N69" s="45" t="str">
        <f t="shared" si="17"/>
        <v/>
      </c>
      <c r="O69" s="45">
        <f t="shared" si="18"/>
        <v>1.5300000000000353</v>
      </c>
      <c r="P69" s="46">
        <f t="shared" si="19"/>
        <v>0.75154814884348953</v>
      </c>
      <c r="Q69" s="45">
        <f t="shared" si="20"/>
        <v>1.9999999999999931E-2</v>
      </c>
      <c r="R69" s="45">
        <f t="shared" si="21"/>
        <v>1.5500000000000353</v>
      </c>
      <c r="S69" s="46">
        <f t="shared" si="22"/>
        <v>0.77154814884348943</v>
      </c>
    </row>
    <row r="70" spans="1:19" x14ac:dyDescent="0.25">
      <c r="D70">
        <v>0.5</v>
      </c>
      <c r="F70" s="67">
        <v>0.64722222222222225</v>
      </c>
      <c r="H70" s="67">
        <v>0.64930555555555558</v>
      </c>
      <c r="I70" s="44" t="str">
        <f t="shared" si="12"/>
        <v/>
      </c>
      <c r="J70" s="45">
        <f t="shared" si="13"/>
        <v>12.999999999999954</v>
      </c>
      <c r="K70" s="45">
        <f t="shared" si="14"/>
        <v>2.9999999999999893</v>
      </c>
      <c r="L70" s="45">
        <f t="shared" si="15"/>
        <v>8</v>
      </c>
      <c r="M70" s="54">
        <f t="shared" ca="1" si="16"/>
        <v>1259</v>
      </c>
      <c r="N70" s="45" t="str">
        <f t="shared" si="17"/>
        <v/>
      </c>
      <c r="O70" s="45">
        <f t="shared" si="18"/>
        <v>3.3149999999999884</v>
      </c>
      <c r="P70" s="46">
        <f t="shared" si="19"/>
        <v>1.6283543224941837</v>
      </c>
      <c r="Q70" s="45">
        <f t="shared" si="20"/>
        <v>1.4999999999999947</v>
      </c>
      <c r="R70" s="45">
        <f t="shared" si="21"/>
        <v>4.8149999999999835</v>
      </c>
      <c r="S70" s="46">
        <f t="shared" si="22"/>
        <v>3.1283543224941783</v>
      </c>
    </row>
    <row r="71" spans="1:19" x14ac:dyDescent="0.25">
      <c r="D71">
        <v>0.01</v>
      </c>
      <c r="F71" s="67">
        <v>0.65694444444444444</v>
      </c>
      <c r="H71" s="67">
        <v>0.65833333333333333</v>
      </c>
      <c r="I71" s="44" t="str">
        <f t="shared" si="12"/>
        <v/>
      </c>
      <c r="J71" s="45">
        <f t="shared" si="13"/>
        <v>5.9999999999999787</v>
      </c>
      <c r="K71" s="45">
        <f t="shared" si="14"/>
        <v>1.9999999999999929</v>
      </c>
      <c r="L71" s="45">
        <f t="shared" si="15"/>
        <v>9</v>
      </c>
      <c r="M71" s="54">
        <f t="shared" ca="1" si="16"/>
        <v>1259</v>
      </c>
      <c r="N71" s="45" t="str">
        <f t="shared" si="17"/>
        <v/>
      </c>
      <c r="O71" s="45">
        <f t="shared" si="18"/>
        <v>1.5299999999999947</v>
      </c>
      <c r="P71" s="46">
        <f t="shared" si="19"/>
        <v>0.75154814884346943</v>
      </c>
      <c r="Q71" s="45">
        <f t="shared" si="20"/>
        <v>1.9999999999999931E-2</v>
      </c>
      <c r="R71" s="45">
        <f t="shared" si="21"/>
        <v>1.5499999999999947</v>
      </c>
      <c r="S71" s="46">
        <f t="shared" si="22"/>
        <v>0.77154814884346934</v>
      </c>
    </row>
    <row r="72" spans="1:19" x14ac:dyDescent="0.25">
      <c r="D72">
        <v>0.5</v>
      </c>
      <c r="F72" s="67">
        <v>0.66041666666666665</v>
      </c>
      <c r="H72" s="67">
        <v>0.66249999999999998</v>
      </c>
      <c r="I72" s="44" t="str">
        <f t="shared" si="12"/>
        <v/>
      </c>
      <c r="J72" s="45">
        <f t="shared" si="13"/>
        <v>9.0000000000001279</v>
      </c>
      <c r="K72" s="45">
        <f t="shared" si="14"/>
        <v>2.9999999999999893</v>
      </c>
      <c r="L72" s="45">
        <f t="shared" si="15"/>
        <v>10</v>
      </c>
      <c r="M72" s="54">
        <f t="shared" ca="1" si="16"/>
        <v>1259</v>
      </c>
      <c r="N72" s="45" t="str">
        <f t="shared" si="17"/>
        <v/>
      </c>
      <c r="O72" s="45">
        <f t="shared" si="18"/>
        <v>2.7000000000000384</v>
      </c>
      <c r="P72" s="46">
        <f t="shared" si="19"/>
        <v>2.236816882847696</v>
      </c>
      <c r="Q72" s="45">
        <f t="shared" si="20"/>
        <v>1.4999999999999947</v>
      </c>
      <c r="R72" s="45">
        <f t="shared" si="21"/>
        <v>4.200000000000033</v>
      </c>
      <c r="S72" s="46">
        <f t="shared" si="22"/>
        <v>3.7368168828476906</v>
      </c>
    </row>
    <row r="73" spans="1:19" x14ac:dyDescent="0.25">
      <c r="D73">
        <v>0.1</v>
      </c>
      <c r="F73" s="67">
        <v>0.6645833333333333</v>
      </c>
      <c r="H73" s="67">
        <v>0.66875000000000007</v>
      </c>
      <c r="I73" s="44">
        <f t="shared" si="12"/>
        <v>0.67222222222222228</v>
      </c>
      <c r="J73" s="45" t="str">
        <f t="shared" si="13"/>
        <v/>
      </c>
      <c r="K73" s="45">
        <f t="shared" si="14"/>
        <v>6.0000000000001386</v>
      </c>
      <c r="L73" s="45">
        <f t="shared" si="15"/>
        <v>11</v>
      </c>
      <c r="M73" s="54">
        <f t="shared" ca="1" si="16"/>
        <v>1259</v>
      </c>
      <c r="N73" s="45">
        <f t="shared" ca="1" si="17"/>
        <v>189.00000000000011</v>
      </c>
      <c r="O73" s="45">
        <f t="shared" si="18"/>
        <v>0.25</v>
      </c>
      <c r="P73" s="46">
        <f t="shared" si="19"/>
        <v>4.342905372259271E-2</v>
      </c>
      <c r="Q73" s="45">
        <f t="shared" si="20"/>
        <v>0.60000000000001386</v>
      </c>
      <c r="R73" s="45">
        <f t="shared" si="21"/>
        <v>0.85000000000001386</v>
      </c>
      <c r="S73" s="46">
        <f t="shared" si="22"/>
        <v>0.64342905372260661</v>
      </c>
    </row>
    <row r="74" spans="1:19" x14ac:dyDescent="0.25">
      <c r="A74" s="77">
        <v>34984</v>
      </c>
      <c r="B74" s="71">
        <v>1309</v>
      </c>
      <c r="D74">
        <v>0.01</v>
      </c>
      <c r="F74" s="67">
        <v>0.5805555555555556</v>
      </c>
      <c r="H74" s="67">
        <v>0.5854166666666667</v>
      </c>
      <c r="I74" s="44" t="str">
        <f t="shared" si="12"/>
        <v/>
      </c>
      <c r="J74" s="45">
        <f t="shared" si="13"/>
        <v>11.999999999999957</v>
      </c>
      <c r="K74" s="45">
        <f t="shared" si="14"/>
        <v>6.9999999999999751</v>
      </c>
      <c r="L74" s="45">
        <f t="shared" si="15"/>
        <v>1</v>
      </c>
      <c r="M74" s="54">
        <f t="shared" ca="1" si="16"/>
        <v>1309</v>
      </c>
      <c r="N74" s="45" t="str">
        <f t="shared" si="17"/>
        <v/>
      </c>
      <c r="O74" s="45">
        <f t="shared" si="18"/>
        <v>0.6599999999999977</v>
      </c>
      <c r="P74" s="46">
        <f t="shared" si="19"/>
        <v>0.4690563732207339</v>
      </c>
      <c r="Q74" s="45">
        <f t="shared" si="20"/>
        <v>6.9999999999999757E-2</v>
      </c>
      <c r="R74" s="45">
        <f t="shared" si="21"/>
        <v>0.72999999999999743</v>
      </c>
      <c r="S74" s="46">
        <f t="shared" si="22"/>
        <v>0.53905637322073363</v>
      </c>
    </row>
    <row r="75" spans="1:19" x14ac:dyDescent="0.25">
      <c r="D75">
        <v>0.1</v>
      </c>
      <c r="F75" s="67">
        <v>0.59027777777777779</v>
      </c>
      <c r="H75" s="67">
        <v>0.59375</v>
      </c>
      <c r="I75" s="44" t="str">
        <f t="shared" si="12"/>
        <v/>
      </c>
      <c r="J75" s="45">
        <f t="shared" si="13"/>
        <v>14.999999999999947</v>
      </c>
      <c r="K75" s="45">
        <f t="shared" si="14"/>
        <v>4.9999999999999822</v>
      </c>
      <c r="L75" s="45">
        <f t="shared" si="15"/>
        <v>2</v>
      </c>
      <c r="M75" s="54">
        <f t="shared" ca="1" si="16"/>
        <v>1309</v>
      </c>
      <c r="N75" s="45" t="str">
        <f t="shared" si="17"/>
        <v/>
      </c>
      <c r="O75" s="45">
        <f t="shared" si="18"/>
        <v>1.1249999999999962</v>
      </c>
      <c r="P75" s="46">
        <f t="shared" si="19"/>
        <v>1.0820368909251308</v>
      </c>
      <c r="Q75" s="45">
        <f t="shared" si="20"/>
        <v>0.49999999999999822</v>
      </c>
      <c r="R75" s="45">
        <f t="shared" si="21"/>
        <v>1.6249999999999944</v>
      </c>
      <c r="S75" s="46">
        <f t="shared" si="22"/>
        <v>1.582036890925129</v>
      </c>
    </row>
    <row r="76" spans="1:19" x14ac:dyDescent="0.25">
      <c r="D76">
        <v>0.05</v>
      </c>
      <c r="F76" s="67">
        <v>0.59652777777777777</v>
      </c>
      <c r="H76" s="67">
        <v>0.60416666666666663</v>
      </c>
      <c r="I76" s="44" t="str">
        <f t="shared" si="12"/>
        <v/>
      </c>
      <c r="J76" s="45">
        <f t="shared" si="13"/>
        <v>30.000000000000053</v>
      </c>
      <c r="K76" s="45">
        <f t="shared" si="14"/>
        <v>10.999999999999961</v>
      </c>
      <c r="L76" s="45">
        <f t="shared" si="15"/>
        <v>3</v>
      </c>
      <c r="M76" s="54">
        <f t="shared" ca="1" si="16"/>
        <v>1309</v>
      </c>
      <c r="N76" s="45" t="str">
        <f t="shared" si="17"/>
        <v/>
      </c>
      <c r="O76" s="45">
        <f t="shared" si="18"/>
        <v>0.90000000000000169</v>
      </c>
      <c r="P76" s="46">
        <f t="shared" si="19"/>
        <v>0.74563898257176453</v>
      </c>
      <c r="Q76" s="45">
        <f t="shared" si="20"/>
        <v>0.54999999999999805</v>
      </c>
      <c r="R76" s="45">
        <f t="shared" si="21"/>
        <v>1.4499999999999997</v>
      </c>
      <c r="S76" s="46">
        <f t="shared" si="22"/>
        <v>1.2956389825717625</v>
      </c>
    </row>
    <row r="77" spans="1:19" x14ac:dyDescent="0.25">
      <c r="D77">
        <v>0.01</v>
      </c>
      <c r="F77" s="67">
        <v>0.6069444444444444</v>
      </c>
      <c r="H77" s="67">
        <v>0.625</v>
      </c>
      <c r="I77" s="44" t="str">
        <f t="shared" si="12"/>
        <v/>
      </c>
      <c r="J77" s="45">
        <f t="shared" si="13"/>
        <v>3.9999999999999858</v>
      </c>
      <c r="K77" s="45">
        <f t="shared" si="14"/>
        <v>26.000000000000068</v>
      </c>
      <c r="L77" s="45">
        <f t="shared" si="15"/>
        <v>4</v>
      </c>
      <c r="M77" s="54">
        <f t="shared" ca="1" si="16"/>
        <v>1309</v>
      </c>
      <c r="N77" s="45" t="str">
        <f t="shared" si="17"/>
        <v/>
      </c>
      <c r="O77" s="45">
        <f t="shared" si="18"/>
        <v>1.0199999999999965</v>
      </c>
      <c r="P77" s="46">
        <f t="shared" si="19"/>
        <v>0.50103209922897962</v>
      </c>
      <c r="Q77" s="45">
        <f t="shared" si="20"/>
        <v>0.26000000000000068</v>
      </c>
      <c r="R77" s="45">
        <f t="shared" si="21"/>
        <v>1.2799999999999971</v>
      </c>
      <c r="S77" s="46">
        <f t="shared" si="22"/>
        <v>0.7610320992289803</v>
      </c>
    </row>
    <row r="78" spans="1:19" x14ac:dyDescent="0.25">
      <c r="D78">
        <v>0.5</v>
      </c>
      <c r="F78" s="67">
        <v>0.62638888888888888</v>
      </c>
      <c r="H78" s="67">
        <v>0.62777777777777777</v>
      </c>
      <c r="I78" s="44" t="str">
        <f t="shared" si="12"/>
        <v/>
      </c>
      <c r="J78" s="45">
        <f t="shared" si="13"/>
        <v>7.9999999999999716</v>
      </c>
      <c r="K78" s="45">
        <f t="shared" si="14"/>
        <v>1.9999999999999929</v>
      </c>
      <c r="L78" s="45">
        <f t="shared" si="15"/>
        <v>5</v>
      </c>
      <c r="M78" s="54">
        <f t="shared" ca="1" si="16"/>
        <v>1309</v>
      </c>
      <c r="N78" s="45" t="str">
        <f t="shared" si="17"/>
        <v/>
      </c>
      <c r="O78" s="45">
        <f t="shared" si="18"/>
        <v>2.0399999999999929</v>
      </c>
      <c r="P78" s="46">
        <f t="shared" si="19"/>
        <v>1.0020641984579592</v>
      </c>
      <c r="Q78" s="45">
        <f t="shared" si="20"/>
        <v>0.99999999999999645</v>
      </c>
      <c r="R78" s="45">
        <f t="shared" si="21"/>
        <v>3.0399999999999894</v>
      </c>
      <c r="S78" s="46">
        <f t="shared" si="22"/>
        <v>2.0020641984579557</v>
      </c>
    </row>
    <row r="79" spans="1:19" x14ac:dyDescent="0.25">
      <c r="D79">
        <v>0.01</v>
      </c>
      <c r="F79" s="67">
        <v>0.63124999999999998</v>
      </c>
      <c r="H79" s="67">
        <v>0.6333333333333333</v>
      </c>
      <c r="I79" s="44" t="str">
        <f t="shared" si="12"/>
        <v/>
      </c>
      <c r="J79" s="45">
        <f t="shared" si="13"/>
        <v>4.0000000000001457</v>
      </c>
      <c r="K79" s="45">
        <f t="shared" si="14"/>
        <v>2.9999999999999893</v>
      </c>
      <c r="L79" s="45">
        <f t="shared" si="15"/>
        <v>6</v>
      </c>
      <c r="M79" s="54">
        <f t="shared" ca="1" si="16"/>
        <v>1309</v>
      </c>
      <c r="N79" s="45" t="str">
        <f t="shared" si="17"/>
        <v/>
      </c>
      <c r="O79" s="45">
        <f t="shared" si="18"/>
        <v>1.0200000000000371</v>
      </c>
      <c r="P79" s="46">
        <f t="shared" si="19"/>
        <v>0.50103209922899961</v>
      </c>
      <c r="Q79" s="45">
        <f t="shared" si="20"/>
        <v>2.9999999999999895E-2</v>
      </c>
      <c r="R79" s="45">
        <f t="shared" si="21"/>
        <v>1.0500000000000369</v>
      </c>
      <c r="S79" s="46">
        <f t="shared" si="22"/>
        <v>0.53103209922899952</v>
      </c>
    </row>
    <row r="80" spans="1:19" x14ac:dyDescent="0.25">
      <c r="D80">
        <v>0.5</v>
      </c>
      <c r="F80" s="67">
        <v>0.63472222222222219</v>
      </c>
      <c r="H80" s="67">
        <v>0.63611111111111118</v>
      </c>
      <c r="I80" s="44" t="str">
        <f t="shared" si="12"/>
        <v/>
      </c>
      <c r="J80" s="45">
        <f t="shared" si="13"/>
        <v>11.999999999999957</v>
      </c>
      <c r="K80" s="45">
        <f t="shared" si="14"/>
        <v>2.0000000000001528</v>
      </c>
      <c r="L80" s="45">
        <f t="shared" si="15"/>
        <v>7</v>
      </c>
      <c r="M80" s="54">
        <f t="shared" ca="1" si="16"/>
        <v>1309</v>
      </c>
      <c r="N80" s="45" t="str">
        <f t="shared" si="17"/>
        <v/>
      </c>
      <c r="O80" s="45">
        <f t="shared" si="18"/>
        <v>3.0599999999999894</v>
      </c>
      <c r="P80" s="46">
        <f t="shared" si="19"/>
        <v>1.5030962976869389</v>
      </c>
      <c r="Q80" s="45">
        <f t="shared" si="20"/>
        <v>1.0000000000000764</v>
      </c>
      <c r="R80" s="45">
        <f t="shared" si="21"/>
        <v>4.0600000000000662</v>
      </c>
      <c r="S80" s="46">
        <f t="shared" si="22"/>
        <v>2.5030962976870152</v>
      </c>
    </row>
    <row r="81" spans="1:19" x14ac:dyDescent="0.25">
      <c r="D81">
        <v>0.01</v>
      </c>
      <c r="F81" s="67">
        <v>0.6430555555555556</v>
      </c>
      <c r="H81" s="67">
        <v>0.64444444444444449</v>
      </c>
      <c r="I81" s="44" t="str">
        <f t="shared" si="12"/>
        <v/>
      </c>
      <c r="J81" s="45">
        <f t="shared" si="13"/>
        <v>2.9999999999999893</v>
      </c>
      <c r="K81" s="45">
        <f t="shared" si="14"/>
        <v>1.9999999999999929</v>
      </c>
      <c r="L81" s="45">
        <f t="shared" si="15"/>
        <v>8</v>
      </c>
      <c r="M81" s="54">
        <f t="shared" ca="1" si="16"/>
        <v>1309</v>
      </c>
      <c r="N81" s="45" t="str">
        <f t="shared" si="17"/>
        <v/>
      </c>
      <c r="O81" s="45">
        <f t="shared" si="18"/>
        <v>0.76499999999999735</v>
      </c>
      <c r="P81" s="46">
        <f t="shared" si="19"/>
        <v>0.37577407442173472</v>
      </c>
      <c r="Q81" s="45">
        <f t="shared" si="20"/>
        <v>1.9999999999999931E-2</v>
      </c>
      <c r="R81" s="45">
        <f t="shared" si="21"/>
        <v>0.78499999999999726</v>
      </c>
      <c r="S81" s="46">
        <f t="shared" si="22"/>
        <v>0.39577407442173462</v>
      </c>
    </row>
    <row r="82" spans="1:19" x14ac:dyDescent="0.25">
      <c r="D82">
        <v>0.5</v>
      </c>
      <c r="F82" s="67">
        <v>0.64583333333333337</v>
      </c>
      <c r="H82" s="67">
        <v>0.64652777777777781</v>
      </c>
      <c r="I82" s="44" t="str">
        <f t="shared" si="12"/>
        <v/>
      </c>
      <c r="J82" s="45">
        <f t="shared" si="13"/>
        <v>11.999999999999957</v>
      </c>
      <c r="K82" s="45">
        <f t="shared" si="14"/>
        <v>0.99999999999999645</v>
      </c>
      <c r="L82" s="45">
        <f t="shared" si="15"/>
        <v>9</v>
      </c>
      <c r="M82" s="54">
        <f t="shared" ca="1" si="16"/>
        <v>1309</v>
      </c>
      <c r="N82" s="45" t="str">
        <f t="shared" si="17"/>
        <v/>
      </c>
      <c r="O82" s="45">
        <f t="shared" si="18"/>
        <v>3.0599999999999894</v>
      </c>
      <c r="P82" s="46">
        <f t="shared" si="19"/>
        <v>1.5030962976869389</v>
      </c>
      <c r="Q82" s="45">
        <f t="shared" si="20"/>
        <v>0.49999999999999822</v>
      </c>
      <c r="R82" s="45">
        <f t="shared" si="21"/>
        <v>3.5599999999999876</v>
      </c>
      <c r="S82" s="46">
        <f t="shared" si="22"/>
        <v>2.0030962976869371</v>
      </c>
    </row>
    <row r="83" spans="1:19" x14ac:dyDescent="0.25">
      <c r="D83">
        <v>0.01</v>
      </c>
      <c r="F83" s="67">
        <v>0.65347222222222223</v>
      </c>
      <c r="H83" s="67">
        <v>0.65486111111111112</v>
      </c>
      <c r="I83" s="44" t="str">
        <f t="shared" si="12"/>
        <v/>
      </c>
      <c r="J83" s="45">
        <f t="shared" si="13"/>
        <v>2.9999999999999893</v>
      </c>
      <c r="K83" s="45">
        <f t="shared" si="14"/>
        <v>1.9999999999999929</v>
      </c>
      <c r="L83" s="45">
        <f t="shared" si="15"/>
        <v>10</v>
      </c>
      <c r="M83" s="54">
        <f t="shared" ca="1" si="16"/>
        <v>1309</v>
      </c>
      <c r="N83" s="45" t="str">
        <f t="shared" si="17"/>
        <v/>
      </c>
      <c r="O83" s="45">
        <f t="shared" si="18"/>
        <v>0.76499999999999735</v>
      </c>
      <c r="P83" s="46">
        <f t="shared" si="19"/>
        <v>0.37577407442173472</v>
      </c>
      <c r="Q83" s="45">
        <f t="shared" si="20"/>
        <v>1.9999999999999931E-2</v>
      </c>
      <c r="R83" s="45">
        <f t="shared" si="21"/>
        <v>0.78499999999999726</v>
      </c>
      <c r="S83" s="46">
        <f t="shared" si="22"/>
        <v>0.39577407442173462</v>
      </c>
    </row>
    <row r="84" spans="1:19" x14ac:dyDescent="0.25">
      <c r="D84">
        <v>0.5</v>
      </c>
      <c r="F84" s="67">
        <v>0.65625</v>
      </c>
      <c r="H84" s="67">
        <v>0.65694444444444444</v>
      </c>
      <c r="I84" s="44" t="str">
        <f t="shared" si="12"/>
        <v/>
      </c>
      <c r="J84" s="45">
        <f t="shared" si="13"/>
        <v>9.9999999999999645</v>
      </c>
      <c r="K84" s="45">
        <f t="shared" si="14"/>
        <v>0.99999999999999645</v>
      </c>
      <c r="L84" s="45">
        <f t="shared" si="15"/>
        <v>11</v>
      </c>
      <c r="M84" s="54">
        <f t="shared" ca="1" si="16"/>
        <v>1309</v>
      </c>
      <c r="N84" s="45" t="str">
        <f t="shared" si="17"/>
        <v/>
      </c>
      <c r="O84" s="45">
        <f t="shared" si="18"/>
        <v>2.5499999999999909</v>
      </c>
      <c r="P84" s="46">
        <f t="shared" si="19"/>
        <v>1.2525802480724491</v>
      </c>
      <c r="Q84" s="45">
        <f t="shared" si="20"/>
        <v>0.49999999999999822</v>
      </c>
      <c r="R84" s="45">
        <f t="shared" si="21"/>
        <v>3.0499999999999892</v>
      </c>
      <c r="S84" s="46">
        <f t="shared" si="22"/>
        <v>1.7525802480724473</v>
      </c>
    </row>
    <row r="85" spans="1:19" x14ac:dyDescent="0.25">
      <c r="D85">
        <v>0.01</v>
      </c>
      <c r="F85" s="67">
        <v>0.66180555555555554</v>
      </c>
      <c r="H85" s="67">
        <v>0.66388888888888886</v>
      </c>
      <c r="I85" s="44" t="str">
        <f t="shared" si="12"/>
        <v/>
      </c>
      <c r="J85" s="45">
        <f t="shared" si="13"/>
        <v>2.9999999999999893</v>
      </c>
      <c r="K85" s="45">
        <f t="shared" si="14"/>
        <v>2.9999999999999893</v>
      </c>
      <c r="L85" s="45">
        <f t="shared" si="15"/>
        <v>12</v>
      </c>
      <c r="M85" s="54">
        <f t="shared" ca="1" si="16"/>
        <v>1309</v>
      </c>
      <c r="N85" s="45" t="str">
        <f t="shared" si="17"/>
        <v/>
      </c>
      <c r="O85" s="45">
        <f t="shared" si="18"/>
        <v>0.76499999999999735</v>
      </c>
      <c r="P85" s="46">
        <f t="shared" si="19"/>
        <v>0.37577407442173472</v>
      </c>
      <c r="Q85" s="45">
        <f t="shared" si="20"/>
        <v>2.9999999999999895E-2</v>
      </c>
      <c r="R85" s="45">
        <f t="shared" si="21"/>
        <v>0.79499999999999726</v>
      </c>
      <c r="S85" s="46">
        <f t="shared" si="22"/>
        <v>0.40577407442173463</v>
      </c>
    </row>
    <row r="86" spans="1:19" x14ac:dyDescent="0.25">
      <c r="D86">
        <v>0.5</v>
      </c>
      <c r="F86" s="67">
        <v>0.66527777777777775</v>
      </c>
      <c r="H86" s="67">
        <v>0.66597222222222219</v>
      </c>
      <c r="I86" s="44">
        <f t="shared" si="12"/>
        <v>0.6694444444444444</v>
      </c>
      <c r="J86" s="45" t="str">
        <f t="shared" si="13"/>
        <v/>
      </c>
      <c r="K86" s="45">
        <f t="shared" si="14"/>
        <v>0.99999999999999645</v>
      </c>
      <c r="L86" s="45">
        <f t="shared" si="15"/>
        <v>13</v>
      </c>
      <c r="M86" s="54">
        <f t="shared" ca="1" si="16"/>
        <v>1309</v>
      </c>
      <c r="N86" s="45">
        <f t="shared" ca="1" si="17"/>
        <v>174.99999999999986</v>
      </c>
      <c r="O86" s="45">
        <f t="shared" si="18"/>
        <v>1.25</v>
      </c>
      <c r="P86" s="46">
        <f t="shared" si="19"/>
        <v>0.19051423432971509</v>
      </c>
      <c r="Q86" s="45">
        <f t="shared" si="20"/>
        <v>0.49999999999999822</v>
      </c>
      <c r="R86" s="45">
        <f t="shared" si="21"/>
        <v>1.7499999999999982</v>
      </c>
      <c r="S86" s="46">
        <f t="shared" si="22"/>
        <v>0.69051423432971326</v>
      </c>
    </row>
    <row r="87" spans="1:19" x14ac:dyDescent="0.25">
      <c r="A87" s="77">
        <v>34985</v>
      </c>
      <c r="B87" s="71">
        <v>1342</v>
      </c>
      <c r="C87" s="66"/>
      <c r="D87">
        <v>0.01</v>
      </c>
      <c r="F87" s="67">
        <v>0.60972222222222217</v>
      </c>
      <c r="H87" s="67">
        <v>0.61319444444444449</v>
      </c>
      <c r="I87" s="44" t="str">
        <f t="shared" si="12"/>
        <v/>
      </c>
      <c r="J87" s="45">
        <f t="shared" si="13"/>
        <v>74.999999999999886</v>
      </c>
      <c r="K87" s="45">
        <f t="shared" si="14"/>
        <v>5.0000000000001421</v>
      </c>
      <c r="L87" s="45">
        <f t="shared" si="15"/>
        <v>1</v>
      </c>
      <c r="M87" s="54">
        <f t="shared" ca="1" si="16"/>
        <v>1342</v>
      </c>
      <c r="N87" s="45" t="str">
        <f t="shared" si="17"/>
        <v/>
      </c>
      <c r="O87" s="45">
        <f t="shared" si="18"/>
        <v>4.1249999999999938</v>
      </c>
      <c r="P87" s="46">
        <f t="shared" si="19"/>
        <v>2.9316023326295926</v>
      </c>
      <c r="Q87" s="45">
        <f t="shared" si="20"/>
        <v>5.0000000000001425E-2</v>
      </c>
      <c r="R87" s="45">
        <f t="shared" si="21"/>
        <v>4.1749999999999954</v>
      </c>
      <c r="S87" s="46">
        <f t="shared" si="22"/>
        <v>2.9816023326295942</v>
      </c>
    </row>
    <row r="88" spans="1:19" x14ac:dyDescent="0.25">
      <c r="D88">
        <v>0.1</v>
      </c>
      <c r="F88" s="67">
        <v>0.62430555555555556</v>
      </c>
      <c r="H88" s="67">
        <v>0.66527777777777775</v>
      </c>
      <c r="I88" s="44">
        <f t="shared" si="12"/>
        <v>0.66874999999999996</v>
      </c>
      <c r="J88" s="45" t="str">
        <f t="shared" si="13"/>
        <v/>
      </c>
      <c r="K88" s="45">
        <f t="shared" si="14"/>
        <v>58.99999999999995</v>
      </c>
      <c r="L88" s="45">
        <f t="shared" si="15"/>
        <v>2</v>
      </c>
      <c r="M88" s="54">
        <f t="shared" ca="1" si="16"/>
        <v>1342</v>
      </c>
      <c r="N88" s="45">
        <f t="shared" ca="1" si="17"/>
        <v>140.99999999999997</v>
      </c>
      <c r="O88" s="45">
        <f t="shared" si="18"/>
        <v>0.25</v>
      </c>
      <c r="P88" s="46">
        <f t="shared" si="19"/>
        <v>4.342905372259271E-2</v>
      </c>
      <c r="Q88" s="45">
        <f t="shared" si="20"/>
        <v>5.899999999999995</v>
      </c>
      <c r="R88" s="45">
        <f t="shared" si="21"/>
        <v>6.149999999999995</v>
      </c>
      <c r="S88" s="46">
        <f t="shared" si="22"/>
        <v>5.9434290537225873</v>
      </c>
    </row>
    <row r="89" spans="1:19" x14ac:dyDescent="0.25">
      <c r="A89" s="77">
        <v>34989</v>
      </c>
      <c r="B89" s="71">
        <v>942</v>
      </c>
      <c r="C89" s="66"/>
      <c r="D89">
        <v>0.01</v>
      </c>
      <c r="F89" s="67">
        <v>0.4368055555555555</v>
      </c>
      <c r="H89" s="67">
        <v>0.44027777777777777</v>
      </c>
      <c r="I89" s="44" t="str">
        <f t="shared" si="12"/>
        <v/>
      </c>
      <c r="J89" s="45">
        <f t="shared" si="13"/>
        <v>15.000000000000027</v>
      </c>
      <c r="K89" s="45">
        <f t="shared" si="14"/>
        <v>5.0000000000000622</v>
      </c>
      <c r="L89" s="45">
        <f t="shared" si="15"/>
        <v>1</v>
      </c>
      <c r="M89" s="54">
        <f t="shared" ca="1" si="16"/>
        <v>942</v>
      </c>
      <c r="N89" s="45" t="str">
        <f t="shared" si="17"/>
        <v/>
      </c>
      <c r="O89" s="45">
        <f t="shared" si="18"/>
        <v>15.075000000000026</v>
      </c>
      <c r="P89" s="46">
        <f t="shared" si="19"/>
        <v>5.6339698977462103</v>
      </c>
      <c r="Q89" s="45">
        <f t="shared" si="20"/>
        <v>5.000000000000062E-2</v>
      </c>
      <c r="R89" s="45">
        <f t="shared" si="21"/>
        <v>15.125000000000027</v>
      </c>
      <c r="S89" s="46">
        <f t="shared" si="22"/>
        <v>5.683969897746211</v>
      </c>
    </row>
    <row r="90" spans="1:19" x14ac:dyDescent="0.25">
      <c r="D90">
        <v>2</v>
      </c>
      <c r="F90" s="67">
        <v>0.44861111111111113</v>
      </c>
      <c r="H90" s="67">
        <v>0.45069444444444445</v>
      </c>
      <c r="I90" s="44" t="str">
        <f t="shared" si="12"/>
        <v/>
      </c>
      <c r="J90" s="45">
        <f t="shared" si="13"/>
        <v>12.000000000000037</v>
      </c>
      <c r="K90" s="45">
        <f t="shared" si="14"/>
        <v>2.9999999999999893</v>
      </c>
      <c r="L90" s="45">
        <f t="shared" si="15"/>
        <v>2</v>
      </c>
      <c r="M90" s="54">
        <f t="shared" ca="1" si="16"/>
        <v>942</v>
      </c>
      <c r="N90" s="45" t="str">
        <f t="shared" si="17"/>
        <v/>
      </c>
      <c r="O90" s="45">
        <f t="shared" si="18"/>
        <v>16.80000000000005</v>
      </c>
      <c r="P90" s="46">
        <f t="shared" si="19"/>
        <v>15.715548881737586</v>
      </c>
      <c r="Q90" s="45">
        <f t="shared" si="20"/>
        <v>5.9999999999999787</v>
      </c>
      <c r="R90" s="45">
        <f t="shared" si="21"/>
        <v>22.800000000000029</v>
      </c>
      <c r="S90" s="46">
        <f t="shared" si="22"/>
        <v>21.715548881737565</v>
      </c>
    </row>
    <row r="91" spans="1:19" x14ac:dyDescent="0.25">
      <c r="D91">
        <v>0.8</v>
      </c>
      <c r="F91" s="67">
        <v>0.45624999999999999</v>
      </c>
      <c r="H91" s="67">
        <v>0.45902777777777781</v>
      </c>
      <c r="I91" s="44">
        <f t="shared" si="12"/>
        <v>0.46250000000000002</v>
      </c>
      <c r="J91" s="45" t="str">
        <f t="shared" si="13"/>
        <v/>
      </c>
      <c r="K91" s="45">
        <f t="shared" si="14"/>
        <v>4.0000000000000657</v>
      </c>
      <c r="L91" s="45">
        <f t="shared" si="15"/>
        <v>3</v>
      </c>
      <c r="M91" s="54">
        <f t="shared" ca="1" si="16"/>
        <v>942</v>
      </c>
      <c r="N91" s="45">
        <f t="shared" ca="1" si="17"/>
        <v>84.000000000000099</v>
      </c>
      <c r="O91" s="45">
        <f t="shared" si="18"/>
        <v>2</v>
      </c>
      <c r="P91" s="46">
        <f t="shared" si="19"/>
        <v>0.29428267387637186</v>
      </c>
      <c r="Q91" s="45">
        <f t="shared" si="20"/>
        <v>3.2000000000000526</v>
      </c>
      <c r="R91" s="45">
        <f t="shared" si="21"/>
        <v>5.2000000000000526</v>
      </c>
      <c r="S91" s="46">
        <f t="shared" si="22"/>
        <v>3.4942826738764245</v>
      </c>
    </row>
    <row r="92" spans="1:19" x14ac:dyDescent="0.25">
      <c r="A92" s="77">
        <v>34989</v>
      </c>
      <c r="B92" s="71">
        <v>1237</v>
      </c>
      <c r="C92" s="66"/>
      <c r="D92">
        <v>8.0000000000000002E-3</v>
      </c>
      <c r="F92" s="67">
        <v>0.56527777777777777</v>
      </c>
      <c r="H92" s="67">
        <v>0.56736111111111109</v>
      </c>
      <c r="I92" s="44" t="str">
        <f t="shared" si="12"/>
        <v/>
      </c>
      <c r="J92" s="45">
        <f t="shared" si="13"/>
        <v>11.999999999999957</v>
      </c>
      <c r="K92" s="45">
        <f t="shared" si="14"/>
        <v>2.9999999999999893</v>
      </c>
      <c r="L92" s="45">
        <f t="shared" si="15"/>
        <v>1</v>
      </c>
      <c r="M92" s="54">
        <f t="shared" ca="1" si="16"/>
        <v>1237</v>
      </c>
      <c r="N92" s="45" t="str">
        <f t="shared" si="17"/>
        <v/>
      </c>
      <c r="O92" s="45">
        <f t="shared" si="18"/>
        <v>0.14399999999999949</v>
      </c>
      <c r="P92" s="46">
        <f t="shared" si="19"/>
        <v>0.13851121209450293</v>
      </c>
      <c r="Q92" s="45">
        <f t="shared" si="20"/>
        <v>2.3999999999999914E-2</v>
      </c>
      <c r="R92" s="45">
        <f t="shared" si="21"/>
        <v>0.1679999999999994</v>
      </c>
      <c r="S92" s="46">
        <f t="shared" si="22"/>
        <v>0.16251121209450284</v>
      </c>
    </row>
    <row r="93" spans="1:19" x14ac:dyDescent="0.25">
      <c r="D93">
        <v>1.6E-2</v>
      </c>
      <c r="F93" s="67">
        <v>0.57291666666666663</v>
      </c>
      <c r="H93" s="67">
        <v>0.5756944444444444</v>
      </c>
      <c r="I93" s="44" t="str">
        <f t="shared" si="12"/>
        <v/>
      </c>
      <c r="J93" s="45">
        <f t="shared" si="13"/>
        <v>14.00000000000011</v>
      </c>
      <c r="K93" s="45">
        <f t="shared" si="14"/>
        <v>3.9999999999999858</v>
      </c>
      <c r="L93" s="45">
        <f t="shared" si="15"/>
        <v>2</v>
      </c>
      <c r="M93" s="54">
        <f t="shared" ca="1" si="16"/>
        <v>1237</v>
      </c>
      <c r="N93" s="45" t="str">
        <f t="shared" si="17"/>
        <v/>
      </c>
      <c r="O93" s="45">
        <f t="shared" si="18"/>
        <v>0.252000000000002</v>
      </c>
      <c r="P93" s="46">
        <f t="shared" si="19"/>
        <v>0.25097358477770204</v>
      </c>
      <c r="Q93" s="45">
        <f t="shared" si="20"/>
        <v>6.3999999999999779E-2</v>
      </c>
      <c r="R93" s="45">
        <f t="shared" si="21"/>
        <v>0.31600000000000178</v>
      </c>
      <c r="S93" s="46">
        <f t="shared" si="22"/>
        <v>0.31497358477770182</v>
      </c>
    </row>
    <row r="94" spans="1:19" x14ac:dyDescent="0.25">
      <c r="D94">
        <v>0.02</v>
      </c>
      <c r="F94" s="67">
        <v>0.58402777777777781</v>
      </c>
      <c r="H94" s="67">
        <v>0.5854166666666667</v>
      </c>
      <c r="I94" s="44" t="str">
        <f t="shared" si="12"/>
        <v/>
      </c>
      <c r="J94" s="45">
        <f t="shared" si="13"/>
        <v>9.9999999999999645</v>
      </c>
      <c r="K94" s="45">
        <f t="shared" si="14"/>
        <v>1.9999999999999929</v>
      </c>
      <c r="L94" s="45">
        <f t="shared" si="15"/>
        <v>3</v>
      </c>
      <c r="M94" s="54">
        <f t="shared" ca="1" si="16"/>
        <v>1237</v>
      </c>
      <c r="N94" s="45" t="str">
        <f t="shared" si="17"/>
        <v/>
      </c>
      <c r="O94" s="45">
        <f t="shared" si="18"/>
        <v>0.14999999999999947</v>
      </c>
      <c r="P94" s="46">
        <f t="shared" si="19"/>
        <v>0.1442799109039849</v>
      </c>
      <c r="Q94" s="45">
        <f t="shared" si="20"/>
        <v>3.9999999999999862E-2</v>
      </c>
      <c r="R94" s="45">
        <f t="shared" si="21"/>
        <v>0.18999999999999934</v>
      </c>
      <c r="S94" s="46">
        <f t="shared" si="22"/>
        <v>0.18427991090398477</v>
      </c>
    </row>
    <row r="95" spans="1:19" x14ac:dyDescent="0.25">
      <c r="D95">
        <v>0.01</v>
      </c>
      <c r="F95" s="67">
        <v>0.59097222222222223</v>
      </c>
      <c r="H95" s="67">
        <v>0.59236111111111112</v>
      </c>
      <c r="I95" s="44" t="str">
        <f t="shared" si="12"/>
        <v/>
      </c>
      <c r="J95" s="45">
        <f t="shared" si="13"/>
        <v>13.99999999999995</v>
      </c>
      <c r="K95" s="45">
        <f t="shared" si="14"/>
        <v>1.9999999999999929</v>
      </c>
      <c r="L95" s="45">
        <f t="shared" si="15"/>
        <v>4</v>
      </c>
      <c r="M95" s="54">
        <f t="shared" ca="1" si="16"/>
        <v>1237</v>
      </c>
      <c r="N95" s="45" t="str">
        <f t="shared" si="17"/>
        <v/>
      </c>
      <c r="O95" s="45">
        <f t="shared" si="18"/>
        <v>0.10499999999999962</v>
      </c>
      <c r="P95" s="46">
        <f t="shared" si="19"/>
        <v>0.10100322236161582</v>
      </c>
      <c r="Q95" s="45">
        <f t="shared" si="20"/>
        <v>1.9999999999999931E-2</v>
      </c>
      <c r="R95" s="45">
        <f t="shared" si="21"/>
        <v>0.12499999999999956</v>
      </c>
      <c r="S95" s="46">
        <f t="shared" si="22"/>
        <v>0.12100322236161576</v>
      </c>
    </row>
    <row r="96" spans="1:19" x14ac:dyDescent="0.25">
      <c r="D96">
        <v>5.0000000000000001E-3</v>
      </c>
      <c r="F96" s="67">
        <v>0.59444444444444444</v>
      </c>
      <c r="H96" s="67">
        <v>0.6020833333333333</v>
      </c>
      <c r="I96" s="44" t="str">
        <f t="shared" si="12"/>
        <v/>
      </c>
      <c r="J96" s="45">
        <f t="shared" si="13"/>
        <v>18.000000000000096</v>
      </c>
      <c r="K96" s="45">
        <f t="shared" si="14"/>
        <v>10.999999999999961</v>
      </c>
      <c r="L96" s="45">
        <f t="shared" si="15"/>
        <v>5</v>
      </c>
      <c r="M96" s="54">
        <f t="shared" ca="1" si="16"/>
        <v>1237</v>
      </c>
      <c r="N96" s="45" t="str">
        <f t="shared" si="17"/>
        <v/>
      </c>
      <c r="O96" s="45">
        <f t="shared" si="18"/>
        <v>0.1350000000000007</v>
      </c>
      <c r="P96" s="46">
        <f t="shared" si="19"/>
        <v>0.12986128589350721</v>
      </c>
      <c r="Q96" s="45">
        <f t="shared" si="20"/>
        <v>5.4999999999999806E-2</v>
      </c>
      <c r="R96" s="45">
        <f t="shared" si="21"/>
        <v>0.1900000000000005</v>
      </c>
      <c r="S96" s="46">
        <f t="shared" si="22"/>
        <v>0.184861285893507</v>
      </c>
    </row>
    <row r="97" spans="1:19" x14ac:dyDescent="0.25">
      <c r="D97">
        <v>0.01</v>
      </c>
      <c r="F97" s="67">
        <v>0.61249999999999993</v>
      </c>
      <c r="H97" s="67">
        <v>0.61458333333333337</v>
      </c>
      <c r="I97" s="44" t="str">
        <f t="shared" si="12"/>
        <v/>
      </c>
      <c r="J97" s="45">
        <f t="shared" si="13"/>
        <v>7.9999999999999716</v>
      </c>
      <c r="K97" s="45">
        <f t="shared" si="14"/>
        <v>3.0000000000001492</v>
      </c>
      <c r="L97" s="45">
        <f t="shared" si="15"/>
        <v>6</v>
      </c>
      <c r="M97" s="54">
        <f t="shared" ca="1" si="16"/>
        <v>1237</v>
      </c>
      <c r="N97" s="45" t="str">
        <f t="shared" si="17"/>
        <v/>
      </c>
      <c r="O97" s="45">
        <f t="shared" si="18"/>
        <v>9.9999999999999645E-2</v>
      </c>
      <c r="P97" s="46">
        <f t="shared" si="19"/>
        <v>9.8660248689639532E-2</v>
      </c>
      <c r="Q97" s="45">
        <f t="shared" si="20"/>
        <v>3.0000000000001494E-2</v>
      </c>
      <c r="R97" s="45">
        <f t="shared" si="21"/>
        <v>0.13000000000000114</v>
      </c>
      <c r="S97" s="46">
        <f t="shared" si="22"/>
        <v>0.12866024868964102</v>
      </c>
    </row>
    <row r="98" spans="1:19" x14ac:dyDescent="0.25">
      <c r="D98">
        <v>1.4999999999999999E-2</v>
      </c>
      <c r="F98" s="67">
        <v>0.61736111111111114</v>
      </c>
      <c r="H98" s="67">
        <v>0.62013888888888891</v>
      </c>
      <c r="I98" s="44" t="str">
        <f t="shared" si="12"/>
        <v/>
      </c>
      <c r="J98" s="45">
        <f t="shared" si="13"/>
        <v>6.9999999999999751</v>
      </c>
      <c r="K98" s="45">
        <f t="shared" si="14"/>
        <v>3.9999999999999858</v>
      </c>
      <c r="L98" s="45">
        <f t="shared" si="15"/>
        <v>7</v>
      </c>
      <c r="M98" s="54">
        <f t="shared" ca="1" si="16"/>
        <v>1237</v>
      </c>
      <c r="N98" s="45" t="str">
        <f t="shared" si="17"/>
        <v/>
      </c>
      <c r="O98" s="45">
        <f t="shared" si="18"/>
        <v>7.3499999999999732E-2</v>
      </c>
      <c r="P98" s="46">
        <f t="shared" si="19"/>
        <v>6.8762973697618524E-2</v>
      </c>
      <c r="Q98" s="45">
        <f t="shared" si="20"/>
        <v>5.9999999999999783E-2</v>
      </c>
      <c r="R98" s="45">
        <f t="shared" si="21"/>
        <v>0.13349999999999951</v>
      </c>
      <c r="S98" s="46">
        <f t="shared" si="22"/>
        <v>0.1287629736976183</v>
      </c>
    </row>
    <row r="99" spans="1:19" x14ac:dyDescent="0.25">
      <c r="D99">
        <v>6.0000000000000001E-3</v>
      </c>
      <c r="F99" s="67">
        <v>0.62291666666666667</v>
      </c>
      <c r="H99" s="67">
        <v>0.625</v>
      </c>
      <c r="I99" s="44" t="str">
        <f t="shared" si="12"/>
        <v/>
      </c>
      <c r="J99" s="45">
        <f t="shared" si="13"/>
        <v>6.9999999999999751</v>
      </c>
      <c r="K99" s="45">
        <f t="shared" si="14"/>
        <v>2.9999999999999893</v>
      </c>
      <c r="L99" s="45">
        <f t="shared" si="15"/>
        <v>8</v>
      </c>
      <c r="M99" s="54">
        <f t="shared" ca="1" si="16"/>
        <v>1237</v>
      </c>
      <c r="N99" s="45" t="str">
        <f t="shared" si="17"/>
        <v/>
      </c>
      <c r="O99" s="45">
        <f t="shared" si="18"/>
        <v>6.2999999999999778E-2</v>
      </c>
      <c r="P99" s="46">
        <f t="shared" si="19"/>
        <v>6.0600476473986274E-2</v>
      </c>
      <c r="Q99" s="45">
        <f t="shared" si="20"/>
        <v>1.7999999999999936E-2</v>
      </c>
      <c r="R99" s="45">
        <f t="shared" si="21"/>
        <v>8.0999999999999711E-2</v>
      </c>
      <c r="S99" s="46">
        <f t="shared" si="22"/>
        <v>7.8600476473986214E-2</v>
      </c>
    </row>
    <row r="100" spans="1:19" x14ac:dyDescent="0.25">
      <c r="D100">
        <v>1.2E-2</v>
      </c>
      <c r="F100" s="67">
        <v>0.62777777777777777</v>
      </c>
      <c r="H100" s="67">
        <v>0.62986111111111109</v>
      </c>
      <c r="I100" s="44" t="str">
        <f t="shared" si="12"/>
        <v/>
      </c>
      <c r="J100" s="45">
        <f t="shared" si="13"/>
        <v>9.0000000000001279</v>
      </c>
      <c r="K100" s="45">
        <f t="shared" si="14"/>
        <v>2.9999999999999893</v>
      </c>
      <c r="L100" s="45">
        <f t="shared" si="15"/>
        <v>9</v>
      </c>
      <c r="M100" s="54">
        <f t="shared" ca="1" si="16"/>
        <v>1237</v>
      </c>
      <c r="N100" s="45" t="str">
        <f t="shared" si="17"/>
        <v/>
      </c>
      <c r="O100" s="45">
        <f t="shared" si="18"/>
        <v>0.12600000000000181</v>
      </c>
      <c r="P100" s="46">
        <f t="shared" si="19"/>
        <v>0.12514720412186051</v>
      </c>
      <c r="Q100" s="45">
        <f t="shared" si="20"/>
        <v>3.5999999999999872E-2</v>
      </c>
      <c r="R100" s="45">
        <f t="shared" si="21"/>
        <v>0.16200000000000167</v>
      </c>
      <c r="S100" s="46">
        <f t="shared" si="22"/>
        <v>0.16114720412186037</v>
      </c>
    </row>
    <row r="101" spans="1:19" x14ac:dyDescent="0.25">
      <c r="D101">
        <v>1.6E-2</v>
      </c>
      <c r="F101" s="67">
        <v>0.63402777777777775</v>
      </c>
      <c r="H101" s="67">
        <v>0.63611111111111118</v>
      </c>
      <c r="I101" s="44" t="str">
        <f t="shared" si="12"/>
        <v/>
      </c>
      <c r="J101" s="45">
        <f t="shared" si="13"/>
        <v>8.9999999999998082</v>
      </c>
      <c r="K101" s="45">
        <f t="shared" si="14"/>
        <v>3.0000000000001492</v>
      </c>
      <c r="L101" s="45">
        <f t="shared" si="15"/>
        <v>10</v>
      </c>
      <c r="M101" s="54">
        <f t="shared" ca="1" si="16"/>
        <v>1237</v>
      </c>
      <c r="N101" s="45" t="str">
        <f t="shared" si="17"/>
        <v/>
      </c>
      <c r="O101" s="45">
        <f t="shared" si="18"/>
        <v>0.1124999999999976</v>
      </c>
      <c r="P101" s="46">
        <f t="shared" si="19"/>
        <v>0.10950512516612693</v>
      </c>
      <c r="Q101" s="45">
        <f t="shared" si="20"/>
        <v>4.8000000000002388E-2</v>
      </c>
      <c r="R101" s="45">
        <f t="shared" si="21"/>
        <v>0.16049999999999998</v>
      </c>
      <c r="S101" s="46">
        <f t="shared" si="22"/>
        <v>0.1575051251661293</v>
      </c>
    </row>
    <row r="102" spans="1:19" x14ac:dyDescent="0.25">
      <c r="D102">
        <v>8.9999999999999993E-3</v>
      </c>
      <c r="F102" s="67">
        <v>0.64097222222222217</v>
      </c>
      <c r="H102" s="67">
        <v>0.64236111111111105</v>
      </c>
      <c r="I102" s="44">
        <f t="shared" si="12"/>
        <v>0.64583333333333326</v>
      </c>
      <c r="J102" s="45" t="str">
        <f t="shared" si="13"/>
        <v/>
      </c>
      <c r="K102" s="45">
        <f t="shared" si="14"/>
        <v>1.9999999999999929</v>
      </c>
      <c r="L102" s="45">
        <f t="shared" si="15"/>
        <v>11</v>
      </c>
      <c r="M102" s="54">
        <f t="shared" ca="1" si="16"/>
        <v>1237</v>
      </c>
      <c r="N102" s="45">
        <f t="shared" ca="1" si="17"/>
        <v>172.99999999999986</v>
      </c>
      <c r="O102" s="45">
        <f t="shared" si="18"/>
        <v>2.2499999999999999E-2</v>
      </c>
      <c r="P102" s="46">
        <f t="shared" si="19"/>
        <v>4.9418068886990987E-3</v>
      </c>
      <c r="Q102" s="45">
        <f t="shared" si="20"/>
        <v>1.7999999999999936E-2</v>
      </c>
      <c r="R102" s="45">
        <f t="shared" si="21"/>
        <v>4.0499999999999939E-2</v>
      </c>
      <c r="S102" s="46">
        <f t="shared" si="22"/>
        <v>2.2941806888699033E-2</v>
      </c>
    </row>
    <row r="103" spans="1:19" x14ac:dyDescent="0.25">
      <c r="A103" s="77">
        <v>34990</v>
      </c>
      <c r="B103" s="71">
        <v>823</v>
      </c>
      <c r="C103" s="66"/>
      <c r="D103">
        <v>0.01</v>
      </c>
      <c r="F103" s="67">
        <v>0.37986111111111115</v>
      </c>
      <c r="H103" s="67">
        <v>0.38263888888888892</v>
      </c>
      <c r="I103" s="44" t="str">
        <f t="shared" si="12"/>
        <v/>
      </c>
      <c r="J103" s="45">
        <f t="shared" si="13"/>
        <v>61.999999999999943</v>
      </c>
      <c r="K103" s="45">
        <f t="shared" si="14"/>
        <v>3.9999999999999858</v>
      </c>
      <c r="L103" s="45">
        <f t="shared" si="15"/>
        <v>1</v>
      </c>
      <c r="M103" s="54">
        <f t="shared" ca="1" si="16"/>
        <v>823</v>
      </c>
      <c r="N103" s="45" t="str">
        <f t="shared" si="17"/>
        <v/>
      </c>
      <c r="O103" s="45">
        <f t="shared" si="18"/>
        <v>3.409999999999997</v>
      </c>
      <c r="P103" s="46">
        <f t="shared" si="19"/>
        <v>2.4234579283071316</v>
      </c>
      <c r="Q103" s="45">
        <f t="shared" si="20"/>
        <v>3.9999999999999862E-2</v>
      </c>
      <c r="R103" s="45">
        <f t="shared" si="21"/>
        <v>3.4499999999999971</v>
      </c>
      <c r="S103" s="46">
        <f t="shared" si="22"/>
        <v>2.4634579283071316</v>
      </c>
    </row>
    <row r="104" spans="1:19" x14ac:dyDescent="0.25">
      <c r="D104">
        <v>0.1</v>
      </c>
      <c r="F104" s="67">
        <v>0.38611111111111113</v>
      </c>
      <c r="H104" s="67">
        <v>0.42569444444444443</v>
      </c>
      <c r="I104" s="44" t="str">
        <f t="shared" si="12"/>
        <v/>
      </c>
      <c r="J104" s="45">
        <f t="shared" si="13"/>
        <v>13.99999999999995</v>
      </c>
      <c r="K104" s="45">
        <f t="shared" si="14"/>
        <v>56.999999999999957</v>
      </c>
      <c r="L104" s="45">
        <f t="shared" si="15"/>
        <v>2</v>
      </c>
      <c r="M104" s="54">
        <f t="shared" ca="1" si="16"/>
        <v>823</v>
      </c>
      <c r="N104" s="45" t="str">
        <f t="shared" si="17"/>
        <v/>
      </c>
      <c r="O104" s="45">
        <f t="shared" si="18"/>
        <v>140.69999999999951</v>
      </c>
      <c r="P104" s="46">
        <f t="shared" si="19"/>
        <v>52.582830344503478</v>
      </c>
      <c r="Q104" s="45">
        <f t="shared" si="20"/>
        <v>5.6999999999999957</v>
      </c>
      <c r="R104" s="45">
        <f t="shared" si="21"/>
        <v>146.39999999999949</v>
      </c>
      <c r="S104" s="46">
        <f t="shared" si="22"/>
        <v>58.282830344503473</v>
      </c>
    </row>
    <row r="105" spans="1:19" x14ac:dyDescent="0.25">
      <c r="D105">
        <v>20</v>
      </c>
      <c r="F105" s="67">
        <v>0.43263888888888885</v>
      </c>
      <c r="H105" s="67">
        <v>0.43541666666666662</v>
      </c>
      <c r="I105" s="44" t="str">
        <f t="shared" si="12"/>
        <v/>
      </c>
      <c r="J105" s="45">
        <f t="shared" si="13"/>
        <v>38.000000000000107</v>
      </c>
      <c r="K105" s="45">
        <f t="shared" si="14"/>
        <v>3.9999999999999858</v>
      </c>
      <c r="L105" s="45">
        <f t="shared" si="15"/>
        <v>3</v>
      </c>
      <c r="M105" s="54">
        <f t="shared" ca="1" si="16"/>
        <v>823</v>
      </c>
      <c r="N105" s="45" t="str">
        <f t="shared" si="17"/>
        <v/>
      </c>
      <c r="O105" s="45">
        <f t="shared" si="18"/>
        <v>381.90000000000111</v>
      </c>
      <c r="P105" s="46">
        <f t="shared" si="19"/>
        <v>142.72482522079605</v>
      </c>
      <c r="Q105" s="45">
        <f t="shared" si="20"/>
        <v>79.999999999999716</v>
      </c>
      <c r="R105" s="45">
        <f t="shared" si="21"/>
        <v>461.90000000000083</v>
      </c>
      <c r="S105" s="46">
        <f t="shared" si="22"/>
        <v>222.72482522079576</v>
      </c>
    </row>
    <row r="106" spans="1:19" x14ac:dyDescent="0.25">
      <c r="D106">
        <v>0.1</v>
      </c>
      <c r="F106" s="67">
        <v>0.44305555555555554</v>
      </c>
      <c r="H106" s="67">
        <v>0.46180555555555558</v>
      </c>
      <c r="I106" s="44" t="str">
        <f t="shared" si="12"/>
        <v/>
      </c>
      <c r="J106" s="45">
        <f t="shared" si="13"/>
        <v>13.000000000000034</v>
      </c>
      <c r="K106" s="45">
        <f t="shared" si="14"/>
        <v>27.000000000000064</v>
      </c>
      <c r="L106" s="45">
        <f t="shared" si="15"/>
        <v>4</v>
      </c>
      <c r="M106" s="54">
        <f t="shared" ca="1" si="16"/>
        <v>823</v>
      </c>
      <c r="N106" s="45" t="str">
        <f t="shared" si="17"/>
        <v/>
      </c>
      <c r="O106" s="45">
        <f t="shared" si="18"/>
        <v>130.65000000000035</v>
      </c>
      <c r="P106" s="46">
        <f t="shared" si="19"/>
        <v>48.826913891324956</v>
      </c>
      <c r="Q106" s="45">
        <f t="shared" si="20"/>
        <v>2.7000000000000064</v>
      </c>
      <c r="R106" s="45">
        <f t="shared" si="21"/>
        <v>133.35000000000036</v>
      </c>
      <c r="S106" s="46">
        <f t="shared" si="22"/>
        <v>51.526913891324966</v>
      </c>
    </row>
    <row r="107" spans="1:19" x14ac:dyDescent="0.25">
      <c r="D107">
        <v>20</v>
      </c>
      <c r="F107" s="67">
        <v>0.4680555555555555</v>
      </c>
      <c r="H107" s="67">
        <v>0.47083333333333338</v>
      </c>
      <c r="I107" s="44">
        <f t="shared" si="12"/>
        <v>0.47430555555555559</v>
      </c>
      <c r="J107" s="45" t="str">
        <f t="shared" si="13"/>
        <v/>
      </c>
      <c r="K107" s="45">
        <f t="shared" si="14"/>
        <v>4.0000000000001457</v>
      </c>
      <c r="L107" s="45">
        <f t="shared" si="15"/>
        <v>5</v>
      </c>
      <c r="M107" s="54">
        <f t="shared" ca="1" si="16"/>
        <v>823</v>
      </c>
      <c r="N107" s="45">
        <f t="shared" ca="1" si="17"/>
        <v>180.00000000000009</v>
      </c>
      <c r="O107" s="45">
        <f t="shared" si="18"/>
        <v>50</v>
      </c>
      <c r="P107" s="46">
        <f t="shared" si="19"/>
        <v>5.9484036251947776</v>
      </c>
      <c r="Q107" s="45">
        <f t="shared" si="20"/>
        <v>80.000000000002913</v>
      </c>
      <c r="R107" s="45">
        <f t="shared" si="21"/>
        <v>130.0000000000029</v>
      </c>
      <c r="S107" s="46">
        <f t="shared" si="22"/>
        <v>85.948403625197685</v>
      </c>
    </row>
    <row r="108" spans="1:19" x14ac:dyDescent="0.25">
      <c r="A108" s="77">
        <v>34990</v>
      </c>
      <c r="B108" s="71">
        <v>1323</v>
      </c>
      <c r="C108" s="66"/>
      <c r="D108">
        <v>0.01</v>
      </c>
      <c r="F108" s="67">
        <v>0.58680555555555558</v>
      </c>
      <c r="H108" s="67">
        <v>0.58958333333333335</v>
      </c>
      <c r="I108" s="44" t="str">
        <f t="shared" si="12"/>
        <v/>
      </c>
      <c r="J108" s="45">
        <f t="shared" si="13"/>
        <v>133</v>
      </c>
      <c r="K108" s="45">
        <f t="shared" si="14"/>
        <v>3.9999999999999858</v>
      </c>
      <c r="L108" s="45">
        <f t="shared" si="15"/>
        <v>1</v>
      </c>
      <c r="M108" s="54">
        <f t="shared" ca="1" si="16"/>
        <v>1323</v>
      </c>
      <c r="N108" s="45" t="str">
        <f t="shared" si="17"/>
        <v/>
      </c>
      <c r="O108" s="45">
        <f t="shared" si="18"/>
        <v>13.965000000000002</v>
      </c>
      <c r="P108" s="46">
        <f t="shared" si="19"/>
        <v>8.4356007254343588</v>
      </c>
      <c r="Q108" s="45">
        <f t="shared" si="20"/>
        <v>3.9999999999999862E-2</v>
      </c>
      <c r="R108" s="45">
        <f t="shared" si="21"/>
        <v>14.005000000000001</v>
      </c>
      <c r="S108" s="46">
        <f t="shared" si="22"/>
        <v>8.4756007254343579</v>
      </c>
    </row>
    <row r="109" spans="1:19" x14ac:dyDescent="0.25">
      <c r="D109">
        <v>0.2</v>
      </c>
      <c r="F109" s="67">
        <v>0.59444444444444444</v>
      </c>
      <c r="H109" s="67">
        <v>0.68194444444444446</v>
      </c>
      <c r="I109" s="44">
        <f t="shared" si="12"/>
        <v>0.68541666666666667</v>
      </c>
      <c r="J109" s="45" t="str">
        <f t="shared" si="13"/>
        <v/>
      </c>
      <c r="K109" s="45">
        <f t="shared" si="14"/>
        <v>126.00000000000003</v>
      </c>
      <c r="L109" s="45">
        <f t="shared" si="15"/>
        <v>2</v>
      </c>
      <c r="M109" s="54">
        <f t="shared" ca="1" si="16"/>
        <v>1323</v>
      </c>
      <c r="N109" s="45">
        <f t="shared" ca="1" si="17"/>
        <v>184</v>
      </c>
      <c r="O109" s="45">
        <f t="shared" si="18"/>
        <v>0.5</v>
      </c>
      <c r="P109" s="46">
        <f t="shared" si="19"/>
        <v>8.192609482288947E-2</v>
      </c>
      <c r="Q109" s="45">
        <f t="shared" si="20"/>
        <v>25.200000000000006</v>
      </c>
      <c r="R109" s="45">
        <f t="shared" si="21"/>
        <v>25.700000000000006</v>
      </c>
      <c r="S109" s="46">
        <f t="shared" si="22"/>
        <v>25.281926094822897</v>
      </c>
    </row>
    <row r="110" spans="1:19" x14ac:dyDescent="0.25">
      <c r="A110" s="77">
        <v>34991</v>
      </c>
      <c r="B110" s="71">
        <v>1304</v>
      </c>
      <c r="C110" s="66"/>
      <c r="D110">
        <v>0.01</v>
      </c>
      <c r="F110" s="67">
        <v>0.57638888888888895</v>
      </c>
      <c r="H110" s="67">
        <v>0.57986111111111105</v>
      </c>
      <c r="I110" s="44" t="str">
        <f t="shared" si="12"/>
        <v/>
      </c>
      <c r="J110" s="45">
        <f t="shared" si="13"/>
        <v>118.00000000000006</v>
      </c>
      <c r="K110" s="45">
        <f t="shared" si="14"/>
        <v>4.9999999999998224</v>
      </c>
      <c r="L110" s="45">
        <f t="shared" si="15"/>
        <v>1</v>
      </c>
      <c r="M110" s="54">
        <f t="shared" ca="1" si="16"/>
        <v>1304</v>
      </c>
      <c r="N110" s="45" t="str">
        <f t="shared" si="17"/>
        <v/>
      </c>
      <c r="O110" s="45">
        <f t="shared" si="18"/>
        <v>12.390000000000008</v>
      </c>
      <c r="P110" s="46">
        <f t="shared" si="19"/>
        <v>7.4842171849718424</v>
      </c>
      <c r="Q110" s="45">
        <f t="shared" si="20"/>
        <v>4.9999999999998226E-2</v>
      </c>
      <c r="R110" s="45">
        <f t="shared" si="21"/>
        <v>12.440000000000007</v>
      </c>
      <c r="S110" s="46">
        <f t="shared" si="22"/>
        <v>7.5342171849718405</v>
      </c>
    </row>
    <row r="111" spans="1:19" x14ac:dyDescent="0.25">
      <c r="D111">
        <v>0.2</v>
      </c>
      <c r="F111" s="67">
        <v>0.58402777777777781</v>
      </c>
      <c r="H111" s="67">
        <v>0.66180555555555554</v>
      </c>
      <c r="I111" s="44">
        <f t="shared" si="12"/>
        <v>0.66527777777777775</v>
      </c>
      <c r="J111" s="45" t="str">
        <f t="shared" si="13"/>
        <v/>
      </c>
      <c r="K111" s="45">
        <f t="shared" si="14"/>
        <v>111.99999999999991</v>
      </c>
      <c r="L111" s="45">
        <f t="shared" si="15"/>
        <v>2</v>
      </c>
      <c r="M111" s="54">
        <f t="shared" ca="1" si="16"/>
        <v>1304</v>
      </c>
      <c r="N111" s="45">
        <f t="shared" ca="1" si="17"/>
        <v>174.00000000000003</v>
      </c>
      <c r="O111" s="45">
        <f t="shared" si="18"/>
        <v>0.5</v>
      </c>
      <c r="P111" s="46">
        <f t="shared" si="19"/>
        <v>8.192609482288947E-2</v>
      </c>
      <c r="Q111" s="45">
        <f t="shared" si="20"/>
        <v>22.399999999999984</v>
      </c>
      <c r="R111" s="45">
        <f t="shared" si="21"/>
        <v>22.899999999999984</v>
      </c>
      <c r="S111" s="46">
        <f t="shared" si="22"/>
        <v>22.481926094822875</v>
      </c>
    </row>
    <row r="112" spans="1:19" x14ac:dyDescent="0.25">
      <c r="A112" s="77">
        <v>34992</v>
      </c>
      <c r="B112" s="71">
        <v>1321</v>
      </c>
      <c r="C112" s="66"/>
      <c r="D112">
        <v>0.01</v>
      </c>
      <c r="F112" s="67">
        <v>0.58680555555555558</v>
      </c>
      <c r="H112" s="67">
        <v>0.59027777777777779</v>
      </c>
      <c r="I112" s="44" t="str">
        <f t="shared" si="12"/>
        <v/>
      </c>
      <c r="J112" s="45">
        <f t="shared" si="13"/>
        <v>23.000000000000078</v>
      </c>
      <c r="K112" s="45">
        <f t="shared" si="14"/>
        <v>4.9999999999999822</v>
      </c>
      <c r="L112" s="45">
        <f t="shared" si="15"/>
        <v>1</v>
      </c>
      <c r="M112" s="54">
        <f t="shared" ca="1" si="16"/>
        <v>1321</v>
      </c>
      <c r="N112" s="45" t="str">
        <f t="shared" si="17"/>
        <v/>
      </c>
      <c r="O112" s="45">
        <f t="shared" si="18"/>
        <v>460.11500000000154</v>
      </c>
      <c r="P112" s="46">
        <f t="shared" si="19"/>
        <v>110.89650125508003</v>
      </c>
      <c r="Q112" s="45">
        <f t="shared" si="20"/>
        <v>4.9999999999999822E-2</v>
      </c>
      <c r="R112" s="45">
        <f t="shared" si="21"/>
        <v>460.16500000000156</v>
      </c>
      <c r="S112" s="46">
        <f t="shared" si="22"/>
        <v>110.94650125508002</v>
      </c>
    </row>
    <row r="113" spans="1:19" x14ac:dyDescent="0.25">
      <c r="D113">
        <v>40</v>
      </c>
      <c r="F113" s="67">
        <v>0.60416666666666663</v>
      </c>
      <c r="H113" s="67">
        <v>0.60625000000000007</v>
      </c>
      <c r="I113" s="44">
        <f t="shared" si="12"/>
        <v>0.60972222222222228</v>
      </c>
      <c r="J113" s="45" t="str">
        <f t="shared" si="13"/>
        <v/>
      </c>
      <c r="K113" s="45">
        <f t="shared" si="14"/>
        <v>3.0000000000001492</v>
      </c>
      <c r="L113" s="45">
        <f t="shared" si="15"/>
        <v>2</v>
      </c>
      <c r="M113" s="54">
        <f t="shared" ca="1" si="16"/>
        <v>1321</v>
      </c>
      <c r="N113" s="45">
        <f t="shared" ca="1" si="17"/>
        <v>77.000000000000043</v>
      </c>
      <c r="O113" s="45">
        <f t="shared" si="18"/>
        <v>100</v>
      </c>
      <c r="P113" s="46">
        <f t="shared" si="19"/>
        <v>11.425711806824168</v>
      </c>
      <c r="Q113" s="45">
        <f t="shared" si="20"/>
        <v>120.00000000000597</v>
      </c>
      <c r="R113" s="45">
        <f t="shared" si="21"/>
        <v>220.00000000000597</v>
      </c>
      <c r="S113" s="46">
        <f t="shared" si="22"/>
        <v>131.42571180683012</v>
      </c>
    </row>
    <row r="114" spans="1:19" x14ac:dyDescent="0.25">
      <c r="A114" s="77">
        <v>34996</v>
      </c>
      <c r="B114" s="71">
        <v>942</v>
      </c>
      <c r="C114" s="66"/>
      <c r="D114">
        <v>0.01</v>
      </c>
      <c r="F114" s="67">
        <v>0.43611111111111112</v>
      </c>
      <c r="H114" s="67">
        <v>0.4368055555555555</v>
      </c>
      <c r="I114" s="44">
        <f t="shared" si="12"/>
        <v>0.44027777777777771</v>
      </c>
      <c r="J114" s="45" t="str">
        <f t="shared" si="13"/>
        <v/>
      </c>
      <c r="K114" s="45">
        <f t="shared" si="14"/>
        <v>0.99999999999991651</v>
      </c>
      <c r="L114" s="45">
        <f t="shared" si="15"/>
        <v>1</v>
      </c>
      <c r="M114" s="54">
        <f t="shared" ca="1" si="16"/>
        <v>942</v>
      </c>
      <c r="N114" s="45">
        <f t="shared" ca="1" si="17"/>
        <v>51.999999999999972</v>
      </c>
      <c r="O114" s="45">
        <f t="shared" si="18"/>
        <v>2.5000000000000001E-2</v>
      </c>
      <c r="P114" s="46">
        <f t="shared" si="19"/>
        <v>5.4281443780592247E-3</v>
      </c>
      <c r="Q114" s="45">
        <f t="shared" si="20"/>
        <v>9.9999999999991658E-3</v>
      </c>
      <c r="R114" s="45">
        <f t="shared" si="21"/>
        <v>3.4999999999999171E-2</v>
      </c>
      <c r="S114" s="46">
        <f t="shared" si="22"/>
        <v>1.5428144378058391E-2</v>
      </c>
    </row>
    <row r="115" spans="1:19" x14ac:dyDescent="0.25">
      <c r="A115" s="77">
        <v>34996</v>
      </c>
      <c r="B115" s="71">
        <v>1250</v>
      </c>
      <c r="C115" s="66"/>
      <c r="D115">
        <v>1.4E-2</v>
      </c>
      <c r="F115" s="67">
        <v>0.57638888888888895</v>
      </c>
      <c r="H115" s="67">
        <v>0.59375</v>
      </c>
      <c r="I115" s="44" t="str">
        <f t="shared" si="12"/>
        <v/>
      </c>
      <c r="J115" s="45">
        <f t="shared" si="13"/>
        <v>7.9999999999999716</v>
      </c>
      <c r="K115" s="45">
        <f t="shared" si="14"/>
        <v>24.999999999999911</v>
      </c>
      <c r="L115" s="45">
        <f t="shared" si="15"/>
        <v>1</v>
      </c>
      <c r="M115" s="54">
        <f t="shared" ca="1" si="16"/>
        <v>1250</v>
      </c>
      <c r="N115" s="45" t="str">
        <f t="shared" si="17"/>
        <v/>
      </c>
      <c r="O115" s="45">
        <f t="shared" si="18"/>
        <v>0.25599999999999912</v>
      </c>
      <c r="P115" s="46">
        <f t="shared" si="19"/>
        <v>0.22625247544540289</v>
      </c>
      <c r="Q115" s="45">
        <f t="shared" si="20"/>
        <v>0.34999999999999876</v>
      </c>
      <c r="R115" s="45">
        <f t="shared" si="21"/>
        <v>0.60599999999999787</v>
      </c>
      <c r="S115" s="46">
        <f t="shared" si="22"/>
        <v>0.5762524754454017</v>
      </c>
    </row>
    <row r="116" spans="1:19" x14ac:dyDescent="0.25">
      <c r="D116">
        <v>0.05</v>
      </c>
      <c r="F116" s="67">
        <v>0.59652777777777777</v>
      </c>
      <c r="H116" s="67">
        <v>0.59930555555555554</v>
      </c>
      <c r="I116" s="44" t="str">
        <f t="shared" si="12"/>
        <v/>
      </c>
      <c r="J116" s="45">
        <f t="shared" si="13"/>
        <v>16.000000000000103</v>
      </c>
      <c r="K116" s="45">
        <f t="shared" si="14"/>
        <v>3.9999999999999858</v>
      </c>
      <c r="L116" s="45">
        <f t="shared" si="15"/>
        <v>2</v>
      </c>
      <c r="M116" s="54">
        <f t="shared" ca="1" si="16"/>
        <v>1250</v>
      </c>
      <c r="N116" s="45" t="str">
        <f t="shared" si="17"/>
        <v/>
      </c>
      <c r="O116" s="45">
        <f t="shared" si="18"/>
        <v>0.48000000000000315</v>
      </c>
      <c r="P116" s="46">
        <f t="shared" si="19"/>
        <v>0.39767412403827629</v>
      </c>
      <c r="Q116" s="45">
        <f t="shared" si="20"/>
        <v>0.19999999999999929</v>
      </c>
      <c r="R116" s="45">
        <f t="shared" si="21"/>
        <v>0.68000000000000238</v>
      </c>
      <c r="S116" s="46">
        <f t="shared" si="22"/>
        <v>0.59767412403827558</v>
      </c>
    </row>
    <row r="117" spans="1:19" x14ac:dyDescent="0.25">
      <c r="D117">
        <v>0.01</v>
      </c>
      <c r="F117" s="67">
        <v>0.60625000000000007</v>
      </c>
      <c r="H117" s="67">
        <v>0.61041666666666672</v>
      </c>
      <c r="I117" s="44" t="str">
        <f t="shared" si="12"/>
        <v/>
      </c>
      <c r="J117" s="45">
        <f t="shared" si="13"/>
        <v>11.999999999999957</v>
      </c>
      <c r="K117" s="45">
        <f t="shared" si="14"/>
        <v>5.9999999999999787</v>
      </c>
      <c r="L117" s="45">
        <f t="shared" si="15"/>
        <v>3</v>
      </c>
      <c r="M117" s="54">
        <f t="shared" ca="1" si="16"/>
        <v>1250</v>
      </c>
      <c r="N117" s="45" t="str">
        <f t="shared" si="17"/>
        <v/>
      </c>
      <c r="O117" s="45">
        <f t="shared" si="18"/>
        <v>0.6599999999999977</v>
      </c>
      <c r="P117" s="46">
        <f t="shared" si="19"/>
        <v>0.4690563732207339</v>
      </c>
      <c r="Q117" s="45">
        <f t="shared" si="20"/>
        <v>5.999999999999979E-2</v>
      </c>
      <c r="R117" s="45">
        <f t="shared" si="21"/>
        <v>0.71999999999999753</v>
      </c>
      <c r="S117" s="46">
        <f t="shared" si="22"/>
        <v>0.52905637322073373</v>
      </c>
    </row>
    <row r="118" spans="1:19" x14ac:dyDescent="0.25">
      <c r="D118">
        <v>0.1</v>
      </c>
      <c r="F118" s="67">
        <v>0.61458333333333337</v>
      </c>
      <c r="H118" s="67">
        <v>0.61875000000000002</v>
      </c>
      <c r="I118" s="44" t="str">
        <f t="shared" si="12"/>
        <v/>
      </c>
      <c r="J118" s="45">
        <f t="shared" si="13"/>
        <v>6.9999999999999751</v>
      </c>
      <c r="K118" s="45">
        <f t="shared" si="14"/>
        <v>5.9999999999999787</v>
      </c>
      <c r="L118" s="45">
        <f t="shared" si="15"/>
        <v>4</v>
      </c>
      <c r="M118" s="54">
        <f t="shared" ca="1" si="16"/>
        <v>1250</v>
      </c>
      <c r="N118" s="45" t="str">
        <f t="shared" si="17"/>
        <v/>
      </c>
      <c r="O118" s="45">
        <f t="shared" si="18"/>
        <v>0.52499999999999825</v>
      </c>
      <c r="P118" s="46">
        <f t="shared" si="19"/>
        <v>0.50495054909839443</v>
      </c>
      <c r="Q118" s="45">
        <f t="shared" si="20"/>
        <v>0.59999999999999787</v>
      </c>
      <c r="R118" s="45">
        <f t="shared" si="21"/>
        <v>1.124999999999996</v>
      </c>
      <c r="S118" s="46">
        <f t="shared" si="22"/>
        <v>1.1049505490983922</v>
      </c>
    </row>
    <row r="119" spans="1:19" x14ac:dyDescent="0.25">
      <c r="D119">
        <v>0.05</v>
      </c>
      <c r="F119" s="67">
        <v>0.62152777777777779</v>
      </c>
      <c r="H119" s="67">
        <v>0.62361111111111112</v>
      </c>
      <c r="I119" s="44" t="str">
        <f t="shared" si="12"/>
        <v/>
      </c>
      <c r="J119" s="45">
        <f t="shared" si="13"/>
        <v>3.9999999999999858</v>
      </c>
      <c r="K119" s="45">
        <f t="shared" si="14"/>
        <v>2.9999999999999893</v>
      </c>
      <c r="L119" s="45">
        <f t="shared" si="15"/>
        <v>5</v>
      </c>
      <c r="M119" s="54">
        <f t="shared" ca="1" si="16"/>
        <v>1250</v>
      </c>
      <c r="N119" s="45" t="str">
        <f t="shared" si="17"/>
        <v/>
      </c>
      <c r="O119" s="45">
        <f t="shared" si="18"/>
        <v>0.15999999999999945</v>
      </c>
      <c r="P119" s="46">
        <f t="shared" si="19"/>
        <v>0.15661330285643016</v>
      </c>
      <c r="Q119" s="45">
        <f t="shared" si="20"/>
        <v>0.14999999999999947</v>
      </c>
      <c r="R119" s="45">
        <f t="shared" si="21"/>
        <v>0.30999999999999894</v>
      </c>
      <c r="S119" s="46">
        <f t="shared" si="22"/>
        <v>0.30661330285642963</v>
      </c>
    </row>
    <row r="120" spans="1:19" x14ac:dyDescent="0.25">
      <c r="D120">
        <v>0.03</v>
      </c>
      <c r="F120" s="67">
        <v>0.625</v>
      </c>
      <c r="H120" s="67">
        <v>0.62638888888888888</v>
      </c>
      <c r="I120" s="44" t="str">
        <f t="shared" si="12"/>
        <v/>
      </c>
      <c r="J120" s="45">
        <f t="shared" si="13"/>
        <v>10.999999999999961</v>
      </c>
      <c r="K120" s="45">
        <f t="shared" si="14"/>
        <v>1.9999999999999929</v>
      </c>
      <c r="L120" s="45">
        <f t="shared" si="15"/>
        <v>6</v>
      </c>
      <c r="M120" s="54">
        <f t="shared" ca="1" si="16"/>
        <v>1250</v>
      </c>
      <c r="N120" s="45" t="str">
        <f t="shared" si="17"/>
        <v/>
      </c>
      <c r="O120" s="45">
        <f t="shared" si="18"/>
        <v>0.21999999999999922</v>
      </c>
      <c r="P120" s="46">
        <f t="shared" si="19"/>
        <v>0.20026478163845321</v>
      </c>
      <c r="Q120" s="45">
        <f t="shared" si="20"/>
        <v>5.9999999999999783E-2</v>
      </c>
      <c r="R120" s="45">
        <f t="shared" si="21"/>
        <v>0.27999999999999903</v>
      </c>
      <c r="S120" s="46">
        <f t="shared" si="22"/>
        <v>0.26026478163845301</v>
      </c>
    </row>
    <row r="121" spans="1:19" x14ac:dyDescent="0.25">
      <c r="D121">
        <v>0.01</v>
      </c>
      <c r="F121" s="67">
        <v>0.63263888888888886</v>
      </c>
      <c r="H121" s="67">
        <v>0.63402777777777775</v>
      </c>
      <c r="I121" s="44" t="str">
        <f t="shared" si="12"/>
        <v/>
      </c>
      <c r="J121" s="45">
        <f t="shared" si="13"/>
        <v>11.000000000000121</v>
      </c>
      <c r="K121" s="45">
        <f t="shared" si="14"/>
        <v>1.9999999999999929</v>
      </c>
      <c r="L121" s="45">
        <f t="shared" si="15"/>
        <v>7</v>
      </c>
      <c r="M121" s="54">
        <f t="shared" ca="1" si="16"/>
        <v>1250</v>
      </c>
      <c r="N121" s="45" t="str">
        <f t="shared" si="17"/>
        <v/>
      </c>
      <c r="O121" s="45">
        <f t="shared" si="18"/>
        <v>0.13750000000000151</v>
      </c>
      <c r="P121" s="46">
        <f t="shared" si="19"/>
        <v>0.13565784194825631</v>
      </c>
      <c r="Q121" s="45">
        <f t="shared" si="20"/>
        <v>1.9999999999999931E-2</v>
      </c>
      <c r="R121" s="45">
        <f t="shared" si="21"/>
        <v>0.15750000000000144</v>
      </c>
      <c r="S121" s="46">
        <f t="shared" si="22"/>
        <v>0.15565784194825624</v>
      </c>
    </row>
    <row r="122" spans="1:19" x14ac:dyDescent="0.25">
      <c r="D122">
        <v>1.4999999999999999E-2</v>
      </c>
      <c r="F122" s="67">
        <v>0.63958333333333328</v>
      </c>
      <c r="H122" s="67">
        <v>0.64166666666666672</v>
      </c>
      <c r="I122" s="44" t="str">
        <f t="shared" si="12"/>
        <v/>
      </c>
      <c r="J122" s="45">
        <f t="shared" si="13"/>
        <v>4.9999999999998224</v>
      </c>
      <c r="K122" s="45">
        <f t="shared" si="14"/>
        <v>3.0000000000001492</v>
      </c>
      <c r="L122" s="45">
        <f t="shared" si="15"/>
        <v>8</v>
      </c>
      <c r="M122" s="54">
        <f t="shared" ca="1" si="16"/>
        <v>1250</v>
      </c>
      <c r="N122" s="45" t="str">
        <f t="shared" si="17"/>
        <v/>
      </c>
      <c r="O122" s="45">
        <f t="shared" si="18"/>
        <v>5.4999999999998044E-2</v>
      </c>
      <c r="P122" s="46">
        <f t="shared" si="19"/>
        <v>5.2489038777720563E-2</v>
      </c>
      <c r="Q122" s="45">
        <f t="shared" si="20"/>
        <v>4.500000000000224E-2</v>
      </c>
      <c r="R122" s="45">
        <f t="shared" si="21"/>
        <v>0.10000000000000028</v>
      </c>
      <c r="S122" s="46">
        <f t="shared" si="22"/>
        <v>9.7489038777722803E-2</v>
      </c>
    </row>
    <row r="123" spans="1:19" x14ac:dyDescent="0.25">
      <c r="D123">
        <v>7.0000000000000001E-3</v>
      </c>
      <c r="F123" s="67">
        <v>0.6430555555555556</v>
      </c>
      <c r="H123" s="67">
        <v>0.64513888888888882</v>
      </c>
      <c r="I123" s="44" t="str">
        <f t="shared" si="12"/>
        <v/>
      </c>
      <c r="J123" s="45">
        <f t="shared" si="13"/>
        <v>15.000000000000107</v>
      </c>
      <c r="K123" s="45">
        <f t="shared" si="14"/>
        <v>2.9999999999998295</v>
      </c>
      <c r="L123" s="45">
        <f t="shared" si="15"/>
        <v>9</v>
      </c>
      <c r="M123" s="54">
        <f t="shared" ca="1" si="16"/>
        <v>1250</v>
      </c>
      <c r="N123" s="45" t="str">
        <f t="shared" si="17"/>
        <v/>
      </c>
      <c r="O123" s="45">
        <f t="shared" si="18"/>
        <v>0.16500000000000117</v>
      </c>
      <c r="P123" s="46">
        <f t="shared" si="19"/>
        <v>0.15746711633316843</v>
      </c>
      <c r="Q123" s="45">
        <f t="shared" si="20"/>
        <v>2.0999999999998808E-2</v>
      </c>
      <c r="R123" s="45">
        <f t="shared" si="21"/>
        <v>0.18599999999999997</v>
      </c>
      <c r="S123" s="46">
        <f t="shared" si="22"/>
        <v>0.17846711633316723</v>
      </c>
    </row>
    <row r="124" spans="1:19" x14ac:dyDescent="0.25">
      <c r="D124">
        <v>1.4999999999999999E-2</v>
      </c>
      <c r="F124" s="67">
        <v>0.65416666666666667</v>
      </c>
      <c r="H124" s="67">
        <v>0.65555555555555556</v>
      </c>
      <c r="I124" s="44" t="str">
        <f t="shared" si="12"/>
        <v/>
      </c>
      <c r="J124" s="45">
        <f t="shared" si="13"/>
        <v>3.9999999999999858</v>
      </c>
      <c r="K124" s="45">
        <f t="shared" si="14"/>
        <v>1.9999999999999929</v>
      </c>
      <c r="L124" s="45">
        <f t="shared" si="15"/>
        <v>10</v>
      </c>
      <c r="M124" s="54">
        <f t="shared" ca="1" si="16"/>
        <v>1250</v>
      </c>
      <c r="N124" s="45" t="str">
        <f t="shared" si="17"/>
        <v/>
      </c>
      <c r="O124" s="45">
        <f t="shared" si="18"/>
        <v>5.3999999999999805E-2</v>
      </c>
      <c r="P124" s="46">
        <f t="shared" si="19"/>
        <v>5.3781058036705007E-2</v>
      </c>
      <c r="Q124" s="45">
        <f t="shared" si="20"/>
        <v>2.9999999999999891E-2</v>
      </c>
      <c r="R124" s="45">
        <f t="shared" si="21"/>
        <v>8.39999999999997E-2</v>
      </c>
      <c r="S124" s="46">
        <f t="shared" si="22"/>
        <v>8.3781058036704895E-2</v>
      </c>
    </row>
    <row r="125" spans="1:19" x14ac:dyDescent="0.25">
      <c r="D125">
        <v>1.2E-2</v>
      </c>
      <c r="F125" s="67">
        <v>0.65694444444444444</v>
      </c>
      <c r="H125" s="67">
        <v>0.65833333333333333</v>
      </c>
      <c r="I125" s="44">
        <f t="shared" si="12"/>
        <v>0.66180555555555554</v>
      </c>
      <c r="J125" s="45" t="str">
        <f t="shared" si="13"/>
        <v/>
      </c>
      <c r="K125" s="45">
        <f t="shared" si="14"/>
        <v>1.9999999999999929</v>
      </c>
      <c r="L125" s="45">
        <f t="shared" si="15"/>
        <v>11</v>
      </c>
      <c r="M125" s="54">
        <f t="shared" ca="1" si="16"/>
        <v>1250</v>
      </c>
      <c r="N125" s="45">
        <f t="shared" ca="1" si="17"/>
        <v>183</v>
      </c>
      <c r="O125" s="45">
        <f t="shared" si="18"/>
        <v>0.03</v>
      </c>
      <c r="P125" s="46">
        <f t="shared" si="19"/>
        <v>6.3874403117394323E-3</v>
      </c>
      <c r="Q125" s="45">
        <f t="shared" si="20"/>
        <v>2.3999999999999914E-2</v>
      </c>
      <c r="R125" s="45">
        <f t="shared" si="21"/>
        <v>5.3999999999999909E-2</v>
      </c>
      <c r="S125" s="46">
        <f t="shared" si="22"/>
        <v>3.0387440311739344E-2</v>
      </c>
    </row>
    <row r="126" spans="1:19" x14ac:dyDescent="0.25">
      <c r="A126" s="77">
        <v>34997</v>
      </c>
      <c r="B126" s="71">
        <v>947</v>
      </c>
      <c r="C126" s="66"/>
      <c r="D126">
        <v>0.01</v>
      </c>
      <c r="F126" s="67">
        <v>0.43888888888888888</v>
      </c>
      <c r="H126" s="67">
        <v>0.44027777777777777</v>
      </c>
      <c r="I126" s="44" t="str">
        <f t="shared" si="12"/>
        <v/>
      </c>
      <c r="J126" s="45">
        <f t="shared" si="13"/>
        <v>29.000000000000057</v>
      </c>
      <c r="K126" s="45">
        <f t="shared" si="14"/>
        <v>1.9999999999999929</v>
      </c>
      <c r="L126" s="45">
        <f t="shared" si="15"/>
        <v>1</v>
      </c>
      <c r="M126" s="54">
        <f t="shared" ca="1" si="16"/>
        <v>947</v>
      </c>
      <c r="N126" s="45" t="str">
        <f t="shared" si="17"/>
        <v/>
      </c>
      <c r="O126" s="45">
        <f t="shared" si="18"/>
        <v>1.5950000000000031</v>
      </c>
      <c r="P126" s="46">
        <f t="shared" si="19"/>
        <v>1.1335529019501129</v>
      </c>
      <c r="Q126" s="45">
        <f t="shared" si="20"/>
        <v>1.9999999999999931E-2</v>
      </c>
      <c r="R126" s="45">
        <f t="shared" si="21"/>
        <v>1.6150000000000031</v>
      </c>
      <c r="S126" s="46">
        <f t="shared" si="22"/>
        <v>1.153552901950113</v>
      </c>
    </row>
    <row r="127" spans="1:19" x14ac:dyDescent="0.25">
      <c r="D127">
        <v>0.1</v>
      </c>
      <c r="F127" s="67">
        <v>0.44444444444444442</v>
      </c>
      <c r="H127" s="67">
        <v>0.4604166666666667</v>
      </c>
      <c r="I127" s="44" t="str">
        <f t="shared" si="12"/>
        <v/>
      </c>
      <c r="J127" s="45">
        <f t="shared" si="13"/>
        <v>15.999999999999943</v>
      </c>
      <c r="K127" s="45">
        <f t="shared" si="14"/>
        <v>23.000000000000078</v>
      </c>
      <c r="L127" s="45">
        <f t="shared" si="15"/>
        <v>2</v>
      </c>
      <c r="M127" s="54">
        <f t="shared" ca="1" si="16"/>
        <v>947</v>
      </c>
      <c r="N127" s="45" t="str">
        <f t="shared" si="17"/>
        <v/>
      </c>
      <c r="O127" s="45">
        <f t="shared" si="18"/>
        <v>160.79999999999944</v>
      </c>
      <c r="P127" s="46">
        <f t="shared" si="19"/>
        <v>60.09466325086111</v>
      </c>
      <c r="Q127" s="45">
        <f t="shared" si="20"/>
        <v>2.3000000000000078</v>
      </c>
      <c r="R127" s="45">
        <f t="shared" si="21"/>
        <v>163.09999999999945</v>
      </c>
      <c r="S127" s="46">
        <f t="shared" si="22"/>
        <v>62.394663250861115</v>
      </c>
    </row>
    <row r="128" spans="1:19" x14ac:dyDescent="0.25">
      <c r="D128">
        <v>20</v>
      </c>
      <c r="F128" s="67">
        <v>0.46875</v>
      </c>
      <c r="H128" s="67">
        <v>0.47152777777777777</v>
      </c>
      <c r="I128" s="44">
        <f t="shared" si="12"/>
        <v>0.47499999999999998</v>
      </c>
      <c r="J128" s="45" t="str">
        <f t="shared" si="13"/>
        <v/>
      </c>
      <c r="K128" s="45">
        <f t="shared" si="14"/>
        <v>3.9999999999999858</v>
      </c>
      <c r="L128" s="45">
        <f t="shared" si="15"/>
        <v>3</v>
      </c>
      <c r="M128" s="54">
        <f t="shared" ca="1" si="16"/>
        <v>947</v>
      </c>
      <c r="N128" s="45">
        <f t="shared" ca="1" si="17"/>
        <v>96.999999999999972</v>
      </c>
      <c r="O128" s="45">
        <f t="shared" si="18"/>
        <v>50</v>
      </c>
      <c r="P128" s="46">
        <f t="shared" si="19"/>
        <v>5.9484036251947776</v>
      </c>
      <c r="Q128" s="45">
        <f t="shared" si="20"/>
        <v>79.999999999999716</v>
      </c>
      <c r="R128" s="45">
        <f t="shared" si="21"/>
        <v>129.99999999999972</v>
      </c>
      <c r="S128" s="46">
        <f t="shared" si="22"/>
        <v>85.948403625194487</v>
      </c>
    </row>
    <row r="129" spans="1:19" x14ac:dyDescent="0.25">
      <c r="A129" s="77">
        <v>34997</v>
      </c>
      <c r="B129" s="71">
        <v>1303</v>
      </c>
      <c r="D129">
        <v>0.01</v>
      </c>
      <c r="F129" s="67">
        <v>0.5805555555555556</v>
      </c>
      <c r="H129" s="67">
        <v>0.59305555555555556</v>
      </c>
      <c r="I129" s="44" t="str">
        <f t="shared" si="12"/>
        <v/>
      </c>
      <c r="J129" s="45">
        <f t="shared" si="13"/>
        <v>15.999999999999943</v>
      </c>
      <c r="K129" s="45">
        <f t="shared" si="14"/>
        <v>17.999999999999936</v>
      </c>
      <c r="L129" s="45">
        <f t="shared" si="15"/>
        <v>1</v>
      </c>
      <c r="M129" s="54">
        <f t="shared" ca="1" si="16"/>
        <v>1303</v>
      </c>
      <c r="N129" s="45" t="str">
        <f t="shared" si="17"/>
        <v/>
      </c>
      <c r="O129" s="45">
        <f t="shared" si="18"/>
        <v>0.11999999999999957</v>
      </c>
      <c r="P129" s="46">
        <f t="shared" si="19"/>
        <v>0.11543225412756093</v>
      </c>
      <c r="Q129" s="45">
        <f t="shared" si="20"/>
        <v>0.17999999999999935</v>
      </c>
      <c r="R129" s="45">
        <f t="shared" si="21"/>
        <v>0.29999999999999893</v>
      </c>
      <c r="S129" s="46">
        <f t="shared" si="22"/>
        <v>0.2954322541275603</v>
      </c>
    </row>
    <row r="130" spans="1:19" x14ac:dyDescent="0.25">
      <c r="D130">
        <v>5.0000000000000001E-3</v>
      </c>
      <c r="F130" s="67">
        <v>0.59722222222222221</v>
      </c>
      <c r="H130" s="67">
        <v>0.60416666666666663</v>
      </c>
      <c r="I130" s="44" t="str">
        <f t="shared" si="12"/>
        <v/>
      </c>
      <c r="J130" s="45">
        <f t="shared" si="13"/>
        <v>88</v>
      </c>
      <c r="K130" s="45">
        <f t="shared" si="14"/>
        <v>9.9999999999999645</v>
      </c>
      <c r="L130" s="45">
        <f t="shared" si="15"/>
        <v>2</v>
      </c>
      <c r="M130" s="54">
        <f t="shared" ca="1" si="16"/>
        <v>1303</v>
      </c>
      <c r="N130" s="45" t="str">
        <f t="shared" si="17"/>
        <v/>
      </c>
      <c r="O130" s="45">
        <f t="shared" si="18"/>
        <v>0.65999999999999992</v>
      </c>
      <c r="P130" s="46">
        <f t="shared" si="19"/>
        <v>0.63487739770158735</v>
      </c>
      <c r="Q130" s="45">
        <f t="shared" si="20"/>
        <v>4.9999999999999822E-2</v>
      </c>
      <c r="R130" s="45">
        <f t="shared" si="21"/>
        <v>0.70999999999999974</v>
      </c>
      <c r="S130" s="46">
        <f t="shared" si="22"/>
        <v>0.68487739770158718</v>
      </c>
    </row>
    <row r="131" spans="1:19" x14ac:dyDescent="0.25">
      <c r="D131">
        <v>0.01</v>
      </c>
      <c r="F131" s="67">
        <v>0.60763888888888895</v>
      </c>
      <c r="H131" s="67">
        <v>0.66527777777777775</v>
      </c>
      <c r="I131" s="44" t="str">
        <f t="shared" ref="I131:I141" si="23">IF(OR(A132&lt;&gt;"",D132=""),H131+TIME(0,5,0),"")</f>
        <v/>
      </c>
      <c r="J131" s="45">
        <f t="shared" ref="J131:J141" si="24">IF(AND(OR(AND(A131&lt;&gt;"",A132=""),AND(A131="",A132="")),D132&lt;&gt;""),(H132-H131)*1440,"")</f>
        <v>29.999999999999893</v>
      </c>
      <c r="K131" s="45">
        <f t="shared" ref="K131:K141" si="25">(H131-F131)*1440</f>
        <v>82.999999999999858</v>
      </c>
      <c r="L131" s="45">
        <f t="shared" ref="L131:L141" si="26">IF(A131&lt;&gt;"",1,L130+1)</f>
        <v>3</v>
      </c>
      <c r="M131" s="54">
        <f t="shared" ref="M131:M141" ca="1" si="27">OFFSET(B131,-L131+1,0)</f>
        <v>1303</v>
      </c>
      <c r="N131" s="45" t="str">
        <f t="shared" ref="N131:N141" si="28">IF(I131&lt;&gt;"",(I131-VALUE(CONCATENATE(LEFT(M131,LEN(M131)-2),":",RIGHT(M131,2))))*1440,"")</f>
        <v/>
      </c>
      <c r="O131" s="45">
        <f t="shared" ref="O131:O141" si="29">IF(J131&lt;&gt;"",(D131+D132)*J131/2,D131*5/2)</f>
        <v>1500.1499999999946</v>
      </c>
      <c r="P131" s="46">
        <f t="shared" ref="P131:P141" si="30">IF(J131&lt;&gt;"",(D132-D131)*J131/LN((D132+0.000001)/(D131+0.000001)),-5*(D131-0.000001)/(LN(1/D131)-13.8155))</f>
        <v>325.69182496494324</v>
      </c>
      <c r="Q131" s="45">
        <f t="shared" ref="Q131:Q141" si="31">(D131*K131)</f>
        <v>0.82999999999999863</v>
      </c>
      <c r="R131" s="45">
        <f t="shared" ref="R131:R141" si="32">O131+Q131</f>
        <v>1500.9799999999946</v>
      </c>
      <c r="S131" s="46">
        <f t="shared" ref="S131:S141" si="33">P131+Q131</f>
        <v>326.52182496494322</v>
      </c>
    </row>
    <row r="132" spans="1:19" x14ac:dyDescent="0.25">
      <c r="D132">
        <v>100</v>
      </c>
      <c r="F132" s="67">
        <v>0.67291666666666661</v>
      </c>
      <c r="H132" s="67">
        <v>0.68611111111111101</v>
      </c>
      <c r="I132" s="44">
        <f t="shared" si="23"/>
        <v>0.68958333333333321</v>
      </c>
      <c r="J132" s="45" t="str">
        <f t="shared" si="24"/>
        <v/>
      </c>
      <c r="K132" s="45">
        <f t="shared" si="25"/>
        <v>18.999999999999932</v>
      </c>
      <c r="L132" s="45">
        <f t="shared" si="26"/>
        <v>4</v>
      </c>
      <c r="M132" s="54">
        <f t="shared" ca="1" si="27"/>
        <v>1303</v>
      </c>
      <c r="N132" s="45">
        <f t="shared" ca="1" si="28"/>
        <v>209.99999999999974</v>
      </c>
      <c r="O132" s="45">
        <f t="shared" si="29"/>
        <v>250</v>
      </c>
      <c r="P132" s="46">
        <f t="shared" si="30"/>
        <v>27.143420404993254</v>
      </c>
      <c r="Q132" s="45">
        <f t="shared" si="31"/>
        <v>1899.9999999999932</v>
      </c>
      <c r="R132" s="45">
        <f t="shared" si="32"/>
        <v>2149.9999999999932</v>
      </c>
      <c r="S132" s="46">
        <f t="shared" si="33"/>
        <v>1927.1434204049865</v>
      </c>
    </row>
    <row r="133" spans="1:19" x14ac:dyDescent="0.25">
      <c r="A133" s="77">
        <v>34998</v>
      </c>
      <c r="B133" s="71">
        <v>1307</v>
      </c>
      <c r="D133">
        <v>0.01</v>
      </c>
      <c r="F133" s="67">
        <v>0.58402777777777781</v>
      </c>
      <c r="H133" s="67">
        <v>0.6694444444444444</v>
      </c>
      <c r="I133" s="44">
        <f t="shared" si="23"/>
        <v>0.67291666666666661</v>
      </c>
      <c r="J133" s="45" t="str">
        <f t="shared" si="24"/>
        <v/>
      </c>
      <c r="K133" s="45">
        <f t="shared" si="25"/>
        <v>122.99999999999989</v>
      </c>
      <c r="L133" s="45">
        <f t="shared" si="26"/>
        <v>1</v>
      </c>
      <c r="M133" s="54">
        <f t="shared" ca="1" si="27"/>
        <v>1307</v>
      </c>
      <c r="N133" s="45">
        <f t="shared" ca="1" si="28"/>
        <v>181.99999999999983</v>
      </c>
      <c r="O133" s="45">
        <f t="shared" si="29"/>
        <v>2.5000000000000001E-2</v>
      </c>
      <c r="P133" s="46">
        <f t="shared" si="30"/>
        <v>5.4281443780592247E-3</v>
      </c>
      <c r="Q133" s="45">
        <f t="shared" si="31"/>
        <v>1.2299999999999989</v>
      </c>
      <c r="R133" s="45">
        <f t="shared" si="32"/>
        <v>1.2549999999999988</v>
      </c>
      <c r="S133" s="46">
        <f t="shared" si="33"/>
        <v>1.2354281443780581</v>
      </c>
    </row>
    <row r="134" spans="1:19" x14ac:dyDescent="0.25">
      <c r="A134" s="77">
        <v>35003</v>
      </c>
      <c r="B134" s="71">
        <v>933</v>
      </c>
      <c r="D134">
        <v>0.01</v>
      </c>
      <c r="F134" s="67">
        <v>0.44097222222222227</v>
      </c>
      <c r="H134" s="67">
        <v>0.44236111111111115</v>
      </c>
      <c r="I134" s="44" t="str">
        <f t="shared" si="23"/>
        <v/>
      </c>
      <c r="J134" s="45">
        <f t="shared" si="24"/>
        <v>15.999999999999943</v>
      </c>
      <c r="K134" s="45">
        <f t="shared" si="25"/>
        <v>1.9999999999999929</v>
      </c>
      <c r="L134" s="45">
        <f t="shared" si="26"/>
        <v>1</v>
      </c>
      <c r="M134" s="54">
        <f t="shared" ca="1" si="27"/>
        <v>933</v>
      </c>
      <c r="N134" s="45" t="str">
        <f t="shared" si="28"/>
        <v/>
      </c>
      <c r="O134" s="45">
        <f t="shared" si="29"/>
        <v>80.079999999999714</v>
      </c>
      <c r="P134" s="46">
        <f t="shared" si="30"/>
        <v>23.139544623296253</v>
      </c>
      <c r="Q134" s="45">
        <f t="shared" si="31"/>
        <v>1.9999999999999931E-2</v>
      </c>
      <c r="R134" s="45">
        <f t="shared" si="32"/>
        <v>80.09999999999971</v>
      </c>
      <c r="S134" s="46">
        <f t="shared" si="33"/>
        <v>23.159544623296252</v>
      </c>
    </row>
    <row r="135" spans="1:19" x14ac:dyDescent="0.25">
      <c r="D135">
        <v>10</v>
      </c>
      <c r="F135" s="67">
        <v>0.45208333333333334</v>
      </c>
      <c r="H135" s="67">
        <v>0.45347222222222222</v>
      </c>
      <c r="I135" s="44" t="str">
        <f t="shared" si="23"/>
        <v/>
      </c>
      <c r="J135" s="45">
        <f t="shared" si="24"/>
        <v>12.000000000000037</v>
      </c>
      <c r="K135" s="45">
        <f t="shared" si="25"/>
        <v>1.9999999999999929</v>
      </c>
      <c r="L135" s="45">
        <f t="shared" si="26"/>
        <v>2</v>
      </c>
      <c r="M135" s="54">
        <f t="shared" ca="1" si="27"/>
        <v>933</v>
      </c>
      <c r="N135" s="45" t="str">
        <f t="shared" si="28"/>
        <v/>
      </c>
      <c r="O135" s="45">
        <f t="shared" si="29"/>
        <v>90.000000000000284</v>
      </c>
      <c r="P135" s="46">
        <f t="shared" si="30"/>
        <v>86.561714941551898</v>
      </c>
      <c r="Q135" s="45">
        <f t="shared" si="31"/>
        <v>19.999999999999929</v>
      </c>
      <c r="R135" s="45">
        <f t="shared" si="32"/>
        <v>110.00000000000021</v>
      </c>
      <c r="S135" s="46">
        <f t="shared" si="33"/>
        <v>106.56171494155183</v>
      </c>
    </row>
    <row r="136" spans="1:19" x14ac:dyDescent="0.25">
      <c r="D136">
        <v>5</v>
      </c>
      <c r="F136" s="67">
        <v>0.45833333333333331</v>
      </c>
      <c r="H136" s="67">
        <v>0.46180555555555558</v>
      </c>
      <c r="I136" s="44">
        <f t="shared" si="23"/>
        <v>0.46527777777777779</v>
      </c>
      <c r="J136" s="45" t="str">
        <f t="shared" si="24"/>
        <v/>
      </c>
      <c r="K136" s="45">
        <f t="shared" si="25"/>
        <v>5.0000000000000622</v>
      </c>
      <c r="L136" s="45">
        <f t="shared" si="26"/>
        <v>3</v>
      </c>
      <c r="M136" s="54">
        <f t="shared" ca="1" si="27"/>
        <v>933</v>
      </c>
      <c r="N136" s="45">
        <f t="shared" ca="1" si="28"/>
        <v>96.999999999999972</v>
      </c>
      <c r="O136" s="45">
        <f t="shared" si="29"/>
        <v>12.5</v>
      </c>
      <c r="P136" s="46">
        <f t="shared" si="30"/>
        <v>1.6207517425303481</v>
      </c>
      <c r="Q136" s="45">
        <f t="shared" si="31"/>
        <v>25.000000000000313</v>
      </c>
      <c r="R136" s="45">
        <f t="shared" si="32"/>
        <v>37.500000000000313</v>
      </c>
      <c r="S136" s="46">
        <f t="shared" si="33"/>
        <v>26.620751742530661</v>
      </c>
    </row>
    <row r="137" spans="1:19" x14ac:dyDescent="0.25">
      <c r="A137" s="77">
        <v>35003</v>
      </c>
      <c r="B137" s="71">
        <v>1231</v>
      </c>
      <c r="D137">
        <v>0.01</v>
      </c>
      <c r="F137" s="67">
        <v>0.5625</v>
      </c>
      <c r="H137" s="67">
        <v>0.62222222222222223</v>
      </c>
      <c r="I137" s="44" t="str">
        <f t="shared" si="23"/>
        <v/>
      </c>
      <c r="J137" s="45">
        <f t="shared" si="24"/>
        <v>9.9999999999999645</v>
      </c>
      <c r="K137" s="45">
        <f t="shared" si="25"/>
        <v>86.000000000000014</v>
      </c>
      <c r="L137" s="45">
        <f t="shared" si="26"/>
        <v>1</v>
      </c>
      <c r="M137" s="54">
        <f t="shared" ca="1" si="27"/>
        <v>1231</v>
      </c>
      <c r="N137" s="45" t="str">
        <f t="shared" si="28"/>
        <v/>
      </c>
      <c r="O137" s="45">
        <f t="shared" si="29"/>
        <v>0.84999999999999709</v>
      </c>
      <c r="P137" s="46">
        <f t="shared" si="30"/>
        <v>0.54102893326216228</v>
      </c>
      <c r="Q137" s="45">
        <f t="shared" si="31"/>
        <v>0.86000000000000021</v>
      </c>
      <c r="R137" s="45">
        <f t="shared" si="32"/>
        <v>1.7099999999999973</v>
      </c>
      <c r="S137" s="46">
        <f t="shared" si="33"/>
        <v>1.4010289332621624</v>
      </c>
    </row>
    <row r="138" spans="1:19" x14ac:dyDescent="0.25">
      <c r="D138">
        <v>0.16</v>
      </c>
      <c r="F138" s="67">
        <v>0.62777777777777777</v>
      </c>
      <c r="H138" s="67">
        <v>0.62916666666666665</v>
      </c>
      <c r="I138" s="44" t="str">
        <f t="shared" si="23"/>
        <v/>
      </c>
      <c r="J138" s="45">
        <f t="shared" si="24"/>
        <v>12.000000000000117</v>
      </c>
      <c r="K138" s="45">
        <f t="shared" si="25"/>
        <v>1.9999999999999929</v>
      </c>
      <c r="L138" s="45">
        <f t="shared" si="26"/>
        <v>2</v>
      </c>
      <c r="M138" s="54">
        <f t="shared" ca="1" si="27"/>
        <v>1231</v>
      </c>
      <c r="N138" s="45" t="str">
        <f t="shared" si="28"/>
        <v/>
      </c>
      <c r="O138" s="45">
        <f t="shared" si="29"/>
        <v>0.99000000000000976</v>
      </c>
      <c r="P138" s="46">
        <f t="shared" si="30"/>
        <v>0.53671255672796603</v>
      </c>
      <c r="Q138" s="45">
        <f t="shared" si="31"/>
        <v>0.3199999999999989</v>
      </c>
      <c r="R138" s="45">
        <f t="shared" si="32"/>
        <v>1.3100000000000087</v>
      </c>
      <c r="S138" s="46">
        <f t="shared" si="33"/>
        <v>0.85671255672796498</v>
      </c>
    </row>
    <row r="139" spans="1:19" x14ac:dyDescent="0.25">
      <c r="D139">
        <v>5.0000000000000001E-3</v>
      </c>
      <c r="F139" s="67">
        <v>0.63472222222222219</v>
      </c>
      <c r="H139" s="67">
        <v>0.63750000000000007</v>
      </c>
      <c r="I139" s="44" t="str">
        <f t="shared" si="23"/>
        <v/>
      </c>
      <c r="J139" s="45">
        <f t="shared" si="24"/>
        <v>2.9999999999998295</v>
      </c>
      <c r="K139" s="45">
        <f t="shared" si="25"/>
        <v>4.0000000000001457</v>
      </c>
      <c r="L139" s="45">
        <f t="shared" si="26"/>
        <v>3</v>
      </c>
      <c r="M139" s="54">
        <f t="shared" ca="1" si="27"/>
        <v>1231</v>
      </c>
      <c r="N139" s="45" t="str">
        <f t="shared" si="28"/>
        <v/>
      </c>
      <c r="O139" s="45">
        <f t="shared" si="29"/>
        <v>5.2499999999997007E-2</v>
      </c>
      <c r="P139" s="46">
        <f t="shared" si="30"/>
        <v>4.1862190492669135E-2</v>
      </c>
      <c r="Q139" s="45">
        <f t="shared" si="31"/>
        <v>2.0000000000000729E-2</v>
      </c>
      <c r="R139" s="45">
        <f t="shared" si="32"/>
        <v>7.2499999999997733E-2</v>
      </c>
      <c r="S139" s="46">
        <f t="shared" si="33"/>
        <v>6.1862190492669861E-2</v>
      </c>
    </row>
    <row r="140" spans="1:19" x14ac:dyDescent="0.25">
      <c r="D140">
        <v>0.03</v>
      </c>
      <c r="F140" s="67">
        <v>0.63888888888888895</v>
      </c>
      <c r="H140" s="67">
        <v>0.63958333333333328</v>
      </c>
      <c r="I140" s="44" t="str">
        <f t="shared" si="23"/>
        <v/>
      </c>
      <c r="J140" s="45">
        <f t="shared" si="24"/>
        <v>14.00000000000011</v>
      </c>
      <c r="K140" s="45">
        <f t="shared" si="25"/>
        <v>0.99999999999983658</v>
      </c>
      <c r="L140" s="45">
        <f t="shared" si="26"/>
        <v>4</v>
      </c>
      <c r="M140" s="54">
        <f t="shared" ca="1" si="27"/>
        <v>1231</v>
      </c>
      <c r="N140" s="45" t="str">
        <f t="shared" si="28"/>
        <v/>
      </c>
      <c r="O140" s="45">
        <f t="shared" si="29"/>
        <v>0.28000000000000219</v>
      </c>
      <c r="P140" s="46">
        <f t="shared" si="30"/>
        <v>0.25488244935803422</v>
      </c>
      <c r="Q140" s="45">
        <f t="shared" si="31"/>
        <v>2.9999999999995097E-2</v>
      </c>
      <c r="R140" s="45">
        <f t="shared" si="32"/>
        <v>0.30999999999999728</v>
      </c>
      <c r="S140" s="46">
        <f t="shared" si="33"/>
        <v>0.28488244935802931</v>
      </c>
    </row>
    <row r="141" spans="1:19" x14ac:dyDescent="0.25">
      <c r="D141">
        <v>0.01</v>
      </c>
      <c r="F141" s="67">
        <v>0.6479166666666667</v>
      </c>
      <c r="H141" s="67">
        <v>0.64930555555555558</v>
      </c>
      <c r="I141" s="44" t="str">
        <f t="shared" si="23"/>
        <v/>
      </c>
      <c r="J141" s="45">
        <f t="shared" si="24"/>
        <v>6.9999999999999751</v>
      </c>
      <c r="K141" s="45">
        <f t="shared" si="25"/>
        <v>1.9999999999999929</v>
      </c>
      <c r="L141" s="45">
        <f t="shared" si="26"/>
        <v>5</v>
      </c>
      <c r="M141" s="54">
        <f t="shared" ca="1" si="27"/>
        <v>1231</v>
      </c>
      <c r="N141" s="45" t="str">
        <f t="shared" si="28"/>
        <v/>
      </c>
      <c r="O141" s="45">
        <f t="shared" si="29"/>
        <v>7.6999999999999721E-2</v>
      </c>
      <c r="P141" s="46">
        <f t="shared" si="30"/>
        <v>7.6794428678851737E-2</v>
      </c>
      <c r="Q141" s="45">
        <f t="shared" si="31"/>
        <v>1.9999999999999931E-2</v>
      </c>
      <c r="R141" s="45">
        <f t="shared" si="32"/>
        <v>9.6999999999999656E-2</v>
      </c>
      <c r="S141" s="46">
        <f t="shared" si="33"/>
        <v>9.6794428678851671E-2</v>
      </c>
    </row>
    <row r="142" spans="1:19" x14ac:dyDescent="0.25">
      <c r="D142">
        <v>1.2E-2</v>
      </c>
      <c r="F142" s="67">
        <v>0.65277777777777779</v>
      </c>
      <c r="H142" s="67">
        <v>0.65416666666666667</v>
      </c>
      <c r="I142" s="44" t="str">
        <f t="shared" ref="I142:I205" si="34">IF(OR(A143&lt;&gt;"",D143=""),H142+TIME(0,5,0),"")</f>
        <v/>
      </c>
      <c r="J142" s="45">
        <f t="shared" ref="J142:J205" si="35">IF(AND(OR(AND(A142&lt;&gt;"",A143=""),AND(A142="",A143="")),D143&lt;&gt;""),(H143-H142)*1440,"")</f>
        <v>5.9999999999999787</v>
      </c>
      <c r="K142" s="45">
        <f t="shared" ref="K142:K205" si="36">(H142-F142)*1440</f>
        <v>1.9999999999999929</v>
      </c>
      <c r="L142" s="45">
        <f t="shared" ref="L142:L205" si="37">IF(A142&lt;&gt;"",1,L141+1)</f>
        <v>6</v>
      </c>
      <c r="M142" s="54">
        <f t="shared" ref="M142:M205" ca="1" si="38">OFFSET(B142,-L142+1,0)</f>
        <v>1231</v>
      </c>
      <c r="N142" s="45" t="str">
        <f t="shared" ref="N142:N205" si="39">IF(I142&lt;&gt;"",(I142-VALUE(CONCATENATE(LEFT(M142,LEN(M142)-2),":",RIGHT(M142,2))))*1440,"")</f>
        <v/>
      </c>
      <c r="O142" s="45">
        <f t="shared" ref="O142:O205" si="40">IF(J142&lt;&gt;"",(D142+D143)*J142/2,D142*5/2)</f>
        <v>5.999999999999979E-2</v>
      </c>
      <c r="P142" s="46">
        <f t="shared" ref="P142:P205" si="41">IF(J142&lt;&gt;"",(D143-D142)*J142/LN((D143+0.000001)/(D142+0.000001)),-5*(D142-0.000001)/(LN(1/D142)-13.8155))</f>
        <v>5.91973657412634E-2</v>
      </c>
      <c r="Q142" s="45">
        <f t="shared" ref="Q142:Q205" si="42">(D142*K142)</f>
        <v>2.3999999999999914E-2</v>
      </c>
      <c r="R142" s="45">
        <f t="shared" ref="R142:R205" si="43">O142+Q142</f>
        <v>8.39999999999997E-2</v>
      </c>
      <c r="S142" s="46">
        <f t="shared" ref="S142:S205" si="44">P142+Q142</f>
        <v>8.319736574126331E-2</v>
      </c>
    </row>
    <row r="143" spans="1:19" x14ac:dyDescent="0.25">
      <c r="D143">
        <v>8.0000000000000002E-3</v>
      </c>
      <c r="F143" s="67">
        <v>0.65625</v>
      </c>
      <c r="H143" s="67">
        <v>0.65833333333333333</v>
      </c>
      <c r="I143" s="44">
        <f t="shared" si="34"/>
        <v>0.66180555555555554</v>
      </c>
      <c r="J143" s="45" t="str">
        <f t="shared" si="35"/>
        <v/>
      </c>
      <c r="K143" s="45">
        <f t="shared" si="36"/>
        <v>2.9999999999999893</v>
      </c>
      <c r="L143" s="45">
        <f t="shared" si="37"/>
        <v>7</v>
      </c>
      <c r="M143" s="54">
        <f t="shared" ca="1" si="38"/>
        <v>1231</v>
      </c>
      <c r="N143" s="45">
        <f t="shared" ca="1" si="39"/>
        <v>201.99999999999991</v>
      </c>
      <c r="O143" s="45">
        <f t="shared" si="40"/>
        <v>0.02</v>
      </c>
      <c r="P143" s="46">
        <f t="shared" si="41"/>
        <v>4.4502248902978277E-3</v>
      </c>
      <c r="Q143" s="45">
        <f t="shared" si="42"/>
        <v>2.3999999999999914E-2</v>
      </c>
      <c r="R143" s="45">
        <f t="shared" si="43"/>
        <v>4.3999999999999914E-2</v>
      </c>
      <c r="S143" s="46">
        <f t="shared" si="44"/>
        <v>2.8450224890297741E-2</v>
      </c>
    </row>
    <row r="144" spans="1:19" x14ac:dyDescent="0.25">
      <c r="A144" s="77">
        <v>35004</v>
      </c>
      <c r="B144" s="71">
        <v>1311</v>
      </c>
      <c r="D144">
        <v>0.01</v>
      </c>
      <c r="F144" s="67">
        <v>0.58611111111111114</v>
      </c>
      <c r="H144" s="67">
        <v>0.59861111111111109</v>
      </c>
      <c r="I144" s="44" t="str">
        <f t="shared" si="34"/>
        <v/>
      </c>
      <c r="J144" s="45">
        <f t="shared" si="35"/>
        <v>5.9999999999999787</v>
      </c>
      <c r="K144" s="45">
        <f t="shared" si="36"/>
        <v>17.999999999999936</v>
      </c>
      <c r="L144" s="45">
        <f t="shared" si="37"/>
        <v>1</v>
      </c>
      <c r="M144" s="54">
        <f t="shared" ca="1" si="38"/>
        <v>1311</v>
      </c>
      <c r="N144" s="45" t="str">
        <f t="shared" si="39"/>
        <v/>
      </c>
      <c r="O144" s="45">
        <f t="shared" si="40"/>
        <v>4.4999999999999839E-2</v>
      </c>
      <c r="P144" s="46">
        <f t="shared" si="41"/>
        <v>4.3287095297835351E-2</v>
      </c>
      <c r="Q144" s="45">
        <f t="shared" si="42"/>
        <v>0.17999999999999935</v>
      </c>
      <c r="R144" s="45">
        <f t="shared" si="43"/>
        <v>0.2249999999999992</v>
      </c>
      <c r="S144" s="46">
        <f t="shared" si="44"/>
        <v>0.22328709529783469</v>
      </c>
    </row>
    <row r="145" spans="1:19" x14ac:dyDescent="0.25">
      <c r="D145">
        <v>5.0000000000000001E-3</v>
      </c>
      <c r="F145" s="67">
        <v>0.6</v>
      </c>
      <c r="H145" s="67">
        <v>0.60277777777777775</v>
      </c>
      <c r="I145" s="44" t="str">
        <f t="shared" si="34"/>
        <v/>
      </c>
      <c r="J145" s="45">
        <f t="shared" si="35"/>
        <v>20.000000000000089</v>
      </c>
      <c r="K145" s="45">
        <f t="shared" si="36"/>
        <v>3.9999999999999858</v>
      </c>
      <c r="L145" s="45">
        <f t="shared" si="37"/>
        <v>2</v>
      </c>
      <c r="M145" s="54">
        <f t="shared" ca="1" si="38"/>
        <v>1311</v>
      </c>
      <c r="N145" s="45" t="str">
        <f t="shared" si="39"/>
        <v/>
      </c>
      <c r="O145" s="45">
        <f t="shared" si="40"/>
        <v>0.15000000000000066</v>
      </c>
      <c r="P145" s="46">
        <f t="shared" si="41"/>
        <v>0.14429031765945233</v>
      </c>
      <c r="Q145" s="45">
        <f t="shared" si="42"/>
        <v>1.9999999999999931E-2</v>
      </c>
      <c r="R145" s="45">
        <f t="shared" si="43"/>
        <v>0.1700000000000006</v>
      </c>
      <c r="S145" s="46">
        <f t="shared" si="44"/>
        <v>0.16429031765945226</v>
      </c>
    </row>
    <row r="146" spans="1:19" x14ac:dyDescent="0.25">
      <c r="D146">
        <v>0.01</v>
      </c>
      <c r="F146" s="67">
        <v>0.6118055555555556</v>
      </c>
      <c r="H146" s="67">
        <v>0.6166666666666667</v>
      </c>
      <c r="I146" s="44" t="str">
        <f t="shared" si="34"/>
        <v/>
      </c>
      <c r="J146" s="45">
        <f t="shared" si="35"/>
        <v>2.9999999999999893</v>
      </c>
      <c r="K146" s="45">
        <f t="shared" si="36"/>
        <v>6.9999999999999751</v>
      </c>
      <c r="L146" s="45">
        <f t="shared" si="37"/>
        <v>3</v>
      </c>
      <c r="M146" s="54">
        <f t="shared" ca="1" si="38"/>
        <v>1311</v>
      </c>
      <c r="N146" s="45" t="str">
        <f t="shared" si="39"/>
        <v/>
      </c>
      <c r="O146" s="45">
        <f t="shared" si="40"/>
        <v>2.2499999999999919E-2</v>
      </c>
      <c r="P146" s="46">
        <f t="shared" si="41"/>
        <v>2.1643547648917676E-2</v>
      </c>
      <c r="Q146" s="45">
        <f t="shared" si="42"/>
        <v>6.9999999999999757E-2</v>
      </c>
      <c r="R146" s="45">
        <f t="shared" si="43"/>
        <v>9.249999999999968E-2</v>
      </c>
      <c r="S146" s="46">
        <f t="shared" si="44"/>
        <v>9.1643547648917439E-2</v>
      </c>
    </row>
    <row r="147" spans="1:19" x14ac:dyDescent="0.25">
      <c r="D147">
        <v>5.0000000000000001E-3</v>
      </c>
      <c r="F147" s="67">
        <v>0.61805555555555558</v>
      </c>
      <c r="H147" s="67">
        <v>0.61875000000000002</v>
      </c>
      <c r="I147" s="44" t="str">
        <f t="shared" si="34"/>
        <v/>
      </c>
      <c r="J147" s="45">
        <f t="shared" si="35"/>
        <v>17.999999999999936</v>
      </c>
      <c r="K147" s="45">
        <f t="shared" si="36"/>
        <v>0.99999999999999645</v>
      </c>
      <c r="L147" s="45">
        <f t="shared" si="37"/>
        <v>4</v>
      </c>
      <c r="M147" s="54">
        <f t="shared" ca="1" si="38"/>
        <v>1311</v>
      </c>
      <c r="N147" s="45" t="str">
        <f t="shared" si="39"/>
        <v/>
      </c>
      <c r="O147" s="45">
        <f t="shared" si="40"/>
        <v>0.13499999999999951</v>
      </c>
      <c r="P147" s="46">
        <f t="shared" si="41"/>
        <v>0.12986128589350604</v>
      </c>
      <c r="Q147" s="45">
        <f t="shared" si="42"/>
        <v>4.9999999999999828E-3</v>
      </c>
      <c r="R147" s="45">
        <f t="shared" si="43"/>
        <v>0.13999999999999949</v>
      </c>
      <c r="S147" s="46">
        <f t="shared" si="44"/>
        <v>0.13486128589350602</v>
      </c>
    </row>
    <row r="148" spans="1:19" x14ac:dyDescent="0.25">
      <c r="D148">
        <v>0.01</v>
      </c>
      <c r="F148" s="67">
        <v>0.62777777777777777</v>
      </c>
      <c r="H148" s="67">
        <v>0.63124999999999998</v>
      </c>
      <c r="I148" s="44" t="str">
        <f t="shared" si="34"/>
        <v/>
      </c>
      <c r="J148" s="45">
        <f t="shared" si="35"/>
        <v>4.9999999999999822</v>
      </c>
      <c r="K148" s="45">
        <f t="shared" si="36"/>
        <v>4.9999999999999822</v>
      </c>
      <c r="L148" s="45">
        <f t="shared" si="37"/>
        <v>5</v>
      </c>
      <c r="M148" s="54">
        <f t="shared" ca="1" si="38"/>
        <v>1311</v>
      </c>
      <c r="N148" s="45" t="str">
        <f t="shared" si="39"/>
        <v/>
      </c>
      <c r="O148" s="45">
        <f t="shared" si="40"/>
        <v>3.7499999999999867E-2</v>
      </c>
      <c r="P148" s="46">
        <f t="shared" si="41"/>
        <v>3.607257941486279E-2</v>
      </c>
      <c r="Q148" s="45">
        <f t="shared" si="42"/>
        <v>4.9999999999999822E-2</v>
      </c>
      <c r="R148" s="45">
        <f t="shared" si="43"/>
        <v>8.7499999999999689E-2</v>
      </c>
      <c r="S148" s="46">
        <f t="shared" si="44"/>
        <v>8.6072579414862613E-2</v>
      </c>
    </row>
    <row r="149" spans="1:19" x14ac:dyDescent="0.25">
      <c r="D149">
        <v>5.0000000000000001E-3</v>
      </c>
      <c r="F149" s="67">
        <v>0.63263888888888886</v>
      </c>
      <c r="H149" s="67">
        <v>0.63472222222222219</v>
      </c>
      <c r="I149" s="44" t="str">
        <f t="shared" si="34"/>
        <v/>
      </c>
      <c r="J149" s="45">
        <f t="shared" si="35"/>
        <v>18.000000000000096</v>
      </c>
      <c r="K149" s="45">
        <f t="shared" si="36"/>
        <v>2.9999999999999893</v>
      </c>
      <c r="L149" s="45">
        <f t="shared" si="37"/>
        <v>6</v>
      </c>
      <c r="M149" s="54">
        <f t="shared" ca="1" si="38"/>
        <v>1311</v>
      </c>
      <c r="N149" s="45" t="str">
        <f t="shared" si="39"/>
        <v/>
      </c>
      <c r="O149" s="45">
        <f t="shared" si="40"/>
        <v>0.1350000000000007</v>
      </c>
      <c r="P149" s="46">
        <f t="shared" si="41"/>
        <v>0.12986128589350721</v>
      </c>
      <c r="Q149" s="45">
        <f t="shared" si="42"/>
        <v>1.4999999999999947E-2</v>
      </c>
      <c r="R149" s="45">
        <f t="shared" si="43"/>
        <v>0.15000000000000066</v>
      </c>
      <c r="S149" s="46">
        <f t="shared" si="44"/>
        <v>0.14486128589350716</v>
      </c>
    </row>
    <row r="150" spans="1:19" x14ac:dyDescent="0.25">
      <c r="D150">
        <v>0.01</v>
      </c>
      <c r="F150" s="67">
        <v>0.64236111111111105</v>
      </c>
      <c r="H150" s="67">
        <v>0.64722222222222225</v>
      </c>
      <c r="I150" s="44" t="str">
        <f t="shared" si="34"/>
        <v/>
      </c>
      <c r="J150" s="45">
        <f t="shared" si="35"/>
        <v>3.9999999999999858</v>
      </c>
      <c r="K150" s="45">
        <f t="shared" si="36"/>
        <v>7.000000000000135</v>
      </c>
      <c r="L150" s="45">
        <f t="shared" si="37"/>
        <v>7</v>
      </c>
      <c r="M150" s="54">
        <f t="shared" ca="1" si="38"/>
        <v>1311</v>
      </c>
      <c r="N150" s="45" t="str">
        <f t="shared" si="39"/>
        <v/>
      </c>
      <c r="O150" s="45">
        <f t="shared" si="40"/>
        <v>2.9999999999999891E-2</v>
      </c>
      <c r="P150" s="46">
        <f t="shared" si="41"/>
        <v>2.8858063531890233E-2</v>
      </c>
      <c r="Q150" s="45">
        <f t="shared" si="42"/>
        <v>7.0000000000001353E-2</v>
      </c>
      <c r="R150" s="45">
        <f t="shared" si="43"/>
        <v>0.10000000000000124</v>
      </c>
      <c r="S150" s="46">
        <f t="shared" si="44"/>
        <v>9.8858063531891582E-2</v>
      </c>
    </row>
    <row r="151" spans="1:19" x14ac:dyDescent="0.25">
      <c r="D151">
        <v>5.0000000000000001E-3</v>
      </c>
      <c r="F151" s="67">
        <v>0.64861111111111114</v>
      </c>
      <c r="H151" s="67">
        <v>0.65</v>
      </c>
      <c r="I151" s="44" t="str">
        <f t="shared" si="34"/>
        <v/>
      </c>
      <c r="J151" s="45">
        <f t="shared" si="35"/>
        <v>15.999999999999943</v>
      </c>
      <c r="K151" s="45">
        <f t="shared" si="36"/>
        <v>1.9999999999999929</v>
      </c>
      <c r="L151" s="45">
        <f t="shared" si="37"/>
        <v>8</v>
      </c>
      <c r="M151" s="54">
        <f t="shared" ca="1" si="38"/>
        <v>1311</v>
      </c>
      <c r="N151" s="45" t="str">
        <f t="shared" si="39"/>
        <v/>
      </c>
      <c r="O151" s="45">
        <f t="shared" si="40"/>
        <v>0.11999999999999957</v>
      </c>
      <c r="P151" s="46">
        <f t="shared" si="41"/>
        <v>0.11543225412756093</v>
      </c>
      <c r="Q151" s="45">
        <f t="shared" si="42"/>
        <v>9.9999999999999655E-3</v>
      </c>
      <c r="R151" s="45">
        <f t="shared" si="43"/>
        <v>0.12999999999999953</v>
      </c>
      <c r="S151" s="46">
        <f t="shared" si="44"/>
        <v>0.1254322541275609</v>
      </c>
    </row>
    <row r="152" spans="1:19" x14ac:dyDescent="0.25">
      <c r="D152">
        <v>0.01</v>
      </c>
      <c r="F152" s="67">
        <v>0.65763888888888888</v>
      </c>
      <c r="H152" s="67">
        <v>0.66111111111111109</v>
      </c>
      <c r="I152" s="44" t="str">
        <f t="shared" si="34"/>
        <v/>
      </c>
      <c r="J152" s="45">
        <f t="shared" si="35"/>
        <v>2.9999999999999893</v>
      </c>
      <c r="K152" s="45">
        <f t="shared" si="36"/>
        <v>4.9999999999999822</v>
      </c>
      <c r="L152" s="45">
        <f t="shared" si="37"/>
        <v>9</v>
      </c>
      <c r="M152" s="54">
        <f t="shared" ca="1" si="38"/>
        <v>1311</v>
      </c>
      <c r="N152" s="45" t="str">
        <f t="shared" si="39"/>
        <v/>
      </c>
      <c r="O152" s="45">
        <f t="shared" si="40"/>
        <v>2.2499999999999919E-2</v>
      </c>
      <c r="P152" s="46">
        <f t="shared" si="41"/>
        <v>2.1643547648917676E-2</v>
      </c>
      <c r="Q152" s="45">
        <f t="shared" si="42"/>
        <v>4.9999999999999822E-2</v>
      </c>
      <c r="R152" s="45">
        <f t="shared" si="43"/>
        <v>7.2499999999999745E-2</v>
      </c>
      <c r="S152" s="46">
        <f t="shared" si="44"/>
        <v>7.1643547648917505E-2</v>
      </c>
    </row>
    <row r="153" spans="1:19" x14ac:dyDescent="0.25">
      <c r="D153">
        <v>5.0000000000000001E-3</v>
      </c>
      <c r="F153" s="67">
        <v>0.66249999999999998</v>
      </c>
      <c r="H153" s="67">
        <v>0.66319444444444442</v>
      </c>
      <c r="I153" s="44" t="str">
        <f t="shared" si="34"/>
        <v/>
      </c>
      <c r="J153" s="45">
        <f t="shared" si="35"/>
        <v>17.999999999999936</v>
      </c>
      <c r="K153" s="45">
        <f t="shared" si="36"/>
        <v>0.99999999999999645</v>
      </c>
      <c r="L153" s="45">
        <f t="shared" si="37"/>
        <v>10</v>
      </c>
      <c r="M153" s="54">
        <f t="shared" ca="1" si="38"/>
        <v>1311</v>
      </c>
      <c r="N153" s="45" t="str">
        <f t="shared" si="39"/>
        <v/>
      </c>
      <c r="O153" s="45">
        <f t="shared" si="40"/>
        <v>0.13499999999999951</v>
      </c>
      <c r="P153" s="46">
        <f t="shared" si="41"/>
        <v>0.12986128589350604</v>
      </c>
      <c r="Q153" s="45">
        <f t="shared" si="42"/>
        <v>4.9999999999999828E-3</v>
      </c>
      <c r="R153" s="45">
        <f t="shared" si="43"/>
        <v>0.13999999999999949</v>
      </c>
      <c r="S153" s="46">
        <f t="shared" si="44"/>
        <v>0.13486128589350602</v>
      </c>
    </row>
    <row r="154" spans="1:19" x14ac:dyDescent="0.25">
      <c r="D154">
        <v>0.01</v>
      </c>
      <c r="F154" s="67">
        <v>0.67152777777777783</v>
      </c>
      <c r="H154" s="67">
        <v>0.67569444444444438</v>
      </c>
      <c r="I154" s="44" t="str">
        <f t="shared" si="34"/>
        <v/>
      </c>
      <c r="J154" s="45">
        <f t="shared" si="35"/>
        <v>6.0000000000001386</v>
      </c>
      <c r="K154" s="45">
        <f t="shared" si="36"/>
        <v>5.9999999999998188</v>
      </c>
      <c r="L154" s="45">
        <f t="shared" si="37"/>
        <v>11</v>
      </c>
      <c r="M154" s="54">
        <f t="shared" ca="1" si="38"/>
        <v>1311</v>
      </c>
      <c r="N154" s="45" t="str">
        <f t="shared" si="39"/>
        <v/>
      </c>
      <c r="O154" s="45">
        <f t="shared" si="40"/>
        <v>4.5000000000001039E-2</v>
      </c>
      <c r="P154" s="46">
        <f t="shared" si="41"/>
        <v>4.3287095297836503E-2</v>
      </c>
      <c r="Q154" s="45">
        <f t="shared" si="42"/>
        <v>5.9999999999998187E-2</v>
      </c>
      <c r="R154" s="45">
        <f t="shared" si="43"/>
        <v>0.10499999999999923</v>
      </c>
      <c r="S154" s="46">
        <f t="shared" si="44"/>
        <v>0.1032870952978347</v>
      </c>
    </row>
    <row r="155" spans="1:19" x14ac:dyDescent="0.25">
      <c r="D155">
        <v>5.0000000000000001E-3</v>
      </c>
      <c r="F155" s="67">
        <v>0.67708333333333337</v>
      </c>
      <c r="H155" s="67">
        <v>0.67986111111111114</v>
      </c>
      <c r="I155" s="44" t="str">
        <f t="shared" si="34"/>
        <v/>
      </c>
      <c r="J155" s="45">
        <f t="shared" si="35"/>
        <v>17.000000000000099</v>
      </c>
      <c r="K155" s="45">
        <f t="shared" si="36"/>
        <v>3.9999999999999858</v>
      </c>
      <c r="L155" s="45">
        <f t="shared" si="37"/>
        <v>12</v>
      </c>
      <c r="M155" s="54">
        <f t="shared" ca="1" si="38"/>
        <v>1311</v>
      </c>
      <c r="N155" s="45" t="str">
        <f t="shared" si="39"/>
        <v/>
      </c>
      <c r="O155" s="45">
        <f t="shared" si="40"/>
        <v>0.12750000000000075</v>
      </c>
      <c r="P155" s="46">
        <f t="shared" si="41"/>
        <v>0.12264677001053464</v>
      </c>
      <c r="Q155" s="45">
        <f t="shared" si="42"/>
        <v>1.9999999999999931E-2</v>
      </c>
      <c r="R155" s="45">
        <f t="shared" si="43"/>
        <v>0.14750000000000069</v>
      </c>
      <c r="S155" s="46">
        <f t="shared" si="44"/>
        <v>0.14264677001053458</v>
      </c>
    </row>
    <row r="156" spans="1:19" x14ac:dyDescent="0.25">
      <c r="D156">
        <v>0.01</v>
      </c>
      <c r="F156" s="67">
        <v>0.68819444444444444</v>
      </c>
      <c r="H156" s="67">
        <v>0.69166666666666676</v>
      </c>
      <c r="I156" s="44" t="str">
        <f t="shared" si="34"/>
        <v/>
      </c>
      <c r="J156" s="45">
        <f t="shared" si="35"/>
        <v>3.9999999999999858</v>
      </c>
      <c r="K156" s="45">
        <f t="shared" si="36"/>
        <v>5.0000000000001421</v>
      </c>
      <c r="L156" s="45">
        <f t="shared" si="37"/>
        <v>13</v>
      </c>
      <c r="M156" s="54">
        <f t="shared" ca="1" si="38"/>
        <v>1311</v>
      </c>
      <c r="N156" s="45" t="str">
        <f t="shared" si="39"/>
        <v/>
      </c>
      <c r="O156" s="45">
        <f t="shared" si="40"/>
        <v>2.9999999999999891E-2</v>
      </c>
      <c r="P156" s="46">
        <f t="shared" si="41"/>
        <v>2.8858063531890233E-2</v>
      </c>
      <c r="Q156" s="45">
        <f t="shared" si="42"/>
        <v>5.0000000000001425E-2</v>
      </c>
      <c r="R156" s="45">
        <f t="shared" si="43"/>
        <v>8.000000000000132E-2</v>
      </c>
      <c r="S156" s="46">
        <f t="shared" si="44"/>
        <v>7.8858063531891662E-2</v>
      </c>
    </row>
    <row r="157" spans="1:19" x14ac:dyDescent="0.25">
      <c r="D157">
        <v>5.0000000000000001E-3</v>
      </c>
      <c r="F157" s="67">
        <v>0.69305555555555554</v>
      </c>
      <c r="H157" s="67">
        <v>0.69444444444444453</v>
      </c>
      <c r="I157" s="44" t="str">
        <f t="shared" si="34"/>
        <v/>
      </c>
      <c r="J157" s="45">
        <f t="shared" si="35"/>
        <v>17.999999999999776</v>
      </c>
      <c r="K157" s="45">
        <f t="shared" si="36"/>
        <v>2.0000000000001528</v>
      </c>
      <c r="L157" s="45">
        <f t="shared" si="37"/>
        <v>14</v>
      </c>
      <c r="M157" s="54">
        <f t="shared" ca="1" si="38"/>
        <v>1311</v>
      </c>
      <c r="N157" s="45" t="str">
        <f t="shared" si="39"/>
        <v/>
      </c>
      <c r="O157" s="45">
        <f t="shared" si="40"/>
        <v>0.13499999999999832</v>
      </c>
      <c r="P157" s="46">
        <f t="shared" si="41"/>
        <v>0.1298612858935049</v>
      </c>
      <c r="Q157" s="45">
        <f t="shared" si="42"/>
        <v>1.0000000000000763E-2</v>
      </c>
      <c r="R157" s="45">
        <f t="shared" si="43"/>
        <v>0.14499999999999907</v>
      </c>
      <c r="S157" s="46">
        <f t="shared" si="44"/>
        <v>0.13986128589350566</v>
      </c>
    </row>
    <row r="158" spans="1:19" x14ac:dyDescent="0.25">
      <c r="D158">
        <v>0.01</v>
      </c>
      <c r="F158" s="67">
        <v>0.70277777777777783</v>
      </c>
      <c r="H158" s="67">
        <v>0.70694444444444438</v>
      </c>
      <c r="I158" s="44">
        <f t="shared" si="34"/>
        <v>0.71041666666666659</v>
      </c>
      <c r="J158" s="45" t="str">
        <f t="shared" si="35"/>
        <v/>
      </c>
      <c r="K158" s="45">
        <f t="shared" si="36"/>
        <v>5.9999999999998188</v>
      </c>
      <c r="L158" s="45">
        <f t="shared" si="37"/>
        <v>15</v>
      </c>
      <c r="M158" s="54">
        <f t="shared" ca="1" si="38"/>
        <v>1311</v>
      </c>
      <c r="N158" s="45">
        <f t="shared" ca="1" si="39"/>
        <v>231.99999999999983</v>
      </c>
      <c r="O158" s="45">
        <f t="shared" si="40"/>
        <v>2.5000000000000001E-2</v>
      </c>
      <c r="P158" s="46">
        <f t="shared" si="41"/>
        <v>5.4281443780592247E-3</v>
      </c>
      <c r="Q158" s="45">
        <f t="shared" si="42"/>
        <v>5.9999999999998187E-2</v>
      </c>
      <c r="R158" s="45">
        <f t="shared" si="43"/>
        <v>8.4999999999998188E-2</v>
      </c>
      <c r="S158" s="46">
        <f t="shared" si="44"/>
        <v>6.5428144378057412E-2</v>
      </c>
    </row>
    <row r="159" spans="1:19" x14ac:dyDescent="0.25">
      <c r="A159" s="77">
        <v>35005</v>
      </c>
      <c r="B159" s="71">
        <v>1258</v>
      </c>
      <c r="D159">
        <v>0.01</v>
      </c>
      <c r="F159" s="67">
        <v>0.57777777777777783</v>
      </c>
      <c r="H159" s="67">
        <v>0.58819444444444446</v>
      </c>
      <c r="I159" s="44" t="str">
        <f t="shared" si="34"/>
        <v/>
      </c>
      <c r="J159" s="45">
        <f t="shared" si="35"/>
        <v>6.9999999999999751</v>
      </c>
      <c r="K159" s="45">
        <f t="shared" si="36"/>
        <v>14.999999999999947</v>
      </c>
      <c r="L159" s="45">
        <f t="shared" si="37"/>
        <v>1</v>
      </c>
      <c r="M159" s="54">
        <f t="shared" ca="1" si="38"/>
        <v>1258</v>
      </c>
      <c r="N159" s="45" t="str">
        <f t="shared" si="39"/>
        <v/>
      </c>
      <c r="O159" s="45">
        <f t="shared" si="40"/>
        <v>5.2499999999999811E-2</v>
      </c>
      <c r="P159" s="46">
        <f t="shared" si="41"/>
        <v>5.0501611180807912E-2</v>
      </c>
      <c r="Q159" s="45">
        <f t="shared" si="42"/>
        <v>0.14999999999999947</v>
      </c>
      <c r="R159" s="45">
        <f t="shared" si="43"/>
        <v>0.20249999999999929</v>
      </c>
      <c r="S159" s="46">
        <f t="shared" si="44"/>
        <v>0.20050161118080739</v>
      </c>
    </row>
    <row r="160" spans="1:19" x14ac:dyDescent="0.25">
      <c r="D160">
        <v>5.0000000000000001E-3</v>
      </c>
      <c r="F160" s="67">
        <v>0.58958333333333335</v>
      </c>
      <c r="H160" s="67">
        <v>0.59305555555555556</v>
      </c>
      <c r="I160" s="44" t="str">
        <f t="shared" si="34"/>
        <v/>
      </c>
      <c r="J160" s="45">
        <f t="shared" si="35"/>
        <v>21.000000000000085</v>
      </c>
      <c r="K160" s="45">
        <f t="shared" si="36"/>
        <v>4.9999999999999822</v>
      </c>
      <c r="L160" s="45">
        <f t="shared" si="37"/>
        <v>2</v>
      </c>
      <c r="M160" s="54">
        <f t="shared" ca="1" si="38"/>
        <v>1258</v>
      </c>
      <c r="N160" s="45" t="str">
        <f t="shared" si="39"/>
        <v/>
      </c>
      <c r="O160" s="45">
        <f t="shared" si="40"/>
        <v>0.15750000000000064</v>
      </c>
      <c r="P160" s="46">
        <f t="shared" si="41"/>
        <v>0.15150483354242486</v>
      </c>
      <c r="Q160" s="45">
        <f t="shared" si="42"/>
        <v>2.4999999999999911E-2</v>
      </c>
      <c r="R160" s="45">
        <f t="shared" si="43"/>
        <v>0.18250000000000055</v>
      </c>
      <c r="S160" s="46">
        <f t="shared" si="44"/>
        <v>0.17650483354242477</v>
      </c>
    </row>
    <row r="161" spans="1:19" x14ac:dyDescent="0.25">
      <c r="D161">
        <v>0.01</v>
      </c>
      <c r="F161" s="67">
        <v>0.60347222222222219</v>
      </c>
      <c r="H161" s="67">
        <v>0.60763888888888895</v>
      </c>
      <c r="I161" s="44" t="str">
        <f t="shared" si="34"/>
        <v/>
      </c>
      <c r="J161" s="45">
        <f t="shared" si="35"/>
        <v>4.9999999999998224</v>
      </c>
      <c r="K161" s="45">
        <f t="shared" si="36"/>
        <v>6.0000000000001386</v>
      </c>
      <c r="L161" s="45">
        <f t="shared" si="37"/>
        <v>3</v>
      </c>
      <c r="M161" s="54">
        <f t="shared" ca="1" si="38"/>
        <v>1258</v>
      </c>
      <c r="N161" s="45" t="str">
        <f t="shared" si="39"/>
        <v/>
      </c>
      <c r="O161" s="45">
        <f t="shared" si="40"/>
        <v>3.7499999999998666E-2</v>
      </c>
      <c r="P161" s="46">
        <f t="shared" si="41"/>
        <v>3.6072579414861639E-2</v>
      </c>
      <c r="Q161" s="45">
        <f t="shared" si="42"/>
        <v>6.0000000000001386E-2</v>
      </c>
      <c r="R161" s="45">
        <f t="shared" si="43"/>
        <v>9.7500000000000059E-2</v>
      </c>
      <c r="S161" s="46">
        <f t="shared" si="44"/>
        <v>9.6072579414863024E-2</v>
      </c>
    </row>
    <row r="162" spans="1:19" x14ac:dyDescent="0.25">
      <c r="D162">
        <v>5.0000000000000001E-3</v>
      </c>
      <c r="F162" s="67">
        <v>0.60902777777777783</v>
      </c>
      <c r="H162" s="67">
        <v>0.61111111111111105</v>
      </c>
      <c r="I162" s="44" t="str">
        <f t="shared" si="34"/>
        <v/>
      </c>
      <c r="J162" s="45">
        <f t="shared" si="35"/>
        <v>18.000000000000096</v>
      </c>
      <c r="K162" s="45">
        <f t="shared" si="36"/>
        <v>2.9999999999998295</v>
      </c>
      <c r="L162" s="45">
        <f t="shared" si="37"/>
        <v>4</v>
      </c>
      <c r="M162" s="54">
        <f t="shared" ca="1" si="38"/>
        <v>1258</v>
      </c>
      <c r="N162" s="45" t="str">
        <f t="shared" si="39"/>
        <v/>
      </c>
      <c r="O162" s="45">
        <f t="shared" si="40"/>
        <v>0.1350000000000007</v>
      </c>
      <c r="P162" s="46">
        <f t="shared" si="41"/>
        <v>0.12986128589350721</v>
      </c>
      <c r="Q162" s="45">
        <f t="shared" si="42"/>
        <v>1.4999999999999148E-2</v>
      </c>
      <c r="R162" s="45">
        <f t="shared" si="43"/>
        <v>0.14999999999999986</v>
      </c>
      <c r="S162" s="46">
        <f t="shared" si="44"/>
        <v>0.14486128589350636</v>
      </c>
    </row>
    <row r="163" spans="1:19" x14ac:dyDescent="0.25">
      <c r="D163">
        <v>0.01</v>
      </c>
      <c r="F163" s="67">
        <v>0.62083333333333335</v>
      </c>
      <c r="H163" s="67">
        <v>0.62361111111111112</v>
      </c>
      <c r="I163" s="44" t="str">
        <f t="shared" si="34"/>
        <v/>
      </c>
      <c r="J163" s="45">
        <f t="shared" si="35"/>
        <v>3.9999999999999858</v>
      </c>
      <c r="K163" s="45">
        <f t="shared" si="36"/>
        <v>3.9999999999999858</v>
      </c>
      <c r="L163" s="45">
        <f t="shared" si="37"/>
        <v>5</v>
      </c>
      <c r="M163" s="54">
        <f t="shared" ca="1" si="38"/>
        <v>1258</v>
      </c>
      <c r="N163" s="45" t="str">
        <f t="shared" si="39"/>
        <v/>
      </c>
      <c r="O163" s="45">
        <f t="shared" si="40"/>
        <v>2.9999999999999891E-2</v>
      </c>
      <c r="P163" s="46">
        <f t="shared" si="41"/>
        <v>2.8858063531890233E-2</v>
      </c>
      <c r="Q163" s="45">
        <f t="shared" si="42"/>
        <v>3.9999999999999862E-2</v>
      </c>
      <c r="R163" s="45">
        <f t="shared" si="43"/>
        <v>6.9999999999999757E-2</v>
      </c>
      <c r="S163" s="46">
        <f t="shared" si="44"/>
        <v>6.8858063531890099E-2</v>
      </c>
    </row>
    <row r="164" spans="1:19" x14ac:dyDescent="0.25">
      <c r="D164">
        <v>5.0000000000000001E-3</v>
      </c>
      <c r="F164" s="67">
        <v>0.625</v>
      </c>
      <c r="H164" s="67">
        <v>0.62638888888888888</v>
      </c>
      <c r="I164" s="44" t="str">
        <f t="shared" si="34"/>
        <v/>
      </c>
      <c r="J164" s="45">
        <f t="shared" si="35"/>
        <v>14.00000000000011</v>
      </c>
      <c r="K164" s="45">
        <f t="shared" si="36"/>
        <v>1.9999999999999929</v>
      </c>
      <c r="L164" s="45">
        <f t="shared" si="37"/>
        <v>6</v>
      </c>
      <c r="M164" s="54">
        <f t="shared" ca="1" si="38"/>
        <v>1258</v>
      </c>
      <c r="N164" s="45" t="str">
        <f t="shared" si="39"/>
        <v/>
      </c>
      <c r="O164" s="45">
        <f t="shared" si="40"/>
        <v>0.10500000000000083</v>
      </c>
      <c r="P164" s="46">
        <f t="shared" si="41"/>
        <v>0.10100322236161696</v>
      </c>
      <c r="Q164" s="45">
        <f t="shared" si="42"/>
        <v>9.9999999999999655E-3</v>
      </c>
      <c r="R164" s="45">
        <f t="shared" si="43"/>
        <v>0.1150000000000008</v>
      </c>
      <c r="S164" s="46">
        <f t="shared" si="44"/>
        <v>0.11100322236161693</v>
      </c>
    </row>
    <row r="165" spans="1:19" x14ac:dyDescent="0.25">
      <c r="D165">
        <v>0.01</v>
      </c>
      <c r="F165" s="67">
        <v>0.63263888888888886</v>
      </c>
      <c r="H165" s="67">
        <v>0.63611111111111118</v>
      </c>
      <c r="I165" s="44" t="str">
        <f t="shared" si="34"/>
        <v/>
      </c>
      <c r="J165" s="45">
        <f t="shared" si="35"/>
        <v>4.9999999999998224</v>
      </c>
      <c r="K165" s="45">
        <f t="shared" si="36"/>
        <v>5.0000000000001421</v>
      </c>
      <c r="L165" s="45">
        <f t="shared" si="37"/>
        <v>7</v>
      </c>
      <c r="M165" s="54">
        <f t="shared" ca="1" si="38"/>
        <v>1258</v>
      </c>
      <c r="N165" s="45" t="str">
        <f t="shared" si="39"/>
        <v/>
      </c>
      <c r="O165" s="45">
        <f t="shared" si="40"/>
        <v>3.7499999999998666E-2</v>
      </c>
      <c r="P165" s="46">
        <f t="shared" si="41"/>
        <v>3.6072579414861639E-2</v>
      </c>
      <c r="Q165" s="45">
        <f t="shared" si="42"/>
        <v>5.0000000000001425E-2</v>
      </c>
      <c r="R165" s="45">
        <f t="shared" si="43"/>
        <v>8.7500000000000092E-2</v>
      </c>
      <c r="S165" s="46">
        <f t="shared" si="44"/>
        <v>8.6072579414863071E-2</v>
      </c>
    </row>
    <row r="166" spans="1:19" x14ac:dyDescent="0.25">
      <c r="D166">
        <v>5.0000000000000001E-3</v>
      </c>
      <c r="F166" s="67">
        <v>0.63750000000000007</v>
      </c>
      <c r="H166" s="67">
        <v>0.63958333333333328</v>
      </c>
      <c r="I166" s="44" t="str">
        <f t="shared" si="34"/>
        <v/>
      </c>
      <c r="J166" s="45">
        <f t="shared" si="35"/>
        <v>16.000000000000103</v>
      </c>
      <c r="K166" s="45">
        <f t="shared" si="36"/>
        <v>2.9999999999998295</v>
      </c>
      <c r="L166" s="45">
        <f t="shared" si="37"/>
        <v>8</v>
      </c>
      <c r="M166" s="54">
        <f t="shared" ca="1" si="38"/>
        <v>1258</v>
      </c>
      <c r="N166" s="45" t="str">
        <f t="shared" si="39"/>
        <v/>
      </c>
      <c r="O166" s="45">
        <f t="shared" si="40"/>
        <v>0.12000000000000077</v>
      </c>
      <c r="P166" s="46">
        <f t="shared" si="41"/>
        <v>0.11543225412756208</v>
      </c>
      <c r="Q166" s="45">
        <f t="shared" si="42"/>
        <v>1.4999999999999148E-2</v>
      </c>
      <c r="R166" s="45">
        <f t="shared" si="43"/>
        <v>0.13499999999999993</v>
      </c>
      <c r="S166" s="46">
        <f t="shared" si="44"/>
        <v>0.13043225412756124</v>
      </c>
    </row>
    <row r="167" spans="1:19" x14ac:dyDescent="0.25">
      <c r="D167">
        <v>0.01</v>
      </c>
      <c r="F167" s="67">
        <v>0.64652777777777781</v>
      </c>
      <c r="H167" s="67">
        <v>0.65069444444444446</v>
      </c>
      <c r="I167" s="44" t="str">
        <f t="shared" si="34"/>
        <v/>
      </c>
      <c r="J167" s="45">
        <f t="shared" si="35"/>
        <v>7.9999999999999716</v>
      </c>
      <c r="K167" s="45">
        <f t="shared" si="36"/>
        <v>5.9999999999999787</v>
      </c>
      <c r="L167" s="45">
        <f t="shared" si="37"/>
        <v>9</v>
      </c>
      <c r="M167" s="54">
        <f t="shared" ca="1" si="38"/>
        <v>1258</v>
      </c>
      <c r="N167" s="45" t="str">
        <f t="shared" si="39"/>
        <v/>
      </c>
      <c r="O167" s="45">
        <f t="shared" si="40"/>
        <v>5.9999999999999783E-2</v>
      </c>
      <c r="P167" s="46">
        <f t="shared" si="41"/>
        <v>5.7716127063780466E-2</v>
      </c>
      <c r="Q167" s="45">
        <f t="shared" si="42"/>
        <v>5.999999999999979E-2</v>
      </c>
      <c r="R167" s="45">
        <f t="shared" si="43"/>
        <v>0.11999999999999958</v>
      </c>
      <c r="S167" s="46">
        <f t="shared" si="44"/>
        <v>0.11771612706378026</v>
      </c>
    </row>
    <row r="168" spans="1:19" x14ac:dyDescent="0.25">
      <c r="D168">
        <v>5.0000000000000001E-3</v>
      </c>
      <c r="F168" s="67">
        <v>0.65277777777777779</v>
      </c>
      <c r="H168" s="67">
        <v>0.65625</v>
      </c>
      <c r="I168" s="44" t="str">
        <f t="shared" si="34"/>
        <v/>
      </c>
      <c r="J168" s="45">
        <f t="shared" si="35"/>
        <v>15.999999999999943</v>
      </c>
      <c r="K168" s="45">
        <f t="shared" si="36"/>
        <v>4.9999999999999822</v>
      </c>
      <c r="L168" s="45">
        <f t="shared" si="37"/>
        <v>10</v>
      </c>
      <c r="M168" s="54">
        <f t="shared" ca="1" si="38"/>
        <v>1258</v>
      </c>
      <c r="N168" s="45" t="str">
        <f t="shared" si="39"/>
        <v/>
      </c>
      <c r="O168" s="45">
        <f t="shared" si="40"/>
        <v>0.11999999999999957</v>
      </c>
      <c r="P168" s="46">
        <f t="shared" si="41"/>
        <v>0.11543225412756093</v>
      </c>
      <c r="Q168" s="45">
        <f t="shared" si="42"/>
        <v>2.4999999999999911E-2</v>
      </c>
      <c r="R168" s="45">
        <f t="shared" si="43"/>
        <v>0.14499999999999946</v>
      </c>
      <c r="S168" s="46">
        <f t="shared" si="44"/>
        <v>0.14043225412756083</v>
      </c>
    </row>
    <row r="169" spans="1:19" x14ac:dyDescent="0.25">
      <c r="D169">
        <v>0.01</v>
      </c>
      <c r="F169" s="67">
        <v>0.66319444444444442</v>
      </c>
      <c r="H169" s="67">
        <v>0.66736111111111107</v>
      </c>
      <c r="I169" s="44" t="str">
        <f t="shared" si="34"/>
        <v/>
      </c>
      <c r="J169" s="45">
        <f t="shared" si="35"/>
        <v>2.9999999999999893</v>
      </c>
      <c r="K169" s="45">
        <f t="shared" si="36"/>
        <v>5.9999999999999787</v>
      </c>
      <c r="L169" s="45">
        <f t="shared" si="37"/>
        <v>11</v>
      </c>
      <c r="M169" s="54">
        <f t="shared" ca="1" si="38"/>
        <v>1258</v>
      </c>
      <c r="N169" s="45" t="str">
        <f t="shared" si="39"/>
        <v/>
      </c>
      <c r="O169" s="45">
        <f t="shared" si="40"/>
        <v>2.2499999999999919E-2</v>
      </c>
      <c r="P169" s="46">
        <f t="shared" si="41"/>
        <v>2.1643547648917676E-2</v>
      </c>
      <c r="Q169" s="45">
        <f t="shared" si="42"/>
        <v>5.999999999999979E-2</v>
      </c>
      <c r="R169" s="45">
        <f t="shared" si="43"/>
        <v>8.2499999999999712E-2</v>
      </c>
      <c r="S169" s="46">
        <f t="shared" si="44"/>
        <v>8.1643547648917458E-2</v>
      </c>
    </row>
    <row r="170" spans="1:19" x14ac:dyDescent="0.25">
      <c r="D170">
        <v>5.0000000000000001E-3</v>
      </c>
      <c r="F170" s="67">
        <v>0.66875000000000007</v>
      </c>
      <c r="H170" s="67">
        <v>0.6694444444444444</v>
      </c>
      <c r="I170" s="44" t="str">
        <f t="shared" si="34"/>
        <v/>
      </c>
      <c r="J170" s="45">
        <f t="shared" si="35"/>
        <v>13.000000000000114</v>
      </c>
      <c r="K170" s="45">
        <f t="shared" si="36"/>
        <v>0.99999999999983658</v>
      </c>
      <c r="L170" s="45">
        <f t="shared" si="37"/>
        <v>12</v>
      </c>
      <c r="M170" s="54">
        <f t="shared" ca="1" si="38"/>
        <v>1258</v>
      </c>
      <c r="N170" s="45" t="str">
        <f t="shared" si="39"/>
        <v/>
      </c>
      <c r="O170" s="45">
        <f t="shared" si="40"/>
        <v>9.750000000000085E-2</v>
      </c>
      <c r="P170" s="46">
        <f t="shared" si="41"/>
        <v>9.3788706478644415E-2</v>
      </c>
      <c r="Q170" s="45">
        <f t="shared" si="42"/>
        <v>4.999999999999183E-3</v>
      </c>
      <c r="R170" s="45">
        <f t="shared" si="43"/>
        <v>0.10250000000000004</v>
      </c>
      <c r="S170" s="46">
        <f t="shared" si="44"/>
        <v>9.8788706478643601E-2</v>
      </c>
    </row>
    <row r="171" spans="1:19" x14ac:dyDescent="0.25">
      <c r="D171">
        <v>0.01</v>
      </c>
      <c r="F171" s="67">
        <v>0.67638888888888893</v>
      </c>
      <c r="H171" s="67">
        <v>0.67847222222222225</v>
      </c>
      <c r="I171" s="44" t="str">
        <f t="shared" si="34"/>
        <v/>
      </c>
      <c r="J171" s="45">
        <f t="shared" si="35"/>
        <v>2.9999999999998295</v>
      </c>
      <c r="K171" s="45">
        <f t="shared" si="36"/>
        <v>2.9999999999999893</v>
      </c>
      <c r="L171" s="45">
        <f t="shared" si="37"/>
        <v>13</v>
      </c>
      <c r="M171" s="54">
        <f t="shared" ca="1" si="38"/>
        <v>1258</v>
      </c>
      <c r="N171" s="45" t="str">
        <f t="shared" si="39"/>
        <v/>
      </c>
      <c r="O171" s="45">
        <f t="shared" si="40"/>
        <v>2.2499999999998719E-2</v>
      </c>
      <c r="P171" s="46">
        <f t="shared" si="41"/>
        <v>2.164354764891652E-2</v>
      </c>
      <c r="Q171" s="45">
        <f t="shared" si="42"/>
        <v>2.9999999999999895E-2</v>
      </c>
      <c r="R171" s="45">
        <f t="shared" si="43"/>
        <v>5.2499999999998617E-2</v>
      </c>
      <c r="S171" s="46">
        <f t="shared" si="44"/>
        <v>5.1643547648916419E-2</v>
      </c>
    </row>
    <row r="172" spans="1:19" x14ac:dyDescent="0.25">
      <c r="D172">
        <v>5.0000000000000001E-3</v>
      </c>
      <c r="F172" s="67">
        <v>0.67986111111111114</v>
      </c>
      <c r="H172" s="67">
        <v>0.68055555555555547</v>
      </c>
      <c r="I172" s="44" t="str">
        <f t="shared" si="34"/>
        <v/>
      </c>
      <c r="J172" s="45">
        <f t="shared" si="35"/>
        <v>15.000000000000107</v>
      </c>
      <c r="K172" s="45">
        <f t="shared" si="36"/>
        <v>0.99999999999983658</v>
      </c>
      <c r="L172" s="45">
        <f t="shared" si="37"/>
        <v>14</v>
      </c>
      <c r="M172" s="54">
        <f t="shared" ca="1" si="38"/>
        <v>1258</v>
      </c>
      <c r="N172" s="45" t="str">
        <f t="shared" si="39"/>
        <v/>
      </c>
      <c r="O172" s="45">
        <f t="shared" si="40"/>
        <v>0.11250000000000079</v>
      </c>
      <c r="P172" s="46">
        <f t="shared" si="41"/>
        <v>0.10821773824458952</v>
      </c>
      <c r="Q172" s="45">
        <f t="shared" si="42"/>
        <v>4.999999999999183E-3</v>
      </c>
      <c r="R172" s="45">
        <f t="shared" si="43"/>
        <v>0.11749999999999998</v>
      </c>
      <c r="S172" s="46">
        <f t="shared" si="44"/>
        <v>0.11321773824458871</v>
      </c>
    </row>
    <row r="173" spans="1:19" x14ac:dyDescent="0.25">
      <c r="D173">
        <v>0.01</v>
      </c>
      <c r="F173" s="67">
        <v>0.6875</v>
      </c>
      <c r="H173" s="67">
        <v>0.69097222222222221</v>
      </c>
      <c r="I173" s="44">
        <f t="shared" si="34"/>
        <v>0.69444444444444442</v>
      </c>
      <c r="J173" s="45" t="str">
        <f t="shared" si="35"/>
        <v/>
      </c>
      <c r="K173" s="45">
        <f t="shared" si="36"/>
        <v>4.9999999999999822</v>
      </c>
      <c r="L173" s="45">
        <f t="shared" si="37"/>
        <v>15</v>
      </c>
      <c r="M173" s="54">
        <f t="shared" ca="1" si="38"/>
        <v>1258</v>
      </c>
      <c r="N173" s="45">
        <f t="shared" ca="1" si="39"/>
        <v>222</v>
      </c>
      <c r="O173" s="45">
        <f t="shared" si="40"/>
        <v>2.5000000000000001E-2</v>
      </c>
      <c r="P173" s="46">
        <f t="shared" si="41"/>
        <v>5.4281443780592247E-3</v>
      </c>
      <c r="Q173" s="45">
        <f t="shared" si="42"/>
        <v>4.9999999999999822E-2</v>
      </c>
      <c r="R173" s="45">
        <f t="shared" si="43"/>
        <v>7.4999999999999817E-2</v>
      </c>
      <c r="S173" s="46">
        <f t="shared" si="44"/>
        <v>5.5428144378059048E-2</v>
      </c>
    </row>
    <row r="174" spans="1:19" x14ac:dyDescent="0.25">
      <c r="A174" s="77">
        <v>35013</v>
      </c>
      <c r="B174" s="71">
        <v>1046</v>
      </c>
      <c r="D174">
        <v>0.01</v>
      </c>
      <c r="F174" s="67">
        <v>0.48333333333333334</v>
      </c>
      <c r="H174" s="67">
        <v>0.4861111111111111</v>
      </c>
      <c r="I174" s="44" t="str">
        <f t="shared" si="34"/>
        <v/>
      </c>
      <c r="J174" s="45">
        <f t="shared" si="35"/>
        <v>83.999999999999943</v>
      </c>
      <c r="K174" s="45">
        <f t="shared" si="36"/>
        <v>3.9999999999999858</v>
      </c>
      <c r="L174" s="45">
        <f t="shared" si="37"/>
        <v>1</v>
      </c>
      <c r="M174" s="54">
        <f t="shared" ca="1" si="38"/>
        <v>1046</v>
      </c>
      <c r="N174" s="45" t="str">
        <f t="shared" si="39"/>
        <v/>
      </c>
      <c r="O174" s="45">
        <f t="shared" si="40"/>
        <v>4200.4199999999973</v>
      </c>
      <c r="P174" s="46">
        <f t="shared" si="41"/>
        <v>911.93710990184366</v>
      </c>
      <c r="Q174" s="45">
        <f t="shared" si="42"/>
        <v>3.9999999999999862E-2</v>
      </c>
      <c r="R174" s="45">
        <f t="shared" si="43"/>
        <v>4200.4599999999973</v>
      </c>
      <c r="S174" s="46">
        <f t="shared" si="44"/>
        <v>911.97710990184362</v>
      </c>
    </row>
    <row r="175" spans="1:19" x14ac:dyDescent="0.25">
      <c r="D175">
        <v>100</v>
      </c>
      <c r="F175" s="67">
        <v>0.49722222222222223</v>
      </c>
      <c r="H175" s="67">
        <v>0.5444444444444444</v>
      </c>
      <c r="I175" s="44">
        <f t="shared" si="34"/>
        <v>0.54791666666666661</v>
      </c>
      <c r="J175" s="45" t="str">
        <f t="shared" si="35"/>
        <v/>
      </c>
      <c r="K175" s="45">
        <f t="shared" si="36"/>
        <v>67.999999999999915</v>
      </c>
      <c r="L175" s="45">
        <f t="shared" si="37"/>
        <v>2</v>
      </c>
      <c r="M175" s="54">
        <f t="shared" ca="1" si="38"/>
        <v>1046</v>
      </c>
      <c r="N175" s="45">
        <f t="shared" ca="1" si="39"/>
        <v>142.99999999999989</v>
      </c>
      <c r="O175" s="45">
        <f t="shared" si="40"/>
        <v>250</v>
      </c>
      <c r="P175" s="46">
        <f t="shared" si="41"/>
        <v>27.143420404993254</v>
      </c>
      <c r="Q175" s="45">
        <f t="shared" si="42"/>
        <v>6799.9999999999918</v>
      </c>
      <c r="R175" s="45">
        <f t="shared" si="43"/>
        <v>7049.9999999999918</v>
      </c>
      <c r="S175" s="46">
        <f t="shared" si="44"/>
        <v>6827.1434204049847</v>
      </c>
    </row>
    <row r="176" spans="1:19" x14ac:dyDescent="0.25">
      <c r="A176" s="77">
        <v>35016</v>
      </c>
      <c r="B176" s="71">
        <v>1038</v>
      </c>
      <c r="D176">
        <v>0.01</v>
      </c>
      <c r="F176" s="67">
        <v>0.47430555555555554</v>
      </c>
      <c r="H176" s="67">
        <v>0.47916666666666669</v>
      </c>
      <c r="I176" s="44" t="str">
        <f t="shared" si="34"/>
        <v/>
      </c>
      <c r="J176" s="45">
        <f t="shared" si="35"/>
        <v>50.000000000000064</v>
      </c>
      <c r="K176" s="45">
        <f t="shared" si="36"/>
        <v>7.0000000000000551</v>
      </c>
      <c r="L176" s="45">
        <f t="shared" si="37"/>
        <v>1</v>
      </c>
      <c r="M176" s="54">
        <f t="shared" ca="1" si="38"/>
        <v>1038</v>
      </c>
      <c r="N176" s="45" t="str">
        <f t="shared" si="39"/>
        <v/>
      </c>
      <c r="O176" s="45">
        <f t="shared" si="40"/>
        <v>2500.2500000000032</v>
      </c>
      <c r="P176" s="46">
        <f t="shared" si="41"/>
        <v>542.81970827490795</v>
      </c>
      <c r="Q176" s="45">
        <f t="shared" si="42"/>
        <v>7.0000000000000548E-2</v>
      </c>
      <c r="R176" s="45">
        <f t="shared" si="43"/>
        <v>2500.3200000000033</v>
      </c>
      <c r="S176" s="46">
        <f t="shared" si="44"/>
        <v>542.889708274908</v>
      </c>
    </row>
    <row r="177" spans="1:19" x14ac:dyDescent="0.25">
      <c r="D177">
        <v>100</v>
      </c>
      <c r="F177" s="67">
        <v>0.4909722222222222</v>
      </c>
      <c r="H177" s="67">
        <v>0.51388888888888895</v>
      </c>
      <c r="I177" s="44">
        <f t="shared" si="34"/>
        <v>0.51736111111111116</v>
      </c>
      <c r="J177" s="45" t="str">
        <f t="shared" si="35"/>
        <v/>
      </c>
      <c r="K177" s="45">
        <f t="shared" si="36"/>
        <v>33.000000000000121</v>
      </c>
      <c r="L177" s="45">
        <f t="shared" si="37"/>
        <v>2</v>
      </c>
      <c r="M177" s="54">
        <f t="shared" ca="1" si="38"/>
        <v>1038</v>
      </c>
      <c r="N177" s="45">
        <f t="shared" ca="1" si="39"/>
        <v>107.0000000000001</v>
      </c>
      <c r="O177" s="45">
        <f t="shared" si="40"/>
        <v>250</v>
      </c>
      <c r="P177" s="46">
        <f t="shared" si="41"/>
        <v>27.143420404993254</v>
      </c>
      <c r="Q177" s="45">
        <f t="shared" si="42"/>
        <v>3300.0000000000123</v>
      </c>
      <c r="R177" s="45">
        <f t="shared" si="43"/>
        <v>3550.0000000000123</v>
      </c>
      <c r="S177" s="46">
        <f t="shared" si="44"/>
        <v>3327.1434204050056</v>
      </c>
    </row>
    <row r="178" spans="1:19" x14ac:dyDescent="0.25">
      <c r="A178" s="77">
        <v>35017</v>
      </c>
      <c r="B178" s="71">
        <v>936</v>
      </c>
      <c r="D178">
        <v>0.01</v>
      </c>
      <c r="F178" s="67">
        <v>0.4368055555555555</v>
      </c>
      <c r="H178" s="67">
        <v>0.44097222222222227</v>
      </c>
      <c r="I178" s="44" t="str">
        <f t="shared" si="34"/>
        <v/>
      </c>
      <c r="J178" s="45">
        <f t="shared" si="35"/>
        <v>9.9999999999999645</v>
      </c>
      <c r="K178" s="45">
        <f t="shared" si="36"/>
        <v>6.0000000000001386</v>
      </c>
      <c r="L178" s="45">
        <f t="shared" si="37"/>
        <v>1</v>
      </c>
      <c r="M178" s="54">
        <f t="shared" ca="1" si="38"/>
        <v>936</v>
      </c>
      <c r="N178" s="45" t="str">
        <f t="shared" si="39"/>
        <v/>
      </c>
      <c r="O178" s="45">
        <f t="shared" si="40"/>
        <v>0.54999999999999805</v>
      </c>
      <c r="P178" s="46">
        <f t="shared" si="41"/>
        <v>0.39088031101727821</v>
      </c>
      <c r="Q178" s="45">
        <f t="shared" si="42"/>
        <v>6.0000000000001386E-2</v>
      </c>
      <c r="R178" s="45">
        <f t="shared" si="43"/>
        <v>0.60999999999999943</v>
      </c>
      <c r="S178" s="46">
        <f t="shared" si="44"/>
        <v>0.4508803110172796</v>
      </c>
    </row>
    <row r="179" spans="1:19" x14ac:dyDescent="0.25">
      <c r="D179">
        <v>0.1</v>
      </c>
      <c r="F179" s="67">
        <v>0.44513888888888892</v>
      </c>
      <c r="H179" s="67">
        <v>0.44791666666666669</v>
      </c>
      <c r="I179" s="44" t="str">
        <f t="shared" si="34"/>
        <v/>
      </c>
      <c r="J179" s="45">
        <f t="shared" si="35"/>
        <v>10.999999999999961</v>
      </c>
      <c r="K179" s="45">
        <f t="shared" si="36"/>
        <v>3.9999999999999858</v>
      </c>
      <c r="L179" s="45">
        <f t="shared" si="37"/>
        <v>2</v>
      </c>
      <c r="M179" s="54">
        <f t="shared" ca="1" si="38"/>
        <v>936</v>
      </c>
      <c r="N179" s="45" t="str">
        <f t="shared" si="39"/>
        <v/>
      </c>
      <c r="O179" s="45">
        <f t="shared" si="40"/>
        <v>6.0499999999999794</v>
      </c>
      <c r="P179" s="46">
        <f t="shared" si="41"/>
        <v>4.2995321761176388</v>
      </c>
      <c r="Q179" s="45">
        <f t="shared" si="42"/>
        <v>0.39999999999999858</v>
      </c>
      <c r="R179" s="45">
        <f t="shared" si="43"/>
        <v>6.449999999999978</v>
      </c>
      <c r="S179" s="46">
        <f t="shared" si="44"/>
        <v>4.6995321761176374</v>
      </c>
    </row>
    <row r="180" spans="1:19" x14ac:dyDescent="0.25">
      <c r="D180">
        <v>1</v>
      </c>
      <c r="F180" s="67">
        <v>0.45208333333333334</v>
      </c>
      <c r="H180" s="67">
        <v>0.45555555555555555</v>
      </c>
      <c r="I180" s="44" t="str">
        <f t="shared" si="34"/>
        <v/>
      </c>
      <c r="J180" s="45">
        <f t="shared" si="35"/>
        <v>11.999999999999957</v>
      </c>
      <c r="K180" s="45">
        <f t="shared" si="36"/>
        <v>4.9999999999999822</v>
      </c>
      <c r="L180" s="45">
        <f t="shared" si="37"/>
        <v>3</v>
      </c>
      <c r="M180" s="54">
        <f t="shared" ca="1" si="38"/>
        <v>936</v>
      </c>
      <c r="N180" s="45" t="str">
        <f t="shared" si="39"/>
        <v/>
      </c>
      <c r="O180" s="45">
        <f t="shared" si="40"/>
        <v>65.999999999999773</v>
      </c>
      <c r="P180" s="46">
        <f t="shared" si="41"/>
        <v>46.903822378605064</v>
      </c>
      <c r="Q180" s="45">
        <f t="shared" si="42"/>
        <v>4.9999999999999822</v>
      </c>
      <c r="R180" s="45">
        <f t="shared" si="43"/>
        <v>70.999999999999758</v>
      </c>
      <c r="S180" s="46">
        <f t="shared" si="44"/>
        <v>51.903822378605042</v>
      </c>
    </row>
    <row r="181" spans="1:19" x14ac:dyDescent="0.25">
      <c r="D181">
        <v>10</v>
      </c>
      <c r="F181" s="67">
        <v>0.46111111111111108</v>
      </c>
      <c r="H181" s="67">
        <v>0.46388888888888885</v>
      </c>
      <c r="I181" s="44" t="str">
        <f t="shared" si="34"/>
        <v/>
      </c>
      <c r="J181" s="45">
        <f t="shared" si="35"/>
        <v>12.000000000000117</v>
      </c>
      <c r="K181" s="45">
        <f t="shared" si="36"/>
        <v>3.9999999999999858</v>
      </c>
      <c r="L181" s="45">
        <f t="shared" si="37"/>
        <v>4</v>
      </c>
      <c r="M181" s="54">
        <f t="shared" ca="1" si="38"/>
        <v>936</v>
      </c>
      <c r="N181" s="45" t="str">
        <f t="shared" si="39"/>
        <v/>
      </c>
      <c r="O181" s="45">
        <f t="shared" si="40"/>
        <v>660.00000000000648</v>
      </c>
      <c r="P181" s="46">
        <f t="shared" si="41"/>
        <v>469.0380587885731</v>
      </c>
      <c r="Q181" s="45">
        <f t="shared" si="42"/>
        <v>39.999999999999858</v>
      </c>
      <c r="R181" s="45">
        <f t="shared" si="43"/>
        <v>700.00000000000637</v>
      </c>
      <c r="S181" s="46">
        <f t="shared" si="44"/>
        <v>509.03805878857293</v>
      </c>
    </row>
    <row r="182" spans="1:19" x14ac:dyDescent="0.25">
      <c r="D182">
        <v>100</v>
      </c>
      <c r="F182" s="67">
        <v>0.46875</v>
      </c>
      <c r="H182" s="67">
        <v>0.47222222222222227</v>
      </c>
      <c r="I182" s="44">
        <f t="shared" si="34"/>
        <v>0.47569444444444448</v>
      </c>
      <c r="J182" s="45" t="str">
        <f t="shared" si="35"/>
        <v/>
      </c>
      <c r="K182" s="45">
        <f t="shared" si="36"/>
        <v>5.0000000000000622</v>
      </c>
      <c r="L182" s="45">
        <f t="shared" si="37"/>
        <v>5</v>
      </c>
      <c r="M182" s="54">
        <f t="shared" ca="1" si="38"/>
        <v>936</v>
      </c>
      <c r="N182" s="45">
        <f t="shared" ca="1" si="39"/>
        <v>109.00000000000009</v>
      </c>
      <c r="O182" s="45">
        <f t="shared" si="40"/>
        <v>250</v>
      </c>
      <c r="P182" s="46">
        <f t="shared" si="41"/>
        <v>27.143420404993254</v>
      </c>
      <c r="Q182" s="45">
        <f t="shared" si="42"/>
        <v>500.0000000000062</v>
      </c>
      <c r="R182" s="45">
        <f t="shared" si="43"/>
        <v>750.00000000000614</v>
      </c>
      <c r="S182" s="46">
        <f t="shared" si="44"/>
        <v>527.14342040499946</v>
      </c>
    </row>
    <row r="183" spans="1:19" x14ac:dyDescent="0.25">
      <c r="A183" s="77">
        <v>35017</v>
      </c>
      <c r="B183" s="71">
        <v>1236</v>
      </c>
      <c r="D183">
        <v>0.02</v>
      </c>
      <c r="F183" s="67">
        <v>0.55972222222222223</v>
      </c>
      <c r="H183" s="67">
        <v>0.56388888888888888</v>
      </c>
      <c r="I183" s="44" t="str">
        <f t="shared" si="34"/>
        <v/>
      </c>
      <c r="J183" s="45">
        <f t="shared" si="35"/>
        <v>14.00000000000011</v>
      </c>
      <c r="K183" s="45">
        <f t="shared" si="36"/>
        <v>5.9999999999999787</v>
      </c>
      <c r="L183" s="45">
        <f t="shared" si="37"/>
        <v>1</v>
      </c>
      <c r="M183" s="54">
        <f t="shared" ca="1" si="38"/>
        <v>1236</v>
      </c>
      <c r="N183" s="45" t="str">
        <f t="shared" si="39"/>
        <v/>
      </c>
      <c r="O183" s="45">
        <f t="shared" si="40"/>
        <v>1.540000000000012</v>
      </c>
      <c r="P183" s="46">
        <f t="shared" si="41"/>
        <v>1.0944434827924661</v>
      </c>
      <c r="Q183" s="45">
        <f t="shared" si="42"/>
        <v>0.11999999999999958</v>
      </c>
      <c r="R183" s="45">
        <f t="shared" si="43"/>
        <v>1.6600000000000117</v>
      </c>
      <c r="S183" s="46">
        <f t="shared" si="44"/>
        <v>1.2144434827924657</v>
      </c>
    </row>
    <row r="184" spans="1:19" x14ac:dyDescent="0.25">
      <c r="D184">
        <v>0.2</v>
      </c>
      <c r="F184" s="67">
        <v>0.57013888888888886</v>
      </c>
      <c r="H184" s="67">
        <v>0.57361111111111118</v>
      </c>
      <c r="I184" s="44" t="str">
        <f t="shared" si="34"/>
        <v/>
      </c>
      <c r="J184" s="45">
        <f t="shared" si="35"/>
        <v>18.999999999999932</v>
      </c>
      <c r="K184" s="45">
        <f t="shared" si="36"/>
        <v>5.0000000000001421</v>
      </c>
      <c r="L184" s="45">
        <f t="shared" si="37"/>
        <v>2</v>
      </c>
      <c r="M184" s="54">
        <f t="shared" ca="1" si="38"/>
        <v>1236</v>
      </c>
      <c r="N184" s="45" t="str">
        <f t="shared" si="39"/>
        <v/>
      </c>
      <c r="O184" s="45">
        <f t="shared" si="40"/>
        <v>20.899999999999928</v>
      </c>
      <c r="P184" s="46">
        <f t="shared" si="41"/>
        <v>14.852900308408234</v>
      </c>
      <c r="Q184" s="45">
        <f t="shared" si="42"/>
        <v>1.0000000000000284</v>
      </c>
      <c r="R184" s="45">
        <f t="shared" si="43"/>
        <v>21.899999999999956</v>
      </c>
      <c r="S184" s="46">
        <f t="shared" si="44"/>
        <v>15.852900308408262</v>
      </c>
    </row>
    <row r="185" spans="1:19" x14ac:dyDescent="0.25">
      <c r="D185">
        <v>2</v>
      </c>
      <c r="F185" s="67">
        <v>0.58333333333333337</v>
      </c>
      <c r="H185" s="67">
        <v>0.58680555555555558</v>
      </c>
      <c r="I185" s="44" t="str">
        <f t="shared" si="34"/>
        <v/>
      </c>
      <c r="J185" s="45">
        <f t="shared" si="35"/>
        <v>20.999999999999925</v>
      </c>
      <c r="K185" s="45">
        <f t="shared" si="36"/>
        <v>4.9999999999999822</v>
      </c>
      <c r="L185" s="45">
        <f t="shared" si="37"/>
        <v>3</v>
      </c>
      <c r="M185" s="54">
        <f t="shared" ca="1" si="38"/>
        <v>1236</v>
      </c>
      <c r="N185" s="45" t="str">
        <f t="shared" si="39"/>
        <v/>
      </c>
      <c r="O185" s="45">
        <f t="shared" si="40"/>
        <v>230.99999999999918</v>
      </c>
      <c r="P185" s="46">
        <f t="shared" si="41"/>
        <v>164.16334624227571</v>
      </c>
      <c r="Q185" s="45">
        <f t="shared" si="42"/>
        <v>9.9999999999999645</v>
      </c>
      <c r="R185" s="45">
        <f t="shared" si="43"/>
        <v>240.99999999999915</v>
      </c>
      <c r="S185" s="46">
        <f t="shared" si="44"/>
        <v>174.16334624227568</v>
      </c>
    </row>
    <row r="186" spans="1:19" x14ac:dyDescent="0.25">
      <c r="D186">
        <v>20</v>
      </c>
      <c r="F186" s="67">
        <v>0.59583333333333333</v>
      </c>
      <c r="H186" s="67">
        <v>0.60138888888888886</v>
      </c>
      <c r="I186" s="44" t="str">
        <f t="shared" si="34"/>
        <v/>
      </c>
      <c r="J186" s="45">
        <f t="shared" si="35"/>
        <v>21.000000000000085</v>
      </c>
      <c r="K186" s="45">
        <f t="shared" si="36"/>
        <v>7.9999999999999716</v>
      </c>
      <c r="L186" s="45">
        <f t="shared" si="37"/>
        <v>4</v>
      </c>
      <c r="M186" s="54">
        <f t="shared" ca="1" si="38"/>
        <v>1236</v>
      </c>
      <c r="N186" s="45" t="str">
        <f t="shared" si="39"/>
        <v/>
      </c>
      <c r="O186" s="45">
        <f t="shared" si="40"/>
        <v>2100.0000000000086</v>
      </c>
      <c r="P186" s="46">
        <f t="shared" si="41"/>
        <v>1529.2019316650828</v>
      </c>
      <c r="Q186" s="45">
        <f t="shared" si="42"/>
        <v>159.99999999999943</v>
      </c>
      <c r="R186" s="45">
        <f t="shared" si="43"/>
        <v>2260.0000000000082</v>
      </c>
      <c r="S186" s="46">
        <f t="shared" si="44"/>
        <v>1689.2019316650822</v>
      </c>
    </row>
    <row r="187" spans="1:19" x14ac:dyDescent="0.25">
      <c r="D187">
        <v>180</v>
      </c>
      <c r="F187" s="67">
        <v>0.61319444444444449</v>
      </c>
      <c r="H187" s="67">
        <v>0.61597222222222225</v>
      </c>
      <c r="I187" s="44" t="str">
        <f t="shared" si="34"/>
        <v/>
      </c>
      <c r="J187" s="45">
        <f t="shared" si="35"/>
        <v>8.999999999999968</v>
      </c>
      <c r="K187" s="45">
        <f t="shared" si="36"/>
        <v>3.9999999999999858</v>
      </c>
      <c r="L187" s="45">
        <f t="shared" si="37"/>
        <v>5</v>
      </c>
      <c r="M187" s="54">
        <f t="shared" ca="1" si="38"/>
        <v>1236</v>
      </c>
      <c r="N187" s="45" t="str">
        <f t="shared" si="39"/>
        <v/>
      </c>
      <c r="O187" s="45">
        <f t="shared" si="40"/>
        <v>1259.9999999999955</v>
      </c>
      <c r="P187" s="46">
        <f t="shared" si="41"/>
        <v>1224.9342294351768</v>
      </c>
      <c r="Q187" s="45">
        <f t="shared" si="42"/>
        <v>719.9999999999975</v>
      </c>
      <c r="R187" s="45">
        <f t="shared" si="43"/>
        <v>1979.999999999993</v>
      </c>
      <c r="S187" s="46">
        <f t="shared" si="44"/>
        <v>1944.9342294351743</v>
      </c>
    </row>
    <row r="188" spans="1:19" x14ac:dyDescent="0.25">
      <c r="D188">
        <v>100</v>
      </c>
      <c r="F188" s="67">
        <v>0.61944444444444446</v>
      </c>
      <c r="H188" s="67">
        <v>0.62222222222222223</v>
      </c>
      <c r="I188" s="44" t="str">
        <f t="shared" si="34"/>
        <v/>
      </c>
      <c r="J188" s="45">
        <f t="shared" si="35"/>
        <v>7.9999999999999716</v>
      </c>
      <c r="K188" s="45">
        <f t="shared" si="36"/>
        <v>3.9999999999999858</v>
      </c>
      <c r="L188" s="45">
        <f t="shared" si="37"/>
        <v>6</v>
      </c>
      <c r="M188" s="54">
        <f t="shared" ca="1" si="38"/>
        <v>1236</v>
      </c>
      <c r="N188" s="45" t="str">
        <f t="shared" si="39"/>
        <v/>
      </c>
      <c r="O188" s="45">
        <f t="shared" si="40"/>
        <v>599.99999999999784</v>
      </c>
      <c r="P188" s="46">
        <f t="shared" si="41"/>
        <v>577.07802468105922</v>
      </c>
      <c r="Q188" s="45">
        <f t="shared" si="42"/>
        <v>399.99999999999858</v>
      </c>
      <c r="R188" s="45">
        <f t="shared" si="43"/>
        <v>999.99999999999636</v>
      </c>
      <c r="S188" s="46">
        <f t="shared" si="44"/>
        <v>977.07802468105774</v>
      </c>
    </row>
    <row r="189" spans="1:19" x14ac:dyDescent="0.25">
      <c r="D189">
        <v>50</v>
      </c>
      <c r="F189" s="67">
        <v>0.625</v>
      </c>
      <c r="H189" s="67">
        <v>0.62777777777777777</v>
      </c>
      <c r="I189" s="44" t="str">
        <f t="shared" si="34"/>
        <v/>
      </c>
      <c r="J189" s="45">
        <f t="shared" si="35"/>
        <v>8.999999999999968</v>
      </c>
      <c r="K189" s="45">
        <f t="shared" si="36"/>
        <v>3.9999999999999858</v>
      </c>
      <c r="L189" s="45">
        <f t="shared" si="37"/>
        <v>7</v>
      </c>
      <c r="M189" s="54">
        <f t="shared" ca="1" si="38"/>
        <v>1236</v>
      </c>
      <c r="N189" s="45" t="str">
        <f t="shared" si="39"/>
        <v/>
      </c>
      <c r="O189" s="45">
        <f t="shared" si="40"/>
        <v>494.99999999999824</v>
      </c>
      <c r="P189" s="46">
        <f t="shared" si="41"/>
        <v>493.63335432219378</v>
      </c>
      <c r="Q189" s="45">
        <f t="shared" si="42"/>
        <v>199.99999999999929</v>
      </c>
      <c r="R189" s="45">
        <f t="shared" si="43"/>
        <v>694.9999999999975</v>
      </c>
      <c r="S189" s="46">
        <f t="shared" si="44"/>
        <v>693.6333543221931</v>
      </c>
    </row>
    <row r="190" spans="1:19" x14ac:dyDescent="0.25">
      <c r="D190">
        <v>60</v>
      </c>
      <c r="F190" s="67">
        <v>0.63055555555555554</v>
      </c>
      <c r="H190" s="67">
        <v>0.63402777777777775</v>
      </c>
      <c r="I190" s="44" t="str">
        <f t="shared" si="34"/>
        <v/>
      </c>
      <c r="J190" s="45">
        <f t="shared" si="35"/>
        <v>7.000000000000135</v>
      </c>
      <c r="K190" s="45">
        <f t="shared" si="36"/>
        <v>4.9999999999999822</v>
      </c>
      <c r="L190" s="45">
        <f t="shared" si="37"/>
        <v>8</v>
      </c>
      <c r="M190" s="54">
        <f t="shared" ca="1" si="38"/>
        <v>1236</v>
      </c>
      <c r="N190" s="45" t="str">
        <f t="shared" si="39"/>
        <v/>
      </c>
      <c r="O190" s="45">
        <f t="shared" si="40"/>
        <v>490.00000000000944</v>
      </c>
      <c r="P190" s="46">
        <f t="shared" si="41"/>
        <v>486.64833659792896</v>
      </c>
      <c r="Q190" s="45">
        <f t="shared" si="42"/>
        <v>299.99999999999892</v>
      </c>
      <c r="R190" s="45">
        <f t="shared" si="43"/>
        <v>790.00000000000841</v>
      </c>
      <c r="S190" s="46">
        <f t="shared" si="44"/>
        <v>786.64833659792794</v>
      </c>
    </row>
    <row r="191" spans="1:19" x14ac:dyDescent="0.25">
      <c r="D191">
        <v>80</v>
      </c>
      <c r="F191" s="67">
        <v>0.63541666666666663</v>
      </c>
      <c r="H191" s="67">
        <v>0.63888888888888895</v>
      </c>
      <c r="I191" s="44" t="str">
        <f t="shared" si="34"/>
        <v/>
      </c>
      <c r="J191" s="45">
        <f t="shared" si="35"/>
        <v>6.9999999999998153</v>
      </c>
      <c r="K191" s="45">
        <f t="shared" si="36"/>
        <v>5.0000000000001421</v>
      </c>
      <c r="L191" s="45">
        <f t="shared" si="37"/>
        <v>9</v>
      </c>
      <c r="M191" s="54">
        <f t="shared" ca="1" si="38"/>
        <v>1236</v>
      </c>
      <c r="N191" s="45" t="str">
        <f t="shared" si="39"/>
        <v/>
      </c>
      <c r="O191" s="45">
        <f t="shared" si="40"/>
        <v>629.9999999999834</v>
      </c>
      <c r="P191" s="46">
        <f t="shared" si="41"/>
        <v>627.39882351051483</v>
      </c>
      <c r="Q191" s="45">
        <f t="shared" si="42"/>
        <v>400.00000000001137</v>
      </c>
      <c r="R191" s="45">
        <f t="shared" si="43"/>
        <v>1029.9999999999948</v>
      </c>
      <c r="S191" s="46">
        <f t="shared" si="44"/>
        <v>1027.3988235105262</v>
      </c>
    </row>
    <row r="192" spans="1:19" x14ac:dyDescent="0.25">
      <c r="D192">
        <v>100</v>
      </c>
      <c r="F192" s="67">
        <v>0.64097222222222217</v>
      </c>
      <c r="H192" s="67">
        <v>0.64374999999999993</v>
      </c>
      <c r="I192" s="44" t="str">
        <f t="shared" si="34"/>
        <v/>
      </c>
      <c r="J192" s="45">
        <f t="shared" si="35"/>
        <v>6.0000000000001386</v>
      </c>
      <c r="K192" s="45">
        <f t="shared" si="36"/>
        <v>3.9999999999999858</v>
      </c>
      <c r="L192" s="45">
        <f t="shared" si="37"/>
        <v>10</v>
      </c>
      <c r="M192" s="54">
        <f t="shared" ca="1" si="38"/>
        <v>1236</v>
      </c>
      <c r="N192" s="45" t="str">
        <f t="shared" si="39"/>
        <v/>
      </c>
      <c r="O192" s="45">
        <f t="shared" si="40"/>
        <v>660.00000000001523</v>
      </c>
      <c r="P192" s="46">
        <f t="shared" si="41"/>
        <v>658.17779974630344</v>
      </c>
      <c r="Q192" s="45">
        <f t="shared" si="42"/>
        <v>399.99999999999858</v>
      </c>
      <c r="R192" s="45">
        <f t="shared" si="43"/>
        <v>1060.0000000000139</v>
      </c>
      <c r="S192" s="46">
        <f t="shared" si="44"/>
        <v>1058.1777997463021</v>
      </c>
    </row>
    <row r="193" spans="1:19" x14ac:dyDescent="0.25">
      <c r="D193">
        <v>120</v>
      </c>
      <c r="F193" s="67">
        <v>0.64652777777777781</v>
      </c>
      <c r="H193" s="67">
        <v>0.6479166666666667</v>
      </c>
      <c r="I193" s="44" t="str">
        <f t="shared" si="34"/>
        <v/>
      </c>
      <c r="J193" s="45">
        <f t="shared" si="35"/>
        <v>8.999999999999968</v>
      </c>
      <c r="K193" s="45">
        <f t="shared" si="36"/>
        <v>1.9999999999999929</v>
      </c>
      <c r="L193" s="45">
        <f t="shared" si="37"/>
        <v>11</v>
      </c>
      <c r="M193" s="54">
        <f t="shared" ca="1" si="38"/>
        <v>1236</v>
      </c>
      <c r="N193" s="45" t="str">
        <f t="shared" si="39"/>
        <v/>
      </c>
      <c r="O193" s="45">
        <f t="shared" si="40"/>
        <v>1259.9999999999955</v>
      </c>
      <c r="P193" s="46">
        <f t="shared" si="41"/>
        <v>1251.381427903832</v>
      </c>
      <c r="Q193" s="45">
        <f t="shared" si="42"/>
        <v>239.99999999999915</v>
      </c>
      <c r="R193" s="45">
        <f t="shared" si="43"/>
        <v>1499.9999999999945</v>
      </c>
      <c r="S193" s="46">
        <f t="shared" si="44"/>
        <v>1491.3814279038311</v>
      </c>
    </row>
    <row r="194" spans="1:19" x14ac:dyDescent="0.25">
      <c r="D194">
        <v>160</v>
      </c>
      <c r="F194" s="67">
        <v>0.65277777777777779</v>
      </c>
      <c r="H194" s="67">
        <v>0.65416666666666667</v>
      </c>
      <c r="I194" s="44" t="str">
        <f t="shared" si="34"/>
        <v/>
      </c>
      <c r="J194" s="45">
        <f t="shared" si="35"/>
        <v>9.9999999999999645</v>
      </c>
      <c r="K194" s="45">
        <f t="shared" si="36"/>
        <v>1.9999999999999929</v>
      </c>
      <c r="L194" s="45">
        <f t="shared" si="37"/>
        <v>12</v>
      </c>
      <c r="M194" s="54">
        <f t="shared" ca="1" si="38"/>
        <v>1236</v>
      </c>
      <c r="N194" s="45" t="str">
        <f t="shared" si="39"/>
        <v/>
      </c>
      <c r="O194" s="45">
        <f t="shared" si="40"/>
        <v>1699.9999999999939</v>
      </c>
      <c r="P194" s="46">
        <f t="shared" si="41"/>
        <v>1698.0374131523117</v>
      </c>
      <c r="Q194" s="45">
        <f t="shared" si="42"/>
        <v>319.99999999999886</v>
      </c>
      <c r="R194" s="45">
        <f t="shared" si="43"/>
        <v>2019.9999999999927</v>
      </c>
      <c r="S194" s="46">
        <f t="shared" si="44"/>
        <v>2018.0374131523106</v>
      </c>
    </row>
    <row r="195" spans="1:19" x14ac:dyDescent="0.25">
      <c r="D195">
        <v>180</v>
      </c>
      <c r="F195" s="67">
        <v>0.65902777777777777</v>
      </c>
      <c r="H195" s="67">
        <v>0.66111111111111109</v>
      </c>
      <c r="I195" s="44">
        <f t="shared" si="34"/>
        <v>0.6645833333333333</v>
      </c>
      <c r="J195" s="45" t="str">
        <f t="shared" si="35"/>
        <v/>
      </c>
      <c r="K195" s="45">
        <f t="shared" si="36"/>
        <v>2.9999999999999893</v>
      </c>
      <c r="L195" s="45">
        <f t="shared" si="37"/>
        <v>13</v>
      </c>
      <c r="M195" s="54">
        <f t="shared" ca="1" si="38"/>
        <v>1236</v>
      </c>
      <c r="N195" s="45">
        <f t="shared" ca="1" si="39"/>
        <v>200.99999999999991</v>
      </c>
      <c r="O195" s="45">
        <f t="shared" si="40"/>
        <v>450</v>
      </c>
      <c r="P195" s="46">
        <f t="shared" si="41"/>
        <v>47.347346607878421</v>
      </c>
      <c r="Q195" s="45">
        <f t="shared" si="42"/>
        <v>539.99999999999807</v>
      </c>
      <c r="R195" s="45">
        <f t="shared" si="43"/>
        <v>989.99999999999807</v>
      </c>
      <c r="S195" s="46">
        <f t="shared" si="44"/>
        <v>587.34734660787649</v>
      </c>
    </row>
    <row r="196" spans="1:19" x14ac:dyDescent="0.25">
      <c r="A196" s="77">
        <v>35018</v>
      </c>
      <c r="B196" s="71">
        <v>924</v>
      </c>
      <c r="D196">
        <v>0.01</v>
      </c>
      <c r="F196" s="67">
        <v>0.43055555555555558</v>
      </c>
      <c r="H196" s="67">
        <v>0.44722222222222219</v>
      </c>
      <c r="I196" s="44" t="str">
        <f t="shared" si="34"/>
        <v/>
      </c>
      <c r="J196" s="45">
        <f t="shared" si="35"/>
        <v>32.000000000000128</v>
      </c>
      <c r="K196" s="45">
        <f t="shared" si="36"/>
        <v>23.999999999999915</v>
      </c>
      <c r="L196" s="45">
        <f t="shared" si="37"/>
        <v>1</v>
      </c>
      <c r="M196" s="54">
        <f t="shared" ca="1" si="38"/>
        <v>924</v>
      </c>
      <c r="N196" s="45" t="str">
        <f t="shared" si="39"/>
        <v/>
      </c>
      <c r="O196" s="45">
        <f t="shared" si="40"/>
        <v>1.7600000000000071</v>
      </c>
      <c r="P196" s="46">
        <f t="shared" si="41"/>
        <v>1.2508169952552999</v>
      </c>
      <c r="Q196" s="45">
        <f t="shared" si="42"/>
        <v>0.23999999999999916</v>
      </c>
      <c r="R196" s="45">
        <f t="shared" si="43"/>
        <v>2.0000000000000062</v>
      </c>
      <c r="S196" s="46">
        <f t="shared" si="44"/>
        <v>1.490816995255299</v>
      </c>
    </row>
    <row r="197" spans="1:19" x14ac:dyDescent="0.25">
      <c r="D197">
        <v>0.1</v>
      </c>
      <c r="F197" s="67">
        <v>0.45</v>
      </c>
      <c r="H197" s="67">
        <v>0.4694444444444445</v>
      </c>
      <c r="I197" s="44" t="str">
        <f t="shared" si="34"/>
        <v/>
      </c>
      <c r="J197" s="45">
        <f t="shared" si="35"/>
        <v>15.999999999999943</v>
      </c>
      <c r="K197" s="45">
        <f t="shared" si="36"/>
        <v>28.00000000000006</v>
      </c>
      <c r="L197" s="45">
        <f t="shared" si="37"/>
        <v>2</v>
      </c>
      <c r="M197" s="54">
        <f t="shared" ca="1" si="38"/>
        <v>924</v>
      </c>
      <c r="N197" s="45" t="str">
        <f t="shared" si="39"/>
        <v/>
      </c>
      <c r="O197" s="45">
        <f t="shared" si="40"/>
        <v>400.79999999999859</v>
      </c>
      <c r="P197" s="46">
        <f t="shared" si="41"/>
        <v>128.47170239807517</v>
      </c>
      <c r="Q197" s="45">
        <f t="shared" si="42"/>
        <v>2.800000000000006</v>
      </c>
      <c r="R197" s="45">
        <f t="shared" si="43"/>
        <v>403.5999999999986</v>
      </c>
      <c r="S197" s="46">
        <f t="shared" si="44"/>
        <v>131.27170239807518</v>
      </c>
    </row>
    <row r="198" spans="1:19" x14ac:dyDescent="0.25">
      <c r="D198">
        <v>50</v>
      </c>
      <c r="F198" s="67">
        <v>0.4770833333333333</v>
      </c>
      <c r="H198" s="67">
        <v>0.48055555555555557</v>
      </c>
      <c r="I198" s="44">
        <f t="shared" si="34"/>
        <v>0.48402777777777778</v>
      </c>
      <c r="J198" s="45" t="str">
        <f t="shared" si="35"/>
        <v/>
      </c>
      <c r="K198" s="45">
        <f t="shared" si="36"/>
        <v>5.0000000000000622</v>
      </c>
      <c r="L198" s="45">
        <f t="shared" si="37"/>
        <v>3</v>
      </c>
      <c r="M198" s="54">
        <f t="shared" ca="1" si="38"/>
        <v>924</v>
      </c>
      <c r="N198" s="45">
        <f t="shared" ca="1" si="39"/>
        <v>133</v>
      </c>
      <c r="O198" s="45">
        <f t="shared" si="40"/>
        <v>125</v>
      </c>
      <c r="P198" s="46">
        <f t="shared" si="41"/>
        <v>14.102364719732718</v>
      </c>
      <c r="Q198" s="45">
        <f t="shared" si="42"/>
        <v>250.0000000000031</v>
      </c>
      <c r="R198" s="45">
        <f t="shared" si="43"/>
        <v>375.00000000000307</v>
      </c>
      <c r="S198" s="46">
        <f t="shared" si="44"/>
        <v>264.10236471973582</v>
      </c>
    </row>
    <row r="199" spans="1:19" x14ac:dyDescent="0.25">
      <c r="A199" s="77">
        <v>35018</v>
      </c>
      <c r="B199" s="71">
        <v>1248</v>
      </c>
      <c r="D199">
        <v>5.0000000000000001E-3</v>
      </c>
      <c r="F199" s="67">
        <v>0.56805555555555554</v>
      </c>
      <c r="H199" s="67">
        <v>0.57013888888888886</v>
      </c>
      <c r="I199" s="44" t="str">
        <f t="shared" si="34"/>
        <v/>
      </c>
      <c r="J199" s="45">
        <f t="shared" si="35"/>
        <v>166.00000000000006</v>
      </c>
      <c r="K199" s="45">
        <f t="shared" si="36"/>
        <v>2.9999999999999893</v>
      </c>
      <c r="L199" s="45">
        <f t="shared" si="37"/>
        <v>1</v>
      </c>
      <c r="M199" s="54">
        <f t="shared" ca="1" si="38"/>
        <v>1248</v>
      </c>
      <c r="N199" s="45" t="str">
        <f t="shared" si="39"/>
        <v/>
      </c>
      <c r="O199" s="45">
        <f t="shared" si="40"/>
        <v>4.5650000000000013</v>
      </c>
      <c r="P199" s="46">
        <f t="shared" si="41"/>
        <v>3.2444333790344784</v>
      </c>
      <c r="Q199" s="45">
        <f t="shared" si="42"/>
        <v>1.4999999999999947E-2</v>
      </c>
      <c r="R199" s="45">
        <f t="shared" si="43"/>
        <v>4.580000000000001</v>
      </c>
      <c r="S199" s="46">
        <f t="shared" si="44"/>
        <v>3.2594333790344785</v>
      </c>
    </row>
    <row r="200" spans="1:19" x14ac:dyDescent="0.25">
      <c r="D200">
        <v>0.05</v>
      </c>
      <c r="F200" s="67">
        <v>0.57430555555555551</v>
      </c>
      <c r="H200" s="67">
        <v>0.68541666666666667</v>
      </c>
      <c r="I200" s="44">
        <f t="shared" si="34"/>
        <v>0.68888888888888888</v>
      </c>
      <c r="J200" s="45" t="str">
        <f t="shared" si="35"/>
        <v/>
      </c>
      <c r="K200" s="45">
        <f t="shared" si="36"/>
        <v>160.00000000000006</v>
      </c>
      <c r="L200" s="45">
        <f t="shared" si="37"/>
        <v>2</v>
      </c>
      <c r="M200" s="54">
        <f t="shared" ca="1" si="38"/>
        <v>1248</v>
      </c>
      <c r="N200" s="45">
        <f t="shared" ca="1" si="39"/>
        <v>224</v>
      </c>
      <c r="O200" s="45">
        <f t="shared" si="40"/>
        <v>0.125</v>
      </c>
      <c r="P200" s="46">
        <f t="shared" si="41"/>
        <v>2.3105394341225508E-2</v>
      </c>
      <c r="Q200" s="45">
        <f t="shared" si="42"/>
        <v>8.0000000000000036</v>
      </c>
      <c r="R200" s="45">
        <f t="shared" si="43"/>
        <v>8.1250000000000036</v>
      </c>
      <c r="S200" s="46">
        <f t="shared" si="44"/>
        <v>8.0231053943412292</v>
      </c>
    </row>
    <row r="201" spans="1:19" x14ac:dyDescent="0.25">
      <c r="A201" s="77">
        <v>35019</v>
      </c>
      <c r="B201" s="71">
        <v>1302</v>
      </c>
      <c r="D201">
        <v>0.01</v>
      </c>
      <c r="F201" s="67">
        <v>0.57916666666666672</v>
      </c>
      <c r="H201" s="67">
        <v>0.58194444444444449</v>
      </c>
      <c r="I201" s="44" t="str">
        <f t="shared" si="34"/>
        <v/>
      </c>
      <c r="J201" s="45">
        <f t="shared" si="35"/>
        <v>133.99999999999983</v>
      </c>
      <c r="K201" s="45">
        <f t="shared" si="36"/>
        <v>3.9999999999999858</v>
      </c>
      <c r="L201" s="45">
        <f t="shared" si="37"/>
        <v>1</v>
      </c>
      <c r="M201" s="54">
        <f t="shared" ca="1" si="38"/>
        <v>1302</v>
      </c>
      <c r="N201" s="45" t="str">
        <f t="shared" si="39"/>
        <v/>
      </c>
      <c r="O201" s="45">
        <f t="shared" si="40"/>
        <v>4.0199999999999951</v>
      </c>
      <c r="P201" s="46">
        <f t="shared" si="41"/>
        <v>3.3305207888205377</v>
      </c>
      <c r="Q201" s="45">
        <f t="shared" si="42"/>
        <v>3.9999999999999862E-2</v>
      </c>
      <c r="R201" s="45">
        <f t="shared" si="43"/>
        <v>4.0599999999999952</v>
      </c>
      <c r="S201" s="46">
        <f t="shared" si="44"/>
        <v>3.3705207888205377</v>
      </c>
    </row>
    <row r="202" spans="1:19" x14ac:dyDescent="0.25">
      <c r="D202">
        <v>0.05</v>
      </c>
      <c r="F202" s="67">
        <v>0.5854166666666667</v>
      </c>
      <c r="H202" s="67">
        <v>0.67499999999999993</v>
      </c>
      <c r="I202" s="44">
        <f t="shared" si="34"/>
        <v>0.67847222222222214</v>
      </c>
      <c r="J202" s="45" t="str">
        <f t="shared" si="35"/>
        <v/>
      </c>
      <c r="K202" s="45">
        <f t="shared" si="36"/>
        <v>128.99999999999986</v>
      </c>
      <c r="L202" s="45">
        <f t="shared" si="37"/>
        <v>2</v>
      </c>
      <c r="M202" s="54">
        <f t="shared" ca="1" si="38"/>
        <v>1302</v>
      </c>
      <c r="N202" s="45">
        <f t="shared" ca="1" si="39"/>
        <v>194.99999999999994</v>
      </c>
      <c r="O202" s="45">
        <f t="shared" si="40"/>
        <v>0.125</v>
      </c>
      <c r="P202" s="46">
        <f t="shared" si="41"/>
        <v>2.3105394341225508E-2</v>
      </c>
      <c r="Q202" s="45">
        <f t="shared" si="42"/>
        <v>6.4499999999999931</v>
      </c>
      <c r="R202" s="45">
        <f t="shared" si="43"/>
        <v>6.5749999999999931</v>
      </c>
      <c r="S202" s="46">
        <f t="shared" si="44"/>
        <v>6.4731053943412187</v>
      </c>
    </row>
    <row r="203" spans="1:19" x14ac:dyDescent="0.25">
      <c r="A203" s="77">
        <v>35020</v>
      </c>
      <c r="B203" s="71">
        <v>809</v>
      </c>
      <c r="D203">
        <v>0.01</v>
      </c>
      <c r="F203" s="67">
        <v>0.37083333333333335</v>
      </c>
      <c r="H203" s="67">
        <v>0.37291666666666662</v>
      </c>
      <c r="I203" s="44" t="str">
        <f t="shared" si="34"/>
        <v/>
      </c>
      <c r="J203" s="45">
        <f t="shared" si="35"/>
        <v>58.000000000000036</v>
      </c>
      <c r="K203" s="45">
        <f t="shared" si="36"/>
        <v>2.9999999999999094</v>
      </c>
      <c r="L203" s="45">
        <f t="shared" si="37"/>
        <v>1</v>
      </c>
      <c r="M203" s="54">
        <f t="shared" ca="1" si="38"/>
        <v>809</v>
      </c>
      <c r="N203" s="45" t="str">
        <f t="shared" si="39"/>
        <v/>
      </c>
      <c r="O203" s="45">
        <f t="shared" si="40"/>
        <v>3.1900000000000022</v>
      </c>
      <c r="P203" s="46">
        <f t="shared" si="41"/>
        <v>2.2671058039002232</v>
      </c>
      <c r="Q203" s="45">
        <f t="shared" si="42"/>
        <v>2.9999999999999093E-2</v>
      </c>
      <c r="R203" s="45">
        <f t="shared" si="43"/>
        <v>3.2200000000000011</v>
      </c>
      <c r="S203" s="46">
        <f t="shared" si="44"/>
        <v>2.2971058039002221</v>
      </c>
    </row>
    <row r="204" spans="1:19" x14ac:dyDescent="0.25">
      <c r="D204">
        <v>0.1</v>
      </c>
      <c r="F204" s="67">
        <v>0.37638888888888888</v>
      </c>
      <c r="H204" s="67">
        <v>0.41319444444444442</v>
      </c>
      <c r="I204" s="44" t="str">
        <f t="shared" si="34"/>
        <v/>
      </c>
      <c r="J204" s="45">
        <f t="shared" si="35"/>
        <v>17.000000000000021</v>
      </c>
      <c r="K204" s="45">
        <f t="shared" si="36"/>
        <v>52.999999999999972</v>
      </c>
      <c r="L204" s="45">
        <f t="shared" si="37"/>
        <v>2</v>
      </c>
      <c r="M204" s="54">
        <f t="shared" ca="1" si="38"/>
        <v>809</v>
      </c>
      <c r="N204" s="45" t="str">
        <f t="shared" si="39"/>
        <v/>
      </c>
      <c r="O204" s="45">
        <f t="shared" si="40"/>
        <v>425.85000000000053</v>
      </c>
      <c r="P204" s="46">
        <f t="shared" si="41"/>
        <v>136.50118379795552</v>
      </c>
      <c r="Q204" s="45">
        <f t="shared" si="42"/>
        <v>5.2999999999999972</v>
      </c>
      <c r="R204" s="45">
        <f t="shared" si="43"/>
        <v>431.15000000000055</v>
      </c>
      <c r="S204" s="46">
        <f t="shared" si="44"/>
        <v>141.8011837979555</v>
      </c>
    </row>
    <row r="205" spans="1:19" x14ac:dyDescent="0.25">
      <c r="D205">
        <v>50</v>
      </c>
      <c r="F205" s="67">
        <v>0.4201388888888889</v>
      </c>
      <c r="H205" s="67">
        <v>0.42499999999999999</v>
      </c>
      <c r="I205" s="44" t="str">
        <f t="shared" si="34"/>
        <v/>
      </c>
      <c r="J205" s="45">
        <f t="shared" si="35"/>
        <v>21.000000000000085</v>
      </c>
      <c r="K205" s="45">
        <f t="shared" si="36"/>
        <v>6.9999999999999751</v>
      </c>
      <c r="L205" s="45">
        <f t="shared" si="37"/>
        <v>3</v>
      </c>
      <c r="M205" s="54">
        <f t="shared" ca="1" si="38"/>
        <v>809</v>
      </c>
      <c r="N205" s="45" t="str">
        <f t="shared" si="39"/>
        <v/>
      </c>
      <c r="O205" s="45">
        <f t="shared" si="40"/>
        <v>530.25000000000216</v>
      </c>
      <c r="P205" s="46">
        <f t="shared" si="41"/>
        <v>225.72465401978002</v>
      </c>
      <c r="Q205" s="45">
        <f t="shared" si="42"/>
        <v>349.99999999999875</v>
      </c>
      <c r="R205" s="45">
        <f t="shared" si="43"/>
        <v>880.25000000000091</v>
      </c>
      <c r="S205" s="46">
        <f t="shared" si="44"/>
        <v>575.72465401977877</v>
      </c>
    </row>
    <row r="206" spans="1:19" x14ac:dyDescent="0.25">
      <c r="D206">
        <v>0.5</v>
      </c>
      <c r="F206" s="67">
        <v>0.43472222222222223</v>
      </c>
      <c r="H206" s="67">
        <v>0.43958333333333338</v>
      </c>
      <c r="I206" s="44" t="str">
        <f t="shared" ref="I206:I269" si="45">IF(OR(A207&lt;&gt;"",D207=""),H206+TIME(0,5,0),"")</f>
        <v/>
      </c>
      <c r="J206" s="45">
        <f t="shared" ref="J206:J269" si="46">IF(AND(OR(AND(A206&lt;&gt;"",A207=""),AND(A206="",A207="")),D207&lt;&gt;""),(H207-H206)*1440,"")</f>
        <v>25.999999999999908</v>
      </c>
      <c r="K206" s="45">
        <f t="shared" ref="K206:K269" si="47">(H206-F206)*1440</f>
        <v>7.0000000000000551</v>
      </c>
      <c r="L206" s="45">
        <f t="shared" ref="L206:L269" si="48">IF(A206&lt;&gt;"",1,L205+1)</f>
        <v>4</v>
      </c>
      <c r="M206" s="54">
        <f t="shared" ref="M206:M269" ca="1" si="49">OFFSET(B206,-L206+1,0)</f>
        <v>809</v>
      </c>
      <c r="N206" s="45" t="str">
        <f t="shared" ref="N206:N269" si="50">IF(I206&lt;&gt;"",(I206-VALUE(CONCATENATE(LEFT(M206,LEN(M206)-2),":",RIGHT(M206,2))))*1440,"")</f>
        <v/>
      </c>
      <c r="O206" s="45">
        <f t="shared" ref="O206:O269" si="51">IF(J206&lt;&gt;"",(D206+D207)*J206/2,D206*5/2)</f>
        <v>656.49999999999761</v>
      </c>
      <c r="P206" s="46">
        <f t="shared" ref="P206:P269" si="52">IF(J206&lt;&gt;"",(D207-D206)*J206/LN((D207+0.000001)/(D206+0.000001)),-5*(D206-0.000001)/(LN(1/D206)-13.8155))</f>
        <v>279.46861926258265</v>
      </c>
      <c r="Q206" s="45">
        <f t="shared" ref="Q206:Q269" si="53">(D206*K206)</f>
        <v>3.5000000000000275</v>
      </c>
      <c r="R206" s="45">
        <f t="shared" ref="R206:R269" si="54">O206+Q206</f>
        <v>659.99999999999761</v>
      </c>
      <c r="S206" s="46">
        <f t="shared" ref="S206:S269" si="55">P206+Q206</f>
        <v>282.96861926258265</v>
      </c>
    </row>
    <row r="207" spans="1:19" x14ac:dyDescent="0.25">
      <c r="D207">
        <v>50</v>
      </c>
      <c r="F207" s="67">
        <v>0.45069444444444445</v>
      </c>
      <c r="H207" s="67">
        <v>0.45763888888888887</v>
      </c>
      <c r="I207" s="44" t="str">
        <f t="shared" si="45"/>
        <v/>
      </c>
      <c r="J207" s="45">
        <f t="shared" si="46"/>
        <v>55.999999999999957</v>
      </c>
      <c r="K207" s="45">
        <f t="shared" si="47"/>
        <v>9.9999999999999645</v>
      </c>
      <c r="L207" s="45">
        <f t="shared" si="48"/>
        <v>5</v>
      </c>
      <c r="M207" s="54">
        <f t="shared" ca="1" si="49"/>
        <v>809</v>
      </c>
      <c r="N207" s="45" t="str">
        <f t="shared" si="50"/>
        <v/>
      </c>
      <c r="O207" s="45">
        <f t="shared" si="51"/>
        <v>1402.799999999999</v>
      </c>
      <c r="P207" s="46">
        <f t="shared" si="52"/>
        <v>449.65095839326432</v>
      </c>
      <c r="Q207" s="45">
        <f t="shared" si="53"/>
        <v>499.99999999999824</v>
      </c>
      <c r="R207" s="45">
        <f t="shared" si="54"/>
        <v>1902.7999999999972</v>
      </c>
      <c r="S207" s="46">
        <f t="shared" si="55"/>
        <v>949.6509583932625</v>
      </c>
    </row>
    <row r="208" spans="1:19" x14ac:dyDescent="0.25">
      <c r="D208">
        <v>0.1</v>
      </c>
      <c r="F208" s="67">
        <v>0.46666666666666662</v>
      </c>
      <c r="H208" s="67">
        <v>0.49652777777777773</v>
      </c>
      <c r="I208" s="44" t="str">
        <f t="shared" si="45"/>
        <v/>
      </c>
      <c r="J208" s="45">
        <f t="shared" si="46"/>
        <v>33.000000000000121</v>
      </c>
      <c r="K208" s="45">
        <f t="shared" si="47"/>
        <v>43.000000000000007</v>
      </c>
      <c r="L208" s="45">
        <f t="shared" si="48"/>
        <v>6</v>
      </c>
      <c r="M208" s="54">
        <f t="shared" ca="1" si="49"/>
        <v>809</v>
      </c>
      <c r="N208" s="45" t="str">
        <f t="shared" si="50"/>
        <v/>
      </c>
      <c r="O208" s="45">
        <f t="shared" si="51"/>
        <v>1651.650000000006</v>
      </c>
      <c r="P208" s="46">
        <f t="shared" si="52"/>
        <v>477.24689635479047</v>
      </c>
      <c r="Q208" s="45">
        <f t="shared" si="53"/>
        <v>4.3000000000000007</v>
      </c>
      <c r="R208" s="45">
        <f t="shared" si="54"/>
        <v>1655.950000000006</v>
      </c>
      <c r="S208" s="46">
        <f t="shared" si="55"/>
        <v>481.54689635479048</v>
      </c>
    </row>
    <row r="209" spans="1:19" x14ac:dyDescent="0.25">
      <c r="D209">
        <v>100</v>
      </c>
      <c r="F209" s="67">
        <v>0.50138888888888888</v>
      </c>
      <c r="H209" s="67">
        <v>0.51944444444444449</v>
      </c>
      <c r="I209" s="44">
        <f t="shared" si="45"/>
        <v>0.5229166666666667</v>
      </c>
      <c r="J209" s="45" t="str">
        <f t="shared" si="46"/>
        <v/>
      </c>
      <c r="K209" s="45">
        <f t="shared" si="47"/>
        <v>26.000000000000068</v>
      </c>
      <c r="L209" s="45">
        <f t="shared" si="48"/>
        <v>7</v>
      </c>
      <c r="M209" s="54">
        <f t="shared" ca="1" si="49"/>
        <v>809</v>
      </c>
      <c r="N209" s="45">
        <f t="shared" ca="1" si="50"/>
        <v>264</v>
      </c>
      <c r="O209" s="45">
        <f t="shared" si="51"/>
        <v>250</v>
      </c>
      <c r="P209" s="46">
        <f t="shared" si="52"/>
        <v>27.143420404993254</v>
      </c>
      <c r="Q209" s="45">
        <f t="shared" si="53"/>
        <v>2600.0000000000068</v>
      </c>
      <c r="R209" s="45">
        <f t="shared" si="54"/>
        <v>2850.0000000000068</v>
      </c>
      <c r="S209" s="46">
        <f t="shared" si="55"/>
        <v>2627.1434204050001</v>
      </c>
    </row>
    <row r="210" spans="1:19" x14ac:dyDescent="0.25">
      <c r="A210" s="77">
        <v>35024</v>
      </c>
      <c r="B210" s="71">
        <v>938</v>
      </c>
      <c r="D210">
        <v>0.01</v>
      </c>
      <c r="F210" s="67">
        <v>0.43958333333333338</v>
      </c>
      <c r="H210" s="67">
        <v>0.44166666666666665</v>
      </c>
      <c r="I210" s="44" t="str">
        <f t="shared" si="45"/>
        <v/>
      </c>
      <c r="J210" s="45">
        <f t="shared" si="46"/>
        <v>19.000000000000014</v>
      </c>
      <c r="K210" s="45">
        <f t="shared" si="47"/>
        <v>2.9999999999999094</v>
      </c>
      <c r="L210" s="45">
        <f t="shared" si="48"/>
        <v>1</v>
      </c>
      <c r="M210" s="54">
        <f t="shared" ca="1" si="49"/>
        <v>938</v>
      </c>
      <c r="N210" s="45" t="str">
        <f t="shared" si="50"/>
        <v/>
      </c>
      <c r="O210" s="45">
        <f t="shared" si="51"/>
        <v>9.5950000000000077</v>
      </c>
      <c r="P210" s="46">
        <f t="shared" si="52"/>
        <v>4.0846274074576101</v>
      </c>
      <c r="Q210" s="45">
        <f t="shared" si="53"/>
        <v>2.9999999999999093E-2</v>
      </c>
      <c r="R210" s="45">
        <f t="shared" si="54"/>
        <v>9.6250000000000071</v>
      </c>
      <c r="S210" s="46">
        <f t="shared" si="55"/>
        <v>4.1146274074576095</v>
      </c>
    </row>
    <row r="211" spans="1:19" x14ac:dyDescent="0.25">
      <c r="D211">
        <v>1</v>
      </c>
      <c r="F211" s="67">
        <v>0.44791666666666669</v>
      </c>
      <c r="H211" s="67">
        <v>0.4548611111111111</v>
      </c>
      <c r="I211" s="44" t="str">
        <f t="shared" si="45"/>
        <v/>
      </c>
      <c r="J211" s="45">
        <f t="shared" si="46"/>
        <v>18.999999999999932</v>
      </c>
      <c r="K211" s="45">
        <f t="shared" si="47"/>
        <v>9.9999999999999645</v>
      </c>
      <c r="L211" s="45">
        <f t="shared" si="48"/>
        <v>2</v>
      </c>
      <c r="M211" s="54">
        <f t="shared" ca="1" si="49"/>
        <v>938</v>
      </c>
      <c r="N211" s="45" t="str">
        <f t="shared" si="50"/>
        <v/>
      </c>
      <c r="O211" s="45">
        <f t="shared" si="51"/>
        <v>959.49999999999659</v>
      </c>
      <c r="P211" s="46">
        <f t="shared" si="52"/>
        <v>408.45404803768542</v>
      </c>
      <c r="Q211" s="45">
        <f t="shared" si="53"/>
        <v>9.9999999999999645</v>
      </c>
      <c r="R211" s="45">
        <f t="shared" si="54"/>
        <v>969.49999999999659</v>
      </c>
      <c r="S211" s="46">
        <f t="shared" si="55"/>
        <v>418.45404803768537</v>
      </c>
    </row>
    <row r="212" spans="1:19" x14ac:dyDescent="0.25">
      <c r="D212">
        <v>100</v>
      </c>
      <c r="F212" s="67">
        <v>0.46388888888888885</v>
      </c>
      <c r="H212" s="67">
        <v>0.4680555555555555</v>
      </c>
      <c r="I212" s="44" t="str">
        <f t="shared" si="45"/>
        <v/>
      </c>
      <c r="J212" s="45">
        <f t="shared" si="46"/>
        <v>7.0000000000000551</v>
      </c>
      <c r="K212" s="45">
        <f t="shared" si="47"/>
        <v>5.9999999999999787</v>
      </c>
      <c r="L212" s="45">
        <f t="shared" si="48"/>
        <v>3</v>
      </c>
      <c r="M212" s="54">
        <f t="shared" ca="1" si="49"/>
        <v>938</v>
      </c>
      <c r="N212" s="45" t="str">
        <f t="shared" si="50"/>
        <v/>
      </c>
      <c r="O212" s="45">
        <f t="shared" si="51"/>
        <v>910.00000000000716</v>
      </c>
      <c r="P212" s="46">
        <f t="shared" si="52"/>
        <v>893.61012812828619</v>
      </c>
      <c r="Q212" s="45">
        <f t="shared" si="53"/>
        <v>599.99999999999784</v>
      </c>
      <c r="R212" s="45">
        <f t="shared" si="54"/>
        <v>1510.000000000005</v>
      </c>
      <c r="S212" s="46">
        <f t="shared" si="55"/>
        <v>1493.610128128284</v>
      </c>
    </row>
    <row r="213" spans="1:19" x14ac:dyDescent="0.25">
      <c r="D213">
        <v>160</v>
      </c>
      <c r="F213" s="67">
        <v>0.47152777777777777</v>
      </c>
      <c r="H213" s="67">
        <v>0.47291666666666665</v>
      </c>
      <c r="I213" s="44" t="str">
        <f t="shared" si="45"/>
        <v/>
      </c>
      <c r="J213" s="45">
        <f t="shared" si="46"/>
        <v>7.9999999999999716</v>
      </c>
      <c r="K213" s="45">
        <f t="shared" si="47"/>
        <v>1.9999999999999929</v>
      </c>
      <c r="L213" s="45">
        <f t="shared" si="48"/>
        <v>4</v>
      </c>
      <c r="M213" s="54">
        <f t="shared" ca="1" si="49"/>
        <v>938</v>
      </c>
      <c r="N213" s="45" t="str">
        <f t="shared" si="50"/>
        <v/>
      </c>
      <c r="O213" s="45">
        <f t="shared" si="51"/>
        <v>1039.9999999999964</v>
      </c>
      <c r="P213" s="46">
        <f t="shared" si="52"/>
        <v>1021.2687178608868</v>
      </c>
      <c r="Q213" s="45">
        <f t="shared" si="53"/>
        <v>319.99999999999886</v>
      </c>
      <c r="R213" s="45">
        <f t="shared" si="54"/>
        <v>1359.9999999999952</v>
      </c>
      <c r="S213" s="46">
        <f t="shared" si="55"/>
        <v>1341.2687178608858</v>
      </c>
    </row>
    <row r="214" spans="1:19" x14ac:dyDescent="0.25">
      <c r="D214">
        <v>100</v>
      </c>
      <c r="F214" s="67">
        <v>0.47638888888888892</v>
      </c>
      <c r="H214" s="67">
        <v>0.47847222222222219</v>
      </c>
      <c r="I214" s="44">
        <f t="shared" si="45"/>
        <v>0.4819444444444444</v>
      </c>
      <c r="J214" s="45" t="str">
        <f t="shared" si="46"/>
        <v/>
      </c>
      <c r="K214" s="45">
        <f t="shared" si="47"/>
        <v>2.9999999999999094</v>
      </c>
      <c r="L214" s="45">
        <f t="shared" si="48"/>
        <v>5</v>
      </c>
      <c r="M214" s="54">
        <f t="shared" ca="1" si="49"/>
        <v>938</v>
      </c>
      <c r="N214" s="45">
        <f t="shared" ca="1" si="50"/>
        <v>115.99999999999999</v>
      </c>
      <c r="O214" s="45">
        <f t="shared" si="51"/>
        <v>250</v>
      </c>
      <c r="P214" s="46">
        <f t="shared" si="52"/>
        <v>27.143420404993254</v>
      </c>
      <c r="Q214" s="45">
        <f t="shared" si="53"/>
        <v>299.99999999999096</v>
      </c>
      <c r="R214" s="45">
        <f t="shared" si="54"/>
        <v>549.99999999999091</v>
      </c>
      <c r="S214" s="46">
        <f t="shared" si="55"/>
        <v>327.14342040498423</v>
      </c>
    </row>
    <row r="215" spans="1:19" x14ac:dyDescent="0.25">
      <c r="A215" s="77">
        <v>35024</v>
      </c>
      <c r="B215" s="71">
        <v>1232</v>
      </c>
      <c r="D215">
        <v>0.01</v>
      </c>
      <c r="F215" s="67">
        <v>0.56666666666666665</v>
      </c>
      <c r="H215" s="67">
        <v>0.56874999999999998</v>
      </c>
      <c r="I215" s="44" t="str">
        <f t="shared" si="45"/>
        <v/>
      </c>
      <c r="J215" s="45">
        <f t="shared" si="46"/>
        <v>13.000000000000114</v>
      </c>
      <c r="K215" s="45">
        <f t="shared" si="47"/>
        <v>2.9999999999999893</v>
      </c>
      <c r="L215" s="45">
        <f t="shared" si="48"/>
        <v>1</v>
      </c>
      <c r="M215" s="54">
        <f t="shared" ca="1" si="49"/>
        <v>1232</v>
      </c>
      <c r="N215" s="45" t="str">
        <f t="shared" si="50"/>
        <v/>
      </c>
      <c r="O215" s="45">
        <f t="shared" si="51"/>
        <v>0.7150000000000063</v>
      </c>
      <c r="P215" s="46">
        <f t="shared" si="52"/>
        <v>0.50814440432246799</v>
      </c>
      <c r="Q215" s="45">
        <f t="shared" si="53"/>
        <v>2.9999999999999895E-2</v>
      </c>
      <c r="R215" s="45">
        <f t="shared" si="54"/>
        <v>0.74500000000000621</v>
      </c>
      <c r="S215" s="46">
        <f t="shared" si="55"/>
        <v>0.53814440432246791</v>
      </c>
    </row>
    <row r="216" spans="1:19" x14ac:dyDescent="0.25">
      <c r="D216">
        <v>0.1</v>
      </c>
      <c r="F216" s="67">
        <v>0.57430555555555551</v>
      </c>
      <c r="H216" s="67">
        <v>0.57777777777777783</v>
      </c>
      <c r="I216" s="44" t="str">
        <f t="shared" si="45"/>
        <v/>
      </c>
      <c r="J216" s="45">
        <f t="shared" si="46"/>
        <v>18.999999999999932</v>
      </c>
      <c r="K216" s="45">
        <f t="shared" si="47"/>
        <v>5.0000000000001421</v>
      </c>
      <c r="L216" s="45">
        <f t="shared" si="48"/>
        <v>2</v>
      </c>
      <c r="M216" s="54">
        <f t="shared" ca="1" si="49"/>
        <v>1232</v>
      </c>
      <c r="N216" s="45" t="str">
        <f t="shared" si="50"/>
        <v/>
      </c>
      <c r="O216" s="45">
        <f t="shared" si="51"/>
        <v>570.949999999998</v>
      </c>
      <c r="P216" s="46">
        <f t="shared" si="52"/>
        <v>177.91375511459594</v>
      </c>
      <c r="Q216" s="45">
        <f t="shared" si="53"/>
        <v>0.50000000000001421</v>
      </c>
      <c r="R216" s="45">
        <f t="shared" si="54"/>
        <v>571.449999999998</v>
      </c>
      <c r="S216" s="46">
        <f t="shared" si="55"/>
        <v>178.41375511459597</v>
      </c>
    </row>
    <row r="217" spans="1:19" x14ac:dyDescent="0.25">
      <c r="D217">
        <v>60</v>
      </c>
      <c r="F217" s="67">
        <v>0.58819444444444446</v>
      </c>
      <c r="H217" s="67">
        <v>0.59097222222222223</v>
      </c>
      <c r="I217" s="44" t="str">
        <f t="shared" si="45"/>
        <v/>
      </c>
      <c r="J217" s="45">
        <f t="shared" si="46"/>
        <v>14.999999999999947</v>
      </c>
      <c r="K217" s="45">
        <f t="shared" si="47"/>
        <v>3.9999999999999858</v>
      </c>
      <c r="L217" s="45">
        <f t="shared" si="48"/>
        <v>3</v>
      </c>
      <c r="M217" s="54">
        <f t="shared" ca="1" si="49"/>
        <v>1232</v>
      </c>
      <c r="N217" s="45" t="str">
        <f t="shared" si="50"/>
        <v/>
      </c>
      <c r="O217" s="45">
        <f t="shared" si="51"/>
        <v>824.99999999999704</v>
      </c>
      <c r="P217" s="46">
        <f t="shared" si="52"/>
        <v>822.722257203656</v>
      </c>
      <c r="Q217" s="45">
        <f t="shared" si="53"/>
        <v>239.99999999999915</v>
      </c>
      <c r="R217" s="45">
        <f t="shared" si="54"/>
        <v>1064.9999999999961</v>
      </c>
      <c r="S217" s="46">
        <f t="shared" si="55"/>
        <v>1062.7222572036551</v>
      </c>
    </row>
    <row r="218" spans="1:19" x14ac:dyDescent="0.25">
      <c r="D218">
        <v>50</v>
      </c>
      <c r="F218" s="67">
        <v>0.59305555555555556</v>
      </c>
      <c r="H218" s="67">
        <v>0.60138888888888886</v>
      </c>
      <c r="I218" s="44" t="str">
        <f t="shared" si="45"/>
        <v/>
      </c>
      <c r="J218" s="45">
        <f t="shared" si="46"/>
        <v>9.9999999999999645</v>
      </c>
      <c r="K218" s="45">
        <f t="shared" si="47"/>
        <v>11.999999999999957</v>
      </c>
      <c r="L218" s="45">
        <f t="shared" si="48"/>
        <v>4</v>
      </c>
      <c r="M218" s="54">
        <f t="shared" ca="1" si="49"/>
        <v>1232</v>
      </c>
      <c r="N218" s="45" t="str">
        <f t="shared" si="50"/>
        <v/>
      </c>
      <c r="O218" s="45">
        <f t="shared" si="51"/>
        <v>374.99999999999869</v>
      </c>
      <c r="P218" s="46">
        <f t="shared" si="52"/>
        <v>360.67377062908452</v>
      </c>
      <c r="Q218" s="45">
        <f t="shared" si="53"/>
        <v>599.99999999999784</v>
      </c>
      <c r="R218" s="45">
        <f t="shared" si="54"/>
        <v>974.99999999999659</v>
      </c>
      <c r="S218" s="46">
        <f t="shared" si="55"/>
        <v>960.67377062908236</v>
      </c>
    </row>
    <row r="219" spans="1:19" x14ac:dyDescent="0.25">
      <c r="D219">
        <v>25</v>
      </c>
      <c r="F219" s="67">
        <v>0.60555555555555551</v>
      </c>
      <c r="H219" s="67">
        <v>0.60833333333333328</v>
      </c>
      <c r="I219" s="44" t="str">
        <f t="shared" si="45"/>
        <v/>
      </c>
      <c r="J219" s="45">
        <f t="shared" si="46"/>
        <v>14.00000000000011</v>
      </c>
      <c r="K219" s="45">
        <f t="shared" si="47"/>
        <v>3.9999999999999858</v>
      </c>
      <c r="L219" s="45">
        <f t="shared" si="48"/>
        <v>5</v>
      </c>
      <c r="M219" s="54">
        <f t="shared" ca="1" si="49"/>
        <v>1232</v>
      </c>
      <c r="N219" s="45" t="str">
        <f t="shared" si="50"/>
        <v/>
      </c>
      <c r="O219" s="45">
        <f t="shared" si="51"/>
        <v>525.00000000000409</v>
      </c>
      <c r="P219" s="46">
        <f t="shared" si="52"/>
        <v>504.94327888072411</v>
      </c>
      <c r="Q219" s="45">
        <f t="shared" si="53"/>
        <v>99.999999999999645</v>
      </c>
      <c r="R219" s="45">
        <f t="shared" si="54"/>
        <v>625.00000000000375</v>
      </c>
      <c r="S219" s="46">
        <f t="shared" si="55"/>
        <v>604.94327888072371</v>
      </c>
    </row>
    <row r="220" spans="1:19" x14ac:dyDescent="0.25">
      <c r="D220">
        <v>50</v>
      </c>
      <c r="F220" s="67">
        <v>0.61111111111111105</v>
      </c>
      <c r="H220" s="67">
        <v>0.61805555555555558</v>
      </c>
      <c r="I220" s="44" t="str">
        <f t="shared" si="45"/>
        <v/>
      </c>
      <c r="J220" s="45">
        <f t="shared" si="46"/>
        <v>6.9999999999999751</v>
      </c>
      <c r="K220" s="45">
        <f t="shared" si="47"/>
        <v>10.000000000000124</v>
      </c>
      <c r="L220" s="45">
        <f t="shared" si="48"/>
        <v>6</v>
      </c>
      <c r="M220" s="54">
        <f t="shared" ca="1" si="49"/>
        <v>1232</v>
      </c>
      <c r="N220" s="45" t="str">
        <f t="shared" si="50"/>
        <v/>
      </c>
      <c r="O220" s="45">
        <f t="shared" si="51"/>
        <v>314.99999999999886</v>
      </c>
      <c r="P220" s="46">
        <f t="shared" si="52"/>
        <v>313.69941526981154</v>
      </c>
      <c r="Q220" s="45">
        <f t="shared" si="53"/>
        <v>500.0000000000062</v>
      </c>
      <c r="R220" s="45">
        <f t="shared" si="54"/>
        <v>815.000000000005</v>
      </c>
      <c r="S220" s="46">
        <f t="shared" si="55"/>
        <v>813.69941526981779</v>
      </c>
    </row>
    <row r="221" spans="1:19" x14ac:dyDescent="0.25">
      <c r="D221">
        <v>40</v>
      </c>
      <c r="F221" s="67">
        <v>0.62013888888888891</v>
      </c>
      <c r="H221" s="67">
        <v>0.62291666666666667</v>
      </c>
      <c r="I221" s="44" t="str">
        <f t="shared" si="45"/>
        <v/>
      </c>
      <c r="J221" s="45">
        <f t="shared" si="46"/>
        <v>7.9999999999999716</v>
      </c>
      <c r="K221" s="45">
        <f t="shared" si="47"/>
        <v>3.9999999999999858</v>
      </c>
      <c r="L221" s="45">
        <f t="shared" si="48"/>
        <v>7</v>
      </c>
      <c r="M221" s="54">
        <f t="shared" ca="1" si="49"/>
        <v>1232</v>
      </c>
      <c r="N221" s="45" t="str">
        <f t="shared" si="50"/>
        <v/>
      </c>
      <c r="O221" s="45">
        <f t="shared" si="51"/>
        <v>559.99999999999795</v>
      </c>
      <c r="P221" s="46">
        <f t="shared" si="52"/>
        <v>523.85120918552559</v>
      </c>
      <c r="Q221" s="45">
        <f t="shared" si="53"/>
        <v>159.99999999999943</v>
      </c>
      <c r="R221" s="45">
        <f t="shared" si="54"/>
        <v>719.99999999999739</v>
      </c>
      <c r="S221" s="46">
        <f t="shared" si="55"/>
        <v>683.85120918552502</v>
      </c>
    </row>
    <row r="222" spans="1:19" x14ac:dyDescent="0.25">
      <c r="D222">
        <v>100</v>
      </c>
      <c r="F222" s="67">
        <v>0.62569444444444444</v>
      </c>
      <c r="H222" s="67">
        <v>0.62847222222222221</v>
      </c>
      <c r="I222" s="44" t="str">
        <f t="shared" si="45"/>
        <v/>
      </c>
      <c r="J222" s="45">
        <f t="shared" si="46"/>
        <v>6.9999999999999751</v>
      </c>
      <c r="K222" s="45">
        <f t="shared" si="47"/>
        <v>3.9999999999999858</v>
      </c>
      <c r="L222" s="45">
        <f t="shared" si="48"/>
        <v>8</v>
      </c>
      <c r="M222" s="54">
        <f t="shared" ca="1" si="49"/>
        <v>1232</v>
      </c>
      <c r="N222" s="45" t="str">
        <f t="shared" si="50"/>
        <v/>
      </c>
      <c r="O222" s="45">
        <f t="shared" si="51"/>
        <v>629.99999999999773</v>
      </c>
      <c r="P222" s="46">
        <f t="shared" si="52"/>
        <v>627.39882351052893</v>
      </c>
      <c r="Q222" s="45">
        <f t="shared" si="53"/>
        <v>399.99999999999858</v>
      </c>
      <c r="R222" s="45">
        <f t="shared" si="54"/>
        <v>1029.9999999999964</v>
      </c>
      <c r="S222" s="46">
        <f t="shared" si="55"/>
        <v>1027.3988235105276</v>
      </c>
    </row>
    <row r="223" spans="1:19" x14ac:dyDescent="0.25">
      <c r="D223">
        <v>80</v>
      </c>
      <c r="F223" s="67">
        <v>0.63124999999999998</v>
      </c>
      <c r="H223" s="67">
        <v>0.6333333333333333</v>
      </c>
      <c r="I223" s="44" t="str">
        <f t="shared" si="45"/>
        <v/>
      </c>
      <c r="J223" s="45">
        <f t="shared" si="46"/>
        <v>16.000000000000103</v>
      </c>
      <c r="K223" s="45">
        <f t="shared" si="47"/>
        <v>2.9999999999999893</v>
      </c>
      <c r="L223" s="45">
        <f t="shared" si="48"/>
        <v>9</v>
      </c>
      <c r="M223" s="54">
        <f t="shared" ca="1" si="49"/>
        <v>1232</v>
      </c>
      <c r="N223" s="45" t="str">
        <f t="shared" si="50"/>
        <v/>
      </c>
      <c r="O223" s="45">
        <f t="shared" si="51"/>
        <v>1600.0000000000102</v>
      </c>
      <c r="P223" s="46">
        <f t="shared" si="52"/>
        <v>1578.4342321413335</v>
      </c>
      <c r="Q223" s="45">
        <f t="shared" si="53"/>
        <v>239.99999999999915</v>
      </c>
      <c r="R223" s="45">
        <f t="shared" si="54"/>
        <v>1840.0000000000093</v>
      </c>
      <c r="S223" s="46">
        <f t="shared" si="55"/>
        <v>1818.4342321413326</v>
      </c>
    </row>
    <row r="224" spans="1:19" x14ac:dyDescent="0.25">
      <c r="D224">
        <v>120</v>
      </c>
      <c r="F224" s="67">
        <v>0.63680555555555551</v>
      </c>
      <c r="H224" s="67">
        <v>0.64444444444444449</v>
      </c>
      <c r="I224" s="44" t="str">
        <f t="shared" si="45"/>
        <v/>
      </c>
      <c r="J224" s="45">
        <f t="shared" si="46"/>
        <v>7.9999999999999716</v>
      </c>
      <c r="K224" s="45">
        <f t="shared" si="47"/>
        <v>11.000000000000121</v>
      </c>
      <c r="L224" s="45">
        <f t="shared" si="48"/>
        <v>10</v>
      </c>
      <c r="M224" s="54">
        <f t="shared" ca="1" si="49"/>
        <v>1232</v>
      </c>
      <c r="N224" s="45" t="str">
        <f t="shared" si="50"/>
        <v/>
      </c>
      <c r="O224" s="45">
        <f t="shared" si="51"/>
        <v>839.99999999999704</v>
      </c>
      <c r="P224" s="46">
        <f t="shared" si="52"/>
        <v>834.25428728305292</v>
      </c>
      <c r="Q224" s="45">
        <f t="shared" si="53"/>
        <v>1320.0000000000146</v>
      </c>
      <c r="R224" s="45">
        <f t="shared" si="54"/>
        <v>2160.0000000000118</v>
      </c>
      <c r="S224" s="46">
        <f t="shared" si="55"/>
        <v>2154.2542872830672</v>
      </c>
    </row>
    <row r="225" spans="1:19" x14ac:dyDescent="0.25">
      <c r="D225">
        <v>90</v>
      </c>
      <c r="F225" s="67">
        <v>0.64861111111111114</v>
      </c>
      <c r="H225" s="67">
        <v>0.65</v>
      </c>
      <c r="I225" s="44">
        <f t="shared" si="45"/>
        <v>0.65347222222222223</v>
      </c>
      <c r="J225" s="45" t="str">
        <f t="shared" si="46"/>
        <v/>
      </c>
      <c r="K225" s="45">
        <f t="shared" si="47"/>
        <v>1.9999999999999929</v>
      </c>
      <c r="L225" s="45">
        <f t="shared" si="48"/>
        <v>11</v>
      </c>
      <c r="M225" s="54">
        <f t="shared" ca="1" si="49"/>
        <v>1232</v>
      </c>
      <c r="N225" s="45">
        <f t="shared" ca="1" si="50"/>
        <v>188.99999999999997</v>
      </c>
      <c r="O225" s="45">
        <f t="shared" si="51"/>
        <v>225</v>
      </c>
      <c r="P225" s="46">
        <f t="shared" si="52"/>
        <v>24.569608873661242</v>
      </c>
      <c r="Q225" s="45">
        <f t="shared" si="53"/>
        <v>179.99999999999937</v>
      </c>
      <c r="R225" s="45">
        <f t="shared" si="54"/>
        <v>404.99999999999937</v>
      </c>
      <c r="S225" s="46">
        <f t="shared" si="55"/>
        <v>204.56960887366063</v>
      </c>
    </row>
    <row r="226" spans="1:19" x14ac:dyDescent="0.25">
      <c r="A226" s="77">
        <v>35030</v>
      </c>
      <c r="B226" s="71">
        <v>1306</v>
      </c>
      <c r="D226">
        <v>0.01</v>
      </c>
      <c r="F226" s="67">
        <v>0.58124999999999993</v>
      </c>
      <c r="H226" s="67">
        <v>0.58402777777777781</v>
      </c>
      <c r="I226" s="44" t="str">
        <f t="shared" si="45"/>
        <v/>
      </c>
      <c r="J226" s="45">
        <f t="shared" si="46"/>
        <v>30.000000000000053</v>
      </c>
      <c r="K226" s="45">
        <f t="shared" si="47"/>
        <v>4.0000000000001457</v>
      </c>
      <c r="L226" s="45">
        <f t="shared" si="48"/>
        <v>1</v>
      </c>
      <c r="M226" s="54">
        <f t="shared" ca="1" si="49"/>
        <v>1306</v>
      </c>
      <c r="N226" s="45" t="str">
        <f t="shared" si="50"/>
        <v/>
      </c>
      <c r="O226" s="45">
        <f t="shared" si="51"/>
        <v>30.150000000000052</v>
      </c>
      <c r="P226" s="46">
        <f t="shared" si="52"/>
        <v>11.267939795492421</v>
      </c>
      <c r="Q226" s="45">
        <f t="shared" si="53"/>
        <v>4.0000000000001458E-2</v>
      </c>
      <c r="R226" s="45">
        <f t="shared" si="54"/>
        <v>30.190000000000055</v>
      </c>
      <c r="S226" s="46">
        <f t="shared" si="55"/>
        <v>11.307939795492421</v>
      </c>
    </row>
    <row r="227" spans="1:19" x14ac:dyDescent="0.25">
      <c r="D227">
        <v>2</v>
      </c>
      <c r="F227" s="67">
        <v>0.58958333333333335</v>
      </c>
      <c r="H227" s="67">
        <v>0.60486111111111118</v>
      </c>
      <c r="I227" s="44" t="str">
        <f t="shared" si="45"/>
        <v/>
      </c>
      <c r="J227" s="45">
        <f t="shared" si="46"/>
        <v>53.999999999999808</v>
      </c>
      <c r="K227" s="45">
        <f t="shared" si="47"/>
        <v>22.000000000000082</v>
      </c>
      <c r="L227" s="45">
        <f t="shared" si="48"/>
        <v>2</v>
      </c>
      <c r="M227" s="54">
        <f t="shared" ca="1" si="49"/>
        <v>1306</v>
      </c>
      <c r="N227" s="45" t="str">
        <f t="shared" si="50"/>
        <v/>
      </c>
      <c r="O227" s="45">
        <f t="shared" si="51"/>
        <v>593.99999999999784</v>
      </c>
      <c r="P227" s="46">
        <f t="shared" si="52"/>
        <v>422.13431890870902</v>
      </c>
      <c r="Q227" s="45">
        <f t="shared" si="53"/>
        <v>44.000000000000163</v>
      </c>
      <c r="R227" s="45">
        <f t="shared" si="54"/>
        <v>637.99999999999795</v>
      </c>
      <c r="S227" s="46">
        <f t="shared" si="55"/>
        <v>466.13431890870919</v>
      </c>
    </row>
    <row r="228" spans="1:19" x14ac:dyDescent="0.25">
      <c r="D228">
        <v>20</v>
      </c>
      <c r="F228" s="67">
        <v>0.61805555555555558</v>
      </c>
      <c r="H228" s="67">
        <v>0.64236111111111105</v>
      </c>
      <c r="I228" s="44" t="str">
        <f t="shared" si="45"/>
        <v/>
      </c>
      <c r="J228" s="45">
        <f t="shared" si="46"/>
        <v>13.000000000000114</v>
      </c>
      <c r="K228" s="45">
        <f t="shared" si="47"/>
        <v>34.999999999999872</v>
      </c>
      <c r="L228" s="45">
        <f t="shared" si="48"/>
        <v>3</v>
      </c>
      <c r="M228" s="54">
        <f t="shared" ca="1" si="49"/>
        <v>1306</v>
      </c>
      <c r="N228" s="45" t="str">
        <f t="shared" si="50"/>
        <v/>
      </c>
      <c r="O228" s="45">
        <f t="shared" si="51"/>
        <v>143.00000000000125</v>
      </c>
      <c r="P228" s="46">
        <f t="shared" si="52"/>
        <v>101.62492862617194</v>
      </c>
      <c r="Q228" s="45">
        <f t="shared" si="53"/>
        <v>699.9999999999975</v>
      </c>
      <c r="R228" s="45">
        <f t="shared" si="54"/>
        <v>842.99999999999875</v>
      </c>
      <c r="S228" s="46">
        <f t="shared" si="55"/>
        <v>801.62492862616944</v>
      </c>
    </row>
    <row r="229" spans="1:19" x14ac:dyDescent="0.25">
      <c r="D229">
        <v>2</v>
      </c>
      <c r="F229" s="67">
        <v>0.6479166666666667</v>
      </c>
      <c r="H229" s="67">
        <v>0.65138888888888891</v>
      </c>
      <c r="I229" s="44">
        <f t="shared" si="45"/>
        <v>0.65486111111111112</v>
      </c>
      <c r="J229" s="45" t="str">
        <f t="shared" si="46"/>
        <v/>
      </c>
      <c r="K229" s="45">
        <f t="shared" si="47"/>
        <v>4.9999999999999822</v>
      </c>
      <c r="L229" s="45">
        <f t="shared" si="48"/>
        <v>4</v>
      </c>
      <c r="M229" s="54">
        <f t="shared" ca="1" si="49"/>
        <v>1306</v>
      </c>
      <c r="N229" s="45">
        <f t="shared" ca="1" si="50"/>
        <v>157.00000000000009</v>
      </c>
      <c r="O229" s="45">
        <f t="shared" si="51"/>
        <v>5</v>
      </c>
      <c r="P229" s="46">
        <f t="shared" si="52"/>
        <v>0.68924379203313568</v>
      </c>
      <c r="Q229" s="45">
        <f t="shared" si="53"/>
        <v>9.9999999999999645</v>
      </c>
      <c r="R229" s="45">
        <f t="shared" si="54"/>
        <v>14.999999999999964</v>
      </c>
      <c r="S229" s="46">
        <f t="shared" si="55"/>
        <v>10.6892437920331</v>
      </c>
    </row>
    <row r="230" spans="1:19" x14ac:dyDescent="0.25">
      <c r="A230" s="77">
        <v>35031</v>
      </c>
      <c r="B230" s="71">
        <v>950</v>
      </c>
      <c r="D230">
        <v>1.2E-2</v>
      </c>
      <c r="F230" s="67">
        <v>0.45208333333333334</v>
      </c>
      <c r="H230" s="67">
        <v>0.4548611111111111</v>
      </c>
      <c r="I230" s="44" t="str">
        <f t="shared" si="45"/>
        <v/>
      </c>
      <c r="J230" s="45">
        <f t="shared" si="46"/>
        <v>16.000000000000021</v>
      </c>
      <c r="K230" s="45">
        <f t="shared" si="47"/>
        <v>3.9999999999999858</v>
      </c>
      <c r="L230" s="45">
        <f t="shared" si="48"/>
        <v>1</v>
      </c>
      <c r="M230" s="54">
        <f t="shared" ca="1" si="49"/>
        <v>950</v>
      </c>
      <c r="N230" s="45" t="str">
        <f t="shared" si="50"/>
        <v/>
      </c>
      <c r="O230" s="45">
        <f t="shared" si="51"/>
        <v>0.22400000000000031</v>
      </c>
      <c r="P230" s="46">
        <f t="shared" si="52"/>
        <v>0.22248391843886028</v>
      </c>
      <c r="Q230" s="45">
        <f t="shared" si="53"/>
        <v>4.7999999999999828E-2</v>
      </c>
      <c r="R230" s="45">
        <f t="shared" si="54"/>
        <v>0.27200000000000013</v>
      </c>
      <c r="S230" s="46">
        <f t="shared" si="55"/>
        <v>0.2704839184388601</v>
      </c>
    </row>
    <row r="231" spans="1:19" x14ac:dyDescent="0.25">
      <c r="D231">
        <v>1.6E-2</v>
      </c>
      <c r="F231" s="67">
        <v>0.45902777777777781</v>
      </c>
      <c r="H231" s="67">
        <v>0.46597222222222223</v>
      </c>
      <c r="I231" s="44">
        <f t="shared" si="45"/>
        <v>0.46944444444444444</v>
      </c>
      <c r="J231" s="45" t="str">
        <f t="shared" si="46"/>
        <v/>
      </c>
      <c r="K231" s="45">
        <f t="shared" si="47"/>
        <v>9.9999999999999645</v>
      </c>
      <c r="L231" s="45">
        <f t="shared" si="48"/>
        <v>2</v>
      </c>
      <c r="M231" s="54">
        <f t="shared" ca="1" si="49"/>
        <v>950</v>
      </c>
      <c r="N231" s="45">
        <f t="shared" ca="1" si="50"/>
        <v>85.999999999999929</v>
      </c>
      <c r="O231" s="45">
        <f t="shared" si="51"/>
        <v>0.04</v>
      </c>
      <c r="P231" s="46">
        <f t="shared" si="52"/>
        <v>8.2636616258003528E-3</v>
      </c>
      <c r="Q231" s="45">
        <f t="shared" si="53"/>
        <v>0.15999999999999945</v>
      </c>
      <c r="R231" s="45">
        <f t="shared" si="54"/>
        <v>0.19999999999999946</v>
      </c>
      <c r="S231" s="46">
        <f t="shared" si="55"/>
        <v>0.16826366162579981</v>
      </c>
    </row>
    <row r="232" spans="1:19" x14ac:dyDescent="0.25">
      <c r="A232" s="77">
        <v>35031</v>
      </c>
      <c r="B232" s="71">
        <v>1326</v>
      </c>
      <c r="D232">
        <v>0.01</v>
      </c>
      <c r="F232" s="67">
        <v>0.59791666666666665</v>
      </c>
      <c r="H232" s="67">
        <v>0.6</v>
      </c>
      <c r="I232" s="44" t="str">
        <f t="shared" si="45"/>
        <v/>
      </c>
      <c r="J232" s="45">
        <f t="shared" si="46"/>
        <v>44</v>
      </c>
      <c r="K232" s="45">
        <f t="shared" si="47"/>
        <v>2.9999999999999893</v>
      </c>
      <c r="L232" s="45">
        <f t="shared" si="48"/>
        <v>1</v>
      </c>
      <c r="M232" s="54">
        <f t="shared" ca="1" si="49"/>
        <v>1326</v>
      </c>
      <c r="N232" s="45" t="str">
        <f t="shared" si="50"/>
        <v/>
      </c>
      <c r="O232" s="45">
        <f t="shared" si="51"/>
        <v>550.22</v>
      </c>
      <c r="P232" s="46">
        <f t="shared" si="52"/>
        <v>140.53777878197621</v>
      </c>
      <c r="Q232" s="45">
        <f t="shared" si="53"/>
        <v>2.9999999999999895E-2</v>
      </c>
      <c r="R232" s="45">
        <f t="shared" si="54"/>
        <v>550.25</v>
      </c>
      <c r="S232" s="46">
        <f t="shared" si="55"/>
        <v>140.56777878197622</v>
      </c>
    </row>
    <row r="233" spans="1:19" x14ac:dyDescent="0.25">
      <c r="D233">
        <v>25</v>
      </c>
      <c r="F233" s="67">
        <v>0.6118055555555556</v>
      </c>
      <c r="H233" s="67">
        <v>0.63055555555555554</v>
      </c>
      <c r="I233" s="44" t="str">
        <f t="shared" si="45"/>
        <v/>
      </c>
      <c r="J233" s="45">
        <f t="shared" si="46"/>
        <v>18.000000000000096</v>
      </c>
      <c r="K233" s="45">
        <f t="shared" si="47"/>
        <v>26.999999999999904</v>
      </c>
      <c r="L233" s="45">
        <f t="shared" si="48"/>
        <v>2</v>
      </c>
      <c r="M233" s="54">
        <f t="shared" ca="1" si="49"/>
        <v>1326</v>
      </c>
      <c r="N233" s="45" t="str">
        <f t="shared" si="50"/>
        <v/>
      </c>
      <c r="O233" s="45">
        <f t="shared" si="51"/>
        <v>247.50000000000131</v>
      </c>
      <c r="P233" s="46">
        <f t="shared" si="52"/>
        <v>175.8892926704016</v>
      </c>
      <c r="Q233" s="45">
        <f t="shared" si="53"/>
        <v>674.99999999999761</v>
      </c>
      <c r="R233" s="45">
        <f t="shared" si="54"/>
        <v>922.49999999999886</v>
      </c>
      <c r="S233" s="46">
        <f t="shared" si="55"/>
        <v>850.88929267039919</v>
      </c>
    </row>
    <row r="234" spans="1:19" x14ac:dyDescent="0.25">
      <c r="D234">
        <v>2.5</v>
      </c>
      <c r="F234" s="67">
        <v>0.63750000000000007</v>
      </c>
      <c r="H234" s="67">
        <v>0.6430555555555556</v>
      </c>
      <c r="I234" s="44" t="str">
        <f t="shared" si="45"/>
        <v/>
      </c>
      <c r="J234" s="45">
        <f t="shared" si="46"/>
        <v>14.999999999999947</v>
      </c>
      <c r="K234" s="45">
        <f t="shared" si="47"/>
        <v>7.9999999999999716</v>
      </c>
      <c r="L234" s="45">
        <f t="shared" si="48"/>
        <v>3</v>
      </c>
      <c r="M234" s="54">
        <f t="shared" ca="1" si="49"/>
        <v>1326</v>
      </c>
      <c r="N234" s="45" t="str">
        <f t="shared" si="50"/>
        <v/>
      </c>
      <c r="O234" s="45">
        <f t="shared" si="51"/>
        <v>78.749999999999716</v>
      </c>
      <c r="P234" s="46">
        <f t="shared" si="52"/>
        <v>70.928050610213802</v>
      </c>
      <c r="Q234" s="45">
        <f t="shared" si="53"/>
        <v>19.999999999999929</v>
      </c>
      <c r="R234" s="45">
        <f t="shared" si="54"/>
        <v>98.749999999999645</v>
      </c>
      <c r="S234" s="46">
        <f t="shared" si="55"/>
        <v>90.928050610213731</v>
      </c>
    </row>
    <row r="235" spans="1:19" x14ac:dyDescent="0.25">
      <c r="D235">
        <v>8</v>
      </c>
      <c r="F235" s="67">
        <v>0.65208333333333335</v>
      </c>
      <c r="H235" s="67">
        <v>0.65347222222222223</v>
      </c>
      <c r="I235" s="44" t="str">
        <f t="shared" si="45"/>
        <v/>
      </c>
      <c r="J235" s="45">
        <f t="shared" si="46"/>
        <v>12.999999999999954</v>
      </c>
      <c r="K235" s="45">
        <f t="shared" si="47"/>
        <v>1.9999999999999929</v>
      </c>
      <c r="L235" s="45">
        <f t="shared" si="48"/>
        <v>4</v>
      </c>
      <c r="M235" s="54">
        <f t="shared" ca="1" si="49"/>
        <v>1326</v>
      </c>
      <c r="N235" s="45" t="str">
        <f t="shared" si="50"/>
        <v/>
      </c>
      <c r="O235" s="45">
        <f t="shared" si="51"/>
        <v>90.999999999999673</v>
      </c>
      <c r="P235" s="46">
        <f t="shared" si="52"/>
        <v>90.37756000624249</v>
      </c>
      <c r="Q235" s="45">
        <f t="shared" si="53"/>
        <v>15.999999999999943</v>
      </c>
      <c r="R235" s="45">
        <f t="shared" si="54"/>
        <v>106.99999999999962</v>
      </c>
      <c r="S235" s="46">
        <f t="shared" si="55"/>
        <v>106.37756000624243</v>
      </c>
    </row>
    <row r="236" spans="1:19" x14ac:dyDescent="0.25">
      <c r="D236">
        <v>6</v>
      </c>
      <c r="F236" s="67">
        <v>0.65972222222222221</v>
      </c>
      <c r="H236" s="67">
        <v>0.66249999999999998</v>
      </c>
      <c r="I236" s="44" t="str">
        <f t="shared" si="45"/>
        <v/>
      </c>
      <c r="J236" s="45">
        <f t="shared" si="46"/>
        <v>8.0000000000001315</v>
      </c>
      <c r="K236" s="45">
        <f t="shared" si="47"/>
        <v>3.9999999999999858</v>
      </c>
      <c r="L236" s="45">
        <f t="shared" si="48"/>
        <v>5</v>
      </c>
      <c r="M236" s="54">
        <f t="shared" ca="1" si="49"/>
        <v>1326</v>
      </c>
      <c r="N236" s="45" t="str">
        <f t="shared" si="50"/>
        <v/>
      </c>
      <c r="O236" s="45">
        <f t="shared" si="51"/>
        <v>64.000000000001052</v>
      </c>
      <c r="P236" s="46">
        <f t="shared" si="52"/>
        <v>62.643694222562061</v>
      </c>
      <c r="Q236" s="45">
        <f t="shared" si="53"/>
        <v>23.999999999999915</v>
      </c>
      <c r="R236" s="45">
        <f t="shared" si="54"/>
        <v>88.000000000000966</v>
      </c>
      <c r="S236" s="46">
        <f t="shared" si="55"/>
        <v>86.643694222561976</v>
      </c>
    </row>
    <row r="237" spans="1:19" x14ac:dyDescent="0.25">
      <c r="D237">
        <v>10</v>
      </c>
      <c r="F237" s="67">
        <v>0.66527777777777775</v>
      </c>
      <c r="H237" s="67">
        <v>0.66805555555555562</v>
      </c>
      <c r="I237" s="44" t="str">
        <f t="shared" si="45"/>
        <v/>
      </c>
      <c r="J237" s="45">
        <f t="shared" si="46"/>
        <v>4.9999999999999822</v>
      </c>
      <c r="K237" s="45">
        <f t="shared" si="47"/>
        <v>4.0000000000001457</v>
      </c>
      <c r="L237" s="45">
        <f t="shared" si="48"/>
        <v>6</v>
      </c>
      <c r="M237" s="54">
        <f t="shared" ca="1" si="49"/>
        <v>1326</v>
      </c>
      <c r="N237" s="45" t="str">
        <f t="shared" si="50"/>
        <v/>
      </c>
      <c r="O237" s="45">
        <f t="shared" si="51"/>
        <v>42.499999999999851</v>
      </c>
      <c r="P237" s="46">
        <f t="shared" si="52"/>
        <v>42.055103834089181</v>
      </c>
      <c r="Q237" s="45">
        <f t="shared" si="53"/>
        <v>40.000000000001457</v>
      </c>
      <c r="R237" s="45">
        <f t="shared" si="54"/>
        <v>82.500000000001307</v>
      </c>
      <c r="S237" s="46">
        <f t="shared" si="55"/>
        <v>82.05510383409063</v>
      </c>
    </row>
    <row r="238" spans="1:19" x14ac:dyDescent="0.25">
      <c r="A238" s="66"/>
      <c r="D238">
        <v>7</v>
      </c>
      <c r="F238" s="67">
        <v>0.67013888888888884</v>
      </c>
      <c r="H238" s="67">
        <v>0.67152777777777783</v>
      </c>
      <c r="I238" s="44">
        <f t="shared" si="45"/>
        <v>0.67500000000000004</v>
      </c>
      <c r="J238" s="45" t="str">
        <f t="shared" si="46"/>
        <v/>
      </c>
      <c r="K238" s="45">
        <f t="shared" si="47"/>
        <v>2.0000000000001528</v>
      </c>
      <c r="L238" s="45">
        <f t="shared" si="48"/>
        <v>7</v>
      </c>
      <c r="M238" s="54">
        <f t="shared" ca="1" si="49"/>
        <v>1326</v>
      </c>
      <c r="N238" s="45">
        <f t="shared" ca="1" si="50"/>
        <v>166.00000000000006</v>
      </c>
      <c r="O238" s="45">
        <f t="shared" si="51"/>
        <v>17.5</v>
      </c>
      <c r="P238" s="46">
        <f t="shared" si="52"/>
        <v>2.2206131728700544</v>
      </c>
      <c r="Q238" s="45">
        <f t="shared" si="53"/>
        <v>14.000000000001069</v>
      </c>
      <c r="R238" s="45">
        <f t="shared" si="54"/>
        <v>31.500000000001069</v>
      </c>
      <c r="S238" s="46">
        <f t="shared" si="55"/>
        <v>16.220613172871126</v>
      </c>
    </row>
    <row r="239" spans="1:19" x14ac:dyDescent="0.25">
      <c r="A239" s="77">
        <v>35032</v>
      </c>
      <c r="B239" s="71">
        <v>1240</v>
      </c>
      <c r="D239">
        <v>0.01</v>
      </c>
      <c r="F239" s="67">
        <v>0.56666666666666665</v>
      </c>
      <c r="H239" s="67">
        <v>0.56805555555555554</v>
      </c>
      <c r="I239" s="44" t="str">
        <f t="shared" si="45"/>
        <v/>
      </c>
      <c r="J239" s="45">
        <f t="shared" si="46"/>
        <v>10.000000000000124</v>
      </c>
      <c r="K239" s="45">
        <f t="shared" si="47"/>
        <v>1.9999999999999929</v>
      </c>
      <c r="L239" s="45">
        <f t="shared" si="48"/>
        <v>1</v>
      </c>
      <c r="M239" s="54">
        <f t="shared" ca="1" si="49"/>
        <v>1240</v>
      </c>
      <c r="N239" s="45" t="str">
        <f t="shared" si="50"/>
        <v/>
      </c>
      <c r="O239" s="45">
        <f t="shared" si="51"/>
        <v>2.5500000000000318</v>
      </c>
      <c r="P239" s="46">
        <f t="shared" si="52"/>
        <v>1.252580248072469</v>
      </c>
      <c r="Q239" s="45">
        <f t="shared" si="53"/>
        <v>1.9999999999999931E-2</v>
      </c>
      <c r="R239" s="45">
        <f t="shared" si="54"/>
        <v>2.5700000000000318</v>
      </c>
      <c r="S239" s="46">
        <f t="shared" si="55"/>
        <v>1.2725802480724691</v>
      </c>
    </row>
    <row r="240" spans="1:19" x14ac:dyDescent="0.25">
      <c r="A240" s="66"/>
      <c r="D240">
        <v>0.5</v>
      </c>
      <c r="F240" s="67">
        <v>0.57291666666666663</v>
      </c>
      <c r="H240" s="67">
        <v>0.57500000000000007</v>
      </c>
      <c r="I240" s="44">
        <f t="shared" si="45"/>
        <v>0.57847222222222228</v>
      </c>
      <c r="J240" s="45" t="str">
        <f t="shared" si="46"/>
        <v/>
      </c>
      <c r="K240" s="45">
        <f t="shared" si="47"/>
        <v>3.0000000000001492</v>
      </c>
      <c r="L240" s="45">
        <f t="shared" si="48"/>
        <v>2</v>
      </c>
      <c r="M240" s="54">
        <f t="shared" ca="1" si="49"/>
        <v>1240</v>
      </c>
      <c r="N240" s="45">
        <f t="shared" ca="1" si="50"/>
        <v>73.000000000000057</v>
      </c>
      <c r="O240" s="45">
        <f t="shared" si="51"/>
        <v>1.25</v>
      </c>
      <c r="P240" s="46">
        <f t="shared" si="52"/>
        <v>0.19051423432971509</v>
      </c>
      <c r="Q240" s="45">
        <f t="shared" si="53"/>
        <v>1.5000000000000746</v>
      </c>
      <c r="R240" s="45">
        <f t="shared" si="54"/>
        <v>2.7500000000000746</v>
      </c>
      <c r="S240" s="46">
        <f t="shared" si="55"/>
        <v>1.6905142343297896</v>
      </c>
    </row>
    <row r="241" spans="1:19" x14ac:dyDescent="0.25">
      <c r="A241" s="77">
        <v>35033</v>
      </c>
      <c r="B241" s="71">
        <v>921</v>
      </c>
      <c r="D241">
        <v>0.01</v>
      </c>
      <c r="F241" s="67">
        <v>0.41944444444444445</v>
      </c>
      <c r="H241" s="67">
        <v>0.42083333333333334</v>
      </c>
      <c r="I241" s="44" t="str">
        <f t="shared" si="45"/>
        <v/>
      </c>
      <c r="J241" s="45">
        <f t="shared" si="46"/>
        <v>29.999999999999972</v>
      </c>
      <c r="K241" s="45">
        <f t="shared" si="47"/>
        <v>1.9999999999999929</v>
      </c>
      <c r="L241" s="45">
        <f t="shared" si="48"/>
        <v>1</v>
      </c>
      <c r="M241" s="54">
        <f t="shared" ca="1" si="49"/>
        <v>921</v>
      </c>
      <c r="N241" s="45" t="str">
        <f t="shared" si="50"/>
        <v/>
      </c>
      <c r="O241" s="45">
        <f t="shared" si="51"/>
        <v>1.6499999999999984</v>
      </c>
      <c r="P241" s="46">
        <f t="shared" si="52"/>
        <v>1.1726409330518379</v>
      </c>
      <c r="Q241" s="45">
        <f t="shared" si="53"/>
        <v>1.9999999999999931E-2</v>
      </c>
      <c r="R241" s="45">
        <f t="shared" si="54"/>
        <v>1.6699999999999984</v>
      </c>
      <c r="S241" s="46">
        <f t="shared" si="55"/>
        <v>1.1926409330518379</v>
      </c>
    </row>
    <row r="242" spans="1:19" x14ac:dyDescent="0.25">
      <c r="D242">
        <v>0.1</v>
      </c>
      <c r="F242" s="67">
        <v>0.42569444444444443</v>
      </c>
      <c r="H242" s="67">
        <v>0.44166666666666665</v>
      </c>
      <c r="I242" s="44" t="str">
        <f t="shared" si="45"/>
        <v/>
      </c>
      <c r="J242" s="45">
        <f t="shared" si="46"/>
        <v>16.000000000000021</v>
      </c>
      <c r="K242" s="45">
        <f t="shared" si="47"/>
        <v>23</v>
      </c>
      <c r="L242" s="45">
        <f t="shared" si="48"/>
        <v>2</v>
      </c>
      <c r="M242" s="54">
        <f t="shared" ca="1" si="49"/>
        <v>921</v>
      </c>
      <c r="N242" s="45" t="str">
        <f t="shared" si="50"/>
        <v/>
      </c>
      <c r="O242" s="45">
        <f t="shared" si="51"/>
        <v>80.800000000000111</v>
      </c>
      <c r="P242" s="46">
        <f t="shared" si="52"/>
        <v>34.396196909852833</v>
      </c>
      <c r="Q242" s="45">
        <f t="shared" si="53"/>
        <v>2.3000000000000003</v>
      </c>
      <c r="R242" s="45">
        <f t="shared" si="54"/>
        <v>83.100000000000108</v>
      </c>
      <c r="S242" s="46">
        <f t="shared" si="55"/>
        <v>36.69619690985283</v>
      </c>
    </row>
    <row r="243" spans="1:19" x14ac:dyDescent="0.25">
      <c r="D243">
        <v>10</v>
      </c>
      <c r="F243" s="67">
        <v>0.44375000000000003</v>
      </c>
      <c r="H243" s="67">
        <v>0.45277777777777778</v>
      </c>
      <c r="I243" s="44" t="str">
        <f t="shared" si="45"/>
        <v/>
      </c>
      <c r="J243" s="45">
        <f t="shared" si="46"/>
        <v>17.000000000000021</v>
      </c>
      <c r="K243" s="45">
        <f t="shared" si="47"/>
        <v>12.999999999999954</v>
      </c>
      <c r="L243" s="45">
        <f t="shared" si="48"/>
        <v>3</v>
      </c>
      <c r="M243" s="54">
        <f t="shared" ca="1" si="49"/>
        <v>921</v>
      </c>
      <c r="N243" s="45" t="str">
        <f t="shared" si="50"/>
        <v/>
      </c>
      <c r="O243" s="45">
        <f t="shared" si="51"/>
        <v>129.62500000000017</v>
      </c>
      <c r="P243" s="46">
        <f t="shared" si="52"/>
        <v>125.31874300166274</v>
      </c>
      <c r="Q243" s="45">
        <f t="shared" si="53"/>
        <v>129.99999999999955</v>
      </c>
      <c r="R243" s="45">
        <f t="shared" si="54"/>
        <v>259.62499999999972</v>
      </c>
      <c r="S243" s="46">
        <f t="shared" si="55"/>
        <v>255.31874300166228</v>
      </c>
    </row>
    <row r="244" spans="1:19" x14ac:dyDescent="0.25">
      <c r="D244">
        <v>5.25</v>
      </c>
      <c r="F244" s="67">
        <v>0.45902777777777781</v>
      </c>
      <c r="H244" s="67">
        <v>0.46458333333333335</v>
      </c>
      <c r="I244" s="44" t="str">
        <f t="shared" si="45"/>
        <v/>
      </c>
      <c r="J244" s="45">
        <f t="shared" si="46"/>
        <v>29.999999999999972</v>
      </c>
      <c r="K244" s="45">
        <f t="shared" si="47"/>
        <v>7.9999999999999716</v>
      </c>
      <c r="L244" s="45">
        <f t="shared" si="48"/>
        <v>4</v>
      </c>
      <c r="M244" s="54">
        <f t="shared" ca="1" si="49"/>
        <v>921</v>
      </c>
      <c r="N244" s="45" t="str">
        <f t="shared" si="50"/>
        <v/>
      </c>
      <c r="O244" s="45">
        <f t="shared" si="51"/>
        <v>86.249999999999915</v>
      </c>
      <c r="P244" s="46">
        <f t="shared" si="52"/>
        <v>60.602878774072508</v>
      </c>
      <c r="Q244" s="45">
        <f t="shared" si="53"/>
        <v>41.999999999999851</v>
      </c>
      <c r="R244" s="45">
        <f t="shared" si="54"/>
        <v>128.24999999999977</v>
      </c>
      <c r="S244" s="46">
        <f t="shared" si="55"/>
        <v>102.60287877407237</v>
      </c>
    </row>
    <row r="245" spans="1:19" x14ac:dyDescent="0.25">
      <c r="D245">
        <v>0.5</v>
      </c>
      <c r="F245" s="67">
        <v>0.47847222222222219</v>
      </c>
      <c r="H245" s="67">
        <v>0.48541666666666666</v>
      </c>
      <c r="I245" s="44">
        <f t="shared" si="45"/>
        <v>0.48888888888888887</v>
      </c>
      <c r="J245" s="45" t="str">
        <f t="shared" si="46"/>
        <v/>
      </c>
      <c r="K245" s="45">
        <f t="shared" si="47"/>
        <v>10.000000000000044</v>
      </c>
      <c r="L245" s="45">
        <f t="shared" si="48"/>
        <v>5</v>
      </c>
      <c r="M245" s="54">
        <f t="shared" ca="1" si="49"/>
        <v>921</v>
      </c>
      <c r="N245" s="45">
        <f t="shared" ca="1" si="50"/>
        <v>142.99999999999997</v>
      </c>
      <c r="O245" s="45">
        <f t="shared" si="51"/>
        <v>1.25</v>
      </c>
      <c r="P245" s="46">
        <f t="shared" si="52"/>
        <v>0.19051423432971509</v>
      </c>
      <c r="Q245" s="45">
        <f t="shared" si="53"/>
        <v>5.0000000000000222</v>
      </c>
      <c r="R245" s="45">
        <f t="shared" si="54"/>
        <v>6.2500000000000222</v>
      </c>
      <c r="S245" s="46">
        <f t="shared" si="55"/>
        <v>5.1905142343297372</v>
      </c>
    </row>
    <row r="246" spans="1:19" x14ac:dyDescent="0.25">
      <c r="A246" s="77">
        <v>35034</v>
      </c>
      <c r="B246" s="71">
        <v>900</v>
      </c>
      <c r="D246">
        <v>0.01</v>
      </c>
      <c r="F246" s="67">
        <v>0.41180555555555554</v>
      </c>
      <c r="H246" s="67">
        <v>0.41388888888888892</v>
      </c>
      <c r="I246" s="44" t="str">
        <f t="shared" si="45"/>
        <v/>
      </c>
      <c r="J246" s="45">
        <f t="shared" si="46"/>
        <v>41.999999999999929</v>
      </c>
      <c r="K246" s="45">
        <f t="shared" si="47"/>
        <v>3.0000000000000693</v>
      </c>
      <c r="L246" s="45">
        <f t="shared" si="48"/>
        <v>1</v>
      </c>
      <c r="M246" s="54">
        <f t="shared" ca="1" si="49"/>
        <v>900</v>
      </c>
      <c r="N246" s="45" t="str">
        <f t="shared" si="50"/>
        <v/>
      </c>
      <c r="O246" s="45">
        <f t="shared" si="51"/>
        <v>2.3099999999999961</v>
      </c>
      <c r="P246" s="46">
        <f t="shared" si="52"/>
        <v>1.6416973062725717</v>
      </c>
      <c r="Q246" s="45">
        <f t="shared" si="53"/>
        <v>3.0000000000000693E-2</v>
      </c>
      <c r="R246" s="45">
        <f t="shared" si="54"/>
        <v>2.3399999999999967</v>
      </c>
      <c r="S246" s="46">
        <f t="shared" si="55"/>
        <v>1.6716973062725724</v>
      </c>
    </row>
    <row r="247" spans="1:19" x14ac:dyDescent="0.25">
      <c r="D247">
        <v>0.1</v>
      </c>
      <c r="F247" s="67">
        <v>0.41666666666666669</v>
      </c>
      <c r="H247" s="67">
        <v>0.44305555555555554</v>
      </c>
      <c r="I247" s="44" t="str">
        <f t="shared" si="45"/>
        <v/>
      </c>
      <c r="J247" s="45">
        <f t="shared" si="46"/>
        <v>25.999999999999986</v>
      </c>
      <c r="K247" s="45">
        <f t="shared" si="47"/>
        <v>37.999999999999943</v>
      </c>
      <c r="L247" s="45">
        <f t="shared" si="48"/>
        <v>2</v>
      </c>
      <c r="M247" s="54">
        <f t="shared" ca="1" si="49"/>
        <v>900</v>
      </c>
      <c r="N247" s="45" t="str">
        <f t="shared" si="50"/>
        <v/>
      </c>
      <c r="O247" s="45">
        <f t="shared" si="51"/>
        <v>196.2999999999999</v>
      </c>
      <c r="P247" s="46">
        <f t="shared" si="52"/>
        <v>77.315698561256696</v>
      </c>
      <c r="Q247" s="45">
        <f t="shared" si="53"/>
        <v>3.7999999999999945</v>
      </c>
      <c r="R247" s="45">
        <f t="shared" si="54"/>
        <v>200.09999999999988</v>
      </c>
      <c r="S247" s="46">
        <f t="shared" si="55"/>
        <v>81.115698561256693</v>
      </c>
    </row>
    <row r="248" spans="1:19" x14ac:dyDescent="0.25">
      <c r="D248">
        <v>15</v>
      </c>
      <c r="F248" s="67">
        <v>0.45069444444444445</v>
      </c>
      <c r="H248" s="67">
        <v>0.46111111111111108</v>
      </c>
      <c r="I248" s="44">
        <f t="shared" si="45"/>
        <v>0.46458333333333329</v>
      </c>
      <c r="J248" s="45" t="str">
        <f t="shared" si="46"/>
        <v/>
      </c>
      <c r="K248" s="45">
        <f t="shared" si="47"/>
        <v>14.999999999999947</v>
      </c>
      <c r="L248" s="45">
        <f t="shared" si="48"/>
        <v>3</v>
      </c>
      <c r="M248" s="54">
        <f t="shared" ca="1" si="49"/>
        <v>900</v>
      </c>
      <c r="N248" s="45">
        <f t="shared" ca="1" si="50"/>
        <v>128.99999999999994</v>
      </c>
      <c r="O248" s="45">
        <f t="shared" si="51"/>
        <v>37.5</v>
      </c>
      <c r="P248" s="46">
        <f t="shared" si="52"/>
        <v>4.5389758306902523</v>
      </c>
      <c r="Q248" s="45">
        <f t="shared" si="53"/>
        <v>224.9999999999992</v>
      </c>
      <c r="R248" s="45">
        <f t="shared" si="54"/>
        <v>262.4999999999992</v>
      </c>
      <c r="S248" s="46">
        <f t="shared" si="55"/>
        <v>229.53897583068945</v>
      </c>
    </row>
    <row r="249" spans="1:19" x14ac:dyDescent="0.25">
      <c r="A249" s="77">
        <v>35037</v>
      </c>
      <c r="B249" s="71">
        <v>1025</v>
      </c>
      <c r="D249">
        <v>0.01</v>
      </c>
      <c r="F249" s="67">
        <v>0.47430555555555554</v>
      </c>
      <c r="H249" s="67">
        <v>0.4826388888888889</v>
      </c>
      <c r="I249" s="44" t="str">
        <f t="shared" si="45"/>
        <v/>
      </c>
      <c r="J249" s="45">
        <f t="shared" si="46"/>
        <v>53.00000000000005</v>
      </c>
      <c r="K249" s="45">
        <f t="shared" si="47"/>
        <v>12.000000000000037</v>
      </c>
      <c r="L249" s="45">
        <f t="shared" si="48"/>
        <v>1</v>
      </c>
      <c r="M249" s="54">
        <f t="shared" ca="1" si="49"/>
        <v>1025</v>
      </c>
      <c r="N249" s="45" t="str">
        <f t="shared" si="50"/>
        <v/>
      </c>
      <c r="O249" s="45">
        <f t="shared" si="51"/>
        <v>1325.2650000000012</v>
      </c>
      <c r="P249" s="46">
        <f t="shared" si="52"/>
        <v>311.07678789911512</v>
      </c>
      <c r="Q249" s="45">
        <f t="shared" si="53"/>
        <v>0.12000000000000037</v>
      </c>
      <c r="R249" s="45">
        <f t="shared" si="54"/>
        <v>1325.3850000000011</v>
      </c>
      <c r="S249" s="46">
        <f t="shared" si="55"/>
        <v>311.19678789911512</v>
      </c>
    </row>
    <row r="250" spans="1:19" x14ac:dyDescent="0.25">
      <c r="D250">
        <v>50</v>
      </c>
      <c r="F250" s="67">
        <v>0.48958333333333331</v>
      </c>
      <c r="H250" s="67">
        <v>0.51944444444444449</v>
      </c>
      <c r="I250" s="44">
        <f t="shared" si="45"/>
        <v>0.5229166666666667</v>
      </c>
      <c r="J250" s="45" t="str">
        <f t="shared" si="46"/>
        <v/>
      </c>
      <c r="K250" s="45">
        <f t="shared" si="47"/>
        <v>43.000000000000085</v>
      </c>
      <c r="L250" s="45">
        <f t="shared" si="48"/>
        <v>2</v>
      </c>
      <c r="M250" s="54">
        <f t="shared" ca="1" si="49"/>
        <v>1025</v>
      </c>
      <c r="N250" s="45">
        <f t="shared" ca="1" si="50"/>
        <v>128.00000000000011</v>
      </c>
      <c r="O250" s="45">
        <f t="shared" si="51"/>
        <v>125</v>
      </c>
      <c r="P250" s="46">
        <f t="shared" si="52"/>
        <v>14.102364719732718</v>
      </c>
      <c r="Q250" s="45">
        <f t="shared" si="53"/>
        <v>2150.0000000000041</v>
      </c>
      <c r="R250" s="45">
        <f t="shared" si="54"/>
        <v>2275.0000000000041</v>
      </c>
      <c r="S250" s="46">
        <f t="shared" si="55"/>
        <v>2164.1023647197367</v>
      </c>
    </row>
    <row r="251" spans="1:19" x14ac:dyDescent="0.25">
      <c r="A251" s="77">
        <v>35038</v>
      </c>
      <c r="B251" s="71">
        <v>957</v>
      </c>
      <c r="D251">
        <v>0.01</v>
      </c>
      <c r="F251" s="67">
        <v>0.46111111111111108</v>
      </c>
      <c r="H251" s="67">
        <v>0.46736111111111112</v>
      </c>
      <c r="I251" s="44" t="str">
        <f t="shared" si="45"/>
        <v/>
      </c>
      <c r="J251" s="45">
        <f t="shared" si="46"/>
        <v>9.9999999999999645</v>
      </c>
      <c r="K251" s="45">
        <f t="shared" si="47"/>
        <v>9.000000000000048</v>
      </c>
      <c r="L251" s="45">
        <f t="shared" si="48"/>
        <v>1</v>
      </c>
      <c r="M251" s="54">
        <f t="shared" ca="1" si="49"/>
        <v>957</v>
      </c>
      <c r="N251" s="45" t="str">
        <f t="shared" si="50"/>
        <v/>
      </c>
      <c r="O251" s="45">
        <f t="shared" si="51"/>
        <v>5.0499999999999821</v>
      </c>
      <c r="P251" s="46">
        <f t="shared" si="52"/>
        <v>2.149803898661891</v>
      </c>
      <c r="Q251" s="45">
        <f t="shared" si="53"/>
        <v>9.0000000000000482E-2</v>
      </c>
      <c r="R251" s="45">
        <f t="shared" si="54"/>
        <v>5.1399999999999828</v>
      </c>
      <c r="S251" s="46">
        <f t="shared" si="55"/>
        <v>2.2398038986618913</v>
      </c>
    </row>
    <row r="252" spans="1:19" x14ac:dyDescent="0.25">
      <c r="D252">
        <v>1</v>
      </c>
      <c r="F252" s="67">
        <v>0.47222222222222227</v>
      </c>
      <c r="H252" s="67">
        <v>0.47430555555555554</v>
      </c>
      <c r="I252" s="44" t="str">
        <f t="shared" si="45"/>
        <v/>
      </c>
      <c r="J252" s="45">
        <f t="shared" si="46"/>
        <v>25.999999999999986</v>
      </c>
      <c r="K252" s="45">
        <f t="shared" si="47"/>
        <v>2.9999999999999094</v>
      </c>
      <c r="L252" s="45">
        <f t="shared" si="48"/>
        <v>2</v>
      </c>
      <c r="M252" s="54">
        <f t="shared" ca="1" si="49"/>
        <v>957</v>
      </c>
      <c r="N252" s="45" t="str">
        <f t="shared" si="50"/>
        <v/>
      </c>
      <c r="O252" s="45">
        <f t="shared" si="51"/>
        <v>1312.9999999999993</v>
      </c>
      <c r="P252" s="46">
        <f t="shared" si="52"/>
        <v>558.93711836736065</v>
      </c>
      <c r="Q252" s="45">
        <f t="shared" si="53"/>
        <v>2.9999999999999094</v>
      </c>
      <c r="R252" s="45">
        <f t="shared" si="54"/>
        <v>1315.9999999999993</v>
      </c>
      <c r="S252" s="46">
        <f t="shared" si="55"/>
        <v>561.93711836736054</v>
      </c>
    </row>
    <row r="253" spans="1:19" x14ac:dyDescent="0.25">
      <c r="D253">
        <v>100</v>
      </c>
      <c r="F253" s="67">
        <v>0.48680555555555555</v>
      </c>
      <c r="H253" s="67">
        <v>0.49236111111111108</v>
      </c>
      <c r="I253" s="44" t="str">
        <f t="shared" si="45"/>
        <v/>
      </c>
      <c r="J253" s="45">
        <f t="shared" si="46"/>
        <v>9.9999999999999645</v>
      </c>
      <c r="K253" s="45">
        <f t="shared" si="47"/>
        <v>7.9999999999999716</v>
      </c>
      <c r="L253" s="45">
        <f t="shared" si="48"/>
        <v>3</v>
      </c>
      <c r="M253" s="54">
        <f t="shared" ca="1" si="49"/>
        <v>957</v>
      </c>
      <c r="N253" s="45" t="str">
        <f t="shared" si="50"/>
        <v/>
      </c>
      <c r="O253" s="45">
        <f t="shared" si="51"/>
        <v>1249.9999999999955</v>
      </c>
      <c r="P253" s="46">
        <f t="shared" si="52"/>
        <v>1233.1517413259662</v>
      </c>
      <c r="Q253" s="45">
        <f t="shared" si="53"/>
        <v>799.99999999999716</v>
      </c>
      <c r="R253" s="45">
        <f t="shared" si="54"/>
        <v>2049.9999999999927</v>
      </c>
      <c r="S253" s="46">
        <f t="shared" si="55"/>
        <v>2033.1517413259635</v>
      </c>
    </row>
    <row r="254" spans="1:19" x14ac:dyDescent="0.25">
      <c r="D254">
        <v>150</v>
      </c>
      <c r="F254" s="67">
        <v>0.49513888888888885</v>
      </c>
      <c r="H254" s="67">
        <v>0.4993055555555555</v>
      </c>
      <c r="I254" s="44">
        <f t="shared" si="45"/>
        <v>0.50277777777777777</v>
      </c>
      <c r="J254" s="45" t="str">
        <f t="shared" si="46"/>
        <v/>
      </c>
      <c r="K254" s="45">
        <f t="shared" si="47"/>
        <v>5.9999999999999787</v>
      </c>
      <c r="L254" s="45">
        <f t="shared" si="48"/>
        <v>4</v>
      </c>
      <c r="M254" s="54">
        <f t="shared" ca="1" si="49"/>
        <v>957</v>
      </c>
      <c r="N254" s="45">
        <f t="shared" ca="1" si="50"/>
        <v>127.00000000000003</v>
      </c>
      <c r="O254" s="45">
        <f t="shared" si="51"/>
        <v>375</v>
      </c>
      <c r="P254" s="46">
        <f t="shared" si="52"/>
        <v>39.838234628813851</v>
      </c>
      <c r="Q254" s="45">
        <f t="shared" si="53"/>
        <v>899.99999999999682</v>
      </c>
      <c r="R254" s="45">
        <f t="shared" si="54"/>
        <v>1274.9999999999968</v>
      </c>
      <c r="S254" s="46">
        <f t="shared" si="55"/>
        <v>939.83823462881071</v>
      </c>
    </row>
    <row r="255" spans="1:19" x14ac:dyDescent="0.25">
      <c r="A255" s="77">
        <v>35039</v>
      </c>
      <c r="B255" s="71">
        <v>807</v>
      </c>
      <c r="D255">
        <v>0.01</v>
      </c>
      <c r="F255" s="67">
        <v>0.36458333333333331</v>
      </c>
      <c r="H255" s="67">
        <v>0.3666666666666667</v>
      </c>
      <c r="I255" s="44" t="str">
        <f t="shared" si="45"/>
        <v/>
      </c>
      <c r="J255" s="45">
        <f t="shared" si="46"/>
        <v>13.000000000000034</v>
      </c>
      <c r="K255" s="45">
        <f t="shared" si="47"/>
        <v>3.0000000000000693</v>
      </c>
      <c r="L255" s="45">
        <f t="shared" si="48"/>
        <v>1</v>
      </c>
      <c r="M255" s="54">
        <f t="shared" ca="1" si="49"/>
        <v>807</v>
      </c>
      <c r="N255" s="45" t="str">
        <f t="shared" si="50"/>
        <v/>
      </c>
      <c r="O255" s="45">
        <f t="shared" si="51"/>
        <v>650.06500000000176</v>
      </c>
      <c r="P255" s="46">
        <f t="shared" si="52"/>
        <v>141.13312415147627</v>
      </c>
      <c r="Q255" s="45">
        <f t="shared" si="53"/>
        <v>3.0000000000000693E-2</v>
      </c>
      <c r="R255" s="45">
        <f t="shared" si="54"/>
        <v>650.09500000000173</v>
      </c>
      <c r="S255" s="46">
        <f t="shared" si="55"/>
        <v>141.16312415147627</v>
      </c>
    </row>
    <row r="256" spans="1:19" x14ac:dyDescent="0.25">
      <c r="D256">
        <v>100</v>
      </c>
      <c r="F256" s="67">
        <v>0.37361111111111112</v>
      </c>
      <c r="H256" s="67">
        <v>0.3756944444444445</v>
      </c>
      <c r="I256" s="44" t="str">
        <f t="shared" si="45"/>
        <v/>
      </c>
      <c r="J256" s="45">
        <f t="shared" si="46"/>
        <v>37.999999999999943</v>
      </c>
      <c r="K256" s="45">
        <f t="shared" si="47"/>
        <v>3.0000000000000693</v>
      </c>
      <c r="L256" s="45">
        <f t="shared" si="48"/>
        <v>2</v>
      </c>
      <c r="M256" s="54">
        <f t="shared" ca="1" si="49"/>
        <v>807</v>
      </c>
      <c r="N256" s="45" t="str">
        <f t="shared" si="50"/>
        <v/>
      </c>
      <c r="O256" s="45">
        <f t="shared" si="51"/>
        <v>5319.9999999999918</v>
      </c>
      <c r="P256" s="46">
        <f t="shared" si="52"/>
        <v>5171.9445242818674</v>
      </c>
      <c r="Q256" s="45">
        <f t="shared" si="53"/>
        <v>300.00000000000693</v>
      </c>
      <c r="R256" s="45">
        <f t="shared" si="54"/>
        <v>5619.9999999999991</v>
      </c>
      <c r="S256" s="46">
        <f t="shared" si="55"/>
        <v>5471.9445242818747</v>
      </c>
    </row>
    <row r="257" spans="1:19" x14ac:dyDescent="0.25">
      <c r="D257">
        <v>180</v>
      </c>
      <c r="F257" s="67">
        <v>0.37847222222222227</v>
      </c>
      <c r="H257" s="67">
        <v>0.40208333333333335</v>
      </c>
      <c r="I257" s="44" t="str">
        <f t="shared" si="45"/>
        <v/>
      </c>
      <c r="J257" s="45">
        <f t="shared" si="46"/>
        <v>9.9999999999999645</v>
      </c>
      <c r="K257" s="45">
        <f t="shared" si="47"/>
        <v>33.999999999999957</v>
      </c>
      <c r="L257" s="45">
        <f t="shared" si="48"/>
        <v>3</v>
      </c>
      <c r="M257" s="54">
        <f t="shared" ca="1" si="49"/>
        <v>807</v>
      </c>
      <c r="N257" s="45" t="str">
        <f t="shared" si="50"/>
        <v/>
      </c>
      <c r="O257" s="45">
        <f t="shared" si="51"/>
        <v>1349.9999999999952</v>
      </c>
      <c r="P257" s="46">
        <f t="shared" si="52"/>
        <v>1298.4255472069076</v>
      </c>
      <c r="Q257" s="45">
        <f t="shared" si="53"/>
        <v>6119.9999999999927</v>
      </c>
      <c r="R257" s="45">
        <f t="shared" si="54"/>
        <v>7469.9999999999882</v>
      </c>
      <c r="S257" s="46">
        <f t="shared" si="55"/>
        <v>7418.4255472068999</v>
      </c>
    </row>
    <row r="258" spans="1:19" x14ac:dyDescent="0.25">
      <c r="D258">
        <v>90</v>
      </c>
      <c r="F258" s="67">
        <v>0.4055555555555555</v>
      </c>
      <c r="H258" s="67">
        <v>0.40902777777777777</v>
      </c>
      <c r="I258" s="44" t="str">
        <f t="shared" si="45"/>
        <v/>
      </c>
      <c r="J258" s="45">
        <f t="shared" si="46"/>
        <v>321</v>
      </c>
      <c r="K258" s="45">
        <f t="shared" si="47"/>
        <v>5.0000000000000622</v>
      </c>
      <c r="L258" s="45">
        <f t="shared" si="48"/>
        <v>4</v>
      </c>
      <c r="M258" s="54">
        <f t="shared" ca="1" si="49"/>
        <v>807</v>
      </c>
      <c r="N258" s="45" t="str">
        <f t="shared" si="50"/>
        <v/>
      </c>
      <c r="O258" s="45">
        <f t="shared" si="51"/>
        <v>43335</v>
      </c>
      <c r="P258" s="46">
        <f t="shared" si="52"/>
        <v>41679.460065341875</v>
      </c>
      <c r="Q258" s="45">
        <f t="shared" si="53"/>
        <v>450.00000000000557</v>
      </c>
      <c r="R258" s="45">
        <f t="shared" si="54"/>
        <v>43785.000000000007</v>
      </c>
      <c r="S258" s="46">
        <f t="shared" si="55"/>
        <v>42129.460065341882</v>
      </c>
    </row>
    <row r="259" spans="1:19" x14ac:dyDescent="0.25">
      <c r="D259">
        <v>180</v>
      </c>
      <c r="F259" s="67">
        <v>0.4368055555555555</v>
      </c>
      <c r="H259" s="67">
        <v>0.63194444444444442</v>
      </c>
      <c r="I259" s="44">
        <f t="shared" si="45"/>
        <v>0.63541666666666663</v>
      </c>
      <c r="J259" s="45" t="str">
        <f t="shared" si="46"/>
        <v/>
      </c>
      <c r="K259" s="45">
        <f t="shared" si="47"/>
        <v>281.00000000000006</v>
      </c>
      <c r="L259" s="45">
        <f t="shared" si="48"/>
        <v>5</v>
      </c>
      <c r="M259" s="54">
        <f t="shared" ca="1" si="49"/>
        <v>807</v>
      </c>
      <c r="N259" s="45">
        <f t="shared" ca="1" si="50"/>
        <v>427.99999999999994</v>
      </c>
      <c r="O259" s="45">
        <f t="shared" si="51"/>
        <v>450</v>
      </c>
      <c r="P259" s="46">
        <f t="shared" si="52"/>
        <v>47.347346607878421</v>
      </c>
      <c r="Q259" s="45">
        <f t="shared" si="53"/>
        <v>50580.000000000007</v>
      </c>
      <c r="R259" s="45">
        <f t="shared" si="54"/>
        <v>51030.000000000007</v>
      </c>
      <c r="S259" s="46">
        <f t="shared" si="55"/>
        <v>50627.347346607887</v>
      </c>
    </row>
    <row r="260" spans="1:19" x14ac:dyDescent="0.25">
      <c r="A260" s="77">
        <v>35040</v>
      </c>
      <c r="B260" s="71">
        <v>1026</v>
      </c>
      <c r="D260">
        <v>0.01</v>
      </c>
      <c r="F260" s="67">
        <v>0.47013888888888888</v>
      </c>
      <c r="H260" s="67">
        <v>0.4826388888888889</v>
      </c>
      <c r="I260" s="44" t="str">
        <f t="shared" si="45"/>
        <v/>
      </c>
      <c r="J260" s="45">
        <f t="shared" si="46"/>
        <v>15.000000000000027</v>
      </c>
      <c r="K260" s="45">
        <f t="shared" si="47"/>
        <v>18.000000000000014</v>
      </c>
      <c r="L260" s="45">
        <f t="shared" si="48"/>
        <v>1</v>
      </c>
      <c r="M260" s="54">
        <f t="shared" ca="1" si="49"/>
        <v>1026</v>
      </c>
      <c r="N260" s="45" t="str">
        <f t="shared" si="50"/>
        <v/>
      </c>
      <c r="O260" s="45">
        <f t="shared" si="51"/>
        <v>300.0750000000005</v>
      </c>
      <c r="P260" s="46">
        <f t="shared" si="52"/>
        <v>72.323805166356422</v>
      </c>
      <c r="Q260" s="45">
        <f t="shared" si="53"/>
        <v>0.18000000000000013</v>
      </c>
      <c r="R260" s="45">
        <f t="shared" si="54"/>
        <v>300.25500000000051</v>
      </c>
      <c r="S260" s="46">
        <f t="shared" si="55"/>
        <v>72.503805166356429</v>
      </c>
    </row>
    <row r="261" spans="1:19" x14ac:dyDescent="0.25">
      <c r="D261">
        <v>40</v>
      </c>
      <c r="F261" s="67">
        <v>0.49027777777777781</v>
      </c>
      <c r="H261" s="67">
        <v>0.49305555555555558</v>
      </c>
      <c r="I261" s="44">
        <f t="shared" si="45"/>
        <v>0.49652777777777779</v>
      </c>
      <c r="J261" s="45" t="str">
        <f t="shared" si="46"/>
        <v/>
      </c>
      <c r="K261" s="45">
        <f t="shared" si="47"/>
        <v>3.9999999999999858</v>
      </c>
      <c r="L261" s="45">
        <f t="shared" si="48"/>
        <v>2</v>
      </c>
      <c r="M261" s="54">
        <f t="shared" ca="1" si="49"/>
        <v>1026</v>
      </c>
      <c r="N261" s="45">
        <f t="shared" ca="1" si="50"/>
        <v>89</v>
      </c>
      <c r="O261" s="45">
        <f t="shared" si="51"/>
        <v>100</v>
      </c>
      <c r="P261" s="46">
        <f t="shared" si="52"/>
        <v>11.425711806824168</v>
      </c>
      <c r="Q261" s="45">
        <f t="shared" si="53"/>
        <v>159.99999999999943</v>
      </c>
      <c r="R261" s="45">
        <f t="shared" si="54"/>
        <v>259.99999999999943</v>
      </c>
      <c r="S261" s="46">
        <f t="shared" si="55"/>
        <v>171.42571180682359</v>
      </c>
    </row>
    <row r="262" spans="1:19" x14ac:dyDescent="0.25">
      <c r="A262" s="77">
        <v>35044</v>
      </c>
      <c r="B262" s="71">
        <v>1334</v>
      </c>
      <c r="D262">
        <v>0.01</v>
      </c>
      <c r="F262" s="67">
        <v>0.60486111111111118</v>
      </c>
      <c r="H262" s="67">
        <v>0.60763888888888895</v>
      </c>
      <c r="I262" s="44" t="str">
        <f t="shared" si="45"/>
        <v/>
      </c>
      <c r="J262" s="45">
        <f t="shared" si="46"/>
        <v>16.99999999999994</v>
      </c>
      <c r="K262" s="45">
        <f t="shared" si="47"/>
        <v>3.9999999999999858</v>
      </c>
      <c r="L262" s="45">
        <f t="shared" si="48"/>
        <v>1</v>
      </c>
      <c r="M262" s="54">
        <f t="shared" ca="1" si="49"/>
        <v>1334</v>
      </c>
      <c r="N262" s="45" t="str">
        <f t="shared" si="50"/>
        <v/>
      </c>
      <c r="O262" s="45">
        <f t="shared" si="51"/>
        <v>0.18699999999999933</v>
      </c>
      <c r="P262" s="46">
        <f t="shared" si="52"/>
        <v>0.18650075536292562</v>
      </c>
      <c r="Q262" s="45">
        <f t="shared" si="53"/>
        <v>3.9999999999999862E-2</v>
      </c>
      <c r="R262" s="45">
        <f t="shared" si="54"/>
        <v>0.2269999999999992</v>
      </c>
      <c r="S262" s="46">
        <f t="shared" si="55"/>
        <v>0.22650075536292549</v>
      </c>
    </row>
    <row r="263" spans="1:19" x14ac:dyDescent="0.25">
      <c r="D263">
        <v>1.2E-2</v>
      </c>
      <c r="F263" s="67">
        <v>0.61249999999999993</v>
      </c>
      <c r="H263" s="67">
        <v>0.61944444444444446</v>
      </c>
      <c r="I263" s="44">
        <f t="shared" si="45"/>
        <v>0.62291666666666667</v>
      </c>
      <c r="J263" s="45" t="str">
        <f t="shared" si="46"/>
        <v/>
      </c>
      <c r="K263" s="45">
        <f t="shared" si="47"/>
        <v>10.000000000000124</v>
      </c>
      <c r="L263" s="45">
        <f t="shared" si="48"/>
        <v>2</v>
      </c>
      <c r="M263" s="54">
        <f t="shared" ca="1" si="49"/>
        <v>1334</v>
      </c>
      <c r="N263" s="45">
        <f t="shared" ca="1" si="50"/>
        <v>83.000000000000028</v>
      </c>
      <c r="O263" s="45">
        <f t="shared" si="51"/>
        <v>0.03</v>
      </c>
      <c r="P263" s="46">
        <f t="shared" si="52"/>
        <v>6.3874403117394323E-3</v>
      </c>
      <c r="Q263" s="45">
        <f t="shared" si="53"/>
        <v>0.12000000000000149</v>
      </c>
      <c r="R263" s="45">
        <f t="shared" si="54"/>
        <v>0.15000000000000149</v>
      </c>
      <c r="S263" s="46">
        <f t="shared" si="55"/>
        <v>0.12638744031174093</v>
      </c>
    </row>
    <row r="264" spans="1:19" x14ac:dyDescent="0.25">
      <c r="A264" s="77">
        <v>35044</v>
      </c>
      <c r="B264" s="71">
        <v>1508</v>
      </c>
      <c r="D264">
        <v>1.2E-2</v>
      </c>
      <c r="F264" s="67">
        <v>0.66805555555555562</v>
      </c>
      <c r="H264" s="67">
        <v>0.67013888888888884</v>
      </c>
      <c r="I264" s="44" t="str">
        <f t="shared" si="45"/>
        <v/>
      </c>
      <c r="J264" s="45">
        <f t="shared" si="46"/>
        <v>14.999999999999947</v>
      </c>
      <c r="K264" s="45">
        <f t="shared" si="47"/>
        <v>2.9999999999998295</v>
      </c>
      <c r="L264" s="45">
        <f t="shared" si="48"/>
        <v>1</v>
      </c>
      <c r="M264" s="54">
        <f t="shared" ca="1" si="49"/>
        <v>1508</v>
      </c>
      <c r="N264" s="45" t="str">
        <f t="shared" si="50"/>
        <v/>
      </c>
      <c r="O264" s="45">
        <f t="shared" si="51"/>
        <v>150.08999999999946</v>
      </c>
      <c r="P264" s="46">
        <f t="shared" si="52"/>
        <v>40.415191220796999</v>
      </c>
      <c r="Q264" s="45">
        <f t="shared" si="53"/>
        <v>3.5999999999997957E-2</v>
      </c>
      <c r="R264" s="45">
        <f t="shared" si="54"/>
        <v>150.12599999999946</v>
      </c>
      <c r="S264" s="46">
        <f t="shared" si="55"/>
        <v>40.451191220797</v>
      </c>
    </row>
    <row r="265" spans="1:19" x14ac:dyDescent="0.25">
      <c r="D265">
        <v>20</v>
      </c>
      <c r="F265" s="67">
        <v>0.67708333333333337</v>
      </c>
      <c r="H265" s="67">
        <v>0.68055555555555547</v>
      </c>
      <c r="I265" s="44">
        <f t="shared" si="45"/>
        <v>0.68402777777777768</v>
      </c>
      <c r="J265" s="45" t="str">
        <f t="shared" si="46"/>
        <v/>
      </c>
      <c r="K265" s="45">
        <f t="shared" si="47"/>
        <v>4.9999999999998224</v>
      </c>
      <c r="L265" s="45">
        <f t="shared" si="48"/>
        <v>2</v>
      </c>
      <c r="M265" s="54">
        <f t="shared" ca="1" si="49"/>
        <v>1508</v>
      </c>
      <c r="N265" s="45">
        <f t="shared" ca="1" si="50"/>
        <v>76.999999999999886</v>
      </c>
      <c r="O265" s="45">
        <f t="shared" si="51"/>
        <v>50</v>
      </c>
      <c r="P265" s="46">
        <f t="shared" si="52"/>
        <v>5.9484036251947776</v>
      </c>
      <c r="Q265" s="45">
        <f t="shared" si="53"/>
        <v>99.999999999996447</v>
      </c>
      <c r="R265" s="45">
        <f t="shared" si="54"/>
        <v>149.99999999999645</v>
      </c>
      <c r="S265" s="46">
        <f t="shared" si="55"/>
        <v>105.94840362519122</v>
      </c>
    </row>
    <row r="266" spans="1:19" x14ac:dyDescent="0.25">
      <c r="A266" s="77">
        <v>35045</v>
      </c>
      <c r="B266" s="71">
        <v>1035</v>
      </c>
      <c r="D266">
        <v>1.4999999999999999E-2</v>
      </c>
      <c r="F266" s="67">
        <v>0.48402777777777778</v>
      </c>
      <c r="H266" s="67">
        <v>0.48749999999999999</v>
      </c>
      <c r="I266" s="44" t="str">
        <f t="shared" si="45"/>
        <v/>
      </c>
      <c r="J266" s="45">
        <f t="shared" si="46"/>
        <v>20.000000000000007</v>
      </c>
      <c r="K266" s="45">
        <f t="shared" si="47"/>
        <v>4.9999999999999822</v>
      </c>
      <c r="L266" s="45">
        <f t="shared" si="48"/>
        <v>1</v>
      </c>
      <c r="M266" s="54">
        <f t="shared" ca="1" si="49"/>
        <v>1035</v>
      </c>
      <c r="N266" s="45" t="str">
        <f t="shared" si="50"/>
        <v/>
      </c>
      <c r="O266" s="45">
        <f t="shared" si="51"/>
        <v>0.21000000000000005</v>
      </c>
      <c r="P266" s="46">
        <f t="shared" si="52"/>
        <v>0.19646563913605372</v>
      </c>
      <c r="Q266" s="45">
        <f t="shared" si="53"/>
        <v>7.4999999999999734E-2</v>
      </c>
      <c r="R266" s="45">
        <f t="shared" si="54"/>
        <v>0.28499999999999981</v>
      </c>
      <c r="S266" s="46">
        <f t="shared" si="55"/>
        <v>0.27146563913605348</v>
      </c>
    </row>
    <row r="267" spans="1:19" x14ac:dyDescent="0.25">
      <c r="D267">
        <v>6.0000000000000001E-3</v>
      </c>
      <c r="F267" s="67">
        <v>0.4916666666666667</v>
      </c>
      <c r="H267" s="67">
        <v>0.50138888888888888</v>
      </c>
      <c r="I267" s="44">
        <f t="shared" si="45"/>
        <v>0.50486111111111109</v>
      </c>
      <c r="J267" s="45" t="str">
        <f t="shared" si="46"/>
        <v/>
      </c>
      <c r="K267" s="45">
        <f t="shared" si="47"/>
        <v>13.99999999999995</v>
      </c>
      <c r="L267" s="45">
        <f t="shared" si="48"/>
        <v>2</v>
      </c>
      <c r="M267" s="54">
        <f t="shared" ca="1" si="49"/>
        <v>1035</v>
      </c>
      <c r="N267" s="45">
        <f t="shared" ca="1" si="50"/>
        <v>91.999999999999915</v>
      </c>
      <c r="O267" s="45">
        <f t="shared" si="51"/>
        <v>1.4999999999999999E-2</v>
      </c>
      <c r="P267" s="46">
        <f t="shared" si="52"/>
        <v>3.4478976438256192E-3</v>
      </c>
      <c r="Q267" s="45">
        <f t="shared" si="53"/>
        <v>8.39999999999997E-2</v>
      </c>
      <c r="R267" s="45">
        <f t="shared" si="54"/>
        <v>9.8999999999999699E-2</v>
      </c>
      <c r="S267" s="46">
        <f t="shared" si="55"/>
        <v>8.7447897643825323E-2</v>
      </c>
    </row>
    <row r="268" spans="1:19" x14ac:dyDescent="0.25">
      <c r="A268" s="77">
        <v>35045</v>
      </c>
      <c r="B268" s="71">
        <v>1333</v>
      </c>
      <c r="D268">
        <v>0.01</v>
      </c>
      <c r="F268" s="67">
        <v>0.61388888888888882</v>
      </c>
      <c r="H268" s="67">
        <v>0.625</v>
      </c>
      <c r="I268" s="44" t="str">
        <f t="shared" si="45"/>
        <v/>
      </c>
      <c r="J268" s="45">
        <f t="shared" si="46"/>
        <v>5.9999999999999787</v>
      </c>
      <c r="K268" s="45">
        <f t="shared" si="47"/>
        <v>16.000000000000103</v>
      </c>
      <c r="L268" s="45">
        <f t="shared" si="48"/>
        <v>1</v>
      </c>
      <c r="M268" s="54">
        <f t="shared" ca="1" si="49"/>
        <v>1333</v>
      </c>
      <c r="N268" s="45" t="str">
        <f t="shared" si="50"/>
        <v/>
      </c>
      <c r="O268" s="45">
        <f t="shared" si="51"/>
        <v>7.4999999999999734E-2</v>
      </c>
      <c r="P268" s="46">
        <f t="shared" si="52"/>
        <v>7.3995186517229639E-2</v>
      </c>
      <c r="Q268" s="45">
        <f t="shared" si="53"/>
        <v>0.16000000000000103</v>
      </c>
      <c r="R268" s="45">
        <f t="shared" si="54"/>
        <v>0.23500000000000076</v>
      </c>
      <c r="S268" s="46">
        <f t="shared" si="55"/>
        <v>0.23399518651723067</v>
      </c>
    </row>
    <row r="269" spans="1:19" x14ac:dyDescent="0.25">
      <c r="D269">
        <v>1.4999999999999999E-2</v>
      </c>
      <c r="F269" s="67">
        <v>0.62777777777777777</v>
      </c>
      <c r="H269" s="67">
        <v>0.62916666666666665</v>
      </c>
      <c r="I269" s="44">
        <f t="shared" si="45"/>
        <v>0.63263888888888886</v>
      </c>
      <c r="J269" s="45" t="str">
        <f t="shared" si="46"/>
        <v/>
      </c>
      <c r="K269" s="45">
        <f t="shared" si="47"/>
        <v>1.9999999999999929</v>
      </c>
      <c r="L269" s="45">
        <f t="shared" si="48"/>
        <v>2</v>
      </c>
      <c r="M269" s="54">
        <f t="shared" ca="1" si="49"/>
        <v>1333</v>
      </c>
      <c r="N269" s="45">
        <f t="shared" ca="1" si="50"/>
        <v>97.999999999999972</v>
      </c>
      <c r="O269" s="45">
        <f t="shared" si="51"/>
        <v>3.7499999999999999E-2</v>
      </c>
      <c r="P269" s="46">
        <f t="shared" si="52"/>
        <v>7.7991471955669829E-3</v>
      </c>
      <c r="Q269" s="45">
        <f t="shared" si="53"/>
        <v>2.9999999999999891E-2</v>
      </c>
      <c r="R269" s="45">
        <f t="shared" si="54"/>
        <v>6.7499999999999893E-2</v>
      </c>
      <c r="S269" s="46">
        <f t="shared" si="55"/>
        <v>3.7799147195566873E-2</v>
      </c>
    </row>
    <row r="270" spans="1:19" x14ac:dyDescent="0.25">
      <c r="A270" s="77">
        <v>35046</v>
      </c>
      <c r="B270" s="71">
        <v>1427</v>
      </c>
      <c r="D270">
        <v>0.01</v>
      </c>
      <c r="F270" s="67">
        <v>0.6479166666666667</v>
      </c>
      <c r="H270" s="67">
        <v>0.64930555555555558</v>
      </c>
      <c r="I270" s="44" t="str">
        <f t="shared" ref="I270:I288" si="56">IF(OR(A271&lt;&gt;"",D271=""),H270+TIME(0,5,0),"")</f>
        <v/>
      </c>
      <c r="J270" s="45">
        <f t="shared" ref="J270:J288" si="57">IF(AND(OR(AND(A270&lt;&gt;"",A271=""),AND(A270="",A271="")),D271&lt;&gt;""),(H271-H270)*1440,"")</f>
        <v>9.9999999999999645</v>
      </c>
      <c r="K270" s="45">
        <f t="shared" ref="K270:K288" si="58">(H270-F270)*1440</f>
        <v>1.9999999999999929</v>
      </c>
      <c r="L270" s="45">
        <f t="shared" ref="L270:L288" si="59">IF(A270&lt;&gt;"",1,L269+1)</f>
        <v>1</v>
      </c>
      <c r="M270" s="54">
        <f t="shared" ref="M270:M288" ca="1" si="60">OFFSET(B270,-L270+1,0)</f>
        <v>1427</v>
      </c>
      <c r="N270" s="45" t="str">
        <f t="shared" ref="N270:N288" si="61">IF(I270&lt;&gt;"",(I270-VALUE(CONCATENATE(LEFT(M270,LEN(M270)-2),":",RIGHT(M270,2))))*1440,"")</f>
        <v/>
      </c>
      <c r="O270" s="45">
        <f t="shared" ref="O270:O288" si="62">IF(J270&lt;&gt;"",(D270+D271)*J270/2,D270*5/2)</f>
        <v>0.12999999999999956</v>
      </c>
      <c r="P270" s="46">
        <f t="shared" ref="P270:P288" si="63">IF(J270&lt;&gt;"",(D271-D270)*J270/LN((D271+0.000001)/(D270+0.000001)),-5*(D270-0.000001)/(LN(1/D270)-13.8155))</f>
        <v>0.12766877414620742</v>
      </c>
      <c r="Q270" s="45">
        <f t="shared" ref="Q270:Q288" si="64">(D270*K270)</f>
        <v>1.9999999999999931E-2</v>
      </c>
      <c r="R270" s="45">
        <f t="shared" ref="R270:R288" si="65">O270+Q270</f>
        <v>0.14999999999999949</v>
      </c>
      <c r="S270" s="46">
        <f t="shared" ref="S270:S288" si="66">P270+Q270</f>
        <v>0.14766877414620735</v>
      </c>
    </row>
    <row r="271" spans="1:19" x14ac:dyDescent="0.25">
      <c r="D271">
        <v>1.6E-2</v>
      </c>
      <c r="F271" s="67">
        <v>0.65138888888888891</v>
      </c>
      <c r="H271" s="67">
        <v>0.65625</v>
      </c>
      <c r="I271" s="44">
        <f t="shared" si="56"/>
        <v>0.65972222222222221</v>
      </c>
      <c r="J271" s="45" t="str">
        <f t="shared" si="57"/>
        <v/>
      </c>
      <c r="K271" s="45">
        <f t="shared" si="58"/>
        <v>6.9999999999999751</v>
      </c>
      <c r="L271" s="45">
        <f t="shared" si="59"/>
        <v>2</v>
      </c>
      <c r="M271" s="54">
        <f t="shared" ca="1" si="60"/>
        <v>1427</v>
      </c>
      <c r="N271" s="45">
        <f t="shared" ca="1" si="61"/>
        <v>83.000000000000028</v>
      </c>
      <c r="O271" s="45">
        <f t="shared" si="62"/>
        <v>0.04</v>
      </c>
      <c r="P271" s="46">
        <f t="shared" si="63"/>
        <v>8.2636616258003528E-3</v>
      </c>
      <c r="Q271" s="45">
        <f t="shared" si="64"/>
        <v>0.1119999999999996</v>
      </c>
      <c r="R271" s="45">
        <f t="shared" si="65"/>
        <v>0.15199999999999961</v>
      </c>
      <c r="S271" s="46">
        <f t="shared" si="66"/>
        <v>0.12026366162579995</v>
      </c>
    </row>
    <row r="272" spans="1:19" x14ac:dyDescent="0.25">
      <c r="A272" s="77">
        <v>35047</v>
      </c>
      <c r="B272" s="71">
        <v>924</v>
      </c>
      <c r="D272">
        <v>0.01</v>
      </c>
      <c r="F272" s="67">
        <v>0.44027777777777777</v>
      </c>
      <c r="H272" s="67">
        <v>0.44236111111111115</v>
      </c>
      <c r="I272" s="44" t="str">
        <f t="shared" si="56"/>
        <v/>
      </c>
      <c r="J272" s="45">
        <f t="shared" si="57"/>
        <v>7.9999999999999716</v>
      </c>
      <c r="K272" s="45">
        <f t="shared" si="58"/>
        <v>3.0000000000000693</v>
      </c>
      <c r="L272" s="45">
        <f t="shared" si="59"/>
        <v>1</v>
      </c>
      <c r="M272" s="54">
        <f t="shared" ca="1" si="60"/>
        <v>924</v>
      </c>
      <c r="N272" s="45" t="str">
        <f t="shared" si="61"/>
        <v/>
      </c>
      <c r="O272" s="45">
        <f t="shared" si="62"/>
        <v>0.10399999999999963</v>
      </c>
      <c r="P272" s="46">
        <f t="shared" si="63"/>
        <v>0.10213501931696593</v>
      </c>
      <c r="Q272" s="45">
        <f t="shared" si="64"/>
        <v>3.0000000000000693E-2</v>
      </c>
      <c r="R272" s="45">
        <f t="shared" si="65"/>
        <v>0.13400000000000034</v>
      </c>
      <c r="S272" s="46">
        <f t="shared" si="66"/>
        <v>0.13213501931696664</v>
      </c>
    </row>
    <row r="273" spans="1:19" x14ac:dyDescent="0.25">
      <c r="D273">
        <v>1.6E-2</v>
      </c>
      <c r="F273" s="67">
        <v>0.44444444444444442</v>
      </c>
      <c r="H273" s="67">
        <v>0.44791666666666669</v>
      </c>
      <c r="I273" s="44" t="str">
        <f t="shared" si="56"/>
        <v/>
      </c>
      <c r="J273" s="45">
        <f t="shared" si="57"/>
        <v>6.9999999999999751</v>
      </c>
      <c r="K273" s="45">
        <f t="shared" si="58"/>
        <v>5.0000000000000622</v>
      </c>
      <c r="L273" s="45">
        <f t="shared" si="59"/>
        <v>2</v>
      </c>
      <c r="M273" s="54">
        <f t="shared" ca="1" si="60"/>
        <v>924</v>
      </c>
      <c r="N273" s="45" t="str">
        <f t="shared" si="61"/>
        <v/>
      </c>
      <c r="O273" s="45">
        <f t="shared" si="62"/>
        <v>8.39999999999997E-2</v>
      </c>
      <c r="P273" s="46">
        <f t="shared" si="63"/>
        <v>8.0798207055126692E-2</v>
      </c>
      <c r="Q273" s="45">
        <f t="shared" si="64"/>
        <v>8.0000000000001001E-2</v>
      </c>
      <c r="R273" s="45">
        <f t="shared" si="65"/>
        <v>0.1640000000000007</v>
      </c>
      <c r="S273" s="46">
        <f t="shared" si="66"/>
        <v>0.16079820705512771</v>
      </c>
    </row>
    <row r="274" spans="1:19" x14ac:dyDescent="0.25">
      <c r="D274">
        <v>8.0000000000000002E-3</v>
      </c>
      <c r="F274" s="67">
        <v>0.4513888888888889</v>
      </c>
      <c r="H274" s="67">
        <v>0.45277777777777778</v>
      </c>
      <c r="I274" s="44">
        <f t="shared" si="56"/>
        <v>0.45624999999999999</v>
      </c>
      <c r="J274" s="45" t="str">
        <f t="shared" si="57"/>
        <v/>
      </c>
      <c r="K274" s="45">
        <f t="shared" si="58"/>
        <v>1.9999999999999929</v>
      </c>
      <c r="L274" s="45">
        <f t="shared" si="59"/>
        <v>3</v>
      </c>
      <c r="M274" s="54">
        <f t="shared" ca="1" si="60"/>
        <v>924</v>
      </c>
      <c r="N274" s="45">
        <f t="shared" ca="1" si="61"/>
        <v>92.999999999999986</v>
      </c>
      <c r="O274" s="45">
        <f t="shared" si="62"/>
        <v>0.02</v>
      </c>
      <c r="P274" s="46">
        <f t="shared" si="63"/>
        <v>4.4502248902978277E-3</v>
      </c>
      <c r="Q274" s="45">
        <f t="shared" si="64"/>
        <v>1.5999999999999945E-2</v>
      </c>
      <c r="R274" s="45">
        <f t="shared" si="65"/>
        <v>3.5999999999999949E-2</v>
      </c>
      <c r="S274" s="46">
        <f t="shared" si="66"/>
        <v>2.0450224890297772E-2</v>
      </c>
    </row>
    <row r="275" spans="1:19" x14ac:dyDescent="0.25">
      <c r="A275" s="77">
        <v>35048</v>
      </c>
      <c r="B275" s="71">
        <v>1249</v>
      </c>
      <c r="D275">
        <v>0.01</v>
      </c>
      <c r="F275" s="67">
        <v>0.57638888888888895</v>
      </c>
      <c r="H275" s="67">
        <v>0.58263888888888882</v>
      </c>
      <c r="I275" s="44" t="str">
        <f t="shared" si="56"/>
        <v/>
      </c>
      <c r="J275" s="45">
        <f t="shared" si="57"/>
        <v>24.000000000000075</v>
      </c>
      <c r="K275" s="45">
        <f t="shared" si="58"/>
        <v>8.9999999999998082</v>
      </c>
      <c r="L275" s="45">
        <f t="shared" si="59"/>
        <v>1</v>
      </c>
      <c r="M275" s="54">
        <f t="shared" ca="1" si="60"/>
        <v>1249</v>
      </c>
      <c r="N275" s="45" t="str">
        <f t="shared" si="61"/>
        <v/>
      </c>
      <c r="O275" s="45">
        <f t="shared" si="62"/>
        <v>600.12000000000182</v>
      </c>
      <c r="P275" s="46">
        <f t="shared" si="63"/>
        <v>140.86496055809019</v>
      </c>
      <c r="Q275" s="45">
        <f t="shared" si="64"/>
        <v>8.9999999999998082E-2</v>
      </c>
      <c r="R275" s="45">
        <f t="shared" si="65"/>
        <v>600.21000000000186</v>
      </c>
      <c r="S275" s="46">
        <f t="shared" si="66"/>
        <v>140.95496055809019</v>
      </c>
    </row>
    <row r="276" spans="1:19" x14ac:dyDescent="0.25">
      <c r="D276">
        <v>50</v>
      </c>
      <c r="F276" s="67">
        <v>0.59375</v>
      </c>
      <c r="H276" s="67">
        <v>0.59930555555555554</v>
      </c>
      <c r="I276" s="44" t="str">
        <f t="shared" si="56"/>
        <v/>
      </c>
      <c r="J276" s="45">
        <f t="shared" si="57"/>
        <v>31.00000000000005</v>
      </c>
      <c r="K276" s="45">
        <f t="shared" si="58"/>
        <v>7.9999999999999716</v>
      </c>
      <c r="L276" s="45">
        <f t="shared" si="59"/>
        <v>2</v>
      </c>
      <c r="M276" s="54">
        <f t="shared" ca="1" si="60"/>
        <v>1249</v>
      </c>
      <c r="N276" s="45" t="str">
        <f t="shared" si="61"/>
        <v/>
      </c>
      <c r="O276" s="45">
        <f t="shared" si="62"/>
        <v>3875.0000000000064</v>
      </c>
      <c r="P276" s="46">
        <f t="shared" si="63"/>
        <v>3354.2660063607163</v>
      </c>
      <c r="Q276" s="45">
        <f t="shared" si="64"/>
        <v>399.99999999999858</v>
      </c>
      <c r="R276" s="45">
        <f t="shared" si="65"/>
        <v>4275.0000000000045</v>
      </c>
      <c r="S276" s="46">
        <f t="shared" si="66"/>
        <v>3754.266006360715</v>
      </c>
    </row>
    <row r="277" spans="1:19" x14ac:dyDescent="0.25">
      <c r="D277">
        <v>200</v>
      </c>
      <c r="F277" s="67">
        <v>0.60486111111111118</v>
      </c>
      <c r="H277" s="67">
        <v>0.62083333333333335</v>
      </c>
      <c r="I277" s="44" t="str">
        <f t="shared" si="56"/>
        <v/>
      </c>
      <c r="J277" s="45">
        <f t="shared" si="57"/>
        <v>49.999999999999986</v>
      </c>
      <c r="K277" s="45">
        <f t="shared" si="58"/>
        <v>22.999999999999918</v>
      </c>
      <c r="L277" s="45">
        <f t="shared" si="59"/>
        <v>3</v>
      </c>
      <c r="M277" s="54">
        <f t="shared" ca="1" si="60"/>
        <v>1249</v>
      </c>
      <c r="N277" s="45" t="str">
        <f t="shared" si="61"/>
        <v/>
      </c>
      <c r="O277" s="45">
        <f t="shared" si="62"/>
        <v>7499.9999999999982</v>
      </c>
      <c r="P277" s="46">
        <f t="shared" si="63"/>
        <v>7213.4752564790397</v>
      </c>
      <c r="Q277" s="45">
        <f t="shared" si="64"/>
        <v>4599.9999999999836</v>
      </c>
      <c r="R277" s="45">
        <f t="shared" si="65"/>
        <v>12099.999999999982</v>
      </c>
      <c r="S277" s="46">
        <f t="shared" si="66"/>
        <v>11813.475256479023</v>
      </c>
    </row>
    <row r="278" spans="1:19" x14ac:dyDescent="0.25">
      <c r="D278">
        <v>100</v>
      </c>
      <c r="F278" s="67">
        <v>0.62430555555555556</v>
      </c>
      <c r="H278" s="67">
        <v>0.65555555555555556</v>
      </c>
      <c r="I278" s="44">
        <f t="shared" si="56"/>
        <v>0.65902777777777777</v>
      </c>
      <c r="J278" s="45" t="str">
        <f t="shared" si="57"/>
        <v/>
      </c>
      <c r="K278" s="45">
        <f t="shared" si="58"/>
        <v>45</v>
      </c>
      <c r="L278" s="45">
        <f t="shared" si="59"/>
        <v>4</v>
      </c>
      <c r="M278" s="54">
        <f t="shared" ca="1" si="60"/>
        <v>1249</v>
      </c>
      <c r="N278" s="45">
        <f t="shared" ca="1" si="61"/>
        <v>180</v>
      </c>
      <c r="O278" s="45">
        <f t="shared" si="62"/>
        <v>250</v>
      </c>
      <c r="P278" s="46">
        <f t="shared" si="63"/>
        <v>27.143420404993254</v>
      </c>
      <c r="Q278" s="45">
        <f t="shared" si="64"/>
        <v>4500</v>
      </c>
      <c r="R278" s="45">
        <f t="shared" si="65"/>
        <v>4750</v>
      </c>
      <c r="S278" s="46">
        <f t="shared" si="66"/>
        <v>4527.1434204049929</v>
      </c>
    </row>
    <row r="279" spans="1:19" x14ac:dyDescent="0.25">
      <c r="A279" s="77">
        <v>35053</v>
      </c>
      <c r="B279" s="71">
        <v>953</v>
      </c>
      <c r="D279">
        <v>0.01</v>
      </c>
      <c r="F279" s="67">
        <v>0.45069444444444445</v>
      </c>
      <c r="H279" s="67">
        <v>0.45416666666666666</v>
      </c>
      <c r="I279" s="44" t="str">
        <f t="shared" si="56"/>
        <v/>
      </c>
      <c r="J279" s="45">
        <f t="shared" si="57"/>
        <v>17.999999999999936</v>
      </c>
      <c r="K279" s="45">
        <f t="shared" si="58"/>
        <v>4.9999999999999822</v>
      </c>
      <c r="L279" s="45">
        <f t="shared" si="59"/>
        <v>1</v>
      </c>
      <c r="M279" s="54">
        <f t="shared" ca="1" si="60"/>
        <v>953</v>
      </c>
      <c r="N279" s="45" t="str">
        <f t="shared" si="61"/>
        <v/>
      </c>
      <c r="O279" s="45">
        <f t="shared" si="62"/>
        <v>360.08999999999872</v>
      </c>
      <c r="P279" s="46">
        <f t="shared" si="63"/>
        <v>86.78856619962724</v>
      </c>
      <c r="Q279" s="45">
        <f t="shared" si="64"/>
        <v>4.9999999999999822E-2</v>
      </c>
      <c r="R279" s="45">
        <f t="shared" si="65"/>
        <v>360.13999999999874</v>
      </c>
      <c r="S279" s="46">
        <f t="shared" si="66"/>
        <v>86.838566199627238</v>
      </c>
    </row>
    <row r="280" spans="1:19" x14ac:dyDescent="0.25">
      <c r="D280">
        <v>40</v>
      </c>
      <c r="F280" s="67">
        <v>0.46388888888888885</v>
      </c>
      <c r="H280" s="67">
        <v>0.46666666666666662</v>
      </c>
      <c r="I280" s="44">
        <f t="shared" si="56"/>
        <v>0.47013888888888883</v>
      </c>
      <c r="J280" s="45" t="str">
        <f t="shared" si="57"/>
        <v/>
      </c>
      <c r="K280" s="45">
        <f t="shared" si="58"/>
        <v>3.9999999999999858</v>
      </c>
      <c r="L280" s="45">
        <f t="shared" si="59"/>
        <v>2</v>
      </c>
      <c r="M280" s="54">
        <f t="shared" ca="1" si="60"/>
        <v>953</v>
      </c>
      <c r="N280" s="45">
        <f t="shared" ca="1" si="61"/>
        <v>83.999999999999943</v>
      </c>
      <c r="O280" s="45">
        <f t="shared" si="62"/>
        <v>100</v>
      </c>
      <c r="P280" s="46">
        <f t="shared" si="63"/>
        <v>11.425711806824168</v>
      </c>
      <c r="Q280" s="45">
        <f t="shared" si="64"/>
        <v>159.99999999999943</v>
      </c>
      <c r="R280" s="45">
        <f t="shared" si="65"/>
        <v>259.99999999999943</v>
      </c>
      <c r="S280" s="46">
        <f t="shared" si="66"/>
        <v>171.42571180682359</v>
      </c>
    </row>
    <row r="281" spans="1:19" x14ac:dyDescent="0.25">
      <c r="A281" s="77">
        <v>35053</v>
      </c>
      <c r="B281" s="71">
        <v>1132</v>
      </c>
      <c r="D281">
        <v>0.01</v>
      </c>
      <c r="F281" s="67">
        <v>0.51944444444444449</v>
      </c>
      <c r="H281" s="67">
        <v>0.52222222222222225</v>
      </c>
      <c r="I281" s="44" t="str">
        <f t="shared" si="56"/>
        <v/>
      </c>
      <c r="J281" s="45">
        <f t="shared" si="57"/>
        <v>15.999999999999943</v>
      </c>
      <c r="K281" s="45">
        <f t="shared" si="58"/>
        <v>3.9999999999999858</v>
      </c>
      <c r="L281" s="45">
        <f t="shared" si="59"/>
        <v>1</v>
      </c>
      <c r="M281" s="54">
        <f t="shared" ca="1" si="60"/>
        <v>1132</v>
      </c>
      <c r="N281" s="45" t="str">
        <f t="shared" si="61"/>
        <v/>
      </c>
      <c r="O281" s="45">
        <f t="shared" si="62"/>
        <v>800.0799999999972</v>
      </c>
      <c r="P281" s="46">
        <f t="shared" si="63"/>
        <v>173.70230664796972</v>
      </c>
      <c r="Q281" s="45">
        <f t="shared" si="64"/>
        <v>3.9999999999999862E-2</v>
      </c>
      <c r="R281" s="45">
        <f t="shared" si="65"/>
        <v>800.11999999999716</v>
      </c>
      <c r="S281" s="46">
        <f t="shared" si="66"/>
        <v>173.74230664796971</v>
      </c>
    </row>
    <row r="282" spans="1:19" x14ac:dyDescent="0.25">
      <c r="D282">
        <v>100</v>
      </c>
      <c r="F282" s="67">
        <v>0.53055555555555556</v>
      </c>
      <c r="H282" s="67">
        <v>0.53333333333333333</v>
      </c>
      <c r="I282" s="44" t="str">
        <f t="shared" si="56"/>
        <v/>
      </c>
      <c r="J282" s="45">
        <f t="shared" si="57"/>
        <v>6.9999999999999751</v>
      </c>
      <c r="K282" s="45">
        <f t="shared" si="58"/>
        <v>3.9999999999999858</v>
      </c>
      <c r="L282" s="45">
        <f t="shared" si="59"/>
        <v>2</v>
      </c>
      <c r="M282" s="54">
        <f t="shared" ca="1" si="60"/>
        <v>1132</v>
      </c>
      <c r="N282" s="45" t="str">
        <f t="shared" si="61"/>
        <v/>
      </c>
      <c r="O282" s="45">
        <f t="shared" si="62"/>
        <v>1049.9999999999964</v>
      </c>
      <c r="P282" s="46">
        <f t="shared" si="63"/>
        <v>1009.8865359070622</v>
      </c>
      <c r="Q282" s="45">
        <f t="shared" si="64"/>
        <v>399.99999999999858</v>
      </c>
      <c r="R282" s="45">
        <f t="shared" si="65"/>
        <v>1449.999999999995</v>
      </c>
      <c r="S282" s="46">
        <f t="shared" si="66"/>
        <v>1409.8865359070608</v>
      </c>
    </row>
    <row r="283" spans="1:19" x14ac:dyDescent="0.25">
      <c r="D283">
        <v>200</v>
      </c>
      <c r="F283" s="67">
        <v>0.53611111111111109</v>
      </c>
      <c r="H283" s="67">
        <v>0.53819444444444442</v>
      </c>
      <c r="I283" s="44">
        <f t="shared" si="56"/>
        <v>0.54166666666666663</v>
      </c>
      <c r="J283" s="45" t="str">
        <f t="shared" si="57"/>
        <v/>
      </c>
      <c r="K283" s="45">
        <f t="shared" si="58"/>
        <v>2.9999999999999893</v>
      </c>
      <c r="L283" s="45">
        <f t="shared" si="59"/>
        <v>3</v>
      </c>
      <c r="M283" s="54">
        <f t="shared" ca="1" si="60"/>
        <v>1132</v>
      </c>
      <c r="N283" s="45">
        <f t="shared" ca="1" si="61"/>
        <v>87.999999999999929</v>
      </c>
      <c r="O283" s="45">
        <f t="shared" si="62"/>
        <v>500</v>
      </c>
      <c r="P283" s="46">
        <f t="shared" si="63"/>
        <v>52.318172546220183</v>
      </c>
      <c r="Q283" s="45">
        <f t="shared" si="64"/>
        <v>599.99999999999784</v>
      </c>
      <c r="R283" s="45">
        <f t="shared" si="65"/>
        <v>1099.9999999999977</v>
      </c>
      <c r="S283" s="46">
        <f t="shared" si="66"/>
        <v>652.31817254621797</v>
      </c>
    </row>
    <row r="284" spans="1:19" x14ac:dyDescent="0.25">
      <c r="A284" s="77">
        <v>35053</v>
      </c>
      <c r="B284" s="71">
        <v>1426</v>
      </c>
      <c r="D284">
        <v>0.01</v>
      </c>
      <c r="F284" s="67">
        <v>0.65972222222222221</v>
      </c>
      <c r="H284" s="67">
        <v>0.66180555555555554</v>
      </c>
      <c r="I284" s="44" t="str">
        <f t="shared" si="56"/>
        <v/>
      </c>
      <c r="J284" s="45">
        <f t="shared" si="57"/>
        <v>14.00000000000011</v>
      </c>
      <c r="K284" s="45">
        <f t="shared" si="58"/>
        <v>2.9999999999999893</v>
      </c>
      <c r="L284" s="45">
        <f t="shared" si="59"/>
        <v>1</v>
      </c>
      <c r="M284" s="54">
        <f t="shared" ca="1" si="60"/>
        <v>1426</v>
      </c>
      <c r="N284" s="45" t="str">
        <f t="shared" si="61"/>
        <v/>
      </c>
      <c r="O284" s="45">
        <f t="shared" si="62"/>
        <v>70.070000000000547</v>
      </c>
      <c r="P284" s="46">
        <f t="shared" si="63"/>
        <v>20.247101545384449</v>
      </c>
      <c r="Q284" s="45">
        <f t="shared" si="64"/>
        <v>2.9999999999999895E-2</v>
      </c>
      <c r="R284" s="45">
        <f t="shared" si="65"/>
        <v>70.100000000000549</v>
      </c>
      <c r="S284" s="46">
        <f t="shared" si="66"/>
        <v>20.277101545384451</v>
      </c>
    </row>
    <row r="285" spans="1:19" x14ac:dyDescent="0.25">
      <c r="D285">
        <v>10</v>
      </c>
      <c r="F285" s="67">
        <v>0.66875000000000007</v>
      </c>
      <c r="H285" s="67">
        <v>0.67152777777777783</v>
      </c>
      <c r="I285" s="44">
        <f t="shared" si="56"/>
        <v>0.67500000000000004</v>
      </c>
      <c r="J285" s="45" t="str">
        <f t="shared" si="57"/>
        <v/>
      </c>
      <c r="K285" s="45">
        <f t="shared" si="58"/>
        <v>3.9999999999999858</v>
      </c>
      <c r="L285" s="45">
        <f t="shared" si="59"/>
        <v>2</v>
      </c>
      <c r="M285" s="54">
        <f t="shared" ca="1" si="60"/>
        <v>1426</v>
      </c>
      <c r="N285" s="45">
        <f t="shared" ca="1" si="61"/>
        <v>106.0000000000001</v>
      </c>
      <c r="O285" s="45">
        <f t="shared" si="62"/>
        <v>25</v>
      </c>
      <c r="P285" s="46">
        <f t="shared" si="63"/>
        <v>3.1021051639523365</v>
      </c>
      <c r="Q285" s="45">
        <f t="shared" si="64"/>
        <v>39.999999999999858</v>
      </c>
      <c r="R285" s="45">
        <f t="shared" si="65"/>
        <v>64.999999999999858</v>
      </c>
      <c r="S285" s="46">
        <f t="shared" si="66"/>
        <v>43.102105163952196</v>
      </c>
    </row>
    <row r="286" spans="1:19" x14ac:dyDescent="0.25">
      <c r="A286" s="77">
        <v>35054</v>
      </c>
      <c r="B286" s="71">
        <v>943</v>
      </c>
      <c r="D286">
        <v>0.01</v>
      </c>
      <c r="F286" s="67">
        <v>0.45833333333333331</v>
      </c>
      <c r="H286" s="67">
        <v>0.46180555555555558</v>
      </c>
      <c r="I286" s="44" t="str">
        <f t="shared" si="56"/>
        <v/>
      </c>
      <c r="J286" s="45">
        <f t="shared" si="57"/>
        <v>19.999999999999929</v>
      </c>
      <c r="K286" s="45">
        <f t="shared" si="58"/>
        <v>5.0000000000000622</v>
      </c>
      <c r="L286" s="45">
        <f t="shared" si="59"/>
        <v>1</v>
      </c>
      <c r="M286" s="54">
        <f t="shared" ca="1" si="60"/>
        <v>943</v>
      </c>
      <c r="N286" s="45" t="str">
        <f t="shared" si="61"/>
        <v/>
      </c>
      <c r="O286" s="45">
        <f t="shared" si="62"/>
        <v>1000.0999999999965</v>
      </c>
      <c r="P286" s="46">
        <f t="shared" si="63"/>
        <v>217.12788330996216</v>
      </c>
      <c r="Q286" s="45">
        <f t="shared" si="64"/>
        <v>5.000000000000062E-2</v>
      </c>
      <c r="R286" s="45">
        <f t="shared" si="65"/>
        <v>1000.1499999999965</v>
      </c>
      <c r="S286" s="46">
        <f t="shared" si="66"/>
        <v>217.17788330996217</v>
      </c>
    </row>
    <row r="287" spans="1:19" x14ac:dyDescent="0.25">
      <c r="D287">
        <v>100</v>
      </c>
      <c r="F287" s="67">
        <v>0.47361111111111115</v>
      </c>
      <c r="H287" s="67">
        <v>0.47569444444444442</v>
      </c>
      <c r="I287" s="44" t="str">
        <f t="shared" si="56"/>
        <v/>
      </c>
      <c r="J287" s="45">
        <f t="shared" si="57"/>
        <v>9.000000000000048</v>
      </c>
      <c r="K287" s="45">
        <f t="shared" si="58"/>
        <v>2.9999999999999094</v>
      </c>
      <c r="L287" s="45">
        <f t="shared" si="59"/>
        <v>2</v>
      </c>
      <c r="M287" s="54">
        <f t="shared" ca="1" si="60"/>
        <v>943</v>
      </c>
      <c r="N287" s="45" t="str">
        <f t="shared" si="61"/>
        <v/>
      </c>
      <c r="O287" s="45">
        <f t="shared" si="62"/>
        <v>1350.0000000000073</v>
      </c>
      <c r="P287" s="46">
        <f t="shared" si="63"/>
        <v>1298.4255461662344</v>
      </c>
      <c r="Q287" s="45">
        <f t="shared" si="64"/>
        <v>299.99999999999096</v>
      </c>
      <c r="R287" s="45">
        <f t="shared" si="65"/>
        <v>1649.9999999999982</v>
      </c>
      <c r="S287" s="46">
        <f t="shared" si="66"/>
        <v>1598.4255461662253</v>
      </c>
    </row>
    <row r="288" spans="1:19" x14ac:dyDescent="0.25">
      <c r="D288">
        <v>200</v>
      </c>
      <c r="F288" s="67">
        <v>0.47916666666666669</v>
      </c>
      <c r="H288" s="67">
        <v>0.48194444444444445</v>
      </c>
      <c r="I288" s="44" t="str">
        <f t="shared" si="56"/>
        <v/>
      </c>
      <c r="J288" s="45">
        <f t="shared" si="57"/>
        <v>12.999999999999954</v>
      </c>
      <c r="K288" s="45">
        <f t="shared" si="58"/>
        <v>3.9999999999999858</v>
      </c>
      <c r="L288" s="45">
        <f t="shared" si="59"/>
        <v>3</v>
      </c>
      <c r="M288" s="54">
        <f t="shared" ca="1" si="60"/>
        <v>943</v>
      </c>
      <c r="N288" s="45" t="str">
        <f t="shared" si="61"/>
        <v/>
      </c>
      <c r="O288" s="45">
        <f t="shared" si="62"/>
        <v>1429.999999999995</v>
      </c>
      <c r="P288" s="46">
        <f t="shared" si="63"/>
        <v>1016.2491075144173</v>
      </c>
      <c r="Q288" s="45">
        <f t="shared" si="64"/>
        <v>799.99999999999716</v>
      </c>
      <c r="R288" s="45">
        <f t="shared" si="65"/>
        <v>2229.9999999999923</v>
      </c>
      <c r="S288" s="46">
        <f t="shared" si="66"/>
        <v>1816.2491075144144</v>
      </c>
    </row>
    <row r="289" spans="1:19" x14ac:dyDescent="0.25">
      <c r="D289">
        <v>20</v>
      </c>
      <c r="F289" s="67">
        <v>0.48888888888888887</v>
      </c>
      <c r="H289" s="67">
        <v>0.4909722222222222</v>
      </c>
      <c r="I289" s="44">
        <f t="shared" ref="I289:I293" si="67">IF(OR(A290&lt;&gt;"",D290=""),H289+TIME(0,5,0),"")</f>
        <v>0.49444444444444441</v>
      </c>
      <c r="J289" s="45" t="str">
        <f t="shared" ref="J289:J293" si="68">IF(AND(OR(AND(A289&lt;&gt;"",A290=""),AND(A289="",A290="")),D290&lt;&gt;""),(H290-H289)*1440,"")</f>
        <v/>
      </c>
      <c r="K289" s="45">
        <f t="shared" ref="K289:K293" si="69">(H289-F289)*1440</f>
        <v>2.9999999999999893</v>
      </c>
      <c r="L289" s="45">
        <f t="shared" ref="L289:L293" si="70">IF(A289&lt;&gt;"",1,L288+1)</f>
        <v>4</v>
      </c>
      <c r="M289" s="54">
        <f t="shared" ref="M289:M293" ca="1" si="71">OFFSET(B289,-L289+1,0)</f>
        <v>943</v>
      </c>
      <c r="N289" s="45">
        <f t="shared" ref="N289:N293" ca="1" si="72">IF(I289&lt;&gt;"",(I289-VALUE(CONCATENATE(LEFT(M289,LEN(M289)-2),":",RIGHT(M289,2))))*1440,"")</f>
        <v>128.99999999999994</v>
      </c>
      <c r="O289" s="45">
        <f t="shared" ref="O289:O293" si="73">IF(J289&lt;&gt;"",(D289+D290)*J289/2,D289*5/2)</f>
        <v>50</v>
      </c>
      <c r="P289" s="46">
        <f t="shared" ref="P289:P293" si="74">IF(J289&lt;&gt;"",(D290-D289)*J289/LN((D290+0.000001)/(D289+0.000001)),-5*(D289-0.000001)/(LN(1/D289)-13.8155))</f>
        <v>5.9484036251947776</v>
      </c>
      <c r="Q289" s="45">
        <f t="shared" ref="Q289:Q293" si="75">(D289*K289)</f>
        <v>59.999999999999787</v>
      </c>
      <c r="R289" s="45">
        <f t="shared" ref="R289:R293" si="76">O289+Q289</f>
        <v>109.99999999999979</v>
      </c>
      <c r="S289" s="46">
        <f t="shared" ref="S289:S293" si="77">P289+Q289</f>
        <v>65.948403625194558</v>
      </c>
    </row>
    <row r="290" spans="1:19" x14ac:dyDescent="0.25">
      <c r="A290" s="77">
        <v>35060</v>
      </c>
      <c r="B290" s="71">
        <v>1302</v>
      </c>
      <c r="D290">
        <v>0.01</v>
      </c>
      <c r="F290" s="67">
        <v>0.62152777777777779</v>
      </c>
      <c r="H290" s="67">
        <v>0.62361111111111112</v>
      </c>
      <c r="I290" s="44" t="str">
        <f t="shared" si="67"/>
        <v/>
      </c>
      <c r="J290" s="45">
        <f t="shared" si="68"/>
        <v>20.000000000000089</v>
      </c>
      <c r="K290" s="45">
        <f t="shared" si="69"/>
        <v>2.9999999999999893</v>
      </c>
      <c r="L290" s="45">
        <f t="shared" si="70"/>
        <v>1</v>
      </c>
      <c r="M290" s="54">
        <f t="shared" ca="1" si="71"/>
        <v>1302</v>
      </c>
      <c r="N290" s="45" t="str">
        <f t="shared" si="72"/>
        <v/>
      </c>
      <c r="O290" s="45">
        <f t="shared" si="73"/>
        <v>1000.1000000000045</v>
      </c>
      <c r="P290" s="46">
        <f t="shared" si="74"/>
        <v>217.12788330996389</v>
      </c>
      <c r="Q290" s="45">
        <f t="shared" si="75"/>
        <v>2.9999999999999895E-2</v>
      </c>
      <c r="R290" s="45">
        <f t="shared" si="76"/>
        <v>1000.1300000000044</v>
      </c>
      <c r="S290" s="46">
        <f t="shared" si="77"/>
        <v>217.15788330996389</v>
      </c>
    </row>
    <row r="291" spans="1:19" x14ac:dyDescent="0.25">
      <c r="D291">
        <v>100</v>
      </c>
      <c r="F291" s="67">
        <v>0.6333333333333333</v>
      </c>
      <c r="H291" s="67">
        <v>0.63750000000000007</v>
      </c>
      <c r="I291" s="44" t="str">
        <f t="shared" si="67"/>
        <v/>
      </c>
      <c r="J291" s="45">
        <f t="shared" si="68"/>
        <v>12.999999999999954</v>
      </c>
      <c r="K291" s="45">
        <f t="shared" si="69"/>
        <v>6.0000000000001386</v>
      </c>
      <c r="L291" s="45">
        <f t="shared" si="70"/>
        <v>2</v>
      </c>
      <c r="M291" s="54">
        <f t="shared" ca="1" si="71"/>
        <v>1302</v>
      </c>
      <c r="N291" s="45" t="str">
        <f t="shared" si="72"/>
        <v/>
      </c>
      <c r="O291" s="45">
        <f t="shared" si="73"/>
        <v>1949.9999999999932</v>
      </c>
      <c r="P291" s="46">
        <f t="shared" si="74"/>
        <v>1875.5035666845442</v>
      </c>
      <c r="Q291" s="45">
        <f t="shared" si="75"/>
        <v>600.00000000001387</v>
      </c>
      <c r="R291" s="45">
        <f t="shared" si="76"/>
        <v>2550.0000000000073</v>
      </c>
      <c r="S291" s="46">
        <f t="shared" si="77"/>
        <v>2475.5035666845579</v>
      </c>
    </row>
    <row r="292" spans="1:19" x14ac:dyDescent="0.25">
      <c r="D292">
        <v>200</v>
      </c>
      <c r="F292" s="67">
        <v>0.64097222222222217</v>
      </c>
      <c r="H292" s="67">
        <v>0.64652777777777781</v>
      </c>
      <c r="I292" s="44" t="str">
        <f t="shared" si="67"/>
        <v/>
      </c>
      <c r="J292" s="45">
        <f t="shared" si="68"/>
        <v>14.999999999999947</v>
      </c>
      <c r="K292" s="45">
        <f t="shared" si="69"/>
        <v>8.0000000000001315</v>
      </c>
      <c r="L292" s="45">
        <f t="shared" si="70"/>
        <v>3</v>
      </c>
      <c r="M292" s="54">
        <f t="shared" ca="1" si="71"/>
        <v>1302</v>
      </c>
      <c r="N292" s="45" t="str">
        <f t="shared" si="72"/>
        <v/>
      </c>
      <c r="O292" s="45">
        <f t="shared" si="73"/>
        <v>2249.9999999999918</v>
      </c>
      <c r="P292" s="46">
        <f t="shared" si="74"/>
        <v>2164.0425769437052</v>
      </c>
      <c r="Q292" s="45">
        <f t="shared" si="75"/>
        <v>1600.0000000000264</v>
      </c>
      <c r="R292" s="45">
        <f t="shared" si="76"/>
        <v>3850.0000000000182</v>
      </c>
      <c r="S292" s="46">
        <f t="shared" si="77"/>
        <v>3764.0425769437315</v>
      </c>
    </row>
    <row r="293" spans="1:19" x14ac:dyDescent="0.25">
      <c r="D293">
        <v>100</v>
      </c>
      <c r="F293" s="67">
        <v>0.65</v>
      </c>
      <c r="H293" s="67">
        <v>0.65694444444444444</v>
      </c>
      <c r="I293" s="44">
        <f t="shared" si="67"/>
        <v>0.66041666666666665</v>
      </c>
      <c r="J293" s="45" t="str">
        <f t="shared" si="68"/>
        <v/>
      </c>
      <c r="K293" s="45">
        <f t="shared" si="69"/>
        <v>9.9999999999999645</v>
      </c>
      <c r="L293" s="45">
        <f t="shared" si="70"/>
        <v>4</v>
      </c>
      <c r="M293" s="54">
        <f t="shared" ca="1" si="71"/>
        <v>1302</v>
      </c>
      <c r="N293" s="45">
        <f t="shared" ca="1" si="72"/>
        <v>169.00000000000003</v>
      </c>
      <c r="O293" s="45">
        <f t="shared" si="73"/>
        <v>250</v>
      </c>
      <c r="P293" s="46">
        <f t="shared" si="74"/>
        <v>27.143420404993254</v>
      </c>
      <c r="Q293" s="45">
        <f t="shared" si="75"/>
        <v>999.99999999999648</v>
      </c>
      <c r="R293" s="45">
        <f t="shared" si="76"/>
        <v>1249.9999999999964</v>
      </c>
      <c r="S293" s="46">
        <f t="shared" si="77"/>
        <v>1027.1434204049897</v>
      </c>
    </row>
    <row r="294" spans="1:19" x14ac:dyDescent="0.25">
      <c r="A294" s="77">
        <v>35066</v>
      </c>
      <c r="B294" s="71">
        <v>1317</v>
      </c>
      <c r="D294">
        <v>0.01</v>
      </c>
      <c r="F294" s="67">
        <v>0.58888888888888891</v>
      </c>
      <c r="H294" s="67">
        <v>0.59097222222222223</v>
      </c>
      <c r="I294" s="44" t="str">
        <f t="shared" ref="I294:I357" si="78">IF(OR(A295&lt;&gt;"",D295=""),H294+TIME(0,5,0),"")</f>
        <v/>
      </c>
      <c r="J294" s="45">
        <f t="shared" ref="J294:J357" si="79">IF(AND(OR(AND(A294&lt;&gt;"",A295=""),AND(A294="",A295="")),D295&lt;&gt;""),(H295-H294)*1440,"")</f>
        <v>16.99999999999994</v>
      </c>
      <c r="K294" s="45">
        <f t="shared" ref="K294:K357" si="80">(H294-F294)*1440</f>
        <v>2.9999999999999893</v>
      </c>
      <c r="L294" s="45">
        <f t="shared" ref="L294:L357" si="81">IF(A294&lt;&gt;"",1,L293+1)</f>
        <v>1</v>
      </c>
      <c r="M294" s="54">
        <f t="shared" ref="M294:M357" ca="1" si="82">OFFSET(B294,-L294+1,0)</f>
        <v>1317</v>
      </c>
      <c r="N294" s="45" t="str">
        <f t="shared" ref="N294:N357" si="83">IF(I294&lt;&gt;"",(I294-VALUE(CONCATENATE(LEFT(M294,LEN(M294)-2),":",RIGHT(M294,2))))*1440,"")</f>
        <v/>
      </c>
      <c r="O294" s="45">
        <f t="shared" ref="O294:O357" si="84">IF(J294&lt;&gt;"",(D294+D295)*J294/2,D294*5/2)</f>
        <v>85.084999999999695</v>
      </c>
      <c r="P294" s="46">
        <f t="shared" ref="P294:P357" si="85">IF(J294&lt;&gt;"",(D295-D294)*J294/LN((D295+0.000001)/(D294+0.000001)),-5*(D294-0.000001)/(LN(1/D294)-13.8155))</f>
        <v>24.585766162252266</v>
      </c>
      <c r="Q294" s="45">
        <f t="shared" ref="Q294:Q357" si="86">(D294*K294)</f>
        <v>2.9999999999999895E-2</v>
      </c>
      <c r="R294" s="45">
        <f t="shared" ref="R294:R357" si="87">O294+Q294</f>
        <v>85.114999999999696</v>
      </c>
      <c r="S294" s="46">
        <f t="shared" ref="S294:S357" si="88">P294+Q294</f>
        <v>24.615766162252267</v>
      </c>
    </row>
    <row r="295" spans="1:19" x14ac:dyDescent="0.25">
      <c r="D295">
        <v>10</v>
      </c>
      <c r="F295" s="67">
        <v>0.6</v>
      </c>
      <c r="H295" s="67">
        <v>0.60277777777777775</v>
      </c>
      <c r="I295" s="44" t="str">
        <f t="shared" si="78"/>
        <v/>
      </c>
      <c r="J295" s="45">
        <f t="shared" si="79"/>
        <v>11.999999999999957</v>
      </c>
      <c r="K295" s="45">
        <f t="shared" si="80"/>
        <v>3.9999999999999858</v>
      </c>
      <c r="L295" s="45">
        <f t="shared" si="81"/>
        <v>2</v>
      </c>
      <c r="M295" s="54">
        <f t="shared" ca="1" si="82"/>
        <v>1317</v>
      </c>
      <c r="N295" s="45" t="str">
        <f t="shared" si="83"/>
        <v/>
      </c>
      <c r="O295" s="45">
        <f t="shared" si="84"/>
        <v>1259.9999999999955</v>
      </c>
      <c r="P295" s="46">
        <f t="shared" si="85"/>
        <v>761.08272172064483</v>
      </c>
      <c r="Q295" s="45">
        <f t="shared" si="86"/>
        <v>39.999999999999858</v>
      </c>
      <c r="R295" s="45">
        <f t="shared" si="87"/>
        <v>1299.9999999999952</v>
      </c>
      <c r="S295" s="46">
        <f t="shared" si="88"/>
        <v>801.08272172064471</v>
      </c>
    </row>
    <row r="296" spans="1:19" x14ac:dyDescent="0.25">
      <c r="D296">
        <v>200</v>
      </c>
      <c r="F296" s="67">
        <v>0.61041666666666672</v>
      </c>
      <c r="H296" s="67">
        <v>0.61111111111111105</v>
      </c>
      <c r="I296" s="44" t="str">
        <f t="shared" si="78"/>
        <v/>
      </c>
      <c r="J296" s="45">
        <f t="shared" si="79"/>
        <v>20.000000000000089</v>
      </c>
      <c r="K296" s="45">
        <f t="shared" si="80"/>
        <v>0.99999999999983658</v>
      </c>
      <c r="L296" s="45">
        <f t="shared" si="81"/>
        <v>3</v>
      </c>
      <c r="M296" s="54">
        <f t="shared" ca="1" si="82"/>
        <v>1317</v>
      </c>
      <c r="N296" s="45" t="str">
        <f t="shared" si="83"/>
        <v/>
      </c>
      <c r="O296" s="45">
        <f t="shared" si="84"/>
        <v>2200.0000000000095</v>
      </c>
      <c r="P296" s="46">
        <f t="shared" si="85"/>
        <v>1563.4601654068083</v>
      </c>
      <c r="Q296" s="45">
        <f t="shared" si="86"/>
        <v>199.99999999996732</v>
      </c>
      <c r="R296" s="45">
        <f t="shared" si="87"/>
        <v>2399.9999999999768</v>
      </c>
      <c r="S296" s="46">
        <f t="shared" si="88"/>
        <v>1763.4601654067756</v>
      </c>
    </row>
    <row r="297" spans="1:19" x14ac:dyDescent="0.25">
      <c r="D297">
        <v>20</v>
      </c>
      <c r="F297" s="67">
        <v>0.62222222222222223</v>
      </c>
      <c r="H297" s="67">
        <v>0.625</v>
      </c>
      <c r="I297" s="44">
        <f t="shared" si="78"/>
        <v>0.62847222222222221</v>
      </c>
      <c r="J297" s="45" t="str">
        <f t="shared" si="79"/>
        <v/>
      </c>
      <c r="K297" s="45">
        <f t="shared" si="80"/>
        <v>3.9999999999999858</v>
      </c>
      <c r="L297" s="45">
        <f t="shared" si="81"/>
        <v>4</v>
      </c>
      <c r="M297" s="54">
        <f t="shared" ca="1" si="82"/>
        <v>1317</v>
      </c>
      <c r="N297" s="45">
        <f t="shared" ca="1" si="83"/>
        <v>107.99999999999994</v>
      </c>
      <c r="O297" s="45">
        <f t="shared" si="84"/>
        <v>50</v>
      </c>
      <c r="P297" s="46">
        <f t="shared" si="85"/>
        <v>5.9484036251947776</v>
      </c>
      <c r="Q297" s="45">
        <f t="shared" si="86"/>
        <v>79.999999999999716</v>
      </c>
      <c r="R297" s="45">
        <f t="shared" si="87"/>
        <v>129.99999999999972</v>
      </c>
      <c r="S297" s="46">
        <f t="shared" si="88"/>
        <v>85.948403625194487</v>
      </c>
    </row>
    <row r="298" spans="1:19" x14ac:dyDescent="0.25">
      <c r="A298" s="77">
        <v>35067</v>
      </c>
      <c r="B298" s="71">
        <v>1107</v>
      </c>
      <c r="D298">
        <v>8.9999999999999993E-3</v>
      </c>
      <c r="F298" s="67">
        <v>0.48958333333333331</v>
      </c>
      <c r="H298" s="67">
        <v>0.49583333333333335</v>
      </c>
      <c r="I298" s="44">
        <f t="shared" si="78"/>
        <v>0.49930555555555556</v>
      </c>
      <c r="J298" s="45" t="str">
        <f t="shared" si="79"/>
        <v/>
      </c>
      <c r="K298" s="45">
        <f t="shared" si="80"/>
        <v>9.000000000000048</v>
      </c>
      <c r="L298" s="45">
        <f t="shared" si="81"/>
        <v>1</v>
      </c>
      <c r="M298" s="54">
        <f t="shared" ca="1" si="82"/>
        <v>1107</v>
      </c>
      <c r="N298" s="45">
        <f t="shared" ca="1" si="83"/>
        <v>51.999999999999972</v>
      </c>
      <c r="O298" s="45">
        <f t="shared" si="84"/>
        <v>2.2499999999999999E-2</v>
      </c>
      <c r="P298" s="46">
        <f t="shared" si="85"/>
        <v>4.9418068886990987E-3</v>
      </c>
      <c r="Q298" s="45">
        <f t="shared" si="86"/>
        <v>8.1000000000000419E-2</v>
      </c>
      <c r="R298" s="45">
        <f t="shared" si="87"/>
        <v>0.10350000000000042</v>
      </c>
      <c r="S298" s="46">
        <f t="shared" si="88"/>
        <v>8.5941806888699512E-2</v>
      </c>
    </row>
    <row r="299" spans="1:19" x14ac:dyDescent="0.25">
      <c r="A299" s="77">
        <v>35068</v>
      </c>
      <c r="B299" s="71">
        <v>825</v>
      </c>
      <c r="D299">
        <v>0.01</v>
      </c>
      <c r="F299" s="67">
        <v>0.41250000000000003</v>
      </c>
      <c r="H299" s="67">
        <v>0.41736111111111113</v>
      </c>
      <c r="I299" s="44" t="str">
        <f t="shared" si="78"/>
        <v/>
      </c>
      <c r="J299" s="45">
        <f t="shared" si="79"/>
        <v>11.999999999999957</v>
      </c>
      <c r="K299" s="45">
        <f t="shared" si="80"/>
        <v>6.9999999999999751</v>
      </c>
      <c r="L299" s="45">
        <f t="shared" si="81"/>
        <v>1</v>
      </c>
      <c r="M299" s="54">
        <f t="shared" ca="1" si="82"/>
        <v>825</v>
      </c>
      <c r="N299" s="45" t="str">
        <f t="shared" si="83"/>
        <v/>
      </c>
      <c r="O299" s="45">
        <f t="shared" si="84"/>
        <v>60.059999999999782</v>
      </c>
      <c r="P299" s="46">
        <f t="shared" si="85"/>
        <v>17.354658467472191</v>
      </c>
      <c r="Q299" s="45">
        <f t="shared" si="86"/>
        <v>6.9999999999999757E-2</v>
      </c>
      <c r="R299" s="45">
        <f t="shared" si="87"/>
        <v>60.129999999999782</v>
      </c>
      <c r="S299" s="46">
        <f t="shared" si="88"/>
        <v>17.424658467472192</v>
      </c>
    </row>
    <row r="300" spans="1:19" x14ac:dyDescent="0.25">
      <c r="D300">
        <v>10</v>
      </c>
      <c r="F300" s="67">
        <v>0.42222222222222222</v>
      </c>
      <c r="H300" s="67">
        <v>0.42569444444444443</v>
      </c>
      <c r="I300" s="44" t="str">
        <f t="shared" si="78"/>
        <v/>
      </c>
      <c r="J300" s="45">
        <f t="shared" si="79"/>
        <v>17.000000000000021</v>
      </c>
      <c r="K300" s="45">
        <f t="shared" si="80"/>
        <v>4.9999999999999822</v>
      </c>
      <c r="L300" s="45">
        <f t="shared" si="81"/>
        <v>2</v>
      </c>
      <c r="M300" s="54">
        <f t="shared" ca="1" si="82"/>
        <v>825</v>
      </c>
      <c r="N300" s="45" t="str">
        <f t="shared" si="83"/>
        <v/>
      </c>
      <c r="O300" s="45">
        <f t="shared" si="84"/>
        <v>1785.0000000000023</v>
      </c>
      <c r="P300" s="46">
        <f t="shared" si="85"/>
        <v>1078.2005224375853</v>
      </c>
      <c r="Q300" s="45">
        <f t="shared" si="86"/>
        <v>49.999999999999822</v>
      </c>
      <c r="R300" s="45">
        <f t="shared" si="87"/>
        <v>1835.000000000002</v>
      </c>
      <c r="S300" s="46">
        <f t="shared" si="88"/>
        <v>1128.2005224375851</v>
      </c>
    </row>
    <row r="301" spans="1:19" x14ac:dyDescent="0.25">
      <c r="D301">
        <v>200</v>
      </c>
      <c r="F301" s="67">
        <v>0.42986111111111108</v>
      </c>
      <c r="H301" s="67">
        <v>0.4375</v>
      </c>
      <c r="I301" s="44" t="str">
        <f t="shared" si="78"/>
        <v/>
      </c>
      <c r="J301" s="45">
        <f t="shared" si="79"/>
        <v>132</v>
      </c>
      <c r="K301" s="45">
        <f t="shared" si="80"/>
        <v>11.000000000000041</v>
      </c>
      <c r="L301" s="45">
        <f t="shared" si="81"/>
        <v>3</v>
      </c>
      <c r="M301" s="54">
        <f t="shared" ca="1" si="82"/>
        <v>825</v>
      </c>
      <c r="N301" s="45" t="str">
        <f t="shared" si="83"/>
        <v/>
      </c>
      <c r="O301" s="45">
        <f t="shared" si="84"/>
        <v>13200.66</v>
      </c>
      <c r="P301" s="46">
        <f t="shared" si="85"/>
        <v>2665.621216306366</v>
      </c>
      <c r="Q301" s="45">
        <f t="shared" si="86"/>
        <v>2200.0000000000082</v>
      </c>
      <c r="R301" s="45">
        <f t="shared" si="87"/>
        <v>15400.660000000007</v>
      </c>
      <c r="S301" s="46">
        <f t="shared" si="88"/>
        <v>4865.6212163063738</v>
      </c>
    </row>
    <row r="302" spans="1:19" x14ac:dyDescent="0.25">
      <c r="D302">
        <v>0.01</v>
      </c>
      <c r="F302" s="67">
        <v>0.52708333333333335</v>
      </c>
      <c r="H302" s="67">
        <v>0.52916666666666667</v>
      </c>
      <c r="I302" s="44" t="str">
        <f t="shared" si="78"/>
        <v/>
      </c>
      <c r="J302" s="45">
        <f t="shared" si="79"/>
        <v>13.99999999999995</v>
      </c>
      <c r="K302" s="45">
        <f t="shared" si="80"/>
        <v>2.9999999999999893</v>
      </c>
      <c r="L302" s="45">
        <f t="shared" si="81"/>
        <v>4</v>
      </c>
      <c r="M302" s="54">
        <f t="shared" ca="1" si="82"/>
        <v>825</v>
      </c>
      <c r="N302" s="45" t="str">
        <f t="shared" si="83"/>
        <v/>
      </c>
      <c r="O302" s="45">
        <f t="shared" si="84"/>
        <v>70.069999999999752</v>
      </c>
      <c r="P302" s="46">
        <f t="shared" si="85"/>
        <v>20.247101545384222</v>
      </c>
      <c r="Q302" s="45">
        <f t="shared" si="86"/>
        <v>2.9999999999999895E-2</v>
      </c>
      <c r="R302" s="45">
        <f t="shared" si="87"/>
        <v>70.099999999999753</v>
      </c>
      <c r="S302" s="46">
        <f t="shared" si="88"/>
        <v>20.277101545384223</v>
      </c>
    </row>
    <row r="303" spans="1:19" x14ac:dyDescent="0.25">
      <c r="D303">
        <v>10</v>
      </c>
      <c r="F303" s="67">
        <v>0.53680555555555554</v>
      </c>
      <c r="H303" s="67">
        <v>0.53888888888888886</v>
      </c>
      <c r="I303" s="44" t="str">
        <f t="shared" si="78"/>
        <v/>
      </c>
      <c r="J303" s="45">
        <f t="shared" si="79"/>
        <v>21.000000000000085</v>
      </c>
      <c r="K303" s="45">
        <f t="shared" si="80"/>
        <v>2.9999999999999893</v>
      </c>
      <c r="L303" s="45">
        <f t="shared" si="81"/>
        <v>5</v>
      </c>
      <c r="M303" s="54">
        <f t="shared" ca="1" si="82"/>
        <v>825</v>
      </c>
      <c r="N303" s="45" t="str">
        <f t="shared" si="83"/>
        <v/>
      </c>
      <c r="O303" s="45">
        <f t="shared" si="84"/>
        <v>2205.0000000000091</v>
      </c>
      <c r="P303" s="46">
        <f t="shared" si="85"/>
        <v>1331.8947630111386</v>
      </c>
      <c r="Q303" s="45">
        <f t="shared" si="86"/>
        <v>29.999999999999893</v>
      </c>
      <c r="R303" s="45">
        <f t="shared" si="87"/>
        <v>2235.0000000000091</v>
      </c>
      <c r="S303" s="46">
        <f t="shared" si="88"/>
        <v>1361.8947630111386</v>
      </c>
    </row>
    <row r="304" spans="1:19" x14ac:dyDescent="0.25">
      <c r="D304">
        <v>200</v>
      </c>
      <c r="F304" s="67">
        <v>0.54583333333333328</v>
      </c>
      <c r="H304" s="67">
        <v>0.55347222222222225</v>
      </c>
      <c r="I304" s="44" t="str">
        <f t="shared" si="78"/>
        <v/>
      </c>
      <c r="J304" s="45">
        <f t="shared" si="79"/>
        <v>160.99999999999991</v>
      </c>
      <c r="K304" s="45">
        <f t="shared" si="80"/>
        <v>11.000000000000121</v>
      </c>
      <c r="L304" s="45">
        <f t="shared" si="81"/>
        <v>6</v>
      </c>
      <c r="M304" s="54">
        <f t="shared" ca="1" si="82"/>
        <v>825</v>
      </c>
      <c r="N304" s="45" t="str">
        <f t="shared" si="83"/>
        <v/>
      </c>
      <c r="O304" s="45">
        <f t="shared" si="84"/>
        <v>16100.804999999991</v>
      </c>
      <c r="P304" s="46">
        <f t="shared" si="85"/>
        <v>3251.2501198888235</v>
      </c>
      <c r="Q304" s="45">
        <f t="shared" si="86"/>
        <v>2200.0000000000241</v>
      </c>
      <c r="R304" s="45">
        <f t="shared" si="87"/>
        <v>18300.805000000015</v>
      </c>
      <c r="S304" s="46">
        <f t="shared" si="88"/>
        <v>5451.2501198888476</v>
      </c>
    </row>
    <row r="305" spans="1:19" x14ac:dyDescent="0.25">
      <c r="D305">
        <v>0.01</v>
      </c>
      <c r="F305" s="67">
        <v>0.66180555555555554</v>
      </c>
      <c r="H305" s="67">
        <v>0.66527777777777775</v>
      </c>
      <c r="I305" s="44" t="str">
        <f t="shared" si="78"/>
        <v/>
      </c>
      <c r="J305" s="45">
        <f t="shared" si="79"/>
        <v>17.000000000000099</v>
      </c>
      <c r="K305" s="45">
        <f t="shared" si="80"/>
        <v>4.9999999999999822</v>
      </c>
      <c r="L305" s="45">
        <f t="shared" si="81"/>
        <v>7</v>
      </c>
      <c r="M305" s="54">
        <f t="shared" ca="1" si="82"/>
        <v>825</v>
      </c>
      <c r="N305" s="45" t="str">
        <f t="shared" si="83"/>
        <v/>
      </c>
      <c r="O305" s="45">
        <f t="shared" si="84"/>
        <v>85.085000000000491</v>
      </c>
      <c r="P305" s="46">
        <f t="shared" si="85"/>
        <v>24.585766162252501</v>
      </c>
      <c r="Q305" s="45">
        <f t="shared" si="86"/>
        <v>4.9999999999999822E-2</v>
      </c>
      <c r="R305" s="45">
        <f t="shared" si="87"/>
        <v>85.135000000000488</v>
      </c>
      <c r="S305" s="46">
        <f t="shared" si="88"/>
        <v>24.635766162252501</v>
      </c>
    </row>
    <row r="306" spans="1:19" x14ac:dyDescent="0.25">
      <c r="D306">
        <v>10</v>
      </c>
      <c r="F306" s="67">
        <v>0.67361111111111116</v>
      </c>
      <c r="H306" s="67">
        <v>0.67708333333333337</v>
      </c>
      <c r="I306" s="44" t="str">
        <f t="shared" si="78"/>
        <v/>
      </c>
      <c r="J306" s="45">
        <f t="shared" si="79"/>
        <v>21.999999999999922</v>
      </c>
      <c r="K306" s="45">
        <f t="shared" si="80"/>
        <v>4.9999999999999822</v>
      </c>
      <c r="L306" s="45">
        <f t="shared" si="81"/>
        <v>8</v>
      </c>
      <c r="M306" s="54">
        <f t="shared" ca="1" si="82"/>
        <v>825</v>
      </c>
      <c r="N306" s="45" t="str">
        <f t="shared" si="83"/>
        <v/>
      </c>
      <c r="O306" s="45">
        <f t="shared" si="84"/>
        <v>2199.9999999999923</v>
      </c>
      <c r="P306" s="46">
        <f t="shared" si="85"/>
        <v>1344.9081999768241</v>
      </c>
      <c r="Q306" s="45">
        <f t="shared" si="86"/>
        <v>49.999999999999822</v>
      </c>
      <c r="R306" s="45">
        <f t="shared" si="87"/>
        <v>2249.9999999999923</v>
      </c>
      <c r="S306" s="46">
        <f t="shared" si="88"/>
        <v>1394.9081999768239</v>
      </c>
    </row>
    <row r="307" spans="1:19" x14ac:dyDescent="0.25">
      <c r="D307">
        <v>190</v>
      </c>
      <c r="F307" s="67">
        <v>0.68541666666666667</v>
      </c>
      <c r="H307" s="67">
        <v>0.69236111111111109</v>
      </c>
      <c r="I307" s="44">
        <f t="shared" si="78"/>
        <v>0.6958333333333333</v>
      </c>
      <c r="J307" s="45" t="str">
        <f t="shared" si="79"/>
        <v/>
      </c>
      <c r="K307" s="45">
        <f t="shared" si="80"/>
        <v>9.9999999999999645</v>
      </c>
      <c r="L307" s="45">
        <f t="shared" si="81"/>
        <v>9</v>
      </c>
      <c r="M307" s="54">
        <f t="shared" ca="1" si="82"/>
        <v>825</v>
      </c>
      <c r="N307" s="45">
        <f t="shared" ca="1" si="83"/>
        <v>497</v>
      </c>
      <c r="O307" s="45">
        <f t="shared" si="84"/>
        <v>475</v>
      </c>
      <c r="P307" s="46">
        <f t="shared" si="85"/>
        <v>49.836002378478838</v>
      </c>
      <c r="Q307" s="45">
        <f t="shared" si="86"/>
        <v>1899.9999999999932</v>
      </c>
      <c r="R307" s="45">
        <f t="shared" si="87"/>
        <v>2374.9999999999932</v>
      </c>
      <c r="S307" s="46">
        <f t="shared" si="88"/>
        <v>1949.8360023784721</v>
      </c>
    </row>
    <row r="308" spans="1:19" x14ac:dyDescent="0.25">
      <c r="A308" s="77">
        <v>35080</v>
      </c>
      <c r="B308" s="71">
        <v>1347</v>
      </c>
      <c r="D308">
        <v>0.01</v>
      </c>
      <c r="F308" s="67">
        <v>0.62777777777777777</v>
      </c>
      <c r="H308" s="67">
        <v>0.6333333333333333</v>
      </c>
      <c r="I308" s="44" t="str">
        <f t="shared" si="78"/>
        <v/>
      </c>
      <c r="J308" s="45">
        <f t="shared" si="79"/>
        <v>8.999999999999968</v>
      </c>
      <c r="K308" s="45">
        <f t="shared" si="80"/>
        <v>7.9999999999999716</v>
      </c>
      <c r="L308" s="45">
        <f t="shared" si="81"/>
        <v>1</v>
      </c>
      <c r="M308" s="54">
        <f t="shared" ca="1" si="82"/>
        <v>1347</v>
      </c>
      <c r="N308" s="45" t="str">
        <f t="shared" si="83"/>
        <v/>
      </c>
      <c r="O308" s="45">
        <f t="shared" si="84"/>
        <v>0.11699999999999959</v>
      </c>
      <c r="P308" s="46">
        <f t="shared" si="85"/>
        <v>0.1149018967315867</v>
      </c>
      <c r="Q308" s="45">
        <f t="shared" si="86"/>
        <v>7.9999999999999724E-2</v>
      </c>
      <c r="R308" s="45">
        <f t="shared" si="87"/>
        <v>0.19699999999999931</v>
      </c>
      <c r="S308" s="46">
        <f t="shared" si="88"/>
        <v>0.19490189673158642</v>
      </c>
    </row>
    <row r="309" spans="1:19" x14ac:dyDescent="0.25">
      <c r="D309">
        <v>1.6E-2</v>
      </c>
      <c r="F309" s="67">
        <v>0.63611111111111118</v>
      </c>
      <c r="H309" s="67">
        <v>0.63958333333333328</v>
      </c>
      <c r="I309" s="44" t="str">
        <f t="shared" si="78"/>
        <v/>
      </c>
      <c r="J309" s="45">
        <f t="shared" si="79"/>
        <v>11.000000000000121</v>
      </c>
      <c r="K309" s="45">
        <f t="shared" si="80"/>
        <v>4.9999999999998224</v>
      </c>
      <c r="L309" s="45">
        <f t="shared" si="81"/>
        <v>2</v>
      </c>
      <c r="M309" s="54">
        <f t="shared" ca="1" si="82"/>
        <v>1347</v>
      </c>
      <c r="N309" s="45" t="str">
        <f t="shared" si="83"/>
        <v/>
      </c>
      <c r="O309" s="45">
        <f t="shared" si="84"/>
        <v>0.12100000000000131</v>
      </c>
      <c r="P309" s="46">
        <f t="shared" si="85"/>
        <v>0.11216190978796328</v>
      </c>
      <c r="Q309" s="45">
        <f t="shared" si="86"/>
        <v>7.9999999999997157E-2</v>
      </c>
      <c r="R309" s="45">
        <f t="shared" si="87"/>
        <v>0.20099999999999846</v>
      </c>
      <c r="S309" s="46">
        <f t="shared" si="88"/>
        <v>0.19216190978796044</v>
      </c>
    </row>
    <row r="310" spans="1:19" x14ac:dyDescent="0.25">
      <c r="D310">
        <v>6.0000000000000001E-3</v>
      </c>
      <c r="F310" s="67">
        <v>0.64374999999999993</v>
      </c>
      <c r="H310" s="67">
        <v>0.64722222222222225</v>
      </c>
      <c r="I310" s="44" t="str">
        <f t="shared" si="78"/>
        <v/>
      </c>
      <c r="J310" s="45">
        <f t="shared" si="79"/>
        <v>9.9999999999999645</v>
      </c>
      <c r="K310" s="45">
        <f t="shared" si="80"/>
        <v>5.0000000000001421</v>
      </c>
      <c r="L310" s="45">
        <f t="shared" si="81"/>
        <v>3</v>
      </c>
      <c r="M310" s="54">
        <f t="shared" ca="1" si="82"/>
        <v>1347</v>
      </c>
      <c r="N310" s="45" t="str">
        <f t="shared" si="83"/>
        <v/>
      </c>
      <c r="O310" s="45">
        <f t="shared" si="84"/>
        <v>0.10499999999999962</v>
      </c>
      <c r="P310" s="46">
        <f t="shared" si="85"/>
        <v>9.8232819568026486E-2</v>
      </c>
      <c r="Q310" s="45">
        <f t="shared" si="86"/>
        <v>3.0000000000000852E-2</v>
      </c>
      <c r="R310" s="45">
        <f t="shared" si="87"/>
        <v>0.13500000000000048</v>
      </c>
      <c r="S310" s="46">
        <f t="shared" si="88"/>
        <v>0.12823281956802735</v>
      </c>
    </row>
    <row r="311" spans="1:19" x14ac:dyDescent="0.25">
      <c r="D311">
        <v>1.4999999999999999E-2</v>
      </c>
      <c r="F311" s="67">
        <v>0.65069444444444446</v>
      </c>
      <c r="H311" s="67">
        <v>0.65416666666666667</v>
      </c>
      <c r="I311" s="44" t="str">
        <f t="shared" si="78"/>
        <v/>
      </c>
      <c r="J311" s="45">
        <f t="shared" si="79"/>
        <v>12.999999999999954</v>
      </c>
      <c r="K311" s="45">
        <f t="shared" si="80"/>
        <v>4.9999999999999822</v>
      </c>
      <c r="L311" s="45">
        <f t="shared" si="81"/>
        <v>4</v>
      </c>
      <c r="M311" s="54">
        <f t="shared" ca="1" si="82"/>
        <v>1347</v>
      </c>
      <c r="N311" s="45" t="str">
        <f t="shared" si="83"/>
        <v/>
      </c>
      <c r="O311" s="45">
        <f t="shared" si="84"/>
        <v>0.12349999999999955</v>
      </c>
      <c r="P311" s="46">
        <f t="shared" si="85"/>
        <v>0.10820442778596592</v>
      </c>
      <c r="Q311" s="45">
        <f t="shared" si="86"/>
        <v>7.4999999999999734E-2</v>
      </c>
      <c r="R311" s="45">
        <f t="shared" si="87"/>
        <v>0.19849999999999929</v>
      </c>
      <c r="S311" s="46">
        <f t="shared" si="88"/>
        <v>0.18320442778596566</v>
      </c>
    </row>
    <row r="312" spans="1:19" x14ac:dyDescent="0.25">
      <c r="D312">
        <v>4.0000000000000001E-3</v>
      </c>
      <c r="F312" s="67">
        <v>0.65972222222222221</v>
      </c>
      <c r="H312" s="67">
        <v>0.66319444444444442</v>
      </c>
      <c r="I312" s="44" t="str">
        <f t="shared" si="78"/>
        <v/>
      </c>
      <c r="J312" s="45">
        <f t="shared" si="79"/>
        <v>7.000000000000135</v>
      </c>
      <c r="K312" s="45">
        <f t="shared" si="80"/>
        <v>4.9999999999999822</v>
      </c>
      <c r="L312" s="45">
        <f t="shared" si="81"/>
        <v>5</v>
      </c>
      <c r="M312" s="54">
        <f t="shared" ca="1" si="82"/>
        <v>1347</v>
      </c>
      <c r="N312" s="45" t="str">
        <f t="shared" si="83"/>
        <v/>
      </c>
      <c r="O312" s="45">
        <f t="shared" si="84"/>
        <v>5.6000000000001084E-2</v>
      </c>
      <c r="P312" s="46">
        <f t="shared" si="85"/>
        <v>5.0981129572967319E-2</v>
      </c>
      <c r="Q312" s="45">
        <f t="shared" si="86"/>
        <v>1.9999999999999931E-2</v>
      </c>
      <c r="R312" s="45">
        <f t="shared" si="87"/>
        <v>7.6000000000001011E-2</v>
      </c>
      <c r="S312" s="46">
        <f t="shared" si="88"/>
        <v>7.0981129572967247E-2</v>
      </c>
    </row>
    <row r="313" spans="1:19" x14ac:dyDescent="0.25">
      <c r="D313">
        <v>1.2E-2</v>
      </c>
      <c r="F313" s="67">
        <v>0.66597222222222219</v>
      </c>
      <c r="H313" s="67">
        <v>0.66805555555555562</v>
      </c>
      <c r="I313" s="44">
        <f t="shared" si="78"/>
        <v>0.67152777777777783</v>
      </c>
      <c r="J313" s="45" t="str">
        <f t="shared" si="79"/>
        <v/>
      </c>
      <c r="K313" s="45">
        <f t="shared" si="80"/>
        <v>3.0000000000001492</v>
      </c>
      <c r="L313" s="45">
        <f t="shared" si="81"/>
        <v>6</v>
      </c>
      <c r="M313" s="54">
        <f t="shared" ca="1" si="82"/>
        <v>1347</v>
      </c>
      <c r="N313" s="45">
        <f t="shared" ca="1" si="83"/>
        <v>140.00000000000014</v>
      </c>
      <c r="O313" s="45">
        <f t="shared" si="84"/>
        <v>0.03</v>
      </c>
      <c r="P313" s="46">
        <f t="shared" si="85"/>
        <v>6.3874403117394323E-3</v>
      </c>
      <c r="Q313" s="45">
        <f t="shared" si="86"/>
        <v>3.6000000000001794E-2</v>
      </c>
      <c r="R313" s="45">
        <f t="shared" si="87"/>
        <v>6.6000000000001793E-2</v>
      </c>
      <c r="S313" s="46">
        <f t="shared" si="88"/>
        <v>4.2387440311741229E-2</v>
      </c>
    </row>
    <row r="314" spans="1:19" x14ac:dyDescent="0.25">
      <c r="A314" s="77">
        <v>35081</v>
      </c>
      <c r="B314" s="71">
        <v>953</v>
      </c>
      <c r="D314">
        <v>0.01</v>
      </c>
      <c r="F314" s="67">
        <v>0.43958333333333338</v>
      </c>
      <c r="H314" s="67">
        <v>0.44097222222222227</v>
      </c>
      <c r="I314" s="44" t="str">
        <f t="shared" si="78"/>
        <v/>
      </c>
      <c r="J314" s="45">
        <f t="shared" si="79"/>
        <v>69.999999999999915</v>
      </c>
      <c r="K314" s="45">
        <f t="shared" si="80"/>
        <v>1.9999999999999929</v>
      </c>
      <c r="L314" s="45">
        <f t="shared" si="81"/>
        <v>1</v>
      </c>
      <c r="M314" s="54">
        <f t="shared" ca="1" si="82"/>
        <v>953</v>
      </c>
      <c r="N314" s="45" t="str">
        <f t="shared" si="83"/>
        <v/>
      </c>
      <c r="O314" s="45">
        <f t="shared" si="84"/>
        <v>1400.3499999999983</v>
      </c>
      <c r="P314" s="46">
        <f t="shared" si="85"/>
        <v>337.51109077632896</v>
      </c>
      <c r="Q314" s="45">
        <f t="shared" si="86"/>
        <v>1.9999999999999931E-2</v>
      </c>
      <c r="R314" s="45">
        <f t="shared" si="87"/>
        <v>1400.3699999999983</v>
      </c>
      <c r="S314" s="46">
        <f t="shared" si="88"/>
        <v>337.53109077632894</v>
      </c>
    </row>
    <row r="315" spans="1:19" x14ac:dyDescent="0.25">
      <c r="D315">
        <v>40</v>
      </c>
      <c r="F315" s="67">
        <v>0.44791666666666669</v>
      </c>
      <c r="H315" s="67">
        <v>0.48958333333333331</v>
      </c>
      <c r="I315" s="44">
        <f t="shared" si="78"/>
        <v>0.49305555555555552</v>
      </c>
      <c r="J315" s="45" t="str">
        <f t="shared" si="79"/>
        <v/>
      </c>
      <c r="K315" s="45">
        <f t="shared" si="80"/>
        <v>59.999999999999943</v>
      </c>
      <c r="L315" s="45">
        <f t="shared" si="81"/>
        <v>2</v>
      </c>
      <c r="M315" s="54">
        <f t="shared" ca="1" si="82"/>
        <v>953</v>
      </c>
      <c r="N315" s="45">
        <f t="shared" ca="1" si="83"/>
        <v>116.99999999999999</v>
      </c>
      <c r="O315" s="45">
        <f t="shared" si="84"/>
        <v>100</v>
      </c>
      <c r="P315" s="46">
        <f t="shared" si="85"/>
        <v>11.425711806824168</v>
      </c>
      <c r="Q315" s="45">
        <f t="shared" si="86"/>
        <v>2399.9999999999977</v>
      </c>
      <c r="R315" s="45">
        <f t="shared" si="87"/>
        <v>2499.9999999999977</v>
      </c>
      <c r="S315" s="46">
        <f t="shared" si="88"/>
        <v>2411.4257118068217</v>
      </c>
    </row>
    <row r="316" spans="1:19" x14ac:dyDescent="0.25">
      <c r="A316" s="77">
        <v>35083</v>
      </c>
      <c r="B316" s="71">
        <v>939</v>
      </c>
      <c r="D316">
        <v>0.01</v>
      </c>
      <c r="F316" s="67">
        <v>0.48333333333333334</v>
      </c>
      <c r="H316" s="67">
        <v>0.48888888888888887</v>
      </c>
      <c r="I316" s="44" t="str">
        <f t="shared" si="78"/>
        <v/>
      </c>
      <c r="J316" s="45">
        <f t="shared" si="79"/>
        <v>8.0000000000000515</v>
      </c>
      <c r="K316" s="45">
        <f t="shared" si="80"/>
        <v>7.9999999999999716</v>
      </c>
      <c r="L316" s="45">
        <f t="shared" si="81"/>
        <v>1</v>
      </c>
      <c r="M316" s="54">
        <f t="shared" ca="1" si="82"/>
        <v>939</v>
      </c>
      <c r="N316" s="45" t="str">
        <f t="shared" si="83"/>
        <v/>
      </c>
      <c r="O316" s="45">
        <f t="shared" si="84"/>
        <v>7.2000000000000466E-2</v>
      </c>
      <c r="P316" s="46">
        <f t="shared" si="85"/>
        <v>7.1710755130370868E-2</v>
      </c>
      <c r="Q316" s="45">
        <f t="shared" si="86"/>
        <v>7.9999999999999724E-2</v>
      </c>
      <c r="R316" s="45">
        <f t="shared" si="87"/>
        <v>0.15200000000000019</v>
      </c>
      <c r="S316" s="46">
        <f t="shared" si="88"/>
        <v>0.15171075513037058</v>
      </c>
    </row>
    <row r="317" spans="1:19" x14ac:dyDescent="0.25">
      <c r="D317">
        <v>8.0000000000000002E-3</v>
      </c>
      <c r="F317" s="67">
        <v>0.49305555555555558</v>
      </c>
      <c r="H317" s="67">
        <v>0.49444444444444446</v>
      </c>
      <c r="I317" s="44">
        <f t="shared" si="78"/>
        <v>0.49791666666666667</v>
      </c>
      <c r="J317" s="45" t="str">
        <f t="shared" si="79"/>
        <v/>
      </c>
      <c r="K317" s="45">
        <f t="shared" si="80"/>
        <v>1.9999999999999929</v>
      </c>
      <c r="L317" s="45">
        <f t="shared" si="81"/>
        <v>2</v>
      </c>
      <c r="M317" s="54">
        <f t="shared" ca="1" si="82"/>
        <v>939</v>
      </c>
      <c r="N317" s="45">
        <f t="shared" ca="1" si="83"/>
        <v>138</v>
      </c>
      <c r="O317" s="45">
        <f t="shared" si="84"/>
        <v>0.02</v>
      </c>
      <c r="P317" s="46">
        <f t="shared" si="85"/>
        <v>4.4502248902978277E-3</v>
      </c>
      <c r="Q317" s="45">
        <f t="shared" si="86"/>
        <v>1.5999999999999945E-2</v>
      </c>
      <c r="R317" s="45">
        <f t="shared" si="87"/>
        <v>3.5999999999999949E-2</v>
      </c>
      <c r="S317" s="46">
        <f t="shared" si="88"/>
        <v>2.0450224890297772E-2</v>
      </c>
    </row>
    <row r="318" spans="1:19" x14ac:dyDescent="0.25">
      <c r="A318" s="77">
        <v>35086</v>
      </c>
      <c r="B318" s="71">
        <v>937</v>
      </c>
      <c r="D318">
        <v>0.01</v>
      </c>
      <c r="F318" s="67">
        <v>0.43055555555555558</v>
      </c>
      <c r="H318" s="67">
        <v>0.43194444444444446</v>
      </c>
      <c r="I318" s="44" t="str">
        <f t="shared" si="78"/>
        <v/>
      </c>
      <c r="J318" s="45">
        <f t="shared" si="79"/>
        <v>23</v>
      </c>
      <c r="K318" s="45">
        <f t="shared" si="80"/>
        <v>1.9999999999999929</v>
      </c>
      <c r="L318" s="45">
        <f t="shared" si="81"/>
        <v>1</v>
      </c>
      <c r="M318" s="54">
        <f t="shared" ca="1" si="82"/>
        <v>937</v>
      </c>
      <c r="N318" s="45" t="str">
        <f t="shared" si="83"/>
        <v/>
      </c>
      <c r="O318" s="45">
        <f t="shared" si="84"/>
        <v>23.114999999999998</v>
      </c>
      <c r="P318" s="46">
        <f t="shared" si="85"/>
        <v>8.6387538432108411</v>
      </c>
      <c r="Q318" s="45">
        <f t="shared" si="86"/>
        <v>1.9999999999999931E-2</v>
      </c>
      <c r="R318" s="45">
        <f t="shared" si="87"/>
        <v>23.134999999999998</v>
      </c>
      <c r="S318" s="46">
        <f t="shared" si="88"/>
        <v>8.6587538432108406</v>
      </c>
    </row>
    <row r="319" spans="1:19" x14ac:dyDescent="0.25">
      <c r="D319">
        <v>2</v>
      </c>
      <c r="F319" s="67">
        <v>0.43958333333333338</v>
      </c>
      <c r="H319" s="67">
        <v>0.44791666666666669</v>
      </c>
      <c r="I319" s="44" t="str">
        <f t="shared" si="78"/>
        <v/>
      </c>
      <c r="J319" s="45">
        <f t="shared" si="79"/>
        <v>77.999999999999957</v>
      </c>
      <c r="K319" s="45">
        <f t="shared" si="80"/>
        <v>11.999999999999957</v>
      </c>
      <c r="L319" s="45">
        <f t="shared" si="81"/>
        <v>2</v>
      </c>
      <c r="M319" s="54">
        <f t="shared" ca="1" si="82"/>
        <v>937</v>
      </c>
      <c r="N319" s="45" t="str">
        <f t="shared" si="83"/>
        <v/>
      </c>
      <c r="O319" s="45">
        <f t="shared" si="84"/>
        <v>857.99999999999955</v>
      </c>
      <c r="P319" s="46">
        <f t="shared" si="85"/>
        <v>609.74957175702593</v>
      </c>
      <c r="Q319" s="45">
        <f t="shared" si="86"/>
        <v>23.999999999999915</v>
      </c>
      <c r="R319" s="45">
        <f t="shared" si="87"/>
        <v>881.99999999999943</v>
      </c>
      <c r="S319" s="46">
        <f t="shared" si="88"/>
        <v>633.74957175702582</v>
      </c>
    </row>
    <row r="320" spans="1:19" x14ac:dyDescent="0.25">
      <c r="D320">
        <v>20</v>
      </c>
      <c r="F320" s="67">
        <v>0.45277777777777778</v>
      </c>
      <c r="H320" s="67">
        <v>0.50208333333333333</v>
      </c>
      <c r="I320" s="44" t="str">
        <f t="shared" si="78"/>
        <v/>
      </c>
      <c r="J320" s="45">
        <f t="shared" si="79"/>
        <v>21.000000000000085</v>
      </c>
      <c r="K320" s="45">
        <f t="shared" si="80"/>
        <v>70.999999999999986</v>
      </c>
      <c r="L320" s="45">
        <f t="shared" si="81"/>
        <v>3</v>
      </c>
      <c r="M320" s="54">
        <f t="shared" ca="1" si="82"/>
        <v>937</v>
      </c>
      <c r="N320" s="45" t="str">
        <f t="shared" si="83"/>
        <v/>
      </c>
      <c r="O320" s="45">
        <f t="shared" si="84"/>
        <v>2310.0000000000095</v>
      </c>
      <c r="P320" s="46">
        <f t="shared" si="85"/>
        <v>1641.6331736771483</v>
      </c>
      <c r="Q320" s="45">
        <f t="shared" si="86"/>
        <v>1419.9999999999998</v>
      </c>
      <c r="R320" s="45">
        <f t="shared" si="87"/>
        <v>3730.0000000000091</v>
      </c>
      <c r="S320" s="46">
        <f t="shared" si="88"/>
        <v>3061.6331736771481</v>
      </c>
    </row>
    <row r="321" spans="1:19" x14ac:dyDescent="0.25">
      <c r="D321">
        <v>200</v>
      </c>
      <c r="F321" s="67">
        <v>0.50694444444444442</v>
      </c>
      <c r="H321" s="67">
        <v>0.51666666666666672</v>
      </c>
      <c r="I321" s="44">
        <f t="shared" si="78"/>
        <v>0.52013888888888893</v>
      </c>
      <c r="J321" s="45" t="str">
        <f t="shared" si="79"/>
        <v/>
      </c>
      <c r="K321" s="45">
        <f t="shared" si="80"/>
        <v>14.00000000000011</v>
      </c>
      <c r="L321" s="45">
        <f t="shared" si="81"/>
        <v>4</v>
      </c>
      <c r="M321" s="54">
        <f t="shared" ca="1" si="82"/>
        <v>937</v>
      </c>
      <c r="N321" s="45">
        <f t="shared" ca="1" si="83"/>
        <v>172.00000000000003</v>
      </c>
      <c r="O321" s="45">
        <f t="shared" si="84"/>
        <v>500</v>
      </c>
      <c r="P321" s="46">
        <f t="shared" si="85"/>
        <v>52.318172546220183</v>
      </c>
      <c r="Q321" s="45">
        <f t="shared" si="86"/>
        <v>2800.0000000000218</v>
      </c>
      <c r="R321" s="45">
        <f t="shared" si="87"/>
        <v>3300.0000000000218</v>
      </c>
      <c r="S321" s="46">
        <f t="shared" si="88"/>
        <v>2852.3181725462418</v>
      </c>
    </row>
    <row r="322" spans="1:19" x14ac:dyDescent="0.25">
      <c r="A322" s="77">
        <v>35087</v>
      </c>
      <c r="B322" s="71">
        <v>1236</v>
      </c>
      <c r="D322">
        <v>0.01</v>
      </c>
      <c r="F322" s="67">
        <v>0.57152777777777775</v>
      </c>
      <c r="H322" s="67">
        <v>0.57500000000000007</v>
      </c>
      <c r="I322" s="44" t="str">
        <f t="shared" si="78"/>
        <v/>
      </c>
      <c r="J322" s="45">
        <f t="shared" si="79"/>
        <v>6.9999999999998153</v>
      </c>
      <c r="K322" s="45">
        <f t="shared" si="80"/>
        <v>5.0000000000001421</v>
      </c>
      <c r="L322" s="45">
        <f t="shared" si="81"/>
        <v>1</v>
      </c>
      <c r="M322" s="54">
        <f t="shared" ca="1" si="82"/>
        <v>1236</v>
      </c>
      <c r="N322" s="45" t="str">
        <f t="shared" si="83"/>
        <v/>
      </c>
      <c r="O322" s="45">
        <f t="shared" si="84"/>
        <v>9.0999999999997611E-2</v>
      </c>
      <c r="P322" s="46">
        <f t="shared" si="85"/>
        <v>8.9368141902343157E-2</v>
      </c>
      <c r="Q322" s="45">
        <f t="shared" si="86"/>
        <v>5.0000000000001425E-2</v>
      </c>
      <c r="R322" s="45">
        <f t="shared" si="87"/>
        <v>0.14099999999999904</v>
      </c>
      <c r="S322" s="46">
        <f t="shared" si="88"/>
        <v>0.13936814190234459</v>
      </c>
    </row>
    <row r="323" spans="1:19" x14ac:dyDescent="0.25">
      <c r="D323">
        <v>1.6E-2</v>
      </c>
      <c r="F323" s="67">
        <v>0.57777777777777783</v>
      </c>
      <c r="H323" s="67">
        <v>0.57986111111111105</v>
      </c>
      <c r="I323" s="44" t="str">
        <f t="shared" si="78"/>
        <v/>
      </c>
      <c r="J323" s="45">
        <f t="shared" si="79"/>
        <v>8.0000000000001315</v>
      </c>
      <c r="K323" s="45">
        <f t="shared" si="80"/>
        <v>2.9999999999998295</v>
      </c>
      <c r="L323" s="45">
        <f t="shared" si="81"/>
        <v>2</v>
      </c>
      <c r="M323" s="54">
        <f t="shared" ca="1" si="82"/>
        <v>1236</v>
      </c>
      <c r="N323" s="45" t="str">
        <f t="shared" si="83"/>
        <v/>
      </c>
      <c r="O323" s="45">
        <f t="shared" si="84"/>
        <v>8.000000000000132E-2</v>
      </c>
      <c r="P323" s="46">
        <f t="shared" si="85"/>
        <v>6.9258727926453018E-2</v>
      </c>
      <c r="Q323" s="45">
        <f t="shared" si="86"/>
        <v>4.7999999999997274E-2</v>
      </c>
      <c r="R323" s="45">
        <f t="shared" si="87"/>
        <v>0.12799999999999859</v>
      </c>
      <c r="S323" s="46">
        <f t="shared" si="88"/>
        <v>0.11725872792645028</v>
      </c>
    </row>
    <row r="324" spans="1:19" x14ac:dyDescent="0.25">
      <c r="D324">
        <v>4.0000000000000001E-3</v>
      </c>
      <c r="F324" s="67">
        <v>0.58402777777777781</v>
      </c>
      <c r="H324" s="67">
        <v>0.5854166666666667</v>
      </c>
      <c r="I324" s="44" t="str">
        <f t="shared" si="78"/>
        <v/>
      </c>
      <c r="J324" s="45">
        <f t="shared" si="79"/>
        <v>12.999999999999954</v>
      </c>
      <c r="K324" s="45">
        <f t="shared" si="80"/>
        <v>1.9999999999999929</v>
      </c>
      <c r="L324" s="45">
        <f t="shared" si="81"/>
        <v>3</v>
      </c>
      <c r="M324" s="54">
        <f t="shared" ca="1" si="82"/>
        <v>1236</v>
      </c>
      <c r="N324" s="45" t="str">
        <f t="shared" si="83"/>
        <v/>
      </c>
      <c r="O324" s="45">
        <f t="shared" si="84"/>
        <v>0.10399999999999963</v>
      </c>
      <c r="P324" s="46">
        <f t="shared" si="85"/>
        <v>9.4679240635508574E-2</v>
      </c>
      <c r="Q324" s="45">
        <f t="shared" si="86"/>
        <v>7.9999999999999724E-3</v>
      </c>
      <c r="R324" s="45">
        <f t="shared" si="87"/>
        <v>0.1119999999999996</v>
      </c>
      <c r="S324" s="46">
        <f t="shared" si="88"/>
        <v>0.10267924063550854</v>
      </c>
    </row>
    <row r="325" spans="1:19" x14ac:dyDescent="0.25">
      <c r="D325">
        <v>1.2E-2</v>
      </c>
      <c r="F325" s="67">
        <v>0.59166666666666667</v>
      </c>
      <c r="H325" s="67">
        <v>0.59444444444444444</v>
      </c>
      <c r="I325" s="44" t="str">
        <f t="shared" si="78"/>
        <v/>
      </c>
      <c r="J325" s="45">
        <f t="shared" si="79"/>
        <v>7.9999999999999716</v>
      </c>
      <c r="K325" s="45">
        <f t="shared" si="80"/>
        <v>3.9999999999999858</v>
      </c>
      <c r="L325" s="45">
        <f t="shared" si="81"/>
        <v>4</v>
      </c>
      <c r="M325" s="54">
        <f t="shared" ca="1" si="82"/>
        <v>1236</v>
      </c>
      <c r="N325" s="45" t="str">
        <f t="shared" si="83"/>
        <v/>
      </c>
      <c r="O325" s="45">
        <f t="shared" si="84"/>
        <v>7.5999999999999734E-2</v>
      </c>
      <c r="P325" s="46">
        <f t="shared" si="85"/>
        <v>7.4220180119726128E-2</v>
      </c>
      <c r="Q325" s="45">
        <f t="shared" si="86"/>
        <v>4.7999999999999828E-2</v>
      </c>
      <c r="R325" s="45">
        <f t="shared" si="87"/>
        <v>0.12399999999999956</v>
      </c>
      <c r="S325" s="46">
        <f t="shared" si="88"/>
        <v>0.12222018011972596</v>
      </c>
    </row>
    <row r="326" spans="1:19" x14ac:dyDescent="0.25">
      <c r="D326">
        <v>7.0000000000000001E-3</v>
      </c>
      <c r="F326" s="67">
        <v>0.59791666666666665</v>
      </c>
      <c r="H326" s="67">
        <v>0.6</v>
      </c>
      <c r="I326" s="44" t="str">
        <f t="shared" si="78"/>
        <v/>
      </c>
      <c r="J326" s="45">
        <f t="shared" si="79"/>
        <v>28.00000000000006</v>
      </c>
      <c r="K326" s="45">
        <f t="shared" si="80"/>
        <v>2.9999999999999893</v>
      </c>
      <c r="L326" s="45">
        <f t="shared" si="81"/>
        <v>5</v>
      </c>
      <c r="M326" s="54">
        <f t="shared" ca="1" si="82"/>
        <v>1236</v>
      </c>
      <c r="N326" s="45" t="str">
        <f t="shared" si="83"/>
        <v/>
      </c>
      <c r="O326" s="45">
        <f t="shared" si="84"/>
        <v>0.26600000000000057</v>
      </c>
      <c r="P326" s="46">
        <f t="shared" si="85"/>
        <v>0.25977063041904291</v>
      </c>
      <c r="Q326" s="45">
        <f t="shared" si="86"/>
        <v>2.0999999999999925E-2</v>
      </c>
      <c r="R326" s="45">
        <f t="shared" si="87"/>
        <v>0.28700000000000048</v>
      </c>
      <c r="S326" s="46">
        <f t="shared" si="88"/>
        <v>0.28077063041904282</v>
      </c>
    </row>
    <row r="327" spans="1:19" x14ac:dyDescent="0.25">
      <c r="D327">
        <v>1.2E-2</v>
      </c>
      <c r="F327" s="67">
        <v>0.6166666666666667</v>
      </c>
      <c r="H327" s="67">
        <v>0.61944444444444446</v>
      </c>
      <c r="I327" s="44" t="str">
        <f t="shared" si="78"/>
        <v/>
      </c>
      <c r="J327" s="45">
        <f t="shared" si="79"/>
        <v>8.999999999999968</v>
      </c>
      <c r="K327" s="45">
        <f t="shared" si="80"/>
        <v>3.9999999999999858</v>
      </c>
      <c r="L327" s="45">
        <f t="shared" si="81"/>
        <v>6</v>
      </c>
      <c r="M327" s="54">
        <f t="shared" ca="1" si="82"/>
        <v>1236</v>
      </c>
      <c r="N327" s="45" t="str">
        <f t="shared" si="83"/>
        <v/>
      </c>
      <c r="O327" s="45">
        <f t="shared" si="84"/>
        <v>8.9999999999999677E-2</v>
      </c>
      <c r="P327" s="46">
        <f t="shared" si="85"/>
        <v>8.8796048611895106E-2</v>
      </c>
      <c r="Q327" s="45">
        <f t="shared" si="86"/>
        <v>4.7999999999999828E-2</v>
      </c>
      <c r="R327" s="45">
        <f t="shared" si="87"/>
        <v>0.13799999999999951</v>
      </c>
      <c r="S327" s="46">
        <f t="shared" si="88"/>
        <v>0.13679604861189493</v>
      </c>
    </row>
    <row r="328" spans="1:19" x14ac:dyDescent="0.25">
      <c r="D328">
        <v>8.0000000000000002E-3</v>
      </c>
      <c r="F328" s="67">
        <v>0.62083333333333335</v>
      </c>
      <c r="H328" s="67">
        <v>0.62569444444444444</v>
      </c>
      <c r="I328" s="44" t="str">
        <f t="shared" si="78"/>
        <v/>
      </c>
      <c r="J328" s="45">
        <f t="shared" si="79"/>
        <v>8.999999999999968</v>
      </c>
      <c r="K328" s="45">
        <f t="shared" si="80"/>
        <v>6.9999999999999751</v>
      </c>
      <c r="L328" s="45">
        <f t="shared" si="81"/>
        <v>7</v>
      </c>
      <c r="M328" s="54">
        <f t="shared" ca="1" si="82"/>
        <v>1236</v>
      </c>
      <c r="N328" s="45" t="str">
        <f t="shared" si="83"/>
        <v/>
      </c>
      <c r="O328" s="45">
        <f t="shared" si="84"/>
        <v>0.11699999999999958</v>
      </c>
      <c r="P328" s="46">
        <f t="shared" si="85"/>
        <v>0.11099315990777332</v>
      </c>
      <c r="Q328" s="45">
        <f t="shared" si="86"/>
        <v>5.59999999999998E-2</v>
      </c>
      <c r="R328" s="45">
        <f t="shared" si="87"/>
        <v>0.17299999999999938</v>
      </c>
      <c r="S328" s="46">
        <f t="shared" si="88"/>
        <v>0.16699315990777314</v>
      </c>
    </row>
    <row r="329" spans="1:19" x14ac:dyDescent="0.25">
      <c r="D329">
        <v>1.7999999999999999E-2</v>
      </c>
      <c r="F329" s="67">
        <v>0.62916666666666665</v>
      </c>
      <c r="H329" s="67">
        <v>0.63194444444444442</v>
      </c>
      <c r="I329" s="44" t="str">
        <f t="shared" si="78"/>
        <v/>
      </c>
      <c r="J329" s="45">
        <f t="shared" si="79"/>
        <v>8.999999999999968</v>
      </c>
      <c r="K329" s="45">
        <f t="shared" si="80"/>
        <v>3.9999999999999858</v>
      </c>
      <c r="L329" s="45">
        <f t="shared" si="81"/>
        <v>8</v>
      </c>
      <c r="M329" s="54">
        <f t="shared" ca="1" si="82"/>
        <v>1236</v>
      </c>
      <c r="N329" s="45" t="str">
        <f t="shared" si="83"/>
        <v/>
      </c>
      <c r="O329" s="45">
        <f t="shared" si="84"/>
        <v>0.10349999999999963</v>
      </c>
      <c r="P329" s="46">
        <f t="shared" si="85"/>
        <v>9.13499114071777E-2</v>
      </c>
      <c r="Q329" s="45">
        <f t="shared" si="86"/>
        <v>7.1999999999999745E-2</v>
      </c>
      <c r="R329" s="45">
        <f t="shared" si="87"/>
        <v>0.17549999999999938</v>
      </c>
      <c r="S329" s="46">
        <f t="shared" si="88"/>
        <v>0.16334991140717744</v>
      </c>
    </row>
    <row r="330" spans="1:19" x14ac:dyDescent="0.25">
      <c r="D330">
        <v>5.0000000000000001E-3</v>
      </c>
      <c r="F330" s="67">
        <v>0.63541666666666663</v>
      </c>
      <c r="H330" s="67">
        <v>0.6381944444444444</v>
      </c>
      <c r="I330" s="44" t="str">
        <f t="shared" si="78"/>
        <v/>
      </c>
      <c r="J330" s="45">
        <f t="shared" si="79"/>
        <v>7.000000000000135</v>
      </c>
      <c r="K330" s="45">
        <f t="shared" si="80"/>
        <v>3.9999999999999858</v>
      </c>
      <c r="L330" s="45">
        <f t="shared" si="81"/>
        <v>9</v>
      </c>
      <c r="M330" s="54">
        <f t="shared" ca="1" si="82"/>
        <v>1236</v>
      </c>
      <c r="N330" s="45" t="str">
        <f t="shared" si="83"/>
        <v/>
      </c>
      <c r="O330" s="45">
        <f t="shared" si="84"/>
        <v>0.19250000000000372</v>
      </c>
      <c r="P330" s="46">
        <f t="shared" si="85"/>
        <v>0.13681345574242035</v>
      </c>
      <c r="Q330" s="45">
        <f t="shared" si="86"/>
        <v>1.9999999999999931E-2</v>
      </c>
      <c r="R330" s="45">
        <f t="shared" si="87"/>
        <v>0.21250000000000366</v>
      </c>
      <c r="S330" s="46">
        <f t="shared" si="88"/>
        <v>0.15681345574242028</v>
      </c>
    </row>
    <row r="331" spans="1:19" x14ac:dyDescent="0.25">
      <c r="D331">
        <v>0.05</v>
      </c>
      <c r="F331" s="67">
        <v>0.64166666666666672</v>
      </c>
      <c r="H331" s="67">
        <v>0.6430555555555556</v>
      </c>
      <c r="I331" s="44" t="str">
        <f t="shared" si="78"/>
        <v/>
      </c>
      <c r="J331" s="45">
        <f t="shared" si="79"/>
        <v>6.9999999999999751</v>
      </c>
      <c r="K331" s="45">
        <f t="shared" si="80"/>
        <v>1.9999999999999929</v>
      </c>
      <c r="L331" s="45">
        <f t="shared" si="81"/>
        <v>10</v>
      </c>
      <c r="M331" s="54">
        <f t="shared" ca="1" si="82"/>
        <v>1236</v>
      </c>
      <c r="N331" s="45" t="str">
        <f t="shared" si="83"/>
        <v/>
      </c>
      <c r="O331" s="45">
        <f t="shared" si="84"/>
        <v>0.26249999999999912</v>
      </c>
      <c r="P331" s="46">
        <f t="shared" si="85"/>
        <v>0.25247891693865243</v>
      </c>
      <c r="Q331" s="45">
        <f t="shared" si="86"/>
        <v>9.9999999999999645E-2</v>
      </c>
      <c r="R331" s="45">
        <f t="shared" si="87"/>
        <v>0.36249999999999877</v>
      </c>
      <c r="S331" s="46">
        <f t="shared" si="88"/>
        <v>0.35247891693865208</v>
      </c>
    </row>
    <row r="332" spans="1:19" x14ac:dyDescent="0.25">
      <c r="D332">
        <v>2.5000000000000001E-2</v>
      </c>
      <c r="F332" s="67">
        <v>0.64652777777777781</v>
      </c>
      <c r="H332" s="67">
        <v>0.6479166666666667</v>
      </c>
      <c r="I332" s="44">
        <f t="shared" si="78"/>
        <v>0.65138888888888891</v>
      </c>
      <c r="J332" s="45" t="str">
        <f t="shared" si="79"/>
        <v/>
      </c>
      <c r="K332" s="45">
        <f t="shared" si="80"/>
        <v>1.9999999999999929</v>
      </c>
      <c r="L332" s="45">
        <f t="shared" si="81"/>
        <v>11</v>
      </c>
      <c r="M332" s="54">
        <f t="shared" ca="1" si="82"/>
        <v>1236</v>
      </c>
      <c r="N332" s="45">
        <f t="shared" ca="1" si="83"/>
        <v>182</v>
      </c>
      <c r="O332" s="45">
        <f t="shared" si="84"/>
        <v>6.25E-2</v>
      </c>
      <c r="P332" s="46">
        <f t="shared" si="85"/>
        <v>1.2343209606168087E-2</v>
      </c>
      <c r="Q332" s="45">
        <f t="shared" si="86"/>
        <v>4.9999999999999822E-2</v>
      </c>
      <c r="R332" s="45">
        <f t="shared" si="87"/>
        <v>0.11249999999999982</v>
      </c>
      <c r="S332" s="46">
        <f t="shared" si="88"/>
        <v>6.2343209606167911E-2</v>
      </c>
    </row>
    <row r="333" spans="1:19" x14ac:dyDescent="0.25">
      <c r="A333" s="77">
        <v>35088</v>
      </c>
      <c r="B333" s="71">
        <v>839</v>
      </c>
      <c r="D333">
        <v>0.01</v>
      </c>
      <c r="F333" s="67">
        <v>0.39305555555555555</v>
      </c>
      <c r="H333" s="67">
        <v>0.39583333333333331</v>
      </c>
      <c r="I333" s="44" t="str">
        <f t="shared" si="78"/>
        <v/>
      </c>
      <c r="J333" s="45">
        <f t="shared" si="79"/>
        <v>52.000000000000057</v>
      </c>
      <c r="K333" s="45">
        <f t="shared" si="80"/>
        <v>3.9999999999999858</v>
      </c>
      <c r="L333" s="45">
        <f t="shared" si="81"/>
        <v>1</v>
      </c>
      <c r="M333" s="54">
        <f t="shared" ca="1" si="82"/>
        <v>839</v>
      </c>
      <c r="N333" s="45" t="str">
        <f t="shared" si="83"/>
        <v/>
      </c>
      <c r="O333" s="45">
        <f t="shared" si="84"/>
        <v>2.860000000000003</v>
      </c>
      <c r="P333" s="46">
        <f t="shared" si="85"/>
        <v>2.0325776172898564</v>
      </c>
      <c r="Q333" s="45">
        <f t="shared" si="86"/>
        <v>3.9999999999999862E-2</v>
      </c>
      <c r="R333" s="45">
        <f t="shared" si="87"/>
        <v>2.900000000000003</v>
      </c>
      <c r="S333" s="46">
        <f t="shared" si="88"/>
        <v>2.0725776172898565</v>
      </c>
    </row>
    <row r="334" spans="1:19" x14ac:dyDescent="0.25">
      <c r="D334">
        <v>0.1</v>
      </c>
      <c r="F334" s="67">
        <v>0.39999999999999997</v>
      </c>
      <c r="H334" s="67">
        <v>0.43194444444444446</v>
      </c>
      <c r="I334" s="44" t="str">
        <f t="shared" si="78"/>
        <v/>
      </c>
      <c r="J334" s="45">
        <f t="shared" si="79"/>
        <v>21.999999999999922</v>
      </c>
      <c r="K334" s="45">
        <f t="shared" si="80"/>
        <v>46.000000000000078</v>
      </c>
      <c r="L334" s="45">
        <f t="shared" si="81"/>
        <v>2</v>
      </c>
      <c r="M334" s="54">
        <f t="shared" ca="1" si="82"/>
        <v>839</v>
      </c>
      <c r="N334" s="45" t="str">
        <f t="shared" si="83"/>
        <v/>
      </c>
      <c r="O334" s="45">
        <f t="shared" si="84"/>
        <v>441.09999999999843</v>
      </c>
      <c r="P334" s="46">
        <f t="shared" si="85"/>
        <v>146.50866320160279</v>
      </c>
      <c r="Q334" s="45">
        <f t="shared" si="86"/>
        <v>4.6000000000000076</v>
      </c>
      <c r="R334" s="45">
        <f t="shared" si="87"/>
        <v>445.69999999999845</v>
      </c>
      <c r="S334" s="46">
        <f t="shared" si="88"/>
        <v>151.10866320160278</v>
      </c>
    </row>
    <row r="335" spans="1:19" x14ac:dyDescent="0.25">
      <c r="D335">
        <v>40</v>
      </c>
      <c r="F335" s="67">
        <v>0.43888888888888888</v>
      </c>
      <c r="H335" s="67">
        <v>0.44722222222222219</v>
      </c>
      <c r="I335" s="44">
        <f t="shared" si="78"/>
        <v>0.4506944444444444</v>
      </c>
      <c r="J335" s="45" t="str">
        <f t="shared" si="79"/>
        <v/>
      </c>
      <c r="K335" s="45">
        <f t="shared" si="80"/>
        <v>11.999999999999957</v>
      </c>
      <c r="L335" s="45">
        <f t="shared" si="81"/>
        <v>3</v>
      </c>
      <c r="M335" s="54">
        <f t="shared" ca="1" si="82"/>
        <v>839</v>
      </c>
      <c r="N335" s="45">
        <f t="shared" ca="1" si="83"/>
        <v>129.99999999999994</v>
      </c>
      <c r="O335" s="45">
        <f t="shared" si="84"/>
        <v>100</v>
      </c>
      <c r="P335" s="46">
        <f t="shared" si="85"/>
        <v>11.425711806824168</v>
      </c>
      <c r="Q335" s="45">
        <f t="shared" si="86"/>
        <v>479.99999999999829</v>
      </c>
      <c r="R335" s="45">
        <f t="shared" si="87"/>
        <v>579.99999999999829</v>
      </c>
      <c r="S335" s="46">
        <f t="shared" si="88"/>
        <v>491.42571180682245</v>
      </c>
    </row>
    <row r="336" spans="1:19" x14ac:dyDescent="0.25">
      <c r="A336" s="77">
        <v>35094</v>
      </c>
      <c r="B336" s="71">
        <v>1238</v>
      </c>
      <c r="D336">
        <v>0.01</v>
      </c>
      <c r="F336" s="67">
        <v>0.56805555555555554</v>
      </c>
      <c r="H336" s="67">
        <v>0.57222222222222219</v>
      </c>
      <c r="I336" s="44" t="str">
        <f t="shared" si="78"/>
        <v/>
      </c>
      <c r="J336" s="45">
        <f t="shared" si="79"/>
        <v>6.0000000000001386</v>
      </c>
      <c r="K336" s="45">
        <f t="shared" si="80"/>
        <v>5.9999999999999787</v>
      </c>
      <c r="L336" s="45">
        <f t="shared" si="81"/>
        <v>1</v>
      </c>
      <c r="M336" s="54">
        <f t="shared" ca="1" si="82"/>
        <v>1238</v>
      </c>
      <c r="N336" s="45" t="str">
        <f t="shared" si="83"/>
        <v/>
      </c>
      <c r="O336" s="45">
        <f t="shared" si="84"/>
        <v>7.5000000000001732E-2</v>
      </c>
      <c r="P336" s="46">
        <f t="shared" si="85"/>
        <v>7.3995186517231609E-2</v>
      </c>
      <c r="Q336" s="45">
        <f t="shared" si="86"/>
        <v>5.999999999999979E-2</v>
      </c>
      <c r="R336" s="45">
        <f t="shared" si="87"/>
        <v>0.13500000000000151</v>
      </c>
      <c r="S336" s="46">
        <f t="shared" si="88"/>
        <v>0.13399518651723141</v>
      </c>
    </row>
    <row r="337" spans="4:19" x14ac:dyDescent="0.25">
      <c r="D337">
        <v>1.4999999999999999E-2</v>
      </c>
      <c r="F337" s="67">
        <v>0.57500000000000007</v>
      </c>
      <c r="H337" s="67">
        <v>0.57638888888888895</v>
      </c>
      <c r="I337" s="44" t="str">
        <f t="shared" si="78"/>
        <v/>
      </c>
      <c r="J337" s="45">
        <f t="shared" si="79"/>
        <v>9.9999999999999645</v>
      </c>
      <c r="K337" s="45">
        <f t="shared" si="80"/>
        <v>1.9999999999999929</v>
      </c>
      <c r="L337" s="45">
        <f t="shared" si="81"/>
        <v>2</v>
      </c>
      <c r="M337" s="54">
        <f t="shared" ca="1" si="82"/>
        <v>1238</v>
      </c>
      <c r="N337" s="45" t="str">
        <f t="shared" si="83"/>
        <v/>
      </c>
      <c r="O337" s="45">
        <f t="shared" si="84"/>
        <v>0.10499999999999962</v>
      </c>
      <c r="P337" s="46">
        <f t="shared" si="85"/>
        <v>9.8232819568026486E-2</v>
      </c>
      <c r="Q337" s="45">
        <f t="shared" si="86"/>
        <v>2.9999999999999891E-2</v>
      </c>
      <c r="R337" s="45">
        <f t="shared" si="87"/>
        <v>0.13499999999999951</v>
      </c>
      <c r="S337" s="46">
        <f t="shared" si="88"/>
        <v>0.12823281956802637</v>
      </c>
    </row>
    <row r="338" spans="4:19" x14ac:dyDescent="0.25">
      <c r="D338">
        <v>6.0000000000000001E-3</v>
      </c>
      <c r="F338" s="67">
        <v>0.58124999999999993</v>
      </c>
      <c r="H338" s="67">
        <v>0.58333333333333337</v>
      </c>
      <c r="I338" s="44" t="str">
        <f t="shared" si="78"/>
        <v/>
      </c>
      <c r="J338" s="45">
        <f t="shared" si="79"/>
        <v>11.999999999999957</v>
      </c>
      <c r="K338" s="45">
        <f t="shared" si="80"/>
        <v>3.0000000000001492</v>
      </c>
      <c r="L338" s="45">
        <f t="shared" si="81"/>
        <v>3</v>
      </c>
      <c r="M338" s="54">
        <f t="shared" ca="1" si="82"/>
        <v>1238</v>
      </c>
      <c r="N338" s="45" t="str">
        <f t="shared" si="83"/>
        <v/>
      </c>
      <c r="O338" s="45">
        <f t="shared" si="84"/>
        <v>0.14399999999999949</v>
      </c>
      <c r="P338" s="46">
        <f t="shared" si="85"/>
        <v>0.13108770506926079</v>
      </c>
      <c r="Q338" s="45">
        <f t="shared" si="86"/>
        <v>1.8000000000000897E-2</v>
      </c>
      <c r="R338" s="45">
        <f t="shared" si="87"/>
        <v>0.16200000000000039</v>
      </c>
      <c r="S338" s="46">
        <f t="shared" si="88"/>
        <v>0.14908770506926169</v>
      </c>
    </row>
    <row r="339" spans="4:19" x14ac:dyDescent="0.25">
      <c r="D339">
        <v>1.7999999999999999E-2</v>
      </c>
      <c r="F339" s="67">
        <v>0.58888888888888891</v>
      </c>
      <c r="H339" s="67">
        <v>0.59166666666666667</v>
      </c>
      <c r="I339" s="44" t="str">
        <f t="shared" si="78"/>
        <v/>
      </c>
      <c r="J339" s="45">
        <f t="shared" si="79"/>
        <v>8.999999999999968</v>
      </c>
      <c r="K339" s="45">
        <f t="shared" si="80"/>
        <v>3.9999999999999858</v>
      </c>
      <c r="L339" s="45">
        <f t="shared" si="81"/>
        <v>4</v>
      </c>
      <c r="M339" s="54">
        <f t="shared" ca="1" si="82"/>
        <v>1238</v>
      </c>
      <c r="N339" s="45" t="str">
        <f t="shared" si="83"/>
        <v/>
      </c>
      <c r="O339" s="45">
        <f t="shared" si="84"/>
        <v>0.11699999999999958</v>
      </c>
      <c r="P339" s="46">
        <f t="shared" si="85"/>
        <v>0.11099315990777332</v>
      </c>
      <c r="Q339" s="45">
        <f t="shared" si="86"/>
        <v>7.1999999999999745E-2</v>
      </c>
      <c r="R339" s="45">
        <f t="shared" si="87"/>
        <v>0.18899999999999934</v>
      </c>
      <c r="S339" s="46">
        <f t="shared" si="88"/>
        <v>0.18299315990777307</v>
      </c>
    </row>
    <row r="340" spans="4:19" x14ac:dyDescent="0.25">
      <c r="D340">
        <v>8.0000000000000002E-3</v>
      </c>
      <c r="F340" s="67">
        <v>0.59583333333333333</v>
      </c>
      <c r="H340" s="67">
        <v>0.59791666666666665</v>
      </c>
      <c r="I340" s="44" t="str">
        <f t="shared" si="78"/>
        <v/>
      </c>
      <c r="J340" s="45">
        <f t="shared" si="79"/>
        <v>12.000000000000117</v>
      </c>
      <c r="K340" s="45">
        <f t="shared" si="80"/>
        <v>2.9999999999999893</v>
      </c>
      <c r="L340" s="45">
        <f t="shared" si="81"/>
        <v>5</v>
      </c>
      <c r="M340" s="54">
        <f t="shared" ca="1" si="82"/>
        <v>1238</v>
      </c>
      <c r="N340" s="45" t="str">
        <f t="shared" si="83"/>
        <v/>
      </c>
      <c r="O340" s="45">
        <f t="shared" si="84"/>
        <v>7.2000000000000702E-2</v>
      </c>
      <c r="P340" s="46">
        <f t="shared" si="85"/>
        <v>6.9261850087119312E-2</v>
      </c>
      <c r="Q340" s="45">
        <f t="shared" si="86"/>
        <v>2.3999999999999914E-2</v>
      </c>
      <c r="R340" s="45">
        <f t="shared" si="87"/>
        <v>9.6000000000000613E-2</v>
      </c>
      <c r="S340" s="46">
        <f t="shared" si="88"/>
        <v>9.3261850087119222E-2</v>
      </c>
    </row>
    <row r="341" spans="4:19" x14ac:dyDescent="0.25">
      <c r="D341">
        <v>4.0000000000000001E-3</v>
      </c>
      <c r="F341" s="67">
        <v>0.6020833333333333</v>
      </c>
      <c r="H341" s="67">
        <v>0.60625000000000007</v>
      </c>
      <c r="I341" s="44" t="str">
        <f t="shared" si="78"/>
        <v/>
      </c>
      <c r="J341" s="45">
        <f t="shared" si="79"/>
        <v>14.999999999999947</v>
      </c>
      <c r="K341" s="45">
        <f t="shared" si="80"/>
        <v>6.0000000000001386</v>
      </c>
      <c r="L341" s="45">
        <f t="shared" si="81"/>
        <v>6</v>
      </c>
      <c r="M341" s="54">
        <f t="shared" ca="1" si="82"/>
        <v>1238</v>
      </c>
      <c r="N341" s="45" t="str">
        <f t="shared" si="83"/>
        <v/>
      </c>
      <c r="O341" s="45">
        <f t="shared" si="84"/>
        <v>8.9999999999999677E-2</v>
      </c>
      <c r="P341" s="46">
        <f t="shared" si="85"/>
        <v>8.6577312608897963E-2</v>
      </c>
      <c r="Q341" s="45">
        <f t="shared" si="86"/>
        <v>2.4000000000000556E-2</v>
      </c>
      <c r="R341" s="45">
        <f t="shared" si="87"/>
        <v>0.11400000000000024</v>
      </c>
      <c r="S341" s="46">
        <f t="shared" si="88"/>
        <v>0.11057731260889853</v>
      </c>
    </row>
    <row r="342" spans="4:19" x14ac:dyDescent="0.25">
      <c r="D342">
        <v>8.0000000000000002E-3</v>
      </c>
      <c r="F342" s="67">
        <v>0.61388888888888882</v>
      </c>
      <c r="H342" s="67">
        <v>0.6166666666666667</v>
      </c>
      <c r="I342" s="44" t="str">
        <f t="shared" si="78"/>
        <v/>
      </c>
      <c r="J342" s="45">
        <f t="shared" si="79"/>
        <v>4.9999999999999822</v>
      </c>
      <c r="K342" s="45">
        <f t="shared" si="80"/>
        <v>4.0000000000001457</v>
      </c>
      <c r="L342" s="45">
        <f t="shared" si="81"/>
        <v>7</v>
      </c>
      <c r="M342" s="54">
        <f t="shared" ca="1" si="82"/>
        <v>1238</v>
      </c>
      <c r="N342" s="45" t="str">
        <f t="shared" si="83"/>
        <v/>
      </c>
      <c r="O342" s="45">
        <f t="shared" si="84"/>
        <v>5.4999999999999799E-2</v>
      </c>
      <c r="P342" s="46">
        <f t="shared" si="85"/>
        <v>5.3613340631220884E-2</v>
      </c>
      <c r="Q342" s="45">
        <f t="shared" si="86"/>
        <v>3.2000000000001166E-2</v>
      </c>
      <c r="R342" s="45">
        <f t="shared" si="87"/>
        <v>8.7000000000000965E-2</v>
      </c>
      <c r="S342" s="46">
        <f t="shared" si="88"/>
        <v>8.5613340631222057E-2</v>
      </c>
    </row>
    <row r="343" spans="4:19" x14ac:dyDescent="0.25">
      <c r="D343">
        <v>1.4E-2</v>
      </c>
      <c r="F343" s="67">
        <v>0.61875000000000002</v>
      </c>
      <c r="H343" s="67">
        <v>0.62013888888888891</v>
      </c>
      <c r="I343" s="44" t="str">
        <f t="shared" si="78"/>
        <v/>
      </c>
      <c r="J343" s="45">
        <f t="shared" si="79"/>
        <v>5.9999999999999787</v>
      </c>
      <c r="K343" s="45">
        <f t="shared" si="80"/>
        <v>1.9999999999999929</v>
      </c>
      <c r="L343" s="45">
        <f t="shared" si="81"/>
        <v>8</v>
      </c>
      <c r="M343" s="54">
        <f t="shared" ca="1" si="82"/>
        <v>1238</v>
      </c>
      <c r="N343" s="45" t="str">
        <f t="shared" si="83"/>
        <v/>
      </c>
      <c r="O343" s="45">
        <f t="shared" si="84"/>
        <v>7.1999999999999745E-2</v>
      </c>
      <c r="P343" s="46">
        <f t="shared" si="85"/>
        <v>7.1334378703717366E-2</v>
      </c>
      <c r="Q343" s="45">
        <f t="shared" si="86"/>
        <v>2.79999999999999E-2</v>
      </c>
      <c r="R343" s="45">
        <f t="shared" si="87"/>
        <v>9.9999999999999645E-2</v>
      </c>
      <c r="S343" s="46">
        <f t="shared" si="88"/>
        <v>9.9334378703717266E-2</v>
      </c>
    </row>
    <row r="344" spans="4:19" x14ac:dyDescent="0.25">
      <c r="D344">
        <v>0.01</v>
      </c>
      <c r="F344" s="67">
        <v>0.62291666666666667</v>
      </c>
      <c r="H344" s="67">
        <v>0.62430555555555556</v>
      </c>
      <c r="I344" s="44" t="str">
        <f t="shared" si="78"/>
        <v/>
      </c>
      <c r="J344" s="45">
        <f t="shared" si="79"/>
        <v>1.9999999999999929</v>
      </c>
      <c r="K344" s="45">
        <f t="shared" si="80"/>
        <v>1.9999999999999929</v>
      </c>
      <c r="L344" s="45">
        <f t="shared" si="81"/>
        <v>9</v>
      </c>
      <c r="M344" s="54">
        <f t="shared" ca="1" si="82"/>
        <v>1238</v>
      </c>
      <c r="N344" s="45" t="str">
        <f t="shared" si="83"/>
        <v/>
      </c>
      <c r="O344" s="45">
        <f t="shared" si="84"/>
        <v>1.4999999999999946E-2</v>
      </c>
      <c r="P344" s="46">
        <f t="shared" si="85"/>
        <v>1.4429031765945117E-2</v>
      </c>
      <c r="Q344" s="45">
        <f t="shared" si="86"/>
        <v>1.9999999999999931E-2</v>
      </c>
      <c r="R344" s="45">
        <f t="shared" si="87"/>
        <v>3.4999999999999878E-2</v>
      </c>
      <c r="S344" s="46">
        <f t="shared" si="88"/>
        <v>3.4429031765945049E-2</v>
      </c>
    </row>
    <row r="345" spans="4:19" x14ac:dyDescent="0.25">
      <c r="D345">
        <v>5.0000000000000001E-3</v>
      </c>
      <c r="F345" s="67">
        <v>0.625</v>
      </c>
      <c r="H345" s="67">
        <v>0.62569444444444444</v>
      </c>
      <c r="I345" s="44" t="str">
        <f t="shared" si="78"/>
        <v/>
      </c>
      <c r="J345" s="45">
        <f t="shared" si="79"/>
        <v>17.999999999999936</v>
      </c>
      <c r="K345" s="45">
        <f t="shared" si="80"/>
        <v>0.99999999999999645</v>
      </c>
      <c r="L345" s="45">
        <f t="shared" si="81"/>
        <v>10</v>
      </c>
      <c r="M345" s="54">
        <f t="shared" ca="1" si="82"/>
        <v>1238</v>
      </c>
      <c r="N345" s="45" t="str">
        <f t="shared" si="83"/>
        <v/>
      </c>
      <c r="O345" s="45">
        <f t="shared" si="84"/>
        <v>0.13499999999999951</v>
      </c>
      <c r="P345" s="46">
        <f t="shared" si="85"/>
        <v>0.12986128589350604</v>
      </c>
      <c r="Q345" s="45">
        <f t="shared" si="86"/>
        <v>4.9999999999999828E-3</v>
      </c>
      <c r="R345" s="45">
        <f t="shared" si="87"/>
        <v>0.13999999999999949</v>
      </c>
      <c r="S345" s="46">
        <f t="shared" si="88"/>
        <v>0.13486128589350602</v>
      </c>
    </row>
    <row r="346" spans="4:19" x14ac:dyDescent="0.25">
      <c r="D346">
        <v>0.01</v>
      </c>
      <c r="F346" s="67">
        <v>0.63402777777777775</v>
      </c>
      <c r="H346" s="67">
        <v>0.6381944444444444</v>
      </c>
      <c r="I346" s="44" t="str">
        <f t="shared" si="78"/>
        <v/>
      </c>
      <c r="J346" s="45">
        <f t="shared" si="79"/>
        <v>9.0000000000001279</v>
      </c>
      <c r="K346" s="45">
        <f t="shared" si="80"/>
        <v>5.9999999999999787</v>
      </c>
      <c r="L346" s="45">
        <f t="shared" si="81"/>
        <v>11</v>
      </c>
      <c r="M346" s="54">
        <f t="shared" ca="1" si="82"/>
        <v>1238</v>
      </c>
      <c r="N346" s="45" t="str">
        <f t="shared" si="83"/>
        <v/>
      </c>
      <c r="O346" s="45">
        <f t="shared" si="84"/>
        <v>0.11700000000000167</v>
      </c>
      <c r="P346" s="46">
        <f t="shared" si="85"/>
        <v>0.11490189673158872</v>
      </c>
      <c r="Q346" s="45">
        <f t="shared" si="86"/>
        <v>5.999999999999979E-2</v>
      </c>
      <c r="R346" s="45">
        <f t="shared" si="87"/>
        <v>0.17700000000000146</v>
      </c>
      <c r="S346" s="46">
        <f t="shared" si="88"/>
        <v>0.17490189673158851</v>
      </c>
    </row>
    <row r="347" spans="4:19" x14ac:dyDescent="0.25">
      <c r="D347">
        <v>1.6E-2</v>
      </c>
      <c r="F347" s="67">
        <v>0.64236111111111105</v>
      </c>
      <c r="H347" s="67">
        <v>0.64444444444444449</v>
      </c>
      <c r="I347" s="44" t="str">
        <f t="shared" si="78"/>
        <v/>
      </c>
      <c r="J347" s="45">
        <f t="shared" si="79"/>
        <v>5.9999999999999787</v>
      </c>
      <c r="K347" s="45">
        <f t="shared" si="80"/>
        <v>3.0000000000001492</v>
      </c>
      <c r="L347" s="45">
        <f t="shared" si="81"/>
        <v>12</v>
      </c>
      <c r="M347" s="54">
        <f t="shared" ca="1" si="82"/>
        <v>1238</v>
      </c>
      <c r="N347" s="45" t="str">
        <f t="shared" si="83"/>
        <v/>
      </c>
      <c r="O347" s="45">
        <f t="shared" si="84"/>
        <v>8.39999999999997E-2</v>
      </c>
      <c r="P347" s="46">
        <f t="shared" si="85"/>
        <v>8.3431469414572162E-2</v>
      </c>
      <c r="Q347" s="45">
        <f t="shared" si="86"/>
        <v>4.8000000000002388E-2</v>
      </c>
      <c r="R347" s="45">
        <f t="shared" si="87"/>
        <v>0.13200000000000209</v>
      </c>
      <c r="S347" s="46">
        <f t="shared" si="88"/>
        <v>0.13143146941457456</v>
      </c>
    </row>
    <row r="348" spans="4:19" x14ac:dyDescent="0.25">
      <c r="D348">
        <v>1.2E-2</v>
      </c>
      <c r="F348" s="67">
        <v>0.64652777777777781</v>
      </c>
      <c r="H348" s="67">
        <v>0.64861111111111114</v>
      </c>
      <c r="I348" s="44" t="str">
        <f t="shared" si="78"/>
        <v/>
      </c>
      <c r="J348" s="45">
        <f t="shared" si="79"/>
        <v>4.9999999999999822</v>
      </c>
      <c r="K348" s="45">
        <f t="shared" si="80"/>
        <v>2.9999999999999893</v>
      </c>
      <c r="L348" s="45">
        <f t="shared" si="81"/>
        <v>13</v>
      </c>
      <c r="M348" s="54">
        <f t="shared" ca="1" si="82"/>
        <v>1238</v>
      </c>
      <c r="N348" s="45" t="str">
        <f t="shared" si="83"/>
        <v/>
      </c>
      <c r="O348" s="45">
        <f t="shared" si="84"/>
        <v>4.4999999999999846E-2</v>
      </c>
      <c r="P348" s="46">
        <f t="shared" si="85"/>
        <v>4.3286054624275913E-2</v>
      </c>
      <c r="Q348" s="45">
        <f t="shared" si="86"/>
        <v>3.5999999999999872E-2</v>
      </c>
      <c r="R348" s="45">
        <f t="shared" si="87"/>
        <v>8.0999999999999711E-2</v>
      </c>
      <c r="S348" s="46">
        <f t="shared" si="88"/>
        <v>7.9286054624275792E-2</v>
      </c>
    </row>
    <row r="349" spans="4:19" x14ac:dyDescent="0.25">
      <c r="D349">
        <v>6.0000000000000001E-3</v>
      </c>
      <c r="F349" s="67">
        <v>0.65069444444444446</v>
      </c>
      <c r="H349" s="67">
        <v>0.65208333333333335</v>
      </c>
      <c r="I349" s="44" t="str">
        <f t="shared" si="78"/>
        <v/>
      </c>
      <c r="J349" s="45">
        <f t="shared" si="79"/>
        <v>12.999999999999954</v>
      </c>
      <c r="K349" s="45">
        <f t="shared" si="80"/>
        <v>1.9999999999999929</v>
      </c>
      <c r="L349" s="45">
        <f t="shared" si="81"/>
        <v>14</v>
      </c>
      <c r="M349" s="54">
        <f t="shared" ca="1" si="82"/>
        <v>1238</v>
      </c>
      <c r="N349" s="45" t="str">
        <f t="shared" si="83"/>
        <v/>
      </c>
      <c r="O349" s="45">
        <f t="shared" si="84"/>
        <v>0.1169999999999996</v>
      </c>
      <c r="P349" s="46">
        <f t="shared" si="85"/>
        <v>0.11254374202311737</v>
      </c>
      <c r="Q349" s="45">
        <f t="shared" si="86"/>
        <v>1.1999999999999957E-2</v>
      </c>
      <c r="R349" s="45">
        <f t="shared" si="87"/>
        <v>0.12899999999999956</v>
      </c>
      <c r="S349" s="46">
        <f t="shared" si="88"/>
        <v>0.12454374202311733</v>
      </c>
    </row>
    <row r="350" spans="4:19" x14ac:dyDescent="0.25">
      <c r="D350">
        <v>1.2E-2</v>
      </c>
      <c r="F350" s="67">
        <v>0.65902777777777777</v>
      </c>
      <c r="H350" s="67">
        <v>0.66111111111111109</v>
      </c>
      <c r="I350" s="44" t="str">
        <f t="shared" si="78"/>
        <v/>
      </c>
      <c r="J350" s="45">
        <f t="shared" si="79"/>
        <v>7.9999999999999716</v>
      </c>
      <c r="K350" s="45">
        <f t="shared" si="80"/>
        <v>2.9999999999999893</v>
      </c>
      <c r="L350" s="45">
        <f t="shared" si="81"/>
        <v>15</v>
      </c>
      <c r="M350" s="54">
        <f t="shared" ca="1" si="82"/>
        <v>1238</v>
      </c>
      <c r="N350" s="45" t="str">
        <f t="shared" si="83"/>
        <v/>
      </c>
      <c r="O350" s="45">
        <f t="shared" si="84"/>
        <v>7.9999999999999724E-2</v>
      </c>
      <c r="P350" s="46">
        <f t="shared" si="85"/>
        <v>7.8929820988351204E-2</v>
      </c>
      <c r="Q350" s="45">
        <f t="shared" si="86"/>
        <v>3.5999999999999872E-2</v>
      </c>
      <c r="R350" s="45">
        <f t="shared" si="87"/>
        <v>0.1159999999999996</v>
      </c>
      <c r="S350" s="46">
        <f t="shared" si="88"/>
        <v>0.11492982098835108</v>
      </c>
    </row>
    <row r="351" spans="4:19" x14ac:dyDescent="0.25">
      <c r="D351">
        <v>8.0000000000000002E-3</v>
      </c>
      <c r="F351" s="67">
        <v>0.66388888888888886</v>
      </c>
      <c r="H351" s="67">
        <v>0.66666666666666663</v>
      </c>
      <c r="I351" s="44" t="str">
        <f t="shared" si="78"/>
        <v/>
      </c>
      <c r="J351" s="45">
        <f t="shared" si="79"/>
        <v>12.999999999999954</v>
      </c>
      <c r="K351" s="45">
        <f t="shared" si="80"/>
        <v>3.9999999999999858</v>
      </c>
      <c r="L351" s="45">
        <f t="shared" si="81"/>
        <v>16</v>
      </c>
      <c r="M351" s="54">
        <f t="shared" ca="1" si="82"/>
        <v>1238</v>
      </c>
      <c r="N351" s="45" t="str">
        <f t="shared" si="83"/>
        <v/>
      </c>
      <c r="O351" s="45">
        <f t="shared" si="84"/>
        <v>0.14949999999999947</v>
      </c>
      <c r="P351" s="46">
        <f t="shared" si="85"/>
        <v>0.14477758647736597</v>
      </c>
      <c r="Q351" s="45">
        <f t="shared" si="86"/>
        <v>3.199999999999989E-2</v>
      </c>
      <c r="R351" s="45">
        <f t="shared" si="87"/>
        <v>0.18149999999999936</v>
      </c>
      <c r="S351" s="46">
        <f t="shared" si="88"/>
        <v>0.17677758647736586</v>
      </c>
    </row>
    <row r="352" spans="4:19" x14ac:dyDescent="0.25">
      <c r="D352">
        <v>1.4999999999999999E-2</v>
      </c>
      <c r="F352" s="67">
        <v>0.67013888888888884</v>
      </c>
      <c r="H352" s="67">
        <v>0.67569444444444438</v>
      </c>
      <c r="I352" s="44">
        <f t="shared" si="78"/>
        <v>0.67916666666666659</v>
      </c>
      <c r="J352" s="45" t="str">
        <f t="shared" si="79"/>
        <v/>
      </c>
      <c r="K352" s="45">
        <f t="shared" si="80"/>
        <v>7.9999999999999716</v>
      </c>
      <c r="L352" s="45">
        <f t="shared" si="81"/>
        <v>17</v>
      </c>
      <c r="M352" s="54">
        <f t="shared" ca="1" si="82"/>
        <v>1238</v>
      </c>
      <c r="N352" s="45">
        <f t="shared" ca="1" si="83"/>
        <v>219.99999999999986</v>
      </c>
      <c r="O352" s="45">
        <f t="shared" si="84"/>
        <v>3.7499999999999999E-2</v>
      </c>
      <c r="P352" s="46">
        <f t="shared" si="85"/>
        <v>7.7991471955669829E-3</v>
      </c>
      <c r="Q352" s="45">
        <f t="shared" si="86"/>
        <v>0.11999999999999957</v>
      </c>
      <c r="R352" s="45">
        <f t="shared" si="87"/>
        <v>0.15749999999999956</v>
      </c>
      <c r="S352" s="46">
        <f t="shared" si="88"/>
        <v>0.12779914719556654</v>
      </c>
    </row>
    <row r="353" spans="1:19" x14ac:dyDescent="0.25">
      <c r="A353" s="77">
        <v>35095</v>
      </c>
      <c r="B353" s="71">
        <v>838</v>
      </c>
      <c r="D353">
        <v>0.01</v>
      </c>
      <c r="F353" s="67">
        <v>0.39166666666666666</v>
      </c>
      <c r="H353" s="67">
        <v>0.39861111111111108</v>
      </c>
      <c r="I353" s="44" t="str">
        <f t="shared" si="78"/>
        <v/>
      </c>
      <c r="J353" s="45">
        <f t="shared" si="79"/>
        <v>22.000000000000082</v>
      </c>
      <c r="K353" s="45">
        <f t="shared" si="80"/>
        <v>9.9999999999999645</v>
      </c>
      <c r="L353" s="45">
        <f t="shared" si="81"/>
        <v>1</v>
      </c>
      <c r="M353" s="54">
        <f t="shared" ca="1" si="82"/>
        <v>838</v>
      </c>
      <c r="N353" s="45" t="str">
        <f t="shared" si="83"/>
        <v/>
      </c>
      <c r="O353" s="45">
        <f t="shared" si="84"/>
        <v>1.2100000000000044</v>
      </c>
      <c r="P353" s="46">
        <f t="shared" si="85"/>
        <v>0.85993668423801839</v>
      </c>
      <c r="Q353" s="45">
        <f t="shared" si="86"/>
        <v>9.9999999999999645E-2</v>
      </c>
      <c r="R353" s="45">
        <f t="shared" si="87"/>
        <v>1.3100000000000041</v>
      </c>
      <c r="S353" s="46">
        <f t="shared" si="88"/>
        <v>0.95993668423801803</v>
      </c>
    </row>
    <row r="354" spans="1:19" x14ac:dyDescent="0.25">
      <c r="D354">
        <v>0.1</v>
      </c>
      <c r="F354" s="67">
        <v>0.39930555555555558</v>
      </c>
      <c r="H354" s="67">
        <v>0.41388888888888892</v>
      </c>
      <c r="I354" s="44" t="str">
        <f t="shared" si="78"/>
        <v/>
      </c>
      <c r="J354" s="45">
        <f t="shared" si="79"/>
        <v>18.999999999999932</v>
      </c>
      <c r="K354" s="45">
        <f t="shared" si="80"/>
        <v>21.000000000000007</v>
      </c>
      <c r="L354" s="45">
        <f t="shared" si="81"/>
        <v>2</v>
      </c>
      <c r="M354" s="54">
        <f t="shared" ca="1" si="82"/>
        <v>838</v>
      </c>
      <c r="N354" s="45" t="str">
        <f t="shared" si="83"/>
        <v/>
      </c>
      <c r="O354" s="45">
        <f t="shared" si="84"/>
        <v>380.94999999999868</v>
      </c>
      <c r="P354" s="46">
        <f t="shared" si="85"/>
        <v>126.53020912865696</v>
      </c>
      <c r="Q354" s="45">
        <f t="shared" si="86"/>
        <v>2.100000000000001</v>
      </c>
      <c r="R354" s="45">
        <f t="shared" si="87"/>
        <v>383.0499999999987</v>
      </c>
      <c r="S354" s="46">
        <f t="shared" si="88"/>
        <v>128.63020912865696</v>
      </c>
    </row>
    <row r="355" spans="1:19" x14ac:dyDescent="0.25">
      <c r="D355">
        <v>40</v>
      </c>
      <c r="F355" s="67">
        <v>0.42083333333333334</v>
      </c>
      <c r="H355" s="67">
        <v>0.42708333333333331</v>
      </c>
      <c r="I355" s="44" t="str">
        <f t="shared" si="78"/>
        <v/>
      </c>
      <c r="J355" s="45">
        <f t="shared" si="79"/>
        <v>46.999999999999993</v>
      </c>
      <c r="K355" s="45">
        <f t="shared" si="80"/>
        <v>8.999999999999968</v>
      </c>
      <c r="L355" s="45">
        <f t="shared" si="81"/>
        <v>3</v>
      </c>
      <c r="M355" s="54">
        <f t="shared" ca="1" si="82"/>
        <v>838</v>
      </c>
      <c r="N355" s="45" t="str">
        <f t="shared" si="83"/>
        <v/>
      </c>
      <c r="O355" s="45">
        <f t="shared" si="84"/>
        <v>942.34999999999991</v>
      </c>
      <c r="P355" s="46">
        <f t="shared" si="85"/>
        <v>312.9957804761525</v>
      </c>
      <c r="Q355" s="45">
        <f t="shared" si="86"/>
        <v>359.99999999999875</v>
      </c>
      <c r="R355" s="45">
        <f t="shared" si="87"/>
        <v>1302.3499999999985</v>
      </c>
      <c r="S355" s="46">
        <f t="shared" si="88"/>
        <v>672.99578047615125</v>
      </c>
    </row>
    <row r="356" spans="1:19" x14ac:dyDescent="0.25">
      <c r="D356">
        <v>0.1</v>
      </c>
      <c r="F356" s="67">
        <v>0.43888888888888888</v>
      </c>
      <c r="H356" s="67">
        <v>0.4597222222222222</v>
      </c>
      <c r="I356" s="44" t="str">
        <f t="shared" si="78"/>
        <v/>
      </c>
      <c r="J356" s="45">
        <f t="shared" si="79"/>
        <v>24.000000000000075</v>
      </c>
      <c r="K356" s="45">
        <f t="shared" si="80"/>
        <v>29.999999999999972</v>
      </c>
      <c r="L356" s="45">
        <f t="shared" si="81"/>
        <v>4</v>
      </c>
      <c r="M356" s="54">
        <f t="shared" ca="1" si="82"/>
        <v>838</v>
      </c>
      <c r="N356" s="45" t="str">
        <f t="shared" si="83"/>
        <v/>
      </c>
      <c r="O356" s="45">
        <f t="shared" si="84"/>
        <v>481.20000000000152</v>
      </c>
      <c r="P356" s="46">
        <f t="shared" si="85"/>
        <v>159.82763258356775</v>
      </c>
      <c r="Q356" s="45">
        <f t="shared" si="86"/>
        <v>2.9999999999999973</v>
      </c>
      <c r="R356" s="45">
        <f t="shared" si="87"/>
        <v>484.20000000000152</v>
      </c>
      <c r="S356" s="46">
        <f t="shared" si="88"/>
        <v>162.82763258356775</v>
      </c>
    </row>
    <row r="357" spans="1:19" x14ac:dyDescent="0.25">
      <c r="D357">
        <v>40</v>
      </c>
      <c r="F357" s="67">
        <v>0.46458333333333335</v>
      </c>
      <c r="H357" s="67">
        <v>0.47638888888888892</v>
      </c>
      <c r="I357" s="44">
        <f t="shared" si="78"/>
        <v>0.47986111111111113</v>
      </c>
      <c r="J357" s="45" t="str">
        <f t="shared" si="79"/>
        <v/>
      </c>
      <c r="K357" s="45">
        <f t="shared" si="80"/>
        <v>17.000000000000021</v>
      </c>
      <c r="L357" s="45">
        <f t="shared" si="81"/>
        <v>5</v>
      </c>
      <c r="M357" s="54">
        <f t="shared" ca="1" si="82"/>
        <v>838</v>
      </c>
      <c r="N357" s="45">
        <f t="shared" ca="1" si="83"/>
        <v>173.00000000000003</v>
      </c>
      <c r="O357" s="45">
        <f t="shared" si="84"/>
        <v>100</v>
      </c>
      <c r="P357" s="46">
        <f t="shared" si="85"/>
        <v>11.425711806824168</v>
      </c>
      <c r="Q357" s="45">
        <f t="shared" si="86"/>
        <v>680.00000000000091</v>
      </c>
      <c r="R357" s="45">
        <f t="shared" si="87"/>
        <v>780.00000000000091</v>
      </c>
      <c r="S357" s="46">
        <f t="shared" si="88"/>
        <v>691.42571180682512</v>
      </c>
    </row>
    <row r="358" spans="1:19" x14ac:dyDescent="0.25">
      <c r="A358" s="77">
        <v>35097</v>
      </c>
      <c r="B358" s="71">
        <v>909</v>
      </c>
      <c r="D358">
        <v>0.01</v>
      </c>
      <c r="F358" s="67">
        <v>0.43333333333333335</v>
      </c>
      <c r="H358" s="67">
        <v>0.4368055555555555</v>
      </c>
      <c r="I358" s="44" t="str">
        <f t="shared" ref="I358:I421" si="89">IF(OR(A359&lt;&gt;"",D359=""),H358+TIME(0,5,0),"")</f>
        <v/>
      </c>
      <c r="J358" s="45">
        <f t="shared" ref="J358:J421" si="90">IF(AND(OR(AND(A358&lt;&gt;"",A359=""),AND(A358="",A359="")),D359&lt;&gt;""),(H359-H358)*1440,"")</f>
        <v>13.000000000000034</v>
      </c>
      <c r="K358" s="45">
        <f t="shared" ref="K358:K421" si="91">(H358-F358)*1440</f>
        <v>4.9999999999999023</v>
      </c>
      <c r="L358" s="45">
        <f t="shared" ref="L358:L421" si="92">IF(A358&lt;&gt;"",1,L357+1)</f>
        <v>1</v>
      </c>
      <c r="M358" s="54">
        <f t="shared" ref="M358:M421" ca="1" si="93">OFFSET(B358,-L358+1,0)</f>
        <v>909</v>
      </c>
      <c r="N358" s="45" t="str">
        <f t="shared" ref="N358:N421" si="94">IF(I358&lt;&gt;"",(I358-VALUE(CONCATENATE(LEFT(M358,LEN(M358)-2),":",RIGHT(M358,2))))*1440,"")</f>
        <v/>
      </c>
      <c r="O358" s="45">
        <f t="shared" ref="O358:O421" si="95">IF(J358&lt;&gt;"",(D358+D359)*J358/2,D358*5/2)</f>
        <v>0.71500000000000186</v>
      </c>
      <c r="P358" s="46">
        <f t="shared" ref="P358:P421" si="96">IF(J358&lt;&gt;"",(D359-D358)*J358/LN((D359+0.000001)/(D358+0.000001)),-5*(D358-0.000001)/(LN(1/D358)-13.8155))</f>
        <v>0.50814440432246488</v>
      </c>
      <c r="Q358" s="45">
        <f t="shared" ref="Q358:Q421" si="97">(D358*K358)</f>
        <v>4.9999999999999024E-2</v>
      </c>
      <c r="R358" s="45">
        <f t="shared" ref="R358:R421" si="98">O358+Q358</f>
        <v>0.7650000000000009</v>
      </c>
      <c r="S358" s="46">
        <f t="shared" ref="S358:S421" si="99">P358+Q358</f>
        <v>0.55814440432246393</v>
      </c>
    </row>
    <row r="359" spans="1:19" x14ac:dyDescent="0.25">
      <c r="D359">
        <v>0.1</v>
      </c>
      <c r="F359" s="67">
        <v>0.44236111111111115</v>
      </c>
      <c r="H359" s="67">
        <v>0.4458333333333333</v>
      </c>
      <c r="I359" s="44" t="str">
        <f t="shared" si="89"/>
        <v/>
      </c>
      <c r="J359" s="45">
        <f t="shared" si="90"/>
        <v>16.000000000000021</v>
      </c>
      <c r="K359" s="45">
        <f t="shared" si="91"/>
        <v>4.9999999999999023</v>
      </c>
      <c r="L359" s="45">
        <f t="shared" si="92"/>
        <v>2</v>
      </c>
      <c r="M359" s="54">
        <f t="shared" ca="1" si="93"/>
        <v>909</v>
      </c>
      <c r="N359" s="45" t="str">
        <f t="shared" si="94"/>
        <v/>
      </c>
      <c r="O359" s="45">
        <f t="shared" si="95"/>
        <v>1.2000000000000017</v>
      </c>
      <c r="P359" s="46">
        <f t="shared" si="96"/>
        <v>1.1541726836534787</v>
      </c>
      <c r="Q359" s="45">
        <f t="shared" si="97"/>
        <v>0.49999999999999023</v>
      </c>
      <c r="R359" s="45">
        <f t="shared" si="98"/>
        <v>1.699999999999992</v>
      </c>
      <c r="S359" s="46">
        <f t="shared" si="99"/>
        <v>1.6541726836534689</v>
      </c>
    </row>
    <row r="360" spans="1:19" x14ac:dyDescent="0.25">
      <c r="D360">
        <v>0.05</v>
      </c>
      <c r="F360" s="67">
        <v>0.45069444444444445</v>
      </c>
      <c r="H360" s="67">
        <v>0.45694444444444443</v>
      </c>
      <c r="I360" s="44" t="str">
        <f t="shared" si="89"/>
        <v/>
      </c>
      <c r="J360" s="45">
        <f t="shared" si="90"/>
        <v>24.000000000000075</v>
      </c>
      <c r="K360" s="45">
        <f t="shared" si="91"/>
        <v>8.999999999999968</v>
      </c>
      <c r="L360" s="45">
        <f t="shared" si="92"/>
        <v>3</v>
      </c>
      <c r="M360" s="54">
        <f t="shared" ca="1" si="93"/>
        <v>909</v>
      </c>
      <c r="N360" s="45" t="str">
        <f t="shared" si="94"/>
        <v/>
      </c>
      <c r="O360" s="45">
        <f t="shared" si="95"/>
        <v>2.0400000000000063</v>
      </c>
      <c r="P360" s="46">
        <f t="shared" si="96"/>
        <v>1.9189975795889607</v>
      </c>
      <c r="Q360" s="45">
        <f t="shared" si="97"/>
        <v>0.4499999999999984</v>
      </c>
      <c r="R360" s="45">
        <f t="shared" si="98"/>
        <v>2.4900000000000047</v>
      </c>
      <c r="S360" s="46">
        <f t="shared" si="99"/>
        <v>2.3689975795889593</v>
      </c>
    </row>
    <row r="361" spans="1:19" x14ac:dyDescent="0.25">
      <c r="D361">
        <v>0.12</v>
      </c>
      <c r="F361" s="67">
        <v>0.46736111111111112</v>
      </c>
      <c r="H361" s="67">
        <v>0.47361111111111115</v>
      </c>
      <c r="I361" s="44">
        <f t="shared" si="89"/>
        <v>0.47708333333333336</v>
      </c>
      <c r="J361" s="45" t="str">
        <f t="shared" si="90"/>
        <v/>
      </c>
      <c r="K361" s="45">
        <f t="shared" si="91"/>
        <v>9.000000000000048</v>
      </c>
      <c r="L361" s="45">
        <f t="shared" si="92"/>
        <v>4</v>
      </c>
      <c r="M361" s="54">
        <f t="shared" ca="1" si="93"/>
        <v>909</v>
      </c>
      <c r="N361" s="45">
        <f t="shared" ca="1" si="94"/>
        <v>138</v>
      </c>
      <c r="O361" s="45">
        <f t="shared" si="95"/>
        <v>0.3</v>
      </c>
      <c r="P361" s="46">
        <f t="shared" si="96"/>
        <v>5.1302511228153068E-2</v>
      </c>
      <c r="Q361" s="45">
        <f t="shared" si="97"/>
        <v>1.0800000000000056</v>
      </c>
      <c r="R361" s="45">
        <f t="shared" si="98"/>
        <v>1.3800000000000057</v>
      </c>
      <c r="S361" s="46">
        <f t="shared" si="99"/>
        <v>1.1313025112281587</v>
      </c>
    </row>
    <row r="362" spans="1:19" x14ac:dyDescent="0.25">
      <c r="A362" s="77">
        <v>35101</v>
      </c>
      <c r="B362" s="71">
        <v>1233</v>
      </c>
      <c r="D362">
        <v>1.2E-2</v>
      </c>
      <c r="F362" s="67">
        <v>0.5625</v>
      </c>
      <c r="H362" s="67">
        <v>0.56527777777777777</v>
      </c>
      <c r="I362" s="44" t="str">
        <f t="shared" si="89"/>
        <v/>
      </c>
      <c r="J362" s="45">
        <f t="shared" si="90"/>
        <v>9.9999999999999645</v>
      </c>
      <c r="K362" s="45">
        <f t="shared" si="91"/>
        <v>3.9999999999999858</v>
      </c>
      <c r="L362" s="45">
        <f t="shared" si="92"/>
        <v>1</v>
      </c>
      <c r="M362" s="54">
        <f t="shared" ca="1" si="93"/>
        <v>1233</v>
      </c>
      <c r="N362" s="45" t="str">
        <f t="shared" si="94"/>
        <v/>
      </c>
      <c r="O362" s="45">
        <f t="shared" si="95"/>
        <v>0.55999999999999805</v>
      </c>
      <c r="P362" s="46">
        <f t="shared" si="96"/>
        <v>0.41505710072133678</v>
      </c>
      <c r="Q362" s="45">
        <f t="shared" si="97"/>
        <v>4.7999999999999828E-2</v>
      </c>
      <c r="R362" s="45">
        <f t="shared" si="98"/>
        <v>0.60799999999999788</v>
      </c>
      <c r="S362" s="46">
        <f t="shared" si="99"/>
        <v>0.4630571007213366</v>
      </c>
    </row>
    <row r="363" spans="1:19" x14ac:dyDescent="0.25">
      <c r="D363">
        <v>0.1</v>
      </c>
      <c r="F363" s="67">
        <v>0.5708333333333333</v>
      </c>
      <c r="H363" s="67">
        <v>0.57222222222222219</v>
      </c>
      <c r="I363" s="44" t="str">
        <f t="shared" si="89"/>
        <v/>
      </c>
      <c r="J363" s="45">
        <f t="shared" si="90"/>
        <v>2.9999999999999893</v>
      </c>
      <c r="K363" s="45">
        <f t="shared" si="91"/>
        <v>1.9999999999999929</v>
      </c>
      <c r="L363" s="45">
        <f t="shared" si="92"/>
        <v>2</v>
      </c>
      <c r="M363" s="54">
        <f t="shared" ca="1" si="93"/>
        <v>1233</v>
      </c>
      <c r="N363" s="45" t="str">
        <f t="shared" si="94"/>
        <v/>
      </c>
      <c r="O363" s="45">
        <f t="shared" si="95"/>
        <v>0.23249999999999918</v>
      </c>
      <c r="P363" s="46">
        <f t="shared" si="96"/>
        <v>0.22581714982210158</v>
      </c>
      <c r="Q363" s="45">
        <f t="shared" si="97"/>
        <v>0.19999999999999929</v>
      </c>
      <c r="R363" s="45">
        <f t="shared" si="98"/>
        <v>0.43249999999999844</v>
      </c>
      <c r="S363" s="46">
        <f t="shared" si="99"/>
        <v>0.42581714982210084</v>
      </c>
    </row>
    <row r="364" spans="1:19" x14ac:dyDescent="0.25">
      <c r="D364">
        <v>5.5E-2</v>
      </c>
      <c r="F364" s="67">
        <v>0.57361111111111118</v>
      </c>
      <c r="H364" s="67">
        <v>0.57430555555555551</v>
      </c>
      <c r="I364" s="44" t="str">
        <f t="shared" si="89"/>
        <v/>
      </c>
      <c r="J364" s="45">
        <f t="shared" si="90"/>
        <v>13.000000000000114</v>
      </c>
      <c r="K364" s="45">
        <f t="shared" si="91"/>
        <v>0.99999999999983658</v>
      </c>
      <c r="L364" s="45">
        <f t="shared" si="92"/>
        <v>3</v>
      </c>
      <c r="M364" s="54">
        <f t="shared" ca="1" si="93"/>
        <v>1233</v>
      </c>
      <c r="N364" s="45" t="str">
        <f t="shared" si="94"/>
        <v/>
      </c>
      <c r="O364" s="45">
        <f t="shared" si="95"/>
        <v>0.42250000000000371</v>
      </c>
      <c r="P364" s="46">
        <f t="shared" si="96"/>
        <v>0.34317567446725789</v>
      </c>
      <c r="Q364" s="45">
        <f t="shared" si="97"/>
        <v>5.4999999999991014E-2</v>
      </c>
      <c r="R364" s="45">
        <f t="shared" si="98"/>
        <v>0.47749999999999471</v>
      </c>
      <c r="S364" s="46">
        <f t="shared" si="99"/>
        <v>0.39817567446724889</v>
      </c>
    </row>
    <row r="365" spans="1:19" x14ac:dyDescent="0.25">
      <c r="D365">
        <v>0.01</v>
      </c>
      <c r="F365" s="67">
        <v>0.5805555555555556</v>
      </c>
      <c r="H365" s="67">
        <v>0.58333333333333337</v>
      </c>
      <c r="I365" s="44" t="str">
        <f t="shared" si="89"/>
        <v/>
      </c>
      <c r="J365" s="45">
        <f t="shared" si="90"/>
        <v>6.9999999999999751</v>
      </c>
      <c r="K365" s="45">
        <f t="shared" si="91"/>
        <v>3.9999999999999858</v>
      </c>
      <c r="L365" s="45">
        <f t="shared" si="92"/>
        <v>4</v>
      </c>
      <c r="M365" s="54">
        <f t="shared" ca="1" si="93"/>
        <v>1233</v>
      </c>
      <c r="N365" s="45" t="str">
        <f t="shared" si="94"/>
        <v/>
      </c>
      <c r="O365" s="45">
        <f t="shared" si="95"/>
        <v>0.20999999999999927</v>
      </c>
      <c r="P365" s="46">
        <f t="shared" si="96"/>
        <v>0.17398242926674412</v>
      </c>
      <c r="Q365" s="45">
        <f t="shared" si="97"/>
        <v>3.9999999999999862E-2</v>
      </c>
      <c r="R365" s="45">
        <f t="shared" si="98"/>
        <v>0.24999999999999914</v>
      </c>
      <c r="S365" s="46">
        <f t="shared" si="99"/>
        <v>0.21398242926674399</v>
      </c>
    </row>
    <row r="366" spans="1:19" x14ac:dyDescent="0.25">
      <c r="D366">
        <v>0.05</v>
      </c>
      <c r="F366" s="67">
        <v>0.58680555555555558</v>
      </c>
      <c r="H366" s="67">
        <v>0.58819444444444446</v>
      </c>
      <c r="I366" s="44" t="str">
        <f t="shared" si="89"/>
        <v/>
      </c>
      <c r="J366" s="45">
        <f t="shared" si="90"/>
        <v>6.9999999999999751</v>
      </c>
      <c r="K366" s="45">
        <f t="shared" si="91"/>
        <v>1.9999999999999929</v>
      </c>
      <c r="L366" s="45">
        <f t="shared" si="92"/>
        <v>5</v>
      </c>
      <c r="M366" s="54">
        <f t="shared" ca="1" si="93"/>
        <v>1233</v>
      </c>
      <c r="N366" s="45" t="str">
        <f t="shared" si="94"/>
        <v/>
      </c>
      <c r="O366" s="45">
        <f t="shared" si="95"/>
        <v>0.27999999999999903</v>
      </c>
      <c r="P366" s="46">
        <f t="shared" si="96"/>
        <v>0.27407327999875275</v>
      </c>
      <c r="Q366" s="45">
        <f t="shared" si="97"/>
        <v>9.9999999999999645E-2</v>
      </c>
      <c r="R366" s="45">
        <f t="shared" si="98"/>
        <v>0.37999999999999867</v>
      </c>
      <c r="S366" s="46">
        <f t="shared" si="99"/>
        <v>0.37407327999875239</v>
      </c>
    </row>
    <row r="367" spans="1:19" x14ac:dyDescent="0.25">
      <c r="D367">
        <v>0.03</v>
      </c>
      <c r="F367" s="67">
        <v>0.59166666666666667</v>
      </c>
      <c r="H367" s="67">
        <v>0.59305555555555556</v>
      </c>
      <c r="I367" s="44" t="str">
        <f t="shared" si="89"/>
        <v/>
      </c>
      <c r="J367" s="45">
        <f t="shared" si="90"/>
        <v>31.00000000000005</v>
      </c>
      <c r="K367" s="45">
        <f t="shared" si="91"/>
        <v>1.9999999999999929</v>
      </c>
      <c r="L367" s="45">
        <f t="shared" si="92"/>
        <v>6</v>
      </c>
      <c r="M367" s="54">
        <f t="shared" ca="1" si="93"/>
        <v>1233</v>
      </c>
      <c r="N367" s="45" t="str">
        <f t="shared" si="94"/>
        <v/>
      </c>
      <c r="O367" s="45">
        <f t="shared" si="95"/>
        <v>0.62000000000000099</v>
      </c>
      <c r="P367" s="46">
        <f t="shared" si="96"/>
        <v>0.56438256643564377</v>
      </c>
      <c r="Q367" s="45">
        <f t="shared" si="97"/>
        <v>5.9999999999999783E-2</v>
      </c>
      <c r="R367" s="45">
        <f t="shared" si="98"/>
        <v>0.68000000000000083</v>
      </c>
      <c r="S367" s="46">
        <f t="shared" si="99"/>
        <v>0.6243825664356436</v>
      </c>
    </row>
    <row r="368" spans="1:19" x14ac:dyDescent="0.25">
      <c r="D368">
        <v>0.01</v>
      </c>
      <c r="F368" s="67">
        <v>0.6118055555555556</v>
      </c>
      <c r="H368" s="67">
        <v>0.61458333333333337</v>
      </c>
      <c r="I368" s="44" t="str">
        <f t="shared" si="89"/>
        <v/>
      </c>
      <c r="J368" s="45">
        <f t="shared" si="90"/>
        <v>5.9999999999999787</v>
      </c>
      <c r="K368" s="45">
        <f t="shared" si="91"/>
        <v>3.9999999999999858</v>
      </c>
      <c r="L368" s="45">
        <f t="shared" si="92"/>
        <v>7</v>
      </c>
      <c r="M368" s="54">
        <f t="shared" ca="1" si="93"/>
        <v>1233</v>
      </c>
      <c r="N368" s="45" t="str">
        <f t="shared" si="94"/>
        <v/>
      </c>
      <c r="O368" s="45">
        <f t="shared" si="95"/>
        <v>0.26999999999999902</v>
      </c>
      <c r="P368" s="46">
        <f t="shared" si="96"/>
        <v>0.20198580452735881</v>
      </c>
      <c r="Q368" s="45">
        <f t="shared" si="97"/>
        <v>3.9999999999999862E-2</v>
      </c>
      <c r="R368" s="45">
        <f t="shared" si="98"/>
        <v>0.30999999999999889</v>
      </c>
      <c r="S368" s="46">
        <f t="shared" si="99"/>
        <v>0.24198580452735868</v>
      </c>
    </row>
    <row r="369" spans="1:19" x14ac:dyDescent="0.25">
      <c r="D369">
        <v>0.08</v>
      </c>
      <c r="F369" s="67">
        <v>0.61805555555555558</v>
      </c>
      <c r="H369" s="67">
        <v>0.61875000000000002</v>
      </c>
      <c r="I369" s="44" t="str">
        <f t="shared" si="89"/>
        <v/>
      </c>
      <c r="J369" s="45">
        <f t="shared" si="90"/>
        <v>10.999999999999961</v>
      </c>
      <c r="K369" s="45">
        <f t="shared" si="91"/>
        <v>0.99999999999999645</v>
      </c>
      <c r="L369" s="45">
        <f t="shared" si="92"/>
        <v>8</v>
      </c>
      <c r="M369" s="54">
        <f t="shared" ca="1" si="93"/>
        <v>1233</v>
      </c>
      <c r="N369" s="45" t="str">
        <f t="shared" si="94"/>
        <v/>
      </c>
      <c r="O369" s="45">
        <f t="shared" si="95"/>
        <v>0.76999999999999735</v>
      </c>
      <c r="P369" s="46">
        <f t="shared" si="96"/>
        <v>0.76474416536480083</v>
      </c>
      <c r="Q369" s="45">
        <f t="shared" si="97"/>
        <v>7.9999999999999724E-2</v>
      </c>
      <c r="R369" s="45">
        <f t="shared" si="98"/>
        <v>0.84999999999999709</v>
      </c>
      <c r="S369" s="46">
        <f t="shared" si="99"/>
        <v>0.84474416536480057</v>
      </c>
    </row>
    <row r="370" spans="1:19" x14ac:dyDescent="0.25">
      <c r="D370">
        <v>0.06</v>
      </c>
      <c r="F370" s="67">
        <v>0.62291666666666667</v>
      </c>
      <c r="H370" s="67">
        <v>0.62638888888888888</v>
      </c>
      <c r="I370" s="44" t="str">
        <f t="shared" si="89"/>
        <v/>
      </c>
      <c r="J370" s="45">
        <f t="shared" si="90"/>
        <v>9.9999999999999645</v>
      </c>
      <c r="K370" s="45">
        <f t="shared" si="91"/>
        <v>4.9999999999999822</v>
      </c>
      <c r="L370" s="45">
        <f t="shared" si="92"/>
        <v>9</v>
      </c>
      <c r="M370" s="54">
        <f t="shared" ca="1" si="93"/>
        <v>1233</v>
      </c>
      <c r="N370" s="45" t="str">
        <f t="shared" si="94"/>
        <v/>
      </c>
      <c r="O370" s="45">
        <f t="shared" si="95"/>
        <v>5.2999999999999812</v>
      </c>
      <c r="P370" s="46">
        <f t="shared" si="96"/>
        <v>3.3411589315285211</v>
      </c>
      <c r="Q370" s="45">
        <f t="shared" si="97"/>
        <v>0.29999999999999893</v>
      </c>
      <c r="R370" s="45">
        <f t="shared" si="98"/>
        <v>5.5999999999999801</v>
      </c>
      <c r="S370" s="46">
        <f t="shared" si="99"/>
        <v>3.64115893152852</v>
      </c>
    </row>
    <row r="371" spans="1:19" x14ac:dyDescent="0.25">
      <c r="D371">
        <v>1</v>
      </c>
      <c r="F371" s="67">
        <v>0.63055555555555554</v>
      </c>
      <c r="H371" s="67">
        <v>0.6333333333333333</v>
      </c>
      <c r="I371" s="44" t="str">
        <f t="shared" si="89"/>
        <v/>
      </c>
      <c r="J371" s="45">
        <f t="shared" si="90"/>
        <v>8.0000000000001315</v>
      </c>
      <c r="K371" s="45">
        <f t="shared" si="91"/>
        <v>3.9999999999999858</v>
      </c>
      <c r="L371" s="45">
        <f t="shared" si="92"/>
        <v>10</v>
      </c>
      <c r="M371" s="54">
        <f t="shared" ca="1" si="93"/>
        <v>1233</v>
      </c>
      <c r="N371" s="45" t="str">
        <f t="shared" si="94"/>
        <v/>
      </c>
      <c r="O371" s="45">
        <f t="shared" si="95"/>
        <v>6.0000000000000986</v>
      </c>
      <c r="P371" s="46">
        <f t="shared" si="96"/>
        <v>5.7707884890313954</v>
      </c>
      <c r="Q371" s="45">
        <f t="shared" si="97"/>
        <v>3.9999999999999858</v>
      </c>
      <c r="R371" s="45">
        <f t="shared" si="98"/>
        <v>10.000000000000085</v>
      </c>
      <c r="S371" s="46">
        <f t="shared" si="99"/>
        <v>9.7707884890313821</v>
      </c>
    </row>
    <row r="372" spans="1:19" x14ac:dyDescent="0.25">
      <c r="D372">
        <v>0.5</v>
      </c>
      <c r="F372" s="67">
        <v>0.63611111111111118</v>
      </c>
      <c r="H372" s="67">
        <v>0.63888888888888895</v>
      </c>
      <c r="I372" s="44" t="str">
        <f t="shared" si="89"/>
        <v/>
      </c>
      <c r="J372" s="45">
        <f t="shared" si="90"/>
        <v>6.9999999999998153</v>
      </c>
      <c r="K372" s="45">
        <f t="shared" si="91"/>
        <v>3.9999999999999858</v>
      </c>
      <c r="L372" s="45">
        <f t="shared" si="92"/>
        <v>11</v>
      </c>
      <c r="M372" s="54">
        <f t="shared" ca="1" si="93"/>
        <v>1233</v>
      </c>
      <c r="N372" s="45" t="str">
        <f t="shared" si="94"/>
        <v/>
      </c>
      <c r="O372" s="45">
        <f t="shared" si="95"/>
        <v>6.9999999999998153</v>
      </c>
      <c r="P372" s="46">
        <f t="shared" si="96"/>
        <v>6.3716823193842993</v>
      </c>
      <c r="Q372" s="45">
        <f t="shared" si="97"/>
        <v>1.9999999999999929</v>
      </c>
      <c r="R372" s="45">
        <f t="shared" si="98"/>
        <v>8.9999999999998082</v>
      </c>
      <c r="S372" s="46">
        <f t="shared" si="99"/>
        <v>8.3716823193842913</v>
      </c>
    </row>
    <row r="373" spans="1:19" x14ac:dyDescent="0.25">
      <c r="D373">
        <v>1.5</v>
      </c>
      <c r="F373" s="67">
        <v>0.64166666666666672</v>
      </c>
      <c r="H373" s="67">
        <v>0.64374999999999993</v>
      </c>
      <c r="I373" s="44" t="str">
        <f t="shared" si="89"/>
        <v/>
      </c>
      <c r="J373" s="45">
        <f t="shared" si="90"/>
        <v>6.0000000000001386</v>
      </c>
      <c r="K373" s="45">
        <f t="shared" si="91"/>
        <v>2.9999999999998295</v>
      </c>
      <c r="L373" s="45">
        <f t="shared" si="92"/>
        <v>12</v>
      </c>
      <c r="M373" s="54">
        <f t="shared" ca="1" si="93"/>
        <v>1233</v>
      </c>
      <c r="N373" s="45" t="str">
        <f t="shared" si="94"/>
        <v/>
      </c>
      <c r="O373" s="45">
        <f t="shared" si="95"/>
        <v>6.9000000000001585</v>
      </c>
      <c r="P373" s="46">
        <f t="shared" si="96"/>
        <v>6.681428635354413</v>
      </c>
      <c r="Q373" s="45">
        <f t="shared" si="97"/>
        <v>4.4999999999997442</v>
      </c>
      <c r="R373" s="45">
        <f t="shared" si="98"/>
        <v>11.399999999999903</v>
      </c>
      <c r="S373" s="46">
        <f t="shared" si="99"/>
        <v>11.181428635354157</v>
      </c>
    </row>
    <row r="374" spans="1:19" x14ac:dyDescent="0.25">
      <c r="D374">
        <v>0.8</v>
      </c>
      <c r="F374" s="67">
        <v>0.64652777777777781</v>
      </c>
      <c r="H374" s="67">
        <v>0.6479166666666667</v>
      </c>
      <c r="I374" s="44">
        <f t="shared" si="89"/>
        <v>0.65138888888888891</v>
      </c>
      <c r="J374" s="45" t="str">
        <f t="shared" si="90"/>
        <v/>
      </c>
      <c r="K374" s="45">
        <f t="shared" si="91"/>
        <v>1.9999999999999929</v>
      </c>
      <c r="L374" s="45">
        <f t="shared" si="92"/>
        <v>13</v>
      </c>
      <c r="M374" s="54">
        <f t="shared" ca="1" si="93"/>
        <v>1233</v>
      </c>
      <c r="N374" s="45">
        <f t="shared" ca="1" si="94"/>
        <v>184.99999999999997</v>
      </c>
      <c r="O374" s="45">
        <f t="shared" si="95"/>
        <v>2</v>
      </c>
      <c r="P374" s="46">
        <f t="shared" si="96"/>
        <v>0.29428267387637186</v>
      </c>
      <c r="Q374" s="45">
        <f t="shared" si="97"/>
        <v>1.5999999999999943</v>
      </c>
      <c r="R374" s="45">
        <f t="shared" si="98"/>
        <v>3.5999999999999943</v>
      </c>
      <c r="S374" s="46">
        <f t="shared" si="99"/>
        <v>1.8942826738763663</v>
      </c>
    </row>
    <row r="375" spans="1:19" x14ac:dyDescent="0.25">
      <c r="A375" s="77">
        <v>35102</v>
      </c>
      <c r="B375" s="71">
        <v>728</v>
      </c>
      <c r="D375">
        <v>0.01</v>
      </c>
      <c r="F375" s="67">
        <v>0.33958333333333335</v>
      </c>
      <c r="H375" s="67">
        <v>0.34236111111111112</v>
      </c>
      <c r="I375" s="44" t="str">
        <f t="shared" si="89"/>
        <v/>
      </c>
      <c r="J375" s="45">
        <f t="shared" si="90"/>
        <v>54.00000000000005</v>
      </c>
      <c r="K375" s="45">
        <f t="shared" si="91"/>
        <v>3.9999999999999858</v>
      </c>
      <c r="L375" s="45">
        <f t="shared" si="92"/>
        <v>1</v>
      </c>
      <c r="M375" s="54">
        <f t="shared" ca="1" si="93"/>
        <v>728</v>
      </c>
      <c r="N375" s="45" t="str">
        <f t="shared" si="94"/>
        <v/>
      </c>
      <c r="O375" s="45">
        <f t="shared" si="95"/>
        <v>2.9700000000000029</v>
      </c>
      <c r="P375" s="46">
        <f t="shared" si="96"/>
        <v>2.1107536794933117</v>
      </c>
      <c r="Q375" s="45">
        <f t="shared" si="97"/>
        <v>3.9999999999999862E-2</v>
      </c>
      <c r="R375" s="45">
        <f t="shared" si="98"/>
        <v>3.0100000000000029</v>
      </c>
      <c r="S375" s="46">
        <f t="shared" si="99"/>
        <v>2.1507536794933118</v>
      </c>
    </row>
    <row r="376" spans="1:19" x14ac:dyDescent="0.25">
      <c r="D376">
        <v>0.1</v>
      </c>
      <c r="F376" s="67">
        <v>0.34583333333333338</v>
      </c>
      <c r="H376" s="67">
        <v>0.37986111111111115</v>
      </c>
      <c r="I376" s="44" t="str">
        <f t="shared" si="89"/>
        <v/>
      </c>
      <c r="J376" s="45">
        <f t="shared" si="90"/>
        <v>24.999999999999911</v>
      </c>
      <c r="K376" s="45">
        <f t="shared" si="91"/>
        <v>48.999999999999986</v>
      </c>
      <c r="L376" s="45">
        <f t="shared" si="92"/>
        <v>2</v>
      </c>
      <c r="M376" s="54">
        <f t="shared" ca="1" si="93"/>
        <v>728</v>
      </c>
      <c r="N376" s="45" t="str">
        <f t="shared" si="94"/>
        <v/>
      </c>
      <c r="O376" s="45">
        <f t="shared" si="95"/>
        <v>501.24999999999824</v>
      </c>
      <c r="P376" s="46">
        <f t="shared" si="96"/>
        <v>166.48711727454864</v>
      </c>
      <c r="Q376" s="45">
        <f t="shared" si="97"/>
        <v>4.8999999999999986</v>
      </c>
      <c r="R376" s="45">
        <f t="shared" si="98"/>
        <v>506.14999999999822</v>
      </c>
      <c r="S376" s="46">
        <f t="shared" si="99"/>
        <v>171.38711727454864</v>
      </c>
    </row>
    <row r="377" spans="1:19" x14ac:dyDescent="0.25">
      <c r="D377">
        <v>40</v>
      </c>
      <c r="F377" s="67">
        <v>0.38541666666666669</v>
      </c>
      <c r="H377" s="67">
        <v>0.3972222222222222</v>
      </c>
      <c r="I377" s="44">
        <f t="shared" si="89"/>
        <v>0.40069444444444441</v>
      </c>
      <c r="J377" s="45" t="str">
        <f t="shared" si="90"/>
        <v/>
      </c>
      <c r="K377" s="45">
        <f t="shared" si="91"/>
        <v>16.99999999999994</v>
      </c>
      <c r="L377" s="45">
        <f t="shared" si="92"/>
        <v>3</v>
      </c>
      <c r="M377" s="54">
        <f t="shared" ca="1" si="93"/>
        <v>728</v>
      </c>
      <c r="N377" s="45">
        <f t="shared" ca="1" si="94"/>
        <v>128.99999999999994</v>
      </c>
      <c r="O377" s="45">
        <f t="shared" si="95"/>
        <v>100</v>
      </c>
      <c r="P377" s="46">
        <f t="shared" si="96"/>
        <v>11.425711806824168</v>
      </c>
      <c r="Q377" s="45">
        <f t="shared" si="97"/>
        <v>679.99999999999761</v>
      </c>
      <c r="R377" s="45">
        <f t="shared" si="98"/>
        <v>779.99999999999761</v>
      </c>
      <c r="S377" s="46">
        <f t="shared" si="99"/>
        <v>691.42571180682182</v>
      </c>
    </row>
    <row r="378" spans="1:19" x14ac:dyDescent="0.25">
      <c r="A378" s="77">
        <v>35103</v>
      </c>
      <c r="B378" s="71">
        <v>1040</v>
      </c>
      <c r="D378">
        <v>0.01</v>
      </c>
      <c r="F378" s="67">
        <v>0.47291666666666665</v>
      </c>
      <c r="H378" s="67">
        <v>0.47430555555555554</v>
      </c>
      <c r="I378" s="44" t="str">
        <f t="shared" si="89"/>
        <v/>
      </c>
      <c r="J378" s="45">
        <f t="shared" si="90"/>
        <v>67.000000000000085</v>
      </c>
      <c r="K378" s="45">
        <f t="shared" si="91"/>
        <v>1.9999999999999929</v>
      </c>
      <c r="L378" s="45">
        <f t="shared" si="92"/>
        <v>1</v>
      </c>
      <c r="M378" s="54">
        <f t="shared" ca="1" si="93"/>
        <v>1040</v>
      </c>
      <c r="N378" s="45" t="str">
        <f t="shared" si="94"/>
        <v/>
      </c>
      <c r="O378" s="45">
        <f t="shared" si="95"/>
        <v>67.335000000000079</v>
      </c>
      <c r="P378" s="46">
        <f t="shared" si="96"/>
        <v>25.165065543266394</v>
      </c>
      <c r="Q378" s="45">
        <f t="shared" si="97"/>
        <v>1.9999999999999931E-2</v>
      </c>
      <c r="R378" s="45">
        <f t="shared" si="98"/>
        <v>67.355000000000075</v>
      </c>
      <c r="S378" s="46">
        <f t="shared" si="99"/>
        <v>25.185065543266393</v>
      </c>
    </row>
    <row r="379" spans="1:19" x14ac:dyDescent="0.25">
      <c r="D379">
        <v>2</v>
      </c>
      <c r="F379" s="67">
        <v>0.47986111111111113</v>
      </c>
      <c r="H379" s="67">
        <v>0.52083333333333337</v>
      </c>
      <c r="I379" s="44">
        <f t="shared" si="89"/>
        <v>0.52430555555555558</v>
      </c>
      <c r="J379" s="45" t="str">
        <f t="shared" si="90"/>
        <v/>
      </c>
      <c r="K379" s="45">
        <f t="shared" si="91"/>
        <v>59.000000000000028</v>
      </c>
      <c r="L379" s="45">
        <f t="shared" si="92"/>
        <v>2</v>
      </c>
      <c r="M379" s="54">
        <f t="shared" ca="1" si="93"/>
        <v>1040</v>
      </c>
      <c r="N379" s="45">
        <f t="shared" ca="1" si="94"/>
        <v>115.00000000000007</v>
      </c>
      <c r="O379" s="45">
        <f t="shared" si="95"/>
        <v>5</v>
      </c>
      <c r="P379" s="46">
        <f t="shared" si="96"/>
        <v>0.68924379203313568</v>
      </c>
      <c r="Q379" s="45">
        <f t="shared" si="97"/>
        <v>118.00000000000006</v>
      </c>
      <c r="R379" s="45">
        <f t="shared" si="98"/>
        <v>123.00000000000006</v>
      </c>
      <c r="S379" s="46">
        <f t="shared" si="99"/>
        <v>118.6892437920332</v>
      </c>
    </row>
    <row r="380" spans="1:19" x14ac:dyDescent="0.25">
      <c r="A380" s="77">
        <v>35104</v>
      </c>
      <c r="B380" s="71">
        <v>938</v>
      </c>
      <c r="D380">
        <v>0.01</v>
      </c>
      <c r="F380" s="67">
        <v>0.46319444444444446</v>
      </c>
      <c r="H380" s="67">
        <v>0.47638888888888892</v>
      </c>
      <c r="I380" s="44">
        <f t="shared" si="89"/>
        <v>0.47986111111111113</v>
      </c>
      <c r="J380" s="45" t="str">
        <f t="shared" si="90"/>
        <v/>
      </c>
      <c r="K380" s="45">
        <f t="shared" si="91"/>
        <v>19.000000000000014</v>
      </c>
      <c r="L380" s="45">
        <f t="shared" si="92"/>
        <v>1</v>
      </c>
      <c r="M380" s="54">
        <f t="shared" ca="1" si="93"/>
        <v>938</v>
      </c>
      <c r="N380" s="45">
        <f t="shared" ca="1" si="94"/>
        <v>113.00000000000009</v>
      </c>
      <c r="O380" s="45">
        <f t="shared" si="95"/>
        <v>2.5000000000000001E-2</v>
      </c>
      <c r="P380" s="46">
        <f t="shared" si="96"/>
        <v>5.4281443780592247E-3</v>
      </c>
      <c r="Q380" s="45">
        <f t="shared" si="97"/>
        <v>0.19000000000000014</v>
      </c>
      <c r="R380" s="45">
        <f t="shared" si="98"/>
        <v>0.21500000000000014</v>
      </c>
      <c r="S380" s="46">
        <f t="shared" si="99"/>
        <v>0.19542814437805936</v>
      </c>
    </row>
    <row r="381" spans="1:19" x14ac:dyDescent="0.25">
      <c r="A381" s="77">
        <v>35104</v>
      </c>
      <c r="B381" s="71">
        <v>1235</v>
      </c>
      <c r="D381">
        <v>0.01</v>
      </c>
      <c r="F381" s="67">
        <v>0.54791666666666672</v>
      </c>
      <c r="H381" s="67">
        <v>0.54999999999999993</v>
      </c>
      <c r="I381" s="44" t="str">
        <f t="shared" si="89"/>
        <v/>
      </c>
      <c r="J381" s="45">
        <f t="shared" si="90"/>
        <v>136.00000000000017</v>
      </c>
      <c r="K381" s="45">
        <f t="shared" si="91"/>
        <v>2.9999999999998295</v>
      </c>
      <c r="L381" s="45">
        <f t="shared" si="92"/>
        <v>1</v>
      </c>
      <c r="M381" s="54">
        <f t="shared" ca="1" si="93"/>
        <v>1235</v>
      </c>
      <c r="N381" s="45" t="str">
        <f t="shared" si="94"/>
        <v/>
      </c>
      <c r="O381" s="45">
        <f t="shared" si="95"/>
        <v>3400.6800000000039</v>
      </c>
      <c r="P381" s="46">
        <f t="shared" si="96"/>
        <v>798.23477649584277</v>
      </c>
      <c r="Q381" s="45">
        <f t="shared" si="97"/>
        <v>2.9999999999998295E-2</v>
      </c>
      <c r="R381" s="45">
        <f t="shared" si="98"/>
        <v>3400.7100000000041</v>
      </c>
      <c r="S381" s="46">
        <f t="shared" si="99"/>
        <v>798.26477649584274</v>
      </c>
    </row>
    <row r="382" spans="1:19" x14ac:dyDescent="0.25">
      <c r="D382">
        <v>50</v>
      </c>
      <c r="F382" s="67">
        <v>0.55833333333333335</v>
      </c>
      <c r="H382" s="67">
        <v>0.64444444444444449</v>
      </c>
      <c r="I382" s="44">
        <f t="shared" si="89"/>
        <v>0.6479166666666667</v>
      </c>
      <c r="J382" s="45" t="str">
        <f t="shared" si="90"/>
        <v/>
      </c>
      <c r="K382" s="45">
        <f t="shared" si="91"/>
        <v>124.00000000000004</v>
      </c>
      <c r="L382" s="45">
        <f t="shared" si="92"/>
        <v>2</v>
      </c>
      <c r="M382" s="54">
        <f t="shared" ca="1" si="93"/>
        <v>1235</v>
      </c>
      <c r="N382" s="45">
        <f t="shared" ca="1" si="94"/>
        <v>178</v>
      </c>
      <c r="O382" s="45">
        <f t="shared" si="95"/>
        <v>125</v>
      </c>
      <c r="P382" s="46">
        <f t="shared" si="96"/>
        <v>14.102364719732718</v>
      </c>
      <c r="Q382" s="45">
        <f t="shared" si="97"/>
        <v>6200.0000000000018</v>
      </c>
      <c r="R382" s="45">
        <f t="shared" si="98"/>
        <v>6325.0000000000018</v>
      </c>
      <c r="S382" s="46">
        <f t="shared" si="99"/>
        <v>6214.1023647197344</v>
      </c>
    </row>
    <row r="383" spans="1:19" x14ac:dyDescent="0.25">
      <c r="A383" s="77">
        <v>35107</v>
      </c>
      <c r="B383" s="71">
        <v>1321</v>
      </c>
      <c r="D383">
        <v>0.01</v>
      </c>
      <c r="F383" s="67">
        <v>0.59236111111111112</v>
      </c>
      <c r="H383" s="67">
        <v>0.59513888888888888</v>
      </c>
      <c r="I383" s="44" t="str">
        <f t="shared" si="89"/>
        <v/>
      </c>
      <c r="J383" s="45">
        <f t="shared" si="90"/>
        <v>69.000000000000071</v>
      </c>
      <c r="K383" s="45">
        <f t="shared" si="91"/>
        <v>3.9999999999999858</v>
      </c>
      <c r="L383" s="45">
        <f t="shared" si="92"/>
        <v>1</v>
      </c>
      <c r="M383" s="54">
        <f t="shared" ca="1" si="93"/>
        <v>1321</v>
      </c>
      <c r="N383" s="45" t="str">
        <f t="shared" si="94"/>
        <v/>
      </c>
      <c r="O383" s="45">
        <f t="shared" si="95"/>
        <v>3.7950000000000039</v>
      </c>
      <c r="P383" s="46">
        <f t="shared" si="96"/>
        <v>2.697074146019232</v>
      </c>
      <c r="Q383" s="45">
        <f t="shared" si="97"/>
        <v>3.9999999999999862E-2</v>
      </c>
      <c r="R383" s="45">
        <f t="shared" si="98"/>
        <v>3.835000000000004</v>
      </c>
      <c r="S383" s="46">
        <f t="shared" si="99"/>
        <v>2.737074146019232</v>
      </c>
    </row>
    <row r="384" spans="1:19" x14ac:dyDescent="0.25">
      <c r="D384">
        <v>0.1</v>
      </c>
      <c r="F384" s="67">
        <v>0.6</v>
      </c>
      <c r="H384" s="67">
        <v>0.6430555555555556</v>
      </c>
      <c r="I384" s="44" t="str">
        <f t="shared" si="89"/>
        <v/>
      </c>
      <c r="J384" s="45">
        <f t="shared" si="90"/>
        <v>89</v>
      </c>
      <c r="K384" s="45">
        <f t="shared" si="91"/>
        <v>62.000000000000099</v>
      </c>
      <c r="L384" s="45">
        <f t="shared" si="92"/>
        <v>2</v>
      </c>
      <c r="M384" s="54">
        <f t="shared" ca="1" si="93"/>
        <v>1321</v>
      </c>
      <c r="N384" s="45" t="str">
        <f t="shared" si="94"/>
        <v/>
      </c>
      <c r="O384" s="45">
        <f t="shared" si="95"/>
        <v>26.7</v>
      </c>
      <c r="P384" s="46">
        <f t="shared" si="96"/>
        <v>22.119633619271347</v>
      </c>
      <c r="Q384" s="45">
        <f t="shared" si="97"/>
        <v>6.2000000000000099</v>
      </c>
      <c r="R384" s="45">
        <f t="shared" si="98"/>
        <v>32.900000000000006</v>
      </c>
      <c r="S384" s="46">
        <f t="shared" si="99"/>
        <v>28.319633619271357</v>
      </c>
    </row>
    <row r="385" spans="1:19" x14ac:dyDescent="0.25">
      <c r="D385">
        <v>0.5</v>
      </c>
      <c r="F385" s="67">
        <v>0.69791666666666663</v>
      </c>
      <c r="H385" s="67">
        <v>0.70486111111111116</v>
      </c>
      <c r="I385" s="44" t="str">
        <f t="shared" si="89"/>
        <v/>
      </c>
      <c r="J385" s="45">
        <f t="shared" si="90"/>
        <v>136</v>
      </c>
      <c r="K385" s="45">
        <f t="shared" si="91"/>
        <v>10.000000000000124</v>
      </c>
      <c r="L385" s="45">
        <f t="shared" si="92"/>
        <v>3</v>
      </c>
      <c r="M385" s="54">
        <f t="shared" ca="1" si="93"/>
        <v>1321</v>
      </c>
      <c r="N385" s="45" t="str">
        <f t="shared" si="94"/>
        <v/>
      </c>
      <c r="O385" s="45">
        <f t="shared" si="95"/>
        <v>34.68</v>
      </c>
      <c r="P385" s="46">
        <f t="shared" si="96"/>
        <v>17.03509137378537</v>
      </c>
      <c r="Q385" s="45">
        <f t="shared" si="97"/>
        <v>5.0000000000000622</v>
      </c>
      <c r="R385" s="45">
        <f t="shared" si="98"/>
        <v>39.680000000000064</v>
      </c>
      <c r="S385" s="46">
        <f t="shared" si="99"/>
        <v>22.035091373785434</v>
      </c>
    </row>
    <row r="386" spans="1:19" x14ac:dyDescent="0.25">
      <c r="D386">
        <v>0.01</v>
      </c>
      <c r="F386" s="67">
        <v>0.79305555555555562</v>
      </c>
      <c r="H386" s="67">
        <v>0.7993055555555556</v>
      </c>
      <c r="I386" s="44" t="str">
        <f t="shared" si="89"/>
        <v/>
      </c>
      <c r="J386" s="45">
        <f t="shared" si="90"/>
        <v>9.9999999999999645</v>
      </c>
      <c r="K386" s="45">
        <f t="shared" si="91"/>
        <v>8.999999999999968</v>
      </c>
      <c r="L386" s="45">
        <f t="shared" si="92"/>
        <v>4</v>
      </c>
      <c r="M386" s="54">
        <f t="shared" ca="1" si="93"/>
        <v>1321</v>
      </c>
      <c r="N386" s="45" t="str">
        <f t="shared" si="94"/>
        <v/>
      </c>
      <c r="O386" s="45">
        <f t="shared" si="95"/>
        <v>3.0499999999999892</v>
      </c>
      <c r="P386" s="46">
        <f t="shared" si="96"/>
        <v>1.4410466940574227</v>
      </c>
      <c r="Q386" s="45">
        <f t="shared" si="97"/>
        <v>8.9999999999999677E-2</v>
      </c>
      <c r="R386" s="45">
        <f t="shared" si="98"/>
        <v>3.139999999999989</v>
      </c>
      <c r="S386" s="46">
        <f t="shared" si="99"/>
        <v>1.5310466940574223</v>
      </c>
    </row>
    <row r="387" spans="1:19" x14ac:dyDescent="0.25">
      <c r="D387">
        <v>0.6</v>
      </c>
      <c r="F387" s="67">
        <v>0.80486111111111114</v>
      </c>
      <c r="H387" s="67">
        <v>0.80625000000000002</v>
      </c>
      <c r="I387" s="44" t="str">
        <f t="shared" si="89"/>
        <v/>
      </c>
      <c r="J387" s="45">
        <f t="shared" si="90"/>
        <v>17.999999999999936</v>
      </c>
      <c r="K387" s="45">
        <f t="shared" si="91"/>
        <v>1.9999999999999929</v>
      </c>
      <c r="L387" s="45">
        <f t="shared" si="92"/>
        <v>5</v>
      </c>
      <c r="M387" s="54">
        <f t="shared" ca="1" si="93"/>
        <v>1321</v>
      </c>
      <c r="N387" s="45" t="str">
        <f t="shared" si="94"/>
        <v/>
      </c>
      <c r="O387" s="45">
        <f t="shared" si="95"/>
        <v>8.1449999999999712</v>
      </c>
      <c r="P387" s="46">
        <f t="shared" si="96"/>
        <v>7.8478751726653924</v>
      </c>
      <c r="Q387" s="45">
        <f t="shared" si="97"/>
        <v>1.1999999999999957</v>
      </c>
      <c r="R387" s="45">
        <f t="shared" si="98"/>
        <v>9.3449999999999669</v>
      </c>
      <c r="S387" s="46">
        <f t="shared" si="99"/>
        <v>9.047875172665389</v>
      </c>
    </row>
    <row r="388" spans="1:19" x14ac:dyDescent="0.25">
      <c r="D388">
        <v>0.30499999999999999</v>
      </c>
      <c r="F388" s="67">
        <v>0.8125</v>
      </c>
      <c r="H388" s="67">
        <v>0.81874999999999998</v>
      </c>
      <c r="I388" s="44" t="str">
        <f t="shared" si="89"/>
        <v/>
      </c>
      <c r="J388" s="45">
        <f t="shared" si="90"/>
        <v>25.000000000000071</v>
      </c>
      <c r="K388" s="45">
        <f t="shared" si="91"/>
        <v>8.999999999999968</v>
      </c>
      <c r="L388" s="45">
        <f t="shared" si="92"/>
        <v>6</v>
      </c>
      <c r="M388" s="54">
        <f t="shared" ca="1" si="93"/>
        <v>1321</v>
      </c>
      <c r="N388" s="45" t="str">
        <f t="shared" si="94"/>
        <v/>
      </c>
      <c r="O388" s="45">
        <f t="shared" si="95"/>
        <v>3.9375000000000111</v>
      </c>
      <c r="P388" s="46">
        <f t="shared" si="96"/>
        <v>2.1579281755405089</v>
      </c>
      <c r="Q388" s="45">
        <f t="shared" si="97"/>
        <v>2.7449999999999903</v>
      </c>
      <c r="R388" s="45">
        <f t="shared" si="98"/>
        <v>6.682500000000001</v>
      </c>
      <c r="S388" s="46">
        <f t="shared" si="99"/>
        <v>4.9029281755404988</v>
      </c>
    </row>
    <row r="389" spans="1:19" x14ac:dyDescent="0.25">
      <c r="D389">
        <v>0.01</v>
      </c>
      <c r="F389" s="67">
        <v>0.8340277777777777</v>
      </c>
      <c r="H389" s="67">
        <v>0.83611111111111114</v>
      </c>
      <c r="I389" s="44" t="str">
        <f t="shared" si="89"/>
        <v/>
      </c>
      <c r="J389" s="45">
        <f t="shared" si="90"/>
        <v>21.999999999999922</v>
      </c>
      <c r="K389" s="45">
        <f t="shared" si="91"/>
        <v>3.0000000000001492</v>
      </c>
      <c r="L389" s="45">
        <f t="shared" si="92"/>
        <v>7</v>
      </c>
      <c r="M389" s="54">
        <f t="shared" ca="1" si="93"/>
        <v>1321</v>
      </c>
      <c r="N389" s="45" t="str">
        <f t="shared" si="94"/>
        <v/>
      </c>
      <c r="O389" s="45">
        <f t="shared" si="95"/>
        <v>550.10999999999797</v>
      </c>
      <c r="P389" s="46">
        <f t="shared" si="96"/>
        <v>129.12621384491513</v>
      </c>
      <c r="Q389" s="45">
        <f t="shared" si="97"/>
        <v>3.0000000000001494E-2</v>
      </c>
      <c r="R389" s="45">
        <f t="shared" si="98"/>
        <v>550.13999999999794</v>
      </c>
      <c r="S389" s="46">
        <f t="shared" si="99"/>
        <v>129.15621384491513</v>
      </c>
    </row>
    <row r="390" spans="1:19" x14ac:dyDescent="0.25">
      <c r="D390">
        <v>50</v>
      </c>
      <c r="F390" s="67">
        <v>0.84652777777777777</v>
      </c>
      <c r="H390" s="67">
        <v>0.85138888888888886</v>
      </c>
      <c r="I390" s="44">
        <f t="shared" si="89"/>
        <v>0.85486111111111107</v>
      </c>
      <c r="J390" s="45" t="str">
        <f t="shared" si="90"/>
        <v/>
      </c>
      <c r="K390" s="45">
        <f t="shared" si="91"/>
        <v>6.9999999999999751</v>
      </c>
      <c r="L390" s="45">
        <f t="shared" si="92"/>
        <v>8</v>
      </c>
      <c r="M390" s="54">
        <f t="shared" ca="1" si="93"/>
        <v>1321</v>
      </c>
      <c r="N390" s="45">
        <f t="shared" ca="1" si="94"/>
        <v>429.99999999999989</v>
      </c>
      <c r="O390" s="45">
        <f t="shared" si="95"/>
        <v>125</v>
      </c>
      <c r="P390" s="46">
        <f t="shared" si="96"/>
        <v>14.102364719732718</v>
      </c>
      <c r="Q390" s="45">
        <f t="shared" si="97"/>
        <v>349.99999999999875</v>
      </c>
      <c r="R390" s="45">
        <f t="shared" si="98"/>
        <v>474.99999999999875</v>
      </c>
      <c r="S390" s="46">
        <f t="shared" si="99"/>
        <v>364.10236471973144</v>
      </c>
    </row>
    <row r="391" spans="1:19" x14ac:dyDescent="0.25">
      <c r="A391" s="77">
        <v>35108</v>
      </c>
      <c r="B391" s="71">
        <v>843</v>
      </c>
      <c r="D391">
        <v>0.01</v>
      </c>
      <c r="F391" s="67">
        <v>0.3888888888888889</v>
      </c>
      <c r="H391" s="67">
        <v>0.4055555555555555</v>
      </c>
      <c r="I391" s="44" t="str">
        <f t="shared" si="89"/>
        <v/>
      </c>
      <c r="J391" s="45">
        <f t="shared" si="90"/>
        <v>34.000000000000121</v>
      </c>
      <c r="K391" s="45">
        <f t="shared" si="91"/>
        <v>23.999999999999915</v>
      </c>
      <c r="L391" s="45">
        <f t="shared" si="92"/>
        <v>1</v>
      </c>
      <c r="M391" s="54">
        <f t="shared" ca="1" si="93"/>
        <v>843</v>
      </c>
      <c r="N391" s="45" t="str">
        <f t="shared" si="94"/>
        <v/>
      </c>
      <c r="O391" s="45">
        <f t="shared" si="95"/>
        <v>850.17000000000303</v>
      </c>
      <c r="P391" s="46">
        <f t="shared" si="96"/>
        <v>199.55869412396115</v>
      </c>
      <c r="Q391" s="45">
        <f t="shared" si="97"/>
        <v>0.23999999999999916</v>
      </c>
      <c r="R391" s="45">
        <f t="shared" si="98"/>
        <v>850.41000000000304</v>
      </c>
      <c r="S391" s="46">
        <f t="shared" si="99"/>
        <v>199.79869412396116</v>
      </c>
    </row>
    <row r="392" spans="1:19" x14ac:dyDescent="0.25">
      <c r="D392">
        <v>50</v>
      </c>
      <c r="F392" s="67">
        <v>0.41250000000000003</v>
      </c>
      <c r="H392" s="67">
        <v>0.4291666666666667</v>
      </c>
      <c r="I392" s="44" t="str">
        <f t="shared" si="89"/>
        <v/>
      </c>
      <c r="J392" s="45">
        <f t="shared" si="90"/>
        <v>45.999999999999915</v>
      </c>
      <c r="K392" s="45">
        <f t="shared" si="91"/>
        <v>23.999999999999993</v>
      </c>
      <c r="L392" s="45">
        <f t="shared" si="92"/>
        <v>2</v>
      </c>
      <c r="M392" s="54">
        <f t="shared" ca="1" si="93"/>
        <v>843</v>
      </c>
      <c r="N392" s="45" t="str">
        <f t="shared" si="94"/>
        <v/>
      </c>
      <c r="O392" s="45">
        <f t="shared" si="95"/>
        <v>1161.499999999998</v>
      </c>
      <c r="P392" s="46">
        <f t="shared" si="96"/>
        <v>494.44448023380096</v>
      </c>
      <c r="Q392" s="45">
        <f t="shared" si="97"/>
        <v>1199.9999999999995</v>
      </c>
      <c r="R392" s="45">
        <f t="shared" si="98"/>
        <v>2361.4999999999973</v>
      </c>
      <c r="S392" s="46">
        <f t="shared" si="99"/>
        <v>1694.4444802338005</v>
      </c>
    </row>
    <row r="393" spans="1:19" x14ac:dyDescent="0.25">
      <c r="D393">
        <v>0.5</v>
      </c>
      <c r="F393" s="67">
        <v>0.4381944444444445</v>
      </c>
      <c r="H393" s="67">
        <v>0.46111111111111108</v>
      </c>
      <c r="I393" s="44" t="str">
        <f t="shared" si="89"/>
        <v/>
      </c>
      <c r="J393" s="45">
        <f t="shared" si="90"/>
        <v>26.000000000000068</v>
      </c>
      <c r="K393" s="45">
        <f t="shared" si="91"/>
        <v>32.999999999999886</v>
      </c>
      <c r="L393" s="45">
        <f t="shared" si="92"/>
        <v>3</v>
      </c>
      <c r="M393" s="54">
        <f t="shared" ca="1" si="93"/>
        <v>843</v>
      </c>
      <c r="N393" s="45" t="str">
        <f t="shared" si="94"/>
        <v/>
      </c>
      <c r="O393" s="45">
        <f t="shared" si="95"/>
        <v>656.50000000000171</v>
      </c>
      <c r="P393" s="46">
        <f t="shared" si="96"/>
        <v>279.46861926258435</v>
      </c>
      <c r="Q393" s="45">
        <f t="shared" si="97"/>
        <v>16.499999999999943</v>
      </c>
      <c r="R393" s="45">
        <f t="shared" si="98"/>
        <v>673.00000000000159</v>
      </c>
      <c r="S393" s="46">
        <f t="shared" si="99"/>
        <v>295.9686192625843</v>
      </c>
    </row>
    <row r="394" spans="1:19" x14ac:dyDescent="0.25">
      <c r="D394">
        <v>50</v>
      </c>
      <c r="F394" s="67">
        <v>0.46527777777777773</v>
      </c>
      <c r="H394" s="67">
        <v>0.47916666666666669</v>
      </c>
      <c r="I394" s="44">
        <f t="shared" si="89"/>
        <v>0.4826388888888889</v>
      </c>
      <c r="J394" s="45" t="str">
        <f t="shared" si="90"/>
        <v/>
      </c>
      <c r="K394" s="45">
        <f t="shared" si="91"/>
        <v>20.000000000000089</v>
      </c>
      <c r="L394" s="45">
        <f t="shared" si="92"/>
        <v>4</v>
      </c>
      <c r="M394" s="54">
        <f t="shared" ca="1" si="93"/>
        <v>843</v>
      </c>
      <c r="N394" s="45">
        <f t="shared" ca="1" si="94"/>
        <v>172.00000000000003</v>
      </c>
      <c r="O394" s="45">
        <f t="shared" si="95"/>
        <v>125</v>
      </c>
      <c r="P394" s="46">
        <f t="shared" si="96"/>
        <v>14.102364719732718</v>
      </c>
      <c r="Q394" s="45">
        <f t="shared" si="97"/>
        <v>1000.0000000000044</v>
      </c>
      <c r="R394" s="45">
        <f t="shared" si="98"/>
        <v>1125.0000000000045</v>
      </c>
      <c r="S394" s="46">
        <f t="shared" si="99"/>
        <v>1014.1023647197371</v>
      </c>
    </row>
    <row r="395" spans="1:19" x14ac:dyDescent="0.25">
      <c r="A395" s="77">
        <v>35108</v>
      </c>
      <c r="B395" s="71">
        <v>1241</v>
      </c>
      <c r="D395">
        <v>8.0000000000000002E-3</v>
      </c>
      <c r="F395" s="67">
        <v>0.55833333333333335</v>
      </c>
      <c r="H395" s="67">
        <v>0.56458333333333333</v>
      </c>
      <c r="I395" s="44" t="str">
        <f t="shared" si="89"/>
        <v/>
      </c>
      <c r="J395" s="45">
        <f t="shared" si="90"/>
        <v>6.9999999999999751</v>
      </c>
      <c r="K395" s="45">
        <f t="shared" si="91"/>
        <v>8.999999999999968</v>
      </c>
      <c r="L395" s="45">
        <f t="shared" si="92"/>
        <v>1</v>
      </c>
      <c r="M395" s="54">
        <f t="shared" ca="1" si="93"/>
        <v>1241</v>
      </c>
      <c r="N395" s="45" t="str">
        <f t="shared" si="94"/>
        <v/>
      </c>
      <c r="O395" s="45">
        <f t="shared" si="95"/>
        <v>8.0499999999999711E-2</v>
      </c>
      <c r="P395" s="46">
        <f t="shared" si="96"/>
        <v>7.7957161949350914E-2</v>
      </c>
      <c r="Q395" s="45">
        <f t="shared" si="97"/>
        <v>7.1999999999999745E-2</v>
      </c>
      <c r="R395" s="45">
        <f t="shared" si="98"/>
        <v>0.15249999999999947</v>
      </c>
      <c r="S395" s="46">
        <f t="shared" si="99"/>
        <v>0.14995716194935066</v>
      </c>
    </row>
    <row r="396" spans="1:19" x14ac:dyDescent="0.25">
      <c r="D396">
        <v>1.4999999999999999E-2</v>
      </c>
      <c r="F396" s="67">
        <v>0.56736111111111109</v>
      </c>
      <c r="H396" s="67">
        <v>0.56944444444444442</v>
      </c>
      <c r="I396" s="44" t="str">
        <f t="shared" si="89"/>
        <v/>
      </c>
      <c r="J396" s="45">
        <f t="shared" si="90"/>
        <v>6.9999999999999751</v>
      </c>
      <c r="K396" s="45">
        <f t="shared" si="91"/>
        <v>2.9999999999999893</v>
      </c>
      <c r="L396" s="45">
        <f t="shared" si="92"/>
        <v>2</v>
      </c>
      <c r="M396" s="54">
        <f t="shared" ca="1" si="93"/>
        <v>1241</v>
      </c>
      <c r="N396" s="45" t="str">
        <f t="shared" si="94"/>
        <v/>
      </c>
      <c r="O396" s="45">
        <f t="shared" si="95"/>
        <v>8.7499999999999689E-2</v>
      </c>
      <c r="P396" s="46">
        <f t="shared" si="96"/>
        <v>8.6327717603434578E-2</v>
      </c>
      <c r="Q396" s="45">
        <f t="shared" si="97"/>
        <v>4.4999999999999839E-2</v>
      </c>
      <c r="R396" s="45">
        <f t="shared" si="98"/>
        <v>0.13249999999999953</v>
      </c>
      <c r="S396" s="46">
        <f t="shared" si="99"/>
        <v>0.13132771760343442</v>
      </c>
    </row>
    <row r="397" spans="1:19" x14ac:dyDescent="0.25">
      <c r="D397">
        <v>0.01</v>
      </c>
      <c r="F397" s="67">
        <v>0.57291666666666663</v>
      </c>
      <c r="H397" s="67">
        <v>0.57430555555555551</v>
      </c>
      <c r="I397" s="44" t="str">
        <f t="shared" si="89"/>
        <v/>
      </c>
      <c r="J397" s="45">
        <f t="shared" si="90"/>
        <v>5.0000000000001421</v>
      </c>
      <c r="K397" s="45">
        <f t="shared" si="91"/>
        <v>1.9999999999999929</v>
      </c>
      <c r="L397" s="45">
        <f t="shared" si="92"/>
        <v>3</v>
      </c>
      <c r="M397" s="54">
        <f t="shared" ca="1" si="93"/>
        <v>1241</v>
      </c>
      <c r="N397" s="45" t="str">
        <f t="shared" si="94"/>
        <v/>
      </c>
      <c r="O397" s="45">
        <f t="shared" si="95"/>
        <v>3.7500000000001067E-2</v>
      </c>
      <c r="P397" s="46">
        <f t="shared" si="96"/>
        <v>3.6072579414863942E-2</v>
      </c>
      <c r="Q397" s="45">
        <f t="shared" si="97"/>
        <v>1.9999999999999931E-2</v>
      </c>
      <c r="R397" s="45">
        <f t="shared" si="98"/>
        <v>5.7500000000000995E-2</v>
      </c>
      <c r="S397" s="46">
        <f t="shared" si="99"/>
        <v>5.6072579414863877E-2</v>
      </c>
    </row>
    <row r="398" spans="1:19" x14ac:dyDescent="0.25">
      <c r="D398">
        <v>5.0000000000000001E-3</v>
      </c>
      <c r="F398" s="67">
        <v>0.57638888888888895</v>
      </c>
      <c r="H398" s="67">
        <v>0.57777777777777783</v>
      </c>
      <c r="I398" s="44" t="str">
        <f t="shared" si="89"/>
        <v/>
      </c>
      <c r="J398" s="45">
        <f t="shared" si="90"/>
        <v>14.999999999999947</v>
      </c>
      <c r="K398" s="45">
        <f t="shared" si="91"/>
        <v>1.9999999999999929</v>
      </c>
      <c r="L398" s="45">
        <f t="shared" si="92"/>
        <v>4</v>
      </c>
      <c r="M398" s="54">
        <f t="shared" ca="1" si="93"/>
        <v>1241</v>
      </c>
      <c r="N398" s="45" t="str">
        <f t="shared" si="94"/>
        <v/>
      </c>
      <c r="O398" s="45">
        <f t="shared" si="95"/>
        <v>0.1124999999999996</v>
      </c>
      <c r="P398" s="46">
        <f t="shared" si="96"/>
        <v>0.10821773824458837</v>
      </c>
      <c r="Q398" s="45">
        <f t="shared" si="97"/>
        <v>9.9999999999999655E-3</v>
      </c>
      <c r="R398" s="45">
        <f t="shared" si="98"/>
        <v>0.12249999999999957</v>
      </c>
      <c r="S398" s="46">
        <f t="shared" si="99"/>
        <v>0.11821773824458834</v>
      </c>
    </row>
    <row r="399" spans="1:19" x14ac:dyDescent="0.25">
      <c r="D399">
        <v>0.01</v>
      </c>
      <c r="F399" s="67">
        <v>0.5854166666666667</v>
      </c>
      <c r="H399" s="67">
        <v>0.58819444444444446</v>
      </c>
      <c r="I399" s="44" t="str">
        <f t="shared" si="89"/>
        <v/>
      </c>
      <c r="J399" s="45">
        <f t="shared" si="90"/>
        <v>4.9999999999999822</v>
      </c>
      <c r="K399" s="45">
        <f t="shared" si="91"/>
        <v>3.9999999999999858</v>
      </c>
      <c r="L399" s="45">
        <f t="shared" si="92"/>
        <v>5</v>
      </c>
      <c r="M399" s="54">
        <f t="shared" ca="1" si="93"/>
        <v>1241</v>
      </c>
      <c r="N399" s="45" t="str">
        <f t="shared" si="94"/>
        <v/>
      </c>
      <c r="O399" s="45">
        <f t="shared" si="95"/>
        <v>6.499999999999978E-2</v>
      </c>
      <c r="P399" s="46">
        <f t="shared" si="96"/>
        <v>6.383438707310371E-2</v>
      </c>
      <c r="Q399" s="45">
        <f t="shared" si="97"/>
        <v>3.9999999999999862E-2</v>
      </c>
      <c r="R399" s="45">
        <f t="shared" si="98"/>
        <v>0.10499999999999965</v>
      </c>
      <c r="S399" s="46">
        <f t="shared" si="99"/>
        <v>0.10383438707310358</v>
      </c>
    </row>
    <row r="400" spans="1:19" x14ac:dyDescent="0.25">
      <c r="D400">
        <v>1.6E-2</v>
      </c>
      <c r="F400" s="67">
        <v>0.59027777777777779</v>
      </c>
      <c r="H400" s="67">
        <v>0.59166666666666667</v>
      </c>
      <c r="I400" s="44" t="str">
        <f t="shared" si="89"/>
        <v/>
      </c>
      <c r="J400" s="45">
        <f t="shared" si="90"/>
        <v>4.9999999999999822</v>
      </c>
      <c r="K400" s="45">
        <f t="shared" si="91"/>
        <v>1.9999999999999929</v>
      </c>
      <c r="L400" s="45">
        <f t="shared" si="92"/>
        <v>6</v>
      </c>
      <c r="M400" s="54">
        <f t="shared" ca="1" si="93"/>
        <v>1241</v>
      </c>
      <c r="N400" s="45" t="str">
        <f t="shared" si="94"/>
        <v/>
      </c>
      <c r="O400" s="45">
        <f t="shared" si="95"/>
        <v>6.9999999999999757E-2</v>
      </c>
      <c r="P400" s="46">
        <f t="shared" si="96"/>
        <v>6.9526224512143478E-2</v>
      </c>
      <c r="Q400" s="45">
        <f t="shared" si="97"/>
        <v>3.199999999999989E-2</v>
      </c>
      <c r="R400" s="45">
        <f t="shared" si="98"/>
        <v>0.10199999999999965</v>
      </c>
      <c r="S400" s="46">
        <f t="shared" si="99"/>
        <v>0.10152622451214337</v>
      </c>
    </row>
    <row r="401" spans="1:19" x14ac:dyDescent="0.25">
      <c r="D401">
        <v>1.2E-2</v>
      </c>
      <c r="F401" s="67">
        <v>0.59375</v>
      </c>
      <c r="H401" s="67">
        <v>0.59513888888888888</v>
      </c>
      <c r="I401" s="44" t="str">
        <f t="shared" si="89"/>
        <v/>
      </c>
      <c r="J401" s="45">
        <f t="shared" si="90"/>
        <v>5.9999999999999787</v>
      </c>
      <c r="K401" s="45">
        <f t="shared" si="91"/>
        <v>1.9999999999999929</v>
      </c>
      <c r="L401" s="45">
        <f t="shared" si="92"/>
        <v>7</v>
      </c>
      <c r="M401" s="54">
        <f t="shared" ca="1" si="93"/>
        <v>1241</v>
      </c>
      <c r="N401" s="45" t="str">
        <f t="shared" si="94"/>
        <v/>
      </c>
      <c r="O401" s="45">
        <f t="shared" si="95"/>
        <v>5.3999999999999812E-2</v>
      </c>
      <c r="P401" s="46">
        <f t="shared" si="96"/>
        <v>5.194326554913109E-2</v>
      </c>
      <c r="Q401" s="45">
        <f t="shared" si="97"/>
        <v>2.3999999999999914E-2</v>
      </c>
      <c r="R401" s="45">
        <f t="shared" si="98"/>
        <v>7.7999999999999722E-2</v>
      </c>
      <c r="S401" s="46">
        <f t="shared" si="99"/>
        <v>7.5943265549131E-2</v>
      </c>
    </row>
    <row r="402" spans="1:19" x14ac:dyDescent="0.25">
      <c r="D402">
        <v>6.0000000000000001E-3</v>
      </c>
      <c r="F402" s="67">
        <v>0.59722222222222221</v>
      </c>
      <c r="H402" s="67">
        <v>0.59930555555555554</v>
      </c>
      <c r="I402" s="44" t="str">
        <f t="shared" si="89"/>
        <v/>
      </c>
      <c r="J402" s="45">
        <f t="shared" si="90"/>
        <v>14.999999999999947</v>
      </c>
      <c r="K402" s="45">
        <f t="shared" si="91"/>
        <v>2.9999999999999893</v>
      </c>
      <c r="L402" s="45">
        <f t="shared" si="92"/>
        <v>8</v>
      </c>
      <c r="M402" s="54">
        <f t="shared" ca="1" si="93"/>
        <v>1241</v>
      </c>
      <c r="N402" s="45" t="str">
        <f t="shared" si="94"/>
        <v/>
      </c>
      <c r="O402" s="45">
        <f t="shared" si="95"/>
        <v>0.13499999999999954</v>
      </c>
      <c r="P402" s="46">
        <f t="shared" si="96"/>
        <v>0.12985816387282773</v>
      </c>
      <c r="Q402" s="45">
        <f t="shared" si="97"/>
        <v>1.7999999999999936E-2</v>
      </c>
      <c r="R402" s="45">
        <f t="shared" si="98"/>
        <v>0.15299999999999947</v>
      </c>
      <c r="S402" s="46">
        <f t="shared" si="99"/>
        <v>0.14785816387282766</v>
      </c>
    </row>
    <row r="403" spans="1:19" x14ac:dyDescent="0.25">
      <c r="D403">
        <v>1.2E-2</v>
      </c>
      <c r="F403" s="67">
        <v>0.60763888888888895</v>
      </c>
      <c r="H403" s="67">
        <v>0.60972222222222217</v>
      </c>
      <c r="I403" s="44" t="str">
        <f t="shared" si="89"/>
        <v/>
      </c>
      <c r="J403" s="45">
        <f t="shared" si="90"/>
        <v>5.0000000000001421</v>
      </c>
      <c r="K403" s="45">
        <f t="shared" si="91"/>
        <v>2.9999999999998295</v>
      </c>
      <c r="L403" s="45">
        <f t="shared" si="92"/>
        <v>9</v>
      </c>
      <c r="M403" s="54">
        <f t="shared" ca="1" si="93"/>
        <v>1241</v>
      </c>
      <c r="N403" s="45" t="str">
        <f t="shared" si="94"/>
        <v/>
      </c>
      <c r="O403" s="45">
        <f t="shared" si="95"/>
        <v>6.750000000000192E-2</v>
      </c>
      <c r="P403" s="46">
        <f t="shared" si="96"/>
        <v>6.7226322545883385E-2</v>
      </c>
      <c r="Q403" s="45">
        <f t="shared" si="97"/>
        <v>3.5999999999997957E-2</v>
      </c>
      <c r="R403" s="45">
        <f t="shared" si="98"/>
        <v>0.10349999999999987</v>
      </c>
      <c r="S403" s="46">
        <f t="shared" si="99"/>
        <v>0.10322632254588135</v>
      </c>
    </row>
    <row r="404" spans="1:19" x14ac:dyDescent="0.25">
      <c r="D404">
        <v>1.4999999999999999E-2</v>
      </c>
      <c r="F404" s="67">
        <v>0.61111111111111105</v>
      </c>
      <c r="H404" s="67">
        <v>0.61319444444444449</v>
      </c>
      <c r="I404" s="44" t="str">
        <f t="shared" si="89"/>
        <v/>
      </c>
      <c r="J404" s="45">
        <f t="shared" si="90"/>
        <v>17.999999999999936</v>
      </c>
      <c r="K404" s="45">
        <f t="shared" si="91"/>
        <v>3.0000000000001492</v>
      </c>
      <c r="L404" s="45">
        <f t="shared" si="92"/>
        <v>10</v>
      </c>
      <c r="M404" s="54">
        <f t="shared" ca="1" si="93"/>
        <v>1241</v>
      </c>
      <c r="N404" s="45" t="str">
        <f t="shared" si="94"/>
        <v/>
      </c>
      <c r="O404" s="45">
        <f t="shared" si="95"/>
        <v>0.2249999999999992</v>
      </c>
      <c r="P404" s="46">
        <f t="shared" si="96"/>
        <v>0.22198555955168892</v>
      </c>
      <c r="Q404" s="45">
        <f t="shared" si="97"/>
        <v>4.500000000000224E-2</v>
      </c>
      <c r="R404" s="45">
        <f t="shared" si="98"/>
        <v>0.27000000000000146</v>
      </c>
      <c r="S404" s="46">
        <f t="shared" si="99"/>
        <v>0.26698555955169118</v>
      </c>
    </row>
    <row r="405" spans="1:19" x14ac:dyDescent="0.25">
      <c r="D405">
        <v>0.01</v>
      </c>
      <c r="F405" s="67">
        <v>0.62361111111111112</v>
      </c>
      <c r="H405" s="67">
        <v>0.62569444444444444</v>
      </c>
      <c r="I405" s="44" t="str">
        <f t="shared" si="89"/>
        <v/>
      </c>
      <c r="J405" s="45">
        <f t="shared" si="90"/>
        <v>3.9999999999999858</v>
      </c>
      <c r="K405" s="45">
        <f t="shared" si="91"/>
        <v>2.9999999999999893</v>
      </c>
      <c r="L405" s="45">
        <f t="shared" si="92"/>
        <v>11</v>
      </c>
      <c r="M405" s="54">
        <f t="shared" ca="1" si="93"/>
        <v>1241</v>
      </c>
      <c r="N405" s="45" t="str">
        <f t="shared" si="94"/>
        <v/>
      </c>
      <c r="O405" s="45">
        <f t="shared" si="95"/>
        <v>4.5999999999999833E-2</v>
      </c>
      <c r="P405" s="46">
        <f t="shared" si="96"/>
        <v>4.5741959236187874E-2</v>
      </c>
      <c r="Q405" s="45">
        <f t="shared" si="97"/>
        <v>2.9999999999999895E-2</v>
      </c>
      <c r="R405" s="45">
        <f t="shared" si="98"/>
        <v>7.5999999999999734E-2</v>
      </c>
      <c r="S405" s="46">
        <f t="shared" si="99"/>
        <v>7.5741959236187761E-2</v>
      </c>
    </row>
    <row r="406" spans="1:19" x14ac:dyDescent="0.25">
      <c r="D406">
        <v>1.2999999999999999E-2</v>
      </c>
      <c r="F406" s="67">
        <v>0.62708333333333333</v>
      </c>
      <c r="H406" s="67">
        <v>0.62847222222222221</v>
      </c>
      <c r="I406" s="44" t="str">
        <f t="shared" si="89"/>
        <v/>
      </c>
      <c r="J406" s="45">
        <f t="shared" si="90"/>
        <v>2.9999999999999893</v>
      </c>
      <c r="K406" s="45">
        <f t="shared" si="91"/>
        <v>1.9999999999999929</v>
      </c>
      <c r="L406" s="45">
        <f t="shared" si="92"/>
        <v>12</v>
      </c>
      <c r="M406" s="54">
        <f t="shared" ca="1" si="93"/>
        <v>1241</v>
      </c>
      <c r="N406" s="45" t="str">
        <f t="shared" si="94"/>
        <v/>
      </c>
      <c r="O406" s="45">
        <f t="shared" si="95"/>
        <v>2.8499999999999897E-2</v>
      </c>
      <c r="P406" s="46">
        <f t="shared" si="96"/>
        <v>2.7163362791519124E-2</v>
      </c>
      <c r="Q406" s="45">
        <f t="shared" si="97"/>
        <v>2.5999999999999905E-2</v>
      </c>
      <c r="R406" s="45">
        <f t="shared" si="98"/>
        <v>5.4499999999999799E-2</v>
      </c>
      <c r="S406" s="46">
        <f t="shared" si="99"/>
        <v>5.316336279151903E-2</v>
      </c>
    </row>
    <row r="407" spans="1:19" x14ac:dyDescent="0.25">
      <c r="D407">
        <v>6.0000000000000001E-3</v>
      </c>
      <c r="F407" s="67">
        <v>0.62986111111111109</v>
      </c>
      <c r="H407" s="67">
        <v>0.63055555555555554</v>
      </c>
      <c r="I407" s="44" t="str">
        <f t="shared" si="89"/>
        <v/>
      </c>
      <c r="J407" s="45">
        <f t="shared" si="90"/>
        <v>12.000000000000117</v>
      </c>
      <c r="K407" s="45">
        <f t="shared" si="91"/>
        <v>0.99999999999999645</v>
      </c>
      <c r="L407" s="45">
        <f t="shared" si="92"/>
        <v>13</v>
      </c>
      <c r="M407" s="54">
        <f t="shared" ca="1" si="93"/>
        <v>1241</v>
      </c>
      <c r="N407" s="45" t="str">
        <f t="shared" si="94"/>
        <v/>
      </c>
      <c r="O407" s="45">
        <f t="shared" si="95"/>
        <v>0.11400000000000111</v>
      </c>
      <c r="P407" s="46">
        <f t="shared" si="96"/>
        <v>0.10865345116607796</v>
      </c>
      <c r="Q407" s="45">
        <f t="shared" si="97"/>
        <v>5.9999999999999784E-3</v>
      </c>
      <c r="R407" s="45">
        <f t="shared" si="98"/>
        <v>0.12000000000000109</v>
      </c>
      <c r="S407" s="46">
        <f t="shared" si="99"/>
        <v>0.11465345116607793</v>
      </c>
    </row>
    <row r="408" spans="1:19" x14ac:dyDescent="0.25">
      <c r="D408">
        <v>1.2999999999999999E-2</v>
      </c>
      <c r="F408" s="67">
        <v>0.6381944444444444</v>
      </c>
      <c r="H408" s="67">
        <v>0.63888888888888895</v>
      </c>
      <c r="I408" s="44" t="str">
        <f t="shared" si="89"/>
        <v/>
      </c>
      <c r="J408" s="45">
        <f t="shared" si="90"/>
        <v>8.9999999999998082</v>
      </c>
      <c r="K408" s="45">
        <f t="shared" si="91"/>
        <v>1.0000000000001563</v>
      </c>
      <c r="L408" s="45">
        <f t="shared" si="92"/>
        <v>14</v>
      </c>
      <c r="M408" s="54">
        <f t="shared" ca="1" si="93"/>
        <v>1241</v>
      </c>
      <c r="N408" s="45" t="str">
        <f t="shared" si="94"/>
        <v/>
      </c>
      <c r="O408" s="45">
        <f t="shared" si="95"/>
        <v>9.4499999999997975E-2</v>
      </c>
      <c r="P408" s="46">
        <f t="shared" si="96"/>
        <v>9.2695636626651451E-2</v>
      </c>
      <c r="Q408" s="45">
        <f t="shared" si="97"/>
        <v>1.3000000000002031E-2</v>
      </c>
      <c r="R408" s="45">
        <f t="shared" si="98"/>
        <v>0.10750000000000001</v>
      </c>
      <c r="S408" s="46">
        <f t="shared" si="99"/>
        <v>0.10569563662665349</v>
      </c>
    </row>
    <row r="409" spans="1:19" x14ac:dyDescent="0.25">
      <c r="D409">
        <v>8.0000000000000002E-3</v>
      </c>
      <c r="F409" s="67">
        <v>0.64374999999999993</v>
      </c>
      <c r="H409" s="67">
        <v>0.64513888888888882</v>
      </c>
      <c r="I409" s="44" t="str">
        <f t="shared" si="89"/>
        <v/>
      </c>
      <c r="J409" s="45">
        <f t="shared" si="90"/>
        <v>4.0000000000001457</v>
      </c>
      <c r="K409" s="45">
        <f t="shared" si="91"/>
        <v>1.9999999999999929</v>
      </c>
      <c r="L409" s="45">
        <f t="shared" si="92"/>
        <v>15</v>
      </c>
      <c r="M409" s="54">
        <f t="shared" ca="1" si="93"/>
        <v>1241</v>
      </c>
      <c r="N409" s="45" t="str">
        <f t="shared" si="94"/>
        <v/>
      </c>
      <c r="O409" s="45">
        <f t="shared" si="95"/>
        <v>3.6000000000001316E-2</v>
      </c>
      <c r="P409" s="46">
        <f t="shared" si="96"/>
        <v>3.5855377565186516E-2</v>
      </c>
      <c r="Q409" s="45">
        <f t="shared" si="97"/>
        <v>1.5999999999999945E-2</v>
      </c>
      <c r="R409" s="45">
        <f t="shared" si="98"/>
        <v>5.200000000000126E-2</v>
      </c>
      <c r="S409" s="46">
        <f t="shared" si="99"/>
        <v>5.1855377565186461E-2</v>
      </c>
    </row>
    <row r="410" spans="1:19" x14ac:dyDescent="0.25">
      <c r="D410">
        <v>0.01</v>
      </c>
      <c r="F410" s="67">
        <v>0.64652777777777781</v>
      </c>
      <c r="H410" s="67">
        <v>0.6479166666666667</v>
      </c>
      <c r="I410" s="44">
        <f t="shared" si="89"/>
        <v>0.65138888888888891</v>
      </c>
      <c r="J410" s="45" t="str">
        <f t="shared" si="90"/>
        <v/>
      </c>
      <c r="K410" s="45">
        <f t="shared" si="91"/>
        <v>1.9999999999999929</v>
      </c>
      <c r="L410" s="45">
        <f t="shared" si="92"/>
        <v>16</v>
      </c>
      <c r="M410" s="54">
        <f t="shared" ca="1" si="93"/>
        <v>1241</v>
      </c>
      <c r="N410" s="45">
        <f t="shared" ca="1" si="94"/>
        <v>177</v>
      </c>
      <c r="O410" s="45">
        <f t="shared" si="95"/>
        <v>2.5000000000000001E-2</v>
      </c>
      <c r="P410" s="46">
        <f t="shared" si="96"/>
        <v>5.4281443780592247E-3</v>
      </c>
      <c r="Q410" s="45">
        <f t="shared" si="97"/>
        <v>1.9999999999999931E-2</v>
      </c>
      <c r="R410" s="45">
        <f t="shared" si="98"/>
        <v>4.4999999999999929E-2</v>
      </c>
      <c r="S410" s="46">
        <f t="shared" si="99"/>
        <v>2.5428144378059157E-2</v>
      </c>
    </row>
    <row r="411" spans="1:19" x14ac:dyDescent="0.25">
      <c r="A411" s="77">
        <v>35109</v>
      </c>
      <c r="B411" s="71">
        <v>838</v>
      </c>
      <c r="D411">
        <v>0.01</v>
      </c>
      <c r="F411" s="67">
        <v>0.38819444444444445</v>
      </c>
      <c r="H411" s="67">
        <v>0.38958333333333334</v>
      </c>
      <c r="I411" s="44" t="str">
        <f t="shared" si="89"/>
        <v/>
      </c>
      <c r="J411" s="45">
        <f t="shared" si="90"/>
        <v>123.00000000000004</v>
      </c>
      <c r="K411" s="45">
        <f t="shared" si="91"/>
        <v>1.9999999999999929</v>
      </c>
      <c r="L411" s="45">
        <f t="shared" si="92"/>
        <v>1</v>
      </c>
      <c r="M411" s="54">
        <f t="shared" ca="1" si="93"/>
        <v>838</v>
      </c>
      <c r="N411" s="45" t="str">
        <f t="shared" si="94"/>
        <v/>
      </c>
      <c r="O411" s="45">
        <f t="shared" si="95"/>
        <v>6.7650000000000023</v>
      </c>
      <c r="P411" s="46">
        <f t="shared" si="96"/>
        <v>4.8078278255125415</v>
      </c>
      <c r="Q411" s="45">
        <f t="shared" si="97"/>
        <v>1.9999999999999931E-2</v>
      </c>
      <c r="R411" s="45">
        <f t="shared" si="98"/>
        <v>6.7850000000000019</v>
      </c>
      <c r="S411" s="46">
        <f t="shared" si="99"/>
        <v>4.8278278255125411</v>
      </c>
    </row>
    <row r="412" spans="1:19" x14ac:dyDescent="0.25">
      <c r="D412">
        <v>0.1</v>
      </c>
      <c r="F412" s="67">
        <v>0.39305555555555555</v>
      </c>
      <c r="H412" s="67">
        <v>0.47500000000000003</v>
      </c>
      <c r="I412" s="44" t="str">
        <f t="shared" si="89"/>
        <v/>
      </c>
      <c r="J412" s="45">
        <f t="shared" si="90"/>
        <v>15.999999999999943</v>
      </c>
      <c r="K412" s="45">
        <f t="shared" si="91"/>
        <v>118.00000000000006</v>
      </c>
      <c r="L412" s="45">
        <f t="shared" si="92"/>
        <v>2</v>
      </c>
      <c r="M412" s="54">
        <f t="shared" ca="1" si="93"/>
        <v>838</v>
      </c>
      <c r="N412" s="45" t="str">
        <f t="shared" si="94"/>
        <v/>
      </c>
      <c r="O412" s="45">
        <f t="shared" si="95"/>
        <v>16.79999999999994</v>
      </c>
      <c r="P412" s="46">
        <f t="shared" si="96"/>
        <v>10.147801481453032</v>
      </c>
      <c r="Q412" s="45">
        <f t="shared" si="97"/>
        <v>11.800000000000006</v>
      </c>
      <c r="R412" s="45">
        <f t="shared" si="98"/>
        <v>28.599999999999945</v>
      </c>
      <c r="S412" s="46">
        <f t="shared" si="99"/>
        <v>21.947801481453038</v>
      </c>
    </row>
    <row r="413" spans="1:19" x14ac:dyDescent="0.25">
      <c r="D413">
        <v>2</v>
      </c>
      <c r="F413" s="67">
        <v>0.47916666666666669</v>
      </c>
      <c r="H413" s="67">
        <v>0.4861111111111111</v>
      </c>
      <c r="I413" s="44" t="str">
        <f t="shared" si="89"/>
        <v/>
      </c>
      <c r="J413" s="45">
        <f t="shared" si="90"/>
        <v>10.000000000000044</v>
      </c>
      <c r="K413" s="45">
        <f t="shared" si="91"/>
        <v>9.9999999999999645</v>
      </c>
      <c r="L413" s="45">
        <f t="shared" si="92"/>
        <v>3</v>
      </c>
      <c r="M413" s="54">
        <f t="shared" ca="1" si="93"/>
        <v>838</v>
      </c>
      <c r="N413" s="45" t="str">
        <f t="shared" si="94"/>
        <v/>
      </c>
      <c r="O413" s="45">
        <f t="shared" si="95"/>
        <v>210.00000000000094</v>
      </c>
      <c r="P413" s="46">
        <f t="shared" si="96"/>
        <v>126.84713637696406</v>
      </c>
      <c r="Q413" s="45">
        <f t="shared" si="97"/>
        <v>19.999999999999929</v>
      </c>
      <c r="R413" s="45">
        <f t="shared" si="98"/>
        <v>230.00000000000085</v>
      </c>
      <c r="S413" s="46">
        <f t="shared" si="99"/>
        <v>146.84713637696399</v>
      </c>
    </row>
    <row r="414" spans="1:19" x14ac:dyDescent="0.25">
      <c r="D414">
        <v>40</v>
      </c>
      <c r="F414" s="67">
        <v>0.48958333333333331</v>
      </c>
      <c r="H414" s="67">
        <v>0.49305555555555558</v>
      </c>
      <c r="I414" s="44">
        <f t="shared" si="89"/>
        <v>0.49652777777777779</v>
      </c>
      <c r="J414" s="45" t="str">
        <f t="shared" si="90"/>
        <v/>
      </c>
      <c r="K414" s="45">
        <f t="shared" si="91"/>
        <v>5.0000000000000622</v>
      </c>
      <c r="L414" s="45">
        <f t="shared" si="92"/>
        <v>4</v>
      </c>
      <c r="M414" s="54">
        <f t="shared" ca="1" si="93"/>
        <v>838</v>
      </c>
      <c r="N414" s="45">
        <f t="shared" ca="1" si="94"/>
        <v>197.00000000000003</v>
      </c>
      <c r="O414" s="45">
        <f t="shared" si="95"/>
        <v>100</v>
      </c>
      <c r="P414" s="46">
        <f t="shared" si="96"/>
        <v>11.425711806824168</v>
      </c>
      <c r="Q414" s="45">
        <f t="shared" si="97"/>
        <v>200.0000000000025</v>
      </c>
      <c r="R414" s="45">
        <f t="shared" si="98"/>
        <v>300.0000000000025</v>
      </c>
      <c r="S414" s="46">
        <f t="shared" si="99"/>
        <v>211.42571180682665</v>
      </c>
    </row>
    <row r="415" spans="1:19" x14ac:dyDescent="0.25">
      <c r="A415" s="77">
        <v>35109</v>
      </c>
      <c r="B415" s="71">
        <v>1323</v>
      </c>
      <c r="D415">
        <v>0.01</v>
      </c>
      <c r="F415" s="67">
        <v>0.58333333333333337</v>
      </c>
      <c r="H415" s="67">
        <v>0.58611111111111114</v>
      </c>
      <c r="I415" s="44" t="str">
        <f t="shared" si="89"/>
        <v/>
      </c>
      <c r="J415" s="45">
        <f t="shared" si="90"/>
        <v>87.000000000000014</v>
      </c>
      <c r="K415" s="45">
        <f t="shared" si="91"/>
        <v>3.9999999999999858</v>
      </c>
      <c r="L415" s="45">
        <f t="shared" si="92"/>
        <v>1</v>
      </c>
      <c r="M415" s="54">
        <f t="shared" ca="1" si="93"/>
        <v>1323</v>
      </c>
      <c r="N415" s="45" t="str">
        <f t="shared" si="94"/>
        <v/>
      </c>
      <c r="O415" s="45">
        <f t="shared" si="95"/>
        <v>4.785000000000001</v>
      </c>
      <c r="P415" s="46">
        <f t="shared" si="96"/>
        <v>3.4006587058503333</v>
      </c>
      <c r="Q415" s="45">
        <f t="shared" si="97"/>
        <v>3.9999999999999862E-2</v>
      </c>
      <c r="R415" s="45">
        <f t="shared" si="98"/>
        <v>4.8250000000000011</v>
      </c>
      <c r="S415" s="46">
        <f t="shared" si="99"/>
        <v>3.4406587058503333</v>
      </c>
    </row>
    <row r="416" spans="1:19" x14ac:dyDescent="0.25">
      <c r="D416">
        <v>0.1</v>
      </c>
      <c r="F416" s="67">
        <v>0.58958333333333335</v>
      </c>
      <c r="H416" s="67">
        <v>0.64652777777777781</v>
      </c>
      <c r="I416" s="44">
        <f t="shared" si="89"/>
        <v>0.65</v>
      </c>
      <c r="J416" s="45" t="str">
        <f t="shared" si="90"/>
        <v/>
      </c>
      <c r="K416" s="45">
        <f t="shared" si="91"/>
        <v>82.000000000000028</v>
      </c>
      <c r="L416" s="45">
        <f t="shared" si="92"/>
        <v>2</v>
      </c>
      <c r="M416" s="54">
        <f t="shared" ca="1" si="93"/>
        <v>1323</v>
      </c>
      <c r="N416" s="45">
        <f t="shared" ca="1" si="94"/>
        <v>133</v>
      </c>
      <c r="O416" s="45">
        <f t="shared" si="95"/>
        <v>0.25</v>
      </c>
      <c r="P416" s="46">
        <f t="shared" si="96"/>
        <v>4.342905372259271E-2</v>
      </c>
      <c r="Q416" s="45">
        <f t="shared" si="97"/>
        <v>8.2000000000000028</v>
      </c>
      <c r="R416" s="45">
        <f t="shared" si="98"/>
        <v>8.4500000000000028</v>
      </c>
      <c r="S416" s="46">
        <f t="shared" si="99"/>
        <v>8.2434290537225952</v>
      </c>
    </row>
    <row r="417" spans="1:19" x14ac:dyDescent="0.25">
      <c r="A417" s="77">
        <v>35110</v>
      </c>
      <c r="B417" s="71">
        <v>857</v>
      </c>
      <c r="D417">
        <v>0.01</v>
      </c>
      <c r="F417" s="67">
        <v>0.4055555555555555</v>
      </c>
      <c r="H417" s="67">
        <v>0.40833333333333338</v>
      </c>
      <c r="I417" s="44" t="str">
        <f t="shared" si="89"/>
        <v/>
      </c>
      <c r="J417" s="45">
        <f t="shared" si="90"/>
        <v>156.99999999999983</v>
      </c>
      <c r="K417" s="45">
        <f t="shared" si="91"/>
        <v>4.0000000000001457</v>
      </c>
      <c r="L417" s="45">
        <f t="shared" si="92"/>
        <v>1</v>
      </c>
      <c r="M417" s="54">
        <f t="shared" ca="1" si="93"/>
        <v>857</v>
      </c>
      <c r="N417" s="45" t="str">
        <f t="shared" si="94"/>
        <v/>
      </c>
      <c r="O417" s="45">
        <f t="shared" si="95"/>
        <v>3925.7849999999958</v>
      </c>
      <c r="P417" s="46">
        <f t="shared" si="96"/>
        <v>921.49161698416935</v>
      </c>
      <c r="Q417" s="45">
        <f t="shared" si="97"/>
        <v>4.0000000000001458E-2</v>
      </c>
      <c r="R417" s="45">
        <f t="shared" si="98"/>
        <v>3925.8249999999957</v>
      </c>
      <c r="S417" s="46">
        <f t="shared" si="99"/>
        <v>921.53161698416932</v>
      </c>
    </row>
    <row r="418" spans="1:19" x14ac:dyDescent="0.25">
      <c r="D418">
        <v>50</v>
      </c>
      <c r="F418" s="67">
        <v>0.41666666666666669</v>
      </c>
      <c r="H418" s="67">
        <v>0.51736111111111105</v>
      </c>
      <c r="I418" s="44">
        <f t="shared" si="89"/>
        <v>0.52083333333333326</v>
      </c>
      <c r="J418" s="45" t="str">
        <f t="shared" si="90"/>
        <v/>
      </c>
      <c r="K418" s="45">
        <f t="shared" si="91"/>
        <v>144.99999999999989</v>
      </c>
      <c r="L418" s="45">
        <f t="shared" si="92"/>
        <v>2</v>
      </c>
      <c r="M418" s="54">
        <f t="shared" ca="1" si="93"/>
        <v>857</v>
      </c>
      <c r="N418" s="45">
        <f t="shared" ca="1" si="94"/>
        <v>212.99999999999997</v>
      </c>
      <c r="O418" s="45">
        <f t="shared" si="95"/>
        <v>125</v>
      </c>
      <c r="P418" s="46">
        <f t="shared" si="96"/>
        <v>14.102364719732718</v>
      </c>
      <c r="Q418" s="45">
        <f t="shared" si="97"/>
        <v>7249.9999999999945</v>
      </c>
      <c r="R418" s="45">
        <f t="shared" si="98"/>
        <v>7374.9999999999945</v>
      </c>
      <c r="S418" s="46">
        <f t="shared" si="99"/>
        <v>7264.1023647197271</v>
      </c>
    </row>
    <row r="419" spans="1:19" x14ac:dyDescent="0.25">
      <c r="A419" s="77">
        <v>35111</v>
      </c>
      <c r="B419" s="71">
        <v>928</v>
      </c>
      <c r="D419">
        <v>0.01</v>
      </c>
      <c r="F419" s="67">
        <v>0.43541666666666662</v>
      </c>
      <c r="H419" s="67">
        <v>0.43888888888888888</v>
      </c>
      <c r="I419" s="44" t="str">
        <f t="shared" si="89"/>
        <v/>
      </c>
      <c r="J419" s="45">
        <f t="shared" si="90"/>
        <v>7.0000000000000551</v>
      </c>
      <c r="K419" s="45">
        <f t="shared" si="91"/>
        <v>5.0000000000000622</v>
      </c>
      <c r="L419" s="45">
        <f t="shared" si="92"/>
        <v>1</v>
      </c>
      <c r="M419" s="54">
        <f t="shared" ca="1" si="93"/>
        <v>928</v>
      </c>
      <c r="N419" s="45" t="str">
        <f t="shared" si="94"/>
        <v/>
      </c>
      <c r="O419" s="45">
        <f t="shared" si="95"/>
        <v>8.4000000000000657E-2</v>
      </c>
      <c r="P419" s="46">
        <f t="shared" si="96"/>
        <v>8.3223441821004565E-2</v>
      </c>
      <c r="Q419" s="45">
        <f t="shared" si="97"/>
        <v>5.000000000000062E-2</v>
      </c>
      <c r="R419" s="45">
        <f t="shared" si="98"/>
        <v>0.13400000000000128</v>
      </c>
      <c r="S419" s="46">
        <f t="shared" si="99"/>
        <v>0.13322344182100518</v>
      </c>
    </row>
    <row r="420" spans="1:19" x14ac:dyDescent="0.25">
      <c r="D420">
        <v>1.4E-2</v>
      </c>
      <c r="F420" s="67">
        <v>0.44166666666666665</v>
      </c>
      <c r="H420" s="67">
        <v>0.44375000000000003</v>
      </c>
      <c r="I420" s="44" t="str">
        <f t="shared" si="89"/>
        <v/>
      </c>
      <c r="J420" s="45">
        <f t="shared" si="90"/>
        <v>41.000000000000014</v>
      </c>
      <c r="K420" s="45">
        <f t="shared" si="91"/>
        <v>3.0000000000000693</v>
      </c>
      <c r="L420" s="45">
        <f t="shared" si="92"/>
        <v>2</v>
      </c>
      <c r="M420" s="54">
        <f t="shared" ca="1" si="93"/>
        <v>928</v>
      </c>
      <c r="N420" s="45" t="str">
        <f t="shared" si="94"/>
        <v/>
      </c>
      <c r="O420" s="45">
        <f t="shared" si="95"/>
        <v>0.49200000000000016</v>
      </c>
      <c r="P420" s="46">
        <f t="shared" si="96"/>
        <v>0.48745158780873732</v>
      </c>
      <c r="Q420" s="45">
        <f t="shared" si="97"/>
        <v>4.2000000000000974E-2</v>
      </c>
      <c r="R420" s="45">
        <f t="shared" si="98"/>
        <v>0.53400000000000114</v>
      </c>
      <c r="S420" s="46">
        <f t="shared" si="99"/>
        <v>0.52945158780873824</v>
      </c>
    </row>
    <row r="421" spans="1:19" x14ac:dyDescent="0.25">
      <c r="D421">
        <v>0.01</v>
      </c>
      <c r="F421" s="67">
        <v>0.46319444444444446</v>
      </c>
      <c r="H421" s="67">
        <v>0.47222222222222227</v>
      </c>
      <c r="I421" s="44" t="str">
        <f t="shared" si="89"/>
        <v/>
      </c>
      <c r="J421" s="45">
        <f t="shared" si="90"/>
        <v>10.999999999999961</v>
      </c>
      <c r="K421" s="45">
        <f t="shared" si="91"/>
        <v>13.000000000000034</v>
      </c>
      <c r="L421" s="45">
        <f t="shared" si="92"/>
        <v>3</v>
      </c>
      <c r="M421" s="54">
        <f t="shared" ca="1" si="93"/>
        <v>928</v>
      </c>
      <c r="N421" s="45" t="str">
        <f t="shared" si="94"/>
        <v/>
      </c>
      <c r="O421" s="45">
        <f t="shared" si="95"/>
        <v>0.12099999999999957</v>
      </c>
      <c r="P421" s="46">
        <f t="shared" si="96"/>
        <v>0.12067695935248131</v>
      </c>
      <c r="Q421" s="45">
        <f t="shared" si="97"/>
        <v>0.13000000000000034</v>
      </c>
      <c r="R421" s="45">
        <f t="shared" si="98"/>
        <v>0.25099999999999989</v>
      </c>
      <c r="S421" s="46">
        <f t="shared" si="99"/>
        <v>0.25067695935248163</v>
      </c>
    </row>
    <row r="422" spans="1:19" x14ac:dyDescent="0.25">
      <c r="D422">
        <v>1.2E-2</v>
      </c>
      <c r="F422" s="67">
        <v>0.47569444444444442</v>
      </c>
      <c r="H422" s="67">
        <v>0.47986111111111113</v>
      </c>
      <c r="I422" s="44">
        <f t="shared" ref="I422:I485" si="100">IF(OR(A423&lt;&gt;"",D423=""),H422+TIME(0,5,0),"")</f>
        <v>0.48333333333333334</v>
      </c>
      <c r="J422" s="45" t="str">
        <f t="shared" ref="J422:J485" si="101">IF(AND(OR(AND(A422&lt;&gt;"",A423=""),AND(A422="",A423="")),D423&lt;&gt;""),(H423-H422)*1440,"")</f>
        <v/>
      </c>
      <c r="K422" s="45">
        <f t="shared" ref="K422:K485" si="102">(H422-F422)*1440</f>
        <v>6.0000000000000586</v>
      </c>
      <c r="L422" s="45">
        <f t="shared" ref="L422:L485" si="103">IF(A422&lt;&gt;"",1,L421+1)</f>
        <v>4</v>
      </c>
      <c r="M422" s="54">
        <f t="shared" ref="M422:M485" ca="1" si="104">OFFSET(B422,-L422+1,0)</f>
        <v>928</v>
      </c>
      <c r="N422" s="45">
        <f t="shared" ref="N422:N485" ca="1" si="105">IF(I422&lt;&gt;"",(I422-VALUE(CONCATENATE(LEFT(M422,LEN(M422)-2),":",RIGHT(M422,2))))*1440,"")</f>
        <v>128.00000000000003</v>
      </c>
      <c r="O422" s="45">
        <f t="shared" ref="O422:O485" si="106">IF(J422&lt;&gt;"",(D422+D423)*J422/2,D422*5/2)</f>
        <v>0.03</v>
      </c>
      <c r="P422" s="46">
        <f t="shared" ref="P422:P485" si="107">IF(J422&lt;&gt;"",(D423-D422)*J422/LN((D423+0.000001)/(D422+0.000001)),-5*(D422-0.000001)/(LN(1/D422)-13.8155))</f>
        <v>6.3874403117394323E-3</v>
      </c>
      <c r="Q422" s="45">
        <f t="shared" ref="Q422:Q485" si="108">(D422*K422)</f>
        <v>7.2000000000000702E-2</v>
      </c>
      <c r="R422" s="45">
        <f t="shared" ref="R422:R485" si="109">O422+Q422</f>
        <v>0.1020000000000007</v>
      </c>
      <c r="S422" s="46">
        <f t="shared" ref="S422:S485" si="110">P422+Q422</f>
        <v>7.8387440311740136E-2</v>
      </c>
    </row>
    <row r="423" spans="1:19" x14ac:dyDescent="0.25">
      <c r="A423" s="77">
        <v>35124</v>
      </c>
      <c r="B423" s="71">
        <v>1109</v>
      </c>
      <c r="D423">
        <v>0.01</v>
      </c>
      <c r="F423" s="67">
        <v>0.50486111111111109</v>
      </c>
      <c r="H423" s="67">
        <v>0.51180555555555551</v>
      </c>
      <c r="I423" s="44">
        <f t="shared" si="100"/>
        <v>0.51527777777777772</v>
      </c>
      <c r="J423" s="45" t="str">
        <f t="shared" si="101"/>
        <v/>
      </c>
      <c r="K423" s="45">
        <f t="shared" si="102"/>
        <v>9.9999999999999645</v>
      </c>
      <c r="L423" s="45">
        <f t="shared" si="103"/>
        <v>1</v>
      </c>
      <c r="M423" s="54">
        <f t="shared" ca="1" si="104"/>
        <v>1109</v>
      </c>
      <c r="N423" s="45">
        <f t="shared" ca="1" si="105"/>
        <v>72.999999999999901</v>
      </c>
      <c r="O423" s="45">
        <f t="shared" si="106"/>
        <v>2.5000000000000001E-2</v>
      </c>
      <c r="P423" s="46">
        <f t="shared" si="107"/>
        <v>5.4281443780592247E-3</v>
      </c>
      <c r="Q423" s="45">
        <f t="shared" si="108"/>
        <v>9.9999999999999645E-2</v>
      </c>
      <c r="R423" s="45">
        <f t="shared" si="109"/>
        <v>0.12499999999999964</v>
      </c>
      <c r="S423" s="46">
        <f t="shared" si="110"/>
        <v>0.10542814437805886</v>
      </c>
    </row>
    <row r="424" spans="1:19" x14ac:dyDescent="0.25">
      <c r="A424" s="77">
        <v>35124</v>
      </c>
      <c r="B424" s="71">
        <v>1401</v>
      </c>
      <c r="D424">
        <v>0.02</v>
      </c>
      <c r="F424" s="67">
        <v>0.62361111111111112</v>
      </c>
      <c r="H424" s="67">
        <v>0.62847222222222221</v>
      </c>
      <c r="I424" s="44" t="str">
        <f t="shared" si="100"/>
        <v/>
      </c>
      <c r="J424" s="45">
        <f t="shared" si="101"/>
        <v>3.9999999999999858</v>
      </c>
      <c r="K424" s="45">
        <f t="shared" si="102"/>
        <v>6.9999999999999751</v>
      </c>
      <c r="L424" s="45">
        <f t="shared" si="103"/>
        <v>1</v>
      </c>
      <c r="M424" s="54">
        <f t="shared" ca="1" si="104"/>
        <v>1401</v>
      </c>
      <c r="N424" s="45" t="str">
        <f t="shared" si="105"/>
        <v/>
      </c>
      <c r="O424" s="45">
        <f t="shared" si="106"/>
        <v>2.0499999999999927</v>
      </c>
      <c r="P424" s="46">
        <f t="shared" si="107"/>
        <v>1.005881716359043</v>
      </c>
      <c r="Q424" s="45">
        <f t="shared" si="108"/>
        <v>0.13999999999999951</v>
      </c>
      <c r="R424" s="45">
        <f t="shared" si="109"/>
        <v>2.1899999999999924</v>
      </c>
      <c r="S424" s="46">
        <f t="shared" si="110"/>
        <v>1.1458817163590425</v>
      </c>
    </row>
    <row r="425" spans="1:19" x14ac:dyDescent="0.25">
      <c r="D425">
        <v>1.0049999999999999</v>
      </c>
      <c r="F425" s="67">
        <v>0.62986111111111109</v>
      </c>
      <c r="H425" s="67">
        <v>0.63124999999999998</v>
      </c>
      <c r="I425" s="44" t="str">
        <f t="shared" si="100"/>
        <v/>
      </c>
      <c r="J425" s="45">
        <f t="shared" si="101"/>
        <v>21.000000000000085</v>
      </c>
      <c r="K425" s="45">
        <f t="shared" si="102"/>
        <v>1.9999999999999929</v>
      </c>
      <c r="L425" s="45">
        <f t="shared" si="103"/>
        <v>2</v>
      </c>
      <c r="M425" s="54">
        <f t="shared" ca="1" si="104"/>
        <v>1401</v>
      </c>
      <c r="N425" s="45" t="str">
        <f t="shared" si="105"/>
        <v/>
      </c>
      <c r="O425" s="45">
        <f t="shared" si="106"/>
        <v>10.657500000000041</v>
      </c>
      <c r="P425" s="46">
        <f t="shared" si="107"/>
        <v>4.5324802209680808</v>
      </c>
      <c r="Q425" s="45">
        <f t="shared" si="108"/>
        <v>2.0099999999999927</v>
      </c>
      <c r="R425" s="45">
        <f t="shared" si="109"/>
        <v>12.667500000000034</v>
      </c>
      <c r="S425" s="46">
        <f t="shared" si="110"/>
        <v>6.5424802209680735</v>
      </c>
    </row>
    <row r="426" spans="1:19" x14ac:dyDescent="0.25">
      <c r="D426">
        <v>0.01</v>
      </c>
      <c r="F426" s="67">
        <v>0.63680555555555551</v>
      </c>
      <c r="H426" s="67">
        <v>0.64583333333333337</v>
      </c>
      <c r="I426" s="44">
        <f t="shared" si="100"/>
        <v>0.64930555555555558</v>
      </c>
      <c r="J426" s="45" t="str">
        <f t="shared" si="101"/>
        <v/>
      </c>
      <c r="K426" s="45">
        <f t="shared" si="102"/>
        <v>13.000000000000114</v>
      </c>
      <c r="L426" s="45">
        <f t="shared" si="103"/>
        <v>3</v>
      </c>
      <c r="M426" s="54">
        <f t="shared" ca="1" si="104"/>
        <v>1401</v>
      </c>
      <c r="N426" s="45">
        <f t="shared" ca="1" si="105"/>
        <v>93.999999999999986</v>
      </c>
      <c r="O426" s="45">
        <f t="shared" si="106"/>
        <v>2.5000000000000001E-2</v>
      </c>
      <c r="P426" s="46">
        <f t="shared" si="107"/>
        <v>5.4281443780592247E-3</v>
      </c>
      <c r="Q426" s="45">
        <f t="shared" si="108"/>
        <v>0.13000000000000114</v>
      </c>
      <c r="R426" s="45">
        <f t="shared" si="109"/>
        <v>0.15500000000000114</v>
      </c>
      <c r="S426" s="46">
        <f t="shared" si="110"/>
        <v>0.13542814437806036</v>
      </c>
    </row>
    <row r="427" spans="1:19" x14ac:dyDescent="0.25">
      <c r="A427" s="77">
        <v>35125</v>
      </c>
      <c r="B427" s="71">
        <v>1136</v>
      </c>
      <c r="D427">
        <v>0.01</v>
      </c>
      <c r="F427" s="67">
        <v>0.51388888888888895</v>
      </c>
      <c r="H427" s="67">
        <v>0.51527777777777783</v>
      </c>
      <c r="I427" s="44" t="str">
        <f t="shared" si="100"/>
        <v/>
      </c>
      <c r="J427" s="45">
        <f t="shared" si="101"/>
        <v>4.9999999999998224</v>
      </c>
      <c r="K427" s="45">
        <f t="shared" si="102"/>
        <v>1.9999999999999929</v>
      </c>
      <c r="L427" s="45">
        <f t="shared" si="103"/>
        <v>1</v>
      </c>
      <c r="M427" s="54">
        <f t="shared" ca="1" si="104"/>
        <v>1136</v>
      </c>
      <c r="N427" s="45" t="str">
        <f t="shared" si="105"/>
        <v/>
      </c>
      <c r="O427" s="45">
        <f t="shared" si="106"/>
        <v>2.5249999999999102</v>
      </c>
      <c r="P427" s="46">
        <f t="shared" si="107"/>
        <v>1.0749019493309113</v>
      </c>
      <c r="Q427" s="45">
        <f t="shared" si="108"/>
        <v>1.9999999999999931E-2</v>
      </c>
      <c r="R427" s="45">
        <f t="shared" si="109"/>
        <v>2.5449999999999102</v>
      </c>
      <c r="S427" s="46">
        <f t="shared" si="110"/>
        <v>1.0949019493309113</v>
      </c>
    </row>
    <row r="428" spans="1:19" x14ac:dyDescent="0.25">
      <c r="D428">
        <v>1</v>
      </c>
      <c r="F428" s="67">
        <v>0.51736111111111105</v>
      </c>
      <c r="H428" s="67">
        <v>0.51874999999999993</v>
      </c>
      <c r="I428" s="44" t="str">
        <f t="shared" si="100"/>
        <v/>
      </c>
      <c r="J428" s="45">
        <f t="shared" si="101"/>
        <v>7.000000000000135</v>
      </c>
      <c r="K428" s="45">
        <f t="shared" si="102"/>
        <v>1.9999999999999929</v>
      </c>
      <c r="L428" s="45">
        <f t="shared" si="103"/>
        <v>2</v>
      </c>
      <c r="M428" s="54">
        <f t="shared" ca="1" si="104"/>
        <v>1136</v>
      </c>
      <c r="N428" s="45" t="str">
        <f t="shared" si="105"/>
        <v/>
      </c>
      <c r="O428" s="45">
        <f t="shared" si="106"/>
        <v>3.5350000000000681</v>
      </c>
      <c r="P428" s="46">
        <f t="shared" si="107"/>
        <v>1.5048627290633583</v>
      </c>
      <c r="Q428" s="45">
        <f t="shared" si="108"/>
        <v>1.9999999999999929</v>
      </c>
      <c r="R428" s="45">
        <f t="shared" si="109"/>
        <v>5.5350000000000605</v>
      </c>
      <c r="S428" s="46">
        <f t="shared" si="110"/>
        <v>3.5048627290633512</v>
      </c>
    </row>
    <row r="429" spans="1:19" x14ac:dyDescent="0.25">
      <c r="D429">
        <v>0.01</v>
      </c>
      <c r="F429" s="67">
        <v>0.52222222222222225</v>
      </c>
      <c r="H429" s="67">
        <v>0.52361111111111114</v>
      </c>
      <c r="I429" s="44" t="str">
        <f t="shared" si="100"/>
        <v/>
      </c>
      <c r="J429" s="45">
        <f t="shared" si="101"/>
        <v>5.9999999999999787</v>
      </c>
      <c r="K429" s="45">
        <f t="shared" si="102"/>
        <v>1.9999999999999929</v>
      </c>
      <c r="L429" s="45">
        <f t="shared" si="103"/>
        <v>3</v>
      </c>
      <c r="M429" s="54">
        <f t="shared" ca="1" si="104"/>
        <v>1136</v>
      </c>
      <c r="N429" s="45" t="str">
        <f t="shared" si="105"/>
        <v/>
      </c>
      <c r="O429" s="45">
        <f t="shared" si="106"/>
        <v>3.0299999999999891</v>
      </c>
      <c r="P429" s="46">
        <f t="shared" si="107"/>
        <v>1.2898823391971348</v>
      </c>
      <c r="Q429" s="45">
        <f t="shared" si="108"/>
        <v>1.9999999999999931E-2</v>
      </c>
      <c r="R429" s="45">
        <f t="shared" si="109"/>
        <v>3.0499999999999892</v>
      </c>
      <c r="S429" s="46">
        <f t="shared" si="110"/>
        <v>1.3098823391971348</v>
      </c>
    </row>
    <row r="430" spans="1:19" x14ac:dyDescent="0.25">
      <c r="D430">
        <v>1</v>
      </c>
      <c r="F430" s="67">
        <v>0.52569444444444446</v>
      </c>
      <c r="H430" s="67">
        <v>0.52777777777777779</v>
      </c>
      <c r="I430" s="44" t="str">
        <f t="shared" si="100"/>
        <v/>
      </c>
      <c r="J430" s="45">
        <f t="shared" si="101"/>
        <v>6.9999999999999751</v>
      </c>
      <c r="K430" s="45">
        <f t="shared" si="102"/>
        <v>2.9999999999999893</v>
      </c>
      <c r="L430" s="45">
        <f t="shared" si="103"/>
        <v>4</v>
      </c>
      <c r="M430" s="54">
        <f t="shared" ca="1" si="104"/>
        <v>1136</v>
      </c>
      <c r="N430" s="45" t="str">
        <f t="shared" si="105"/>
        <v/>
      </c>
      <c r="O430" s="45">
        <f t="shared" si="106"/>
        <v>3.5349999999999873</v>
      </c>
      <c r="P430" s="46">
        <f t="shared" si="107"/>
        <v>1.5048627290633239</v>
      </c>
      <c r="Q430" s="45">
        <f t="shared" si="108"/>
        <v>2.9999999999999893</v>
      </c>
      <c r="R430" s="45">
        <f t="shared" si="109"/>
        <v>6.534999999999977</v>
      </c>
      <c r="S430" s="46">
        <f t="shared" si="110"/>
        <v>4.504862729063313</v>
      </c>
    </row>
    <row r="431" spans="1:19" x14ac:dyDescent="0.25">
      <c r="D431">
        <v>0.01</v>
      </c>
      <c r="F431" s="67">
        <v>0.52916666666666667</v>
      </c>
      <c r="H431" s="67">
        <v>0.53263888888888888</v>
      </c>
      <c r="I431" s="44" t="str">
        <f t="shared" si="100"/>
        <v/>
      </c>
      <c r="J431" s="45">
        <f t="shared" si="101"/>
        <v>4.9999999999999822</v>
      </c>
      <c r="K431" s="45">
        <f t="shared" si="102"/>
        <v>4.9999999999999822</v>
      </c>
      <c r="L431" s="45">
        <f t="shared" si="103"/>
        <v>5</v>
      </c>
      <c r="M431" s="54">
        <f t="shared" ca="1" si="104"/>
        <v>1136</v>
      </c>
      <c r="N431" s="45" t="str">
        <f t="shared" si="105"/>
        <v/>
      </c>
      <c r="O431" s="45">
        <f t="shared" si="106"/>
        <v>2.524999999999991</v>
      </c>
      <c r="P431" s="46">
        <f t="shared" si="107"/>
        <v>1.0749019493309455</v>
      </c>
      <c r="Q431" s="45">
        <f t="shared" si="108"/>
        <v>4.9999999999999822E-2</v>
      </c>
      <c r="R431" s="45">
        <f t="shared" si="109"/>
        <v>2.5749999999999909</v>
      </c>
      <c r="S431" s="46">
        <f t="shared" si="110"/>
        <v>1.1249019493309453</v>
      </c>
    </row>
    <row r="432" spans="1:19" x14ac:dyDescent="0.25">
      <c r="D432">
        <v>1</v>
      </c>
      <c r="F432" s="67">
        <v>0.53472222222222221</v>
      </c>
      <c r="H432" s="67">
        <v>0.53611111111111109</v>
      </c>
      <c r="I432" s="44">
        <f t="shared" si="100"/>
        <v>0.5395833333333333</v>
      </c>
      <c r="J432" s="45" t="str">
        <f t="shared" si="101"/>
        <v/>
      </c>
      <c r="K432" s="45">
        <f t="shared" si="102"/>
        <v>1.9999999999999929</v>
      </c>
      <c r="L432" s="45">
        <f t="shared" si="103"/>
        <v>6</v>
      </c>
      <c r="M432" s="54">
        <f t="shared" ca="1" si="104"/>
        <v>1136</v>
      </c>
      <c r="N432" s="45">
        <f t="shared" ca="1" si="105"/>
        <v>80.999999999999957</v>
      </c>
      <c r="O432" s="45">
        <f t="shared" si="106"/>
        <v>2.5</v>
      </c>
      <c r="P432" s="46">
        <f t="shared" si="107"/>
        <v>0.36191198291773735</v>
      </c>
      <c r="Q432" s="45">
        <f t="shared" si="108"/>
        <v>1.9999999999999929</v>
      </c>
      <c r="R432" s="45">
        <f t="shared" si="109"/>
        <v>4.4999999999999929</v>
      </c>
      <c r="S432" s="46">
        <f t="shared" si="110"/>
        <v>2.3619119829177304</v>
      </c>
    </row>
    <row r="433" spans="1:19" x14ac:dyDescent="0.25">
      <c r="A433" s="77">
        <v>35125</v>
      </c>
      <c r="B433" s="71">
        <v>1410</v>
      </c>
      <c r="D433">
        <v>0.01</v>
      </c>
      <c r="F433" s="67">
        <v>0.63124999999999998</v>
      </c>
      <c r="H433" s="67">
        <v>0.63611111111111118</v>
      </c>
      <c r="I433" s="44" t="str">
        <f t="shared" si="100"/>
        <v/>
      </c>
      <c r="J433" s="45">
        <f t="shared" si="101"/>
        <v>2.9999999999998295</v>
      </c>
      <c r="K433" s="45">
        <f t="shared" si="102"/>
        <v>7.000000000000135</v>
      </c>
      <c r="L433" s="45">
        <f t="shared" si="103"/>
        <v>1</v>
      </c>
      <c r="M433" s="54">
        <f t="shared" ca="1" si="104"/>
        <v>1410</v>
      </c>
      <c r="N433" s="45" t="str">
        <f t="shared" si="105"/>
        <v/>
      </c>
      <c r="O433" s="45">
        <f t="shared" si="106"/>
        <v>1.514999999999914</v>
      </c>
      <c r="P433" s="46">
        <f t="shared" si="107"/>
        <v>0.64494116959853298</v>
      </c>
      <c r="Q433" s="45">
        <f t="shared" si="108"/>
        <v>7.0000000000001353E-2</v>
      </c>
      <c r="R433" s="45">
        <f t="shared" si="109"/>
        <v>1.5849999999999154</v>
      </c>
      <c r="S433" s="46">
        <f t="shared" si="110"/>
        <v>0.71494116959853438</v>
      </c>
    </row>
    <row r="434" spans="1:19" x14ac:dyDescent="0.25">
      <c r="D434">
        <v>1</v>
      </c>
      <c r="F434" s="67">
        <v>0.63750000000000007</v>
      </c>
      <c r="H434" s="67">
        <v>0.6381944444444444</v>
      </c>
      <c r="I434" s="44" t="str">
        <f t="shared" si="100"/>
        <v/>
      </c>
      <c r="J434" s="45">
        <f t="shared" si="101"/>
        <v>11.000000000000121</v>
      </c>
      <c r="K434" s="45">
        <f t="shared" si="102"/>
        <v>0.99999999999983658</v>
      </c>
      <c r="L434" s="45">
        <f t="shared" si="103"/>
        <v>2</v>
      </c>
      <c r="M434" s="54">
        <f t="shared" ca="1" si="104"/>
        <v>1410</v>
      </c>
      <c r="N434" s="45" t="str">
        <f t="shared" si="105"/>
        <v/>
      </c>
      <c r="O434" s="45">
        <f t="shared" si="106"/>
        <v>5.555000000000061</v>
      </c>
      <c r="P434" s="46">
        <f t="shared" si="107"/>
        <v>2.3647842885281145</v>
      </c>
      <c r="Q434" s="45">
        <f t="shared" si="108"/>
        <v>0.99999999999983658</v>
      </c>
      <c r="R434" s="45">
        <f t="shared" si="109"/>
        <v>6.5549999999998976</v>
      </c>
      <c r="S434" s="46">
        <f t="shared" si="110"/>
        <v>3.3647842885279511</v>
      </c>
    </row>
    <row r="435" spans="1:19" x14ac:dyDescent="0.25">
      <c r="D435">
        <v>0.01</v>
      </c>
      <c r="F435" s="67">
        <v>0.64513888888888882</v>
      </c>
      <c r="H435" s="67">
        <v>0.64583333333333337</v>
      </c>
      <c r="I435" s="44" t="str">
        <f t="shared" si="100"/>
        <v/>
      </c>
      <c r="J435" s="45">
        <f t="shared" si="101"/>
        <v>3.9999999999999858</v>
      </c>
      <c r="K435" s="45">
        <f t="shared" si="102"/>
        <v>1.0000000000001563</v>
      </c>
      <c r="L435" s="45">
        <f t="shared" si="103"/>
        <v>3</v>
      </c>
      <c r="M435" s="54">
        <f t="shared" ca="1" si="104"/>
        <v>1410</v>
      </c>
      <c r="N435" s="45" t="str">
        <f t="shared" si="105"/>
        <v/>
      </c>
      <c r="O435" s="45">
        <f t="shared" si="106"/>
        <v>2.0199999999999929</v>
      </c>
      <c r="P435" s="46">
        <f t="shared" si="107"/>
        <v>0.85992155946475646</v>
      </c>
      <c r="Q435" s="45">
        <f t="shared" si="108"/>
        <v>1.0000000000001563E-2</v>
      </c>
      <c r="R435" s="45">
        <f t="shared" si="109"/>
        <v>2.0299999999999945</v>
      </c>
      <c r="S435" s="46">
        <f t="shared" si="110"/>
        <v>0.86992155946475802</v>
      </c>
    </row>
    <row r="436" spans="1:19" x14ac:dyDescent="0.25">
      <c r="D436">
        <v>1</v>
      </c>
      <c r="F436" s="67">
        <v>0.64722222222222225</v>
      </c>
      <c r="H436" s="67">
        <v>0.64861111111111114</v>
      </c>
      <c r="I436" s="44" t="str">
        <f t="shared" si="100"/>
        <v/>
      </c>
      <c r="J436" s="45">
        <f t="shared" si="101"/>
        <v>10.999999999999961</v>
      </c>
      <c r="K436" s="45">
        <f t="shared" si="102"/>
        <v>1.9999999999999929</v>
      </c>
      <c r="L436" s="45">
        <f t="shared" si="103"/>
        <v>4</v>
      </c>
      <c r="M436" s="54">
        <f t="shared" ca="1" si="104"/>
        <v>1410</v>
      </c>
      <c r="N436" s="45" t="str">
        <f t="shared" si="105"/>
        <v/>
      </c>
      <c r="O436" s="45">
        <f t="shared" si="106"/>
        <v>5.5549999999999802</v>
      </c>
      <c r="P436" s="46">
        <f t="shared" si="107"/>
        <v>2.3647842885280803</v>
      </c>
      <c r="Q436" s="45">
        <f t="shared" si="108"/>
        <v>1.9999999999999929</v>
      </c>
      <c r="R436" s="45">
        <f t="shared" si="109"/>
        <v>7.5549999999999731</v>
      </c>
      <c r="S436" s="46">
        <f t="shared" si="110"/>
        <v>4.3647842885280728</v>
      </c>
    </row>
    <row r="437" spans="1:19" x14ac:dyDescent="0.25">
      <c r="D437">
        <v>0.01</v>
      </c>
      <c r="F437" s="67">
        <v>0.65486111111111112</v>
      </c>
      <c r="H437" s="67">
        <v>0.65625</v>
      </c>
      <c r="I437" s="44" t="str">
        <f t="shared" si="100"/>
        <v/>
      </c>
      <c r="J437" s="45">
        <f t="shared" si="101"/>
        <v>2.9999999999999893</v>
      </c>
      <c r="K437" s="45">
        <f t="shared" si="102"/>
        <v>1.9999999999999929</v>
      </c>
      <c r="L437" s="45">
        <f t="shared" si="103"/>
        <v>5</v>
      </c>
      <c r="M437" s="54">
        <f t="shared" ca="1" si="104"/>
        <v>1410</v>
      </c>
      <c r="N437" s="45" t="str">
        <f t="shared" si="105"/>
        <v/>
      </c>
      <c r="O437" s="45">
        <f t="shared" si="106"/>
        <v>1.5149999999999946</v>
      </c>
      <c r="P437" s="46">
        <f t="shared" si="107"/>
        <v>0.6449411695985674</v>
      </c>
      <c r="Q437" s="45">
        <f t="shared" si="108"/>
        <v>1.9999999999999931E-2</v>
      </c>
      <c r="R437" s="45">
        <f t="shared" si="109"/>
        <v>1.5349999999999946</v>
      </c>
      <c r="S437" s="46">
        <f t="shared" si="110"/>
        <v>0.66494116959856731</v>
      </c>
    </row>
    <row r="438" spans="1:19" x14ac:dyDescent="0.25">
      <c r="D438">
        <v>1</v>
      </c>
      <c r="F438" s="67">
        <v>0.65763888888888888</v>
      </c>
      <c r="H438" s="67">
        <v>0.65833333333333333</v>
      </c>
      <c r="I438" s="44">
        <f t="shared" si="100"/>
        <v>0.66180555555555554</v>
      </c>
      <c r="J438" s="45" t="str">
        <f t="shared" si="101"/>
        <v/>
      </c>
      <c r="K438" s="45">
        <f t="shared" si="102"/>
        <v>0.99999999999999645</v>
      </c>
      <c r="L438" s="45">
        <f t="shared" si="103"/>
        <v>6</v>
      </c>
      <c r="M438" s="54">
        <f t="shared" ca="1" si="104"/>
        <v>1410</v>
      </c>
      <c r="N438" s="45">
        <f t="shared" ca="1" si="105"/>
        <v>102.99999999999996</v>
      </c>
      <c r="O438" s="45">
        <f t="shared" si="106"/>
        <v>2.5</v>
      </c>
      <c r="P438" s="46">
        <f t="shared" si="107"/>
        <v>0.36191198291773735</v>
      </c>
      <c r="Q438" s="45">
        <f t="shared" si="108"/>
        <v>0.99999999999999645</v>
      </c>
      <c r="R438" s="45">
        <f t="shared" si="109"/>
        <v>3.4999999999999964</v>
      </c>
      <c r="S438" s="46">
        <f t="shared" si="110"/>
        <v>1.3619119829177337</v>
      </c>
    </row>
    <row r="439" spans="1:19" x14ac:dyDescent="0.25">
      <c r="A439" s="77">
        <v>35128</v>
      </c>
      <c r="B439" s="71">
        <v>932</v>
      </c>
      <c r="D439">
        <v>0.02</v>
      </c>
      <c r="F439" s="67">
        <v>0.43263888888888885</v>
      </c>
      <c r="H439" s="67">
        <v>0.43611111111111112</v>
      </c>
      <c r="I439" s="44" t="str">
        <f t="shared" si="100"/>
        <v/>
      </c>
      <c r="J439" s="45">
        <f t="shared" si="101"/>
        <v>1.9999999999999929</v>
      </c>
      <c r="K439" s="45">
        <f t="shared" si="102"/>
        <v>5.0000000000000622</v>
      </c>
      <c r="L439" s="45">
        <f t="shared" si="103"/>
        <v>1</v>
      </c>
      <c r="M439" s="54">
        <f t="shared" ca="1" si="104"/>
        <v>932</v>
      </c>
      <c r="N439" s="45" t="str">
        <f t="shared" si="105"/>
        <v/>
      </c>
      <c r="O439" s="45">
        <f t="shared" si="106"/>
        <v>0.11999999999999958</v>
      </c>
      <c r="P439" s="46">
        <f t="shared" si="107"/>
        <v>9.9416060282267682E-2</v>
      </c>
      <c r="Q439" s="45">
        <f t="shared" si="108"/>
        <v>0.10000000000000124</v>
      </c>
      <c r="R439" s="45">
        <f t="shared" si="109"/>
        <v>0.22000000000000081</v>
      </c>
      <c r="S439" s="46">
        <f t="shared" si="110"/>
        <v>0.19941606028226894</v>
      </c>
    </row>
    <row r="440" spans="1:19" x14ac:dyDescent="0.25">
      <c r="D440">
        <v>0.1</v>
      </c>
      <c r="F440" s="67">
        <v>0.4368055555555555</v>
      </c>
      <c r="H440" s="67">
        <v>0.4375</v>
      </c>
      <c r="I440" s="44" t="str">
        <f t="shared" si="100"/>
        <v/>
      </c>
      <c r="J440" s="45">
        <f t="shared" si="101"/>
        <v>13.99999999999995</v>
      </c>
      <c r="K440" s="45">
        <f t="shared" si="102"/>
        <v>1.0000000000000764</v>
      </c>
      <c r="L440" s="45">
        <f t="shared" si="103"/>
        <v>2</v>
      </c>
      <c r="M440" s="54">
        <f t="shared" ca="1" si="104"/>
        <v>932</v>
      </c>
      <c r="N440" s="45" t="str">
        <f t="shared" si="105"/>
        <v/>
      </c>
      <c r="O440" s="45">
        <f t="shared" si="106"/>
        <v>2.099999999999993</v>
      </c>
      <c r="P440" s="46">
        <f t="shared" si="107"/>
        <v>2.0197876268232342</v>
      </c>
      <c r="Q440" s="45">
        <f t="shared" si="108"/>
        <v>0.10000000000000764</v>
      </c>
      <c r="R440" s="45">
        <f t="shared" si="109"/>
        <v>2.2000000000000006</v>
      </c>
      <c r="S440" s="46">
        <f t="shared" si="110"/>
        <v>2.1197876268232418</v>
      </c>
    </row>
    <row r="441" spans="1:19" x14ac:dyDescent="0.25">
      <c r="D441">
        <v>0.2</v>
      </c>
      <c r="F441" s="67">
        <v>0.44236111111111115</v>
      </c>
      <c r="H441" s="67">
        <v>0.44722222222222219</v>
      </c>
      <c r="I441" s="44" t="str">
        <f t="shared" si="100"/>
        <v/>
      </c>
      <c r="J441" s="45">
        <f t="shared" si="101"/>
        <v>13.000000000000034</v>
      </c>
      <c r="K441" s="45">
        <f t="shared" si="102"/>
        <v>6.9999999999998952</v>
      </c>
      <c r="L441" s="45">
        <f t="shared" si="103"/>
        <v>3</v>
      </c>
      <c r="M441" s="54">
        <f t="shared" ca="1" si="104"/>
        <v>932</v>
      </c>
      <c r="N441" s="45" t="str">
        <f t="shared" si="105"/>
        <v/>
      </c>
      <c r="O441" s="45">
        <f t="shared" si="106"/>
        <v>14.300000000000038</v>
      </c>
      <c r="P441" s="46">
        <f t="shared" si="107"/>
        <v>10.162510737332012</v>
      </c>
      <c r="Q441" s="45">
        <f t="shared" si="108"/>
        <v>1.399999999999979</v>
      </c>
      <c r="R441" s="45">
        <f t="shared" si="109"/>
        <v>15.700000000000017</v>
      </c>
      <c r="S441" s="46">
        <f t="shared" si="110"/>
        <v>11.562510737331991</v>
      </c>
    </row>
    <row r="442" spans="1:19" x14ac:dyDescent="0.25">
      <c r="D442">
        <v>2</v>
      </c>
      <c r="F442" s="67">
        <v>0.4513888888888889</v>
      </c>
      <c r="H442" s="67">
        <v>0.45624999999999999</v>
      </c>
      <c r="I442" s="44" t="str">
        <f t="shared" si="100"/>
        <v/>
      </c>
      <c r="J442" s="45">
        <f t="shared" si="101"/>
        <v>12.999999999999954</v>
      </c>
      <c r="K442" s="45">
        <f t="shared" si="102"/>
        <v>6.9999999999999751</v>
      </c>
      <c r="L442" s="45">
        <f t="shared" si="103"/>
        <v>4</v>
      </c>
      <c r="M442" s="54">
        <f t="shared" ca="1" si="104"/>
        <v>932</v>
      </c>
      <c r="N442" s="45" t="str">
        <f t="shared" si="105"/>
        <v/>
      </c>
      <c r="O442" s="45">
        <f t="shared" si="106"/>
        <v>142.99999999999949</v>
      </c>
      <c r="P442" s="46">
        <f t="shared" si="107"/>
        <v>101.62492862617069</v>
      </c>
      <c r="Q442" s="45">
        <f t="shared" si="108"/>
        <v>13.99999999999995</v>
      </c>
      <c r="R442" s="45">
        <f t="shared" si="109"/>
        <v>156.99999999999943</v>
      </c>
      <c r="S442" s="46">
        <f t="shared" si="110"/>
        <v>115.62492862617063</v>
      </c>
    </row>
    <row r="443" spans="1:19" x14ac:dyDescent="0.25">
      <c r="D443">
        <v>20</v>
      </c>
      <c r="F443" s="67">
        <v>0.46180555555555558</v>
      </c>
      <c r="H443" s="67">
        <v>0.46527777777777773</v>
      </c>
      <c r="I443" s="44" t="str">
        <f t="shared" si="100"/>
        <v/>
      </c>
      <c r="J443" s="45">
        <f t="shared" si="101"/>
        <v>20.000000000000089</v>
      </c>
      <c r="K443" s="45">
        <f t="shared" si="102"/>
        <v>4.9999999999999023</v>
      </c>
      <c r="L443" s="45">
        <f t="shared" si="103"/>
        <v>5</v>
      </c>
      <c r="M443" s="54">
        <f t="shared" ca="1" si="104"/>
        <v>932</v>
      </c>
      <c r="N443" s="45" t="str">
        <f t="shared" si="105"/>
        <v/>
      </c>
      <c r="O443" s="45">
        <f t="shared" si="106"/>
        <v>1200.0000000000052</v>
      </c>
      <c r="P443" s="46">
        <f t="shared" si="107"/>
        <v>994.13592000303765</v>
      </c>
      <c r="Q443" s="45">
        <f t="shared" si="108"/>
        <v>99.999999999998039</v>
      </c>
      <c r="R443" s="45">
        <f t="shared" si="109"/>
        <v>1300.0000000000032</v>
      </c>
      <c r="S443" s="46">
        <f t="shared" si="110"/>
        <v>1094.1359200030356</v>
      </c>
    </row>
    <row r="444" spans="1:19" x14ac:dyDescent="0.25">
      <c r="D444">
        <v>100</v>
      </c>
      <c r="F444" s="67">
        <v>0.4694444444444445</v>
      </c>
      <c r="H444" s="67">
        <v>0.47916666666666669</v>
      </c>
      <c r="I444" s="44" t="str">
        <f t="shared" si="100"/>
        <v/>
      </c>
      <c r="J444" s="45">
        <f t="shared" si="101"/>
        <v>12.999999999999954</v>
      </c>
      <c r="K444" s="45">
        <f t="shared" si="102"/>
        <v>13.99999999999995</v>
      </c>
      <c r="L444" s="45">
        <f t="shared" si="103"/>
        <v>6</v>
      </c>
      <c r="M444" s="54">
        <f t="shared" ca="1" si="104"/>
        <v>932</v>
      </c>
      <c r="N444" s="45" t="str">
        <f t="shared" si="105"/>
        <v/>
      </c>
      <c r="O444" s="45">
        <f t="shared" si="106"/>
        <v>1819.9999999999936</v>
      </c>
      <c r="P444" s="46">
        <f t="shared" si="107"/>
        <v>1769.3494425174774</v>
      </c>
      <c r="Q444" s="45">
        <f t="shared" si="108"/>
        <v>1399.999999999995</v>
      </c>
      <c r="R444" s="45">
        <f t="shared" si="109"/>
        <v>3219.9999999999886</v>
      </c>
      <c r="S444" s="46">
        <f t="shared" si="110"/>
        <v>3169.3494425174722</v>
      </c>
    </row>
    <row r="445" spans="1:19" x14ac:dyDescent="0.25">
      <c r="D445">
        <v>180</v>
      </c>
      <c r="F445" s="67">
        <v>0.48194444444444445</v>
      </c>
      <c r="H445" s="67">
        <v>0.48819444444444443</v>
      </c>
      <c r="I445" s="44" t="str">
        <f t="shared" si="100"/>
        <v/>
      </c>
      <c r="J445" s="45">
        <f t="shared" si="101"/>
        <v>29.999999999999972</v>
      </c>
      <c r="K445" s="45">
        <f t="shared" si="102"/>
        <v>8.999999999999968</v>
      </c>
      <c r="L445" s="45">
        <f t="shared" si="103"/>
        <v>7</v>
      </c>
      <c r="M445" s="54">
        <f t="shared" ca="1" si="104"/>
        <v>932</v>
      </c>
      <c r="N445" s="45" t="str">
        <f t="shared" si="105"/>
        <v/>
      </c>
      <c r="O445" s="45">
        <f t="shared" si="106"/>
        <v>5699.9999999999945</v>
      </c>
      <c r="P445" s="46">
        <f t="shared" si="107"/>
        <v>5694.7329786456985</v>
      </c>
      <c r="Q445" s="45">
        <f t="shared" si="108"/>
        <v>1619.9999999999943</v>
      </c>
      <c r="R445" s="45">
        <f t="shared" si="109"/>
        <v>7319.9999999999891</v>
      </c>
      <c r="S445" s="46">
        <f t="shared" si="110"/>
        <v>7314.732978645693</v>
      </c>
    </row>
    <row r="446" spans="1:19" x14ac:dyDescent="0.25">
      <c r="D446">
        <v>200</v>
      </c>
      <c r="F446" s="67">
        <v>0.4916666666666667</v>
      </c>
      <c r="H446" s="67">
        <v>0.50902777777777775</v>
      </c>
      <c r="I446" s="44" t="str">
        <f t="shared" si="100"/>
        <v/>
      </c>
      <c r="J446" s="45">
        <f t="shared" si="101"/>
        <v>105.00000000000011</v>
      </c>
      <c r="K446" s="45">
        <f t="shared" si="102"/>
        <v>24.999999999999911</v>
      </c>
      <c r="L446" s="45">
        <f t="shared" si="103"/>
        <v>8</v>
      </c>
      <c r="M446" s="54">
        <f t="shared" ca="1" si="104"/>
        <v>932</v>
      </c>
      <c r="N446" s="45" t="str">
        <f t="shared" si="105"/>
        <v/>
      </c>
      <c r="O446" s="45">
        <f t="shared" si="106"/>
        <v>10501.050000000012</v>
      </c>
      <c r="P446" s="46">
        <f t="shared" si="107"/>
        <v>2279.8304003140584</v>
      </c>
      <c r="Q446" s="45">
        <f t="shared" si="108"/>
        <v>4999.9999999999818</v>
      </c>
      <c r="R446" s="45">
        <f t="shared" si="109"/>
        <v>15501.049999999994</v>
      </c>
      <c r="S446" s="46">
        <f t="shared" si="110"/>
        <v>7279.8304003140402</v>
      </c>
    </row>
    <row r="447" spans="1:19" x14ac:dyDescent="0.25">
      <c r="D447">
        <v>0.02</v>
      </c>
      <c r="F447" s="67">
        <v>0.57222222222222219</v>
      </c>
      <c r="H447" s="67">
        <v>0.58194444444444449</v>
      </c>
      <c r="I447" s="44" t="str">
        <f t="shared" si="100"/>
        <v/>
      </c>
      <c r="J447" s="45">
        <f t="shared" si="101"/>
        <v>8.999999999999968</v>
      </c>
      <c r="K447" s="45">
        <f t="shared" si="102"/>
        <v>14.00000000000011</v>
      </c>
      <c r="L447" s="45">
        <f t="shared" si="103"/>
        <v>9</v>
      </c>
      <c r="M447" s="54">
        <f t="shared" ca="1" si="104"/>
        <v>932</v>
      </c>
      <c r="N447" s="45" t="str">
        <f t="shared" si="105"/>
        <v/>
      </c>
      <c r="O447" s="45">
        <f t="shared" si="106"/>
        <v>0.98999999999999644</v>
      </c>
      <c r="P447" s="46">
        <f t="shared" si="107"/>
        <v>0.7035708103665772</v>
      </c>
      <c r="Q447" s="45">
        <f t="shared" si="108"/>
        <v>0.28000000000000219</v>
      </c>
      <c r="R447" s="45">
        <f t="shared" si="109"/>
        <v>1.2699999999999987</v>
      </c>
      <c r="S447" s="46">
        <f t="shared" si="110"/>
        <v>0.98357081036657945</v>
      </c>
    </row>
    <row r="448" spans="1:19" x14ac:dyDescent="0.25">
      <c r="D448">
        <v>0.2</v>
      </c>
      <c r="F448" s="67">
        <v>0.5854166666666667</v>
      </c>
      <c r="H448" s="67">
        <v>0.58819444444444446</v>
      </c>
      <c r="I448" s="44" t="str">
        <f t="shared" si="100"/>
        <v/>
      </c>
      <c r="J448" s="45">
        <f t="shared" si="101"/>
        <v>21.999999999999922</v>
      </c>
      <c r="K448" s="45">
        <f t="shared" si="102"/>
        <v>3.9999999999999858</v>
      </c>
      <c r="L448" s="45">
        <f t="shared" si="103"/>
        <v>10</v>
      </c>
      <c r="M448" s="54">
        <f t="shared" ca="1" si="104"/>
        <v>932</v>
      </c>
      <c r="N448" s="45" t="str">
        <f t="shared" si="105"/>
        <v/>
      </c>
      <c r="O448" s="45">
        <f t="shared" si="106"/>
        <v>2.2219999999999924</v>
      </c>
      <c r="P448" s="46">
        <f t="shared" si="107"/>
        <v>0.94599503892414116</v>
      </c>
      <c r="Q448" s="45">
        <f t="shared" si="108"/>
        <v>0.79999999999999716</v>
      </c>
      <c r="R448" s="45">
        <f t="shared" si="109"/>
        <v>3.0219999999999896</v>
      </c>
      <c r="S448" s="46">
        <f t="shared" si="110"/>
        <v>1.7459950389241383</v>
      </c>
    </row>
    <row r="449" spans="4:19" x14ac:dyDescent="0.25">
      <c r="D449">
        <v>2E-3</v>
      </c>
      <c r="F449" s="67">
        <v>0.59861111111111109</v>
      </c>
      <c r="H449" s="67">
        <v>0.60347222222222219</v>
      </c>
      <c r="I449" s="44" t="str">
        <f t="shared" si="100"/>
        <v/>
      </c>
      <c r="J449" s="45">
        <f t="shared" si="101"/>
        <v>20.000000000000089</v>
      </c>
      <c r="K449" s="45">
        <f t="shared" si="102"/>
        <v>6.9999999999999751</v>
      </c>
      <c r="L449" s="45">
        <f t="shared" si="103"/>
        <v>11</v>
      </c>
      <c r="M449" s="54">
        <f t="shared" ca="1" si="104"/>
        <v>932</v>
      </c>
      <c r="N449" s="45" t="str">
        <f t="shared" si="105"/>
        <v/>
      </c>
      <c r="O449" s="45">
        <f t="shared" si="106"/>
        <v>20.020000000000088</v>
      </c>
      <c r="P449" s="46">
        <f t="shared" si="107"/>
        <v>5.7852207237905171</v>
      </c>
      <c r="Q449" s="45">
        <f t="shared" si="108"/>
        <v>1.399999999999995E-2</v>
      </c>
      <c r="R449" s="45">
        <f t="shared" si="109"/>
        <v>20.034000000000088</v>
      </c>
      <c r="S449" s="46">
        <f t="shared" si="110"/>
        <v>5.7992207237905173</v>
      </c>
    </row>
    <row r="450" spans="4:19" x14ac:dyDescent="0.25">
      <c r="D450">
        <v>2</v>
      </c>
      <c r="F450" s="67">
        <v>0.61527777777777781</v>
      </c>
      <c r="H450" s="67">
        <v>0.61736111111111114</v>
      </c>
      <c r="I450" s="44" t="str">
        <f t="shared" si="100"/>
        <v/>
      </c>
      <c r="J450" s="45">
        <f t="shared" si="101"/>
        <v>12.999999999999954</v>
      </c>
      <c r="K450" s="45">
        <f t="shared" si="102"/>
        <v>2.9999999999999893</v>
      </c>
      <c r="L450" s="45">
        <f t="shared" si="103"/>
        <v>12</v>
      </c>
      <c r="M450" s="54">
        <f t="shared" ca="1" si="104"/>
        <v>932</v>
      </c>
      <c r="N450" s="45" t="str">
        <f t="shared" si="105"/>
        <v/>
      </c>
      <c r="O450" s="45">
        <f t="shared" si="106"/>
        <v>14.299999999999951</v>
      </c>
      <c r="P450" s="46">
        <f t="shared" si="107"/>
        <v>10.162510737331949</v>
      </c>
      <c r="Q450" s="45">
        <f t="shared" si="108"/>
        <v>5.9999999999999787</v>
      </c>
      <c r="R450" s="45">
        <f t="shared" si="109"/>
        <v>20.29999999999993</v>
      </c>
      <c r="S450" s="46">
        <f t="shared" si="110"/>
        <v>16.162510737331928</v>
      </c>
    </row>
    <row r="451" spans="4:19" x14ac:dyDescent="0.25">
      <c r="D451">
        <v>0.2</v>
      </c>
      <c r="F451" s="67">
        <v>0.62430555555555556</v>
      </c>
      <c r="H451" s="67">
        <v>0.62638888888888888</v>
      </c>
      <c r="I451" s="44" t="str">
        <f t="shared" si="100"/>
        <v/>
      </c>
      <c r="J451" s="45">
        <f t="shared" si="101"/>
        <v>9.9999999999999645</v>
      </c>
      <c r="K451" s="45">
        <f t="shared" si="102"/>
        <v>2.9999999999999893</v>
      </c>
      <c r="L451" s="45">
        <f t="shared" si="103"/>
        <v>13</v>
      </c>
      <c r="M451" s="54">
        <f t="shared" ca="1" si="104"/>
        <v>932</v>
      </c>
      <c r="N451" s="45" t="str">
        <f t="shared" si="105"/>
        <v/>
      </c>
      <c r="O451" s="45">
        <f t="shared" si="106"/>
        <v>50.999999999999815</v>
      </c>
      <c r="P451" s="46">
        <f t="shared" si="107"/>
        <v>25.051008803795185</v>
      </c>
      <c r="Q451" s="45">
        <f t="shared" si="108"/>
        <v>0.59999999999999787</v>
      </c>
      <c r="R451" s="45">
        <f t="shared" si="109"/>
        <v>51.59999999999981</v>
      </c>
      <c r="S451" s="46">
        <f t="shared" si="110"/>
        <v>25.651008803795182</v>
      </c>
    </row>
    <row r="452" spans="4:19" x14ac:dyDescent="0.25">
      <c r="D452">
        <v>10</v>
      </c>
      <c r="F452" s="67">
        <v>0.63124999999999998</v>
      </c>
      <c r="H452" s="67">
        <v>0.6333333333333333</v>
      </c>
      <c r="I452" s="44" t="str">
        <f t="shared" si="100"/>
        <v/>
      </c>
      <c r="J452" s="45">
        <f t="shared" si="101"/>
        <v>4.9999999999999822</v>
      </c>
      <c r="K452" s="45">
        <f t="shared" si="102"/>
        <v>2.9999999999999893</v>
      </c>
      <c r="L452" s="45">
        <f t="shared" si="103"/>
        <v>14</v>
      </c>
      <c r="M452" s="54">
        <f t="shared" ca="1" si="104"/>
        <v>932</v>
      </c>
      <c r="N452" s="45" t="str">
        <f t="shared" si="105"/>
        <v/>
      </c>
      <c r="O452" s="45">
        <f t="shared" si="106"/>
        <v>74.99999999999973</v>
      </c>
      <c r="P452" s="46">
        <f t="shared" si="107"/>
        <v>72.13475724787034</v>
      </c>
      <c r="Q452" s="45">
        <f t="shared" si="108"/>
        <v>29.999999999999893</v>
      </c>
      <c r="R452" s="45">
        <f t="shared" si="109"/>
        <v>104.99999999999963</v>
      </c>
      <c r="S452" s="46">
        <f t="shared" si="110"/>
        <v>102.13475724787023</v>
      </c>
    </row>
    <row r="453" spans="4:19" x14ac:dyDescent="0.25">
      <c r="D453">
        <v>20</v>
      </c>
      <c r="F453" s="67">
        <v>0.63541666666666663</v>
      </c>
      <c r="H453" s="67">
        <v>0.63680555555555551</v>
      </c>
      <c r="I453" s="44" t="str">
        <f t="shared" si="100"/>
        <v/>
      </c>
      <c r="J453" s="45">
        <f t="shared" si="101"/>
        <v>5.9999999999999787</v>
      </c>
      <c r="K453" s="45">
        <f t="shared" si="102"/>
        <v>1.9999999999999929</v>
      </c>
      <c r="L453" s="45">
        <f t="shared" si="103"/>
        <v>15</v>
      </c>
      <c r="M453" s="54">
        <f t="shared" ca="1" si="104"/>
        <v>932</v>
      </c>
      <c r="N453" s="45" t="str">
        <f t="shared" si="105"/>
        <v/>
      </c>
      <c r="O453" s="45">
        <f t="shared" si="106"/>
        <v>179.99999999999937</v>
      </c>
      <c r="P453" s="46">
        <f t="shared" si="107"/>
        <v>173.12341115078198</v>
      </c>
      <c r="Q453" s="45">
        <f t="shared" si="108"/>
        <v>39.999999999999858</v>
      </c>
      <c r="R453" s="45">
        <f t="shared" si="109"/>
        <v>219.99999999999923</v>
      </c>
      <c r="S453" s="46">
        <f t="shared" si="110"/>
        <v>213.12341115078183</v>
      </c>
    </row>
    <row r="454" spans="4:19" x14ac:dyDescent="0.25">
      <c r="D454">
        <v>40</v>
      </c>
      <c r="F454" s="67">
        <v>0.63888888888888895</v>
      </c>
      <c r="H454" s="67">
        <v>0.64097222222222217</v>
      </c>
      <c r="I454" s="44" t="str">
        <f t="shared" si="100"/>
        <v/>
      </c>
      <c r="J454" s="45">
        <f t="shared" si="101"/>
        <v>3.9999999999999858</v>
      </c>
      <c r="K454" s="45">
        <f t="shared" si="102"/>
        <v>2.9999999999998295</v>
      </c>
      <c r="L454" s="45">
        <f t="shared" si="103"/>
        <v>16</v>
      </c>
      <c r="M454" s="54">
        <f t="shared" ca="1" si="104"/>
        <v>932</v>
      </c>
      <c r="N454" s="45" t="str">
        <f t="shared" si="105"/>
        <v/>
      </c>
      <c r="O454" s="45">
        <f t="shared" si="106"/>
        <v>199.99999999999929</v>
      </c>
      <c r="P454" s="46">
        <f t="shared" si="107"/>
        <v>197.3042810452157</v>
      </c>
      <c r="Q454" s="45">
        <f t="shared" si="108"/>
        <v>119.99999999999318</v>
      </c>
      <c r="R454" s="45">
        <f t="shared" si="109"/>
        <v>319.9999999999925</v>
      </c>
      <c r="S454" s="46">
        <f t="shared" si="110"/>
        <v>317.30428104520888</v>
      </c>
    </row>
    <row r="455" spans="4:19" x14ac:dyDescent="0.25">
      <c r="D455">
        <v>60</v>
      </c>
      <c r="F455" s="67">
        <v>0.64236111111111105</v>
      </c>
      <c r="H455" s="67">
        <v>0.64374999999999993</v>
      </c>
      <c r="I455" s="44" t="str">
        <f t="shared" si="100"/>
        <v/>
      </c>
      <c r="J455" s="45">
        <f t="shared" si="101"/>
        <v>5.0000000000001421</v>
      </c>
      <c r="K455" s="45">
        <f t="shared" si="102"/>
        <v>1.9999999999999929</v>
      </c>
      <c r="L455" s="45">
        <f t="shared" si="103"/>
        <v>17</v>
      </c>
      <c r="M455" s="54">
        <f t="shared" ca="1" si="104"/>
        <v>932</v>
      </c>
      <c r="N455" s="45" t="str">
        <f t="shared" si="105"/>
        <v/>
      </c>
      <c r="O455" s="45">
        <f t="shared" si="106"/>
        <v>350.00000000000995</v>
      </c>
      <c r="P455" s="46">
        <f t="shared" si="107"/>
        <v>347.60595471280959</v>
      </c>
      <c r="Q455" s="45">
        <f t="shared" si="108"/>
        <v>119.99999999999957</v>
      </c>
      <c r="R455" s="45">
        <f t="shared" si="109"/>
        <v>470.00000000000955</v>
      </c>
      <c r="S455" s="46">
        <f t="shared" si="110"/>
        <v>467.60595471280919</v>
      </c>
    </row>
    <row r="456" spans="4:19" x14ac:dyDescent="0.25">
      <c r="D456">
        <v>80</v>
      </c>
      <c r="F456" s="67">
        <v>0.64513888888888882</v>
      </c>
      <c r="H456" s="67">
        <v>0.64722222222222225</v>
      </c>
      <c r="I456" s="44" t="str">
        <f t="shared" si="100"/>
        <v/>
      </c>
      <c r="J456" s="45">
        <f t="shared" si="101"/>
        <v>4.9999999999999822</v>
      </c>
      <c r="K456" s="45">
        <f t="shared" si="102"/>
        <v>3.0000000000001492</v>
      </c>
      <c r="L456" s="45">
        <f t="shared" si="103"/>
        <v>18</v>
      </c>
      <c r="M456" s="54">
        <f t="shared" ca="1" si="104"/>
        <v>932</v>
      </c>
      <c r="N456" s="45" t="str">
        <f t="shared" si="105"/>
        <v/>
      </c>
      <c r="O456" s="45">
        <f t="shared" si="106"/>
        <v>449.99999999999841</v>
      </c>
      <c r="P456" s="46">
        <f t="shared" si="107"/>
        <v>448.14201679323509</v>
      </c>
      <c r="Q456" s="45">
        <f t="shared" si="108"/>
        <v>240.00000000001194</v>
      </c>
      <c r="R456" s="45">
        <f t="shared" si="109"/>
        <v>690.00000000001035</v>
      </c>
      <c r="S456" s="46">
        <f t="shared" si="110"/>
        <v>688.14201679324697</v>
      </c>
    </row>
    <row r="457" spans="4:19" x14ac:dyDescent="0.25">
      <c r="D457">
        <v>100</v>
      </c>
      <c r="F457" s="67">
        <v>0.64861111111111114</v>
      </c>
      <c r="H457" s="67">
        <v>0.65069444444444446</v>
      </c>
      <c r="I457" s="44" t="str">
        <f t="shared" si="100"/>
        <v/>
      </c>
      <c r="J457" s="45">
        <f t="shared" si="101"/>
        <v>3.9999999999999858</v>
      </c>
      <c r="K457" s="45">
        <f t="shared" si="102"/>
        <v>2.9999999999999893</v>
      </c>
      <c r="L457" s="45">
        <f t="shared" si="103"/>
        <v>19</v>
      </c>
      <c r="M457" s="54">
        <f t="shared" ca="1" si="104"/>
        <v>932</v>
      </c>
      <c r="N457" s="45" t="str">
        <f t="shared" si="105"/>
        <v/>
      </c>
      <c r="O457" s="45">
        <f t="shared" si="106"/>
        <v>439.99999999999841</v>
      </c>
      <c r="P457" s="46">
        <f t="shared" si="107"/>
        <v>438.78519983085727</v>
      </c>
      <c r="Q457" s="45">
        <f t="shared" si="108"/>
        <v>299.99999999999892</v>
      </c>
      <c r="R457" s="45">
        <f t="shared" si="109"/>
        <v>739.99999999999727</v>
      </c>
      <c r="S457" s="46">
        <f t="shared" si="110"/>
        <v>738.78519983085619</v>
      </c>
    </row>
    <row r="458" spans="4:19" x14ac:dyDescent="0.25">
      <c r="D458">
        <v>120</v>
      </c>
      <c r="F458" s="67">
        <v>0.65138888888888891</v>
      </c>
      <c r="H458" s="67">
        <v>0.65347222222222223</v>
      </c>
      <c r="I458" s="44" t="str">
        <f t="shared" si="100"/>
        <v/>
      </c>
      <c r="J458" s="45">
        <f t="shared" si="101"/>
        <v>4.9999999999999822</v>
      </c>
      <c r="K458" s="45">
        <f t="shared" si="102"/>
        <v>2.9999999999999893</v>
      </c>
      <c r="L458" s="45">
        <f t="shared" si="103"/>
        <v>20</v>
      </c>
      <c r="M458" s="54">
        <f t="shared" ca="1" si="104"/>
        <v>932</v>
      </c>
      <c r="N458" s="45" t="str">
        <f t="shared" si="105"/>
        <v/>
      </c>
      <c r="O458" s="45">
        <f t="shared" si="106"/>
        <v>649.99999999999773</v>
      </c>
      <c r="P458" s="46">
        <f t="shared" si="107"/>
        <v>648.71592447299497</v>
      </c>
      <c r="Q458" s="45">
        <f t="shared" si="108"/>
        <v>359.99999999999875</v>
      </c>
      <c r="R458" s="45">
        <f t="shared" si="109"/>
        <v>1009.9999999999965</v>
      </c>
      <c r="S458" s="46">
        <f t="shared" si="110"/>
        <v>1008.7159244729937</v>
      </c>
    </row>
    <row r="459" spans="4:19" x14ac:dyDescent="0.25">
      <c r="D459">
        <v>140</v>
      </c>
      <c r="F459" s="67">
        <v>0.65486111111111112</v>
      </c>
      <c r="H459" s="67">
        <v>0.65694444444444444</v>
      </c>
      <c r="I459" s="44" t="str">
        <f t="shared" si="100"/>
        <v/>
      </c>
      <c r="J459" s="45">
        <f t="shared" si="101"/>
        <v>2.9999999999999893</v>
      </c>
      <c r="K459" s="45">
        <f t="shared" si="102"/>
        <v>2.9999999999999893</v>
      </c>
      <c r="L459" s="45">
        <f t="shared" si="103"/>
        <v>21</v>
      </c>
      <c r="M459" s="54">
        <f t="shared" ca="1" si="104"/>
        <v>932</v>
      </c>
      <c r="N459" s="45" t="str">
        <f t="shared" si="105"/>
        <v/>
      </c>
      <c r="O459" s="45">
        <f t="shared" si="106"/>
        <v>449.99999999999841</v>
      </c>
      <c r="P459" s="46">
        <f t="shared" si="107"/>
        <v>449.33254436957543</v>
      </c>
      <c r="Q459" s="45">
        <f t="shared" si="108"/>
        <v>419.99999999999852</v>
      </c>
      <c r="R459" s="45">
        <f t="shared" si="109"/>
        <v>869.99999999999693</v>
      </c>
      <c r="S459" s="46">
        <f t="shared" si="110"/>
        <v>869.33254436957395</v>
      </c>
    </row>
    <row r="460" spans="4:19" x14ac:dyDescent="0.25">
      <c r="D460">
        <v>160</v>
      </c>
      <c r="F460" s="67">
        <v>0.65833333333333333</v>
      </c>
      <c r="H460" s="67">
        <v>0.65902777777777777</v>
      </c>
      <c r="I460" s="44" t="str">
        <f t="shared" si="100"/>
        <v/>
      </c>
      <c r="J460" s="45">
        <f t="shared" si="101"/>
        <v>18.000000000000096</v>
      </c>
      <c r="K460" s="45">
        <f t="shared" si="102"/>
        <v>0.99999999999999645</v>
      </c>
      <c r="L460" s="45">
        <f t="shared" si="103"/>
        <v>22</v>
      </c>
      <c r="M460" s="54">
        <f t="shared" ca="1" si="104"/>
        <v>932</v>
      </c>
      <c r="N460" s="45" t="str">
        <f t="shared" si="105"/>
        <v/>
      </c>
      <c r="O460" s="45">
        <f t="shared" si="106"/>
        <v>2340.0000000000123</v>
      </c>
      <c r="P460" s="46">
        <f t="shared" si="107"/>
        <v>2297.8546151870155</v>
      </c>
      <c r="Q460" s="45">
        <f t="shared" si="108"/>
        <v>159.99999999999943</v>
      </c>
      <c r="R460" s="45">
        <f t="shared" si="109"/>
        <v>2500.0000000000118</v>
      </c>
      <c r="S460" s="46">
        <f t="shared" si="110"/>
        <v>2457.854615187015</v>
      </c>
    </row>
    <row r="461" spans="4:19" x14ac:dyDescent="0.25">
      <c r="D461">
        <v>100</v>
      </c>
      <c r="F461" s="67">
        <v>0.6645833333333333</v>
      </c>
      <c r="H461" s="67">
        <v>0.67152777777777783</v>
      </c>
      <c r="I461" s="44" t="str">
        <f t="shared" si="100"/>
        <v/>
      </c>
      <c r="J461" s="45">
        <f t="shared" si="101"/>
        <v>5.9999999999998188</v>
      </c>
      <c r="K461" s="45">
        <f t="shared" si="102"/>
        <v>10.000000000000124</v>
      </c>
      <c r="L461" s="45">
        <f t="shared" si="103"/>
        <v>23</v>
      </c>
      <c r="M461" s="54">
        <f t="shared" ca="1" si="104"/>
        <v>932</v>
      </c>
      <c r="N461" s="45" t="str">
        <f t="shared" si="105"/>
        <v/>
      </c>
      <c r="O461" s="45">
        <f t="shared" si="106"/>
        <v>779.99999999997647</v>
      </c>
      <c r="P461" s="46">
        <f t="shared" si="107"/>
        <v>765.95153839564477</v>
      </c>
      <c r="Q461" s="45">
        <f t="shared" si="108"/>
        <v>1000.0000000000124</v>
      </c>
      <c r="R461" s="45">
        <f t="shared" si="109"/>
        <v>1779.9999999999889</v>
      </c>
      <c r="S461" s="46">
        <f t="shared" si="110"/>
        <v>1765.9515383956573</v>
      </c>
    </row>
    <row r="462" spans="4:19" x14ac:dyDescent="0.25">
      <c r="D462">
        <v>160</v>
      </c>
      <c r="F462" s="67">
        <v>0.67361111111111116</v>
      </c>
      <c r="H462" s="67">
        <v>0.67569444444444438</v>
      </c>
      <c r="I462" s="44" t="str">
        <f t="shared" si="100"/>
        <v/>
      </c>
      <c r="J462" s="45">
        <f t="shared" si="101"/>
        <v>6.0000000000001386</v>
      </c>
      <c r="K462" s="45">
        <f t="shared" si="102"/>
        <v>2.9999999999998295</v>
      </c>
      <c r="L462" s="45">
        <f t="shared" si="103"/>
        <v>24</v>
      </c>
      <c r="M462" s="54">
        <f t="shared" ca="1" si="104"/>
        <v>932</v>
      </c>
      <c r="N462" s="45" t="str">
        <f t="shared" si="105"/>
        <v/>
      </c>
      <c r="O462" s="45">
        <f t="shared" si="106"/>
        <v>1020.0000000000235</v>
      </c>
      <c r="P462" s="46">
        <f t="shared" si="107"/>
        <v>1018.8224478914143</v>
      </c>
      <c r="Q462" s="45">
        <f t="shared" si="108"/>
        <v>479.99999999997272</v>
      </c>
      <c r="R462" s="45">
        <f t="shared" si="109"/>
        <v>1499.9999999999964</v>
      </c>
      <c r="S462" s="46">
        <f t="shared" si="110"/>
        <v>1498.8224478913871</v>
      </c>
    </row>
    <row r="463" spans="4:19" x14ac:dyDescent="0.25">
      <c r="D463">
        <v>180</v>
      </c>
      <c r="F463" s="67">
        <v>0.67708333333333337</v>
      </c>
      <c r="H463" s="67">
        <v>0.67986111111111114</v>
      </c>
      <c r="I463" s="44" t="str">
        <f t="shared" si="100"/>
        <v/>
      </c>
      <c r="J463" s="45">
        <f t="shared" si="101"/>
        <v>17.999999999999936</v>
      </c>
      <c r="K463" s="45">
        <f t="shared" si="102"/>
        <v>3.9999999999999858</v>
      </c>
      <c r="L463" s="45">
        <f t="shared" si="103"/>
        <v>25</v>
      </c>
      <c r="M463" s="54">
        <f t="shared" ca="1" si="104"/>
        <v>932</v>
      </c>
      <c r="N463" s="45" t="str">
        <f t="shared" si="105"/>
        <v/>
      </c>
      <c r="O463" s="45">
        <f t="shared" si="106"/>
        <v>3419.9999999999877</v>
      </c>
      <c r="P463" s="46">
        <f t="shared" si="107"/>
        <v>3416.8397871874108</v>
      </c>
      <c r="Q463" s="45">
        <f t="shared" si="108"/>
        <v>719.9999999999975</v>
      </c>
      <c r="R463" s="45">
        <f t="shared" si="109"/>
        <v>4139.9999999999854</v>
      </c>
      <c r="S463" s="46">
        <f t="shared" si="110"/>
        <v>4136.8397871874085</v>
      </c>
    </row>
    <row r="464" spans="4:19" x14ac:dyDescent="0.25">
      <c r="D464">
        <v>200</v>
      </c>
      <c r="F464" s="67">
        <v>0.68194444444444446</v>
      </c>
      <c r="H464" s="67">
        <v>0.69236111111111109</v>
      </c>
      <c r="I464" s="44">
        <f t="shared" si="100"/>
        <v>0.6958333333333333</v>
      </c>
      <c r="J464" s="45" t="str">
        <f t="shared" si="101"/>
        <v/>
      </c>
      <c r="K464" s="45">
        <f t="shared" si="102"/>
        <v>14.999999999999947</v>
      </c>
      <c r="L464" s="45">
        <f t="shared" si="103"/>
        <v>26</v>
      </c>
      <c r="M464" s="54">
        <f t="shared" ca="1" si="104"/>
        <v>932</v>
      </c>
      <c r="N464" s="45">
        <f t="shared" ca="1" si="105"/>
        <v>430</v>
      </c>
      <c r="O464" s="45">
        <f t="shared" si="106"/>
        <v>500</v>
      </c>
      <c r="P464" s="46">
        <f t="shared" si="107"/>
        <v>52.318172546220183</v>
      </c>
      <c r="Q464" s="45">
        <f t="shared" si="108"/>
        <v>2999.9999999999895</v>
      </c>
      <c r="R464" s="45">
        <f t="shared" si="109"/>
        <v>3499.9999999999895</v>
      </c>
      <c r="S464" s="46">
        <f t="shared" si="110"/>
        <v>3052.3181725462096</v>
      </c>
    </row>
    <row r="465" spans="1:19" x14ac:dyDescent="0.25">
      <c r="A465" s="77">
        <v>35129</v>
      </c>
      <c r="B465" s="71">
        <v>815</v>
      </c>
      <c r="D465">
        <v>0.01</v>
      </c>
      <c r="F465" s="67">
        <v>0.375</v>
      </c>
      <c r="H465" s="67">
        <v>0.37847222222222227</v>
      </c>
      <c r="I465" s="44" t="str">
        <f t="shared" si="100"/>
        <v/>
      </c>
      <c r="J465" s="45">
        <f t="shared" si="101"/>
        <v>18.999999999999932</v>
      </c>
      <c r="K465" s="45">
        <f t="shared" si="102"/>
        <v>5.0000000000000622</v>
      </c>
      <c r="L465" s="45">
        <f t="shared" si="103"/>
        <v>1</v>
      </c>
      <c r="M465" s="54">
        <f t="shared" ca="1" si="104"/>
        <v>815</v>
      </c>
      <c r="N465" s="45" t="str">
        <f t="shared" si="105"/>
        <v/>
      </c>
      <c r="O465" s="45">
        <f t="shared" si="106"/>
        <v>380.09499999999861</v>
      </c>
      <c r="P465" s="46">
        <f t="shared" si="107"/>
        <v>91.610153210717641</v>
      </c>
      <c r="Q465" s="45">
        <f t="shared" si="108"/>
        <v>5.000000000000062E-2</v>
      </c>
      <c r="R465" s="45">
        <f t="shared" si="109"/>
        <v>380.14499999999862</v>
      </c>
      <c r="S465" s="46">
        <f t="shared" si="110"/>
        <v>91.660153210717638</v>
      </c>
    </row>
    <row r="466" spans="1:19" x14ac:dyDescent="0.25">
      <c r="D466">
        <v>40</v>
      </c>
      <c r="F466" s="67">
        <v>0.38611111111111113</v>
      </c>
      <c r="H466" s="67">
        <v>0.39166666666666666</v>
      </c>
      <c r="I466" s="44" t="str">
        <f t="shared" si="100"/>
        <v/>
      </c>
      <c r="J466" s="45">
        <f t="shared" si="101"/>
        <v>52.999999999999972</v>
      </c>
      <c r="K466" s="45">
        <f t="shared" si="102"/>
        <v>7.9999999999999716</v>
      </c>
      <c r="L466" s="45">
        <f t="shared" si="103"/>
        <v>2</v>
      </c>
      <c r="M466" s="54">
        <f t="shared" ca="1" si="104"/>
        <v>815</v>
      </c>
      <c r="N466" s="45" t="str">
        <f t="shared" si="105"/>
        <v/>
      </c>
      <c r="O466" s="45">
        <f t="shared" si="106"/>
        <v>1067.9499999999994</v>
      </c>
      <c r="P466" s="46">
        <f t="shared" si="107"/>
        <v>430.03575656096933</v>
      </c>
      <c r="Q466" s="45">
        <f t="shared" si="108"/>
        <v>319.99999999999886</v>
      </c>
      <c r="R466" s="45">
        <f t="shared" si="109"/>
        <v>1387.9499999999982</v>
      </c>
      <c r="S466" s="46">
        <f t="shared" si="110"/>
        <v>750.03575656096814</v>
      </c>
    </row>
    <row r="467" spans="1:19" x14ac:dyDescent="0.25">
      <c r="D467">
        <v>0.3</v>
      </c>
      <c r="F467" s="67">
        <v>0.42777777777777781</v>
      </c>
      <c r="H467" s="67">
        <v>0.4284722222222222</v>
      </c>
      <c r="I467" s="44" t="str">
        <f t="shared" si="100"/>
        <v/>
      </c>
      <c r="J467" s="45">
        <f t="shared" si="101"/>
        <v>11.000000000000041</v>
      </c>
      <c r="K467" s="45">
        <f t="shared" si="102"/>
        <v>0.99999999999991651</v>
      </c>
      <c r="L467" s="45">
        <f t="shared" si="103"/>
        <v>3</v>
      </c>
      <c r="M467" s="54">
        <f t="shared" ca="1" si="104"/>
        <v>815</v>
      </c>
      <c r="N467" s="45" t="str">
        <f t="shared" si="105"/>
        <v/>
      </c>
      <c r="O467" s="45">
        <f t="shared" si="106"/>
        <v>221.6500000000008</v>
      </c>
      <c r="P467" s="46">
        <f t="shared" si="107"/>
        <v>89.252704191899667</v>
      </c>
      <c r="Q467" s="45">
        <f t="shared" si="108"/>
        <v>0.29999999999997495</v>
      </c>
      <c r="R467" s="45">
        <f t="shared" si="109"/>
        <v>221.95000000000078</v>
      </c>
      <c r="S467" s="46">
        <f t="shared" si="110"/>
        <v>89.552704191899636</v>
      </c>
    </row>
    <row r="468" spans="1:19" x14ac:dyDescent="0.25">
      <c r="D468">
        <v>40</v>
      </c>
      <c r="F468" s="67">
        <v>0.43402777777777773</v>
      </c>
      <c r="H468" s="67">
        <v>0.43611111111111112</v>
      </c>
      <c r="I468" s="44" t="str">
        <f t="shared" si="100"/>
        <v/>
      </c>
      <c r="J468" s="45">
        <f t="shared" si="101"/>
        <v>39.999999999999936</v>
      </c>
      <c r="K468" s="45">
        <f t="shared" si="102"/>
        <v>3.0000000000000693</v>
      </c>
      <c r="L468" s="45">
        <f t="shared" si="103"/>
        <v>4</v>
      </c>
      <c r="M468" s="54">
        <f t="shared" ca="1" si="104"/>
        <v>815</v>
      </c>
      <c r="N468" s="45" t="str">
        <f t="shared" si="105"/>
        <v/>
      </c>
      <c r="O468" s="45">
        <f t="shared" si="106"/>
        <v>801.99999999999875</v>
      </c>
      <c r="P468" s="46">
        <f t="shared" si="107"/>
        <v>266.37938763927832</v>
      </c>
      <c r="Q468" s="45">
        <f t="shared" si="108"/>
        <v>120.00000000000277</v>
      </c>
      <c r="R468" s="45">
        <f t="shared" si="109"/>
        <v>922.00000000000148</v>
      </c>
      <c r="S468" s="46">
        <f t="shared" si="110"/>
        <v>386.37938763928111</v>
      </c>
    </row>
    <row r="469" spans="1:19" x14ac:dyDescent="0.25">
      <c r="D469">
        <v>0.1</v>
      </c>
      <c r="F469" s="67">
        <v>0.44375000000000003</v>
      </c>
      <c r="H469" s="67">
        <v>0.46388888888888885</v>
      </c>
      <c r="I469" s="44" t="str">
        <f t="shared" si="100"/>
        <v/>
      </c>
      <c r="J469" s="45">
        <f t="shared" si="101"/>
        <v>22.000000000000082</v>
      </c>
      <c r="K469" s="45">
        <f t="shared" si="102"/>
        <v>28.999999999999897</v>
      </c>
      <c r="L469" s="45">
        <f t="shared" si="103"/>
        <v>5</v>
      </c>
      <c r="M469" s="54">
        <f t="shared" ca="1" si="104"/>
        <v>815</v>
      </c>
      <c r="N469" s="45" t="str">
        <f t="shared" si="105"/>
        <v/>
      </c>
      <c r="O469" s="45">
        <f t="shared" si="106"/>
        <v>23.100000000000087</v>
      </c>
      <c r="P469" s="46">
        <f t="shared" si="107"/>
        <v>13.953227036998019</v>
      </c>
      <c r="Q469" s="45">
        <f t="shared" si="108"/>
        <v>2.8999999999999897</v>
      </c>
      <c r="R469" s="45">
        <f t="shared" si="109"/>
        <v>26.000000000000078</v>
      </c>
      <c r="S469" s="46">
        <f t="shared" si="110"/>
        <v>16.853227036998007</v>
      </c>
    </row>
    <row r="470" spans="1:19" x14ac:dyDescent="0.25">
      <c r="D470">
        <v>2</v>
      </c>
      <c r="F470" s="67">
        <v>0.4680555555555555</v>
      </c>
      <c r="H470" s="67">
        <v>0.47916666666666669</v>
      </c>
      <c r="I470" s="44" t="str">
        <f t="shared" si="100"/>
        <v/>
      </c>
      <c r="J470" s="45">
        <f t="shared" si="101"/>
        <v>16.99999999999994</v>
      </c>
      <c r="K470" s="45">
        <f t="shared" si="102"/>
        <v>16.000000000000103</v>
      </c>
      <c r="L470" s="45">
        <f t="shared" si="103"/>
        <v>6</v>
      </c>
      <c r="M470" s="54">
        <f t="shared" ca="1" si="104"/>
        <v>815</v>
      </c>
      <c r="N470" s="45" t="str">
        <f t="shared" si="105"/>
        <v/>
      </c>
      <c r="O470" s="45">
        <f t="shared" si="106"/>
        <v>356.99999999999875</v>
      </c>
      <c r="P470" s="46">
        <f t="shared" si="107"/>
        <v>215.64013184083717</v>
      </c>
      <c r="Q470" s="45">
        <f t="shared" si="108"/>
        <v>32.000000000000206</v>
      </c>
      <c r="R470" s="45">
        <f t="shared" si="109"/>
        <v>388.99999999999898</v>
      </c>
      <c r="S470" s="46">
        <f t="shared" si="110"/>
        <v>247.64013184083737</v>
      </c>
    </row>
    <row r="471" spans="1:19" x14ac:dyDescent="0.25">
      <c r="D471">
        <v>40</v>
      </c>
      <c r="F471" s="67">
        <v>0.48472222222222222</v>
      </c>
      <c r="H471" s="67">
        <v>0.4909722222222222</v>
      </c>
      <c r="I471" s="44">
        <f t="shared" si="100"/>
        <v>0.49444444444444441</v>
      </c>
      <c r="J471" s="45" t="str">
        <f t="shared" si="101"/>
        <v/>
      </c>
      <c r="K471" s="45">
        <f t="shared" si="102"/>
        <v>8.999999999999968</v>
      </c>
      <c r="L471" s="45">
        <f t="shared" si="103"/>
        <v>7</v>
      </c>
      <c r="M471" s="54">
        <f t="shared" ca="1" si="104"/>
        <v>815</v>
      </c>
      <c r="N471" s="45">
        <f t="shared" ca="1" si="105"/>
        <v>216.99999999999994</v>
      </c>
      <c r="O471" s="45">
        <f t="shared" si="106"/>
        <v>100</v>
      </c>
      <c r="P471" s="46">
        <f t="shared" si="107"/>
        <v>11.425711806824168</v>
      </c>
      <c r="Q471" s="45">
        <f t="shared" si="108"/>
        <v>359.99999999999875</v>
      </c>
      <c r="R471" s="45">
        <f t="shared" si="109"/>
        <v>459.99999999999875</v>
      </c>
      <c r="S471" s="46">
        <f t="shared" si="110"/>
        <v>371.4257118068229</v>
      </c>
    </row>
    <row r="472" spans="1:19" x14ac:dyDescent="0.25">
      <c r="A472" s="77">
        <v>35129</v>
      </c>
      <c r="B472" s="71">
        <v>1234</v>
      </c>
      <c r="D472">
        <v>0.01</v>
      </c>
      <c r="F472" s="67">
        <v>0.5708333333333333</v>
      </c>
      <c r="H472" s="67">
        <v>0.57638888888888895</v>
      </c>
      <c r="I472" s="44" t="str">
        <f t="shared" si="100"/>
        <v/>
      </c>
      <c r="J472" s="45">
        <f t="shared" si="101"/>
        <v>8.9999999999998082</v>
      </c>
      <c r="K472" s="45">
        <f t="shared" si="102"/>
        <v>8.0000000000001315</v>
      </c>
      <c r="L472" s="45">
        <f t="shared" si="103"/>
        <v>1</v>
      </c>
      <c r="M472" s="54">
        <f t="shared" ca="1" si="104"/>
        <v>1234</v>
      </c>
      <c r="N472" s="45" t="str">
        <f t="shared" si="105"/>
        <v/>
      </c>
      <c r="O472" s="45">
        <f t="shared" si="106"/>
        <v>0.1124999999999976</v>
      </c>
      <c r="P472" s="46">
        <f t="shared" si="107"/>
        <v>0.11099277977584249</v>
      </c>
      <c r="Q472" s="45">
        <f t="shared" si="108"/>
        <v>8.000000000000132E-2</v>
      </c>
      <c r="R472" s="45">
        <f t="shared" si="109"/>
        <v>0.19249999999999892</v>
      </c>
      <c r="S472" s="46">
        <f t="shared" si="110"/>
        <v>0.19099277977584381</v>
      </c>
    </row>
    <row r="473" spans="1:19" x14ac:dyDescent="0.25">
      <c r="D473">
        <v>1.4999999999999999E-2</v>
      </c>
      <c r="F473" s="67">
        <v>0.5805555555555556</v>
      </c>
      <c r="H473" s="67">
        <v>0.58263888888888882</v>
      </c>
      <c r="I473" s="44" t="str">
        <f t="shared" si="100"/>
        <v/>
      </c>
      <c r="J473" s="45">
        <f t="shared" si="101"/>
        <v>10.000000000000124</v>
      </c>
      <c r="K473" s="45">
        <f t="shared" si="102"/>
        <v>2.9999999999998295</v>
      </c>
      <c r="L473" s="45">
        <f t="shared" si="103"/>
        <v>2</v>
      </c>
      <c r="M473" s="54">
        <f t="shared" ca="1" si="104"/>
        <v>1234</v>
      </c>
      <c r="N473" s="45" t="str">
        <f t="shared" si="105"/>
        <v/>
      </c>
      <c r="O473" s="45">
        <f t="shared" si="106"/>
        <v>0.11500000000000143</v>
      </c>
      <c r="P473" s="46">
        <f t="shared" si="107"/>
        <v>0.11136737421336022</v>
      </c>
      <c r="Q473" s="45">
        <f t="shared" si="108"/>
        <v>4.4999999999997438E-2</v>
      </c>
      <c r="R473" s="45">
        <f t="shared" si="109"/>
        <v>0.15999999999999887</v>
      </c>
      <c r="S473" s="46">
        <f t="shared" si="110"/>
        <v>0.15636737421335767</v>
      </c>
    </row>
    <row r="474" spans="1:19" x14ac:dyDescent="0.25">
      <c r="D474">
        <v>8.0000000000000002E-3</v>
      </c>
      <c r="F474" s="67">
        <v>0.58750000000000002</v>
      </c>
      <c r="H474" s="67">
        <v>0.58958333333333335</v>
      </c>
      <c r="I474" s="44" t="str">
        <f t="shared" si="100"/>
        <v/>
      </c>
      <c r="J474" s="45">
        <f t="shared" si="101"/>
        <v>8.999999999999968</v>
      </c>
      <c r="K474" s="45">
        <f t="shared" si="102"/>
        <v>2.9999999999999893</v>
      </c>
      <c r="L474" s="45">
        <f t="shared" si="103"/>
        <v>3</v>
      </c>
      <c r="M474" s="54">
        <f t="shared" ca="1" si="104"/>
        <v>1234</v>
      </c>
      <c r="N474" s="45" t="str">
        <f t="shared" si="105"/>
        <v/>
      </c>
      <c r="O474" s="45">
        <f t="shared" si="106"/>
        <v>8.9999999999999677E-2</v>
      </c>
      <c r="P474" s="46">
        <f t="shared" si="107"/>
        <v>8.8796048611895093E-2</v>
      </c>
      <c r="Q474" s="45">
        <f t="shared" si="108"/>
        <v>2.3999999999999914E-2</v>
      </c>
      <c r="R474" s="45">
        <f t="shared" si="109"/>
        <v>0.11399999999999959</v>
      </c>
      <c r="S474" s="46">
        <f t="shared" si="110"/>
        <v>0.112796048611895</v>
      </c>
    </row>
    <row r="475" spans="1:19" x14ac:dyDescent="0.25">
      <c r="D475">
        <v>1.2E-2</v>
      </c>
      <c r="F475" s="67">
        <v>0.59305555555555556</v>
      </c>
      <c r="H475" s="67">
        <v>0.59583333333333333</v>
      </c>
      <c r="I475" s="44" t="str">
        <f t="shared" si="100"/>
        <v/>
      </c>
      <c r="J475" s="45">
        <f t="shared" si="101"/>
        <v>5.9999999999999787</v>
      </c>
      <c r="K475" s="45">
        <f t="shared" si="102"/>
        <v>3.9999999999999858</v>
      </c>
      <c r="L475" s="45">
        <f t="shared" si="103"/>
        <v>4</v>
      </c>
      <c r="M475" s="54">
        <f t="shared" ca="1" si="104"/>
        <v>1234</v>
      </c>
      <c r="N475" s="45" t="str">
        <f t="shared" si="105"/>
        <v/>
      </c>
      <c r="O475" s="45">
        <f t="shared" si="106"/>
        <v>5.3999999999999812E-2</v>
      </c>
      <c r="P475" s="46">
        <f t="shared" si="107"/>
        <v>5.194326554913109E-2</v>
      </c>
      <c r="Q475" s="45">
        <f t="shared" si="108"/>
        <v>4.7999999999999828E-2</v>
      </c>
      <c r="R475" s="45">
        <f t="shared" si="109"/>
        <v>0.10199999999999965</v>
      </c>
      <c r="S475" s="46">
        <f t="shared" si="110"/>
        <v>9.9943265549130911E-2</v>
      </c>
    </row>
    <row r="476" spans="1:19" x14ac:dyDescent="0.25">
      <c r="D476">
        <v>6.0000000000000001E-3</v>
      </c>
      <c r="F476" s="67">
        <v>0.59791666666666665</v>
      </c>
      <c r="H476" s="67">
        <v>0.6</v>
      </c>
      <c r="I476" s="44" t="str">
        <f t="shared" si="100"/>
        <v/>
      </c>
      <c r="J476" s="45">
        <f t="shared" si="101"/>
        <v>19.999999999999929</v>
      </c>
      <c r="K476" s="45">
        <f t="shared" si="102"/>
        <v>2.9999999999999893</v>
      </c>
      <c r="L476" s="45">
        <f t="shared" si="103"/>
        <v>5</v>
      </c>
      <c r="M476" s="54">
        <f t="shared" ca="1" si="104"/>
        <v>1234</v>
      </c>
      <c r="N476" s="45" t="str">
        <f t="shared" si="105"/>
        <v/>
      </c>
      <c r="O476" s="45">
        <f t="shared" si="106"/>
        <v>0.17999999999999938</v>
      </c>
      <c r="P476" s="46">
        <f t="shared" si="107"/>
        <v>0.17314421849710365</v>
      </c>
      <c r="Q476" s="45">
        <f t="shared" si="108"/>
        <v>1.7999999999999936E-2</v>
      </c>
      <c r="R476" s="45">
        <f t="shared" si="109"/>
        <v>0.19799999999999932</v>
      </c>
      <c r="S476" s="46">
        <f t="shared" si="110"/>
        <v>0.19114421849710359</v>
      </c>
    </row>
    <row r="477" spans="1:19" x14ac:dyDescent="0.25">
      <c r="D477">
        <v>1.2E-2</v>
      </c>
      <c r="F477" s="67">
        <v>0.61111111111111105</v>
      </c>
      <c r="H477" s="67">
        <v>0.61388888888888882</v>
      </c>
      <c r="I477" s="44" t="str">
        <f t="shared" si="100"/>
        <v/>
      </c>
      <c r="J477" s="45">
        <f t="shared" si="101"/>
        <v>12.000000000000117</v>
      </c>
      <c r="K477" s="45">
        <f t="shared" si="102"/>
        <v>3.9999999999999858</v>
      </c>
      <c r="L477" s="45">
        <f t="shared" si="103"/>
        <v>6</v>
      </c>
      <c r="M477" s="54">
        <f t="shared" ca="1" si="104"/>
        <v>1234</v>
      </c>
      <c r="N477" s="45" t="str">
        <f t="shared" si="105"/>
        <v/>
      </c>
      <c r="O477" s="45">
        <f t="shared" si="106"/>
        <v>0.12000000000000118</v>
      </c>
      <c r="P477" s="46">
        <f t="shared" si="107"/>
        <v>0.11839473148252838</v>
      </c>
      <c r="Q477" s="45">
        <f t="shared" si="108"/>
        <v>4.7999999999999828E-2</v>
      </c>
      <c r="R477" s="45">
        <f t="shared" si="109"/>
        <v>0.16800000000000101</v>
      </c>
      <c r="S477" s="46">
        <f t="shared" si="110"/>
        <v>0.1663947314825282</v>
      </c>
    </row>
    <row r="478" spans="1:19" x14ac:dyDescent="0.25">
      <c r="D478">
        <v>8.0000000000000002E-3</v>
      </c>
      <c r="F478" s="67">
        <v>0.61875000000000002</v>
      </c>
      <c r="H478" s="67">
        <v>0.62222222222222223</v>
      </c>
      <c r="I478" s="44" t="str">
        <f t="shared" si="100"/>
        <v/>
      </c>
      <c r="J478" s="45">
        <f t="shared" si="101"/>
        <v>9.9999999999999645</v>
      </c>
      <c r="K478" s="45">
        <f t="shared" si="102"/>
        <v>4.9999999999999822</v>
      </c>
      <c r="L478" s="45">
        <f t="shared" si="103"/>
        <v>7</v>
      </c>
      <c r="M478" s="54">
        <f t="shared" ca="1" si="104"/>
        <v>1234</v>
      </c>
      <c r="N478" s="45" t="str">
        <f t="shared" si="105"/>
        <v/>
      </c>
      <c r="O478" s="45">
        <f t="shared" si="106"/>
        <v>0.11499999999999959</v>
      </c>
      <c r="P478" s="46">
        <f t="shared" si="107"/>
        <v>0.11136737421335843</v>
      </c>
      <c r="Q478" s="45">
        <f t="shared" si="108"/>
        <v>3.9999999999999862E-2</v>
      </c>
      <c r="R478" s="45">
        <f t="shared" si="109"/>
        <v>0.15499999999999944</v>
      </c>
      <c r="S478" s="46">
        <f t="shared" si="110"/>
        <v>0.1513673742133583</v>
      </c>
    </row>
    <row r="479" spans="1:19" x14ac:dyDescent="0.25">
      <c r="D479">
        <v>1.4999999999999999E-2</v>
      </c>
      <c r="F479" s="67">
        <v>0.62569444444444444</v>
      </c>
      <c r="H479" s="67">
        <v>0.62916666666666665</v>
      </c>
      <c r="I479" s="44" t="str">
        <f t="shared" si="100"/>
        <v/>
      </c>
      <c r="J479" s="45">
        <f t="shared" si="101"/>
        <v>16.000000000000103</v>
      </c>
      <c r="K479" s="45">
        <f t="shared" si="102"/>
        <v>4.9999999999999822</v>
      </c>
      <c r="L479" s="45">
        <f t="shared" si="103"/>
        <v>8</v>
      </c>
      <c r="M479" s="54">
        <f t="shared" ca="1" si="104"/>
        <v>1234</v>
      </c>
      <c r="N479" s="45" t="str">
        <f t="shared" si="105"/>
        <v/>
      </c>
      <c r="O479" s="45">
        <f t="shared" si="106"/>
        <v>0.20000000000000129</v>
      </c>
      <c r="P479" s="46">
        <f t="shared" si="107"/>
        <v>0.19732049737928101</v>
      </c>
      <c r="Q479" s="45">
        <f t="shared" si="108"/>
        <v>7.4999999999999734E-2</v>
      </c>
      <c r="R479" s="45">
        <f t="shared" si="109"/>
        <v>0.27500000000000102</v>
      </c>
      <c r="S479" s="46">
        <f t="shared" si="110"/>
        <v>0.27232049737928077</v>
      </c>
    </row>
    <row r="480" spans="1:19" x14ac:dyDescent="0.25">
      <c r="D480">
        <v>0.01</v>
      </c>
      <c r="F480" s="67">
        <v>0.63194444444444442</v>
      </c>
      <c r="H480" s="67">
        <v>0.64027777777777783</v>
      </c>
      <c r="I480" s="44" t="str">
        <f t="shared" si="100"/>
        <v/>
      </c>
      <c r="J480" s="45">
        <f t="shared" si="101"/>
        <v>10.999999999999961</v>
      </c>
      <c r="K480" s="45">
        <f t="shared" si="102"/>
        <v>12.000000000000117</v>
      </c>
      <c r="L480" s="45">
        <f t="shared" si="103"/>
        <v>9</v>
      </c>
      <c r="M480" s="54">
        <f t="shared" ca="1" si="104"/>
        <v>1234</v>
      </c>
      <c r="N480" s="45" t="str">
        <f t="shared" si="105"/>
        <v/>
      </c>
      <c r="O480" s="45">
        <f t="shared" si="106"/>
        <v>0.1649999999999994</v>
      </c>
      <c r="P480" s="46">
        <f t="shared" si="107"/>
        <v>0.15870790199438339</v>
      </c>
      <c r="Q480" s="45">
        <f t="shared" si="108"/>
        <v>0.12000000000000118</v>
      </c>
      <c r="R480" s="45">
        <f t="shared" si="109"/>
        <v>0.28500000000000059</v>
      </c>
      <c r="S480" s="46">
        <f t="shared" si="110"/>
        <v>0.27870790199438455</v>
      </c>
    </row>
    <row r="481" spans="1:19" x14ac:dyDescent="0.25">
      <c r="D481">
        <v>0.02</v>
      </c>
      <c r="F481" s="67">
        <v>0.64583333333333337</v>
      </c>
      <c r="H481" s="67">
        <v>0.6479166666666667</v>
      </c>
      <c r="I481" s="44">
        <f t="shared" si="100"/>
        <v>0.65138888888888891</v>
      </c>
      <c r="J481" s="45" t="str">
        <f t="shared" si="101"/>
        <v/>
      </c>
      <c r="K481" s="45">
        <f t="shared" si="102"/>
        <v>2.9999999999999893</v>
      </c>
      <c r="L481" s="45">
        <f t="shared" si="103"/>
        <v>10</v>
      </c>
      <c r="M481" s="54">
        <f t="shared" ca="1" si="104"/>
        <v>1234</v>
      </c>
      <c r="N481" s="45">
        <f t="shared" ca="1" si="105"/>
        <v>184</v>
      </c>
      <c r="O481" s="45">
        <f t="shared" si="106"/>
        <v>0.05</v>
      </c>
      <c r="P481" s="46">
        <f t="shared" si="107"/>
        <v>1.0096958881694557E-2</v>
      </c>
      <c r="Q481" s="45">
        <f t="shared" si="108"/>
        <v>5.999999999999979E-2</v>
      </c>
      <c r="R481" s="45">
        <f t="shared" si="109"/>
        <v>0.10999999999999979</v>
      </c>
      <c r="S481" s="46">
        <f t="shared" si="110"/>
        <v>7.0096958881694343E-2</v>
      </c>
    </row>
    <row r="482" spans="1:19" x14ac:dyDescent="0.25">
      <c r="A482" s="77">
        <v>35130</v>
      </c>
      <c r="B482" s="71">
        <v>1015</v>
      </c>
      <c r="D482">
        <v>0.01</v>
      </c>
      <c r="F482" s="67">
        <v>0.45763888888888887</v>
      </c>
      <c r="H482" s="67">
        <v>0.46111111111111108</v>
      </c>
      <c r="I482" s="44" t="str">
        <f t="shared" si="100"/>
        <v/>
      </c>
      <c r="J482" s="45">
        <f t="shared" si="101"/>
        <v>20.000000000000089</v>
      </c>
      <c r="K482" s="45">
        <f t="shared" si="102"/>
        <v>4.9999999999999822</v>
      </c>
      <c r="L482" s="45">
        <f t="shared" si="103"/>
        <v>1</v>
      </c>
      <c r="M482" s="54">
        <f t="shared" ca="1" si="104"/>
        <v>1015</v>
      </c>
      <c r="N482" s="45" t="str">
        <f t="shared" si="105"/>
        <v/>
      </c>
      <c r="O482" s="45">
        <f t="shared" si="106"/>
        <v>1.100000000000005</v>
      </c>
      <c r="P482" s="46">
        <f t="shared" si="107"/>
        <v>0.78176062203456276</v>
      </c>
      <c r="Q482" s="45">
        <f t="shared" si="108"/>
        <v>4.9999999999999822E-2</v>
      </c>
      <c r="R482" s="45">
        <f t="shared" si="109"/>
        <v>1.1500000000000048</v>
      </c>
      <c r="S482" s="46">
        <f t="shared" si="110"/>
        <v>0.83176062203456258</v>
      </c>
    </row>
    <row r="483" spans="1:19" x14ac:dyDescent="0.25">
      <c r="D483">
        <v>0.1</v>
      </c>
      <c r="F483" s="67">
        <v>0.46458333333333335</v>
      </c>
      <c r="H483" s="67">
        <v>0.47500000000000003</v>
      </c>
      <c r="I483" s="44" t="str">
        <f t="shared" si="100"/>
        <v/>
      </c>
      <c r="J483" s="45">
        <f t="shared" si="101"/>
        <v>22</v>
      </c>
      <c r="K483" s="45">
        <f t="shared" si="102"/>
        <v>15.000000000000027</v>
      </c>
      <c r="L483" s="45">
        <f t="shared" si="103"/>
        <v>2</v>
      </c>
      <c r="M483" s="54">
        <f t="shared" ca="1" si="104"/>
        <v>1015</v>
      </c>
      <c r="N483" s="45" t="str">
        <f t="shared" si="105"/>
        <v/>
      </c>
      <c r="O483" s="45">
        <f t="shared" si="106"/>
        <v>23.1</v>
      </c>
      <c r="P483" s="46">
        <f t="shared" si="107"/>
        <v>13.953227036997967</v>
      </c>
      <c r="Q483" s="45">
        <f t="shared" si="108"/>
        <v>1.5000000000000027</v>
      </c>
      <c r="R483" s="45">
        <f t="shared" si="109"/>
        <v>24.600000000000005</v>
      </c>
      <c r="S483" s="46">
        <f t="shared" si="110"/>
        <v>15.453227036997969</v>
      </c>
    </row>
    <row r="484" spans="1:19" x14ac:dyDescent="0.25">
      <c r="D484">
        <v>2</v>
      </c>
      <c r="F484" s="67">
        <v>0.47916666666666669</v>
      </c>
      <c r="H484" s="67">
        <v>0.49027777777777781</v>
      </c>
      <c r="I484" s="44" t="str">
        <f t="shared" si="100"/>
        <v/>
      </c>
      <c r="J484" s="45">
        <f t="shared" si="101"/>
        <v>11.999999999999957</v>
      </c>
      <c r="K484" s="45">
        <f t="shared" si="102"/>
        <v>16.000000000000021</v>
      </c>
      <c r="L484" s="45">
        <f t="shared" si="103"/>
        <v>3</v>
      </c>
      <c r="M484" s="54">
        <f t="shared" ca="1" si="104"/>
        <v>1015</v>
      </c>
      <c r="N484" s="45" t="str">
        <f t="shared" si="105"/>
        <v/>
      </c>
      <c r="O484" s="45">
        <f t="shared" si="106"/>
        <v>131.99999999999955</v>
      </c>
      <c r="P484" s="46">
        <f t="shared" si="107"/>
        <v>93.807626424157547</v>
      </c>
      <c r="Q484" s="45">
        <f t="shared" si="108"/>
        <v>32.000000000000043</v>
      </c>
      <c r="R484" s="45">
        <f t="shared" si="109"/>
        <v>163.9999999999996</v>
      </c>
      <c r="S484" s="46">
        <f t="shared" si="110"/>
        <v>125.80762642415759</v>
      </c>
    </row>
    <row r="485" spans="1:19" x14ac:dyDescent="0.25">
      <c r="D485">
        <v>20</v>
      </c>
      <c r="F485" s="67">
        <v>0.49444444444444446</v>
      </c>
      <c r="H485" s="67">
        <v>0.49861111111111112</v>
      </c>
      <c r="I485" s="44">
        <f t="shared" si="100"/>
        <v>0.50208333333333333</v>
      </c>
      <c r="J485" s="45" t="str">
        <f t="shared" si="101"/>
        <v/>
      </c>
      <c r="K485" s="45">
        <f t="shared" si="102"/>
        <v>5.9999999999999787</v>
      </c>
      <c r="L485" s="45">
        <f t="shared" si="103"/>
        <v>4</v>
      </c>
      <c r="M485" s="54">
        <f t="shared" ca="1" si="104"/>
        <v>1015</v>
      </c>
      <c r="N485" s="45">
        <f t="shared" ca="1" si="105"/>
        <v>108.00000000000001</v>
      </c>
      <c r="O485" s="45">
        <f t="shared" si="106"/>
        <v>50</v>
      </c>
      <c r="P485" s="46">
        <f t="shared" si="107"/>
        <v>5.9484036251947776</v>
      </c>
      <c r="Q485" s="45">
        <f t="shared" si="108"/>
        <v>119.99999999999957</v>
      </c>
      <c r="R485" s="45">
        <f t="shared" si="109"/>
        <v>169.99999999999957</v>
      </c>
      <c r="S485" s="46">
        <f t="shared" si="110"/>
        <v>125.94840362519435</v>
      </c>
    </row>
    <row r="486" spans="1:19" x14ac:dyDescent="0.25">
      <c r="A486" s="77">
        <v>35130</v>
      </c>
      <c r="B486" s="71">
        <v>1430</v>
      </c>
      <c r="D486">
        <v>0.01</v>
      </c>
      <c r="F486" s="67">
        <v>0.63194444444444442</v>
      </c>
      <c r="H486" s="67">
        <v>0.63402777777777775</v>
      </c>
      <c r="I486" s="44">
        <f t="shared" ref="I486:I549" si="111">IF(OR(A487&lt;&gt;"",D487=""),H486+TIME(0,5,0),"")</f>
        <v>0.63749999999999996</v>
      </c>
      <c r="J486" s="45" t="str">
        <f t="shared" ref="J486:J549" si="112">IF(AND(OR(AND(A486&lt;&gt;"",A487=""),AND(A486="",A487="")),D487&lt;&gt;""),(H487-H486)*1440,"")</f>
        <v/>
      </c>
      <c r="K486" s="45">
        <f t="shared" ref="K486:K549" si="113">(H486-F486)*1440</f>
        <v>2.9999999999999893</v>
      </c>
      <c r="L486" s="45">
        <f t="shared" ref="L486:L549" si="114">IF(A486&lt;&gt;"",1,L485+1)</f>
        <v>1</v>
      </c>
      <c r="M486" s="54">
        <f t="shared" ref="M486:M549" ca="1" si="115">OFFSET(B486,-L486+1,0)</f>
        <v>1430</v>
      </c>
      <c r="N486" s="45">
        <f t="shared" ref="N486:N549" ca="1" si="116">IF(I486&lt;&gt;"",(I486-VALUE(CONCATENATE(LEFT(M486,LEN(M486)-2),":",RIGHT(M486,2))))*1440,"")</f>
        <v>47.999999999999986</v>
      </c>
      <c r="O486" s="45">
        <f t="shared" ref="O486:O549" si="117">IF(J486&lt;&gt;"",(D486+D487)*J486/2,D486*5/2)</f>
        <v>2.5000000000000001E-2</v>
      </c>
      <c r="P486" s="46">
        <f t="shared" ref="P486:P549" si="118">IF(J486&lt;&gt;"",(D487-D486)*J486/LN((D487+0.000001)/(D486+0.000001)),-5*(D486-0.000001)/(LN(1/D486)-13.8155))</f>
        <v>5.4281443780592247E-3</v>
      </c>
      <c r="Q486" s="45">
        <f t="shared" ref="Q486:Q549" si="119">(D486*K486)</f>
        <v>2.9999999999999895E-2</v>
      </c>
      <c r="R486" s="45">
        <f t="shared" ref="R486:R549" si="120">O486+Q486</f>
        <v>5.4999999999999896E-2</v>
      </c>
      <c r="S486" s="46">
        <f t="shared" ref="S486:S549" si="121">P486+Q486</f>
        <v>3.542814437805912E-2</v>
      </c>
    </row>
    <row r="487" spans="1:19" x14ac:dyDescent="0.25">
      <c r="A487" s="77">
        <v>35131</v>
      </c>
      <c r="B487" s="71">
        <v>1234</v>
      </c>
      <c r="D487">
        <v>0.01</v>
      </c>
      <c r="F487" s="67">
        <v>0.56597222222222221</v>
      </c>
      <c r="H487" s="67">
        <v>0.56805555555555554</v>
      </c>
      <c r="I487" s="44" t="str">
        <f t="shared" si="111"/>
        <v/>
      </c>
      <c r="J487" s="45">
        <f t="shared" si="112"/>
        <v>14.999999999999947</v>
      </c>
      <c r="K487" s="45">
        <f t="shared" si="113"/>
        <v>2.9999999999999893</v>
      </c>
      <c r="L487" s="45">
        <f t="shared" si="114"/>
        <v>1</v>
      </c>
      <c r="M487" s="54">
        <f t="shared" ca="1" si="115"/>
        <v>1234</v>
      </c>
      <c r="N487" s="45" t="str">
        <f t="shared" si="116"/>
        <v/>
      </c>
      <c r="O487" s="45">
        <f t="shared" si="117"/>
        <v>750.07499999999732</v>
      </c>
      <c r="P487" s="46">
        <f t="shared" si="118"/>
        <v>162.84591248247162</v>
      </c>
      <c r="Q487" s="45">
        <f t="shared" si="119"/>
        <v>2.9999999999999895E-2</v>
      </c>
      <c r="R487" s="45">
        <f t="shared" si="120"/>
        <v>750.10499999999729</v>
      </c>
      <c r="S487" s="46">
        <f t="shared" si="121"/>
        <v>162.87591248247162</v>
      </c>
    </row>
    <row r="488" spans="1:19" x14ac:dyDescent="0.25">
      <c r="D488">
        <v>100</v>
      </c>
      <c r="F488" s="67">
        <v>0.57638888888888895</v>
      </c>
      <c r="H488" s="67">
        <v>0.57847222222222217</v>
      </c>
      <c r="I488" s="44" t="str">
        <f t="shared" si="111"/>
        <v/>
      </c>
      <c r="J488" s="45">
        <f t="shared" si="112"/>
        <v>42.000000000000171</v>
      </c>
      <c r="K488" s="45">
        <f t="shared" si="113"/>
        <v>2.9999999999998295</v>
      </c>
      <c r="L488" s="45">
        <f t="shared" si="114"/>
        <v>2</v>
      </c>
      <c r="M488" s="54">
        <f t="shared" ca="1" si="115"/>
        <v>1234</v>
      </c>
      <c r="N488" s="45" t="str">
        <f t="shared" si="116"/>
        <v/>
      </c>
      <c r="O488" s="45">
        <f t="shared" si="117"/>
        <v>5880.0000000000236</v>
      </c>
      <c r="P488" s="46">
        <f t="shared" si="118"/>
        <v>5716.3597373642015</v>
      </c>
      <c r="Q488" s="45">
        <f t="shared" si="119"/>
        <v>299.99999999998295</v>
      </c>
      <c r="R488" s="45">
        <f t="shared" si="120"/>
        <v>6180.0000000000064</v>
      </c>
      <c r="S488" s="46">
        <f t="shared" si="121"/>
        <v>6016.3597373641842</v>
      </c>
    </row>
    <row r="489" spans="1:19" x14ac:dyDescent="0.25">
      <c r="D489">
        <v>180</v>
      </c>
      <c r="F489" s="67">
        <v>0.58194444444444449</v>
      </c>
      <c r="H489" s="67">
        <v>0.60763888888888895</v>
      </c>
      <c r="I489" s="44">
        <f t="shared" si="111"/>
        <v>0.61111111111111116</v>
      </c>
      <c r="J489" s="45" t="str">
        <f t="shared" si="112"/>
        <v/>
      </c>
      <c r="K489" s="45">
        <f t="shared" si="113"/>
        <v>37.000000000000028</v>
      </c>
      <c r="L489" s="45">
        <f t="shared" si="114"/>
        <v>3</v>
      </c>
      <c r="M489" s="54">
        <f t="shared" ca="1" si="115"/>
        <v>1234</v>
      </c>
      <c r="N489" s="45">
        <f t="shared" ca="1" si="116"/>
        <v>126.00000000000003</v>
      </c>
      <c r="O489" s="45">
        <f t="shared" si="117"/>
        <v>450</v>
      </c>
      <c r="P489" s="46">
        <f t="shared" si="118"/>
        <v>47.347346607878421</v>
      </c>
      <c r="Q489" s="45">
        <f t="shared" si="119"/>
        <v>6660.0000000000055</v>
      </c>
      <c r="R489" s="45">
        <f t="shared" si="120"/>
        <v>7110.0000000000055</v>
      </c>
      <c r="S489" s="46">
        <f t="shared" si="121"/>
        <v>6707.347346607884</v>
      </c>
    </row>
    <row r="490" spans="1:19" x14ac:dyDescent="0.25">
      <c r="A490" s="77">
        <v>35132</v>
      </c>
      <c r="B490" s="71">
        <v>1226</v>
      </c>
      <c r="D490">
        <v>0.01</v>
      </c>
      <c r="F490" s="67">
        <v>0.45624999999999999</v>
      </c>
      <c r="H490" s="67">
        <v>0.4597222222222222</v>
      </c>
      <c r="I490" s="44" t="str">
        <f t="shared" si="111"/>
        <v/>
      </c>
      <c r="J490" s="45">
        <f t="shared" si="112"/>
        <v>7.9999999999999716</v>
      </c>
      <c r="K490" s="45">
        <f t="shared" si="113"/>
        <v>4.9999999999999822</v>
      </c>
      <c r="L490" s="45">
        <f t="shared" si="114"/>
        <v>1</v>
      </c>
      <c r="M490" s="54">
        <f t="shared" ca="1" si="115"/>
        <v>1226</v>
      </c>
      <c r="N490" s="45" t="str">
        <f t="shared" si="116"/>
        <v/>
      </c>
      <c r="O490" s="45">
        <f t="shared" si="117"/>
        <v>9.5999999999999655E-2</v>
      </c>
      <c r="P490" s="46">
        <f t="shared" si="118"/>
        <v>9.5112504938289863E-2</v>
      </c>
      <c r="Q490" s="45">
        <f t="shared" si="119"/>
        <v>4.9999999999999822E-2</v>
      </c>
      <c r="R490" s="45">
        <f t="shared" si="120"/>
        <v>0.14599999999999946</v>
      </c>
      <c r="S490" s="46">
        <f t="shared" si="121"/>
        <v>0.1451125049382897</v>
      </c>
    </row>
    <row r="491" spans="1:19" x14ac:dyDescent="0.25">
      <c r="D491">
        <v>1.4E-2</v>
      </c>
      <c r="F491" s="67">
        <v>0.46249999999999997</v>
      </c>
      <c r="H491" s="67">
        <v>0.46527777777777773</v>
      </c>
      <c r="I491" s="44" t="str">
        <f t="shared" si="111"/>
        <v/>
      </c>
      <c r="J491" s="45">
        <f t="shared" si="112"/>
        <v>8.0000000000001315</v>
      </c>
      <c r="K491" s="45">
        <f t="shared" si="113"/>
        <v>3.9999999999999858</v>
      </c>
      <c r="L491" s="45">
        <f t="shared" si="114"/>
        <v>2</v>
      </c>
      <c r="M491" s="54">
        <f t="shared" ca="1" si="115"/>
        <v>1226</v>
      </c>
      <c r="N491" s="45" t="str">
        <f t="shared" si="116"/>
        <v/>
      </c>
      <c r="O491" s="45">
        <f t="shared" si="117"/>
        <v>8.8000000000001438E-2</v>
      </c>
      <c r="P491" s="46">
        <f t="shared" si="118"/>
        <v>8.5781345009955143E-2</v>
      </c>
      <c r="Q491" s="45">
        <f t="shared" si="119"/>
        <v>5.59999999999998E-2</v>
      </c>
      <c r="R491" s="45">
        <f t="shared" si="120"/>
        <v>0.14400000000000124</v>
      </c>
      <c r="S491" s="46">
        <f t="shared" si="121"/>
        <v>0.14178134500995493</v>
      </c>
    </row>
    <row r="492" spans="1:19" x14ac:dyDescent="0.25">
      <c r="D492">
        <v>8.0000000000000002E-3</v>
      </c>
      <c r="F492" s="67">
        <v>0.4694444444444445</v>
      </c>
      <c r="H492" s="67">
        <v>0.47083333333333338</v>
      </c>
      <c r="I492" s="44" t="str">
        <f t="shared" si="111"/>
        <v/>
      </c>
      <c r="J492" s="45">
        <f t="shared" si="112"/>
        <v>133.99999999999991</v>
      </c>
      <c r="K492" s="45">
        <f t="shared" si="113"/>
        <v>1.9999999999999929</v>
      </c>
      <c r="L492" s="45">
        <f t="shared" si="114"/>
        <v>3</v>
      </c>
      <c r="M492" s="54">
        <f t="shared" ca="1" si="115"/>
        <v>1226</v>
      </c>
      <c r="N492" s="45" t="str">
        <f t="shared" si="116"/>
        <v/>
      </c>
      <c r="O492" s="45">
        <f t="shared" si="117"/>
        <v>1.2059999999999993</v>
      </c>
      <c r="P492" s="46">
        <f t="shared" si="118"/>
        <v>1.2011551484337037</v>
      </c>
      <c r="Q492" s="45">
        <f t="shared" si="119"/>
        <v>1.5999999999999945E-2</v>
      </c>
      <c r="R492" s="45">
        <f t="shared" si="120"/>
        <v>1.2219999999999993</v>
      </c>
      <c r="S492" s="46">
        <f t="shared" si="121"/>
        <v>1.2171551484337038</v>
      </c>
    </row>
    <row r="493" spans="1:19" x14ac:dyDescent="0.25">
      <c r="D493">
        <v>0.01</v>
      </c>
      <c r="F493" s="67">
        <v>0.55555555555555558</v>
      </c>
      <c r="H493" s="67">
        <v>0.56388888888888888</v>
      </c>
      <c r="I493" s="44" t="str">
        <f t="shared" si="111"/>
        <v/>
      </c>
      <c r="J493" s="45">
        <f t="shared" si="112"/>
        <v>4.9999999999999822</v>
      </c>
      <c r="K493" s="45">
        <f t="shared" si="113"/>
        <v>11.999999999999957</v>
      </c>
      <c r="L493" s="45">
        <f t="shared" si="114"/>
        <v>4</v>
      </c>
      <c r="M493" s="54">
        <f t="shared" ca="1" si="115"/>
        <v>1226</v>
      </c>
      <c r="N493" s="45" t="str">
        <f t="shared" si="116"/>
        <v/>
      </c>
      <c r="O493" s="45">
        <f t="shared" si="117"/>
        <v>2.524999999999991</v>
      </c>
      <c r="P493" s="46">
        <f t="shared" si="118"/>
        <v>1.0749019493309455</v>
      </c>
      <c r="Q493" s="45">
        <f t="shared" si="119"/>
        <v>0.11999999999999958</v>
      </c>
      <c r="R493" s="45">
        <f t="shared" si="120"/>
        <v>2.6449999999999907</v>
      </c>
      <c r="S493" s="46">
        <f t="shared" si="121"/>
        <v>1.1949019493309452</v>
      </c>
    </row>
    <row r="494" spans="1:19" x14ac:dyDescent="0.25">
      <c r="D494">
        <v>1</v>
      </c>
      <c r="F494" s="67">
        <v>0.56597222222222221</v>
      </c>
      <c r="H494" s="67">
        <v>0.56736111111111109</v>
      </c>
      <c r="I494" s="44" t="str">
        <f t="shared" si="111"/>
        <v/>
      </c>
      <c r="J494" s="45">
        <f t="shared" si="112"/>
        <v>7.9999999999999716</v>
      </c>
      <c r="K494" s="45">
        <f t="shared" si="113"/>
        <v>1.9999999999999929</v>
      </c>
      <c r="L494" s="45">
        <f t="shared" si="114"/>
        <v>5</v>
      </c>
      <c r="M494" s="54">
        <f t="shared" ca="1" si="115"/>
        <v>1226</v>
      </c>
      <c r="N494" s="45" t="str">
        <f t="shared" si="116"/>
        <v/>
      </c>
      <c r="O494" s="45">
        <f t="shared" si="117"/>
        <v>4.0399999999999858</v>
      </c>
      <c r="P494" s="46">
        <f t="shared" si="118"/>
        <v>1.7198431189295129</v>
      </c>
      <c r="Q494" s="45">
        <f t="shared" si="119"/>
        <v>1.9999999999999929</v>
      </c>
      <c r="R494" s="45">
        <f t="shared" si="120"/>
        <v>6.0399999999999787</v>
      </c>
      <c r="S494" s="46">
        <f t="shared" si="121"/>
        <v>3.7198431189295058</v>
      </c>
    </row>
    <row r="495" spans="1:19" x14ac:dyDescent="0.25">
      <c r="D495">
        <v>0.01</v>
      </c>
      <c r="F495" s="67">
        <v>0.57152777777777775</v>
      </c>
      <c r="H495" s="67">
        <v>0.57291666666666663</v>
      </c>
      <c r="I495" s="44" t="str">
        <f t="shared" si="111"/>
        <v/>
      </c>
      <c r="J495" s="45">
        <f t="shared" si="112"/>
        <v>7.000000000000135</v>
      </c>
      <c r="K495" s="45">
        <f t="shared" si="113"/>
        <v>1.9999999999999929</v>
      </c>
      <c r="L495" s="45">
        <f t="shared" si="114"/>
        <v>6</v>
      </c>
      <c r="M495" s="54">
        <f t="shared" ca="1" si="115"/>
        <v>1226</v>
      </c>
      <c r="N495" s="45" t="str">
        <f t="shared" si="116"/>
        <v/>
      </c>
      <c r="O495" s="45">
        <f t="shared" si="117"/>
        <v>0.38500000000000745</v>
      </c>
      <c r="P495" s="46">
        <f t="shared" si="118"/>
        <v>0.27361621771210098</v>
      </c>
      <c r="Q495" s="45">
        <f t="shared" si="119"/>
        <v>1.9999999999999931E-2</v>
      </c>
      <c r="R495" s="45">
        <f t="shared" si="120"/>
        <v>0.40500000000000735</v>
      </c>
      <c r="S495" s="46">
        <f t="shared" si="121"/>
        <v>0.29361621771210089</v>
      </c>
    </row>
    <row r="496" spans="1:19" x14ac:dyDescent="0.25">
      <c r="D496">
        <v>0.1</v>
      </c>
      <c r="F496" s="67">
        <v>0.57638888888888895</v>
      </c>
      <c r="H496" s="67">
        <v>0.57777777777777783</v>
      </c>
      <c r="I496" s="44" t="str">
        <f t="shared" si="111"/>
        <v/>
      </c>
      <c r="J496" s="45">
        <f t="shared" si="112"/>
        <v>9.9999999999999645</v>
      </c>
      <c r="K496" s="45">
        <f t="shared" si="113"/>
        <v>1.9999999999999929</v>
      </c>
      <c r="L496" s="45">
        <f t="shared" si="114"/>
        <v>7</v>
      </c>
      <c r="M496" s="54">
        <f t="shared" ca="1" si="115"/>
        <v>1226</v>
      </c>
      <c r="N496" s="45" t="str">
        <f t="shared" si="116"/>
        <v/>
      </c>
      <c r="O496" s="45">
        <f t="shared" si="117"/>
        <v>0.54999999999999805</v>
      </c>
      <c r="P496" s="46">
        <f t="shared" si="118"/>
        <v>0.39088031101727816</v>
      </c>
      <c r="Q496" s="45">
        <f t="shared" si="119"/>
        <v>0.19999999999999929</v>
      </c>
      <c r="R496" s="45">
        <f t="shared" si="120"/>
        <v>0.74999999999999734</v>
      </c>
      <c r="S496" s="46">
        <f t="shared" si="121"/>
        <v>0.59088031101727745</v>
      </c>
    </row>
    <row r="497" spans="1:19" x14ac:dyDescent="0.25">
      <c r="D497">
        <v>0.01</v>
      </c>
      <c r="F497" s="67">
        <v>0.58263888888888882</v>
      </c>
      <c r="H497" s="67">
        <v>0.58472222222222225</v>
      </c>
      <c r="I497" s="44" t="str">
        <f t="shared" si="111"/>
        <v/>
      </c>
      <c r="J497" s="45">
        <f t="shared" si="112"/>
        <v>20.999999999999925</v>
      </c>
      <c r="K497" s="45">
        <f t="shared" si="113"/>
        <v>3.0000000000001492</v>
      </c>
      <c r="L497" s="45">
        <f t="shared" si="114"/>
        <v>8</v>
      </c>
      <c r="M497" s="54">
        <f t="shared" ca="1" si="115"/>
        <v>1226</v>
      </c>
      <c r="N497" s="45" t="str">
        <f t="shared" si="116"/>
        <v/>
      </c>
      <c r="O497" s="45">
        <f t="shared" si="117"/>
        <v>0.15749999999999945</v>
      </c>
      <c r="P497" s="46">
        <f t="shared" si="118"/>
        <v>0.15150483354242372</v>
      </c>
      <c r="Q497" s="45">
        <f t="shared" si="119"/>
        <v>3.0000000000001494E-2</v>
      </c>
      <c r="R497" s="45">
        <f t="shared" si="120"/>
        <v>0.18750000000000094</v>
      </c>
      <c r="S497" s="46">
        <f t="shared" si="121"/>
        <v>0.18150483354242522</v>
      </c>
    </row>
    <row r="498" spans="1:19" x14ac:dyDescent="0.25">
      <c r="D498">
        <v>5.0000000000000001E-3</v>
      </c>
      <c r="F498" s="67">
        <v>0.59236111111111112</v>
      </c>
      <c r="H498" s="67">
        <v>0.59930555555555554</v>
      </c>
      <c r="I498" s="44" t="str">
        <f t="shared" si="111"/>
        <v/>
      </c>
      <c r="J498" s="45">
        <f t="shared" si="112"/>
        <v>20.000000000000089</v>
      </c>
      <c r="K498" s="45">
        <f t="shared" si="113"/>
        <v>9.9999999999999645</v>
      </c>
      <c r="L498" s="45">
        <f t="shared" si="114"/>
        <v>9</v>
      </c>
      <c r="M498" s="54">
        <f t="shared" ca="1" si="115"/>
        <v>1226</v>
      </c>
      <c r="N498" s="45" t="str">
        <f t="shared" si="116"/>
        <v/>
      </c>
      <c r="O498" s="45">
        <f t="shared" si="117"/>
        <v>0.15000000000000066</v>
      </c>
      <c r="P498" s="46">
        <f t="shared" si="118"/>
        <v>0.14429031765945233</v>
      </c>
      <c r="Q498" s="45">
        <f t="shared" si="119"/>
        <v>4.9999999999999822E-2</v>
      </c>
      <c r="R498" s="45">
        <f t="shared" si="120"/>
        <v>0.20000000000000048</v>
      </c>
      <c r="S498" s="46">
        <f t="shared" si="121"/>
        <v>0.19429031765945215</v>
      </c>
    </row>
    <row r="499" spans="1:19" x14ac:dyDescent="0.25">
      <c r="D499">
        <v>0.01</v>
      </c>
      <c r="F499" s="67">
        <v>0.6069444444444444</v>
      </c>
      <c r="H499" s="67">
        <v>0.61319444444444449</v>
      </c>
      <c r="I499" s="44" t="str">
        <f t="shared" si="111"/>
        <v/>
      </c>
      <c r="J499" s="45">
        <f t="shared" si="112"/>
        <v>6.9999999999999751</v>
      </c>
      <c r="K499" s="45">
        <f t="shared" si="113"/>
        <v>9.0000000000001279</v>
      </c>
      <c r="L499" s="45">
        <f t="shared" si="114"/>
        <v>10</v>
      </c>
      <c r="M499" s="54">
        <f t="shared" ca="1" si="115"/>
        <v>1226</v>
      </c>
      <c r="N499" s="45" t="str">
        <f t="shared" si="116"/>
        <v/>
      </c>
      <c r="O499" s="45">
        <f t="shared" si="117"/>
        <v>3.5349999999999873</v>
      </c>
      <c r="P499" s="46">
        <f t="shared" si="118"/>
        <v>1.5048627290633239</v>
      </c>
      <c r="Q499" s="45">
        <f t="shared" si="119"/>
        <v>9.0000000000001287E-2</v>
      </c>
      <c r="R499" s="45">
        <f t="shared" si="120"/>
        <v>3.6249999999999885</v>
      </c>
      <c r="S499" s="46">
        <f t="shared" si="121"/>
        <v>1.594862729063325</v>
      </c>
    </row>
    <row r="500" spans="1:19" x14ac:dyDescent="0.25">
      <c r="D500">
        <v>1</v>
      </c>
      <c r="F500" s="67">
        <v>0.61597222222222225</v>
      </c>
      <c r="H500" s="67">
        <v>0.61805555555555558</v>
      </c>
      <c r="I500" s="44" t="str">
        <f t="shared" si="111"/>
        <v/>
      </c>
      <c r="J500" s="45">
        <f t="shared" si="112"/>
        <v>9.9999999999999645</v>
      </c>
      <c r="K500" s="45">
        <f t="shared" si="113"/>
        <v>2.9999999999999893</v>
      </c>
      <c r="L500" s="45">
        <f t="shared" si="114"/>
        <v>11</v>
      </c>
      <c r="M500" s="54">
        <f t="shared" ca="1" si="115"/>
        <v>1226</v>
      </c>
      <c r="N500" s="45" t="str">
        <f t="shared" si="116"/>
        <v/>
      </c>
      <c r="O500" s="45">
        <f t="shared" si="117"/>
        <v>5.0499999999999821</v>
      </c>
      <c r="P500" s="46">
        <f t="shared" si="118"/>
        <v>2.149803898661891</v>
      </c>
      <c r="Q500" s="45">
        <f t="shared" si="119"/>
        <v>2.9999999999999893</v>
      </c>
      <c r="R500" s="45">
        <f t="shared" si="120"/>
        <v>8.0499999999999723</v>
      </c>
      <c r="S500" s="46">
        <f t="shared" si="121"/>
        <v>5.1498038986618804</v>
      </c>
    </row>
    <row r="501" spans="1:19" x14ac:dyDescent="0.25">
      <c r="D501">
        <v>0.01</v>
      </c>
      <c r="F501" s="67">
        <v>0.62291666666666667</v>
      </c>
      <c r="H501" s="67">
        <v>0.625</v>
      </c>
      <c r="I501" s="44" t="str">
        <f t="shared" si="111"/>
        <v/>
      </c>
      <c r="J501" s="45">
        <f t="shared" si="112"/>
        <v>1.9999999999999929</v>
      </c>
      <c r="K501" s="45">
        <f t="shared" si="113"/>
        <v>2.9999999999999893</v>
      </c>
      <c r="L501" s="45">
        <f t="shared" si="114"/>
        <v>12</v>
      </c>
      <c r="M501" s="54">
        <f t="shared" ca="1" si="115"/>
        <v>1226</v>
      </c>
      <c r="N501" s="45" t="str">
        <f t="shared" si="116"/>
        <v/>
      </c>
      <c r="O501" s="45">
        <f t="shared" si="117"/>
        <v>1.4999999999999946E-2</v>
      </c>
      <c r="P501" s="46">
        <f t="shared" si="118"/>
        <v>1.4429031765945117E-2</v>
      </c>
      <c r="Q501" s="45">
        <f t="shared" si="119"/>
        <v>2.9999999999999895E-2</v>
      </c>
      <c r="R501" s="45">
        <f t="shared" si="120"/>
        <v>4.4999999999999839E-2</v>
      </c>
      <c r="S501" s="46">
        <f t="shared" si="121"/>
        <v>4.442903176594501E-2</v>
      </c>
    </row>
    <row r="502" spans="1:19" x14ac:dyDescent="0.25">
      <c r="D502">
        <v>5.0000000000000001E-3</v>
      </c>
      <c r="F502" s="67">
        <v>0.62569444444444444</v>
      </c>
      <c r="H502" s="67">
        <v>0.62638888888888888</v>
      </c>
      <c r="I502" s="44" t="str">
        <f t="shared" si="111"/>
        <v/>
      </c>
      <c r="J502" s="45">
        <f t="shared" si="112"/>
        <v>14.999999999999947</v>
      </c>
      <c r="K502" s="45">
        <f t="shared" si="113"/>
        <v>0.99999999999999645</v>
      </c>
      <c r="L502" s="45">
        <f t="shared" si="114"/>
        <v>13</v>
      </c>
      <c r="M502" s="54">
        <f t="shared" ca="1" si="115"/>
        <v>1226</v>
      </c>
      <c r="N502" s="45" t="str">
        <f t="shared" si="116"/>
        <v/>
      </c>
      <c r="O502" s="45">
        <f t="shared" si="117"/>
        <v>0.1124999999999996</v>
      </c>
      <c r="P502" s="46">
        <f t="shared" si="118"/>
        <v>0.10821773824458837</v>
      </c>
      <c r="Q502" s="45">
        <f t="shared" si="119"/>
        <v>4.9999999999999828E-3</v>
      </c>
      <c r="R502" s="45">
        <f t="shared" si="120"/>
        <v>0.11749999999999958</v>
      </c>
      <c r="S502" s="46">
        <f t="shared" si="121"/>
        <v>0.11321773824458835</v>
      </c>
    </row>
    <row r="503" spans="1:19" x14ac:dyDescent="0.25">
      <c r="D503">
        <v>0.01</v>
      </c>
      <c r="F503" s="67">
        <v>0.63472222222222219</v>
      </c>
      <c r="H503" s="67">
        <v>0.63680555555555551</v>
      </c>
      <c r="I503" s="44" t="str">
        <f t="shared" si="111"/>
        <v/>
      </c>
      <c r="J503" s="45">
        <f t="shared" si="112"/>
        <v>5.9999999999999787</v>
      </c>
      <c r="K503" s="45">
        <f t="shared" si="113"/>
        <v>2.9999999999999893</v>
      </c>
      <c r="L503" s="45">
        <f t="shared" si="114"/>
        <v>14</v>
      </c>
      <c r="M503" s="54">
        <f t="shared" ca="1" si="115"/>
        <v>1226</v>
      </c>
      <c r="N503" s="45" t="str">
        <f t="shared" si="116"/>
        <v/>
      </c>
      <c r="O503" s="45">
        <f t="shared" si="117"/>
        <v>7.1999999999999745E-2</v>
      </c>
      <c r="P503" s="46">
        <f t="shared" si="118"/>
        <v>7.133437870371738E-2</v>
      </c>
      <c r="Q503" s="45">
        <f t="shared" si="119"/>
        <v>2.9999999999999895E-2</v>
      </c>
      <c r="R503" s="45">
        <f t="shared" si="120"/>
        <v>0.10199999999999965</v>
      </c>
      <c r="S503" s="46">
        <f t="shared" si="121"/>
        <v>0.10133437870371728</v>
      </c>
    </row>
    <row r="504" spans="1:19" x14ac:dyDescent="0.25">
      <c r="D504">
        <v>1.4E-2</v>
      </c>
      <c r="F504" s="67">
        <v>0.63958333333333328</v>
      </c>
      <c r="H504" s="67">
        <v>0.64097222222222217</v>
      </c>
      <c r="I504" s="44" t="str">
        <f t="shared" si="111"/>
        <v/>
      </c>
      <c r="J504" s="45">
        <f t="shared" si="112"/>
        <v>7.000000000000135</v>
      </c>
      <c r="K504" s="45">
        <f t="shared" si="113"/>
        <v>1.9999999999999929</v>
      </c>
      <c r="L504" s="45">
        <f t="shared" si="114"/>
        <v>15</v>
      </c>
      <c r="M504" s="54">
        <f t="shared" ca="1" si="115"/>
        <v>1226</v>
      </c>
      <c r="N504" s="45" t="str">
        <f t="shared" si="116"/>
        <v/>
      </c>
      <c r="O504" s="45">
        <f t="shared" si="117"/>
        <v>7.7000000000001484E-2</v>
      </c>
      <c r="P504" s="46">
        <f t="shared" si="118"/>
        <v>7.5058676883710956E-2</v>
      </c>
      <c r="Q504" s="45">
        <f t="shared" si="119"/>
        <v>2.79999999999999E-2</v>
      </c>
      <c r="R504" s="45">
        <f t="shared" si="120"/>
        <v>0.10500000000000138</v>
      </c>
      <c r="S504" s="46">
        <f t="shared" si="121"/>
        <v>0.10305867688371086</v>
      </c>
    </row>
    <row r="505" spans="1:19" x14ac:dyDescent="0.25">
      <c r="D505">
        <v>8.0000000000000002E-3</v>
      </c>
      <c r="F505" s="67">
        <v>0.64374999999999993</v>
      </c>
      <c r="H505" s="67">
        <v>0.64583333333333337</v>
      </c>
      <c r="I505" s="44" t="str">
        <f t="shared" si="111"/>
        <v/>
      </c>
      <c r="J505" s="45">
        <f t="shared" si="112"/>
        <v>1.9999999999999929</v>
      </c>
      <c r="K505" s="45">
        <f t="shared" si="113"/>
        <v>3.0000000000001492</v>
      </c>
      <c r="L505" s="45">
        <f t="shared" si="114"/>
        <v>16</v>
      </c>
      <c r="M505" s="54">
        <f t="shared" ca="1" si="115"/>
        <v>1226</v>
      </c>
      <c r="N505" s="45" t="str">
        <f t="shared" si="116"/>
        <v/>
      </c>
      <c r="O505" s="45">
        <f t="shared" si="117"/>
        <v>1.1999999999999957E-2</v>
      </c>
      <c r="P505" s="46">
        <f t="shared" si="118"/>
        <v>1.1543641681186398E-2</v>
      </c>
      <c r="Q505" s="45">
        <f t="shared" si="119"/>
        <v>2.4000000000001194E-2</v>
      </c>
      <c r="R505" s="45">
        <f t="shared" si="120"/>
        <v>3.6000000000001149E-2</v>
      </c>
      <c r="S505" s="46">
        <f t="shared" si="121"/>
        <v>3.5543641681187593E-2</v>
      </c>
    </row>
    <row r="506" spans="1:19" x14ac:dyDescent="0.25">
      <c r="D506">
        <v>4.0000000000000001E-3</v>
      </c>
      <c r="F506" s="67">
        <v>0.64652777777777781</v>
      </c>
      <c r="H506" s="67">
        <v>0.64722222222222225</v>
      </c>
      <c r="I506" s="44" t="str">
        <f t="shared" si="111"/>
        <v/>
      </c>
      <c r="J506" s="45">
        <f t="shared" si="112"/>
        <v>14.999999999999947</v>
      </c>
      <c r="K506" s="45">
        <f t="shared" si="113"/>
        <v>0.99999999999999645</v>
      </c>
      <c r="L506" s="45">
        <f t="shared" si="114"/>
        <v>17</v>
      </c>
      <c r="M506" s="54">
        <f t="shared" ca="1" si="115"/>
        <v>1226</v>
      </c>
      <c r="N506" s="45" t="str">
        <f t="shared" si="116"/>
        <v/>
      </c>
      <c r="O506" s="45">
        <f t="shared" si="117"/>
        <v>8.9999999999999677E-2</v>
      </c>
      <c r="P506" s="46">
        <f t="shared" si="118"/>
        <v>8.6577312608897963E-2</v>
      </c>
      <c r="Q506" s="45">
        <f t="shared" si="119"/>
        <v>3.9999999999999862E-3</v>
      </c>
      <c r="R506" s="45">
        <f t="shared" si="120"/>
        <v>9.3999999999999667E-2</v>
      </c>
      <c r="S506" s="46">
        <f t="shared" si="121"/>
        <v>9.0577312608897953E-2</v>
      </c>
    </row>
    <row r="507" spans="1:19" x14ac:dyDescent="0.25">
      <c r="D507">
        <v>8.0000000000000002E-3</v>
      </c>
      <c r="F507" s="67">
        <v>0.65486111111111112</v>
      </c>
      <c r="H507" s="67">
        <v>0.65763888888888888</v>
      </c>
      <c r="I507" s="44" t="str">
        <f t="shared" si="111"/>
        <v/>
      </c>
      <c r="J507" s="45">
        <f t="shared" si="112"/>
        <v>5.9999999999999787</v>
      </c>
      <c r="K507" s="45">
        <f t="shared" si="113"/>
        <v>3.9999999999999858</v>
      </c>
      <c r="L507" s="45">
        <f t="shared" si="114"/>
        <v>18</v>
      </c>
      <c r="M507" s="54">
        <f t="shared" ca="1" si="115"/>
        <v>1226</v>
      </c>
      <c r="N507" s="45" t="str">
        <f t="shared" si="116"/>
        <v/>
      </c>
      <c r="O507" s="45">
        <f t="shared" si="117"/>
        <v>5.999999999999979E-2</v>
      </c>
      <c r="P507" s="46">
        <f t="shared" si="118"/>
        <v>5.9197365741263393E-2</v>
      </c>
      <c r="Q507" s="45">
        <f t="shared" si="119"/>
        <v>3.199999999999989E-2</v>
      </c>
      <c r="R507" s="45">
        <f t="shared" si="120"/>
        <v>9.1999999999999679E-2</v>
      </c>
      <c r="S507" s="46">
        <f t="shared" si="121"/>
        <v>9.1197365741263275E-2</v>
      </c>
    </row>
    <row r="508" spans="1:19" x14ac:dyDescent="0.25">
      <c r="D508">
        <v>1.2E-2</v>
      </c>
      <c r="F508" s="67">
        <v>0.65972222222222221</v>
      </c>
      <c r="H508" s="67">
        <v>0.66180555555555554</v>
      </c>
      <c r="I508" s="44">
        <f t="shared" si="111"/>
        <v>0.66527777777777775</v>
      </c>
      <c r="J508" s="45" t="str">
        <f t="shared" si="112"/>
        <v/>
      </c>
      <c r="K508" s="45">
        <f t="shared" si="113"/>
        <v>2.9999999999999893</v>
      </c>
      <c r="L508" s="45">
        <f t="shared" si="114"/>
        <v>19</v>
      </c>
      <c r="M508" s="54">
        <f t="shared" ca="1" si="115"/>
        <v>1226</v>
      </c>
      <c r="N508" s="45">
        <f t="shared" ca="1" si="116"/>
        <v>211.99999999999989</v>
      </c>
      <c r="O508" s="45">
        <f t="shared" si="117"/>
        <v>0.03</v>
      </c>
      <c r="P508" s="46">
        <f t="shared" si="118"/>
        <v>6.3874403117394323E-3</v>
      </c>
      <c r="Q508" s="45">
        <f t="shared" si="119"/>
        <v>3.5999999999999872E-2</v>
      </c>
      <c r="R508" s="45">
        <f t="shared" si="120"/>
        <v>6.5999999999999864E-2</v>
      </c>
      <c r="S508" s="46">
        <f t="shared" si="121"/>
        <v>4.2387440311739306E-2</v>
      </c>
    </row>
    <row r="509" spans="1:19" x14ac:dyDescent="0.25">
      <c r="A509" s="77">
        <v>35137</v>
      </c>
      <c r="B509" s="71">
        <v>739</v>
      </c>
      <c r="D509">
        <v>0.01</v>
      </c>
      <c r="F509" s="67">
        <v>0.35625000000000001</v>
      </c>
      <c r="H509" s="67">
        <v>0.35833333333333334</v>
      </c>
      <c r="I509" s="44" t="str">
        <f t="shared" si="111"/>
        <v/>
      </c>
      <c r="J509" s="45">
        <f t="shared" si="112"/>
        <v>41.000000000000014</v>
      </c>
      <c r="K509" s="45">
        <f t="shared" si="113"/>
        <v>2.9999999999999893</v>
      </c>
      <c r="L509" s="45">
        <f t="shared" si="114"/>
        <v>1</v>
      </c>
      <c r="M509" s="54">
        <f t="shared" ca="1" si="115"/>
        <v>739</v>
      </c>
      <c r="N509" s="45" t="str">
        <f t="shared" si="116"/>
        <v/>
      </c>
      <c r="O509" s="45">
        <f t="shared" si="117"/>
        <v>2.2550000000000008</v>
      </c>
      <c r="P509" s="46">
        <f t="shared" si="118"/>
        <v>1.6026092751708469</v>
      </c>
      <c r="Q509" s="45">
        <f t="shared" si="119"/>
        <v>2.9999999999999895E-2</v>
      </c>
      <c r="R509" s="45">
        <f t="shared" si="120"/>
        <v>2.2850000000000006</v>
      </c>
      <c r="S509" s="46">
        <f t="shared" si="121"/>
        <v>1.6326092751708468</v>
      </c>
    </row>
    <row r="510" spans="1:19" x14ac:dyDescent="0.25">
      <c r="D510">
        <v>0.1</v>
      </c>
      <c r="F510" s="67">
        <v>0.36319444444444443</v>
      </c>
      <c r="H510" s="67">
        <v>0.38680555555555557</v>
      </c>
      <c r="I510" s="44" t="str">
        <f t="shared" si="111"/>
        <v/>
      </c>
      <c r="J510" s="45">
        <f t="shared" si="112"/>
        <v>14.999999999999947</v>
      </c>
      <c r="K510" s="45">
        <f t="shared" si="113"/>
        <v>34.000000000000043</v>
      </c>
      <c r="L510" s="45">
        <f t="shared" si="114"/>
        <v>2</v>
      </c>
      <c r="M510" s="54">
        <f t="shared" ca="1" si="115"/>
        <v>739</v>
      </c>
      <c r="N510" s="45" t="str">
        <f t="shared" si="116"/>
        <v/>
      </c>
      <c r="O510" s="45">
        <f t="shared" si="117"/>
        <v>225.7499999999992</v>
      </c>
      <c r="P510" s="46">
        <f t="shared" si="118"/>
        <v>78.63216833557658</v>
      </c>
      <c r="Q510" s="45">
        <f t="shared" si="119"/>
        <v>3.4000000000000044</v>
      </c>
      <c r="R510" s="45">
        <f t="shared" si="120"/>
        <v>229.14999999999921</v>
      </c>
      <c r="S510" s="46">
        <f t="shared" si="121"/>
        <v>82.032168335576586</v>
      </c>
    </row>
    <row r="511" spans="1:19" x14ac:dyDescent="0.25">
      <c r="D511">
        <v>30</v>
      </c>
      <c r="F511" s="67">
        <v>0.3923611111111111</v>
      </c>
      <c r="H511" s="67">
        <v>0.3972222222222222</v>
      </c>
      <c r="I511" s="44" t="str">
        <f t="shared" si="111"/>
        <v/>
      </c>
      <c r="J511" s="45">
        <f t="shared" si="112"/>
        <v>30.000000000000053</v>
      </c>
      <c r="K511" s="45">
        <f t="shared" si="113"/>
        <v>6.9999999999999751</v>
      </c>
      <c r="L511" s="45">
        <f t="shared" si="114"/>
        <v>3</v>
      </c>
      <c r="M511" s="54">
        <f t="shared" ca="1" si="115"/>
        <v>739</v>
      </c>
      <c r="N511" s="45" t="str">
        <f t="shared" si="116"/>
        <v/>
      </c>
      <c r="O511" s="45">
        <f t="shared" si="117"/>
        <v>451.5000000000008</v>
      </c>
      <c r="P511" s="46">
        <f t="shared" si="118"/>
        <v>157.26433667115398</v>
      </c>
      <c r="Q511" s="45">
        <f t="shared" si="119"/>
        <v>209.99999999999926</v>
      </c>
      <c r="R511" s="45">
        <f t="shared" si="120"/>
        <v>661.5</v>
      </c>
      <c r="S511" s="46">
        <f t="shared" si="121"/>
        <v>367.26433667115327</v>
      </c>
    </row>
    <row r="512" spans="1:19" x14ac:dyDescent="0.25">
      <c r="D512">
        <v>0.1</v>
      </c>
      <c r="F512" s="67">
        <v>0.40347222222222223</v>
      </c>
      <c r="H512" s="67">
        <v>0.41805555555555557</v>
      </c>
      <c r="I512" s="44" t="str">
        <f t="shared" si="111"/>
        <v/>
      </c>
      <c r="J512" s="45">
        <f t="shared" si="112"/>
        <v>22</v>
      </c>
      <c r="K512" s="45">
        <f t="shared" si="113"/>
        <v>21.000000000000007</v>
      </c>
      <c r="L512" s="45">
        <f t="shared" si="114"/>
        <v>4</v>
      </c>
      <c r="M512" s="54">
        <f t="shared" ca="1" si="115"/>
        <v>739</v>
      </c>
      <c r="N512" s="45" t="str">
        <f t="shared" si="116"/>
        <v/>
      </c>
      <c r="O512" s="45">
        <f t="shared" si="117"/>
        <v>331.1</v>
      </c>
      <c r="P512" s="46">
        <f t="shared" si="118"/>
        <v>115.32718022551271</v>
      </c>
      <c r="Q512" s="45">
        <f t="shared" si="119"/>
        <v>2.100000000000001</v>
      </c>
      <c r="R512" s="45">
        <f t="shared" si="120"/>
        <v>333.20000000000005</v>
      </c>
      <c r="S512" s="46">
        <f t="shared" si="121"/>
        <v>117.4271802255127</v>
      </c>
    </row>
    <row r="513" spans="1:19" x14ac:dyDescent="0.25">
      <c r="D513">
        <v>30</v>
      </c>
      <c r="F513" s="67">
        <v>0.42708333333333331</v>
      </c>
      <c r="H513" s="67">
        <v>0.43333333333333335</v>
      </c>
      <c r="I513" s="44">
        <f t="shared" si="111"/>
        <v>0.43680555555555556</v>
      </c>
      <c r="J513" s="45" t="str">
        <f t="shared" si="112"/>
        <v/>
      </c>
      <c r="K513" s="45">
        <f t="shared" si="113"/>
        <v>9.000000000000048</v>
      </c>
      <c r="L513" s="45">
        <f t="shared" si="114"/>
        <v>5</v>
      </c>
      <c r="M513" s="54">
        <f t="shared" ca="1" si="115"/>
        <v>739</v>
      </c>
      <c r="N513" s="45">
        <f t="shared" ca="1" si="116"/>
        <v>169.99999999999994</v>
      </c>
      <c r="O513" s="45">
        <f t="shared" si="117"/>
        <v>75</v>
      </c>
      <c r="P513" s="46">
        <f t="shared" si="118"/>
        <v>8.7124720656220607</v>
      </c>
      <c r="Q513" s="45">
        <f t="shared" si="119"/>
        <v>270.00000000000142</v>
      </c>
      <c r="R513" s="45">
        <f t="shared" si="120"/>
        <v>345.00000000000142</v>
      </c>
      <c r="S513" s="46">
        <f t="shared" si="121"/>
        <v>278.7124720656235</v>
      </c>
    </row>
    <row r="514" spans="1:19" x14ac:dyDescent="0.25">
      <c r="A514" s="77">
        <v>35142</v>
      </c>
      <c r="B514" s="71">
        <v>1530</v>
      </c>
      <c r="D514">
        <v>0.01</v>
      </c>
      <c r="F514" s="67">
        <v>0.67986111111111114</v>
      </c>
      <c r="H514" s="67">
        <v>0.71180555555555547</v>
      </c>
      <c r="I514" s="44" t="str">
        <f t="shared" si="111"/>
        <v/>
      </c>
      <c r="J514" s="45">
        <f t="shared" si="112"/>
        <v>5.0000000000001421</v>
      </c>
      <c r="K514" s="45">
        <f t="shared" si="113"/>
        <v>45.999999999999837</v>
      </c>
      <c r="L514" s="45">
        <f t="shared" si="114"/>
        <v>1</v>
      </c>
      <c r="M514" s="54">
        <f t="shared" ca="1" si="115"/>
        <v>1530</v>
      </c>
      <c r="N514" s="45" t="str">
        <f t="shared" si="116"/>
        <v/>
      </c>
      <c r="O514" s="45">
        <f t="shared" si="117"/>
        <v>2.5250000000000719</v>
      </c>
      <c r="P514" s="46">
        <f t="shared" si="118"/>
        <v>1.0749019493309799</v>
      </c>
      <c r="Q514" s="45">
        <f t="shared" si="119"/>
        <v>0.45999999999999835</v>
      </c>
      <c r="R514" s="45">
        <f t="shared" si="120"/>
        <v>2.98500000000007</v>
      </c>
      <c r="S514" s="46">
        <f t="shared" si="121"/>
        <v>1.5349019493309783</v>
      </c>
    </row>
    <row r="515" spans="1:19" x14ac:dyDescent="0.25">
      <c r="D515">
        <v>1</v>
      </c>
      <c r="F515" s="67">
        <v>0.71388888888888891</v>
      </c>
      <c r="H515" s="67">
        <v>0.71527777777777779</v>
      </c>
      <c r="I515" s="44" t="str">
        <f t="shared" si="111"/>
        <v/>
      </c>
      <c r="J515" s="45">
        <f t="shared" si="112"/>
        <v>4.9999999999999822</v>
      </c>
      <c r="K515" s="45">
        <f t="shared" si="113"/>
        <v>1.9999999999999929</v>
      </c>
      <c r="L515" s="45">
        <f t="shared" si="114"/>
        <v>2</v>
      </c>
      <c r="M515" s="54">
        <f t="shared" ca="1" si="115"/>
        <v>1530</v>
      </c>
      <c r="N515" s="45" t="str">
        <f t="shared" si="116"/>
        <v/>
      </c>
      <c r="O515" s="45">
        <f t="shared" si="117"/>
        <v>2.524999999999991</v>
      </c>
      <c r="P515" s="46">
        <f t="shared" si="118"/>
        <v>1.0749019493309455</v>
      </c>
      <c r="Q515" s="45">
        <f t="shared" si="119"/>
        <v>1.9999999999999929</v>
      </c>
      <c r="R515" s="45">
        <f t="shared" si="120"/>
        <v>4.5249999999999844</v>
      </c>
      <c r="S515" s="46">
        <f t="shared" si="121"/>
        <v>3.0749019493309384</v>
      </c>
    </row>
    <row r="516" spans="1:19" x14ac:dyDescent="0.25">
      <c r="D516">
        <v>0.01</v>
      </c>
      <c r="F516" s="67">
        <v>0.71666666666666667</v>
      </c>
      <c r="H516" s="67">
        <v>0.71875</v>
      </c>
      <c r="I516" s="44" t="str">
        <f t="shared" si="111"/>
        <v/>
      </c>
      <c r="J516" s="45">
        <f t="shared" si="112"/>
        <v>6.9999999999999751</v>
      </c>
      <c r="K516" s="45">
        <f t="shared" si="113"/>
        <v>2.9999999999999893</v>
      </c>
      <c r="L516" s="45">
        <f t="shared" si="114"/>
        <v>3</v>
      </c>
      <c r="M516" s="54">
        <f t="shared" ca="1" si="115"/>
        <v>1530</v>
      </c>
      <c r="N516" s="45" t="str">
        <f t="shared" si="116"/>
        <v/>
      </c>
      <c r="O516" s="45">
        <f t="shared" si="117"/>
        <v>3.5349999999999873</v>
      </c>
      <c r="P516" s="46">
        <f t="shared" si="118"/>
        <v>1.5048627290633239</v>
      </c>
      <c r="Q516" s="45">
        <f t="shared" si="119"/>
        <v>2.9999999999999895E-2</v>
      </c>
      <c r="R516" s="45">
        <f t="shared" si="120"/>
        <v>3.5649999999999871</v>
      </c>
      <c r="S516" s="46">
        <f t="shared" si="121"/>
        <v>1.5348627290633237</v>
      </c>
    </row>
    <row r="517" spans="1:19" x14ac:dyDescent="0.25">
      <c r="D517">
        <v>1</v>
      </c>
      <c r="F517" s="67">
        <v>0.72152777777777777</v>
      </c>
      <c r="H517" s="67">
        <v>0.72361111111111109</v>
      </c>
      <c r="I517" s="44" t="str">
        <f t="shared" si="111"/>
        <v/>
      </c>
      <c r="J517" s="45">
        <f t="shared" si="112"/>
        <v>8.999999999999968</v>
      </c>
      <c r="K517" s="45">
        <f t="shared" si="113"/>
        <v>2.9999999999999893</v>
      </c>
      <c r="L517" s="45">
        <f t="shared" si="114"/>
        <v>4</v>
      </c>
      <c r="M517" s="54">
        <f t="shared" ca="1" si="115"/>
        <v>1530</v>
      </c>
      <c r="N517" s="45" t="str">
        <f t="shared" si="116"/>
        <v/>
      </c>
      <c r="O517" s="45">
        <f t="shared" si="117"/>
        <v>4.5449999999999839</v>
      </c>
      <c r="P517" s="46">
        <f t="shared" si="118"/>
        <v>1.934823508795702</v>
      </c>
      <c r="Q517" s="45">
        <f t="shared" si="119"/>
        <v>2.9999999999999893</v>
      </c>
      <c r="R517" s="45">
        <f t="shared" si="120"/>
        <v>7.5449999999999733</v>
      </c>
      <c r="S517" s="46">
        <f t="shared" si="121"/>
        <v>4.9348235087956915</v>
      </c>
    </row>
    <row r="518" spans="1:19" x14ac:dyDescent="0.25">
      <c r="D518">
        <v>0.01</v>
      </c>
      <c r="F518" s="67">
        <v>0.7270833333333333</v>
      </c>
      <c r="H518" s="67">
        <v>0.72986111111111107</v>
      </c>
      <c r="I518" s="44" t="str">
        <f t="shared" si="111"/>
        <v/>
      </c>
      <c r="J518" s="45">
        <f t="shared" si="112"/>
        <v>2.9999999999999893</v>
      </c>
      <c r="K518" s="45">
        <f t="shared" si="113"/>
        <v>3.9999999999999858</v>
      </c>
      <c r="L518" s="45">
        <f t="shared" si="114"/>
        <v>5</v>
      </c>
      <c r="M518" s="54">
        <f t="shared" ca="1" si="115"/>
        <v>1530</v>
      </c>
      <c r="N518" s="45" t="str">
        <f t="shared" si="116"/>
        <v/>
      </c>
      <c r="O518" s="45">
        <f t="shared" si="117"/>
        <v>1.5149999999999946</v>
      </c>
      <c r="P518" s="46">
        <f t="shared" si="118"/>
        <v>0.6449411695985674</v>
      </c>
      <c r="Q518" s="45">
        <f t="shared" si="119"/>
        <v>3.9999999999999862E-2</v>
      </c>
      <c r="R518" s="45">
        <f t="shared" si="120"/>
        <v>1.5549999999999944</v>
      </c>
      <c r="S518" s="46">
        <f t="shared" si="121"/>
        <v>0.68494116959856721</v>
      </c>
    </row>
    <row r="519" spans="1:19" x14ac:dyDescent="0.25">
      <c r="D519">
        <v>1</v>
      </c>
      <c r="F519" s="67">
        <v>0.73125000000000007</v>
      </c>
      <c r="H519" s="67">
        <v>0.7319444444444444</v>
      </c>
      <c r="I519" s="44" t="str">
        <f t="shared" si="111"/>
        <v/>
      </c>
      <c r="J519" s="45">
        <f t="shared" si="112"/>
        <v>7.000000000000135</v>
      </c>
      <c r="K519" s="45">
        <f t="shared" si="113"/>
        <v>0.99999999999983658</v>
      </c>
      <c r="L519" s="45">
        <f t="shared" si="114"/>
        <v>6</v>
      </c>
      <c r="M519" s="54">
        <f t="shared" ca="1" si="115"/>
        <v>1530</v>
      </c>
      <c r="N519" s="45" t="str">
        <f t="shared" si="116"/>
        <v/>
      </c>
      <c r="O519" s="45">
        <f t="shared" si="117"/>
        <v>3.5350000000000681</v>
      </c>
      <c r="P519" s="46">
        <f t="shared" si="118"/>
        <v>1.5048627290633583</v>
      </c>
      <c r="Q519" s="45">
        <f t="shared" si="119"/>
        <v>0.99999999999983658</v>
      </c>
      <c r="R519" s="45">
        <f t="shared" si="120"/>
        <v>4.5349999999999042</v>
      </c>
      <c r="S519" s="46">
        <f t="shared" si="121"/>
        <v>2.5048627290631948</v>
      </c>
    </row>
    <row r="520" spans="1:19" x14ac:dyDescent="0.25">
      <c r="D520">
        <v>0.01</v>
      </c>
      <c r="F520" s="67">
        <v>0.73402777777777783</v>
      </c>
      <c r="H520" s="67">
        <v>0.7368055555555556</v>
      </c>
      <c r="I520" s="44" t="str">
        <f t="shared" si="111"/>
        <v/>
      </c>
      <c r="J520" s="45">
        <f t="shared" si="112"/>
        <v>2.9999999999999893</v>
      </c>
      <c r="K520" s="45">
        <f t="shared" si="113"/>
        <v>3.9999999999999858</v>
      </c>
      <c r="L520" s="45">
        <f t="shared" si="114"/>
        <v>7</v>
      </c>
      <c r="M520" s="54">
        <f t="shared" ca="1" si="115"/>
        <v>1530</v>
      </c>
      <c r="N520" s="45" t="str">
        <f t="shared" si="116"/>
        <v/>
      </c>
      <c r="O520" s="45">
        <f t="shared" si="117"/>
        <v>1.5149999999999946</v>
      </c>
      <c r="P520" s="46">
        <f t="shared" si="118"/>
        <v>0.6449411695985674</v>
      </c>
      <c r="Q520" s="45">
        <f t="shared" si="119"/>
        <v>3.9999999999999862E-2</v>
      </c>
      <c r="R520" s="45">
        <f t="shared" si="120"/>
        <v>1.5549999999999944</v>
      </c>
      <c r="S520" s="46">
        <f t="shared" si="121"/>
        <v>0.68494116959856721</v>
      </c>
    </row>
    <row r="521" spans="1:19" x14ac:dyDescent="0.25">
      <c r="D521">
        <v>1</v>
      </c>
      <c r="F521" s="67">
        <v>0.73819444444444438</v>
      </c>
      <c r="H521" s="67">
        <v>0.73888888888888893</v>
      </c>
      <c r="I521" s="44" t="str">
        <f t="shared" si="111"/>
        <v/>
      </c>
      <c r="J521" s="45">
        <f t="shared" si="112"/>
        <v>7.9999999999999716</v>
      </c>
      <c r="K521" s="45">
        <f t="shared" si="113"/>
        <v>1.0000000000001563</v>
      </c>
      <c r="L521" s="45">
        <f t="shared" si="114"/>
        <v>8</v>
      </c>
      <c r="M521" s="54">
        <f t="shared" ca="1" si="115"/>
        <v>1530</v>
      </c>
      <c r="N521" s="45" t="str">
        <f t="shared" si="116"/>
        <v/>
      </c>
      <c r="O521" s="45">
        <f t="shared" si="117"/>
        <v>4.0399999999999858</v>
      </c>
      <c r="P521" s="46">
        <f t="shared" si="118"/>
        <v>1.7198431189295129</v>
      </c>
      <c r="Q521" s="45">
        <f t="shared" si="119"/>
        <v>1.0000000000001563</v>
      </c>
      <c r="R521" s="45">
        <f t="shared" si="120"/>
        <v>5.0400000000001421</v>
      </c>
      <c r="S521" s="46">
        <f t="shared" si="121"/>
        <v>2.7198431189296692</v>
      </c>
    </row>
    <row r="522" spans="1:19" x14ac:dyDescent="0.25">
      <c r="D522">
        <v>0.01</v>
      </c>
      <c r="F522" s="67">
        <v>0.7416666666666667</v>
      </c>
      <c r="H522" s="67">
        <v>0.74444444444444446</v>
      </c>
      <c r="I522" s="44" t="str">
        <f t="shared" si="111"/>
        <v/>
      </c>
      <c r="J522" s="45">
        <f t="shared" si="112"/>
        <v>2.9999999999999893</v>
      </c>
      <c r="K522" s="45">
        <f t="shared" si="113"/>
        <v>3.9999999999999858</v>
      </c>
      <c r="L522" s="45">
        <f t="shared" si="114"/>
        <v>9</v>
      </c>
      <c r="M522" s="54">
        <f t="shared" ca="1" si="115"/>
        <v>1530</v>
      </c>
      <c r="N522" s="45" t="str">
        <f t="shared" si="116"/>
        <v/>
      </c>
      <c r="O522" s="45">
        <f t="shared" si="117"/>
        <v>1.5149999999999946</v>
      </c>
      <c r="P522" s="46">
        <f t="shared" si="118"/>
        <v>0.6449411695985674</v>
      </c>
      <c r="Q522" s="45">
        <f t="shared" si="119"/>
        <v>3.9999999999999862E-2</v>
      </c>
      <c r="R522" s="45">
        <f t="shared" si="120"/>
        <v>1.5549999999999944</v>
      </c>
      <c r="S522" s="46">
        <f t="shared" si="121"/>
        <v>0.68494116959856721</v>
      </c>
    </row>
    <row r="523" spans="1:19" x14ac:dyDescent="0.25">
      <c r="D523">
        <v>1</v>
      </c>
      <c r="F523" s="67">
        <v>0.74583333333333324</v>
      </c>
      <c r="H523" s="67">
        <v>0.74652777777777779</v>
      </c>
      <c r="I523" s="44" t="str">
        <f t="shared" si="111"/>
        <v/>
      </c>
      <c r="J523" s="45">
        <f t="shared" si="112"/>
        <v>97.999999999999972</v>
      </c>
      <c r="K523" s="45">
        <f t="shared" si="113"/>
        <v>1.0000000000001563</v>
      </c>
      <c r="L523" s="45">
        <f t="shared" si="114"/>
        <v>10</v>
      </c>
      <c r="M523" s="54">
        <f t="shared" ca="1" si="115"/>
        <v>1530</v>
      </c>
      <c r="N523" s="45" t="str">
        <f t="shared" si="116"/>
        <v/>
      </c>
      <c r="O523" s="45">
        <f t="shared" si="117"/>
        <v>49.489999999999988</v>
      </c>
      <c r="P523" s="46">
        <f t="shared" si="118"/>
        <v>21.0680782068866</v>
      </c>
      <c r="Q523" s="45">
        <f t="shared" si="119"/>
        <v>1.0000000000001563</v>
      </c>
      <c r="R523" s="45">
        <f t="shared" si="120"/>
        <v>50.490000000000144</v>
      </c>
      <c r="S523" s="46">
        <f t="shared" si="121"/>
        <v>22.068078206886756</v>
      </c>
    </row>
    <row r="524" spans="1:19" x14ac:dyDescent="0.25">
      <c r="D524">
        <v>0.01</v>
      </c>
      <c r="F524" s="67">
        <v>0.75</v>
      </c>
      <c r="H524" s="67">
        <v>0.81458333333333333</v>
      </c>
      <c r="I524" s="44" t="str">
        <f t="shared" si="111"/>
        <v/>
      </c>
      <c r="J524" s="45">
        <f t="shared" si="112"/>
        <v>5.9999999999999787</v>
      </c>
      <c r="K524" s="45">
        <f t="shared" si="113"/>
        <v>92.999999999999986</v>
      </c>
      <c r="L524" s="45">
        <f t="shared" si="114"/>
        <v>11</v>
      </c>
      <c r="M524" s="54">
        <f t="shared" ca="1" si="115"/>
        <v>1530</v>
      </c>
      <c r="N524" s="45" t="str">
        <f t="shared" si="116"/>
        <v/>
      </c>
      <c r="O524" s="45">
        <f t="shared" si="117"/>
        <v>3.0299999999999891</v>
      </c>
      <c r="P524" s="46">
        <f t="shared" si="118"/>
        <v>1.2898823391971348</v>
      </c>
      <c r="Q524" s="45">
        <f t="shared" si="119"/>
        <v>0.92999999999999983</v>
      </c>
      <c r="R524" s="45">
        <f t="shared" si="120"/>
        <v>3.9599999999999889</v>
      </c>
      <c r="S524" s="46">
        <f t="shared" si="121"/>
        <v>2.2198823391971345</v>
      </c>
    </row>
    <row r="525" spans="1:19" x14ac:dyDescent="0.25">
      <c r="D525">
        <v>1</v>
      </c>
      <c r="F525" s="67">
        <v>0.81666666666666676</v>
      </c>
      <c r="H525" s="67">
        <v>0.81874999999999998</v>
      </c>
      <c r="I525" s="44" t="str">
        <f t="shared" si="111"/>
        <v/>
      </c>
      <c r="J525" s="45">
        <f t="shared" si="112"/>
        <v>12.000000000000117</v>
      </c>
      <c r="K525" s="45">
        <f t="shared" si="113"/>
        <v>2.9999999999998295</v>
      </c>
      <c r="L525" s="45">
        <f t="shared" si="114"/>
        <v>12</v>
      </c>
      <c r="M525" s="54">
        <f t="shared" ca="1" si="115"/>
        <v>1530</v>
      </c>
      <c r="N525" s="45" t="str">
        <f t="shared" si="116"/>
        <v/>
      </c>
      <c r="O525" s="45">
        <f t="shared" si="117"/>
        <v>6.0600000000000591</v>
      </c>
      <c r="P525" s="46">
        <f t="shared" si="118"/>
        <v>2.5797646783943038</v>
      </c>
      <c r="Q525" s="45">
        <f t="shared" si="119"/>
        <v>2.9999999999998295</v>
      </c>
      <c r="R525" s="45">
        <f t="shared" si="120"/>
        <v>9.0599999999998886</v>
      </c>
      <c r="S525" s="46">
        <f t="shared" si="121"/>
        <v>5.5797646783941328</v>
      </c>
    </row>
    <row r="526" spans="1:19" x14ac:dyDescent="0.25">
      <c r="D526">
        <v>0.01</v>
      </c>
      <c r="F526" s="67">
        <v>0.8256944444444444</v>
      </c>
      <c r="H526" s="67">
        <v>0.82708333333333339</v>
      </c>
      <c r="I526" s="44" t="str">
        <f t="shared" si="111"/>
        <v/>
      </c>
      <c r="J526" s="45">
        <f t="shared" si="112"/>
        <v>4.9999999999999822</v>
      </c>
      <c r="K526" s="45">
        <f t="shared" si="113"/>
        <v>2.0000000000001528</v>
      </c>
      <c r="L526" s="45">
        <f t="shared" si="114"/>
        <v>13</v>
      </c>
      <c r="M526" s="54">
        <f t="shared" ca="1" si="115"/>
        <v>1530</v>
      </c>
      <c r="N526" s="45" t="str">
        <f t="shared" si="116"/>
        <v/>
      </c>
      <c r="O526" s="45">
        <f t="shared" si="117"/>
        <v>2.524999999999991</v>
      </c>
      <c r="P526" s="46">
        <f t="shared" si="118"/>
        <v>1.0749019493309455</v>
      </c>
      <c r="Q526" s="45">
        <f t="shared" si="119"/>
        <v>2.0000000000001527E-2</v>
      </c>
      <c r="R526" s="45">
        <f t="shared" si="120"/>
        <v>2.5449999999999924</v>
      </c>
      <c r="S526" s="46">
        <f t="shared" si="121"/>
        <v>1.0949019493309471</v>
      </c>
    </row>
    <row r="527" spans="1:19" x14ac:dyDescent="0.25">
      <c r="D527">
        <v>1</v>
      </c>
      <c r="F527" s="67">
        <v>0.82916666666666661</v>
      </c>
      <c r="H527" s="67">
        <v>0.8305555555555556</v>
      </c>
      <c r="I527" s="44" t="str">
        <f t="shared" si="111"/>
        <v/>
      </c>
      <c r="J527" s="45">
        <f t="shared" si="112"/>
        <v>12.999999999999794</v>
      </c>
      <c r="K527" s="45">
        <f t="shared" si="113"/>
        <v>2.0000000000001528</v>
      </c>
      <c r="L527" s="45">
        <f t="shared" si="114"/>
        <v>14</v>
      </c>
      <c r="M527" s="54">
        <f t="shared" ca="1" si="115"/>
        <v>1530</v>
      </c>
      <c r="N527" s="45" t="str">
        <f t="shared" si="116"/>
        <v/>
      </c>
      <c r="O527" s="45">
        <f t="shared" si="117"/>
        <v>6.5649999999998956</v>
      </c>
      <c r="P527" s="46">
        <f t="shared" si="118"/>
        <v>2.7947450682604242</v>
      </c>
      <c r="Q527" s="45">
        <f t="shared" si="119"/>
        <v>2.0000000000001528</v>
      </c>
      <c r="R527" s="45">
        <f t="shared" si="120"/>
        <v>8.5650000000000475</v>
      </c>
      <c r="S527" s="46">
        <f t="shared" si="121"/>
        <v>4.7947450682605766</v>
      </c>
    </row>
    <row r="528" spans="1:19" x14ac:dyDescent="0.25">
      <c r="D528">
        <v>0.01</v>
      </c>
      <c r="F528" s="67">
        <v>0.8354166666666667</v>
      </c>
      <c r="H528" s="67">
        <v>0.83958333333333324</v>
      </c>
      <c r="I528" s="44" t="str">
        <f t="shared" si="111"/>
        <v/>
      </c>
      <c r="J528" s="45">
        <f t="shared" si="112"/>
        <v>3.0000000000001492</v>
      </c>
      <c r="K528" s="45">
        <f t="shared" si="113"/>
        <v>5.9999999999998188</v>
      </c>
      <c r="L528" s="45">
        <f t="shared" si="114"/>
        <v>15</v>
      </c>
      <c r="M528" s="54">
        <f t="shared" ca="1" si="115"/>
        <v>1530</v>
      </c>
      <c r="N528" s="45" t="str">
        <f t="shared" si="116"/>
        <v/>
      </c>
      <c r="O528" s="45">
        <f t="shared" si="117"/>
        <v>1.5150000000000754</v>
      </c>
      <c r="P528" s="46">
        <f t="shared" si="118"/>
        <v>0.6449411695986017</v>
      </c>
      <c r="Q528" s="45">
        <f t="shared" si="119"/>
        <v>5.9999999999998187E-2</v>
      </c>
      <c r="R528" s="45">
        <f t="shared" si="120"/>
        <v>1.5750000000000737</v>
      </c>
      <c r="S528" s="46">
        <f t="shared" si="121"/>
        <v>0.70494116959859987</v>
      </c>
    </row>
    <row r="529" spans="1:19" x14ac:dyDescent="0.25">
      <c r="D529">
        <v>1</v>
      </c>
      <c r="F529" s="67">
        <v>0.84097222222222223</v>
      </c>
      <c r="H529" s="67">
        <v>0.84166666666666667</v>
      </c>
      <c r="I529" s="44" t="str">
        <f t="shared" si="111"/>
        <v/>
      </c>
      <c r="J529" s="45">
        <f t="shared" si="112"/>
        <v>21.000000000000085</v>
      </c>
      <c r="K529" s="45">
        <f t="shared" si="113"/>
        <v>0.99999999999999645</v>
      </c>
      <c r="L529" s="45">
        <f t="shared" si="114"/>
        <v>16</v>
      </c>
      <c r="M529" s="54">
        <f t="shared" ca="1" si="115"/>
        <v>1530</v>
      </c>
      <c r="N529" s="45" t="str">
        <f t="shared" si="116"/>
        <v/>
      </c>
      <c r="O529" s="45">
        <f t="shared" si="117"/>
        <v>10.605000000000043</v>
      </c>
      <c r="P529" s="46">
        <f t="shared" si="118"/>
        <v>4.5145881871900055</v>
      </c>
      <c r="Q529" s="45">
        <f t="shared" si="119"/>
        <v>0.99999999999999645</v>
      </c>
      <c r="R529" s="45">
        <f t="shared" si="120"/>
        <v>11.60500000000004</v>
      </c>
      <c r="S529" s="46">
        <f t="shared" si="121"/>
        <v>5.514588187190002</v>
      </c>
    </row>
    <row r="530" spans="1:19" x14ac:dyDescent="0.25">
      <c r="D530">
        <v>0.01</v>
      </c>
      <c r="F530" s="67">
        <v>0.84583333333333333</v>
      </c>
      <c r="H530" s="67">
        <v>0.85625000000000007</v>
      </c>
      <c r="I530" s="44" t="str">
        <f t="shared" si="111"/>
        <v/>
      </c>
      <c r="J530" s="45">
        <f t="shared" si="112"/>
        <v>9.9999999999998046</v>
      </c>
      <c r="K530" s="45">
        <f t="shared" si="113"/>
        <v>15.000000000000107</v>
      </c>
      <c r="L530" s="45">
        <f t="shared" si="114"/>
        <v>17</v>
      </c>
      <c r="M530" s="54">
        <f t="shared" ca="1" si="115"/>
        <v>1530</v>
      </c>
      <c r="N530" s="45" t="str">
        <f t="shared" si="116"/>
        <v/>
      </c>
      <c r="O530" s="45">
        <f t="shared" si="117"/>
        <v>0.54999999999998928</v>
      </c>
      <c r="P530" s="46">
        <f t="shared" si="118"/>
        <v>0.39088031101727194</v>
      </c>
      <c r="Q530" s="45">
        <f t="shared" si="119"/>
        <v>0.15000000000000108</v>
      </c>
      <c r="R530" s="45">
        <f t="shared" si="120"/>
        <v>0.69999999999999041</v>
      </c>
      <c r="S530" s="46">
        <f t="shared" si="121"/>
        <v>0.54088031101727307</v>
      </c>
    </row>
    <row r="531" spans="1:19" x14ac:dyDescent="0.25">
      <c r="D531">
        <v>0.1</v>
      </c>
      <c r="F531" s="67">
        <v>0.86111111111111116</v>
      </c>
      <c r="H531" s="67">
        <v>0.86319444444444438</v>
      </c>
      <c r="I531" s="44" t="str">
        <f t="shared" si="111"/>
        <v/>
      </c>
      <c r="J531" s="45">
        <f t="shared" si="112"/>
        <v>8.0000000000001315</v>
      </c>
      <c r="K531" s="45">
        <f t="shared" si="113"/>
        <v>2.9999999999998295</v>
      </c>
      <c r="L531" s="45">
        <f t="shared" si="114"/>
        <v>18</v>
      </c>
      <c r="M531" s="54">
        <f t="shared" ca="1" si="115"/>
        <v>1530</v>
      </c>
      <c r="N531" s="45" t="str">
        <f t="shared" si="116"/>
        <v/>
      </c>
      <c r="O531" s="45">
        <f t="shared" si="117"/>
        <v>4.4000000000000723</v>
      </c>
      <c r="P531" s="46">
        <f t="shared" si="118"/>
        <v>3.1269324917219818</v>
      </c>
      <c r="Q531" s="45">
        <f t="shared" si="119"/>
        <v>0.29999999999998295</v>
      </c>
      <c r="R531" s="45">
        <f t="shared" si="120"/>
        <v>4.7000000000000552</v>
      </c>
      <c r="S531" s="46">
        <f t="shared" si="121"/>
        <v>3.4269324917219648</v>
      </c>
    </row>
    <row r="532" spans="1:19" x14ac:dyDescent="0.25">
      <c r="D532">
        <v>1</v>
      </c>
      <c r="F532" s="67">
        <v>0.8666666666666667</v>
      </c>
      <c r="H532" s="67">
        <v>0.86875000000000002</v>
      </c>
      <c r="I532" s="44" t="str">
        <f t="shared" si="111"/>
        <v/>
      </c>
      <c r="J532" s="45">
        <f t="shared" si="112"/>
        <v>8.999999999999968</v>
      </c>
      <c r="K532" s="45">
        <f t="shared" si="113"/>
        <v>2.9999999999999893</v>
      </c>
      <c r="L532" s="45">
        <f t="shared" si="114"/>
        <v>19</v>
      </c>
      <c r="M532" s="54">
        <f t="shared" ca="1" si="115"/>
        <v>1530</v>
      </c>
      <c r="N532" s="45" t="str">
        <f t="shared" si="116"/>
        <v/>
      </c>
      <c r="O532" s="45">
        <f t="shared" si="117"/>
        <v>49.499999999999822</v>
      </c>
      <c r="P532" s="46">
        <f t="shared" si="118"/>
        <v>35.177866783953796</v>
      </c>
      <c r="Q532" s="45">
        <f t="shared" si="119"/>
        <v>2.9999999999999893</v>
      </c>
      <c r="R532" s="45">
        <f t="shared" si="120"/>
        <v>52.499999999999815</v>
      </c>
      <c r="S532" s="46">
        <f t="shared" si="121"/>
        <v>38.177866783953789</v>
      </c>
    </row>
    <row r="533" spans="1:19" x14ac:dyDescent="0.25">
      <c r="D533">
        <v>10</v>
      </c>
      <c r="F533" s="67">
        <v>0.87291666666666667</v>
      </c>
      <c r="H533" s="67">
        <v>0.875</v>
      </c>
      <c r="I533" s="44" t="str">
        <f t="shared" si="111"/>
        <v/>
      </c>
      <c r="J533" s="45">
        <f t="shared" si="112"/>
        <v>7.9999999999999716</v>
      </c>
      <c r="K533" s="45">
        <f t="shared" si="113"/>
        <v>2.9999999999999893</v>
      </c>
      <c r="L533" s="45">
        <f t="shared" si="114"/>
        <v>20</v>
      </c>
      <c r="M533" s="54">
        <f t="shared" ca="1" si="115"/>
        <v>1530</v>
      </c>
      <c r="N533" s="45" t="str">
        <f t="shared" si="116"/>
        <v/>
      </c>
      <c r="O533" s="45">
        <f t="shared" si="117"/>
        <v>239.99999999999915</v>
      </c>
      <c r="P533" s="46">
        <f t="shared" si="118"/>
        <v>198.82718894213676</v>
      </c>
      <c r="Q533" s="45">
        <f t="shared" si="119"/>
        <v>29.999999999999893</v>
      </c>
      <c r="R533" s="45">
        <f t="shared" si="120"/>
        <v>269.99999999999903</v>
      </c>
      <c r="S533" s="46">
        <f t="shared" si="121"/>
        <v>228.82718894213664</v>
      </c>
    </row>
    <row r="534" spans="1:19" x14ac:dyDescent="0.25">
      <c r="D534">
        <v>50</v>
      </c>
      <c r="F534" s="67">
        <v>0.87777777777777777</v>
      </c>
      <c r="H534" s="67">
        <v>0.88055555555555554</v>
      </c>
      <c r="I534" s="44" t="str">
        <f t="shared" si="111"/>
        <v/>
      </c>
      <c r="J534" s="45">
        <f t="shared" si="112"/>
        <v>6.9999999999999751</v>
      </c>
      <c r="K534" s="45">
        <f t="shared" si="113"/>
        <v>3.9999999999999858</v>
      </c>
      <c r="L534" s="45">
        <f t="shared" si="114"/>
        <v>21</v>
      </c>
      <c r="M534" s="54">
        <f t="shared" ca="1" si="115"/>
        <v>1530</v>
      </c>
      <c r="N534" s="45" t="str">
        <f t="shared" si="116"/>
        <v/>
      </c>
      <c r="O534" s="45">
        <f t="shared" si="117"/>
        <v>524.99999999999818</v>
      </c>
      <c r="P534" s="46">
        <f t="shared" si="118"/>
        <v>504.94327159592683</v>
      </c>
      <c r="Q534" s="45">
        <f t="shared" si="119"/>
        <v>199.99999999999929</v>
      </c>
      <c r="R534" s="45">
        <f t="shared" si="120"/>
        <v>724.9999999999975</v>
      </c>
      <c r="S534" s="46">
        <f t="shared" si="121"/>
        <v>704.94327159592615</v>
      </c>
    </row>
    <row r="535" spans="1:19" x14ac:dyDescent="0.25">
      <c r="D535">
        <v>100</v>
      </c>
      <c r="F535" s="67">
        <v>0.8833333333333333</v>
      </c>
      <c r="H535" s="67">
        <v>0.88541666666666663</v>
      </c>
      <c r="I535" s="44" t="str">
        <f t="shared" si="111"/>
        <v/>
      </c>
      <c r="J535" s="45">
        <f t="shared" si="112"/>
        <v>6.0000000000001386</v>
      </c>
      <c r="K535" s="45">
        <f t="shared" si="113"/>
        <v>2.9999999999999893</v>
      </c>
      <c r="L535" s="45">
        <f t="shared" si="114"/>
        <v>22</v>
      </c>
      <c r="M535" s="54">
        <f t="shared" ca="1" si="115"/>
        <v>1530</v>
      </c>
      <c r="N535" s="45" t="str">
        <f t="shared" si="116"/>
        <v/>
      </c>
      <c r="O535" s="45">
        <f t="shared" si="117"/>
        <v>750.00000000001728</v>
      </c>
      <c r="P535" s="46">
        <f t="shared" si="118"/>
        <v>739.89104479559944</v>
      </c>
      <c r="Q535" s="45">
        <f t="shared" si="119"/>
        <v>299.99999999999892</v>
      </c>
      <c r="R535" s="45">
        <f t="shared" si="120"/>
        <v>1050.0000000000161</v>
      </c>
      <c r="S535" s="46">
        <f t="shared" si="121"/>
        <v>1039.8910447955984</v>
      </c>
    </row>
    <row r="536" spans="1:19" x14ac:dyDescent="0.25">
      <c r="D536">
        <v>150</v>
      </c>
      <c r="F536" s="67">
        <v>0.88680555555555562</v>
      </c>
      <c r="H536" s="67">
        <v>0.88958333333333339</v>
      </c>
      <c r="I536" s="44" t="str">
        <f t="shared" si="111"/>
        <v/>
      </c>
      <c r="J536" s="45">
        <f t="shared" si="112"/>
        <v>6.9999999999998153</v>
      </c>
      <c r="K536" s="45">
        <f t="shared" si="113"/>
        <v>3.9999999999999858</v>
      </c>
      <c r="L536" s="45">
        <f t="shared" si="114"/>
        <v>23</v>
      </c>
      <c r="M536" s="54">
        <f t="shared" ca="1" si="115"/>
        <v>1530</v>
      </c>
      <c r="N536" s="45" t="str">
        <f t="shared" si="116"/>
        <v/>
      </c>
      <c r="O536" s="45">
        <f t="shared" si="117"/>
        <v>1137.49999999997</v>
      </c>
      <c r="P536" s="46">
        <f t="shared" si="118"/>
        <v>1135.2528660742473</v>
      </c>
      <c r="Q536" s="45">
        <f t="shared" si="119"/>
        <v>599.99999999999784</v>
      </c>
      <c r="R536" s="45">
        <f t="shared" si="120"/>
        <v>1737.4999999999677</v>
      </c>
      <c r="S536" s="46">
        <f t="shared" si="121"/>
        <v>1735.252866074245</v>
      </c>
    </row>
    <row r="537" spans="1:19" x14ac:dyDescent="0.25">
      <c r="D537">
        <v>175</v>
      </c>
      <c r="F537" s="67">
        <v>0.89166666666666661</v>
      </c>
      <c r="H537" s="67">
        <v>0.89444444444444438</v>
      </c>
      <c r="I537" s="44" t="str">
        <f t="shared" si="111"/>
        <v/>
      </c>
      <c r="J537" s="45">
        <f t="shared" si="112"/>
        <v>9.0000000000001279</v>
      </c>
      <c r="K537" s="45">
        <f t="shared" si="113"/>
        <v>3.9999999999999858</v>
      </c>
      <c r="L537" s="45">
        <f t="shared" si="114"/>
        <v>24</v>
      </c>
      <c r="M537" s="54">
        <f t="shared" ca="1" si="115"/>
        <v>1530</v>
      </c>
      <c r="N537" s="45" t="str">
        <f t="shared" si="116"/>
        <v/>
      </c>
      <c r="O537" s="45">
        <f t="shared" si="117"/>
        <v>1687.5000000000239</v>
      </c>
      <c r="P537" s="46">
        <f t="shared" si="118"/>
        <v>1684.9970391325949</v>
      </c>
      <c r="Q537" s="45">
        <f t="shared" si="119"/>
        <v>699.9999999999975</v>
      </c>
      <c r="R537" s="45">
        <f t="shared" si="120"/>
        <v>2387.5000000000214</v>
      </c>
      <c r="S537" s="46">
        <f t="shared" si="121"/>
        <v>2384.9970391325924</v>
      </c>
    </row>
    <row r="538" spans="1:19" x14ac:dyDescent="0.25">
      <c r="D538">
        <v>200</v>
      </c>
      <c r="F538" s="67">
        <v>0.89583333333333337</v>
      </c>
      <c r="H538" s="67">
        <v>0.90069444444444446</v>
      </c>
      <c r="I538" s="44">
        <f t="shared" si="111"/>
        <v>0.90416666666666667</v>
      </c>
      <c r="J538" s="45" t="str">
        <f t="shared" si="112"/>
        <v/>
      </c>
      <c r="K538" s="45">
        <f t="shared" si="113"/>
        <v>6.9999999999999751</v>
      </c>
      <c r="L538" s="45">
        <f t="shared" si="114"/>
        <v>25</v>
      </c>
      <c r="M538" s="54">
        <f t="shared" ca="1" si="115"/>
        <v>1530</v>
      </c>
      <c r="N538" s="45">
        <f t="shared" ca="1" si="116"/>
        <v>371.99999999999994</v>
      </c>
      <c r="O538" s="45">
        <f t="shared" si="117"/>
        <v>500</v>
      </c>
      <c r="P538" s="46">
        <f t="shared" si="118"/>
        <v>52.318172546220183</v>
      </c>
      <c r="Q538" s="45">
        <f t="shared" si="119"/>
        <v>1399.999999999995</v>
      </c>
      <c r="R538" s="45">
        <f t="shared" si="120"/>
        <v>1899.999999999995</v>
      </c>
      <c r="S538" s="46">
        <f t="shared" si="121"/>
        <v>1452.3181725462152</v>
      </c>
    </row>
    <row r="539" spans="1:19" x14ac:dyDescent="0.25">
      <c r="A539" s="77">
        <v>35143</v>
      </c>
      <c r="B539" s="71">
        <v>823</v>
      </c>
      <c r="D539">
        <v>0.01</v>
      </c>
      <c r="F539" s="67">
        <v>0.38472222222222219</v>
      </c>
      <c r="H539" s="67">
        <v>0.38680555555555557</v>
      </c>
      <c r="I539" s="44" t="str">
        <f t="shared" si="111"/>
        <v/>
      </c>
      <c r="J539" s="45">
        <f t="shared" si="112"/>
        <v>18.999999999999932</v>
      </c>
      <c r="K539" s="45">
        <f t="shared" si="113"/>
        <v>3.0000000000000693</v>
      </c>
      <c r="L539" s="45">
        <f t="shared" si="114"/>
        <v>1</v>
      </c>
      <c r="M539" s="54">
        <f t="shared" ca="1" si="115"/>
        <v>823</v>
      </c>
      <c r="N539" s="45" t="str">
        <f t="shared" si="116"/>
        <v/>
      </c>
      <c r="O539" s="45">
        <f t="shared" si="117"/>
        <v>19.094999999999931</v>
      </c>
      <c r="P539" s="46">
        <f t="shared" si="118"/>
        <v>7.1363618704784955</v>
      </c>
      <c r="Q539" s="45">
        <f t="shared" si="119"/>
        <v>3.0000000000000693E-2</v>
      </c>
      <c r="R539" s="45">
        <f t="shared" si="120"/>
        <v>19.124999999999932</v>
      </c>
      <c r="S539" s="46">
        <f t="shared" si="121"/>
        <v>7.1663618704784966</v>
      </c>
    </row>
    <row r="540" spans="1:19" x14ac:dyDescent="0.25">
      <c r="D540">
        <v>2</v>
      </c>
      <c r="F540" s="67">
        <v>0.3923611111111111</v>
      </c>
      <c r="H540" s="67">
        <v>0.39999999999999997</v>
      </c>
      <c r="I540" s="44" t="str">
        <f t="shared" si="111"/>
        <v/>
      </c>
      <c r="J540" s="45">
        <f t="shared" si="112"/>
        <v>55.000000000000128</v>
      </c>
      <c r="K540" s="45">
        <f t="shared" si="113"/>
        <v>10.999999999999961</v>
      </c>
      <c r="L540" s="45">
        <f t="shared" si="114"/>
        <v>2</v>
      </c>
      <c r="M540" s="54">
        <f t="shared" ca="1" si="115"/>
        <v>823</v>
      </c>
      <c r="N540" s="45" t="str">
        <f t="shared" si="116"/>
        <v/>
      </c>
      <c r="O540" s="45">
        <f t="shared" si="117"/>
        <v>605.00000000000136</v>
      </c>
      <c r="P540" s="46">
        <f t="shared" si="118"/>
        <v>429.95162111072466</v>
      </c>
      <c r="Q540" s="45">
        <f t="shared" si="119"/>
        <v>21.999999999999922</v>
      </c>
      <c r="R540" s="45">
        <f t="shared" si="120"/>
        <v>627.00000000000125</v>
      </c>
      <c r="S540" s="46">
        <f t="shared" si="121"/>
        <v>451.9516211107246</v>
      </c>
    </row>
    <row r="541" spans="1:19" x14ac:dyDescent="0.25">
      <c r="D541">
        <v>20</v>
      </c>
      <c r="F541" s="67">
        <v>0.40486111111111112</v>
      </c>
      <c r="H541" s="67">
        <v>0.4381944444444445</v>
      </c>
      <c r="I541" s="44">
        <f t="shared" si="111"/>
        <v>0.44166666666666671</v>
      </c>
      <c r="J541" s="45" t="str">
        <f t="shared" si="112"/>
        <v/>
      </c>
      <c r="K541" s="45">
        <f t="shared" si="113"/>
        <v>48.000000000000071</v>
      </c>
      <c r="L541" s="45">
        <f t="shared" si="114"/>
        <v>3</v>
      </c>
      <c r="M541" s="54">
        <f t="shared" ca="1" si="115"/>
        <v>823</v>
      </c>
      <c r="N541" s="45">
        <f t="shared" ca="1" si="116"/>
        <v>133.00000000000009</v>
      </c>
      <c r="O541" s="45">
        <f t="shared" si="117"/>
        <v>50</v>
      </c>
      <c r="P541" s="46">
        <f t="shared" si="118"/>
        <v>5.9484036251947776</v>
      </c>
      <c r="Q541" s="45">
        <f t="shared" si="119"/>
        <v>960.00000000000136</v>
      </c>
      <c r="R541" s="45">
        <f t="shared" si="120"/>
        <v>1010.0000000000014</v>
      </c>
      <c r="S541" s="46">
        <f t="shared" si="121"/>
        <v>965.94840362519619</v>
      </c>
    </row>
    <row r="542" spans="1:19" x14ac:dyDescent="0.25">
      <c r="A542" s="77">
        <v>35144</v>
      </c>
      <c r="B542" s="71">
        <v>852</v>
      </c>
      <c r="D542">
        <v>0.01</v>
      </c>
      <c r="F542" s="67">
        <v>0.40833333333333338</v>
      </c>
      <c r="H542" s="67">
        <v>0.41180555555555554</v>
      </c>
      <c r="I542" s="44" t="str">
        <f t="shared" si="111"/>
        <v/>
      </c>
      <c r="J542" s="45">
        <f t="shared" si="112"/>
        <v>42.000000000000092</v>
      </c>
      <c r="K542" s="45">
        <f t="shared" si="113"/>
        <v>4.9999999999999023</v>
      </c>
      <c r="L542" s="45">
        <f t="shared" si="114"/>
        <v>1</v>
      </c>
      <c r="M542" s="54">
        <f t="shared" ca="1" si="115"/>
        <v>852</v>
      </c>
      <c r="N542" s="45" t="str">
        <f t="shared" si="116"/>
        <v/>
      </c>
      <c r="O542" s="45">
        <f t="shared" si="117"/>
        <v>2.3100000000000049</v>
      </c>
      <c r="P542" s="46">
        <f t="shared" si="118"/>
        <v>1.6416973062725779</v>
      </c>
      <c r="Q542" s="45">
        <f t="shared" si="119"/>
        <v>4.9999999999999024E-2</v>
      </c>
      <c r="R542" s="45">
        <f t="shared" si="120"/>
        <v>2.3600000000000039</v>
      </c>
      <c r="S542" s="46">
        <f t="shared" si="121"/>
        <v>1.6916973062725769</v>
      </c>
    </row>
    <row r="543" spans="1:19" x14ac:dyDescent="0.25">
      <c r="D543">
        <v>0.1</v>
      </c>
      <c r="F543" s="67">
        <v>0.4152777777777778</v>
      </c>
      <c r="H543" s="67">
        <v>0.44097222222222227</v>
      </c>
      <c r="I543" s="44" t="str">
        <f t="shared" si="111"/>
        <v/>
      </c>
      <c r="J543" s="45">
        <f t="shared" si="112"/>
        <v>9.9999999999999645</v>
      </c>
      <c r="K543" s="45">
        <f t="shared" si="113"/>
        <v>37.000000000000028</v>
      </c>
      <c r="L543" s="45">
        <f t="shared" si="114"/>
        <v>2</v>
      </c>
      <c r="M543" s="54">
        <f t="shared" ca="1" si="115"/>
        <v>852</v>
      </c>
      <c r="N543" s="45" t="str">
        <f t="shared" si="116"/>
        <v/>
      </c>
      <c r="O543" s="45">
        <f t="shared" si="117"/>
        <v>150.49999999999946</v>
      </c>
      <c r="P543" s="46">
        <f t="shared" si="118"/>
        <v>52.421445557051044</v>
      </c>
      <c r="Q543" s="45">
        <f t="shared" si="119"/>
        <v>3.7000000000000028</v>
      </c>
      <c r="R543" s="45">
        <f t="shared" si="120"/>
        <v>154.19999999999948</v>
      </c>
      <c r="S543" s="46">
        <f t="shared" si="121"/>
        <v>56.121445557051047</v>
      </c>
    </row>
    <row r="544" spans="1:19" x14ac:dyDescent="0.25">
      <c r="D544">
        <v>30</v>
      </c>
      <c r="F544" s="67">
        <v>0.4458333333333333</v>
      </c>
      <c r="H544" s="67">
        <v>0.44791666666666669</v>
      </c>
      <c r="I544" s="44" t="str">
        <f t="shared" si="111"/>
        <v/>
      </c>
      <c r="J544" s="45">
        <f t="shared" si="112"/>
        <v>27.999999999999979</v>
      </c>
      <c r="K544" s="45">
        <f t="shared" si="113"/>
        <v>3.0000000000000693</v>
      </c>
      <c r="L544" s="45">
        <f t="shared" si="114"/>
        <v>3</v>
      </c>
      <c r="M544" s="54">
        <f t="shared" ca="1" si="115"/>
        <v>852</v>
      </c>
      <c r="N544" s="45" t="str">
        <f t="shared" si="116"/>
        <v/>
      </c>
      <c r="O544" s="45">
        <f t="shared" si="117"/>
        <v>421.39999999999969</v>
      </c>
      <c r="P544" s="46">
        <f t="shared" si="118"/>
        <v>146.78004755974334</v>
      </c>
      <c r="Q544" s="45">
        <f t="shared" si="119"/>
        <v>90.000000000002075</v>
      </c>
      <c r="R544" s="45">
        <f t="shared" si="120"/>
        <v>511.4000000000018</v>
      </c>
      <c r="S544" s="46">
        <f t="shared" si="121"/>
        <v>236.78004755974541</v>
      </c>
    </row>
    <row r="545" spans="1:19" x14ac:dyDescent="0.25">
      <c r="D545">
        <v>0.1</v>
      </c>
      <c r="F545" s="67">
        <v>0.45555555555555555</v>
      </c>
      <c r="H545" s="67">
        <v>0.46736111111111112</v>
      </c>
      <c r="I545" s="44" t="str">
        <f t="shared" si="111"/>
        <v/>
      </c>
      <c r="J545" s="45">
        <f t="shared" si="112"/>
        <v>71.000000000000071</v>
      </c>
      <c r="K545" s="45">
        <f t="shared" si="113"/>
        <v>17.000000000000021</v>
      </c>
      <c r="L545" s="45">
        <f t="shared" si="114"/>
        <v>4</v>
      </c>
      <c r="M545" s="54">
        <f t="shared" ca="1" si="115"/>
        <v>852</v>
      </c>
      <c r="N545" s="45" t="str">
        <f t="shared" si="116"/>
        <v/>
      </c>
      <c r="O545" s="45">
        <f t="shared" si="117"/>
        <v>6748.5500000000065</v>
      </c>
      <c r="P545" s="46">
        <f t="shared" si="118"/>
        <v>1785.9093834732371</v>
      </c>
      <c r="Q545" s="45">
        <f t="shared" si="119"/>
        <v>1.7000000000000022</v>
      </c>
      <c r="R545" s="45">
        <f t="shared" si="120"/>
        <v>6750.2500000000064</v>
      </c>
      <c r="S545" s="46">
        <f t="shared" si="121"/>
        <v>1787.6093834732371</v>
      </c>
    </row>
    <row r="546" spans="1:19" x14ac:dyDescent="0.25">
      <c r="D546">
        <v>190</v>
      </c>
      <c r="F546" s="67">
        <v>0.47500000000000003</v>
      </c>
      <c r="H546" s="67">
        <v>0.51666666666666672</v>
      </c>
      <c r="I546" s="44">
        <f t="shared" si="111"/>
        <v>0.52013888888888893</v>
      </c>
      <c r="J546" s="45" t="str">
        <f t="shared" si="112"/>
        <v/>
      </c>
      <c r="K546" s="45">
        <f t="shared" si="113"/>
        <v>60.000000000000028</v>
      </c>
      <c r="L546" s="45">
        <f t="shared" si="114"/>
        <v>5</v>
      </c>
      <c r="M546" s="54">
        <f t="shared" ca="1" si="115"/>
        <v>852</v>
      </c>
      <c r="N546" s="45">
        <f t="shared" ca="1" si="116"/>
        <v>217.00000000000003</v>
      </c>
      <c r="O546" s="45">
        <f t="shared" si="117"/>
        <v>475</v>
      </c>
      <c r="P546" s="46">
        <f t="shared" si="118"/>
        <v>49.836002378478838</v>
      </c>
      <c r="Q546" s="45">
        <f t="shared" si="119"/>
        <v>11400.000000000005</v>
      </c>
      <c r="R546" s="45">
        <f t="shared" si="120"/>
        <v>11875.000000000005</v>
      </c>
      <c r="S546" s="46">
        <f t="shared" si="121"/>
        <v>11449.836002378484</v>
      </c>
    </row>
    <row r="547" spans="1:19" x14ac:dyDescent="0.25">
      <c r="A547" s="77">
        <v>35145</v>
      </c>
      <c r="B547" s="71">
        <v>819</v>
      </c>
      <c r="D547">
        <v>0.01</v>
      </c>
      <c r="F547" s="67">
        <v>0.40208333333333335</v>
      </c>
      <c r="H547" s="67">
        <v>0.40486111111111112</v>
      </c>
      <c r="I547" s="44" t="str">
        <f t="shared" si="111"/>
        <v/>
      </c>
      <c r="J547" s="45">
        <f t="shared" si="112"/>
        <v>24.999999999999993</v>
      </c>
      <c r="K547" s="45">
        <f t="shared" si="113"/>
        <v>3.9999999999999858</v>
      </c>
      <c r="L547" s="45">
        <f t="shared" si="114"/>
        <v>1</v>
      </c>
      <c r="M547" s="54">
        <f t="shared" ca="1" si="115"/>
        <v>819</v>
      </c>
      <c r="N547" s="45" t="str">
        <f t="shared" si="116"/>
        <v/>
      </c>
      <c r="O547" s="45">
        <f t="shared" si="117"/>
        <v>1250.1249999999998</v>
      </c>
      <c r="P547" s="46">
        <f t="shared" si="118"/>
        <v>271.40985413745358</v>
      </c>
      <c r="Q547" s="45">
        <f t="shared" si="119"/>
        <v>3.9999999999999862E-2</v>
      </c>
      <c r="R547" s="45">
        <f t="shared" si="120"/>
        <v>1250.1649999999997</v>
      </c>
      <c r="S547" s="46">
        <f t="shared" si="121"/>
        <v>271.4498541374536</v>
      </c>
    </row>
    <row r="548" spans="1:19" x14ac:dyDescent="0.25">
      <c r="D548">
        <v>100</v>
      </c>
      <c r="F548" s="67">
        <v>0.41944444444444445</v>
      </c>
      <c r="H548" s="67">
        <v>0.42222222222222222</v>
      </c>
      <c r="I548" s="44" t="str">
        <f t="shared" si="111"/>
        <v/>
      </c>
      <c r="J548" s="45">
        <f t="shared" si="112"/>
        <v>125.99999999999996</v>
      </c>
      <c r="K548" s="45">
        <f t="shared" si="113"/>
        <v>3.9999999999999858</v>
      </c>
      <c r="L548" s="45">
        <f t="shared" si="114"/>
        <v>2</v>
      </c>
      <c r="M548" s="54">
        <f t="shared" ca="1" si="115"/>
        <v>819</v>
      </c>
      <c r="N548" s="45" t="str">
        <f t="shared" si="116"/>
        <v/>
      </c>
      <c r="O548" s="45">
        <f t="shared" si="117"/>
        <v>18269.999999999993</v>
      </c>
      <c r="P548" s="46">
        <f t="shared" si="118"/>
        <v>17667.572523885447</v>
      </c>
      <c r="Q548" s="45">
        <f t="shared" si="119"/>
        <v>399.99999999999858</v>
      </c>
      <c r="R548" s="45">
        <f t="shared" si="120"/>
        <v>18669.999999999993</v>
      </c>
      <c r="S548" s="46">
        <f t="shared" si="121"/>
        <v>18067.572523885447</v>
      </c>
    </row>
    <row r="549" spans="1:19" x14ac:dyDescent="0.25">
      <c r="D549">
        <v>190</v>
      </c>
      <c r="F549" s="67">
        <v>0.42638888888888887</v>
      </c>
      <c r="H549" s="67">
        <v>0.50972222222222219</v>
      </c>
      <c r="I549" s="44">
        <f t="shared" si="111"/>
        <v>0.5131944444444444</v>
      </c>
      <c r="J549" s="45" t="str">
        <f t="shared" si="112"/>
        <v/>
      </c>
      <c r="K549" s="45">
        <f t="shared" si="113"/>
        <v>119.99999999999997</v>
      </c>
      <c r="L549" s="45">
        <f t="shared" si="114"/>
        <v>3</v>
      </c>
      <c r="M549" s="54">
        <f t="shared" ca="1" si="115"/>
        <v>819</v>
      </c>
      <c r="N549" s="45">
        <f t="shared" ca="1" si="116"/>
        <v>239.99999999999994</v>
      </c>
      <c r="O549" s="45">
        <f t="shared" si="117"/>
        <v>475</v>
      </c>
      <c r="P549" s="46">
        <f t="shared" si="118"/>
        <v>49.836002378478838</v>
      </c>
      <c r="Q549" s="45">
        <f t="shared" si="119"/>
        <v>22799.999999999996</v>
      </c>
      <c r="R549" s="45">
        <f t="shared" si="120"/>
        <v>23274.999999999996</v>
      </c>
      <c r="S549" s="46">
        <f t="shared" si="121"/>
        <v>22849.836002378473</v>
      </c>
    </row>
    <row r="550" spans="1:19" x14ac:dyDescent="0.25">
      <c r="A550" s="77">
        <v>35146</v>
      </c>
      <c r="B550" s="71">
        <v>933</v>
      </c>
      <c r="D550">
        <v>0.01</v>
      </c>
      <c r="F550" s="67">
        <v>0.43541666666666662</v>
      </c>
      <c r="H550" s="67">
        <v>0.4381944444444445</v>
      </c>
      <c r="I550" s="44" t="str">
        <f t="shared" ref="I550:I580" si="122">IF(OR(A551&lt;&gt;"",D551=""),H550+TIME(0,5,0),"")</f>
        <v/>
      </c>
      <c r="J550" s="45">
        <f t="shared" ref="J550:J580" si="123">IF(AND(OR(AND(A550&lt;&gt;"",A551=""),AND(A550="",A551="")),D551&lt;&gt;""),(H551-H550)*1440,"")</f>
        <v>10.999999999999881</v>
      </c>
      <c r="K550" s="45">
        <f t="shared" ref="K550:K580" si="124">(H550-F550)*1440</f>
        <v>4.0000000000001457</v>
      </c>
      <c r="L550" s="45">
        <f t="shared" ref="L550:L580" si="125">IF(A550&lt;&gt;"",1,L549+1)</f>
        <v>1</v>
      </c>
      <c r="M550" s="54">
        <f t="shared" ref="M550:M580" ca="1" si="126">OFFSET(B550,-L550+1,0)</f>
        <v>933</v>
      </c>
      <c r="N550" s="45" t="str">
        <f t="shared" ref="N550:N580" si="127">IF(I550&lt;&gt;"",(I550-VALUE(CONCATENATE(LEFT(M550,LEN(M550)-2),":",RIGHT(M550,2))))*1440,"")</f>
        <v/>
      </c>
      <c r="O550" s="45">
        <f t="shared" ref="O550:O580" si="128">IF(J550&lt;&gt;"",(D550+D551)*J550/2,D550*5/2)</f>
        <v>0.12099999999999868</v>
      </c>
      <c r="P550" s="46">
        <f t="shared" ref="P550:P580" si="129">IF(J550&lt;&gt;"",(D551-D550)*J550/LN((D551+0.000001)/(D550+0.000001)),-5*(D550-0.000001)/(LN(1/D550)-13.8155))</f>
        <v>0.12067695935248043</v>
      </c>
      <c r="Q550" s="45">
        <f t="shared" ref="Q550:Q580" si="130">(D550*K550)</f>
        <v>4.0000000000001458E-2</v>
      </c>
      <c r="R550" s="45">
        <f t="shared" ref="R550:R580" si="131">O550+Q550</f>
        <v>0.16100000000000014</v>
      </c>
      <c r="S550" s="46">
        <f t="shared" ref="S550:S580" si="132">P550+Q550</f>
        <v>0.16067695935248189</v>
      </c>
    </row>
    <row r="551" spans="1:19" x14ac:dyDescent="0.25">
      <c r="D551">
        <v>1.2E-2</v>
      </c>
      <c r="F551" s="67">
        <v>0.44444444444444442</v>
      </c>
      <c r="H551" s="67">
        <v>0.4458333333333333</v>
      </c>
      <c r="I551" s="44" t="str">
        <f t="shared" si="122"/>
        <v/>
      </c>
      <c r="J551" s="45">
        <f t="shared" si="123"/>
        <v>25.999999999999986</v>
      </c>
      <c r="K551" s="45">
        <f t="shared" si="124"/>
        <v>1.9999999999999929</v>
      </c>
      <c r="L551" s="45">
        <f t="shared" si="125"/>
        <v>2</v>
      </c>
      <c r="M551" s="54">
        <f t="shared" ca="1" si="126"/>
        <v>933</v>
      </c>
      <c r="N551" s="45" t="str">
        <f t="shared" si="127"/>
        <v/>
      </c>
      <c r="O551" s="45">
        <f t="shared" si="128"/>
        <v>0.28599999999999981</v>
      </c>
      <c r="P551" s="46">
        <f t="shared" si="129"/>
        <v>0.28523644937859283</v>
      </c>
      <c r="Q551" s="45">
        <f t="shared" si="130"/>
        <v>2.3999999999999914E-2</v>
      </c>
      <c r="R551" s="45">
        <f t="shared" si="131"/>
        <v>0.30999999999999972</v>
      </c>
      <c r="S551" s="46">
        <f t="shared" si="132"/>
        <v>0.30923644937859274</v>
      </c>
    </row>
    <row r="552" spans="1:19" x14ac:dyDescent="0.25">
      <c r="D552">
        <v>0.01</v>
      </c>
      <c r="F552" s="67">
        <v>0.4597222222222222</v>
      </c>
      <c r="H552" s="67">
        <v>0.46388888888888885</v>
      </c>
      <c r="I552" s="44" t="str">
        <f t="shared" si="122"/>
        <v/>
      </c>
      <c r="J552" s="45">
        <f t="shared" si="123"/>
        <v>9.000000000000048</v>
      </c>
      <c r="K552" s="45">
        <f t="shared" si="124"/>
        <v>5.9999999999999787</v>
      </c>
      <c r="L552" s="45">
        <f t="shared" si="125"/>
        <v>3</v>
      </c>
      <c r="M552" s="54">
        <f t="shared" ca="1" si="126"/>
        <v>933</v>
      </c>
      <c r="N552" s="45" t="str">
        <f t="shared" si="127"/>
        <v/>
      </c>
      <c r="O552" s="45">
        <f t="shared" si="128"/>
        <v>0.10800000000000058</v>
      </c>
      <c r="P552" s="46">
        <f t="shared" si="129"/>
        <v>0.10700156805557703</v>
      </c>
      <c r="Q552" s="45">
        <f t="shared" si="130"/>
        <v>5.999999999999979E-2</v>
      </c>
      <c r="R552" s="45">
        <f t="shared" si="131"/>
        <v>0.16800000000000037</v>
      </c>
      <c r="S552" s="46">
        <f t="shared" si="132"/>
        <v>0.16700156805557681</v>
      </c>
    </row>
    <row r="553" spans="1:19" x14ac:dyDescent="0.25">
      <c r="D553">
        <v>1.4E-2</v>
      </c>
      <c r="F553" s="67">
        <v>0.46666666666666662</v>
      </c>
      <c r="H553" s="67">
        <v>0.47013888888888888</v>
      </c>
      <c r="I553" s="44">
        <f t="shared" si="122"/>
        <v>0.47361111111111109</v>
      </c>
      <c r="J553" s="45" t="str">
        <f t="shared" si="123"/>
        <v/>
      </c>
      <c r="K553" s="45">
        <f t="shared" si="124"/>
        <v>5.0000000000000622</v>
      </c>
      <c r="L553" s="45">
        <f t="shared" si="125"/>
        <v>4</v>
      </c>
      <c r="M553" s="54">
        <f t="shared" ca="1" si="126"/>
        <v>933</v>
      </c>
      <c r="N553" s="45">
        <f t="shared" ca="1" si="127"/>
        <v>108.99999999999993</v>
      </c>
      <c r="O553" s="45">
        <f t="shared" si="128"/>
        <v>3.5000000000000003E-2</v>
      </c>
      <c r="P553" s="46">
        <f t="shared" si="129"/>
        <v>7.3317745176624972E-3</v>
      </c>
      <c r="Q553" s="45">
        <f t="shared" si="130"/>
        <v>7.0000000000000867E-2</v>
      </c>
      <c r="R553" s="45">
        <f t="shared" si="131"/>
        <v>0.10500000000000087</v>
      </c>
      <c r="S553" s="46">
        <f t="shared" si="132"/>
        <v>7.7331774517663363E-2</v>
      </c>
    </row>
    <row r="554" spans="1:19" x14ac:dyDescent="0.25">
      <c r="A554" s="77">
        <v>35150</v>
      </c>
      <c r="B554" s="71">
        <v>908</v>
      </c>
      <c r="D554">
        <v>0.01</v>
      </c>
      <c r="F554" s="67">
        <v>0.4236111111111111</v>
      </c>
      <c r="H554" s="67">
        <v>0.42777777777777781</v>
      </c>
      <c r="I554" s="44" t="str">
        <f t="shared" si="122"/>
        <v/>
      </c>
      <c r="J554" s="45">
        <f t="shared" si="123"/>
        <v>108.99999999999993</v>
      </c>
      <c r="K554" s="45">
        <f t="shared" si="124"/>
        <v>6.0000000000000586</v>
      </c>
      <c r="L554" s="45">
        <f t="shared" si="125"/>
        <v>1</v>
      </c>
      <c r="M554" s="54">
        <f t="shared" ca="1" si="126"/>
        <v>908</v>
      </c>
      <c r="N554" s="45" t="str">
        <f t="shared" si="127"/>
        <v/>
      </c>
      <c r="O554" s="45">
        <f t="shared" si="128"/>
        <v>5.9949999999999966</v>
      </c>
      <c r="P554" s="46">
        <f t="shared" si="129"/>
        <v>4.2605953900883451</v>
      </c>
      <c r="Q554" s="45">
        <f t="shared" si="130"/>
        <v>6.0000000000000588E-2</v>
      </c>
      <c r="R554" s="45">
        <f t="shared" si="131"/>
        <v>6.0549999999999971</v>
      </c>
      <c r="S554" s="46">
        <f t="shared" si="132"/>
        <v>4.3205953900883456</v>
      </c>
    </row>
    <row r="555" spans="1:19" x14ac:dyDescent="0.25">
      <c r="D555">
        <v>0.1</v>
      </c>
      <c r="F555" s="67">
        <v>0.43333333333333335</v>
      </c>
      <c r="H555" s="67">
        <v>0.50347222222222221</v>
      </c>
      <c r="I555" s="44">
        <f t="shared" si="122"/>
        <v>0.50694444444444442</v>
      </c>
      <c r="J555" s="45" t="str">
        <f t="shared" si="123"/>
        <v/>
      </c>
      <c r="K555" s="45">
        <f t="shared" si="124"/>
        <v>100.99999999999996</v>
      </c>
      <c r="L555" s="45">
        <f t="shared" si="125"/>
        <v>2</v>
      </c>
      <c r="M555" s="54">
        <f t="shared" ca="1" si="126"/>
        <v>908</v>
      </c>
      <c r="N555" s="45">
        <f t="shared" ca="1" si="127"/>
        <v>182</v>
      </c>
      <c r="O555" s="45">
        <f t="shared" si="128"/>
        <v>0.25</v>
      </c>
      <c r="P555" s="46">
        <f t="shared" si="129"/>
        <v>4.342905372259271E-2</v>
      </c>
      <c r="Q555" s="45">
        <f t="shared" si="130"/>
        <v>10.099999999999996</v>
      </c>
      <c r="R555" s="45">
        <f t="shared" si="131"/>
        <v>10.349999999999996</v>
      </c>
      <c r="S555" s="46">
        <f t="shared" si="132"/>
        <v>10.143429053722588</v>
      </c>
    </row>
    <row r="556" spans="1:19" x14ac:dyDescent="0.25">
      <c r="A556" s="77">
        <v>35150</v>
      </c>
      <c r="B556" s="71">
        <v>1229</v>
      </c>
      <c r="D556">
        <v>0.01</v>
      </c>
      <c r="F556" s="67">
        <v>0.55833333333333335</v>
      </c>
      <c r="H556" s="67">
        <v>0.56041666666666667</v>
      </c>
      <c r="I556" s="44" t="str">
        <f t="shared" si="122"/>
        <v/>
      </c>
      <c r="J556" s="45">
        <f t="shared" si="123"/>
        <v>5.9999999999999787</v>
      </c>
      <c r="K556" s="45">
        <f t="shared" si="124"/>
        <v>2.9999999999999893</v>
      </c>
      <c r="L556" s="45">
        <f t="shared" si="125"/>
        <v>1</v>
      </c>
      <c r="M556" s="54">
        <f t="shared" ca="1" si="126"/>
        <v>1229</v>
      </c>
      <c r="N556" s="45" t="str">
        <f t="shared" si="127"/>
        <v/>
      </c>
      <c r="O556" s="45">
        <f t="shared" si="128"/>
        <v>7.1999999999999745E-2</v>
      </c>
      <c r="P556" s="46">
        <f t="shared" si="129"/>
        <v>7.133437870371738E-2</v>
      </c>
      <c r="Q556" s="45">
        <f t="shared" si="130"/>
        <v>2.9999999999999895E-2</v>
      </c>
      <c r="R556" s="45">
        <f t="shared" si="131"/>
        <v>0.10199999999999965</v>
      </c>
      <c r="S556" s="46">
        <f t="shared" si="132"/>
        <v>0.10133437870371728</v>
      </c>
    </row>
    <row r="557" spans="1:19" x14ac:dyDescent="0.25">
      <c r="D557">
        <v>1.4E-2</v>
      </c>
      <c r="F557" s="67">
        <v>0.5625</v>
      </c>
      <c r="H557" s="67">
        <v>0.56458333333333333</v>
      </c>
      <c r="I557" s="44" t="str">
        <f t="shared" si="122"/>
        <v/>
      </c>
      <c r="J557" s="45">
        <f t="shared" si="123"/>
        <v>15.000000000000107</v>
      </c>
      <c r="K557" s="45">
        <f t="shared" si="124"/>
        <v>2.9999999999999893</v>
      </c>
      <c r="L557" s="45">
        <f t="shared" si="125"/>
        <v>2</v>
      </c>
      <c r="M557" s="54">
        <f t="shared" ca="1" si="126"/>
        <v>1229</v>
      </c>
      <c r="N557" s="45" t="str">
        <f t="shared" si="127"/>
        <v/>
      </c>
      <c r="O557" s="45">
        <f t="shared" si="128"/>
        <v>0.18000000000000127</v>
      </c>
      <c r="P557" s="46">
        <f t="shared" si="129"/>
        <v>0.17833594675929534</v>
      </c>
      <c r="Q557" s="45">
        <f t="shared" si="130"/>
        <v>4.199999999999985E-2</v>
      </c>
      <c r="R557" s="45">
        <f t="shared" si="131"/>
        <v>0.22200000000000111</v>
      </c>
      <c r="S557" s="46">
        <f t="shared" si="132"/>
        <v>0.22033594675929519</v>
      </c>
    </row>
    <row r="558" spans="1:19" x14ac:dyDescent="0.25">
      <c r="D558">
        <v>0.01</v>
      </c>
      <c r="F558" s="67">
        <v>0.57291666666666663</v>
      </c>
      <c r="H558" s="67">
        <v>0.57500000000000007</v>
      </c>
      <c r="I558" s="44" t="str">
        <f t="shared" si="122"/>
        <v/>
      </c>
      <c r="J558" s="45">
        <f t="shared" si="123"/>
        <v>5.9999999999999787</v>
      </c>
      <c r="K558" s="45">
        <f t="shared" si="124"/>
        <v>3.0000000000001492</v>
      </c>
      <c r="L558" s="45">
        <f t="shared" si="125"/>
        <v>3</v>
      </c>
      <c r="M558" s="54">
        <f t="shared" ca="1" si="126"/>
        <v>1229</v>
      </c>
      <c r="N558" s="45" t="str">
        <f t="shared" si="127"/>
        <v/>
      </c>
      <c r="O558" s="45">
        <f t="shared" si="128"/>
        <v>7.7999999999999736E-2</v>
      </c>
      <c r="P558" s="46">
        <f t="shared" si="129"/>
        <v>7.660126448772446E-2</v>
      </c>
      <c r="Q558" s="45">
        <f t="shared" si="130"/>
        <v>3.0000000000001494E-2</v>
      </c>
      <c r="R558" s="45">
        <f t="shared" si="131"/>
        <v>0.10800000000000123</v>
      </c>
      <c r="S558" s="46">
        <f t="shared" si="132"/>
        <v>0.10660126448772596</v>
      </c>
    </row>
    <row r="559" spans="1:19" x14ac:dyDescent="0.25">
      <c r="D559">
        <v>1.6E-2</v>
      </c>
      <c r="F559" s="67">
        <v>0.57708333333333328</v>
      </c>
      <c r="H559" s="67">
        <v>0.57916666666666672</v>
      </c>
      <c r="I559" s="44" t="str">
        <f t="shared" si="122"/>
        <v/>
      </c>
      <c r="J559" s="45">
        <f t="shared" si="123"/>
        <v>7.9999999999999716</v>
      </c>
      <c r="K559" s="45">
        <f t="shared" si="124"/>
        <v>3.0000000000001492</v>
      </c>
      <c r="L559" s="45">
        <f t="shared" si="125"/>
        <v>4</v>
      </c>
      <c r="M559" s="54">
        <f t="shared" ca="1" si="126"/>
        <v>1229</v>
      </c>
      <c r="N559" s="45" t="str">
        <f t="shared" si="127"/>
        <v/>
      </c>
      <c r="O559" s="45">
        <f t="shared" si="128"/>
        <v>9.1999999999999665E-2</v>
      </c>
      <c r="P559" s="46">
        <f t="shared" si="129"/>
        <v>8.7103985810878692E-2</v>
      </c>
      <c r="Q559" s="45">
        <f t="shared" si="130"/>
        <v>4.8000000000002388E-2</v>
      </c>
      <c r="R559" s="45">
        <f t="shared" si="131"/>
        <v>0.14000000000000207</v>
      </c>
      <c r="S559" s="46">
        <f t="shared" si="132"/>
        <v>0.13510398581088107</v>
      </c>
    </row>
    <row r="560" spans="1:19" x14ac:dyDescent="0.25">
      <c r="D560">
        <v>7.0000000000000001E-3</v>
      </c>
      <c r="F560" s="67">
        <v>0.58263888888888882</v>
      </c>
      <c r="H560" s="67">
        <v>0.58472222222222225</v>
      </c>
      <c r="I560" s="44" t="str">
        <f t="shared" si="122"/>
        <v/>
      </c>
      <c r="J560" s="45">
        <f t="shared" si="123"/>
        <v>35.999999999999872</v>
      </c>
      <c r="K560" s="45">
        <f t="shared" si="124"/>
        <v>3.0000000000001492</v>
      </c>
      <c r="L560" s="45">
        <f t="shared" si="125"/>
        <v>5</v>
      </c>
      <c r="M560" s="54">
        <f t="shared" ca="1" si="126"/>
        <v>1229</v>
      </c>
      <c r="N560" s="45" t="str">
        <f t="shared" si="127"/>
        <v/>
      </c>
      <c r="O560" s="45">
        <f t="shared" si="128"/>
        <v>0.25199999999999911</v>
      </c>
      <c r="P560" s="46" t="e">
        <f t="shared" si="129"/>
        <v>#DIV/0!</v>
      </c>
      <c r="Q560" s="45">
        <f t="shared" si="130"/>
        <v>2.1000000000001046E-2</v>
      </c>
      <c r="R560" s="45">
        <f t="shared" si="131"/>
        <v>0.27300000000000013</v>
      </c>
      <c r="S560" s="46" t="e">
        <f t="shared" si="132"/>
        <v>#DIV/0!</v>
      </c>
    </row>
    <row r="561" spans="1:19" x14ac:dyDescent="0.25">
      <c r="D561">
        <v>7.0000000000000001E-3</v>
      </c>
      <c r="F561" s="67">
        <v>0.60763888888888895</v>
      </c>
      <c r="H561" s="67">
        <v>0.60972222222222217</v>
      </c>
      <c r="I561" s="44" t="str">
        <f t="shared" si="122"/>
        <v/>
      </c>
      <c r="J561" s="45">
        <f t="shared" si="123"/>
        <v>5.9999999999999787</v>
      </c>
      <c r="K561" s="45">
        <f t="shared" si="124"/>
        <v>2.9999999999998295</v>
      </c>
      <c r="L561" s="45">
        <f t="shared" si="125"/>
        <v>6</v>
      </c>
      <c r="M561" s="54">
        <f t="shared" ca="1" si="126"/>
        <v>1229</v>
      </c>
      <c r="N561" s="45" t="str">
        <f t="shared" si="127"/>
        <v/>
      </c>
      <c r="O561" s="45">
        <f t="shared" si="128"/>
        <v>6.2999999999999778E-2</v>
      </c>
      <c r="P561" s="46">
        <f t="shared" si="129"/>
        <v>6.059943579872358E-2</v>
      </c>
      <c r="Q561" s="45">
        <f t="shared" si="130"/>
        <v>2.0999999999998808E-2</v>
      </c>
      <c r="R561" s="45">
        <f t="shared" si="131"/>
        <v>8.399999999999859E-2</v>
      </c>
      <c r="S561" s="46">
        <f t="shared" si="132"/>
        <v>8.1599435798722392E-2</v>
      </c>
    </row>
    <row r="562" spans="1:19" x14ac:dyDescent="0.25">
      <c r="D562">
        <v>1.4E-2</v>
      </c>
      <c r="F562" s="67">
        <v>0.61249999999999993</v>
      </c>
      <c r="H562" s="67">
        <v>0.61388888888888882</v>
      </c>
      <c r="I562" s="44" t="str">
        <f t="shared" si="122"/>
        <v/>
      </c>
      <c r="J562" s="45">
        <f t="shared" si="123"/>
        <v>18.000000000000096</v>
      </c>
      <c r="K562" s="45">
        <f t="shared" si="124"/>
        <v>1.9999999999999929</v>
      </c>
      <c r="L562" s="45">
        <f t="shared" si="125"/>
        <v>7</v>
      </c>
      <c r="M562" s="54">
        <f t="shared" ca="1" si="126"/>
        <v>1229</v>
      </c>
      <c r="N562" s="45" t="str">
        <f t="shared" si="127"/>
        <v/>
      </c>
      <c r="O562" s="45">
        <f t="shared" si="128"/>
        <v>0.21600000000000116</v>
      </c>
      <c r="P562" s="46">
        <f t="shared" si="129"/>
        <v>0.21400313611115401</v>
      </c>
      <c r="Q562" s="45">
        <f t="shared" si="130"/>
        <v>2.79999999999999E-2</v>
      </c>
      <c r="R562" s="45">
        <f t="shared" si="131"/>
        <v>0.24400000000000105</v>
      </c>
      <c r="S562" s="46">
        <f t="shared" si="132"/>
        <v>0.24200313611115393</v>
      </c>
    </row>
    <row r="563" spans="1:19" x14ac:dyDescent="0.25">
      <c r="D563">
        <v>0.01</v>
      </c>
      <c r="F563" s="67">
        <v>0.62430555555555556</v>
      </c>
      <c r="H563" s="67">
        <v>0.62638888888888888</v>
      </c>
      <c r="I563" s="44" t="str">
        <f t="shared" si="122"/>
        <v/>
      </c>
      <c r="J563" s="45">
        <f t="shared" si="123"/>
        <v>4.9999999999999822</v>
      </c>
      <c r="K563" s="45">
        <f t="shared" si="124"/>
        <v>2.9999999999999893</v>
      </c>
      <c r="L563" s="45">
        <f t="shared" si="125"/>
        <v>8</v>
      </c>
      <c r="M563" s="54">
        <f t="shared" ca="1" si="126"/>
        <v>1229</v>
      </c>
      <c r="N563" s="45" t="str">
        <f t="shared" si="127"/>
        <v/>
      </c>
      <c r="O563" s="45">
        <f t="shared" si="128"/>
        <v>7.2499999999999731E-2</v>
      </c>
      <c r="P563" s="46">
        <f t="shared" si="129"/>
        <v>7.0114588278445952E-2</v>
      </c>
      <c r="Q563" s="45">
        <f t="shared" si="130"/>
        <v>2.9999999999999895E-2</v>
      </c>
      <c r="R563" s="45">
        <f t="shared" si="131"/>
        <v>0.10249999999999962</v>
      </c>
      <c r="S563" s="46">
        <f t="shared" si="132"/>
        <v>0.10011458827844585</v>
      </c>
    </row>
    <row r="564" spans="1:19" x14ac:dyDescent="0.25">
      <c r="D564">
        <v>1.9E-2</v>
      </c>
      <c r="F564" s="67">
        <v>0.62847222222222221</v>
      </c>
      <c r="H564" s="67">
        <v>0.62986111111111109</v>
      </c>
      <c r="I564" s="44" t="str">
        <f t="shared" si="122"/>
        <v/>
      </c>
      <c r="J564" s="45">
        <f t="shared" si="123"/>
        <v>13.99999999999995</v>
      </c>
      <c r="K564" s="45">
        <f t="shared" si="124"/>
        <v>1.9999999999999929</v>
      </c>
      <c r="L564" s="45">
        <f t="shared" si="125"/>
        <v>9</v>
      </c>
      <c r="M564" s="54">
        <f t="shared" ca="1" si="126"/>
        <v>1229</v>
      </c>
      <c r="N564" s="45" t="str">
        <f t="shared" si="127"/>
        <v/>
      </c>
      <c r="O564" s="45">
        <f t="shared" si="128"/>
        <v>0.20299999999999926</v>
      </c>
      <c r="P564" s="46">
        <f t="shared" si="129"/>
        <v>0.19632084717964868</v>
      </c>
      <c r="Q564" s="45">
        <f t="shared" si="130"/>
        <v>3.7999999999999867E-2</v>
      </c>
      <c r="R564" s="45">
        <f t="shared" si="131"/>
        <v>0.24099999999999913</v>
      </c>
      <c r="S564" s="46">
        <f t="shared" si="132"/>
        <v>0.23432084717964854</v>
      </c>
    </row>
    <row r="565" spans="1:19" x14ac:dyDescent="0.25">
      <c r="D565">
        <v>0.01</v>
      </c>
      <c r="F565" s="67">
        <v>0.6381944444444444</v>
      </c>
      <c r="H565" s="67">
        <v>0.63958333333333328</v>
      </c>
      <c r="I565" s="44" t="str">
        <f t="shared" si="122"/>
        <v/>
      </c>
      <c r="J565" s="45">
        <f t="shared" si="123"/>
        <v>5.0000000000001421</v>
      </c>
      <c r="K565" s="45">
        <f t="shared" si="124"/>
        <v>1.9999999999999929</v>
      </c>
      <c r="L565" s="45">
        <f t="shared" si="125"/>
        <v>10</v>
      </c>
      <c r="M565" s="54">
        <f t="shared" ca="1" si="126"/>
        <v>1229</v>
      </c>
      <c r="N565" s="45" t="str">
        <f t="shared" si="127"/>
        <v/>
      </c>
      <c r="O565" s="45">
        <f t="shared" si="128"/>
        <v>6.5000000000001848E-2</v>
      </c>
      <c r="P565" s="46">
        <f t="shared" si="129"/>
        <v>6.383438707310575E-2</v>
      </c>
      <c r="Q565" s="45">
        <f t="shared" si="130"/>
        <v>1.9999999999999931E-2</v>
      </c>
      <c r="R565" s="45">
        <f t="shared" si="131"/>
        <v>8.5000000000001782E-2</v>
      </c>
      <c r="S565" s="46">
        <f t="shared" si="132"/>
        <v>8.3834387073105684E-2</v>
      </c>
    </row>
    <row r="566" spans="1:19" x14ac:dyDescent="0.25">
      <c r="D566">
        <v>1.6E-2</v>
      </c>
      <c r="F566" s="67">
        <v>0.64166666666666672</v>
      </c>
      <c r="H566" s="67">
        <v>0.6430555555555556</v>
      </c>
      <c r="I566" s="44" t="str">
        <f t="shared" si="122"/>
        <v/>
      </c>
      <c r="J566" s="45">
        <f t="shared" si="123"/>
        <v>6.9999999999999751</v>
      </c>
      <c r="K566" s="45">
        <f t="shared" si="124"/>
        <v>1.9999999999999929</v>
      </c>
      <c r="L566" s="45">
        <f t="shared" si="125"/>
        <v>11</v>
      </c>
      <c r="M566" s="54">
        <f t="shared" ca="1" si="126"/>
        <v>1229</v>
      </c>
      <c r="N566" s="45" t="str">
        <f t="shared" si="127"/>
        <v/>
      </c>
      <c r="O566" s="45">
        <f t="shared" si="128"/>
        <v>8.39999999999997E-2</v>
      </c>
      <c r="P566" s="46">
        <f t="shared" si="129"/>
        <v>8.0798207055126692E-2</v>
      </c>
      <c r="Q566" s="45">
        <f t="shared" si="130"/>
        <v>3.199999999999989E-2</v>
      </c>
      <c r="R566" s="45">
        <f t="shared" si="131"/>
        <v>0.11599999999999959</v>
      </c>
      <c r="S566" s="46">
        <f t="shared" si="132"/>
        <v>0.11279820705512658</v>
      </c>
    </row>
    <row r="567" spans="1:19" x14ac:dyDescent="0.25">
      <c r="D567">
        <v>8.0000000000000002E-3</v>
      </c>
      <c r="F567" s="67">
        <v>0.64652777777777781</v>
      </c>
      <c r="H567" s="67">
        <v>0.6479166666666667</v>
      </c>
      <c r="I567" s="44">
        <f t="shared" si="122"/>
        <v>0.65138888888888891</v>
      </c>
      <c r="J567" s="45" t="str">
        <f t="shared" si="123"/>
        <v/>
      </c>
      <c r="K567" s="45">
        <f t="shared" si="124"/>
        <v>1.9999999999999929</v>
      </c>
      <c r="L567" s="45">
        <f t="shared" si="125"/>
        <v>12</v>
      </c>
      <c r="M567" s="54">
        <f t="shared" ca="1" si="126"/>
        <v>1229</v>
      </c>
      <c r="N567" s="45">
        <f t="shared" ca="1" si="127"/>
        <v>189.00000000000011</v>
      </c>
      <c r="O567" s="45">
        <f t="shared" si="128"/>
        <v>0.02</v>
      </c>
      <c r="P567" s="46">
        <f t="shared" si="129"/>
        <v>4.4502248902978277E-3</v>
      </c>
      <c r="Q567" s="45">
        <f t="shared" si="130"/>
        <v>1.5999999999999945E-2</v>
      </c>
      <c r="R567" s="45">
        <f t="shared" si="131"/>
        <v>3.5999999999999949E-2</v>
      </c>
      <c r="S567" s="46">
        <f t="shared" si="132"/>
        <v>2.0450224890297772E-2</v>
      </c>
    </row>
    <row r="568" spans="1:19" x14ac:dyDescent="0.25">
      <c r="A568" s="77">
        <v>35151</v>
      </c>
      <c r="B568" s="71">
        <v>1324</v>
      </c>
      <c r="D568">
        <v>0.01</v>
      </c>
      <c r="F568" s="67">
        <v>0.60069444444444442</v>
      </c>
      <c r="H568" s="67">
        <v>0.6020833333333333</v>
      </c>
      <c r="I568" s="44" t="str">
        <f t="shared" si="122"/>
        <v/>
      </c>
      <c r="J568" s="45">
        <f t="shared" si="123"/>
        <v>32.000000000000043</v>
      </c>
      <c r="K568" s="45">
        <f t="shared" si="124"/>
        <v>1.9999999999999929</v>
      </c>
      <c r="L568" s="45">
        <f t="shared" si="125"/>
        <v>1</v>
      </c>
      <c r="M568" s="54">
        <f t="shared" ca="1" si="126"/>
        <v>1324</v>
      </c>
      <c r="N568" s="45" t="str">
        <f t="shared" si="127"/>
        <v/>
      </c>
      <c r="O568" s="45">
        <f t="shared" si="128"/>
        <v>1.7600000000000025</v>
      </c>
      <c r="P568" s="46">
        <f t="shared" si="129"/>
        <v>1.2508169952552965</v>
      </c>
      <c r="Q568" s="45">
        <f t="shared" si="130"/>
        <v>1.9999999999999931E-2</v>
      </c>
      <c r="R568" s="45">
        <f t="shared" si="131"/>
        <v>1.7800000000000025</v>
      </c>
      <c r="S568" s="46">
        <f t="shared" si="132"/>
        <v>1.2708169952552966</v>
      </c>
    </row>
    <row r="569" spans="1:19" x14ac:dyDescent="0.25">
      <c r="D569">
        <v>0.1</v>
      </c>
      <c r="F569" s="67">
        <v>0.60555555555555551</v>
      </c>
      <c r="H569" s="67">
        <v>0.62430555555555556</v>
      </c>
      <c r="I569" s="44">
        <f t="shared" si="122"/>
        <v>0.62777777777777777</v>
      </c>
      <c r="J569" s="45" t="str">
        <f t="shared" si="123"/>
        <v/>
      </c>
      <c r="K569" s="45">
        <f t="shared" si="124"/>
        <v>27.000000000000064</v>
      </c>
      <c r="L569" s="45">
        <f t="shared" si="125"/>
        <v>2</v>
      </c>
      <c r="M569" s="54">
        <f t="shared" ca="1" si="126"/>
        <v>1324</v>
      </c>
      <c r="N569" s="45">
        <f t="shared" ca="1" si="127"/>
        <v>99.999999999999972</v>
      </c>
      <c r="O569" s="45">
        <f t="shared" si="128"/>
        <v>0.25</v>
      </c>
      <c r="P569" s="46">
        <f t="shared" si="129"/>
        <v>4.342905372259271E-2</v>
      </c>
      <c r="Q569" s="45">
        <f t="shared" si="130"/>
        <v>2.7000000000000064</v>
      </c>
      <c r="R569" s="45">
        <f t="shared" si="131"/>
        <v>2.9500000000000064</v>
      </c>
      <c r="S569" s="46">
        <f t="shared" si="132"/>
        <v>2.7434290537225992</v>
      </c>
    </row>
    <row r="570" spans="1:19" x14ac:dyDescent="0.25">
      <c r="A570" s="77">
        <v>35152</v>
      </c>
      <c r="B570" s="71">
        <v>818</v>
      </c>
      <c r="D570">
        <v>0.01</v>
      </c>
      <c r="F570" s="67">
        <v>0.3743055555555555</v>
      </c>
      <c r="H570" s="67">
        <v>0.37638888888888888</v>
      </c>
      <c r="I570" s="44" t="str">
        <f t="shared" si="122"/>
        <v/>
      </c>
      <c r="J570" s="45">
        <f t="shared" si="123"/>
        <v>15.000000000000027</v>
      </c>
      <c r="K570" s="45">
        <f t="shared" si="124"/>
        <v>3.0000000000000693</v>
      </c>
      <c r="L570" s="45">
        <f t="shared" si="125"/>
        <v>1</v>
      </c>
      <c r="M570" s="54">
        <f t="shared" ca="1" si="126"/>
        <v>818</v>
      </c>
      <c r="N570" s="45" t="str">
        <f t="shared" si="127"/>
        <v/>
      </c>
      <c r="O570" s="45">
        <f t="shared" si="128"/>
        <v>750.07500000000141</v>
      </c>
      <c r="P570" s="46">
        <f t="shared" si="129"/>
        <v>162.84591248247247</v>
      </c>
      <c r="Q570" s="45">
        <f t="shared" si="130"/>
        <v>3.0000000000000693E-2</v>
      </c>
      <c r="R570" s="45">
        <f t="shared" si="131"/>
        <v>750.10500000000138</v>
      </c>
      <c r="S570" s="46">
        <f t="shared" si="132"/>
        <v>162.87591248247247</v>
      </c>
    </row>
    <row r="571" spans="1:19" x14ac:dyDescent="0.25">
      <c r="D571">
        <v>100</v>
      </c>
      <c r="F571" s="67">
        <v>0.38472222222222219</v>
      </c>
      <c r="H571" s="67">
        <v>0.38680555555555557</v>
      </c>
      <c r="I571" s="44" t="str">
        <f t="shared" si="122"/>
        <v/>
      </c>
      <c r="J571" s="45">
        <f t="shared" si="123"/>
        <v>183.00000000000006</v>
      </c>
      <c r="K571" s="45">
        <f t="shared" si="124"/>
        <v>3.0000000000000693</v>
      </c>
      <c r="L571" s="45">
        <f t="shared" si="125"/>
        <v>2</v>
      </c>
      <c r="M571" s="54">
        <f t="shared" ca="1" si="126"/>
        <v>818</v>
      </c>
      <c r="N571" s="45" t="str">
        <f t="shared" si="127"/>
        <v/>
      </c>
      <c r="O571" s="45">
        <f t="shared" si="128"/>
        <v>26535.000000000007</v>
      </c>
      <c r="P571" s="46">
        <f t="shared" si="129"/>
        <v>25660.045808500305</v>
      </c>
      <c r="Q571" s="45">
        <f t="shared" si="130"/>
        <v>300.00000000000693</v>
      </c>
      <c r="R571" s="45">
        <f t="shared" si="131"/>
        <v>26835.000000000015</v>
      </c>
      <c r="S571" s="46">
        <f t="shared" si="132"/>
        <v>25960.045808500312</v>
      </c>
    </row>
    <row r="572" spans="1:19" x14ac:dyDescent="0.25">
      <c r="D572">
        <v>190</v>
      </c>
      <c r="F572" s="67">
        <v>0.3888888888888889</v>
      </c>
      <c r="H572" s="67">
        <v>0.51388888888888895</v>
      </c>
      <c r="I572" s="44">
        <f t="shared" si="122"/>
        <v>0.51736111111111116</v>
      </c>
      <c r="J572" s="45" t="str">
        <f t="shared" si="123"/>
        <v/>
      </c>
      <c r="K572" s="45">
        <f t="shared" si="124"/>
        <v>180.00000000000009</v>
      </c>
      <c r="L572" s="45">
        <f t="shared" si="125"/>
        <v>3</v>
      </c>
      <c r="M572" s="54">
        <f t="shared" ca="1" si="126"/>
        <v>818</v>
      </c>
      <c r="N572" s="45">
        <f t="shared" ca="1" si="127"/>
        <v>247</v>
      </c>
      <c r="O572" s="45">
        <f t="shared" si="128"/>
        <v>475</v>
      </c>
      <c r="P572" s="46">
        <f t="shared" si="129"/>
        <v>49.836002378478838</v>
      </c>
      <c r="Q572" s="45">
        <f t="shared" si="130"/>
        <v>34200.000000000015</v>
      </c>
      <c r="R572" s="45">
        <f t="shared" si="131"/>
        <v>34675.000000000015</v>
      </c>
      <c r="S572" s="46">
        <f t="shared" si="132"/>
        <v>34249.836002378492</v>
      </c>
    </row>
    <row r="573" spans="1:19" x14ac:dyDescent="0.25">
      <c r="A573" s="77">
        <v>35153</v>
      </c>
      <c r="B573" s="71">
        <v>931</v>
      </c>
      <c r="D573">
        <v>0.01</v>
      </c>
      <c r="F573" s="67">
        <v>0.43888888888888888</v>
      </c>
      <c r="H573" s="67">
        <v>0.44444444444444442</v>
      </c>
      <c r="I573" s="44" t="str">
        <f t="shared" si="122"/>
        <v/>
      </c>
      <c r="J573" s="45">
        <f t="shared" si="123"/>
        <v>10.000000000000044</v>
      </c>
      <c r="K573" s="45">
        <f t="shared" si="124"/>
        <v>7.9999999999999716</v>
      </c>
      <c r="L573" s="45">
        <f t="shared" si="125"/>
        <v>1</v>
      </c>
      <c r="M573" s="54">
        <f t="shared" ca="1" si="126"/>
        <v>931</v>
      </c>
      <c r="N573" s="45" t="str">
        <f t="shared" si="127"/>
        <v/>
      </c>
      <c r="O573" s="45">
        <f t="shared" si="128"/>
        <v>0.12000000000000054</v>
      </c>
      <c r="P573" s="46">
        <f t="shared" si="129"/>
        <v>0.11889063117286328</v>
      </c>
      <c r="Q573" s="45">
        <f t="shared" si="130"/>
        <v>7.9999999999999724E-2</v>
      </c>
      <c r="R573" s="45">
        <f t="shared" si="131"/>
        <v>0.20000000000000026</v>
      </c>
      <c r="S573" s="46">
        <f t="shared" si="132"/>
        <v>0.19889063117286299</v>
      </c>
    </row>
    <row r="574" spans="1:19" x14ac:dyDescent="0.25">
      <c r="D574">
        <v>1.4E-2</v>
      </c>
      <c r="F574" s="67">
        <v>0.44791666666666669</v>
      </c>
      <c r="H574" s="67">
        <v>0.4513888888888889</v>
      </c>
      <c r="I574" s="44" t="str">
        <f t="shared" si="122"/>
        <v/>
      </c>
      <c r="J574" s="45">
        <f t="shared" si="123"/>
        <v>9.9999999999999645</v>
      </c>
      <c r="K574" s="45">
        <f t="shared" si="124"/>
        <v>4.9999999999999822</v>
      </c>
      <c r="L574" s="45">
        <f t="shared" si="125"/>
        <v>2</v>
      </c>
      <c r="M574" s="54">
        <f t="shared" ca="1" si="126"/>
        <v>931</v>
      </c>
      <c r="N574" s="45" t="str">
        <f t="shared" si="127"/>
        <v/>
      </c>
      <c r="O574" s="45">
        <f t="shared" si="128"/>
        <v>0.1099999999999996</v>
      </c>
      <c r="P574" s="46">
        <f t="shared" si="129"/>
        <v>0.10722668126244179</v>
      </c>
      <c r="Q574" s="45">
        <f t="shared" si="130"/>
        <v>6.9999999999999757E-2</v>
      </c>
      <c r="R574" s="45">
        <f t="shared" si="131"/>
        <v>0.17999999999999935</v>
      </c>
      <c r="S574" s="46">
        <f t="shared" si="132"/>
        <v>0.17722668126244157</v>
      </c>
    </row>
    <row r="575" spans="1:19" x14ac:dyDescent="0.25">
      <c r="D575">
        <v>8.0000000000000002E-3</v>
      </c>
      <c r="F575" s="67">
        <v>0.45624999999999999</v>
      </c>
      <c r="H575" s="67">
        <v>0.45833333333333331</v>
      </c>
      <c r="I575" s="44" t="str">
        <f t="shared" si="122"/>
        <v/>
      </c>
      <c r="J575" s="45">
        <f t="shared" si="123"/>
        <v>3.0000000000000693</v>
      </c>
      <c r="K575" s="45">
        <f t="shared" si="124"/>
        <v>2.9999999999999893</v>
      </c>
      <c r="L575" s="45">
        <f t="shared" si="125"/>
        <v>3</v>
      </c>
      <c r="M575" s="54">
        <f t="shared" ca="1" si="126"/>
        <v>931</v>
      </c>
      <c r="N575" s="45" t="str">
        <f t="shared" si="127"/>
        <v/>
      </c>
      <c r="O575" s="45">
        <f t="shared" si="128"/>
        <v>1.8000000000000415E-2</v>
      </c>
      <c r="P575" s="46">
        <f t="shared" si="129"/>
        <v>1.7315462521780057E-2</v>
      </c>
      <c r="Q575" s="45">
        <f t="shared" si="130"/>
        <v>2.3999999999999914E-2</v>
      </c>
      <c r="R575" s="45">
        <f t="shared" si="131"/>
        <v>4.2000000000000329E-2</v>
      </c>
      <c r="S575" s="46">
        <f t="shared" si="132"/>
        <v>4.1315462521779971E-2</v>
      </c>
    </row>
    <row r="576" spans="1:19" x14ac:dyDescent="0.25">
      <c r="D576">
        <v>4.0000000000000001E-3</v>
      </c>
      <c r="F576" s="67">
        <v>0.4597222222222222</v>
      </c>
      <c r="H576" s="67">
        <v>0.4604166666666667</v>
      </c>
      <c r="I576" s="44" t="str">
        <f t="shared" si="122"/>
        <v/>
      </c>
      <c r="J576" s="45">
        <f t="shared" si="123"/>
        <v>15.999999999999943</v>
      </c>
      <c r="K576" s="45">
        <f t="shared" si="124"/>
        <v>1.0000000000000764</v>
      </c>
      <c r="L576" s="45">
        <f t="shared" si="125"/>
        <v>4</v>
      </c>
      <c r="M576" s="54">
        <f t="shared" ca="1" si="126"/>
        <v>931</v>
      </c>
      <c r="N576" s="45" t="str">
        <f t="shared" si="127"/>
        <v/>
      </c>
      <c r="O576" s="45">
        <f t="shared" si="128"/>
        <v>9.5999999999999655E-2</v>
      </c>
      <c r="P576" s="46">
        <f t="shared" si="129"/>
        <v>9.2349133449491166E-2</v>
      </c>
      <c r="Q576" s="45">
        <f t="shared" si="130"/>
        <v>4.0000000000003054E-3</v>
      </c>
      <c r="R576" s="45">
        <f t="shared" si="131"/>
        <v>9.9999999999999964E-2</v>
      </c>
      <c r="S576" s="46">
        <f t="shared" si="132"/>
        <v>9.6349133449491475E-2</v>
      </c>
    </row>
    <row r="577" spans="1:19" x14ac:dyDescent="0.25">
      <c r="D577">
        <v>8.0000000000000002E-3</v>
      </c>
      <c r="F577" s="67">
        <v>0.4694444444444445</v>
      </c>
      <c r="H577" s="67">
        <v>0.47152777777777777</v>
      </c>
      <c r="I577" s="44" t="str">
        <f t="shared" si="122"/>
        <v/>
      </c>
      <c r="J577" s="45">
        <f t="shared" si="123"/>
        <v>5.0000000000000622</v>
      </c>
      <c r="K577" s="45">
        <f t="shared" si="124"/>
        <v>2.9999999999999094</v>
      </c>
      <c r="L577" s="45">
        <f t="shared" si="125"/>
        <v>5</v>
      </c>
      <c r="M577" s="54">
        <f t="shared" ca="1" si="126"/>
        <v>931</v>
      </c>
      <c r="N577" s="45" t="str">
        <f t="shared" si="127"/>
        <v/>
      </c>
      <c r="O577" s="45">
        <f t="shared" si="128"/>
        <v>5.000000000000062E-2</v>
      </c>
      <c r="P577" s="46">
        <f t="shared" si="129"/>
        <v>4.9331138117720288E-2</v>
      </c>
      <c r="Q577" s="45">
        <f t="shared" si="130"/>
        <v>2.3999999999999275E-2</v>
      </c>
      <c r="R577" s="45">
        <f t="shared" si="131"/>
        <v>7.3999999999999899E-2</v>
      </c>
      <c r="S577" s="46">
        <f t="shared" si="132"/>
        <v>7.333113811771956E-2</v>
      </c>
    </row>
    <row r="578" spans="1:19" x14ac:dyDescent="0.25">
      <c r="D578">
        <v>1.2E-2</v>
      </c>
      <c r="F578" s="67">
        <v>0.47361111111111115</v>
      </c>
      <c r="H578" s="67">
        <v>0.47500000000000003</v>
      </c>
      <c r="I578" s="44">
        <f t="shared" si="122"/>
        <v>0.47847222222222224</v>
      </c>
      <c r="J578" s="45" t="str">
        <f t="shared" si="123"/>
        <v/>
      </c>
      <c r="K578" s="45">
        <f t="shared" si="124"/>
        <v>1.9999999999999929</v>
      </c>
      <c r="L578" s="45">
        <f t="shared" si="125"/>
        <v>6</v>
      </c>
      <c r="M578" s="54">
        <f t="shared" ca="1" si="126"/>
        <v>931</v>
      </c>
      <c r="N578" s="45">
        <f t="shared" ca="1" si="127"/>
        <v>117.99999999999999</v>
      </c>
      <c r="O578" s="45">
        <f t="shared" si="128"/>
        <v>0.03</v>
      </c>
      <c r="P578" s="46">
        <f t="shared" si="129"/>
        <v>6.3874403117394323E-3</v>
      </c>
      <c r="Q578" s="45">
        <f t="shared" si="130"/>
        <v>2.3999999999999914E-2</v>
      </c>
      <c r="R578" s="45">
        <f t="shared" si="131"/>
        <v>5.3999999999999909E-2</v>
      </c>
      <c r="S578" s="46">
        <f t="shared" si="132"/>
        <v>3.0387440311739344E-2</v>
      </c>
    </row>
    <row r="579" spans="1:19" x14ac:dyDescent="0.25">
      <c r="A579" s="77">
        <v>35153</v>
      </c>
      <c r="B579" s="71">
        <v>1305</v>
      </c>
      <c r="D579">
        <v>0.01</v>
      </c>
      <c r="F579" s="67">
        <v>0.58402777777777781</v>
      </c>
      <c r="H579" s="67">
        <v>0.58680555555555558</v>
      </c>
      <c r="I579" s="44" t="str">
        <f t="shared" si="122"/>
        <v/>
      </c>
      <c r="J579" s="45">
        <f t="shared" si="123"/>
        <v>17.999999999999936</v>
      </c>
      <c r="K579" s="45">
        <f t="shared" si="124"/>
        <v>3.9999999999999858</v>
      </c>
      <c r="L579" s="45">
        <f t="shared" si="125"/>
        <v>1</v>
      </c>
      <c r="M579" s="54">
        <f t="shared" ca="1" si="126"/>
        <v>1305</v>
      </c>
      <c r="N579" s="45" t="str">
        <f t="shared" si="127"/>
        <v/>
      </c>
      <c r="O579" s="45">
        <f t="shared" si="128"/>
        <v>450.08999999999838</v>
      </c>
      <c r="P579" s="46">
        <f t="shared" si="129"/>
        <v>105.64872041856692</v>
      </c>
      <c r="Q579" s="45">
        <f t="shared" si="130"/>
        <v>3.9999999999999862E-2</v>
      </c>
      <c r="R579" s="45">
        <f t="shared" si="131"/>
        <v>450.1299999999984</v>
      </c>
      <c r="S579" s="46">
        <f t="shared" si="132"/>
        <v>105.68872041856693</v>
      </c>
    </row>
    <row r="580" spans="1:19" x14ac:dyDescent="0.25">
      <c r="D580">
        <v>50</v>
      </c>
      <c r="F580" s="67">
        <v>0.59652777777777777</v>
      </c>
      <c r="H580" s="67">
        <v>0.59930555555555554</v>
      </c>
      <c r="I580" s="44">
        <f t="shared" si="122"/>
        <v>0.60277777777777775</v>
      </c>
      <c r="J580" s="45" t="str">
        <f t="shared" si="123"/>
        <v/>
      </c>
      <c r="K580" s="45">
        <f t="shared" si="124"/>
        <v>3.9999999999999858</v>
      </c>
      <c r="L580" s="45">
        <f t="shared" si="125"/>
        <v>2</v>
      </c>
      <c r="M580" s="54">
        <f t="shared" ca="1" si="126"/>
        <v>1305</v>
      </c>
      <c r="N580" s="45">
        <f t="shared" ca="1" si="127"/>
        <v>82.999999999999858</v>
      </c>
      <c r="O580" s="45">
        <f t="shared" si="128"/>
        <v>125</v>
      </c>
      <c r="P580" s="46">
        <f t="shared" si="129"/>
        <v>14.102364719732718</v>
      </c>
      <c r="Q580" s="45">
        <f t="shared" si="130"/>
        <v>199.99999999999929</v>
      </c>
      <c r="R580" s="45">
        <f t="shared" si="131"/>
        <v>324.99999999999932</v>
      </c>
      <c r="S580" s="46">
        <f t="shared" si="132"/>
        <v>214.10236471973201</v>
      </c>
    </row>
    <row r="581" spans="1:19" x14ac:dyDescent="0.25">
      <c r="I581" s="44"/>
      <c r="J581" s="45"/>
      <c r="K581" s="45"/>
      <c r="L581" s="45"/>
      <c r="M581" s="54"/>
      <c r="N581" s="45"/>
      <c r="O581" s="45"/>
      <c r="P581" s="46"/>
      <c r="Q581" s="45"/>
      <c r="R581" s="45"/>
      <c r="S581" s="46"/>
    </row>
  </sheetData>
  <conditionalFormatting sqref="I2:N581">
    <cfRule type="cellIs" dxfId="5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77A9E-5C14-41CF-B867-0C43C900EDFE}">
  <sheetPr codeName="Sheet18"/>
  <dimension ref="A1:S349"/>
  <sheetViews>
    <sheetView topLeftCell="A334" workbookViewId="0">
      <selection activeCell="B293" sqref="B293"/>
    </sheetView>
  </sheetViews>
  <sheetFormatPr defaultRowHeight="15" x14ac:dyDescent="0.25"/>
  <cols>
    <col min="1" max="1" width="9.7109375" bestFit="1" customWidth="1"/>
    <col min="2" max="2" width="12" style="71" bestFit="1" customWidth="1"/>
    <col min="4" max="4" width="12.42578125" customWidth="1"/>
    <col min="6" max="6" width="11.5703125" style="67" bestFit="1" customWidth="1"/>
    <col min="8" max="8" width="11.5703125" style="67" bestFit="1" customWidth="1"/>
    <col min="10" max="10" width="12" customWidth="1"/>
    <col min="15" max="15" width="13.7109375" customWidth="1"/>
    <col min="16" max="16" width="14.140625" customWidth="1"/>
    <col min="18" max="18" width="13" customWidth="1"/>
    <col min="19" max="19" width="13.140625" customWidth="1"/>
  </cols>
  <sheetData>
    <row r="1" spans="1:19" ht="45" x14ac:dyDescent="0.25">
      <c r="A1" s="13" t="s">
        <v>0</v>
      </c>
      <c r="B1" s="47" t="s">
        <v>1</v>
      </c>
      <c r="C1" s="84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34794</v>
      </c>
      <c r="B2" s="71">
        <v>1019</v>
      </c>
      <c r="D2">
        <v>0.01</v>
      </c>
      <c r="E2">
        <v>1113</v>
      </c>
      <c r="F2" s="67">
        <f>VALUE(CONCATENATE(LEFT(E2,LEN(E2)-2),":",RIGHT(E2,2)))</f>
        <v>0.46736111111111112</v>
      </c>
      <c r="G2">
        <v>1118</v>
      </c>
      <c r="H2" s="67">
        <f>VALUE(CONCATENATE(LEFT(G2,LEN(G2)-2),":",RIGHT(G2,2)))</f>
        <v>0.47083333333333338</v>
      </c>
      <c r="I2" s="44" t="str">
        <f>IF(OR(A3&lt;&gt;"",D3=""),H2+TIME(0,5,0),"")</f>
        <v/>
      </c>
      <c r="J2" s="45">
        <f>IF(AND(OR(AND(A2&lt;&gt;"",A3=""),AND(A2="",A3="")),D3&lt;&gt;""),(H3-H2)*1440,"")</f>
        <v>41.999999999999929</v>
      </c>
      <c r="K2" s="45">
        <f>(H2-F2)*1440</f>
        <v>5.0000000000000622</v>
      </c>
      <c r="L2" s="45">
        <f>IF(A2&lt;&gt;"",1,L1+1)</f>
        <v>1</v>
      </c>
      <c r="M2" s="54">
        <f ca="1">OFFSET(B2,-L2+1,0)</f>
        <v>1019</v>
      </c>
      <c r="N2" s="45" t="str">
        <f t="shared" ref="N2" si="0">IF(I2&lt;&gt;"",(I2-VALUE(CONCATENATE(LEFT(M2,LEN(M2)-2),":",RIGHT(M2,2))))*1440,"")</f>
        <v/>
      </c>
      <c r="O2" s="45">
        <f>IF(J2&lt;&gt;"",(D2+D3)*J2/2,D2*5/2)</f>
        <v>420.2099999999993</v>
      </c>
      <c r="P2" s="46">
        <f>IF(J2&lt;&gt;"",(D3-D2)*J2/LN((D3+0.000001)/(D2+0.000001)),-5*(D2-0.000001)/(LN(1/D2)-13.8155))</f>
        <v>110.45938878081965</v>
      </c>
      <c r="Q2" s="45">
        <f>(D2*K2)</f>
        <v>5.000000000000062E-2</v>
      </c>
      <c r="R2" s="45">
        <f>O2+Q2</f>
        <v>420.25999999999931</v>
      </c>
      <c r="S2" s="46">
        <f>P2+Q2</f>
        <v>110.50938878081965</v>
      </c>
    </row>
    <row r="3" spans="1:19" x14ac:dyDescent="0.25">
      <c r="D3">
        <v>20</v>
      </c>
      <c r="E3">
        <v>1132</v>
      </c>
      <c r="F3" s="67">
        <f>VALUE(CONCATENATE(LEFT(E3,LEN(E3)-2),":",RIGHT(E3,2)))</f>
        <v>0.48055555555555557</v>
      </c>
      <c r="G3">
        <v>1200</v>
      </c>
      <c r="H3" s="67">
        <f>VALUE(CONCATENATE(LEFT(G3,LEN(G3)-2),":",RIGHT(G3,2)))</f>
        <v>0.5</v>
      </c>
      <c r="I3" s="44">
        <f t="shared" ref="I3:I66" si="1">IF(OR(A4&lt;&gt;"",D4=""),H3+TIME(0,5,0),"")</f>
        <v>0.50347222222222221</v>
      </c>
      <c r="J3" s="45" t="str">
        <f t="shared" ref="J3:J66" si="2">IF(AND(OR(AND(A3&lt;&gt;"",A4=""),AND(A3="",A4="")),D4&lt;&gt;""),(H4-H3)*1440,"")</f>
        <v/>
      </c>
      <c r="K3" s="45">
        <f t="shared" ref="K3:K66" si="3">(H3-F3)*1440</f>
        <v>27.999999999999979</v>
      </c>
      <c r="L3" s="45">
        <f t="shared" ref="L3:L66" si="4">IF(A3&lt;&gt;"",1,L2+1)</f>
        <v>2</v>
      </c>
      <c r="M3" s="54">
        <f t="shared" ref="M3:M66" ca="1" si="5">OFFSET(B3,-L3+1,0)</f>
        <v>1019</v>
      </c>
      <c r="N3" s="45">
        <f t="shared" ref="N3:N66" ca="1" si="6">IF(I3&lt;&gt;"",(I3-VALUE(CONCATENATE(LEFT(M3,LEN(M3)-2),":",RIGHT(M3,2))))*1440,"")</f>
        <v>106.00000000000003</v>
      </c>
      <c r="O3" s="45">
        <f t="shared" ref="O3:O66" si="7">IF(J3&lt;&gt;"",(D3+D4)*J3/2,D3*5/2)</f>
        <v>50</v>
      </c>
      <c r="P3" s="46">
        <f t="shared" ref="P3:P66" si="8">IF(J3&lt;&gt;"",(D4-D3)*J3/LN((D4+0.000001)/(D3+0.000001)),-5*(D3-0.000001)/(LN(1/D3)-13.8155))</f>
        <v>5.9484036251947776</v>
      </c>
      <c r="Q3" s="45">
        <f t="shared" ref="Q3:Q66" si="9">(D3*K3)</f>
        <v>559.99999999999955</v>
      </c>
      <c r="R3" s="45">
        <f t="shared" ref="R3:R66" si="10">O3+Q3</f>
        <v>609.99999999999955</v>
      </c>
      <c r="S3" s="46">
        <f t="shared" ref="S3:S66" si="11">P3+Q3</f>
        <v>565.94840362519437</v>
      </c>
    </row>
    <row r="4" spans="1:19" x14ac:dyDescent="0.25">
      <c r="A4" s="77">
        <v>34795</v>
      </c>
      <c r="B4" s="71">
        <v>1354</v>
      </c>
      <c r="D4">
        <v>0.01</v>
      </c>
      <c r="F4" s="67">
        <v>0.62083333333333335</v>
      </c>
      <c r="H4" s="67">
        <v>0.62361111111111112</v>
      </c>
      <c r="I4" s="44" t="str">
        <f t="shared" si="1"/>
        <v/>
      </c>
      <c r="J4" s="45">
        <f t="shared" si="2"/>
        <v>40.000000000000014</v>
      </c>
      <c r="K4" s="45">
        <f t="shared" si="3"/>
        <v>3.9999999999999858</v>
      </c>
      <c r="L4" s="45">
        <f t="shared" si="4"/>
        <v>1</v>
      </c>
      <c r="M4" s="54">
        <f t="shared" ca="1" si="5"/>
        <v>1354</v>
      </c>
      <c r="N4" s="45" t="str">
        <f t="shared" si="6"/>
        <v/>
      </c>
      <c r="O4" s="45">
        <f t="shared" si="7"/>
        <v>40.20000000000001</v>
      </c>
      <c r="P4" s="46">
        <f t="shared" si="8"/>
        <v>15.023919727323205</v>
      </c>
      <c r="Q4" s="45">
        <f t="shared" si="9"/>
        <v>3.9999999999999862E-2</v>
      </c>
      <c r="R4" s="45">
        <f t="shared" si="10"/>
        <v>40.240000000000009</v>
      </c>
      <c r="S4" s="46">
        <f t="shared" si="11"/>
        <v>15.063919727323205</v>
      </c>
    </row>
    <row r="5" spans="1:19" x14ac:dyDescent="0.25">
      <c r="D5">
        <v>2</v>
      </c>
      <c r="F5" s="67">
        <v>0.63194444444444442</v>
      </c>
      <c r="H5" s="67">
        <v>0.65138888888888891</v>
      </c>
      <c r="I5" s="44">
        <f t="shared" si="1"/>
        <v>0.65486111111111112</v>
      </c>
      <c r="J5" s="45" t="str">
        <f t="shared" si="2"/>
        <v/>
      </c>
      <c r="K5" s="45">
        <f t="shared" si="3"/>
        <v>28.00000000000006</v>
      </c>
      <c r="L5" s="45">
        <f t="shared" si="4"/>
        <v>2</v>
      </c>
      <c r="M5" s="54">
        <f t="shared" ca="1" si="5"/>
        <v>1354</v>
      </c>
      <c r="N5" s="45">
        <f t="shared" ca="1" si="6"/>
        <v>108.99999999999993</v>
      </c>
      <c r="O5" s="45">
        <f t="shared" si="7"/>
        <v>5</v>
      </c>
      <c r="P5" s="46">
        <f t="shared" si="8"/>
        <v>0.68924379203313568</v>
      </c>
      <c r="Q5" s="45">
        <f t="shared" si="9"/>
        <v>56.000000000000121</v>
      </c>
      <c r="R5" s="45">
        <f t="shared" si="10"/>
        <v>61.000000000000121</v>
      </c>
      <c r="S5" s="46">
        <f t="shared" si="11"/>
        <v>56.68924379203326</v>
      </c>
    </row>
    <row r="6" spans="1:19" x14ac:dyDescent="0.25">
      <c r="A6" s="77">
        <v>34800</v>
      </c>
      <c r="B6" s="71">
        <v>844</v>
      </c>
      <c r="D6">
        <v>0.01</v>
      </c>
      <c r="F6" s="67">
        <v>0.4055555555555555</v>
      </c>
      <c r="H6" s="67">
        <v>0.41319444444444442</v>
      </c>
      <c r="I6" s="44" t="str">
        <f t="shared" si="1"/>
        <v/>
      </c>
      <c r="J6" s="45">
        <f t="shared" si="2"/>
        <v>25.000000000000071</v>
      </c>
      <c r="K6" s="45">
        <f t="shared" si="3"/>
        <v>11.000000000000041</v>
      </c>
      <c r="L6" s="45">
        <f t="shared" si="4"/>
        <v>1</v>
      </c>
      <c r="M6" s="54">
        <f t="shared" ca="1" si="5"/>
        <v>844</v>
      </c>
      <c r="N6" s="45" t="str">
        <f t="shared" si="6"/>
        <v/>
      </c>
      <c r="O6" s="45">
        <f t="shared" si="7"/>
        <v>0.75000000000000222</v>
      </c>
      <c r="P6" s="46">
        <f t="shared" si="8"/>
        <v>0.62136581880980435</v>
      </c>
      <c r="Q6" s="45">
        <f t="shared" si="9"/>
        <v>0.11000000000000042</v>
      </c>
      <c r="R6" s="45">
        <f t="shared" si="10"/>
        <v>0.86000000000000265</v>
      </c>
      <c r="S6" s="46">
        <f t="shared" si="11"/>
        <v>0.73136581880980478</v>
      </c>
    </row>
    <row r="7" spans="1:19" x14ac:dyDescent="0.25">
      <c r="D7">
        <v>0.05</v>
      </c>
      <c r="F7" s="67">
        <v>0.41736111111111113</v>
      </c>
      <c r="H7" s="67">
        <v>0.43055555555555558</v>
      </c>
      <c r="I7" s="44">
        <f t="shared" si="1"/>
        <v>0.43402777777777779</v>
      </c>
      <c r="J7" s="45" t="str">
        <f t="shared" si="2"/>
        <v/>
      </c>
      <c r="K7" s="45">
        <f t="shared" si="3"/>
        <v>19.000000000000014</v>
      </c>
      <c r="L7" s="45">
        <f t="shared" si="4"/>
        <v>2</v>
      </c>
      <c r="M7" s="54">
        <f t="shared" ca="1" si="5"/>
        <v>844</v>
      </c>
      <c r="N7" s="45">
        <f t="shared" ca="1" si="6"/>
        <v>101.00000000000004</v>
      </c>
      <c r="O7" s="45">
        <f t="shared" si="7"/>
        <v>0.125</v>
      </c>
      <c r="P7" s="46">
        <f t="shared" si="8"/>
        <v>2.3105394341225508E-2</v>
      </c>
      <c r="Q7" s="45">
        <f t="shared" si="9"/>
        <v>0.95000000000000073</v>
      </c>
      <c r="R7" s="45">
        <f t="shared" si="10"/>
        <v>1.0750000000000006</v>
      </c>
      <c r="S7" s="46">
        <f t="shared" si="11"/>
        <v>0.97310539434122623</v>
      </c>
    </row>
    <row r="8" spans="1:19" x14ac:dyDescent="0.25">
      <c r="A8" s="77">
        <v>34800</v>
      </c>
      <c r="B8" s="71">
        <v>1335</v>
      </c>
      <c r="D8">
        <v>0.01</v>
      </c>
      <c r="F8" s="67">
        <v>0.62083333333333335</v>
      </c>
      <c r="H8" s="67">
        <v>0.62986111111111109</v>
      </c>
      <c r="I8" s="44" t="str">
        <f t="shared" si="1"/>
        <v/>
      </c>
      <c r="J8" s="45">
        <f t="shared" si="2"/>
        <v>9.9999999999999645</v>
      </c>
      <c r="K8" s="45">
        <f t="shared" si="3"/>
        <v>12.999999999999954</v>
      </c>
      <c r="L8" s="45">
        <f t="shared" si="4"/>
        <v>1</v>
      </c>
      <c r="M8" s="54">
        <f t="shared" ca="1" si="5"/>
        <v>1335</v>
      </c>
      <c r="N8" s="45" t="str">
        <f t="shared" si="6"/>
        <v/>
      </c>
      <c r="O8" s="45">
        <f t="shared" si="7"/>
        <v>0.54999999999999805</v>
      </c>
      <c r="P8" s="46">
        <f t="shared" si="8"/>
        <v>0.39088031101727821</v>
      </c>
      <c r="Q8" s="45">
        <f t="shared" si="9"/>
        <v>0.12999999999999953</v>
      </c>
      <c r="R8" s="45">
        <f t="shared" si="10"/>
        <v>0.67999999999999761</v>
      </c>
      <c r="S8" s="46">
        <f t="shared" si="11"/>
        <v>0.52088031101727772</v>
      </c>
    </row>
    <row r="9" spans="1:19" x14ac:dyDescent="0.25">
      <c r="D9">
        <v>0.1</v>
      </c>
      <c r="F9" s="67">
        <v>0.63472222222222219</v>
      </c>
      <c r="H9" s="67">
        <v>0.63680555555555551</v>
      </c>
      <c r="I9" s="44">
        <f t="shared" si="1"/>
        <v>0.64027777777777772</v>
      </c>
      <c r="J9" s="45" t="str">
        <f t="shared" si="2"/>
        <v/>
      </c>
      <c r="K9" s="45">
        <f t="shared" si="3"/>
        <v>2.9999999999999893</v>
      </c>
      <c r="L9" s="45">
        <f t="shared" si="4"/>
        <v>2</v>
      </c>
      <c r="M9" s="54">
        <f t="shared" ca="1" si="5"/>
        <v>1335</v>
      </c>
      <c r="N9" s="45">
        <f t="shared" ca="1" si="6"/>
        <v>106.99999999999994</v>
      </c>
      <c r="O9" s="45">
        <f t="shared" si="7"/>
        <v>0.25</v>
      </c>
      <c r="P9" s="46">
        <f t="shared" si="8"/>
        <v>4.342905372259271E-2</v>
      </c>
      <c r="Q9" s="45">
        <f t="shared" si="9"/>
        <v>0.29999999999999893</v>
      </c>
      <c r="R9" s="45">
        <f t="shared" si="10"/>
        <v>0.54999999999999893</v>
      </c>
      <c r="S9" s="46">
        <f t="shared" si="11"/>
        <v>0.34342905372259164</v>
      </c>
    </row>
    <row r="10" spans="1:19" x14ac:dyDescent="0.25">
      <c r="A10" s="77">
        <v>34800</v>
      </c>
      <c r="B10" s="71">
        <v>1529</v>
      </c>
      <c r="D10">
        <v>0.01</v>
      </c>
      <c r="F10" s="67">
        <v>0.68680555555555556</v>
      </c>
      <c r="H10" s="67">
        <v>0.68958333333333333</v>
      </c>
      <c r="I10" s="44" t="str">
        <f t="shared" si="1"/>
        <v/>
      </c>
      <c r="J10" s="45">
        <f t="shared" si="2"/>
        <v>7.9999999999999716</v>
      </c>
      <c r="K10" s="45">
        <f t="shared" si="3"/>
        <v>3.9999999999999858</v>
      </c>
      <c r="L10" s="45">
        <f t="shared" si="4"/>
        <v>1</v>
      </c>
      <c r="M10" s="54">
        <f t="shared" ca="1" si="5"/>
        <v>1529</v>
      </c>
      <c r="N10" s="45" t="str">
        <f t="shared" si="6"/>
        <v/>
      </c>
      <c r="O10" s="45">
        <f t="shared" si="7"/>
        <v>8.7999999999999676E-2</v>
      </c>
      <c r="P10" s="46">
        <f t="shared" si="8"/>
        <v>8.7765061347259143E-2</v>
      </c>
      <c r="Q10" s="45">
        <f t="shared" si="9"/>
        <v>3.9999999999999862E-2</v>
      </c>
      <c r="R10" s="45">
        <f t="shared" si="10"/>
        <v>0.12799999999999953</v>
      </c>
      <c r="S10" s="46">
        <f t="shared" si="11"/>
        <v>0.12776506134725901</v>
      </c>
    </row>
    <row r="11" spans="1:19" x14ac:dyDescent="0.25">
      <c r="D11">
        <v>1.2E-2</v>
      </c>
      <c r="F11" s="67">
        <v>0.69305555555555554</v>
      </c>
      <c r="H11" s="67">
        <v>0.69513888888888886</v>
      </c>
      <c r="I11" s="44">
        <f t="shared" si="1"/>
        <v>0.69861111111111107</v>
      </c>
      <c r="J11" s="45" t="str">
        <f t="shared" si="2"/>
        <v/>
      </c>
      <c r="K11" s="45">
        <f t="shared" si="3"/>
        <v>2.9999999999999893</v>
      </c>
      <c r="L11" s="45">
        <f t="shared" si="4"/>
        <v>2</v>
      </c>
      <c r="M11" s="54">
        <f t="shared" ca="1" si="5"/>
        <v>1529</v>
      </c>
      <c r="N11" s="45">
        <f t="shared" ca="1" si="6"/>
        <v>77.000000000000043</v>
      </c>
      <c r="O11" s="45">
        <f t="shared" si="7"/>
        <v>0.03</v>
      </c>
      <c r="P11" s="46">
        <f t="shared" si="8"/>
        <v>6.3874403117394323E-3</v>
      </c>
      <c r="Q11" s="45">
        <f t="shared" si="9"/>
        <v>3.5999999999999872E-2</v>
      </c>
      <c r="R11" s="45">
        <f t="shared" si="10"/>
        <v>6.5999999999999864E-2</v>
      </c>
      <c r="S11" s="46">
        <f t="shared" si="11"/>
        <v>4.2387440311739306E-2</v>
      </c>
    </row>
    <row r="12" spans="1:19" x14ac:dyDescent="0.25">
      <c r="A12" s="77">
        <v>34801</v>
      </c>
      <c r="B12" s="71">
        <v>805</v>
      </c>
      <c r="D12">
        <v>0.01</v>
      </c>
      <c r="F12" s="67">
        <v>0.35972222222222222</v>
      </c>
      <c r="H12" s="67">
        <v>0.3611111111111111</v>
      </c>
      <c r="I12" s="44" t="str">
        <f t="shared" si="1"/>
        <v/>
      </c>
      <c r="J12" s="45">
        <f t="shared" si="2"/>
        <v>23.999999999999993</v>
      </c>
      <c r="K12" s="45">
        <f t="shared" si="3"/>
        <v>1.9999999999999929</v>
      </c>
      <c r="L12" s="45">
        <f t="shared" si="4"/>
        <v>1</v>
      </c>
      <c r="M12" s="54">
        <f t="shared" ca="1" si="5"/>
        <v>805</v>
      </c>
      <c r="N12" s="45" t="str">
        <f t="shared" si="6"/>
        <v/>
      </c>
      <c r="O12" s="45">
        <f t="shared" si="7"/>
        <v>2.5199999999999996</v>
      </c>
      <c r="P12" s="46">
        <f t="shared" si="8"/>
        <v>1.5222136647400344</v>
      </c>
      <c r="Q12" s="45">
        <f t="shared" si="9"/>
        <v>1.9999999999999931E-2</v>
      </c>
      <c r="R12" s="45">
        <f t="shared" si="10"/>
        <v>2.5399999999999996</v>
      </c>
      <c r="S12" s="46">
        <f t="shared" si="11"/>
        <v>1.5422136647400344</v>
      </c>
    </row>
    <row r="13" spans="1:19" x14ac:dyDescent="0.25">
      <c r="D13">
        <v>0.2</v>
      </c>
      <c r="F13" s="67">
        <v>0.36527777777777781</v>
      </c>
      <c r="H13" s="67">
        <v>0.37777777777777777</v>
      </c>
      <c r="I13" s="44" t="str">
        <f t="shared" si="1"/>
        <v/>
      </c>
      <c r="J13" s="45">
        <f t="shared" si="2"/>
        <v>39.000000000000021</v>
      </c>
      <c r="K13" s="45">
        <f t="shared" si="3"/>
        <v>17.999999999999936</v>
      </c>
      <c r="L13" s="45">
        <f t="shared" si="4"/>
        <v>2</v>
      </c>
      <c r="M13" s="54">
        <f t="shared" ca="1" si="5"/>
        <v>805</v>
      </c>
      <c r="N13" s="45" t="str">
        <f t="shared" si="6"/>
        <v/>
      </c>
      <c r="O13" s="45">
        <f t="shared" si="7"/>
        <v>978.90000000000055</v>
      </c>
      <c r="P13" s="46">
        <f t="shared" si="8"/>
        <v>351.75504827945247</v>
      </c>
      <c r="Q13" s="45">
        <f t="shared" si="9"/>
        <v>3.5999999999999872</v>
      </c>
      <c r="R13" s="45">
        <f t="shared" si="10"/>
        <v>982.50000000000057</v>
      </c>
      <c r="S13" s="46">
        <f t="shared" si="11"/>
        <v>355.35504827945243</v>
      </c>
    </row>
    <row r="14" spans="1:19" x14ac:dyDescent="0.25">
      <c r="D14">
        <v>50</v>
      </c>
      <c r="F14" s="67">
        <v>0.3833333333333333</v>
      </c>
      <c r="H14" s="67">
        <v>0.40486111111111112</v>
      </c>
      <c r="I14" s="44" t="str">
        <f t="shared" si="1"/>
        <v/>
      </c>
      <c r="J14" s="45">
        <f t="shared" si="2"/>
        <v>31.999999999999964</v>
      </c>
      <c r="K14" s="45">
        <f t="shared" si="3"/>
        <v>31.00000000000005</v>
      </c>
      <c r="L14" s="45">
        <f t="shared" si="4"/>
        <v>3</v>
      </c>
      <c r="M14" s="54">
        <f t="shared" ca="1" si="5"/>
        <v>805</v>
      </c>
      <c r="N14" s="45" t="str">
        <f t="shared" si="6"/>
        <v/>
      </c>
      <c r="O14" s="45">
        <f t="shared" si="7"/>
        <v>803.19999999999914</v>
      </c>
      <c r="P14" s="46">
        <f t="shared" si="8"/>
        <v>288.6195267933964</v>
      </c>
      <c r="Q14" s="45">
        <f t="shared" si="9"/>
        <v>1550.0000000000025</v>
      </c>
      <c r="R14" s="45">
        <f t="shared" si="10"/>
        <v>2353.2000000000016</v>
      </c>
      <c r="S14" s="46">
        <f t="shared" si="11"/>
        <v>1838.619526793399</v>
      </c>
    </row>
    <row r="15" spans="1:19" x14ac:dyDescent="0.25">
      <c r="D15">
        <v>0.2</v>
      </c>
      <c r="F15" s="67">
        <v>0.41250000000000003</v>
      </c>
      <c r="H15" s="67">
        <v>0.42708333333333331</v>
      </c>
      <c r="I15" s="44" t="str">
        <f t="shared" si="1"/>
        <v/>
      </c>
      <c r="J15" s="45">
        <f t="shared" si="2"/>
        <v>66</v>
      </c>
      <c r="K15" s="45">
        <f t="shared" si="3"/>
        <v>20.999999999999925</v>
      </c>
      <c r="L15" s="45">
        <f t="shared" si="4"/>
        <v>4</v>
      </c>
      <c r="M15" s="54">
        <f t="shared" ca="1" si="5"/>
        <v>805</v>
      </c>
      <c r="N15" s="45" t="str">
        <f t="shared" si="6"/>
        <v/>
      </c>
      <c r="O15" s="45">
        <f t="shared" si="7"/>
        <v>3306.6</v>
      </c>
      <c r="P15" s="46">
        <f t="shared" si="8"/>
        <v>1059.8906937532581</v>
      </c>
      <c r="Q15" s="45">
        <f t="shared" si="9"/>
        <v>4.1999999999999851</v>
      </c>
      <c r="R15" s="45">
        <f t="shared" si="10"/>
        <v>3310.7999999999997</v>
      </c>
      <c r="S15" s="46">
        <f t="shared" si="11"/>
        <v>1064.0906937532582</v>
      </c>
    </row>
    <row r="16" spans="1:19" x14ac:dyDescent="0.25">
      <c r="D16">
        <v>100</v>
      </c>
      <c r="F16" s="67">
        <v>0.4368055555555555</v>
      </c>
      <c r="H16" s="67">
        <v>0.47291666666666665</v>
      </c>
      <c r="I16" s="44">
        <f t="shared" si="1"/>
        <v>0.47638888888888886</v>
      </c>
      <c r="J16" s="45" t="str">
        <f t="shared" si="2"/>
        <v/>
      </c>
      <c r="K16" s="45">
        <f t="shared" si="3"/>
        <v>52.000000000000057</v>
      </c>
      <c r="L16" s="45">
        <f t="shared" si="4"/>
        <v>5</v>
      </c>
      <c r="M16" s="54">
        <f t="shared" ca="1" si="5"/>
        <v>805</v>
      </c>
      <c r="N16" s="45">
        <f t="shared" ca="1" si="6"/>
        <v>200.99999999999991</v>
      </c>
      <c r="O16" s="45">
        <f t="shared" si="7"/>
        <v>250</v>
      </c>
      <c r="P16" s="46">
        <f t="shared" si="8"/>
        <v>27.143420404993254</v>
      </c>
      <c r="Q16" s="45">
        <f t="shared" si="9"/>
        <v>5200.0000000000055</v>
      </c>
      <c r="R16" s="45">
        <f t="shared" si="10"/>
        <v>5450.0000000000055</v>
      </c>
      <c r="S16" s="46">
        <f t="shared" si="11"/>
        <v>5227.1434204049983</v>
      </c>
    </row>
    <row r="17" spans="1:19" x14ac:dyDescent="0.25">
      <c r="A17" s="77">
        <v>34801</v>
      </c>
      <c r="B17" s="71">
        <v>1306</v>
      </c>
      <c r="D17">
        <v>0.01</v>
      </c>
      <c r="F17" s="67">
        <v>0.57708333333333328</v>
      </c>
      <c r="H17" s="67">
        <v>0.65902777777777777</v>
      </c>
      <c r="I17" s="44" t="str">
        <f t="shared" si="1"/>
        <v/>
      </c>
      <c r="J17" s="45">
        <f t="shared" si="2"/>
        <v>14.049999999999958</v>
      </c>
      <c r="K17" s="45">
        <f t="shared" si="3"/>
        <v>118.00000000000006</v>
      </c>
      <c r="L17" s="45">
        <f t="shared" si="4"/>
        <v>1</v>
      </c>
      <c r="M17" s="54">
        <f t="shared" ca="1" si="5"/>
        <v>1306</v>
      </c>
      <c r="N17" s="45" t="str">
        <f t="shared" si="6"/>
        <v/>
      </c>
      <c r="O17" s="45">
        <f t="shared" si="7"/>
        <v>14.120249999999956</v>
      </c>
      <c r="P17" s="46">
        <f t="shared" si="8"/>
        <v>5.2771518042222585</v>
      </c>
      <c r="Q17" s="45">
        <f t="shared" si="9"/>
        <v>1.1800000000000006</v>
      </c>
      <c r="R17" s="45">
        <f t="shared" si="10"/>
        <v>15.300249999999956</v>
      </c>
      <c r="S17" s="46">
        <f t="shared" si="11"/>
        <v>6.4571518042222591</v>
      </c>
    </row>
    <row r="18" spans="1:19" x14ac:dyDescent="0.25">
      <c r="D18">
        <v>2</v>
      </c>
      <c r="F18" s="67">
        <v>0.66388888888888886</v>
      </c>
      <c r="H18" s="67">
        <v>0.66878472222222218</v>
      </c>
      <c r="I18" s="44">
        <f t="shared" si="1"/>
        <v>0.67225694444444439</v>
      </c>
      <c r="J18" s="45" t="str">
        <f t="shared" si="2"/>
        <v/>
      </c>
      <c r="K18" s="45">
        <f t="shared" si="3"/>
        <v>7.0499999999999829</v>
      </c>
      <c r="L18" s="45">
        <f t="shared" si="4"/>
        <v>2</v>
      </c>
      <c r="M18" s="54">
        <f t="shared" ca="1" si="5"/>
        <v>1306</v>
      </c>
      <c r="N18" s="45">
        <f t="shared" ca="1" si="6"/>
        <v>182.05</v>
      </c>
      <c r="O18" s="45">
        <f t="shared" si="7"/>
        <v>5</v>
      </c>
      <c r="P18" s="46">
        <f t="shared" si="8"/>
        <v>0.68924379203313568</v>
      </c>
      <c r="Q18" s="45">
        <f t="shared" si="9"/>
        <v>14.099999999999966</v>
      </c>
      <c r="R18" s="45">
        <f t="shared" si="10"/>
        <v>19.099999999999966</v>
      </c>
      <c r="S18" s="46">
        <f t="shared" si="11"/>
        <v>14.789243792033101</v>
      </c>
    </row>
    <row r="19" spans="1:19" x14ac:dyDescent="0.25">
      <c r="A19" s="77">
        <v>34802</v>
      </c>
      <c r="B19" s="71">
        <v>831</v>
      </c>
      <c r="D19">
        <v>0.01</v>
      </c>
      <c r="F19" s="67">
        <v>0.3840277777777778</v>
      </c>
      <c r="H19" s="67">
        <v>0.38541666666666669</v>
      </c>
      <c r="I19" s="44" t="str">
        <f t="shared" si="1"/>
        <v/>
      </c>
      <c r="J19" s="45">
        <f t="shared" si="2"/>
        <v>13.99999999999995</v>
      </c>
      <c r="K19" s="45">
        <f t="shared" si="3"/>
        <v>1.9999999999999929</v>
      </c>
      <c r="L19" s="45">
        <f t="shared" si="4"/>
        <v>1</v>
      </c>
      <c r="M19" s="54">
        <f t="shared" ca="1" si="5"/>
        <v>831</v>
      </c>
      <c r="N19" s="45" t="str">
        <f t="shared" si="6"/>
        <v/>
      </c>
      <c r="O19" s="45">
        <f t="shared" si="7"/>
        <v>1.4699999999999949</v>
      </c>
      <c r="P19" s="46">
        <f t="shared" si="8"/>
        <v>0.8879579710983504</v>
      </c>
      <c r="Q19" s="45">
        <f t="shared" si="9"/>
        <v>1.9999999999999931E-2</v>
      </c>
      <c r="R19" s="45">
        <f t="shared" si="10"/>
        <v>1.4899999999999949</v>
      </c>
      <c r="S19" s="46">
        <f t="shared" si="11"/>
        <v>0.9079579710983503</v>
      </c>
    </row>
    <row r="20" spans="1:19" x14ac:dyDescent="0.25">
      <c r="D20">
        <v>0.2</v>
      </c>
      <c r="F20" s="67">
        <v>0.38819444444444445</v>
      </c>
      <c r="H20" s="67">
        <v>0.39513888888888887</v>
      </c>
      <c r="I20" s="44" t="str">
        <f t="shared" si="1"/>
        <v/>
      </c>
      <c r="J20" s="45">
        <f t="shared" si="2"/>
        <v>21.000000000000085</v>
      </c>
      <c r="K20" s="45">
        <f t="shared" si="3"/>
        <v>9.9999999999999645</v>
      </c>
      <c r="L20" s="45">
        <f t="shared" si="4"/>
        <v>2</v>
      </c>
      <c r="M20" s="54">
        <f t="shared" ca="1" si="5"/>
        <v>831</v>
      </c>
      <c r="N20" s="45" t="str">
        <f t="shared" si="6"/>
        <v/>
      </c>
      <c r="O20" s="45">
        <f t="shared" si="7"/>
        <v>3.1500000000000132</v>
      </c>
      <c r="P20" s="46">
        <f t="shared" si="8"/>
        <v>3.0296814402348735</v>
      </c>
      <c r="Q20" s="45">
        <f t="shared" si="9"/>
        <v>1.9999999999999929</v>
      </c>
      <c r="R20" s="45">
        <f t="shared" si="10"/>
        <v>5.1500000000000057</v>
      </c>
      <c r="S20" s="46">
        <f t="shared" si="11"/>
        <v>5.0296814402348664</v>
      </c>
    </row>
    <row r="21" spans="1:19" x14ac:dyDescent="0.25">
      <c r="D21">
        <v>0.1</v>
      </c>
      <c r="F21" s="67">
        <v>0.40763888888888888</v>
      </c>
      <c r="H21" s="67">
        <v>0.40972222222222227</v>
      </c>
      <c r="I21" s="44" t="str">
        <f t="shared" si="1"/>
        <v/>
      </c>
      <c r="J21" s="45">
        <f t="shared" si="2"/>
        <v>10.999999999999961</v>
      </c>
      <c r="K21" s="45">
        <f t="shared" si="3"/>
        <v>3.0000000000000693</v>
      </c>
      <c r="L21" s="45">
        <f t="shared" si="4"/>
        <v>3</v>
      </c>
      <c r="M21" s="54">
        <f t="shared" ca="1" si="5"/>
        <v>831</v>
      </c>
      <c r="N21" s="45" t="str">
        <f t="shared" si="6"/>
        <v/>
      </c>
      <c r="O21" s="45">
        <f t="shared" si="7"/>
        <v>1.2099999999999957</v>
      </c>
      <c r="P21" s="46">
        <f t="shared" si="8"/>
        <v>1.206670319008911</v>
      </c>
      <c r="Q21" s="45">
        <f t="shared" si="9"/>
        <v>0.30000000000000693</v>
      </c>
      <c r="R21" s="45">
        <f t="shared" si="10"/>
        <v>1.5100000000000027</v>
      </c>
      <c r="S21" s="46">
        <f t="shared" si="11"/>
        <v>1.5066703190089179</v>
      </c>
    </row>
    <row r="22" spans="1:19" x14ac:dyDescent="0.25">
      <c r="D22">
        <v>0.12</v>
      </c>
      <c r="F22" s="67">
        <v>0.41111111111111115</v>
      </c>
      <c r="H22" s="67">
        <v>0.41736111111111113</v>
      </c>
      <c r="I22" s="44">
        <f t="shared" si="1"/>
        <v>0.42083333333333334</v>
      </c>
      <c r="J22" s="45" t="str">
        <f t="shared" si="2"/>
        <v/>
      </c>
      <c r="K22" s="45">
        <f t="shared" si="3"/>
        <v>8.999999999999968</v>
      </c>
      <c r="L22" s="45">
        <f t="shared" si="4"/>
        <v>4</v>
      </c>
      <c r="M22" s="54">
        <f t="shared" ca="1" si="5"/>
        <v>831</v>
      </c>
      <c r="N22" s="45">
        <f t="shared" ca="1" si="6"/>
        <v>94.999999999999986</v>
      </c>
      <c r="O22" s="45">
        <f t="shared" si="7"/>
        <v>0.3</v>
      </c>
      <c r="P22" s="46">
        <f t="shared" si="8"/>
        <v>5.1302511228153068E-2</v>
      </c>
      <c r="Q22" s="45">
        <f t="shared" si="9"/>
        <v>1.0799999999999961</v>
      </c>
      <c r="R22" s="45">
        <f t="shared" si="10"/>
        <v>1.3799999999999961</v>
      </c>
      <c r="S22" s="46">
        <f t="shared" si="11"/>
        <v>1.1313025112281492</v>
      </c>
    </row>
    <row r="23" spans="1:19" x14ac:dyDescent="0.25">
      <c r="A23" s="77">
        <v>34802</v>
      </c>
      <c r="B23" s="71">
        <v>1307</v>
      </c>
      <c r="D23">
        <v>0.01</v>
      </c>
      <c r="F23" s="67">
        <v>0.58819444444444446</v>
      </c>
      <c r="H23" s="67">
        <v>0.63263888888888886</v>
      </c>
      <c r="I23" s="44" t="str">
        <f t="shared" si="1"/>
        <v/>
      </c>
      <c r="J23" s="45">
        <f t="shared" si="2"/>
        <v>11.999999999999957</v>
      </c>
      <c r="K23" s="45">
        <f t="shared" si="3"/>
        <v>63.999999999999929</v>
      </c>
      <c r="L23" s="45">
        <f t="shared" si="4"/>
        <v>1</v>
      </c>
      <c r="M23" s="54">
        <f t="shared" ca="1" si="5"/>
        <v>1307</v>
      </c>
      <c r="N23" s="45" t="str">
        <f t="shared" si="6"/>
        <v/>
      </c>
      <c r="O23" s="45">
        <f t="shared" si="7"/>
        <v>60.059999999999782</v>
      </c>
      <c r="P23" s="46">
        <f t="shared" si="8"/>
        <v>17.354658467472191</v>
      </c>
      <c r="Q23" s="45">
        <f t="shared" si="9"/>
        <v>0.63999999999999935</v>
      </c>
      <c r="R23" s="45">
        <f t="shared" si="10"/>
        <v>60.699999999999783</v>
      </c>
      <c r="S23" s="46">
        <f t="shared" si="11"/>
        <v>17.994658467472192</v>
      </c>
    </row>
    <row r="24" spans="1:19" x14ac:dyDescent="0.25">
      <c r="D24">
        <v>10</v>
      </c>
      <c r="F24" s="67">
        <v>0.62638888888888888</v>
      </c>
      <c r="H24" s="67">
        <v>0.64097222222222217</v>
      </c>
      <c r="I24" s="44" t="str">
        <f t="shared" si="1"/>
        <v/>
      </c>
      <c r="J24" s="45">
        <f t="shared" si="2"/>
        <v>25.000000000000071</v>
      </c>
      <c r="K24" s="45">
        <f t="shared" si="3"/>
        <v>20.999999999999925</v>
      </c>
      <c r="L24" s="45">
        <f t="shared" si="4"/>
        <v>2</v>
      </c>
      <c r="M24" s="54">
        <f t="shared" ca="1" si="5"/>
        <v>1307</v>
      </c>
      <c r="N24" s="45" t="str">
        <f t="shared" si="6"/>
        <v/>
      </c>
      <c r="O24" s="45">
        <f t="shared" si="7"/>
        <v>2625.0000000000073</v>
      </c>
      <c r="P24" s="46">
        <f t="shared" si="8"/>
        <v>1585.5890035846869</v>
      </c>
      <c r="Q24" s="45">
        <f t="shared" si="9"/>
        <v>209.99999999999926</v>
      </c>
      <c r="R24" s="45">
        <f t="shared" si="10"/>
        <v>2835.0000000000064</v>
      </c>
      <c r="S24" s="46">
        <f t="shared" si="11"/>
        <v>1795.5890035846862</v>
      </c>
    </row>
    <row r="25" spans="1:19" x14ac:dyDescent="0.25">
      <c r="D25">
        <v>200</v>
      </c>
      <c r="F25" s="67">
        <v>0.62708333333333333</v>
      </c>
      <c r="H25" s="67">
        <v>0.65833333333333333</v>
      </c>
      <c r="I25" s="44">
        <f t="shared" si="1"/>
        <v>0.66180555555555554</v>
      </c>
      <c r="J25" s="45" t="str">
        <f t="shared" si="2"/>
        <v/>
      </c>
      <c r="K25" s="45">
        <f t="shared" si="3"/>
        <v>45</v>
      </c>
      <c r="L25" s="45">
        <f t="shared" si="4"/>
        <v>3</v>
      </c>
      <c r="M25" s="54">
        <f t="shared" ca="1" si="5"/>
        <v>1307</v>
      </c>
      <c r="N25" s="45">
        <f t="shared" ca="1" si="6"/>
        <v>165.99999999999989</v>
      </c>
      <c r="O25" s="45">
        <f t="shared" si="7"/>
        <v>500</v>
      </c>
      <c r="P25" s="46">
        <f t="shared" si="8"/>
        <v>52.318172546220183</v>
      </c>
      <c r="Q25" s="45">
        <f t="shared" si="9"/>
        <v>9000</v>
      </c>
      <c r="R25" s="45">
        <f t="shared" si="10"/>
        <v>9500</v>
      </c>
      <c r="S25" s="46">
        <f t="shared" si="11"/>
        <v>9052.31817254622</v>
      </c>
    </row>
    <row r="26" spans="1:19" x14ac:dyDescent="0.25">
      <c r="A26" s="77">
        <v>34807</v>
      </c>
      <c r="B26" s="71">
        <v>841</v>
      </c>
      <c r="D26">
        <v>0.01</v>
      </c>
      <c r="F26" s="67">
        <v>0.39027777777777778</v>
      </c>
      <c r="H26" s="67">
        <v>0.3972222222222222</v>
      </c>
      <c r="I26" s="44" t="str">
        <f t="shared" si="1"/>
        <v/>
      </c>
      <c r="J26" s="45">
        <f t="shared" si="2"/>
        <v>7.0000000000000551</v>
      </c>
      <c r="K26" s="45">
        <f t="shared" si="3"/>
        <v>9.9999999999999645</v>
      </c>
      <c r="L26" s="45">
        <f t="shared" si="4"/>
        <v>1</v>
      </c>
      <c r="M26" s="54">
        <f t="shared" ca="1" si="5"/>
        <v>841</v>
      </c>
      <c r="N26" s="45" t="str">
        <f t="shared" si="6"/>
        <v/>
      </c>
      <c r="O26" s="45">
        <f t="shared" si="7"/>
        <v>0.38500000000000301</v>
      </c>
      <c r="P26" s="46">
        <f t="shared" si="8"/>
        <v>0.27361621771209788</v>
      </c>
      <c r="Q26" s="45">
        <f t="shared" si="9"/>
        <v>9.9999999999999645E-2</v>
      </c>
      <c r="R26" s="45">
        <f t="shared" si="10"/>
        <v>0.48500000000000265</v>
      </c>
      <c r="S26" s="46">
        <f t="shared" si="11"/>
        <v>0.37361621771209752</v>
      </c>
    </row>
    <row r="27" spans="1:19" x14ac:dyDescent="0.25">
      <c r="D27">
        <v>0.1</v>
      </c>
      <c r="F27" s="67">
        <v>0.39930555555555558</v>
      </c>
      <c r="H27" s="67">
        <v>0.40208333333333335</v>
      </c>
      <c r="I27" s="44" t="str">
        <f t="shared" si="1"/>
        <v/>
      </c>
      <c r="J27" s="45">
        <f t="shared" si="2"/>
        <v>11.000000000000041</v>
      </c>
      <c r="K27" s="45">
        <f t="shared" si="3"/>
        <v>3.9999999999999858</v>
      </c>
      <c r="L27" s="45">
        <f t="shared" si="4"/>
        <v>2</v>
      </c>
      <c r="M27" s="54">
        <f t="shared" ca="1" si="5"/>
        <v>841</v>
      </c>
      <c r="N27" s="45" t="str">
        <f t="shared" si="6"/>
        <v/>
      </c>
      <c r="O27" s="45">
        <f t="shared" si="7"/>
        <v>0.6050000000000022</v>
      </c>
      <c r="P27" s="46">
        <f t="shared" si="8"/>
        <v>0.42996834211900908</v>
      </c>
      <c r="Q27" s="45">
        <f t="shared" si="9"/>
        <v>0.39999999999999858</v>
      </c>
      <c r="R27" s="45">
        <f t="shared" si="10"/>
        <v>1.0050000000000008</v>
      </c>
      <c r="S27" s="46">
        <f t="shared" si="11"/>
        <v>0.82996834211900761</v>
      </c>
    </row>
    <row r="28" spans="1:19" x14ac:dyDescent="0.25">
      <c r="D28">
        <v>0.01</v>
      </c>
      <c r="F28" s="67">
        <v>0.40625</v>
      </c>
      <c r="H28" s="67">
        <v>0.40972222222222227</v>
      </c>
      <c r="I28" s="44" t="str">
        <f t="shared" si="1"/>
        <v/>
      </c>
      <c r="J28" s="45">
        <f t="shared" si="2"/>
        <v>1.9999999999999929</v>
      </c>
      <c r="K28" s="45">
        <f t="shared" si="3"/>
        <v>5.0000000000000622</v>
      </c>
      <c r="L28" s="45">
        <f t="shared" si="4"/>
        <v>3</v>
      </c>
      <c r="M28" s="54">
        <f t="shared" ca="1" si="5"/>
        <v>841</v>
      </c>
      <c r="N28" s="45" t="str">
        <f t="shared" si="6"/>
        <v/>
      </c>
      <c r="O28" s="45">
        <f t="shared" si="7"/>
        <v>0.10999999999999961</v>
      </c>
      <c r="P28" s="46">
        <f t="shared" si="8"/>
        <v>7.8176062203455646E-2</v>
      </c>
      <c r="Q28" s="45">
        <f t="shared" si="9"/>
        <v>5.000000000000062E-2</v>
      </c>
      <c r="R28" s="45">
        <f t="shared" si="10"/>
        <v>0.16000000000000023</v>
      </c>
      <c r="S28" s="46">
        <f t="shared" si="11"/>
        <v>0.12817606220345626</v>
      </c>
    </row>
    <row r="29" spans="1:19" x14ac:dyDescent="0.25">
      <c r="D29">
        <v>0.1</v>
      </c>
      <c r="F29" s="67">
        <v>0.41041666666666665</v>
      </c>
      <c r="H29" s="67">
        <v>0.41111111111111115</v>
      </c>
      <c r="I29" s="44" t="str">
        <f t="shared" si="1"/>
        <v/>
      </c>
      <c r="J29" s="45">
        <f t="shared" si="2"/>
        <v>14.999999999999947</v>
      </c>
      <c r="K29" s="45">
        <f t="shared" si="3"/>
        <v>1.0000000000000764</v>
      </c>
      <c r="L29" s="45">
        <f t="shared" si="4"/>
        <v>4</v>
      </c>
      <c r="M29" s="54">
        <f t="shared" ca="1" si="5"/>
        <v>841</v>
      </c>
      <c r="N29" s="45" t="str">
        <f t="shared" si="6"/>
        <v/>
      </c>
      <c r="O29" s="45">
        <f t="shared" si="7"/>
        <v>0.82499999999999707</v>
      </c>
      <c r="P29" s="46">
        <f t="shared" si="8"/>
        <v>0.58632046652591729</v>
      </c>
      <c r="Q29" s="45">
        <f t="shared" si="9"/>
        <v>0.10000000000000764</v>
      </c>
      <c r="R29" s="45">
        <f t="shared" si="10"/>
        <v>0.92500000000000471</v>
      </c>
      <c r="S29" s="46">
        <f t="shared" si="11"/>
        <v>0.68632046652592493</v>
      </c>
    </row>
    <row r="30" spans="1:19" x14ac:dyDescent="0.25">
      <c r="D30">
        <v>0.01</v>
      </c>
      <c r="F30" s="67">
        <v>0.41388888888888892</v>
      </c>
      <c r="H30" s="67">
        <v>0.42152777777777778</v>
      </c>
      <c r="I30" s="44" t="str">
        <f t="shared" si="1"/>
        <v/>
      </c>
      <c r="J30" s="45">
        <f t="shared" si="2"/>
        <v>3.9999999999999858</v>
      </c>
      <c r="K30" s="45">
        <f t="shared" si="3"/>
        <v>10.999999999999961</v>
      </c>
      <c r="L30" s="45">
        <f t="shared" si="4"/>
        <v>5</v>
      </c>
      <c r="M30" s="54">
        <f t="shared" ca="1" si="5"/>
        <v>841</v>
      </c>
      <c r="N30" s="45" t="str">
        <f t="shared" si="6"/>
        <v/>
      </c>
      <c r="O30" s="45">
        <f t="shared" si="7"/>
        <v>0.21999999999999922</v>
      </c>
      <c r="P30" s="46">
        <f t="shared" si="8"/>
        <v>0.15635212440691129</v>
      </c>
      <c r="Q30" s="45">
        <f t="shared" si="9"/>
        <v>0.10999999999999961</v>
      </c>
      <c r="R30" s="45">
        <f t="shared" si="10"/>
        <v>0.32999999999999885</v>
      </c>
      <c r="S30" s="46">
        <f t="shared" si="11"/>
        <v>0.26635212440691092</v>
      </c>
    </row>
    <row r="31" spans="1:19" x14ac:dyDescent="0.25">
      <c r="D31">
        <v>0.1</v>
      </c>
      <c r="F31" s="67">
        <v>0.42291666666666666</v>
      </c>
      <c r="H31" s="67">
        <v>0.42430555555555555</v>
      </c>
      <c r="I31" s="44" t="str">
        <f t="shared" si="1"/>
        <v/>
      </c>
      <c r="J31" s="45">
        <f t="shared" si="2"/>
        <v>13.000000000000034</v>
      </c>
      <c r="K31" s="45">
        <f t="shared" si="3"/>
        <v>1.9999999999999929</v>
      </c>
      <c r="L31" s="45">
        <f t="shared" si="4"/>
        <v>6</v>
      </c>
      <c r="M31" s="54">
        <f t="shared" ca="1" si="5"/>
        <v>841</v>
      </c>
      <c r="N31" s="45" t="str">
        <f t="shared" si="6"/>
        <v/>
      </c>
      <c r="O31" s="45">
        <f t="shared" si="7"/>
        <v>0.71500000000000186</v>
      </c>
      <c r="P31" s="46">
        <f t="shared" si="8"/>
        <v>0.50814440432246477</v>
      </c>
      <c r="Q31" s="45">
        <f t="shared" si="9"/>
        <v>0.19999999999999929</v>
      </c>
      <c r="R31" s="45">
        <f t="shared" si="10"/>
        <v>0.91500000000000115</v>
      </c>
      <c r="S31" s="46">
        <f t="shared" si="11"/>
        <v>0.70814440432246406</v>
      </c>
    </row>
    <row r="32" spans="1:19" x14ac:dyDescent="0.25">
      <c r="D32">
        <v>0.01</v>
      </c>
      <c r="F32" s="67">
        <v>0.4284722222222222</v>
      </c>
      <c r="H32" s="67">
        <v>0.43333333333333335</v>
      </c>
      <c r="I32" s="44" t="str">
        <f t="shared" si="1"/>
        <v/>
      </c>
      <c r="J32" s="45">
        <f t="shared" si="2"/>
        <v>3.9999999999999858</v>
      </c>
      <c r="K32" s="45">
        <f t="shared" si="3"/>
        <v>7.0000000000000551</v>
      </c>
      <c r="L32" s="45">
        <f t="shared" si="4"/>
        <v>7</v>
      </c>
      <c r="M32" s="54">
        <f t="shared" ca="1" si="5"/>
        <v>841</v>
      </c>
      <c r="N32" s="45" t="str">
        <f t="shared" si="6"/>
        <v/>
      </c>
      <c r="O32" s="45">
        <f t="shared" si="7"/>
        <v>0.21999999999999922</v>
      </c>
      <c r="P32" s="46">
        <f t="shared" si="8"/>
        <v>0.15635212440691129</v>
      </c>
      <c r="Q32" s="45">
        <f t="shared" si="9"/>
        <v>7.0000000000000548E-2</v>
      </c>
      <c r="R32" s="45">
        <f t="shared" si="10"/>
        <v>0.28999999999999976</v>
      </c>
      <c r="S32" s="46">
        <f t="shared" si="11"/>
        <v>0.22635212440691183</v>
      </c>
    </row>
    <row r="33" spans="1:19" x14ac:dyDescent="0.25">
      <c r="D33">
        <v>0.1</v>
      </c>
      <c r="F33" s="67">
        <v>0.43472222222222223</v>
      </c>
      <c r="H33" s="67">
        <v>0.43611111111111112</v>
      </c>
      <c r="I33" s="44" t="str">
        <f t="shared" si="1"/>
        <v/>
      </c>
      <c r="J33" s="45">
        <f t="shared" si="2"/>
        <v>26.999999999999986</v>
      </c>
      <c r="K33" s="45">
        <f t="shared" si="3"/>
        <v>1.9999999999999929</v>
      </c>
      <c r="L33" s="45">
        <f t="shared" si="4"/>
        <v>8</v>
      </c>
      <c r="M33" s="54">
        <f t="shared" ca="1" si="5"/>
        <v>841</v>
      </c>
      <c r="N33" s="45" t="str">
        <f t="shared" si="6"/>
        <v/>
      </c>
      <c r="O33" s="45">
        <f t="shared" si="7"/>
        <v>2.024999999999999</v>
      </c>
      <c r="P33" s="46">
        <f t="shared" si="8"/>
        <v>1.9476664036652416</v>
      </c>
      <c r="Q33" s="45">
        <f t="shared" si="9"/>
        <v>0.19999999999999929</v>
      </c>
      <c r="R33" s="45">
        <f t="shared" si="10"/>
        <v>2.2249999999999983</v>
      </c>
      <c r="S33" s="46">
        <f t="shared" si="11"/>
        <v>2.1476664036652409</v>
      </c>
    </row>
    <row r="34" spans="1:19" x14ac:dyDescent="0.25">
      <c r="D34">
        <v>0.05</v>
      </c>
      <c r="F34" s="67">
        <v>0.44791666666666669</v>
      </c>
      <c r="H34" s="67">
        <v>0.4548611111111111</v>
      </c>
      <c r="I34" s="44">
        <f t="shared" si="1"/>
        <v>0.45833333333333331</v>
      </c>
      <c r="J34" s="45" t="str">
        <f t="shared" si="2"/>
        <v/>
      </c>
      <c r="K34" s="45">
        <f t="shared" si="3"/>
        <v>9.9999999999999645</v>
      </c>
      <c r="L34" s="45">
        <f t="shared" si="4"/>
        <v>9</v>
      </c>
      <c r="M34" s="54">
        <f t="shared" ca="1" si="5"/>
        <v>841</v>
      </c>
      <c r="N34" s="45">
        <f t="shared" ca="1" si="6"/>
        <v>139</v>
      </c>
      <c r="O34" s="45">
        <f t="shared" si="7"/>
        <v>0.125</v>
      </c>
      <c r="P34" s="46">
        <f t="shared" si="8"/>
        <v>2.3105394341225508E-2</v>
      </c>
      <c r="Q34" s="45">
        <f t="shared" si="9"/>
        <v>0.49999999999999822</v>
      </c>
      <c r="R34" s="45">
        <f t="shared" si="10"/>
        <v>0.62499999999999822</v>
      </c>
      <c r="S34" s="46">
        <f t="shared" si="11"/>
        <v>0.52310539434122372</v>
      </c>
    </row>
    <row r="35" spans="1:19" x14ac:dyDescent="0.25">
      <c r="A35" s="77">
        <v>34807</v>
      </c>
      <c r="B35" s="71">
        <v>1342</v>
      </c>
      <c r="D35">
        <v>0.01</v>
      </c>
      <c r="F35" s="67">
        <v>0.6</v>
      </c>
      <c r="H35" s="67">
        <v>0.60416666666666663</v>
      </c>
      <c r="I35" s="44" t="str">
        <f t="shared" si="1"/>
        <v/>
      </c>
      <c r="J35" s="45">
        <f t="shared" si="2"/>
        <v>7.9999999999999716</v>
      </c>
      <c r="K35" s="45">
        <f t="shared" si="3"/>
        <v>5.9999999999999787</v>
      </c>
      <c r="L35" s="45">
        <f t="shared" si="4"/>
        <v>1</v>
      </c>
      <c r="M35" s="54">
        <f t="shared" ca="1" si="5"/>
        <v>1342</v>
      </c>
      <c r="N35" s="45" t="str">
        <f t="shared" si="6"/>
        <v/>
      </c>
      <c r="O35" s="45">
        <f t="shared" si="7"/>
        <v>0.43999999999999845</v>
      </c>
      <c r="P35" s="46">
        <f t="shared" si="8"/>
        <v>0.31270424881382258</v>
      </c>
      <c r="Q35" s="45">
        <f t="shared" si="9"/>
        <v>5.999999999999979E-2</v>
      </c>
      <c r="R35" s="45">
        <f t="shared" si="10"/>
        <v>0.49999999999999822</v>
      </c>
      <c r="S35" s="46">
        <f t="shared" si="11"/>
        <v>0.37270424881382236</v>
      </c>
    </row>
    <row r="36" spans="1:19" x14ac:dyDescent="0.25">
      <c r="D36">
        <v>0.1</v>
      </c>
      <c r="F36" s="67">
        <v>0.6069444444444444</v>
      </c>
      <c r="H36" s="67">
        <v>0.60972222222222217</v>
      </c>
      <c r="I36" s="44" t="str">
        <f t="shared" si="1"/>
        <v/>
      </c>
      <c r="J36" s="45">
        <f t="shared" si="2"/>
        <v>9.0000000000001279</v>
      </c>
      <c r="K36" s="45">
        <f t="shared" si="3"/>
        <v>3.9999999999999858</v>
      </c>
      <c r="L36" s="45">
        <f t="shared" si="4"/>
        <v>2</v>
      </c>
      <c r="M36" s="54">
        <f t="shared" ca="1" si="5"/>
        <v>1342</v>
      </c>
      <c r="N36" s="45" t="str">
        <f t="shared" si="6"/>
        <v/>
      </c>
      <c r="O36" s="45">
        <f t="shared" si="7"/>
        <v>0.49500000000000705</v>
      </c>
      <c r="P36" s="46">
        <f t="shared" si="8"/>
        <v>0.35179227991555656</v>
      </c>
      <c r="Q36" s="45">
        <f t="shared" si="9"/>
        <v>0.39999999999999858</v>
      </c>
      <c r="R36" s="45">
        <f t="shared" si="10"/>
        <v>0.89500000000000557</v>
      </c>
      <c r="S36" s="46">
        <f t="shared" si="11"/>
        <v>0.75179227991555519</v>
      </c>
    </row>
    <row r="37" spans="1:19" x14ac:dyDescent="0.25">
      <c r="D37">
        <v>0.01</v>
      </c>
      <c r="F37" s="67">
        <v>0.6118055555555556</v>
      </c>
      <c r="H37" s="67">
        <v>0.61597222222222225</v>
      </c>
      <c r="I37" s="44" t="str">
        <f t="shared" si="1"/>
        <v/>
      </c>
      <c r="J37" s="45">
        <f t="shared" si="2"/>
        <v>2.9999999999999893</v>
      </c>
      <c r="K37" s="45">
        <f t="shared" si="3"/>
        <v>5.9999999999999787</v>
      </c>
      <c r="L37" s="45">
        <f t="shared" si="4"/>
        <v>3</v>
      </c>
      <c r="M37" s="54">
        <f t="shared" ca="1" si="5"/>
        <v>1342</v>
      </c>
      <c r="N37" s="45" t="str">
        <f t="shared" si="6"/>
        <v/>
      </c>
      <c r="O37" s="45">
        <f t="shared" si="7"/>
        <v>0.16499999999999942</v>
      </c>
      <c r="P37" s="46">
        <f t="shared" si="8"/>
        <v>0.11726409330518348</v>
      </c>
      <c r="Q37" s="45">
        <f t="shared" si="9"/>
        <v>5.999999999999979E-2</v>
      </c>
      <c r="R37" s="45">
        <f t="shared" si="10"/>
        <v>0.2249999999999992</v>
      </c>
      <c r="S37" s="46">
        <f t="shared" si="11"/>
        <v>0.17726409330518328</v>
      </c>
    </row>
    <row r="38" spans="1:19" x14ac:dyDescent="0.25">
      <c r="D38">
        <v>0.1</v>
      </c>
      <c r="F38" s="67">
        <v>0.61736111111111114</v>
      </c>
      <c r="H38" s="67">
        <v>0.61805555555555558</v>
      </c>
      <c r="I38" s="44" t="str">
        <f t="shared" si="1"/>
        <v/>
      </c>
      <c r="J38" s="45">
        <f t="shared" si="2"/>
        <v>14.999999999999947</v>
      </c>
      <c r="K38" s="45">
        <f t="shared" si="3"/>
        <v>0.99999999999999645</v>
      </c>
      <c r="L38" s="45">
        <f t="shared" si="4"/>
        <v>4</v>
      </c>
      <c r="M38" s="54">
        <f t="shared" ca="1" si="5"/>
        <v>1342</v>
      </c>
      <c r="N38" s="45" t="str">
        <f t="shared" si="6"/>
        <v/>
      </c>
      <c r="O38" s="45">
        <f t="shared" si="7"/>
        <v>0.82499999999999707</v>
      </c>
      <c r="P38" s="46">
        <f t="shared" si="8"/>
        <v>0.58632046652591729</v>
      </c>
      <c r="Q38" s="45">
        <f t="shared" si="9"/>
        <v>9.9999999999999645E-2</v>
      </c>
      <c r="R38" s="45">
        <f t="shared" si="10"/>
        <v>0.92499999999999671</v>
      </c>
      <c r="S38" s="46">
        <f t="shared" si="11"/>
        <v>0.68632046652591694</v>
      </c>
    </row>
    <row r="39" spans="1:19" x14ac:dyDescent="0.25">
      <c r="D39">
        <v>0.01</v>
      </c>
      <c r="F39" s="67">
        <v>0.62361111111111112</v>
      </c>
      <c r="H39" s="67">
        <v>0.62847222222222221</v>
      </c>
      <c r="I39" s="44" t="str">
        <f t="shared" si="1"/>
        <v/>
      </c>
      <c r="J39" s="45">
        <f t="shared" si="2"/>
        <v>2.9999999999999893</v>
      </c>
      <c r="K39" s="45">
        <f t="shared" si="3"/>
        <v>6.9999999999999751</v>
      </c>
      <c r="L39" s="45">
        <f t="shared" si="4"/>
        <v>5</v>
      </c>
      <c r="M39" s="54">
        <f t="shared" ca="1" si="5"/>
        <v>1342</v>
      </c>
      <c r="N39" s="45" t="str">
        <f t="shared" si="6"/>
        <v/>
      </c>
      <c r="O39" s="45">
        <f t="shared" si="7"/>
        <v>0.16499999999999942</v>
      </c>
      <c r="P39" s="46">
        <f t="shared" si="8"/>
        <v>0.11726409330518348</v>
      </c>
      <c r="Q39" s="45">
        <f t="shared" si="9"/>
        <v>6.9999999999999757E-2</v>
      </c>
      <c r="R39" s="45">
        <f t="shared" si="10"/>
        <v>0.23499999999999918</v>
      </c>
      <c r="S39" s="46">
        <f t="shared" si="11"/>
        <v>0.18726409330518323</v>
      </c>
    </row>
    <row r="40" spans="1:19" x14ac:dyDescent="0.25">
      <c r="D40">
        <v>0.1</v>
      </c>
      <c r="F40" s="67">
        <v>0.62986111111111109</v>
      </c>
      <c r="H40" s="67">
        <v>0.63055555555555554</v>
      </c>
      <c r="I40" s="44" t="str">
        <f t="shared" si="1"/>
        <v/>
      </c>
      <c r="J40" s="45">
        <f t="shared" si="2"/>
        <v>10.999999999999961</v>
      </c>
      <c r="K40" s="45">
        <f t="shared" si="3"/>
        <v>0.99999999999999645</v>
      </c>
      <c r="L40" s="45">
        <f t="shared" si="4"/>
        <v>6</v>
      </c>
      <c r="M40" s="54">
        <f t="shared" ca="1" si="5"/>
        <v>1342</v>
      </c>
      <c r="N40" s="45" t="str">
        <f t="shared" si="6"/>
        <v/>
      </c>
      <c r="O40" s="45">
        <f t="shared" si="7"/>
        <v>0.60499999999999787</v>
      </c>
      <c r="P40" s="46">
        <f t="shared" si="8"/>
        <v>0.42996834211900598</v>
      </c>
      <c r="Q40" s="45">
        <f t="shared" si="9"/>
        <v>9.9999999999999645E-2</v>
      </c>
      <c r="R40" s="45">
        <f t="shared" si="10"/>
        <v>0.70499999999999752</v>
      </c>
      <c r="S40" s="46">
        <f t="shared" si="11"/>
        <v>0.52996834211900556</v>
      </c>
    </row>
    <row r="41" spans="1:19" x14ac:dyDescent="0.25">
      <c r="D41">
        <v>0.01</v>
      </c>
      <c r="F41" s="67">
        <v>0.63541666666666663</v>
      </c>
      <c r="H41" s="67">
        <v>0.6381944444444444</v>
      </c>
      <c r="I41" s="44" t="str">
        <f t="shared" si="1"/>
        <v/>
      </c>
      <c r="J41" s="45">
        <f t="shared" si="2"/>
        <v>3.9999999999999858</v>
      </c>
      <c r="K41" s="45">
        <f t="shared" si="3"/>
        <v>3.9999999999999858</v>
      </c>
      <c r="L41" s="45">
        <f t="shared" si="4"/>
        <v>7</v>
      </c>
      <c r="M41" s="54">
        <f t="shared" ca="1" si="5"/>
        <v>1342</v>
      </c>
      <c r="N41" s="45" t="str">
        <f t="shared" si="6"/>
        <v/>
      </c>
      <c r="O41" s="45">
        <f t="shared" si="7"/>
        <v>0.21999999999999922</v>
      </c>
      <c r="P41" s="46">
        <f t="shared" si="8"/>
        <v>0.15635212440691129</v>
      </c>
      <c r="Q41" s="45">
        <f t="shared" si="9"/>
        <v>3.9999999999999862E-2</v>
      </c>
      <c r="R41" s="45">
        <f t="shared" si="10"/>
        <v>0.25999999999999907</v>
      </c>
      <c r="S41" s="46">
        <f t="shared" si="11"/>
        <v>0.19635212440691116</v>
      </c>
    </row>
    <row r="42" spans="1:19" x14ac:dyDescent="0.25">
      <c r="D42">
        <v>0.1</v>
      </c>
      <c r="F42" s="67">
        <v>0.63958333333333328</v>
      </c>
      <c r="H42" s="67">
        <v>0.64097222222222217</v>
      </c>
      <c r="I42" s="44" t="str">
        <f t="shared" si="1"/>
        <v/>
      </c>
      <c r="J42" s="45">
        <f t="shared" si="2"/>
        <v>11.000000000000121</v>
      </c>
      <c r="K42" s="45">
        <f t="shared" si="3"/>
        <v>1.9999999999999929</v>
      </c>
      <c r="L42" s="45">
        <f t="shared" si="4"/>
        <v>8</v>
      </c>
      <c r="M42" s="54">
        <f t="shared" ca="1" si="5"/>
        <v>1342</v>
      </c>
      <c r="N42" s="45" t="str">
        <f t="shared" si="6"/>
        <v/>
      </c>
      <c r="O42" s="45">
        <f t="shared" si="7"/>
        <v>0.60500000000000664</v>
      </c>
      <c r="P42" s="46">
        <f t="shared" si="8"/>
        <v>0.42996834211901219</v>
      </c>
      <c r="Q42" s="45">
        <f t="shared" si="9"/>
        <v>0.19999999999999929</v>
      </c>
      <c r="R42" s="45">
        <f t="shared" si="10"/>
        <v>0.80500000000000593</v>
      </c>
      <c r="S42" s="46">
        <f t="shared" si="11"/>
        <v>0.62996834211901143</v>
      </c>
    </row>
    <row r="43" spans="1:19" x14ac:dyDescent="0.25">
      <c r="D43">
        <v>0.01</v>
      </c>
      <c r="F43" s="67">
        <v>0.64652777777777781</v>
      </c>
      <c r="H43" s="67">
        <v>0.64861111111111114</v>
      </c>
      <c r="I43" s="44" t="str">
        <f t="shared" si="1"/>
        <v/>
      </c>
      <c r="J43" s="45">
        <f t="shared" si="2"/>
        <v>21.999999999999922</v>
      </c>
      <c r="K43" s="45">
        <f t="shared" si="3"/>
        <v>2.9999999999999893</v>
      </c>
      <c r="L43" s="45">
        <f t="shared" si="4"/>
        <v>9</v>
      </c>
      <c r="M43" s="54">
        <f t="shared" ca="1" si="5"/>
        <v>1342</v>
      </c>
      <c r="N43" s="45" t="str">
        <f t="shared" si="6"/>
        <v/>
      </c>
      <c r="O43" s="45">
        <f t="shared" si="7"/>
        <v>0.32999999999999879</v>
      </c>
      <c r="P43" s="46">
        <f t="shared" si="8"/>
        <v>0.31741580398876679</v>
      </c>
      <c r="Q43" s="45">
        <f t="shared" si="9"/>
        <v>2.9999999999999895E-2</v>
      </c>
      <c r="R43" s="45">
        <f t="shared" si="10"/>
        <v>0.35999999999999871</v>
      </c>
      <c r="S43" s="46">
        <f t="shared" si="11"/>
        <v>0.3474158039887667</v>
      </c>
    </row>
    <row r="44" spans="1:19" x14ac:dyDescent="0.25">
      <c r="D44">
        <v>0.02</v>
      </c>
      <c r="F44" s="67">
        <v>0.66319444444444442</v>
      </c>
      <c r="H44" s="67">
        <v>0.66388888888888886</v>
      </c>
      <c r="I44" s="44" t="str">
        <f t="shared" si="1"/>
        <v/>
      </c>
      <c r="J44" s="45">
        <f t="shared" si="2"/>
        <v>22.000000000000082</v>
      </c>
      <c r="K44" s="45">
        <f t="shared" si="3"/>
        <v>0.99999999999999645</v>
      </c>
      <c r="L44" s="45">
        <f t="shared" si="4"/>
        <v>10</v>
      </c>
      <c r="M44" s="54">
        <f t="shared" ca="1" si="5"/>
        <v>1342</v>
      </c>
      <c r="N44" s="45" t="str">
        <f t="shared" si="6"/>
        <v/>
      </c>
      <c r="O44" s="45">
        <f t="shared" si="7"/>
        <v>0.44000000000000167</v>
      </c>
      <c r="P44" s="46" t="e">
        <f t="shared" si="8"/>
        <v>#DIV/0!</v>
      </c>
      <c r="Q44" s="45">
        <f t="shared" si="9"/>
        <v>1.9999999999999931E-2</v>
      </c>
      <c r="R44" s="45">
        <f t="shared" si="10"/>
        <v>0.46000000000000157</v>
      </c>
      <c r="S44" s="46" t="e">
        <f t="shared" si="11"/>
        <v>#DIV/0!</v>
      </c>
    </row>
    <row r="45" spans="1:19" x14ac:dyDescent="0.25">
      <c r="D45">
        <v>0.02</v>
      </c>
      <c r="F45" s="67">
        <v>0.67569444444444438</v>
      </c>
      <c r="H45" s="67">
        <v>0.6791666666666667</v>
      </c>
      <c r="I45" s="44">
        <f t="shared" si="1"/>
        <v>0.68263888888888891</v>
      </c>
      <c r="J45" s="45" t="str">
        <f t="shared" si="2"/>
        <v/>
      </c>
      <c r="K45" s="45">
        <f t="shared" si="3"/>
        <v>5.0000000000001421</v>
      </c>
      <c r="L45" s="45">
        <f t="shared" si="4"/>
        <v>11</v>
      </c>
      <c r="M45" s="54">
        <f t="shared" ca="1" si="5"/>
        <v>1342</v>
      </c>
      <c r="N45" s="45">
        <f t="shared" ca="1" si="6"/>
        <v>161.00000000000006</v>
      </c>
      <c r="O45" s="45">
        <f t="shared" si="7"/>
        <v>0.05</v>
      </c>
      <c r="P45" s="46">
        <f t="shared" si="8"/>
        <v>1.0096958881694557E-2</v>
      </c>
      <c r="Q45" s="45">
        <f t="shared" si="9"/>
        <v>0.10000000000000285</v>
      </c>
      <c r="R45" s="45">
        <f t="shared" si="10"/>
        <v>0.15000000000000285</v>
      </c>
      <c r="S45" s="46">
        <f t="shared" si="11"/>
        <v>0.1100969588816974</v>
      </c>
    </row>
    <row r="46" spans="1:19" x14ac:dyDescent="0.25">
      <c r="A46" s="77">
        <v>34808</v>
      </c>
      <c r="B46" s="71">
        <v>1000</v>
      </c>
      <c r="D46">
        <v>0.01</v>
      </c>
      <c r="F46" s="67">
        <v>0.44930555555555557</v>
      </c>
      <c r="H46" s="67">
        <v>0.4513888888888889</v>
      </c>
      <c r="I46" s="44" t="str">
        <f t="shared" si="1"/>
        <v/>
      </c>
      <c r="J46" s="45">
        <f t="shared" si="2"/>
        <v>44</v>
      </c>
      <c r="K46" s="45">
        <f t="shared" si="3"/>
        <v>2.9999999999999893</v>
      </c>
      <c r="L46" s="45">
        <f t="shared" si="4"/>
        <v>1</v>
      </c>
      <c r="M46" s="54">
        <f t="shared" ca="1" si="5"/>
        <v>1000</v>
      </c>
      <c r="N46" s="45" t="str">
        <f t="shared" si="6"/>
        <v/>
      </c>
      <c r="O46" s="45">
        <f t="shared" si="7"/>
        <v>1.32</v>
      </c>
      <c r="P46" s="46">
        <f t="shared" si="8"/>
        <v>1.0936038411052527</v>
      </c>
      <c r="Q46" s="45">
        <f t="shared" si="9"/>
        <v>2.9999999999999895E-2</v>
      </c>
      <c r="R46" s="45">
        <f t="shared" si="10"/>
        <v>1.3499999999999999</v>
      </c>
      <c r="S46" s="46">
        <f t="shared" si="11"/>
        <v>1.1236038411052525</v>
      </c>
    </row>
    <row r="47" spans="1:19" x14ac:dyDescent="0.25">
      <c r="D47">
        <v>0.05</v>
      </c>
      <c r="F47" s="67">
        <v>0.45902777777777781</v>
      </c>
      <c r="H47" s="67">
        <v>0.48194444444444445</v>
      </c>
      <c r="I47" s="44">
        <f t="shared" si="1"/>
        <v>0.48541666666666666</v>
      </c>
      <c r="J47" s="45" t="str">
        <f t="shared" si="2"/>
        <v/>
      </c>
      <c r="K47" s="45">
        <f t="shared" si="3"/>
        <v>32.999999999999964</v>
      </c>
      <c r="L47" s="45">
        <f t="shared" si="4"/>
        <v>2</v>
      </c>
      <c r="M47" s="54">
        <f t="shared" ca="1" si="5"/>
        <v>1000</v>
      </c>
      <c r="N47" s="45">
        <f t="shared" ca="1" si="6"/>
        <v>98.999999999999972</v>
      </c>
      <c r="O47" s="45">
        <f t="shared" si="7"/>
        <v>0.125</v>
      </c>
      <c r="P47" s="46">
        <f t="shared" si="8"/>
        <v>2.3105394341225508E-2</v>
      </c>
      <c r="Q47" s="45">
        <f t="shared" si="9"/>
        <v>1.6499999999999984</v>
      </c>
      <c r="R47" s="45">
        <f t="shared" si="10"/>
        <v>1.7749999999999984</v>
      </c>
      <c r="S47" s="46">
        <f t="shared" si="11"/>
        <v>1.673105394341224</v>
      </c>
    </row>
    <row r="48" spans="1:19" x14ac:dyDescent="0.25">
      <c r="A48" s="77">
        <v>34808</v>
      </c>
      <c r="B48" s="71">
        <v>1332</v>
      </c>
      <c r="D48">
        <v>0.01</v>
      </c>
      <c r="F48" s="67">
        <v>0.59722222222222221</v>
      </c>
      <c r="H48" s="67">
        <v>0.60763888888888895</v>
      </c>
      <c r="I48" s="44" t="str">
        <f t="shared" si="1"/>
        <v/>
      </c>
      <c r="J48" s="45">
        <f t="shared" si="2"/>
        <v>27.999999999999901</v>
      </c>
      <c r="K48" s="45">
        <f t="shared" si="3"/>
        <v>15.000000000000107</v>
      </c>
      <c r="L48" s="45">
        <f t="shared" si="4"/>
        <v>1</v>
      </c>
      <c r="M48" s="54">
        <f t="shared" ca="1" si="5"/>
        <v>1332</v>
      </c>
      <c r="N48" s="45" t="str">
        <f t="shared" si="6"/>
        <v/>
      </c>
      <c r="O48" s="45">
        <f t="shared" si="7"/>
        <v>0.27999999999999903</v>
      </c>
      <c r="P48" s="46" t="e">
        <f t="shared" si="8"/>
        <v>#DIV/0!</v>
      </c>
      <c r="Q48" s="45">
        <f t="shared" si="9"/>
        <v>0.15000000000000108</v>
      </c>
      <c r="R48" s="45">
        <f t="shared" si="10"/>
        <v>0.4300000000000001</v>
      </c>
      <c r="S48" s="46" t="e">
        <f t="shared" si="11"/>
        <v>#DIV/0!</v>
      </c>
    </row>
    <row r="49" spans="1:19" x14ac:dyDescent="0.25">
      <c r="D49">
        <v>0.01</v>
      </c>
      <c r="F49" s="67">
        <v>0.62013888888888891</v>
      </c>
      <c r="H49" s="67">
        <v>0.62708333333333333</v>
      </c>
      <c r="I49" s="44" t="str">
        <f t="shared" si="1"/>
        <v/>
      </c>
      <c r="J49" s="45">
        <f t="shared" si="2"/>
        <v>49.999999999999986</v>
      </c>
      <c r="K49" s="45">
        <f t="shared" si="3"/>
        <v>9.9999999999999645</v>
      </c>
      <c r="L49" s="45">
        <f t="shared" si="4"/>
        <v>2</v>
      </c>
      <c r="M49" s="54">
        <f t="shared" ca="1" si="5"/>
        <v>1332</v>
      </c>
      <c r="N49" s="45" t="str">
        <f t="shared" si="6"/>
        <v/>
      </c>
      <c r="O49" s="45">
        <f t="shared" si="7"/>
        <v>0.49999999999999989</v>
      </c>
      <c r="P49" s="46" t="e">
        <f t="shared" si="8"/>
        <v>#DIV/0!</v>
      </c>
      <c r="Q49" s="45">
        <f t="shared" si="9"/>
        <v>9.9999999999999645E-2</v>
      </c>
      <c r="R49" s="45">
        <f t="shared" si="10"/>
        <v>0.59999999999999953</v>
      </c>
      <c r="S49" s="46" t="e">
        <f t="shared" si="11"/>
        <v>#DIV/0!</v>
      </c>
    </row>
    <row r="50" spans="1:19" x14ac:dyDescent="0.25">
      <c r="D50">
        <v>0.01</v>
      </c>
      <c r="F50" s="67">
        <v>0.63750000000000007</v>
      </c>
      <c r="H50" s="67">
        <v>0.66180555555555554</v>
      </c>
      <c r="I50" s="44" t="str">
        <f t="shared" si="1"/>
        <v/>
      </c>
      <c r="J50" s="45">
        <f t="shared" si="2"/>
        <v>17.000000000000099</v>
      </c>
      <c r="K50" s="45">
        <f t="shared" si="3"/>
        <v>34.999999999999872</v>
      </c>
      <c r="L50" s="45">
        <f t="shared" si="4"/>
        <v>3</v>
      </c>
      <c r="M50" s="54">
        <f t="shared" ca="1" si="5"/>
        <v>1332</v>
      </c>
      <c r="N50" s="45" t="str">
        <f t="shared" si="6"/>
        <v/>
      </c>
      <c r="O50" s="45">
        <f t="shared" si="7"/>
        <v>0.17000000000000101</v>
      </c>
      <c r="P50" s="46" t="e">
        <f t="shared" si="8"/>
        <v>#DIV/0!</v>
      </c>
      <c r="Q50" s="45">
        <f t="shared" si="9"/>
        <v>0.3499999999999987</v>
      </c>
      <c r="R50" s="45">
        <f t="shared" si="10"/>
        <v>0.51999999999999968</v>
      </c>
      <c r="S50" s="46" t="e">
        <f t="shared" si="11"/>
        <v>#DIV/0!</v>
      </c>
    </row>
    <row r="51" spans="1:19" x14ac:dyDescent="0.25">
      <c r="D51">
        <v>0.01</v>
      </c>
      <c r="F51" s="67">
        <v>0.67152777777777783</v>
      </c>
      <c r="H51" s="67">
        <v>0.67361111111111116</v>
      </c>
      <c r="I51" s="44">
        <f t="shared" si="1"/>
        <v>0.67708333333333337</v>
      </c>
      <c r="J51" s="45" t="str">
        <f t="shared" si="2"/>
        <v/>
      </c>
      <c r="K51" s="45">
        <f t="shared" si="3"/>
        <v>2.9999999999999893</v>
      </c>
      <c r="L51" s="45">
        <f t="shared" si="4"/>
        <v>4</v>
      </c>
      <c r="M51" s="54">
        <f t="shared" ca="1" si="5"/>
        <v>1332</v>
      </c>
      <c r="N51" s="45">
        <f t="shared" ca="1" si="6"/>
        <v>163.00000000000006</v>
      </c>
      <c r="O51" s="45">
        <f t="shared" si="7"/>
        <v>2.5000000000000001E-2</v>
      </c>
      <c r="P51" s="46">
        <f t="shared" si="8"/>
        <v>5.4281443780592247E-3</v>
      </c>
      <c r="Q51" s="45">
        <f t="shared" si="9"/>
        <v>2.9999999999999895E-2</v>
      </c>
      <c r="R51" s="45">
        <f t="shared" si="10"/>
        <v>5.4999999999999896E-2</v>
      </c>
      <c r="S51" s="46">
        <f t="shared" si="11"/>
        <v>3.542814437805912E-2</v>
      </c>
    </row>
    <row r="52" spans="1:19" x14ac:dyDescent="0.25">
      <c r="A52" s="77">
        <v>34809</v>
      </c>
      <c r="B52" s="71">
        <v>833</v>
      </c>
      <c r="D52">
        <v>0.01</v>
      </c>
      <c r="F52" s="67">
        <v>0.3888888888888889</v>
      </c>
      <c r="H52" s="67">
        <v>0.39305555555555555</v>
      </c>
      <c r="I52" s="44" t="str">
        <f t="shared" si="1"/>
        <v/>
      </c>
      <c r="J52" s="45">
        <f t="shared" si="2"/>
        <v>37.000000000000028</v>
      </c>
      <c r="K52" s="45">
        <f t="shared" si="3"/>
        <v>5.9999999999999787</v>
      </c>
      <c r="L52" s="45">
        <f t="shared" si="4"/>
        <v>1</v>
      </c>
      <c r="M52" s="54">
        <f t="shared" ca="1" si="5"/>
        <v>833</v>
      </c>
      <c r="N52" s="45" t="str">
        <f t="shared" si="6"/>
        <v/>
      </c>
      <c r="O52" s="45">
        <f t="shared" si="7"/>
        <v>2.0350000000000015</v>
      </c>
      <c r="P52" s="46">
        <f t="shared" si="8"/>
        <v>1.4462571507639357</v>
      </c>
      <c r="Q52" s="45">
        <f t="shared" si="9"/>
        <v>5.999999999999979E-2</v>
      </c>
      <c r="R52" s="45">
        <f t="shared" si="10"/>
        <v>2.0950000000000011</v>
      </c>
      <c r="S52" s="46">
        <f t="shared" si="11"/>
        <v>1.5062571507639355</v>
      </c>
    </row>
    <row r="53" spans="1:19" x14ac:dyDescent="0.25">
      <c r="D53">
        <v>0.1</v>
      </c>
      <c r="F53" s="67">
        <v>0.39513888888888887</v>
      </c>
      <c r="H53" s="67">
        <v>0.41875000000000001</v>
      </c>
      <c r="I53" s="44" t="str">
        <f t="shared" si="1"/>
        <v/>
      </c>
      <c r="J53" s="45">
        <f t="shared" si="2"/>
        <v>19.000000000000014</v>
      </c>
      <c r="K53" s="45">
        <f t="shared" si="3"/>
        <v>34.000000000000043</v>
      </c>
      <c r="L53" s="45">
        <f t="shared" si="4"/>
        <v>2</v>
      </c>
      <c r="M53" s="54">
        <f t="shared" ca="1" si="5"/>
        <v>833</v>
      </c>
      <c r="N53" s="45" t="str">
        <f t="shared" si="6"/>
        <v/>
      </c>
      <c r="O53" s="45">
        <f t="shared" si="7"/>
        <v>190.95000000000016</v>
      </c>
      <c r="P53" s="46">
        <f t="shared" si="8"/>
        <v>71.362412610397882</v>
      </c>
      <c r="Q53" s="45">
        <f t="shared" si="9"/>
        <v>3.4000000000000044</v>
      </c>
      <c r="R53" s="45">
        <f t="shared" si="10"/>
        <v>194.35000000000016</v>
      </c>
      <c r="S53" s="46">
        <f t="shared" si="11"/>
        <v>74.762412610397888</v>
      </c>
    </row>
    <row r="54" spans="1:19" x14ac:dyDescent="0.25">
      <c r="D54">
        <v>20</v>
      </c>
      <c r="F54" s="67">
        <v>0.42569444444444443</v>
      </c>
      <c r="H54" s="67">
        <v>0.43194444444444446</v>
      </c>
      <c r="I54" s="44" t="str">
        <f t="shared" si="1"/>
        <v/>
      </c>
      <c r="J54" s="45">
        <f t="shared" si="2"/>
        <v>28.999999999999979</v>
      </c>
      <c r="K54" s="45">
        <f t="shared" si="3"/>
        <v>9.000000000000048</v>
      </c>
      <c r="L54" s="45">
        <f t="shared" si="4"/>
        <v>3</v>
      </c>
      <c r="M54" s="54">
        <f t="shared" ca="1" si="5"/>
        <v>833</v>
      </c>
      <c r="N54" s="45" t="str">
        <f t="shared" si="6"/>
        <v/>
      </c>
      <c r="O54" s="45">
        <f t="shared" si="7"/>
        <v>290.7249999999998</v>
      </c>
      <c r="P54" s="46">
        <f t="shared" si="8"/>
        <v>96.562688781257933</v>
      </c>
      <c r="Q54" s="45">
        <f t="shared" si="9"/>
        <v>180.00000000000097</v>
      </c>
      <c r="R54" s="45">
        <f t="shared" si="10"/>
        <v>470.72500000000076</v>
      </c>
      <c r="S54" s="46">
        <f t="shared" si="11"/>
        <v>276.56268878125888</v>
      </c>
    </row>
    <row r="55" spans="1:19" x14ac:dyDescent="0.25">
      <c r="D55">
        <v>0.05</v>
      </c>
      <c r="F55" s="67">
        <v>0.4458333333333333</v>
      </c>
      <c r="H55" s="67">
        <v>0.45208333333333334</v>
      </c>
      <c r="I55" s="44">
        <f t="shared" si="1"/>
        <v>0.45555555555555555</v>
      </c>
      <c r="J55" s="45" t="str">
        <f t="shared" si="2"/>
        <v/>
      </c>
      <c r="K55" s="45">
        <f t="shared" si="3"/>
        <v>9.000000000000048</v>
      </c>
      <c r="L55" s="45">
        <f t="shared" si="4"/>
        <v>4</v>
      </c>
      <c r="M55" s="54">
        <f t="shared" ca="1" si="5"/>
        <v>833</v>
      </c>
      <c r="N55" s="45">
        <f t="shared" ca="1" si="6"/>
        <v>142.99999999999997</v>
      </c>
      <c r="O55" s="45">
        <f t="shared" si="7"/>
        <v>0.125</v>
      </c>
      <c r="P55" s="46">
        <f t="shared" si="8"/>
        <v>2.3105394341225508E-2</v>
      </c>
      <c r="Q55" s="45">
        <f t="shared" si="9"/>
        <v>0.4500000000000024</v>
      </c>
      <c r="R55" s="45">
        <f t="shared" si="10"/>
        <v>0.5750000000000024</v>
      </c>
      <c r="S55" s="46">
        <f t="shared" si="11"/>
        <v>0.47310539434122789</v>
      </c>
    </row>
    <row r="56" spans="1:19" x14ac:dyDescent="0.25">
      <c r="A56" s="77">
        <v>34809</v>
      </c>
      <c r="B56" s="71">
        <v>1325</v>
      </c>
      <c r="D56">
        <v>0.01</v>
      </c>
      <c r="F56" s="67">
        <v>0.58124999999999993</v>
      </c>
      <c r="H56" s="67">
        <v>0.58680555555555558</v>
      </c>
      <c r="I56" s="44" t="str">
        <f t="shared" si="1"/>
        <v/>
      </c>
      <c r="J56" s="45">
        <f t="shared" si="2"/>
        <v>92</v>
      </c>
      <c r="K56" s="45">
        <f t="shared" si="3"/>
        <v>8.0000000000001315</v>
      </c>
      <c r="L56" s="45">
        <f t="shared" si="4"/>
        <v>1</v>
      </c>
      <c r="M56" s="54">
        <f t="shared" ca="1" si="5"/>
        <v>1325</v>
      </c>
      <c r="N56" s="45" t="str">
        <f t="shared" si="6"/>
        <v/>
      </c>
      <c r="O56" s="45">
        <f t="shared" si="7"/>
        <v>0.92</v>
      </c>
      <c r="P56" s="46" t="e">
        <f t="shared" si="8"/>
        <v>#DIV/0!</v>
      </c>
      <c r="Q56" s="45">
        <f t="shared" si="9"/>
        <v>8.000000000000132E-2</v>
      </c>
      <c r="R56" s="45">
        <f t="shared" si="10"/>
        <v>1.0000000000000013</v>
      </c>
      <c r="S56" s="46" t="e">
        <f t="shared" si="11"/>
        <v>#DIV/0!</v>
      </c>
    </row>
    <row r="57" spans="1:19" x14ac:dyDescent="0.25">
      <c r="D57">
        <v>0.01</v>
      </c>
      <c r="F57" s="67">
        <v>0.6020833333333333</v>
      </c>
      <c r="H57" s="67">
        <v>0.65069444444444446</v>
      </c>
      <c r="I57" s="44" t="str">
        <f t="shared" si="1"/>
        <v/>
      </c>
      <c r="J57" s="45">
        <f t="shared" si="2"/>
        <v>14.999999999999947</v>
      </c>
      <c r="K57" s="45">
        <f t="shared" si="3"/>
        <v>70.000000000000071</v>
      </c>
      <c r="L57" s="45">
        <f t="shared" si="4"/>
        <v>2</v>
      </c>
      <c r="M57" s="54">
        <f t="shared" ca="1" si="5"/>
        <v>1325</v>
      </c>
      <c r="N57" s="45" t="str">
        <f t="shared" si="6"/>
        <v/>
      </c>
      <c r="O57" s="45">
        <f t="shared" si="7"/>
        <v>15.074999999999944</v>
      </c>
      <c r="P57" s="46">
        <f t="shared" si="8"/>
        <v>5.6339698977461801</v>
      </c>
      <c r="Q57" s="45">
        <f t="shared" si="9"/>
        <v>0.70000000000000073</v>
      </c>
      <c r="R57" s="45">
        <f t="shared" si="10"/>
        <v>15.774999999999945</v>
      </c>
      <c r="S57" s="46">
        <f t="shared" si="11"/>
        <v>6.3339698977461811</v>
      </c>
    </row>
    <row r="58" spans="1:19" x14ac:dyDescent="0.25">
      <c r="D58">
        <v>2</v>
      </c>
      <c r="F58" s="67">
        <v>0.65416666666666667</v>
      </c>
      <c r="H58" s="67">
        <v>0.66111111111111109</v>
      </c>
      <c r="I58" s="44" t="str">
        <f t="shared" si="1"/>
        <v/>
      </c>
      <c r="J58" s="45">
        <f t="shared" si="2"/>
        <v>18.000000000000096</v>
      </c>
      <c r="K58" s="45">
        <f t="shared" si="3"/>
        <v>9.9999999999999645</v>
      </c>
      <c r="L58" s="45">
        <f t="shared" si="4"/>
        <v>3</v>
      </c>
      <c r="M58" s="54">
        <f t="shared" ca="1" si="5"/>
        <v>1325</v>
      </c>
      <c r="N58" s="45" t="str">
        <f t="shared" si="6"/>
        <v/>
      </c>
      <c r="O58" s="45">
        <f t="shared" si="7"/>
        <v>918.00000000000489</v>
      </c>
      <c r="P58" s="46">
        <f t="shared" si="8"/>
        <v>450.91765015235205</v>
      </c>
      <c r="Q58" s="45">
        <f t="shared" si="9"/>
        <v>19.999999999999929</v>
      </c>
      <c r="R58" s="45">
        <f t="shared" si="10"/>
        <v>938.00000000000477</v>
      </c>
      <c r="S58" s="46">
        <f t="shared" si="11"/>
        <v>470.917650152352</v>
      </c>
    </row>
    <row r="59" spans="1:19" x14ac:dyDescent="0.25">
      <c r="D59">
        <v>100</v>
      </c>
      <c r="F59" s="67">
        <v>0.66736111111111107</v>
      </c>
      <c r="H59" s="67">
        <v>0.67361111111111116</v>
      </c>
      <c r="I59" s="44">
        <f t="shared" si="1"/>
        <v>0.67708333333333337</v>
      </c>
      <c r="J59" s="45" t="str">
        <f t="shared" si="2"/>
        <v/>
      </c>
      <c r="K59" s="45">
        <f t="shared" si="3"/>
        <v>9.0000000000001279</v>
      </c>
      <c r="L59" s="45">
        <f t="shared" si="4"/>
        <v>4</v>
      </c>
      <c r="M59" s="54">
        <f t="shared" ca="1" si="5"/>
        <v>1325</v>
      </c>
      <c r="N59" s="45">
        <f t="shared" ca="1" si="6"/>
        <v>170.00000000000003</v>
      </c>
      <c r="O59" s="45">
        <f t="shared" si="7"/>
        <v>250</v>
      </c>
      <c r="P59" s="46">
        <f t="shared" si="8"/>
        <v>27.143420404993254</v>
      </c>
      <c r="Q59" s="45">
        <f t="shared" si="9"/>
        <v>900.00000000001273</v>
      </c>
      <c r="R59" s="45">
        <f t="shared" si="10"/>
        <v>1150.0000000000127</v>
      </c>
      <c r="S59" s="46">
        <f t="shared" si="11"/>
        <v>927.14342040500594</v>
      </c>
    </row>
    <row r="60" spans="1:19" x14ac:dyDescent="0.25">
      <c r="A60" s="77">
        <v>34814</v>
      </c>
      <c r="B60" s="71">
        <v>837</v>
      </c>
      <c r="C60" s="66"/>
      <c r="D60">
        <v>0.01</v>
      </c>
      <c r="F60" s="67">
        <v>0.38541666666666669</v>
      </c>
      <c r="H60" s="67">
        <v>0.3888888888888889</v>
      </c>
      <c r="I60" s="44" t="str">
        <f t="shared" si="1"/>
        <v/>
      </c>
      <c r="J60" s="45">
        <f t="shared" si="2"/>
        <v>64.000000000000014</v>
      </c>
      <c r="K60" s="45">
        <f t="shared" si="3"/>
        <v>4.9999999999999822</v>
      </c>
      <c r="L60" s="45">
        <f t="shared" si="4"/>
        <v>1</v>
      </c>
      <c r="M60" s="54">
        <f t="shared" ca="1" si="5"/>
        <v>837</v>
      </c>
      <c r="N60" s="45" t="str">
        <f t="shared" si="6"/>
        <v/>
      </c>
      <c r="O60" s="45">
        <f t="shared" si="7"/>
        <v>3.5200000000000009</v>
      </c>
      <c r="P60" s="46">
        <f t="shared" si="8"/>
        <v>2.50163399051059</v>
      </c>
      <c r="Q60" s="45">
        <f t="shared" si="9"/>
        <v>4.9999999999999822E-2</v>
      </c>
      <c r="R60" s="45">
        <f t="shared" si="10"/>
        <v>3.5700000000000007</v>
      </c>
      <c r="S60" s="46">
        <f t="shared" si="11"/>
        <v>2.5516339905105898</v>
      </c>
    </row>
    <row r="61" spans="1:19" x14ac:dyDescent="0.25">
      <c r="D61">
        <v>0.1</v>
      </c>
      <c r="F61" s="67">
        <v>0.39444444444444443</v>
      </c>
      <c r="H61" s="67">
        <v>0.43333333333333335</v>
      </c>
      <c r="I61" s="44" t="str">
        <f t="shared" si="1"/>
        <v/>
      </c>
      <c r="J61" s="45">
        <f t="shared" si="2"/>
        <v>37.999999999999943</v>
      </c>
      <c r="K61" s="45">
        <f t="shared" si="3"/>
        <v>56.000000000000043</v>
      </c>
      <c r="L61" s="45">
        <f t="shared" si="4"/>
        <v>2</v>
      </c>
      <c r="M61" s="54">
        <f t="shared" ca="1" si="5"/>
        <v>837</v>
      </c>
      <c r="N61" s="45" t="str">
        <f t="shared" si="6"/>
        <v/>
      </c>
      <c r="O61" s="45">
        <f t="shared" si="7"/>
        <v>5.6999999999999922</v>
      </c>
      <c r="P61" s="46">
        <f t="shared" si="8"/>
        <v>5.4822807013773609</v>
      </c>
      <c r="Q61" s="45">
        <f t="shared" si="9"/>
        <v>5.600000000000005</v>
      </c>
      <c r="R61" s="45">
        <f t="shared" si="10"/>
        <v>11.299999999999997</v>
      </c>
      <c r="S61" s="46">
        <f t="shared" si="11"/>
        <v>11.082280701377366</v>
      </c>
    </row>
    <row r="62" spans="1:19" x14ac:dyDescent="0.25">
      <c r="D62">
        <v>0.2</v>
      </c>
      <c r="F62" s="67">
        <v>0.4375</v>
      </c>
      <c r="H62" s="67">
        <v>0.4597222222222222</v>
      </c>
      <c r="I62" s="44" t="str">
        <f t="shared" si="1"/>
        <v/>
      </c>
      <c r="J62" s="45">
        <f t="shared" si="2"/>
        <v>24.999999999999993</v>
      </c>
      <c r="K62" s="45">
        <f t="shared" si="3"/>
        <v>31.999999999999964</v>
      </c>
      <c r="L62" s="45">
        <f t="shared" si="4"/>
        <v>3</v>
      </c>
      <c r="M62" s="54">
        <f t="shared" ca="1" si="5"/>
        <v>837</v>
      </c>
      <c r="N62" s="45" t="str">
        <f t="shared" si="6"/>
        <v/>
      </c>
      <c r="O62" s="45">
        <f t="shared" si="7"/>
        <v>27.499999999999993</v>
      </c>
      <c r="P62" s="46">
        <f t="shared" si="8"/>
        <v>19.543289879484579</v>
      </c>
      <c r="Q62" s="45">
        <f t="shared" si="9"/>
        <v>6.3999999999999932</v>
      </c>
      <c r="R62" s="45">
        <f t="shared" si="10"/>
        <v>33.899999999999984</v>
      </c>
      <c r="S62" s="46">
        <f t="shared" si="11"/>
        <v>25.943289879484574</v>
      </c>
    </row>
    <row r="63" spans="1:19" x14ac:dyDescent="0.25">
      <c r="D63">
        <v>2</v>
      </c>
      <c r="F63" s="67">
        <v>0.46319444444444446</v>
      </c>
      <c r="H63" s="67">
        <v>0.4770833333333333</v>
      </c>
      <c r="I63" s="44" t="str">
        <f t="shared" si="1"/>
        <v/>
      </c>
      <c r="J63" s="45">
        <f t="shared" si="2"/>
        <v>10.000000000000044</v>
      </c>
      <c r="K63" s="45">
        <f t="shared" si="3"/>
        <v>19.999999999999929</v>
      </c>
      <c r="L63" s="45">
        <f t="shared" si="4"/>
        <v>4</v>
      </c>
      <c r="M63" s="54">
        <f t="shared" ca="1" si="5"/>
        <v>837</v>
      </c>
      <c r="N63" s="45" t="str">
        <f t="shared" si="6"/>
        <v/>
      </c>
      <c r="O63" s="45">
        <f t="shared" si="7"/>
        <v>110.00000000000048</v>
      </c>
      <c r="P63" s="46">
        <f t="shared" si="8"/>
        <v>78.173022020131924</v>
      </c>
      <c r="Q63" s="45">
        <f t="shared" si="9"/>
        <v>39.999999999999858</v>
      </c>
      <c r="R63" s="45">
        <f t="shared" si="10"/>
        <v>150.00000000000034</v>
      </c>
      <c r="S63" s="46">
        <f t="shared" si="11"/>
        <v>118.17302202013178</v>
      </c>
    </row>
    <row r="64" spans="1:19" x14ac:dyDescent="0.25">
      <c r="D64">
        <v>20</v>
      </c>
      <c r="F64" s="67">
        <v>0.48194444444444445</v>
      </c>
      <c r="H64" s="67">
        <v>0.48402777777777778</v>
      </c>
      <c r="I64" s="44" t="str">
        <f t="shared" si="1"/>
        <v/>
      </c>
      <c r="J64" s="45">
        <f t="shared" si="2"/>
        <v>7.9999999999999716</v>
      </c>
      <c r="K64" s="45">
        <f t="shared" si="3"/>
        <v>2.9999999999999893</v>
      </c>
      <c r="L64" s="45">
        <f t="shared" si="4"/>
        <v>5</v>
      </c>
      <c r="M64" s="54">
        <f t="shared" ca="1" si="5"/>
        <v>837</v>
      </c>
      <c r="N64" s="45" t="str">
        <f t="shared" si="6"/>
        <v/>
      </c>
      <c r="O64" s="45">
        <f t="shared" si="7"/>
        <v>479.99999999999829</v>
      </c>
      <c r="P64" s="46">
        <f t="shared" si="8"/>
        <v>397.65436800121194</v>
      </c>
      <c r="Q64" s="45">
        <f t="shared" si="9"/>
        <v>59.999999999999787</v>
      </c>
      <c r="R64" s="45">
        <f t="shared" si="10"/>
        <v>539.99999999999807</v>
      </c>
      <c r="S64" s="46">
        <f t="shared" si="11"/>
        <v>457.65436800121171</v>
      </c>
    </row>
    <row r="65" spans="1:19" x14ac:dyDescent="0.25">
      <c r="A65" s="77"/>
      <c r="C65" s="66"/>
      <c r="D65">
        <v>100</v>
      </c>
      <c r="F65" s="67">
        <v>0.48749999999999999</v>
      </c>
      <c r="H65" s="67">
        <v>0.48958333333333331</v>
      </c>
      <c r="I65" s="44">
        <f t="shared" si="1"/>
        <v>0.49305555555555552</v>
      </c>
      <c r="J65" s="45" t="str">
        <f t="shared" si="2"/>
        <v/>
      </c>
      <c r="K65" s="45">
        <f t="shared" si="3"/>
        <v>2.9999999999999893</v>
      </c>
      <c r="L65" s="45">
        <f t="shared" si="4"/>
        <v>6</v>
      </c>
      <c r="M65" s="54">
        <f t="shared" ca="1" si="5"/>
        <v>837</v>
      </c>
      <c r="N65" s="45">
        <f t="shared" ca="1" si="6"/>
        <v>192.99999999999994</v>
      </c>
      <c r="O65" s="45">
        <f t="shared" si="7"/>
        <v>250</v>
      </c>
      <c r="P65" s="46">
        <f t="shared" si="8"/>
        <v>27.143420404993254</v>
      </c>
      <c r="Q65" s="45">
        <f t="shared" si="9"/>
        <v>299.99999999999892</v>
      </c>
      <c r="R65" s="45">
        <f t="shared" si="10"/>
        <v>549.99999999999886</v>
      </c>
      <c r="S65" s="46">
        <f t="shared" si="11"/>
        <v>327.14342040499218</v>
      </c>
    </row>
    <row r="66" spans="1:19" x14ac:dyDescent="0.25">
      <c r="A66" s="77">
        <v>34814</v>
      </c>
      <c r="B66" s="71">
        <v>1329</v>
      </c>
      <c r="D66">
        <v>0.01</v>
      </c>
      <c r="F66" s="67">
        <v>0.59861111111111109</v>
      </c>
      <c r="H66" s="67">
        <v>0.60277777777777775</v>
      </c>
      <c r="I66" s="44" t="str">
        <f t="shared" si="1"/>
        <v/>
      </c>
      <c r="J66" s="45">
        <f t="shared" si="2"/>
        <v>9.9999999999999645</v>
      </c>
      <c r="K66" s="45">
        <f t="shared" si="3"/>
        <v>5.9999999999999787</v>
      </c>
      <c r="L66" s="45">
        <f t="shared" si="4"/>
        <v>1</v>
      </c>
      <c r="M66" s="54">
        <f t="shared" ca="1" si="5"/>
        <v>1329</v>
      </c>
      <c r="N66" s="45" t="str">
        <f t="shared" si="6"/>
        <v/>
      </c>
      <c r="O66" s="45">
        <f t="shared" si="7"/>
        <v>0.12499999999999956</v>
      </c>
      <c r="P66" s="46">
        <f t="shared" si="8"/>
        <v>0.1233253108620494</v>
      </c>
      <c r="Q66" s="45">
        <f t="shared" si="9"/>
        <v>5.999999999999979E-2</v>
      </c>
      <c r="R66" s="45">
        <f t="shared" si="10"/>
        <v>0.18499999999999933</v>
      </c>
      <c r="S66" s="46">
        <f t="shared" si="11"/>
        <v>0.18332531086204917</v>
      </c>
    </row>
    <row r="67" spans="1:19" x14ac:dyDescent="0.25">
      <c r="D67">
        <v>1.4999999999999999E-2</v>
      </c>
      <c r="F67" s="67">
        <v>0.60555555555555551</v>
      </c>
      <c r="H67" s="67">
        <v>0.60972222222222217</v>
      </c>
      <c r="I67" s="44" t="str">
        <f t="shared" ref="I67:I130" si="12">IF(OR(A68&lt;&gt;"",D68=""),H67+TIME(0,5,0),"")</f>
        <v/>
      </c>
      <c r="J67" s="45">
        <f t="shared" ref="J67:J130" si="13">IF(AND(OR(AND(A67&lt;&gt;"",A68=""),AND(A67="",A68="")),D68&lt;&gt;""),(H68-H67)*1440,"")</f>
        <v>8.0000000000001315</v>
      </c>
      <c r="K67" s="45">
        <f t="shared" ref="K67:K130" si="14">(H67-F67)*1440</f>
        <v>5.9999999999999787</v>
      </c>
      <c r="L67" s="45">
        <f t="shared" ref="L67:L130" si="15">IF(A67&lt;&gt;"",1,L66+1)</f>
        <v>2</v>
      </c>
      <c r="M67" s="54">
        <f t="shared" ref="M67:M130" ca="1" si="16">OFFSET(B67,-L67+1,0)</f>
        <v>1329</v>
      </c>
      <c r="N67" s="45" t="str">
        <f t="shared" ref="N67:N130" si="17">IF(I67&lt;&gt;"",(I67-VALUE(CONCATENATE(LEFT(M67,LEN(M67)-2),":",RIGHT(M67,2))))*1440,"")</f>
        <v/>
      </c>
      <c r="O67" s="45">
        <f t="shared" ref="O67:O130" si="18">IF(J67&lt;&gt;"",(D67+D68)*J67/2,D67*5/2)</f>
        <v>9.2000000000001511E-2</v>
      </c>
      <c r="P67" s="46">
        <f t="shared" ref="P67:P130" si="19">IF(J67&lt;&gt;"",(D68-D67)*J67/LN((D68+0.000001)/(D67+0.000001)),-5*(D67-0.000001)/(LN(1/D67)-13.8155))</f>
        <v>8.909389937068854E-2</v>
      </c>
      <c r="Q67" s="45">
        <f t="shared" ref="Q67:Q130" si="20">(D67*K67)</f>
        <v>8.9999999999999677E-2</v>
      </c>
      <c r="R67" s="45">
        <f t="shared" ref="R67:R130" si="21">O67+Q67</f>
        <v>0.18200000000000119</v>
      </c>
      <c r="S67" s="46">
        <f t="shared" ref="S67:S130" si="22">P67+Q67</f>
        <v>0.1790938993706882</v>
      </c>
    </row>
    <row r="68" spans="1:19" x14ac:dyDescent="0.25">
      <c r="D68">
        <v>8.0000000000000002E-3</v>
      </c>
      <c r="F68" s="67">
        <v>0.61388888888888882</v>
      </c>
      <c r="H68" s="67">
        <v>0.61527777777777781</v>
      </c>
      <c r="I68" s="44" t="str">
        <f t="shared" si="12"/>
        <v/>
      </c>
      <c r="J68" s="45">
        <f t="shared" si="13"/>
        <v>32.000000000000043</v>
      </c>
      <c r="K68" s="45">
        <f t="shared" si="14"/>
        <v>2.0000000000001528</v>
      </c>
      <c r="L68" s="45">
        <f t="shared" si="15"/>
        <v>3</v>
      </c>
      <c r="M68" s="54">
        <f t="shared" ca="1" si="16"/>
        <v>1329</v>
      </c>
      <c r="N68" s="45" t="str">
        <f t="shared" si="17"/>
        <v/>
      </c>
      <c r="O68" s="45">
        <f t="shared" si="18"/>
        <v>0.92800000000000127</v>
      </c>
      <c r="P68" s="46">
        <f t="shared" si="19"/>
        <v>0.73343370078984604</v>
      </c>
      <c r="Q68" s="45">
        <f t="shared" si="20"/>
        <v>1.6000000000001222E-2</v>
      </c>
      <c r="R68" s="45">
        <f t="shared" si="21"/>
        <v>0.9440000000000025</v>
      </c>
      <c r="S68" s="46">
        <f t="shared" si="22"/>
        <v>0.74943370078984728</v>
      </c>
    </row>
    <row r="69" spans="1:19" x14ac:dyDescent="0.25">
      <c r="D69">
        <v>0.05</v>
      </c>
      <c r="F69" s="67">
        <v>0.63055555555555554</v>
      </c>
      <c r="H69" s="67">
        <v>0.63750000000000007</v>
      </c>
      <c r="I69" s="44" t="str">
        <f t="shared" si="12"/>
        <v/>
      </c>
      <c r="J69" s="45">
        <f t="shared" si="13"/>
        <v>18.999999999999932</v>
      </c>
      <c r="K69" s="45">
        <f t="shared" si="14"/>
        <v>10.000000000000124</v>
      </c>
      <c r="L69" s="45">
        <f t="shared" si="15"/>
        <v>4</v>
      </c>
      <c r="M69" s="54">
        <f t="shared" ca="1" si="16"/>
        <v>1329</v>
      </c>
      <c r="N69" s="45" t="str">
        <f t="shared" si="17"/>
        <v/>
      </c>
      <c r="O69" s="45">
        <f t="shared" si="18"/>
        <v>0.56999999999999806</v>
      </c>
      <c r="P69" s="46">
        <f t="shared" si="19"/>
        <v>0.47223802229544837</v>
      </c>
      <c r="Q69" s="45">
        <f t="shared" si="20"/>
        <v>0.50000000000000622</v>
      </c>
      <c r="R69" s="45">
        <f t="shared" si="21"/>
        <v>1.0700000000000043</v>
      </c>
      <c r="S69" s="46">
        <f t="shared" si="22"/>
        <v>0.97223802229545453</v>
      </c>
    </row>
    <row r="70" spans="1:19" x14ac:dyDescent="0.25">
      <c r="D70">
        <v>0.01</v>
      </c>
      <c r="F70" s="67">
        <v>0.6479166666666667</v>
      </c>
      <c r="H70" s="67">
        <v>0.65069444444444446</v>
      </c>
      <c r="I70" s="44">
        <f t="shared" si="12"/>
        <v>0.65416666666666667</v>
      </c>
      <c r="J70" s="45" t="str">
        <f t="shared" si="13"/>
        <v/>
      </c>
      <c r="K70" s="45">
        <f t="shared" si="14"/>
        <v>3.9999999999999858</v>
      </c>
      <c r="L70" s="45">
        <f t="shared" si="15"/>
        <v>5</v>
      </c>
      <c r="M70" s="54">
        <f t="shared" ca="1" si="16"/>
        <v>1329</v>
      </c>
      <c r="N70" s="45">
        <f t="shared" ca="1" si="17"/>
        <v>133</v>
      </c>
      <c r="O70" s="45">
        <f t="shared" si="18"/>
        <v>2.5000000000000001E-2</v>
      </c>
      <c r="P70" s="46">
        <f t="shared" si="19"/>
        <v>5.4281443780592247E-3</v>
      </c>
      <c r="Q70" s="45">
        <f t="shared" si="20"/>
        <v>3.9999999999999862E-2</v>
      </c>
      <c r="R70" s="45">
        <f t="shared" si="21"/>
        <v>6.4999999999999863E-2</v>
      </c>
      <c r="S70" s="46">
        <f t="shared" si="22"/>
        <v>4.5428144378059088E-2</v>
      </c>
    </row>
    <row r="71" spans="1:19" x14ac:dyDescent="0.25">
      <c r="A71" s="77">
        <v>34815</v>
      </c>
      <c r="B71" s="71">
        <v>822</v>
      </c>
      <c r="C71" s="66"/>
      <c r="D71">
        <v>0.01</v>
      </c>
      <c r="F71" s="67">
        <v>0.3833333333333333</v>
      </c>
      <c r="H71" s="67">
        <v>0.38611111111111113</v>
      </c>
      <c r="I71" s="44" t="str">
        <f t="shared" si="12"/>
        <v/>
      </c>
      <c r="J71" s="45">
        <f t="shared" si="13"/>
        <v>21.999999999999922</v>
      </c>
      <c r="K71" s="45">
        <f t="shared" si="14"/>
        <v>4.0000000000000657</v>
      </c>
      <c r="L71" s="45">
        <f t="shared" si="15"/>
        <v>1</v>
      </c>
      <c r="M71" s="54">
        <f t="shared" ca="1" si="16"/>
        <v>822</v>
      </c>
      <c r="N71" s="45" t="str">
        <f t="shared" si="17"/>
        <v/>
      </c>
      <c r="O71" s="45">
        <f t="shared" si="18"/>
        <v>2.3099999999999921</v>
      </c>
      <c r="P71" s="46">
        <f t="shared" si="19"/>
        <v>1.3953625260116937</v>
      </c>
      <c r="Q71" s="45">
        <f t="shared" si="20"/>
        <v>4.000000000000066E-2</v>
      </c>
      <c r="R71" s="45">
        <f t="shared" si="21"/>
        <v>2.3499999999999925</v>
      </c>
      <c r="S71" s="46">
        <f t="shared" si="22"/>
        <v>1.4353625260116945</v>
      </c>
    </row>
    <row r="72" spans="1:19" x14ac:dyDescent="0.25">
      <c r="D72">
        <v>0.2</v>
      </c>
      <c r="F72" s="67">
        <v>0.39027777777777778</v>
      </c>
      <c r="H72" s="67">
        <v>0.40138888888888885</v>
      </c>
      <c r="I72" s="44" t="str">
        <f t="shared" si="12"/>
        <v/>
      </c>
      <c r="J72" s="45">
        <f t="shared" si="13"/>
        <v>15.000000000000027</v>
      </c>
      <c r="K72" s="45">
        <f t="shared" si="14"/>
        <v>15.999999999999943</v>
      </c>
      <c r="L72" s="45">
        <f t="shared" si="15"/>
        <v>2</v>
      </c>
      <c r="M72" s="54">
        <f t="shared" ca="1" si="16"/>
        <v>822</v>
      </c>
      <c r="N72" s="45" t="str">
        <f t="shared" si="17"/>
        <v/>
      </c>
      <c r="O72" s="45">
        <f t="shared" si="18"/>
        <v>16.500000000000032</v>
      </c>
      <c r="P72" s="46">
        <f t="shared" si="19"/>
        <v>11.725973927690774</v>
      </c>
      <c r="Q72" s="45">
        <f t="shared" si="20"/>
        <v>3.1999999999999886</v>
      </c>
      <c r="R72" s="45">
        <f t="shared" si="21"/>
        <v>19.700000000000021</v>
      </c>
      <c r="S72" s="46">
        <f t="shared" si="22"/>
        <v>14.925973927690762</v>
      </c>
    </row>
    <row r="73" spans="1:19" x14ac:dyDescent="0.25">
      <c r="D73">
        <v>2</v>
      </c>
      <c r="F73" s="67">
        <v>0.40486111111111112</v>
      </c>
      <c r="H73" s="67">
        <v>0.41180555555555554</v>
      </c>
      <c r="I73" s="44" t="str">
        <f t="shared" si="12"/>
        <v/>
      </c>
      <c r="J73" s="45">
        <f t="shared" si="13"/>
        <v>13.000000000000034</v>
      </c>
      <c r="K73" s="45">
        <f t="shared" si="14"/>
        <v>9.9999999999999645</v>
      </c>
      <c r="L73" s="45">
        <f t="shared" si="15"/>
        <v>3</v>
      </c>
      <c r="M73" s="54">
        <f t="shared" ca="1" si="16"/>
        <v>822</v>
      </c>
      <c r="N73" s="45" t="str">
        <f t="shared" si="17"/>
        <v/>
      </c>
      <c r="O73" s="45">
        <f t="shared" si="18"/>
        <v>338.00000000000085</v>
      </c>
      <c r="P73" s="46">
        <f t="shared" si="19"/>
        <v>193.85652849055191</v>
      </c>
      <c r="Q73" s="45">
        <f t="shared" si="20"/>
        <v>19.999999999999929</v>
      </c>
      <c r="R73" s="45">
        <f t="shared" si="21"/>
        <v>358.0000000000008</v>
      </c>
      <c r="S73" s="46">
        <f t="shared" si="22"/>
        <v>213.85652849055185</v>
      </c>
    </row>
    <row r="74" spans="1:19" x14ac:dyDescent="0.25">
      <c r="A74" s="77"/>
      <c r="C74" s="66"/>
      <c r="D74">
        <v>50</v>
      </c>
      <c r="F74" s="67">
        <v>0.41805555555555557</v>
      </c>
      <c r="H74" s="67">
        <v>0.42083333333333334</v>
      </c>
      <c r="I74" s="44">
        <f t="shared" si="12"/>
        <v>0.42430555555555555</v>
      </c>
      <c r="J74" s="45" t="str">
        <f t="shared" si="13"/>
        <v/>
      </c>
      <c r="K74" s="45">
        <f t="shared" si="14"/>
        <v>3.9999999999999858</v>
      </c>
      <c r="L74" s="45">
        <f t="shared" si="15"/>
        <v>4</v>
      </c>
      <c r="M74" s="54">
        <f t="shared" ca="1" si="16"/>
        <v>822</v>
      </c>
      <c r="N74" s="45">
        <f t="shared" ca="1" si="17"/>
        <v>108.99999999999993</v>
      </c>
      <c r="O74" s="45">
        <f t="shared" si="18"/>
        <v>125</v>
      </c>
      <c r="P74" s="46">
        <f t="shared" si="19"/>
        <v>14.102364719732718</v>
      </c>
      <c r="Q74" s="45">
        <f t="shared" si="20"/>
        <v>199.99999999999929</v>
      </c>
      <c r="R74" s="45">
        <f t="shared" si="21"/>
        <v>324.99999999999932</v>
      </c>
      <c r="S74" s="46">
        <f t="shared" si="22"/>
        <v>214.10236471973201</v>
      </c>
    </row>
    <row r="75" spans="1:19" x14ac:dyDescent="0.25">
      <c r="A75" s="77">
        <v>34815</v>
      </c>
      <c r="B75" s="71">
        <v>1342</v>
      </c>
      <c r="D75">
        <v>0.01</v>
      </c>
      <c r="F75" s="67">
        <v>0.60069444444444442</v>
      </c>
      <c r="H75" s="67">
        <v>0.67291666666666661</v>
      </c>
      <c r="I75" s="44">
        <f t="shared" si="12"/>
        <v>0.67638888888888882</v>
      </c>
      <c r="J75" s="45" t="str">
        <f t="shared" si="13"/>
        <v/>
      </c>
      <c r="K75" s="45">
        <f t="shared" si="14"/>
        <v>103.99999999999994</v>
      </c>
      <c r="L75" s="45">
        <f t="shared" si="15"/>
        <v>1</v>
      </c>
      <c r="M75" s="54">
        <f t="shared" ca="1" si="16"/>
        <v>1342</v>
      </c>
      <c r="N75" s="45">
        <f t="shared" ca="1" si="17"/>
        <v>151.99999999999994</v>
      </c>
      <c r="O75" s="45">
        <f t="shared" si="18"/>
        <v>2.5000000000000001E-2</v>
      </c>
      <c r="P75" s="46">
        <f t="shared" si="19"/>
        <v>5.4281443780592247E-3</v>
      </c>
      <c r="Q75" s="45">
        <f t="shared" si="20"/>
        <v>1.0399999999999994</v>
      </c>
      <c r="R75" s="45">
        <f t="shared" si="21"/>
        <v>1.0649999999999993</v>
      </c>
      <c r="S75" s="46">
        <f t="shared" si="22"/>
        <v>1.0454281443780586</v>
      </c>
    </row>
    <row r="76" spans="1:19" x14ac:dyDescent="0.25">
      <c r="A76" s="77">
        <v>34816</v>
      </c>
      <c r="B76" s="71">
        <v>839</v>
      </c>
      <c r="C76" s="66"/>
      <c r="D76">
        <v>0.01</v>
      </c>
      <c r="F76" s="67">
        <v>0.38819444444444445</v>
      </c>
      <c r="H76" s="67">
        <v>0.43263888888888885</v>
      </c>
      <c r="I76" s="44" t="str">
        <f t="shared" si="12"/>
        <v/>
      </c>
      <c r="J76" s="45">
        <f t="shared" si="13"/>
        <v>31.00000000000005</v>
      </c>
      <c r="K76" s="45">
        <f t="shared" si="14"/>
        <v>63.999999999999929</v>
      </c>
      <c r="L76" s="45">
        <f t="shared" si="15"/>
        <v>1</v>
      </c>
      <c r="M76" s="54">
        <f t="shared" ca="1" si="16"/>
        <v>839</v>
      </c>
      <c r="N76" s="45" t="str">
        <f t="shared" si="17"/>
        <v/>
      </c>
      <c r="O76" s="45">
        <f t="shared" si="18"/>
        <v>0.9300000000000016</v>
      </c>
      <c r="P76" s="46">
        <f t="shared" si="19"/>
        <v>0.7704936153241565</v>
      </c>
      <c r="Q76" s="45">
        <f t="shared" si="20"/>
        <v>0.63999999999999935</v>
      </c>
      <c r="R76" s="45">
        <f t="shared" si="21"/>
        <v>1.570000000000001</v>
      </c>
      <c r="S76" s="46">
        <f t="shared" si="22"/>
        <v>1.4104936153241558</v>
      </c>
    </row>
    <row r="77" spans="1:19" x14ac:dyDescent="0.25">
      <c r="D77">
        <v>0.05</v>
      </c>
      <c r="F77" s="67">
        <v>0.44722222222222219</v>
      </c>
      <c r="H77" s="67">
        <v>0.45416666666666666</v>
      </c>
      <c r="I77" s="44">
        <f t="shared" si="12"/>
        <v>0.45763888888888887</v>
      </c>
      <c r="J77" s="45" t="str">
        <f t="shared" si="13"/>
        <v/>
      </c>
      <c r="K77" s="45">
        <f t="shared" si="14"/>
        <v>10.000000000000044</v>
      </c>
      <c r="L77" s="45">
        <f t="shared" si="15"/>
        <v>2</v>
      </c>
      <c r="M77" s="54">
        <f t="shared" ca="1" si="16"/>
        <v>839</v>
      </c>
      <c r="N77" s="45">
        <f t="shared" ca="1" si="17"/>
        <v>139.99999999999997</v>
      </c>
      <c r="O77" s="45">
        <f t="shared" si="18"/>
        <v>0.125</v>
      </c>
      <c r="P77" s="46">
        <f t="shared" si="19"/>
        <v>2.3105394341225508E-2</v>
      </c>
      <c r="Q77" s="45">
        <f t="shared" si="20"/>
        <v>0.50000000000000222</v>
      </c>
      <c r="R77" s="45">
        <f t="shared" si="21"/>
        <v>0.62500000000000222</v>
      </c>
      <c r="S77" s="46">
        <f t="shared" si="22"/>
        <v>0.52310539434122771</v>
      </c>
    </row>
    <row r="78" spans="1:19" x14ac:dyDescent="0.25">
      <c r="A78" s="77">
        <v>34816</v>
      </c>
      <c r="B78" s="71">
        <v>1258</v>
      </c>
      <c r="D78">
        <v>0.01</v>
      </c>
      <c r="F78" s="67">
        <v>0.57152777777777775</v>
      </c>
      <c r="H78" s="67">
        <v>0.6118055555555556</v>
      </c>
      <c r="I78" s="44">
        <f t="shared" si="12"/>
        <v>0.61527777777777781</v>
      </c>
      <c r="J78" s="45" t="str">
        <f t="shared" si="13"/>
        <v/>
      </c>
      <c r="K78" s="45">
        <f t="shared" si="14"/>
        <v>58.000000000000114</v>
      </c>
      <c r="L78" s="45">
        <f t="shared" si="15"/>
        <v>1</v>
      </c>
      <c r="M78" s="54">
        <f t="shared" ca="1" si="16"/>
        <v>1258</v>
      </c>
      <c r="N78" s="45">
        <f t="shared" ca="1" si="17"/>
        <v>108.0000000000001</v>
      </c>
      <c r="O78" s="45">
        <f t="shared" si="18"/>
        <v>2.5000000000000001E-2</v>
      </c>
      <c r="P78" s="46">
        <f t="shared" si="19"/>
        <v>5.4281443780592247E-3</v>
      </c>
      <c r="Q78" s="45">
        <f t="shared" si="20"/>
        <v>0.58000000000000118</v>
      </c>
      <c r="R78" s="45">
        <f t="shared" si="21"/>
        <v>0.6050000000000012</v>
      </c>
      <c r="S78" s="46">
        <f t="shared" si="22"/>
        <v>0.58542814437806046</v>
      </c>
    </row>
    <row r="79" spans="1:19" x14ac:dyDescent="0.25">
      <c r="A79" s="77">
        <v>34817</v>
      </c>
      <c r="B79" s="71">
        <v>924</v>
      </c>
      <c r="C79" s="66"/>
      <c r="D79">
        <v>0.01</v>
      </c>
      <c r="F79" s="67">
        <v>0.4201388888888889</v>
      </c>
      <c r="H79" s="67">
        <v>0.42222222222222222</v>
      </c>
      <c r="I79" s="44" t="str">
        <f t="shared" si="12"/>
        <v/>
      </c>
      <c r="J79" s="45">
        <f t="shared" si="13"/>
        <v>22</v>
      </c>
      <c r="K79" s="45">
        <f t="shared" si="14"/>
        <v>2.9999999999999893</v>
      </c>
      <c r="L79" s="45">
        <f t="shared" si="15"/>
        <v>1</v>
      </c>
      <c r="M79" s="54">
        <f t="shared" ca="1" si="16"/>
        <v>924</v>
      </c>
      <c r="N79" s="45" t="str">
        <f t="shared" si="17"/>
        <v/>
      </c>
      <c r="O79" s="45">
        <f t="shared" si="18"/>
        <v>2.31</v>
      </c>
      <c r="P79" s="46">
        <f t="shared" si="19"/>
        <v>1.3953625260116984</v>
      </c>
      <c r="Q79" s="45">
        <f t="shared" si="20"/>
        <v>2.9999999999999895E-2</v>
      </c>
      <c r="R79" s="45">
        <f t="shared" si="21"/>
        <v>2.34</v>
      </c>
      <c r="S79" s="46">
        <f t="shared" si="22"/>
        <v>1.4253625260116982</v>
      </c>
    </row>
    <row r="80" spans="1:19" x14ac:dyDescent="0.25">
      <c r="D80">
        <v>0.2</v>
      </c>
      <c r="F80" s="67">
        <v>0.42638888888888887</v>
      </c>
      <c r="H80" s="67">
        <v>0.4375</v>
      </c>
      <c r="I80" s="44" t="str">
        <f t="shared" si="12"/>
        <v/>
      </c>
      <c r="J80" s="45">
        <f t="shared" si="13"/>
        <v>41.999999999999929</v>
      </c>
      <c r="K80" s="45">
        <f t="shared" si="14"/>
        <v>16.000000000000021</v>
      </c>
      <c r="L80" s="45">
        <f t="shared" si="15"/>
        <v>2</v>
      </c>
      <c r="M80" s="54">
        <f t="shared" ca="1" si="16"/>
        <v>924</v>
      </c>
      <c r="N80" s="45" t="str">
        <f t="shared" si="17"/>
        <v/>
      </c>
      <c r="O80" s="45">
        <f t="shared" si="18"/>
        <v>844.19999999999868</v>
      </c>
      <c r="P80" s="46">
        <f t="shared" si="19"/>
        <v>315.49668582445605</v>
      </c>
      <c r="Q80" s="45">
        <f t="shared" si="20"/>
        <v>3.2000000000000046</v>
      </c>
      <c r="R80" s="45">
        <f t="shared" si="21"/>
        <v>847.39999999999873</v>
      </c>
      <c r="S80" s="46">
        <f t="shared" si="22"/>
        <v>318.69668582445604</v>
      </c>
    </row>
    <row r="81" spans="1:19" x14ac:dyDescent="0.25">
      <c r="D81">
        <v>40</v>
      </c>
      <c r="F81" s="67">
        <v>0.44305555555555554</v>
      </c>
      <c r="H81" s="67">
        <v>0.46666666666666662</v>
      </c>
      <c r="I81" s="44">
        <f t="shared" si="12"/>
        <v>0.47013888888888883</v>
      </c>
      <c r="J81" s="45" t="str">
        <f t="shared" si="13"/>
        <v/>
      </c>
      <c r="K81" s="45">
        <f t="shared" si="14"/>
        <v>33.999999999999957</v>
      </c>
      <c r="L81" s="45">
        <f t="shared" si="15"/>
        <v>3</v>
      </c>
      <c r="M81" s="54">
        <f t="shared" ca="1" si="16"/>
        <v>924</v>
      </c>
      <c r="N81" s="45">
        <f t="shared" ca="1" si="17"/>
        <v>112.99999999999991</v>
      </c>
      <c r="O81" s="45">
        <f t="shared" si="18"/>
        <v>100</v>
      </c>
      <c r="P81" s="46">
        <f t="shared" si="19"/>
        <v>11.425711806824168</v>
      </c>
      <c r="Q81" s="45">
        <f t="shared" si="20"/>
        <v>1359.9999999999982</v>
      </c>
      <c r="R81" s="45">
        <f t="shared" si="21"/>
        <v>1459.9999999999982</v>
      </c>
      <c r="S81" s="46">
        <f t="shared" si="22"/>
        <v>1371.4257118068224</v>
      </c>
    </row>
    <row r="82" spans="1:19" x14ac:dyDescent="0.25">
      <c r="A82" s="77">
        <v>34821</v>
      </c>
      <c r="B82" s="71">
        <v>832</v>
      </c>
      <c r="D82">
        <v>1.4999999999999999E-2</v>
      </c>
      <c r="E82" s="71">
        <v>929</v>
      </c>
      <c r="F82" s="67">
        <f>VALUE(CONCATENATE(LEFT(E82,LEN(E82)-2),":",RIGHT(E82,2)))</f>
        <v>0.39513888888888887</v>
      </c>
      <c r="G82" s="71">
        <v>933</v>
      </c>
      <c r="H82" s="67">
        <f>VALUE(CONCATENATE(LEFT(G82,LEN(G82)-2),":",RIGHT(G82,2)))</f>
        <v>0.3979166666666667</v>
      </c>
      <c r="I82" s="44" t="str">
        <f t="shared" si="12"/>
        <v/>
      </c>
      <c r="J82" s="45">
        <f t="shared" si="13"/>
        <v>6.9999999999998952</v>
      </c>
      <c r="K82" s="45">
        <f t="shared" si="14"/>
        <v>4.0000000000000657</v>
      </c>
      <c r="L82" s="45">
        <f t="shared" si="15"/>
        <v>1</v>
      </c>
      <c r="M82" s="54">
        <f t="shared" ca="1" si="16"/>
        <v>832</v>
      </c>
      <c r="N82" s="45" t="str">
        <f t="shared" si="17"/>
        <v/>
      </c>
      <c r="O82" s="45">
        <f t="shared" si="18"/>
        <v>9.4499999999998585E-2</v>
      </c>
      <c r="P82" s="46">
        <f t="shared" si="19"/>
        <v>9.411685156423269E-2</v>
      </c>
      <c r="Q82" s="45">
        <f t="shared" si="20"/>
        <v>6.0000000000000983E-2</v>
      </c>
      <c r="R82" s="45">
        <f t="shared" si="21"/>
        <v>0.15449999999999958</v>
      </c>
      <c r="S82" s="46">
        <f t="shared" si="22"/>
        <v>0.15411685156423366</v>
      </c>
    </row>
    <row r="83" spans="1:19" x14ac:dyDescent="0.25">
      <c r="D83">
        <v>1.2E-2</v>
      </c>
      <c r="E83" s="71">
        <v>936</v>
      </c>
      <c r="F83" s="67">
        <f t="shared" ref="F83:F85" si="23">VALUE(CONCATENATE(LEFT(E83,LEN(E83)-2),":",RIGHT(E83,2)))</f>
        <v>0.39999999999999997</v>
      </c>
      <c r="G83" s="71">
        <v>940</v>
      </c>
      <c r="H83" s="67">
        <f t="shared" ref="H83:H85" si="24">VALUE(CONCATENATE(LEFT(G83,LEN(G83)-2),":",RIGHT(G83,2)))</f>
        <v>0.40277777777777773</v>
      </c>
      <c r="I83" s="44" t="str">
        <f t="shared" si="12"/>
        <v/>
      </c>
      <c r="J83" s="45">
        <f t="shared" si="13"/>
        <v>17.000000000000021</v>
      </c>
      <c r="K83" s="45">
        <f t="shared" si="14"/>
        <v>3.9999999999999858</v>
      </c>
      <c r="L83" s="45">
        <f t="shared" si="15"/>
        <v>2</v>
      </c>
      <c r="M83" s="54">
        <f t="shared" ca="1" si="16"/>
        <v>832</v>
      </c>
      <c r="N83" s="45" t="str">
        <f t="shared" si="17"/>
        <v/>
      </c>
      <c r="O83" s="45">
        <f t="shared" si="18"/>
        <v>0.17000000000000021</v>
      </c>
      <c r="P83" s="46">
        <f t="shared" si="19"/>
        <v>0.1677258696002471</v>
      </c>
      <c r="Q83" s="45">
        <f t="shared" si="20"/>
        <v>4.7999999999999828E-2</v>
      </c>
      <c r="R83" s="45">
        <f t="shared" si="21"/>
        <v>0.21800000000000003</v>
      </c>
      <c r="S83" s="46">
        <f t="shared" si="22"/>
        <v>0.21572586960024692</v>
      </c>
    </row>
    <row r="84" spans="1:19" x14ac:dyDescent="0.25">
      <c r="D84">
        <v>8.0000000000000002E-3</v>
      </c>
      <c r="E84" s="71">
        <v>955</v>
      </c>
      <c r="F84" s="67">
        <f t="shared" si="23"/>
        <v>0.41319444444444442</v>
      </c>
      <c r="G84" s="71">
        <v>957</v>
      </c>
      <c r="H84" s="67">
        <f t="shared" si="24"/>
        <v>0.4145833333333333</v>
      </c>
      <c r="I84" s="44" t="str">
        <f t="shared" si="12"/>
        <v/>
      </c>
      <c r="J84" s="45">
        <f t="shared" si="13"/>
        <v>4.0000000000000657</v>
      </c>
      <c r="K84" s="45">
        <f t="shared" si="14"/>
        <v>1.9999999999999929</v>
      </c>
      <c r="L84" s="45">
        <f t="shared" si="15"/>
        <v>3</v>
      </c>
      <c r="M84" s="54">
        <f t="shared" ca="1" si="16"/>
        <v>832</v>
      </c>
      <c r="N84" s="45" t="str">
        <f t="shared" si="17"/>
        <v/>
      </c>
      <c r="O84" s="45">
        <f t="shared" si="18"/>
        <v>3.6000000000000594E-2</v>
      </c>
      <c r="P84" s="46">
        <f t="shared" si="19"/>
        <v>3.5855377565185795E-2</v>
      </c>
      <c r="Q84" s="45">
        <f t="shared" si="20"/>
        <v>1.5999999999999945E-2</v>
      </c>
      <c r="R84" s="45">
        <f t="shared" si="21"/>
        <v>5.2000000000000539E-2</v>
      </c>
      <c r="S84" s="46">
        <f t="shared" si="22"/>
        <v>5.185537756518574E-2</v>
      </c>
    </row>
    <row r="85" spans="1:19" x14ac:dyDescent="0.25">
      <c r="D85">
        <v>0.01</v>
      </c>
      <c r="E85" s="71">
        <v>959</v>
      </c>
      <c r="F85" s="67">
        <f t="shared" si="23"/>
        <v>0.41597222222222219</v>
      </c>
      <c r="G85" s="71">
        <v>1001</v>
      </c>
      <c r="H85" s="67">
        <f t="shared" si="24"/>
        <v>0.41736111111111113</v>
      </c>
      <c r="I85" s="44">
        <f t="shared" si="12"/>
        <v>0.42083333333333334</v>
      </c>
      <c r="J85" s="45" t="str">
        <f t="shared" si="13"/>
        <v/>
      </c>
      <c r="K85" s="45">
        <f t="shared" si="14"/>
        <v>2.0000000000000728</v>
      </c>
      <c r="L85" s="45">
        <f t="shared" si="15"/>
        <v>4</v>
      </c>
      <c r="M85" s="54">
        <f t="shared" ca="1" si="16"/>
        <v>832</v>
      </c>
      <c r="N85" s="45">
        <f t="shared" ca="1" si="17"/>
        <v>93.999999999999986</v>
      </c>
      <c r="O85" s="45">
        <f t="shared" si="18"/>
        <v>2.5000000000000001E-2</v>
      </c>
      <c r="P85" s="46">
        <f t="shared" si="19"/>
        <v>5.4281443780592247E-3</v>
      </c>
      <c r="Q85" s="45">
        <f t="shared" si="20"/>
        <v>2.0000000000000729E-2</v>
      </c>
      <c r="R85" s="45">
        <f t="shared" si="21"/>
        <v>4.5000000000000734E-2</v>
      </c>
      <c r="S85" s="46">
        <f t="shared" si="22"/>
        <v>2.5428144378059955E-2</v>
      </c>
    </row>
    <row r="86" spans="1:19" x14ac:dyDescent="0.25">
      <c r="A86" s="77">
        <v>34821</v>
      </c>
      <c r="B86" s="71">
        <v>1336</v>
      </c>
      <c r="D86">
        <v>0.01</v>
      </c>
      <c r="F86" s="67">
        <v>0.59513888888888888</v>
      </c>
      <c r="H86" s="67">
        <v>0.59652777777777777</v>
      </c>
      <c r="I86" s="44" t="str">
        <f t="shared" si="12"/>
        <v/>
      </c>
      <c r="J86" s="45">
        <f t="shared" si="13"/>
        <v>6.9999999999999751</v>
      </c>
      <c r="K86" s="45">
        <f t="shared" si="14"/>
        <v>1.9999999999999929</v>
      </c>
      <c r="L86" s="45">
        <f t="shared" si="15"/>
        <v>1</v>
      </c>
      <c r="M86" s="54">
        <f t="shared" ca="1" si="16"/>
        <v>1336</v>
      </c>
      <c r="N86" s="45" t="str">
        <f t="shared" si="17"/>
        <v/>
      </c>
      <c r="O86" s="45">
        <f t="shared" si="18"/>
        <v>8.7499999999999689E-2</v>
      </c>
      <c r="P86" s="46">
        <f t="shared" si="19"/>
        <v>8.6327717603434578E-2</v>
      </c>
      <c r="Q86" s="45">
        <f t="shared" si="20"/>
        <v>1.9999999999999931E-2</v>
      </c>
      <c r="R86" s="45">
        <f t="shared" si="21"/>
        <v>0.10749999999999962</v>
      </c>
      <c r="S86" s="46">
        <f t="shared" si="22"/>
        <v>0.10632771760343451</v>
      </c>
    </row>
    <row r="87" spans="1:19" x14ac:dyDescent="0.25">
      <c r="D87">
        <v>1.4999999999999999E-2</v>
      </c>
      <c r="F87" s="67">
        <v>0.59861111111111109</v>
      </c>
      <c r="H87" s="67">
        <v>0.60138888888888886</v>
      </c>
      <c r="I87" s="44" t="str">
        <f t="shared" si="12"/>
        <v/>
      </c>
      <c r="J87" s="45">
        <f t="shared" si="13"/>
        <v>20.000000000000089</v>
      </c>
      <c r="K87" s="45">
        <f t="shared" si="14"/>
        <v>3.9999999999999858</v>
      </c>
      <c r="L87" s="45">
        <f t="shared" si="15"/>
        <v>2</v>
      </c>
      <c r="M87" s="54">
        <f t="shared" ca="1" si="16"/>
        <v>1336</v>
      </c>
      <c r="N87" s="45" t="str">
        <f t="shared" si="17"/>
        <v/>
      </c>
      <c r="O87" s="45">
        <f t="shared" si="18"/>
        <v>0.27000000000000118</v>
      </c>
      <c r="P87" s="46">
        <f t="shared" si="19"/>
        <v>0.26890529018352721</v>
      </c>
      <c r="Q87" s="45">
        <f t="shared" si="20"/>
        <v>5.9999999999999783E-2</v>
      </c>
      <c r="R87" s="45">
        <f t="shared" si="21"/>
        <v>0.33000000000000096</v>
      </c>
      <c r="S87" s="46">
        <f t="shared" si="22"/>
        <v>0.32890529018352699</v>
      </c>
    </row>
    <row r="88" spans="1:19" x14ac:dyDescent="0.25">
      <c r="D88">
        <v>1.2E-2</v>
      </c>
      <c r="F88" s="67">
        <v>0.61388888888888882</v>
      </c>
      <c r="H88" s="67">
        <v>0.61527777777777781</v>
      </c>
      <c r="I88" s="44" t="str">
        <f t="shared" si="12"/>
        <v/>
      </c>
      <c r="J88" s="45">
        <f t="shared" si="13"/>
        <v>22.999999999999918</v>
      </c>
      <c r="K88" s="45">
        <f t="shared" si="14"/>
        <v>2.0000000000001528</v>
      </c>
      <c r="L88" s="45">
        <f t="shared" si="15"/>
        <v>3</v>
      </c>
      <c r="M88" s="54">
        <f t="shared" ca="1" si="16"/>
        <v>1336</v>
      </c>
      <c r="N88" s="45" t="str">
        <f t="shared" si="17"/>
        <v/>
      </c>
      <c r="O88" s="45">
        <f t="shared" si="18"/>
        <v>0.27599999999999902</v>
      </c>
      <c r="P88" s="46" t="e">
        <f t="shared" si="19"/>
        <v>#DIV/0!</v>
      </c>
      <c r="Q88" s="45">
        <f t="shared" si="20"/>
        <v>2.4000000000001832E-2</v>
      </c>
      <c r="R88" s="45">
        <f t="shared" si="21"/>
        <v>0.30000000000000088</v>
      </c>
      <c r="S88" s="46" t="e">
        <f t="shared" si="22"/>
        <v>#DIV/0!</v>
      </c>
    </row>
    <row r="89" spans="1:19" x14ac:dyDescent="0.25">
      <c r="D89">
        <v>1.2E-2</v>
      </c>
      <c r="F89" s="67">
        <v>0.62777777777777777</v>
      </c>
      <c r="H89" s="67">
        <v>0.63124999999999998</v>
      </c>
      <c r="I89" s="44" t="str">
        <f t="shared" si="12"/>
        <v/>
      </c>
      <c r="J89" s="45">
        <f t="shared" si="13"/>
        <v>15.000000000000107</v>
      </c>
      <c r="K89" s="45">
        <f t="shared" si="14"/>
        <v>4.9999999999999822</v>
      </c>
      <c r="L89" s="45">
        <f t="shared" si="15"/>
        <v>4</v>
      </c>
      <c r="M89" s="54">
        <f t="shared" ca="1" si="16"/>
        <v>1336</v>
      </c>
      <c r="N89" s="45" t="str">
        <f t="shared" si="17"/>
        <v/>
      </c>
      <c r="O89" s="45">
        <f t="shared" si="18"/>
        <v>15.090000000000106</v>
      </c>
      <c r="P89" s="46">
        <f t="shared" si="19"/>
        <v>5.8288716241271805</v>
      </c>
      <c r="Q89" s="45">
        <f t="shared" si="20"/>
        <v>5.999999999999979E-2</v>
      </c>
      <c r="R89" s="45">
        <f t="shared" si="21"/>
        <v>15.150000000000107</v>
      </c>
      <c r="S89" s="46">
        <f t="shared" si="22"/>
        <v>5.8888716241271801</v>
      </c>
    </row>
    <row r="90" spans="1:19" x14ac:dyDescent="0.25">
      <c r="D90">
        <v>2</v>
      </c>
      <c r="F90" s="67">
        <v>0.63750000000000007</v>
      </c>
      <c r="H90" s="67">
        <v>0.64166666666666672</v>
      </c>
      <c r="I90" s="44">
        <f t="shared" si="12"/>
        <v>0.64513888888888893</v>
      </c>
      <c r="J90" s="45" t="str">
        <f t="shared" si="13"/>
        <v/>
      </c>
      <c r="K90" s="45">
        <f t="shared" si="14"/>
        <v>5.9999999999999787</v>
      </c>
      <c r="L90" s="45">
        <f t="shared" si="15"/>
        <v>5</v>
      </c>
      <c r="M90" s="54">
        <f t="shared" ca="1" si="16"/>
        <v>1336</v>
      </c>
      <c r="N90" s="45">
        <f t="shared" ca="1" si="17"/>
        <v>113.00000000000009</v>
      </c>
      <c r="O90" s="45">
        <f t="shared" si="18"/>
        <v>5</v>
      </c>
      <c r="P90" s="46">
        <f t="shared" si="19"/>
        <v>0.68924379203313568</v>
      </c>
      <c r="Q90" s="45">
        <f t="shared" si="20"/>
        <v>11.999999999999957</v>
      </c>
      <c r="R90" s="45">
        <f t="shared" si="21"/>
        <v>16.999999999999957</v>
      </c>
      <c r="S90" s="46">
        <f t="shared" si="22"/>
        <v>12.689243792033093</v>
      </c>
    </row>
    <row r="91" spans="1:19" x14ac:dyDescent="0.25">
      <c r="A91" s="77">
        <v>34822</v>
      </c>
      <c r="B91" s="71">
        <v>924</v>
      </c>
      <c r="D91">
        <v>8.0000000000000002E-3</v>
      </c>
      <c r="F91" s="67">
        <v>0.42291666666666666</v>
      </c>
      <c r="H91" s="67">
        <v>0.42569444444444443</v>
      </c>
      <c r="I91" s="44" t="str">
        <f t="shared" si="12"/>
        <v/>
      </c>
      <c r="J91" s="45">
        <f t="shared" si="13"/>
        <v>26.999999999999986</v>
      </c>
      <c r="K91" s="45">
        <f t="shared" si="14"/>
        <v>3.9999999999999858</v>
      </c>
      <c r="L91" s="45">
        <f t="shared" si="15"/>
        <v>1</v>
      </c>
      <c r="M91" s="54">
        <f t="shared" ca="1" si="16"/>
        <v>924</v>
      </c>
      <c r="N91" s="45" t="str">
        <f t="shared" si="17"/>
        <v/>
      </c>
      <c r="O91" s="45">
        <f t="shared" si="18"/>
        <v>2.8079999999999989</v>
      </c>
      <c r="P91" s="46">
        <f t="shared" si="19"/>
        <v>1.6105601883146718</v>
      </c>
      <c r="Q91" s="45">
        <f t="shared" si="20"/>
        <v>3.199999999999989E-2</v>
      </c>
      <c r="R91" s="45">
        <f t="shared" si="21"/>
        <v>2.839999999999999</v>
      </c>
      <c r="S91" s="46">
        <f t="shared" si="22"/>
        <v>1.6425601883146717</v>
      </c>
    </row>
    <row r="92" spans="1:19" x14ac:dyDescent="0.25">
      <c r="D92">
        <v>0.2</v>
      </c>
      <c r="F92" s="67">
        <v>0.43055555555555558</v>
      </c>
      <c r="H92" s="67">
        <v>0.44444444444444442</v>
      </c>
      <c r="I92" s="44" t="str">
        <f t="shared" si="12"/>
        <v/>
      </c>
      <c r="J92" s="45">
        <f t="shared" si="13"/>
        <v>15.000000000000027</v>
      </c>
      <c r="K92" s="45">
        <f t="shared" si="14"/>
        <v>19.999999999999929</v>
      </c>
      <c r="L92" s="45">
        <f t="shared" si="15"/>
        <v>2</v>
      </c>
      <c r="M92" s="54">
        <f t="shared" ca="1" si="16"/>
        <v>924</v>
      </c>
      <c r="N92" s="45" t="str">
        <f t="shared" si="17"/>
        <v/>
      </c>
      <c r="O92" s="45">
        <f t="shared" si="18"/>
        <v>301.50000000000057</v>
      </c>
      <c r="P92" s="46">
        <f t="shared" si="19"/>
        <v>112.67738779444899</v>
      </c>
      <c r="Q92" s="45">
        <f t="shared" si="20"/>
        <v>3.9999999999999858</v>
      </c>
      <c r="R92" s="45">
        <f t="shared" si="21"/>
        <v>305.50000000000057</v>
      </c>
      <c r="S92" s="46">
        <f t="shared" si="22"/>
        <v>116.67738779444898</v>
      </c>
    </row>
    <row r="93" spans="1:19" x14ac:dyDescent="0.25">
      <c r="D93">
        <v>40</v>
      </c>
      <c r="F93" s="67">
        <v>0.4513888888888889</v>
      </c>
      <c r="H93" s="67">
        <v>0.4548611111111111</v>
      </c>
      <c r="I93" s="44" t="str">
        <f t="shared" si="12"/>
        <v/>
      </c>
      <c r="J93" s="45">
        <f t="shared" si="13"/>
        <v>36.000000000000028</v>
      </c>
      <c r="K93" s="45">
        <f t="shared" si="14"/>
        <v>4.9999999999999822</v>
      </c>
      <c r="L93" s="45">
        <f t="shared" si="15"/>
        <v>3</v>
      </c>
      <c r="M93" s="54">
        <f t="shared" ca="1" si="16"/>
        <v>924</v>
      </c>
      <c r="N93" s="45" t="str">
        <f t="shared" si="17"/>
        <v/>
      </c>
      <c r="O93" s="45">
        <f t="shared" si="18"/>
        <v>723.60000000000059</v>
      </c>
      <c r="P93" s="46">
        <f t="shared" si="19"/>
        <v>270.42573070667731</v>
      </c>
      <c r="Q93" s="45">
        <f t="shared" si="20"/>
        <v>199.99999999999929</v>
      </c>
      <c r="R93" s="45">
        <f t="shared" si="21"/>
        <v>923.59999999999991</v>
      </c>
      <c r="S93" s="46">
        <f t="shared" si="22"/>
        <v>470.42573070667663</v>
      </c>
    </row>
    <row r="94" spans="1:19" x14ac:dyDescent="0.25">
      <c r="D94">
        <v>0.2</v>
      </c>
      <c r="F94" s="67">
        <v>0.46527777777777773</v>
      </c>
      <c r="H94" s="67">
        <v>0.47986111111111113</v>
      </c>
      <c r="I94" s="44" t="str">
        <f t="shared" si="12"/>
        <v/>
      </c>
      <c r="J94" s="45">
        <f t="shared" si="13"/>
        <v>13.99999999999995</v>
      </c>
      <c r="K94" s="45">
        <f t="shared" si="14"/>
        <v>21.000000000000085</v>
      </c>
      <c r="L94" s="45">
        <f t="shared" si="15"/>
        <v>4</v>
      </c>
      <c r="M94" s="54">
        <f t="shared" ca="1" si="16"/>
        <v>924</v>
      </c>
      <c r="N94" s="45" t="str">
        <f t="shared" si="17"/>
        <v/>
      </c>
      <c r="O94" s="45">
        <f t="shared" si="18"/>
        <v>15.399999999999947</v>
      </c>
      <c r="P94" s="46">
        <f t="shared" si="19"/>
        <v>10.94424233251133</v>
      </c>
      <c r="Q94" s="45">
        <f t="shared" si="20"/>
        <v>4.2000000000000171</v>
      </c>
      <c r="R94" s="45">
        <f t="shared" si="21"/>
        <v>19.599999999999966</v>
      </c>
      <c r="S94" s="46">
        <f t="shared" si="22"/>
        <v>15.144242332511347</v>
      </c>
    </row>
    <row r="95" spans="1:19" x14ac:dyDescent="0.25">
      <c r="D95">
        <v>2</v>
      </c>
      <c r="F95" s="67">
        <v>0.48402777777777778</v>
      </c>
      <c r="H95" s="67">
        <v>0.48958333333333331</v>
      </c>
      <c r="I95" s="44" t="str">
        <f t="shared" si="12"/>
        <v/>
      </c>
      <c r="J95" s="45">
        <f t="shared" si="13"/>
        <v>15.000000000000027</v>
      </c>
      <c r="K95" s="45">
        <f t="shared" si="14"/>
        <v>7.9999999999999716</v>
      </c>
      <c r="L95" s="45">
        <f t="shared" si="15"/>
        <v>5</v>
      </c>
      <c r="M95" s="54">
        <f t="shared" ca="1" si="16"/>
        <v>924</v>
      </c>
      <c r="N95" s="45" t="str">
        <f t="shared" si="17"/>
        <v/>
      </c>
      <c r="O95" s="45">
        <f t="shared" si="18"/>
        <v>15.375000000000027</v>
      </c>
      <c r="P95" s="46">
        <f t="shared" si="19"/>
        <v>7.9292790624362564</v>
      </c>
      <c r="Q95" s="45">
        <f t="shared" si="20"/>
        <v>15.999999999999943</v>
      </c>
      <c r="R95" s="45">
        <f t="shared" si="21"/>
        <v>31.374999999999972</v>
      </c>
      <c r="S95" s="46">
        <f t="shared" si="22"/>
        <v>23.929279062436201</v>
      </c>
    </row>
    <row r="96" spans="1:19" x14ac:dyDescent="0.25">
      <c r="D96">
        <v>0.05</v>
      </c>
      <c r="F96" s="67">
        <v>0.49444444444444446</v>
      </c>
      <c r="H96" s="67">
        <v>0.5</v>
      </c>
      <c r="I96" s="44">
        <f t="shared" si="12"/>
        <v>0.50347222222222221</v>
      </c>
      <c r="J96" s="45" t="str">
        <f t="shared" si="13"/>
        <v/>
      </c>
      <c r="K96" s="45">
        <f t="shared" si="14"/>
        <v>7.9999999999999716</v>
      </c>
      <c r="L96" s="45">
        <f t="shared" si="15"/>
        <v>6</v>
      </c>
      <c r="M96" s="54">
        <f t="shared" ca="1" si="16"/>
        <v>924</v>
      </c>
      <c r="N96" s="45">
        <f t="shared" ca="1" si="17"/>
        <v>161</v>
      </c>
      <c r="O96" s="45">
        <f t="shared" si="18"/>
        <v>0.125</v>
      </c>
      <c r="P96" s="46">
        <f t="shared" si="19"/>
        <v>2.3105394341225508E-2</v>
      </c>
      <c r="Q96" s="45">
        <f t="shared" si="20"/>
        <v>0.39999999999999858</v>
      </c>
      <c r="R96" s="45">
        <f t="shared" si="21"/>
        <v>0.52499999999999858</v>
      </c>
      <c r="S96" s="46">
        <f t="shared" si="22"/>
        <v>0.42310539434122407</v>
      </c>
    </row>
    <row r="97" spans="1:19" x14ac:dyDescent="0.25">
      <c r="A97" s="77">
        <v>34822</v>
      </c>
      <c r="B97" s="71">
        <v>1334</v>
      </c>
      <c r="D97">
        <v>0.01</v>
      </c>
      <c r="F97" s="67">
        <v>0.60416666666666663</v>
      </c>
      <c r="H97" s="67">
        <v>0.64374999999999993</v>
      </c>
      <c r="I97" s="44">
        <f t="shared" si="12"/>
        <v>0.64722222222222214</v>
      </c>
      <c r="J97" s="45" t="str">
        <f t="shared" si="13"/>
        <v/>
      </c>
      <c r="K97" s="45">
        <f t="shared" si="14"/>
        <v>56.999999999999957</v>
      </c>
      <c r="L97" s="45">
        <f t="shared" si="15"/>
        <v>1</v>
      </c>
      <c r="M97" s="54">
        <f t="shared" ca="1" si="16"/>
        <v>1334</v>
      </c>
      <c r="N97" s="45">
        <f t="shared" ca="1" si="17"/>
        <v>117.9999999999999</v>
      </c>
      <c r="O97" s="45">
        <f t="shared" si="18"/>
        <v>2.5000000000000001E-2</v>
      </c>
      <c r="P97" s="46">
        <f t="shared" si="19"/>
        <v>5.4281443780592247E-3</v>
      </c>
      <c r="Q97" s="45">
        <f t="shared" si="20"/>
        <v>0.56999999999999962</v>
      </c>
      <c r="R97" s="45">
        <f t="shared" si="21"/>
        <v>0.59499999999999964</v>
      </c>
      <c r="S97" s="46">
        <f t="shared" si="22"/>
        <v>0.57542814437805889</v>
      </c>
    </row>
    <row r="98" spans="1:19" x14ac:dyDescent="0.25">
      <c r="A98" s="77">
        <v>34823</v>
      </c>
      <c r="B98" s="71">
        <v>841</v>
      </c>
      <c r="D98">
        <v>0.01</v>
      </c>
      <c r="F98" s="67">
        <v>0.39097222222222222</v>
      </c>
      <c r="H98" s="67">
        <v>0.3923611111111111</v>
      </c>
      <c r="I98" s="44" t="str">
        <f t="shared" si="12"/>
        <v/>
      </c>
      <c r="J98" s="45">
        <f t="shared" si="13"/>
        <v>8.0000000000000515</v>
      </c>
      <c r="K98" s="45">
        <f t="shared" si="14"/>
        <v>1.9999999999999929</v>
      </c>
      <c r="L98" s="45">
        <f t="shared" si="15"/>
        <v>1</v>
      </c>
      <c r="M98" s="54">
        <f t="shared" ca="1" si="16"/>
        <v>841</v>
      </c>
      <c r="N98" s="45" t="str">
        <f t="shared" si="17"/>
        <v/>
      </c>
      <c r="O98" s="45">
        <f t="shared" si="18"/>
        <v>0.44000000000000283</v>
      </c>
      <c r="P98" s="46">
        <f t="shared" si="19"/>
        <v>0.31270424881382575</v>
      </c>
      <c r="Q98" s="45">
        <f t="shared" si="20"/>
        <v>1.9999999999999931E-2</v>
      </c>
      <c r="R98" s="45">
        <f t="shared" si="21"/>
        <v>0.46000000000000274</v>
      </c>
      <c r="S98" s="46">
        <f t="shared" si="22"/>
        <v>0.33270424881382565</v>
      </c>
    </row>
    <row r="99" spans="1:19" x14ac:dyDescent="0.25">
      <c r="D99">
        <v>0.1</v>
      </c>
      <c r="F99" s="67">
        <v>0.39583333333333331</v>
      </c>
      <c r="H99" s="67">
        <v>0.3979166666666667</v>
      </c>
      <c r="I99" s="44" t="str">
        <f t="shared" si="12"/>
        <v/>
      </c>
      <c r="J99" s="45">
        <f t="shared" si="13"/>
        <v>6.9999999999998952</v>
      </c>
      <c r="K99" s="45">
        <f t="shared" si="14"/>
        <v>3.0000000000000693</v>
      </c>
      <c r="L99" s="45">
        <f t="shared" si="15"/>
        <v>2</v>
      </c>
      <c r="M99" s="54">
        <f t="shared" ca="1" si="16"/>
        <v>841</v>
      </c>
      <c r="N99" s="45" t="str">
        <f t="shared" si="17"/>
        <v/>
      </c>
      <c r="O99" s="45">
        <f t="shared" si="18"/>
        <v>0.52499999999999225</v>
      </c>
      <c r="P99" s="46">
        <f t="shared" si="19"/>
        <v>0.50495054909838866</v>
      </c>
      <c r="Q99" s="45">
        <f t="shared" si="20"/>
        <v>0.30000000000000693</v>
      </c>
      <c r="R99" s="45">
        <f t="shared" si="21"/>
        <v>0.82499999999999918</v>
      </c>
      <c r="S99" s="46">
        <f t="shared" si="22"/>
        <v>0.80495054909839558</v>
      </c>
    </row>
    <row r="100" spans="1:19" x14ac:dyDescent="0.25">
      <c r="D100">
        <v>0.05</v>
      </c>
      <c r="F100" s="67">
        <v>0.40138888888888885</v>
      </c>
      <c r="H100" s="67">
        <v>0.40277777777777773</v>
      </c>
      <c r="I100" s="44" t="str">
        <f t="shared" si="12"/>
        <v/>
      </c>
      <c r="J100" s="45">
        <f t="shared" si="13"/>
        <v>14.00000000000011</v>
      </c>
      <c r="K100" s="45">
        <f t="shared" si="14"/>
        <v>1.9999999999999929</v>
      </c>
      <c r="L100" s="45">
        <f t="shared" si="15"/>
        <v>3</v>
      </c>
      <c r="M100" s="54">
        <f t="shared" ca="1" si="16"/>
        <v>841</v>
      </c>
      <c r="N100" s="45" t="str">
        <f t="shared" si="17"/>
        <v/>
      </c>
      <c r="O100" s="45">
        <f t="shared" si="18"/>
        <v>0.38500000000000301</v>
      </c>
      <c r="P100" s="46">
        <f t="shared" si="19"/>
        <v>0.27362691148483759</v>
      </c>
      <c r="Q100" s="45">
        <f t="shared" si="20"/>
        <v>9.9999999999999645E-2</v>
      </c>
      <c r="R100" s="45">
        <f t="shared" si="21"/>
        <v>0.48500000000000265</v>
      </c>
      <c r="S100" s="46">
        <f t="shared" si="22"/>
        <v>0.37362691148483723</v>
      </c>
    </row>
    <row r="101" spans="1:19" x14ac:dyDescent="0.25">
      <c r="D101">
        <v>5.0000000000000001E-3</v>
      </c>
      <c r="F101" s="67">
        <v>0.41111111111111115</v>
      </c>
      <c r="H101" s="67">
        <v>0.41250000000000003</v>
      </c>
      <c r="I101" s="44" t="str">
        <f t="shared" si="12"/>
        <v/>
      </c>
      <c r="J101" s="45">
        <f t="shared" si="13"/>
        <v>9.9999999999999645</v>
      </c>
      <c r="K101" s="45">
        <f t="shared" si="14"/>
        <v>1.9999999999999929</v>
      </c>
      <c r="L101" s="45">
        <f t="shared" si="15"/>
        <v>4</v>
      </c>
      <c r="M101" s="54">
        <f t="shared" ca="1" si="16"/>
        <v>841</v>
      </c>
      <c r="N101" s="45" t="str">
        <f t="shared" si="17"/>
        <v/>
      </c>
      <c r="O101" s="45">
        <f t="shared" si="18"/>
        <v>8.9999999999999677E-2</v>
      </c>
      <c r="P101" s="46">
        <f t="shared" si="19"/>
        <v>8.373557941883851E-2</v>
      </c>
      <c r="Q101" s="45">
        <f t="shared" si="20"/>
        <v>9.9999999999999655E-3</v>
      </c>
      <c r="R101" s="45">
        <f t="shared" si="21"/>
        <v>9.9999999999999645E-2</v>
      </c>
      <c r="S101" s="46">
        <f t="shared" si="22"/>
        <v>9.3735579418838477E-2</v>
      </c>
    </row>
    <row r="102" spans="1:19" x14ac:dyDescent="0.25">
      <c r="D102">
        <v>1.2999999999999999E-2</v>
      </c>
      <c r="F102" s="67">
        <v>0.4152777777777778</v>
      </c>
      <c r="H102" s="67">
        <v>0.41944444444444445</v>
      </c>
      <c r="I102" s="44">
        <f t="shared" si="12"/>
        <v>0.42291666666666666</v>
      </c>
      <c r="J102" s="45" t="str">
        <f t="shared" si="13"/>
        <v/>
      </c>
      <c r="K102" s="45">
        <f t="shared" si="14"/>
        <v>5.9999999999999787</v>
      </c>
      <c r="L102" s="45">
        <f t="shared" si="15"/>
        <v>5</v>
      </c>
      <c r="M102" s="54">
        <f t="shared" ca="1" si="16"/>
        <v>841</v>
      </c>
      <c r="N102" s="45">
        <f t="shared" ca="1" si="17"/>
        <v>88</v>
      </c>
      <c r="O102" s="45">
        <f t="shared" si="18"/>
        <v>3.2500000000000001E-2</v>
      </c>
      <c r="P102" s="46">
        <f t="shared" si="19"/>
        <v>6.8613004348635417E-3</v>
      </c>
      <c r="Q102" s="45">
        <f t="shared" si="20"/>
        <v>7.7999999999999722E-2</v>
      </c>
      <c r="R102" s="45">
        <f t="shared" si="21"/>
        <v>0.11049999999999972</v>
      </c>
      <c r="S102" s="46">
        <f t="shared" si="22"/>
        <v>8.4861300434863257E-2</v>
      </c>
    </row>
    <row r="103" spans="1:19" x14ac:dyDescent="0.25">
      <c r="A103" s="77">
        <v>34823</v>
      </c>
      <c r="B103" s="71">
        <v>1326</v>
      </c>
      <c r="D103">
        <v>0.01</v>
      </c>
      <c r="F103" s="67">
        <v>0.60763888888888895</v>
      </c>
      <c r="H103" s="67">
        <v>0.61041666666666672</v>
      </c>
      <c r="I103" s="44">
        <f t="shared" si="12"/>
        <v>0.61388888888888893</v>
      </c>
      <c r="J103" s="45" t="str">
        <f t="shared" si="13"/>
        <v/>
      </c>
      <c r="K103" s="45">
        <f t="shared" si="14"/>
        <v>3.9999999999999858</v>
      </c>
      <c r="L103" s="45">
        <f t="shared" si="15"/>
        <v>1</v>
      </c>
      <c r="M103" s="54">
        <f t="shared" ca="1" si="16"/>
        <v>1326</v>
      </c>
      <c r="N103" s="45">
        <f t="shared" ca="1" si="17"/>
        <v>78.000000000000043</v>
      </c>
      <c r="O103" s="45">
        <f t="shared" si="18"/>
        <v>2.5000000000000001E-2</v>
      </c>
      <c r="P103" s="46">
        <f t="shared" si="19"/>
        <v>5.4281443780592247E-3</v>
      </c>
      <c r="Q103" s="45">
        <f t="shared" si="20"/>
        <v>3.9999999999999862E-2</v>
      </c>
      <c r="R103" s="45">
        <f t="shared" si="21"/>
        <v>6.4999999999999863E-2</v>
      </c>
      <c r="S103" s="46">
        <f t="shared" si="22"/>
        <v>4.5428144378059088E-2</v>
      </c>
    </row>
    <row r="104" spans="1:19" x14ac:dyDescent="0.25">
      <c r="A104" s="77">
        <v>34824</v>
      </c>
      <c r="B104" s="71">
        <v>850</v>
      </c>
      <c r="D104">
        <v>0.01</v>
      </c>
      <c r="F104" s="67">
        <v>0.39444444444444443</v>
      </c>
      <c r="H104" s="67">
        <v>0.39652777777777781</v>
      </c>
      <c r="I104" s="44" t="str">
        <f t="shared" si="12"/>
        <v/>
      </c>
      <c r="J104" s="45">
        <f t="shared" si="13"/>
        <v>15.999999999999943</v>
      </c>
      <c r="K104" s="45">
        <f t="shared" si="14"/>
        <v>3.0000000000000693</v>
      </c>
      <c r="L104" s="45">
        <f t="shared" si="15"/>
        <v>1</v>
      </c>
      <c r="M104" s="54">
        <f t="shared" ca="1" si="16"/>
        <v>850</v>
      </c>
      <c r="N104" s="45" t="str">
        <f t="shared" si="17"/>
        <v/>
      </c>
      <c r="O104" s="45">
        <f t="shared" si="18"/>
        <v>800.0799999999972</v>
      </c>
      <c r="P104" s="46">
        <f t="shared" si="19"/>
        <v>173.70230664796972</v>
      </c>
      <c r="Q104" s="45">
        <f t="shared" si="20"/>
        <v>3.0000000000000693E-2</v>
      </c>
      <c r="R104" s="45">
        <f t="shared" si="21"/>
        <v>800.10999999999717</v>
      </c>
      <c r="S104" s="46">
        <f t="shared" si="22"/>
        <v>173.73230664796972</v>
      </c>
    </row>
    <row r="105" spans="1:19" x14ac:dyDescent="0.25">
      <c r="D105">
        <v>100</v>
      </c>
      <c r="F105" s="67">
        <v>0.40486111111111112</v>
      </c>
      <c r="H105" s="67">
        <v>0.40763888888888888</v>
      </c>
      <c r="I105" s="44" t="str">
        <f t="shared" si="12"/>
        <v/>
      </c>
      <c r="J105" s="45">
        <f t="shared" si="13"/>
        <v>359</v>
      </c>
      <c r="K105" s="45">
        <f t="shared" si="14"/>
        <v>3.9999999999999858</v>
      </c>
      <c r="L105" s="45">
        <f t="shared" si="15"/>
        <v>2</v>
      </c>
      <c r="M105" s="54">
        <f t="shared" ca="1" si="16"/>
        <v>850</v>
      </c>
      <c r="N105" s="45" t="str">
        <f t="shared" si="17"/>
        <v/>
      </c>
      <c r="O105" s="45">
        <f t="shared" si="18"/>
        <v>53850</v>
      </c>
      <c r="P105" s="46">
        <f t="shared" si="19"/>
        <v>51792.752341519517</v>
      </c>
      <c r="Q105" s="45">
        <f t="shared" si="20"/>
        <v>399.99999999999858</v>
      </c>
      <c r="R105" s="45">
        <f t="shared" si="21"/>
        <v>54250</v>
      </c>
      <c r="S105" s="46">
        <f t="shared" si="22"/>
        <v>52192.752341519517</v>
      </c>
    </row>
    <row r="106" spans="1:19" x14ac:dyDescent="0.25">
      <c r="D106">
        <v>200</v>
      </c>
      <c r="F106" s="67">
        <v>0.41319444444444442</v>
      </c>
      <c r="H106" s="67">
        <v>0.65694444444444444</v>
      </c>
      <c r="I106" s="44">
        <f t="shared" si="12"/>
        <v>0.66041666666666665</v>
      </c>
      <c r="J106" s="45" t="str">
        <f t="shared" si="13"/>
        <v/>
      </c>
      <c r="K106" s="45">
        <f t="shared" si="14"/>
        <v>351.00000000000006</v>
      </c>
      <c r="L106" s="45">
        <f t="shared" si="15"/>
        <v>3</v>
      </c>
      <c r="M106" s="54">
        <f t="shared" ca="1" si="16"/>
        <v>850</v>
      </c>
      <c r="N106" s="45">
        <f t="shared" ca="1" si="17"/>
        <v>420.99999999999994</v>
      </c>
      <c r="O106" s="45">
        <f t="shared" si="18"/>
        <v>500</v>
      </c>
      <c r="P106" s="46">
        <f t="shared" si="19"/>
        <v>52.318172546220183</v>
      </c>
      <c r="Q106" s="45">
        <f t="shared" si="20"/>
        <v>70200.000000000015</v>
      </c>
      <c r="R106" s="45">
        <f t="shared" si="21"/>
        <v>70700.000000000015</v>
      </c>
      <c r="S106" s="46">
        <f t="shared" si="22"/>
        <v>70252.318172546235</v>
      </c>
    </row>
    <row r="107" spans="1:19" x14ac:dyDescent="0.25">
      <c r="A107" s="77">
        <v>34827</v>
      </c>
      <c r="B107" s="71">
        <v>1034</v>
      </c>
      <c r="D107">
        <v>0.01</v>
      </c>
      <c r="F107" s="67">
        <v>0.48125000000000001</v>
      </c>
      <c r="H107" s="67">
        <v>0.48333333333333334</v>
      </c>
      <c r="I107" s="44" t="str">
        <f t="shared" si="12"/>
        <v/>
      </c>
      <c r="J107" s="45">
        <f t="shared" si="13"/>
        <v>14.999999999999947</v>
      </c>
      <c r="K107" s="45">
        <f t="shared" si="14"/>
        <v>2.9999999999999893</v>
      </c>
      <c r="L107" s="45">
        <f t="shared" si="15"/>
        <v>1</v>
      </c>
      <c r="M107" s="54">
        <f t="shared" ca="1" si="16"/>
        <v>1034</v>
      </c>
      <c r="N107" s="45" t="str">
        <f t="shared" si="17"/>
        <v/>
      </c>
      <c r="O107" s="45">
        <f t="shared" si="18"/>
        <v>750.07499999999732</v>
      </c>
      <c r="P107" s="46">
        <f t="shared" si="19"/>
        <v>162.84591248247162</v>
      </c>
      <c r="Q107" s="45">
        <f t="shared" si="20"/>
        <v>2.9999999999999895E-2</v>
      </c>
      <c r="R107" s="45">
        <f t="shared" si="21"/>
        <v>750.10499999999729</v>
      </c>
      <c r="S107" s="46">
        <f t="shared" si="22"/>
        <v>162.87591248247162</v>
      </c>
    </row>
    <row r="108" spans="1:19" x14ac:dyDescent="0.25">
      <c r="D108">
        <v>100</v>
      </c>
      <c r="F108" s="67">
        <v>0.48749999999999999</v>
      </c>
      <c r="H108" s="67">
        <v>0.49374999999999997</v>
      </c>
      <c r="I108" s="44" t="str">
        <f t="shared" si="12"/>
        <v/>
      </c>
      <c r="J108" s="45">
        <f t="shared" si="13"/>
        <v>13.000000000000034</v>
      </c>
      <c r="K108" s="45">
        <f t="shared" si="14"/>
        <v>8.999999999999968</v>
      </c>
      <c r="L108" s="45">
        <f t="shared" si="15"/>
        <v>2</v>
      </c>
      <c r="M108" s="54">
        <f t="shared" ca="1" si="16"/>
        <v>1034</v>
      </c>
      <c r="N108" s="45" t="str">
        <f t="shared" si="17"/>
        <v/>
      </c>
      <c r="O108" s="45">
        <f t="shared" si="18"/>
        <v>1170.000000000003</v>
      </c>
      <c r="P108" s="46">
        <f t="shared" si="19"/>
        <v>1165.169243662418</v>
      </c>
      <c r="Q108" s="45">
        <f t="shared" si="20"/>
        <v>899.99999999999682</v>
      </c>
      <c r="R108" s="45">
        <f t="shared" si="21"/>
        <v>2070</v>
      </c>
      <c r="S108" s="46">
        <f t="shared" si="22"/>
        <v>2065.1692436624148</v>
      </c>
    </row>
    <row r="109" spans="1:19" x14ac:dyDescent="0.25">
      <c r="D109">
        <v>80</v>
      </c>
      <c r="F109" s="67">
        <v>0.49513888888888885</v>
      </c>
      <c r="H109" s="67">
        <v>0.50277777777777777</v>
      </c>
      <c r="I109" s="44">
        <f t="shared" si="12"/>
        <v>0.50624999999999998</v>
      </c>
      <c r="J109" s="45" t="str">
        <f t="shared" si="13"/>
        <v/>
      </c>
      <c r="K109" s="45">
        <f t="shared" si="14"/>
        <v>11.000000000000041</v>
      </c>
      <c r="L109" s="45">
        <f t="shared" si="15"/>
        <v>3</v>
      </c>
      <c r="M109" s="54">
        <f t="shared" ca="1" si="16"/>
        <v>1034</v>
      </c>
      <c r="N109" s="45">
        <f t="shared" ca="1" si="17"/>
        <v>94.999999999999986</v>
      </c>
      <c r="O109" s="45">
        <f t="shared" si="18"/>
        <v>200</v>
      </c>
      <c r="P109" s="46">
        <f t="shared" si="19"/>
        <v>21.981008904684504</v>
      </c>
      <c r="Q109" s="45">
        <f t="shared" si="20"/>
        <v>880.0000000000033</v>
      </c>
      <c r="R109" s="45">
        <f t="shared" si="21"/>
        <v>1080.0000000000032</v>
      </c>
      <c r="S109" s="46">
        <f t="shared" si="22"/>
        <v>901.98100890468777</v>
      </c>
    </row>
    <row r="110" spans="1:19" x14ac:dyDescent="0.25">
      <c r="A110" s="77">
        <v>34827</v>
      </c>
      <c r="B110" s="71">
        <v>1429</v>
      </c>
      <c r="D110">
        <v>0.01</v>
      </c>
      <c r="F110" s="67">
        <v>0.64027777777777783</v>
      </c>
      <c r="H110" s="67">
        <v>0.6430555555555556</v>
      </c>
      <c r="I110" s="44" t="str">
        <f t="shared" si="12"/>
        <v/>
      </c>
      <c r="J110" s="45">
        <f t="shared" si="13"/>
        <v>23.999999999999915</v>
      </c>
      <c r="K110" s="45">
        <f t="shared" si="14"/>
        <v>3.9999999999999858</v>
      </c>
      <c r="L110" s="45">
        <f t="shared" si="15"/>
        <v>1</v>
      </c>
      <c r="M110" s="54">
        <f t="shared" ca="1" si="16"/>
        <v>1429</v>
      </c>
      <c r="N110" s="45" t="str">
        <f t="shared" si="17"/>
        <v/>
      </c>
      <c r="O110" s="45">
        <f t="shared" si="18"/>
        <v>1.5599999999999945</v>
      </c>
      <c r="P110" s="46">
        <f t="shared" si="19"/>
        <v>1.0624533466909063</v>
      </c>
      <c r="Q110" s="45">
        <f t="shared" si="20"/>
        <v>3.9999999999999862E-2</v>
      </c>
      <c r="R110" s="45">
        <f t="shared" si="21"/>
        <v>1.5999999999999943</v>
      </c>
      <c r="S110" s="46">
        <f t="shared" si="22"/>
        <v>1.1024533466909061</v>
      </c>
    </row>
    <row r="111" spans="1:19" x14ac:dyDescent="0.25">
      <c r="D111">
        <v>0.12</v>
      </c>
      <c r="F111" s="67">
        <v>0.64722222222222225</v>
      </c>
      <c r="H111" s="67">
        <v>0.65972222222222221</v>
      </c>
      <c r="I111" s="44" t="str">
        <f t="shared" si="12"/>
        <v/>
      </c>
      <c r="J111" s="45">
        <f t="shared" si="13"/>
        <v>12.000000000000117</v>
      </c>
      <c r="K111" s="45">
        <f t="shared" si="14"/>
        <v>17.999999999999936</v>
      </c>
      <c r="L111" s="45">
        <f t="shared" si="15"/>
        <v>2</v>
      </c>
      <c r="M111" s="54">
        <f t="shared" ca="1" si="16"/>
        <v>1429</v>
      </c>
      <c r="N111" s="45" t="str">
        <f t="shared" si="17"/>
        <v/>
      </c>
      <c r="O111" s="45">
        <f t="shared" si="18"/>
        <v>5.5200000000000538</v>
      </c>
      <c r="P111" s="46">
        <f t="shared" si="19"/>
        <v>4.3012727356269407</v>
      </c>
      <c r="Q111" s="45">
        <f t="shared" si="20"/>
        <v>2.1599999999999921</v>
      </c>
      <c r="R111" s="45">
        <f t="shared" si="21"/>
        <v>7.6800000000000459</v>
      </c>
      <c r="S111" s="46">
        <f t="shared" si="22"/>
        <v>6.4612727356269328</v>
      </c>
    </row>
    <row r="112" spans="1:19" x14ac:dyDescent="0.25">
      <c r="D112">
        <v>0.8</v>
      </c>
      <c r="F112" s="67">
        <v>0.66249999999999998</v>
      </c>
      <c r="H112" s="67">
        <v>0.66805555555555562</v>
      </c>
      <c r="I112" s="44">
        <f t="shared" si="12"/>
        <v>0.67152777777777783</v>
      </c>
      <c r="J112" s="45" t="str">
        <f t="shared" si="13"/>
        <v/>
      </c>
      <c r="K112" s="45">
        <f t="shared" si="14"/>
        <v>8.0000000000001315</v>
      </c>
      <c r="L112" s="45">
        <f t="shared" si="15"/>
        <v>3</v>
      </c>
      <c r="M112" s="54">
        <f t="shared" ca="1" si="16"/>
        <v>1429</v>
      </c>
      <c r="N112" s="45">
        <f t="shared" ca="1" si="17"/>
        <v>98.000000000000128</v>
      </c>
      <c r="O112" s="45">
        <f t="shared" si="18"/>
        <v>2</v>
      </c>
      <c r="P112" s="46">
        <f t="shared" si="19"/>
        <v>0.29428267387637186</v>
      </c>
      <c r="Q112" s="45">
        <f t="shared" si="20"/>
        <v>6.4000000000001052</v>
      </c>
      <c r="R112" s="45">
        <f t="shared" si="21"/>
        <v>8.4000000000001052</v>
      </c>
      <c r="S112" s="46">
        <f t="shared" si="22"/>
        <v>6.6942826738764767</v>
      </c>
    </row>
    <row r="113" spans="1:19" x14ac:dyDescent="0.25">
      <c r="A113" s="77">
        <v>34829</v>
      </c>
      <c r="B113" s="71">
        <v>828</v>
      </c>
      <c r="D113">
        <v>0.01</v>
      </c>
      <c r="F113" s="67">
        <v>0.40625</v>
      </c>
      <c r="H113" s="67">
        <v>0.41319444444444442</v>
      </c>
      <c r="I113" s="44" t="str">
        <f t="shared" si="12"/>
        <v/>
      </c>
      <c r="J113" s="45">
        <f t="shared" si="13"/>
        <v>18.000000000000014</v>
      </c>
      <c r="K113" s="45">
        <f t="shared" si="14"/>
        <v>9.9999999999999645</v>
      </c>
      <c r="L113" s="45">
        <f t="shared" si="15"/>
        <v>1</v>
      </c>
      <c r="M113" s="54">
        <f t="shared" ca="1" si="16"/>
        <v>828</v>
      </c>
      <c r="N113" s="45" t="str">
        <f t="shared" si="17"/>
        <v/>
      </c>
      <c r="O113" s="45">
        <f t="shared" si="18"/>
        <v>9.090000000000007</v>
      </c>
      <c r="P113" s="46">
        <f t="shared" si="19"/>
        <v>3.8696470175914208</v>
      </c>
      <c r="Q113" s="45">
        <f t="shared" si="20"/>
        <v>9.9999999999999645E-2</v>
      </c>
      <c r="R113" s="45">
        <f t="shared" si="21"/>
        <v>9.1900000000000066</v>
      </c>
      <c r="S113" s="46">
        <f t="shared" si="22"/>
        <v>3.9696470175914205</v>
      </c>
    </row>
    <row r="114" spans="1:19" x14ac:dyDescent="0.25">
      <c r="D114">
        <v>1</v>
      </c>
      <c r="F114" s="67">
        <v>0.4201388888888889</v>
      </c>
      <c r="H114" s="67">
        <v>0.42569444444444443</v>
      </c>
      <c r="I114" s="44" t="str">
        <f t="shared" si="12"/>
        <v/>
      </c>
      <c r="J114" s="45">
        <f t="shared" si="13"/>
        <v>13.99999999999995</v>
      </c>
      <c r="K114" s="45">
        <f t="shared" si="14"/>
        <v>7.9999999999999716</v>
      </c>
      <c r="L114" s="45">
        <f t="shared" si="15"/>
        <v>2</v>
      </c>
      <c r="M114" s="54">
        <f t="shared" ca="1" si="16"/>
        <v>828</v>
      </c>
      <c r="N114" s="45" t="str">
        <f t="shared" si="17"/>
        <v/>
      </c>
      <c r="O114" s="45">
        <f t="shared" si="18"/>
        <v>7.3499999999999739</v>
      </c>
      <c r="P114" s="46">
        <f t="shared" si="19"/>
        <v>4.4396772269649416</v>
      </c>
      <c r="Q114" s="45">
        <f t="shared" si="20"/>
        <v>7.9999999999999716</v>
      </c>
      <c r="R114" s="45">
        <f t="shared" si="21"/>
        <v>15.349999999999945</v>
      </c>
      <c r="S114" s="46">
        <f t="shared" si="22"/>
        <v>12.439677226964914</v>
      </c>
    </row>
    <row r="115" spans="1:19" x14ac:dyDescent="0.25">
      <c r="D115">
        <v>0.05</v>
      </c>
      <c r="F115" s="67">
        <v>0.43333333333333335</v>
      </c>
      <c r="H115" s="67">
        <v>0.43541666666666662</v>
      </c>
      <c r="I115" s="44">
        <f t="shared" si="12"/>
        <v>0.43888888888888883</v>
      </c>
      <c r="J115" s="45" t="str">
        <f t="shared" si="13"/>
        <v/>
      </c>
      <c r="K115" s="45">
        <f t="shared" si="14"/>
        <v>2.9999999999999094</v>
      </c>
      <c r="L115" s="45">
        <f t="shared" si="15"/>
        <v>3</v>
      </c>
      <c r="M115" s="54">
        <f t="shared" ca="1" si="16"/>
        <v>828</v>
      </c>
      <c r="N115" s="45">
        <f t="shared" ca="1" si="17"/>
        <v>123.99999999999989</v>
      </c>
      <c r="O115" s="45">
        <f t="shared" si="18"/>
        <v>0.125</v>
      </c>
      <c r="P115" s="46">
        <f t="shared" si="19"/>
        <v>2.3105394341225508E-2</v>
      </c>
      <c r="Q115" s="45">
        <f t="shared" si="20"/>
        <v>0.14999999999999547</v>
      </c>
      <c r="R115" s="45">
        <f t="shared" si="21"/>
        <v>0.27499999999999547</v>
      </c>
      <c r="S115" s="46">
        <f t="shared" si="22"/>
        <v>0.17310539434122096</v>
      </c>
    </row>
    <row r="116" spans="1:19" x14ac:dyDescent="0.25">
      <c r="A116" s="77">
        <v>34829</v>
      </c>
      <c r="B116" s="71">
        <v>1044</v>
      </c>
      <c r="C116" s="66"/>
      <c r="D116">
        <v>0.01</v>
      </c>
      <c r="F116" s="67">
        <v>0.48125000000000001</v>
      </c>
      <c r="H116" s="67">
        <v>0.48472222222222222</v>
      </c>
      <c r="I116" s="44" t="str">
        <f t="shared" si="12"/>
        <v/>
      </c>
      <c r="J116" s="45">
        <f t="shared" si="13"/>
        <v>8.0000000000000515</v>
      </c>
      <c r="K116" s="45">
        <f t="shared" si="14"/>
        <v>4.9999999999999822</v>
      </c>
      <c r="L116" s="45">
        <f t="shared" si="15"/>
        <v>1</v>
      </c>
      <c r="M116" s="54">
        <f t="shared" ca="1" si="16"/>
        <v>1044</v>
      </c>
      <c r="N116" s="45" t="str">
        <f t="shared" si="17"/>
        <v/>
      </c>
      <c r="O116" s="45">
        <f t="shared" si="18"/>
        <v>0.10000000000000064</v>
      </c>
      <c r="P116" s="46">
        <f t="shared" si="19"/>
        <v>9.8660248689640503E-2</v>
      </c>
      <c r="Q116" s="45">
        <f t="shared" si="20"/>
        <v>4.9999999999999822E-2</v>
      </c>
      <c r="R116" s="45">
        <f t="shared" si="21"/>
        <v>0.15000000000000047</v>
      </c>
      <c r="S116" s="46">
        <f t="shared" si="22"/>
        <v>0.14866024868964034</v>
      </c>
    </row>
    <row r="117" spans="1:19" x14ac:dyDescent="0.25">
      <c r="D117">
        <v>1.4999999999999999E-2</v>
      </c>
      <c r="F117" s="67">
        <v>0.4861111111111111</v>
      </c>
      <c r="H117" s="67">
        <v>0.49027777777777781</v>
      </c>
      <c r="I117" s="44" t="str">
        <f t="shared" si="12"/>
        <v/>
      </c>
      <c r="J117" s="45">
        <f t="shared" si="13"/>
        <v>9.9999999999999645</v>
      </c>
      <c r="K117" s="45">
        <f t="shared" si="14"/>
        <v>6.0000000000000586</v>
      </c>
      <c r="L117" s="45">
        <f t="shared" si="15"/>
        <v>2</v>
      </c>
      <c r="M117" s="54">
        <f t="shared" ca="1" si="16"/>
        <v>1044</v>
      </c>
      <c r="N117" s="45" t="str">
        <f t="shared" si="17"/>
        <v/>
      </c>
      <c r="O117" s="45">
        <f t="shared" si="18"/>
        <v>0.10499999999999962</v>
      </c>
      <c r="P117" s="46">
        <f t="shared" si="19"/>
        <v>9.8232819568026486E-2</v>
      </c>
      <c r="Q117" s="45">
        <f t="shared" si="20"/>
        <v>9.0000000000000871E-2</v>
      </c>
      <c r="R117" s="45">
        <f t="shared" si="21"/>
        <v>0.19500000000000051</v>
      </c>
      <c r="S117" s="46">
        <f t="shared" si="22"/>
        <v>0.18823281956802734</v>
      </c>
    </row>
    <row r="118" spans="1:19" x14ac:dyDescent="0.25">
      <c r="D118">
        <v>6.0000000000000001E-3</v>
      </c>
      <c r="F118" s="67">
        <v>0.49305555555555558</v>
      </c>
      <c r="H118" s="67">
        <v>0.49722222222222223</v>
      </c>
      <c r="I118" s="44">
        <f t="shared" si="12"/>
        <v>0.50069444444444444</v>
      </c>
      <c r="J118" s="45" t="str">
        <f t="shared" si="13"/>
        <v/>
      </c>
      <c r="K118" s="45">
        <f t="shared" si="14"/>
        <v>5.9999999999999787</v>
      </c>
      <c r="L118" s="45">
        <f t="shared" si="15"/>
        <v>3</v>
      </c>
      <c r="M118" s="54">
        <f t="shared" ca="1" si="16"/>
        <v>1044</v>
      </c>
      <c r="N118" s="45">
        <f t="shared" ca="1" si="17"/>
        <v>77.000000000000043</v>
      </c>
      <c r="O118" s="45">
        <f t="shared" si="18"/>
        <v>1.4999999999999999E-2</v>
      </c>
      <c r="P118" s="46">
        <f t="shared" si="19"/>
        <v>3.4478976438256192E-3</v>
      </c>
      <c r="Q118" s="45">
        <f t="shared" si="20"/>
        <v>3.5999999999999872E-2</v>
      </c>
      <c r="R118" s="45">
        <f t="shared" si="21"/>
        <v>5.0999999999999872E-2</v>
      </c>
      <c r="S118" s="46">
        <f t="shared" si="22"/>
        <v>3.9447897643825489E-2</v>
      </c>
    </row>
    <row r="119" spans="1:19" x14ac:dyDescent="0.25">
      <c r="A119" s="77">
        <v>34830</v>
      </c>
      <c r="B119" s="71">
        <v>939</v>
      </c>
      <c r="C119" s="66"/>
      <c r="D119">
        <v>0.01</v>
      </c>
      <c r="F119" s="67">
        <v>0.45</v>
      </c>
      <c r="H119" s="67">
        <v>0.45208333333333334</v>
      </c>
      <c r="I119" s="44" t="str">
        <f t="shared" si="12"/>
        <v/>
      </c>
      <c r="J119" s="45">
        <f t="shared" si="13"/>
        <v>18.999999999999932</v>
      </c>
      <c r="K119" s="45">
        <f t="shared" si="14"/>
        <v>2.9999999999999893</v>
      </c>
      <c r="L119" s="45">
        <f t="shared" si="15"/>
        <v>1</v>
      </c>
      <c r="M119" s="54">
        <f t="shared" ca="1" si="16"/>
        <v>939</v>
      </c>
      <c r="N119" s="45" t="str">
        <f t="shared" si="17"/>
        <v/>
      </c>
      <c r="O119" s="45">
        <f t="shared" si="18"/>
        <v>95.094999999999658</v>
      </c>
      <c r="P119" s="46">
        <f t="shared" si="19"/>
        <v>27.478209240164297</v>
      </c>
      <c r="Q119" s="45">
        <f t="shared" si="20"/>
        <v>2.9999999999999895E-2</v>
      </c>
      <c r="R119" s="45">
        <f t="shared" si="21"/>
        <v>95.124999999999659</v>
      </c>
      <c r="S119" s="46">
        <f t="shared" si="22"/>
        <v>27.508209240164298</v>
      </c>
    </row>
    <row r="120" spans="1:19" x14ac:dyDescent="0.25">
      <c r="D120">
        <v>10</v>
      </c>
      <c r="F120" s="67">
        <v>0.46319444444444446</v>
      </c>
      <c r="H120" s="67">
        <v>0.46527777777777773</v>
      </c>
      <c r="I120" s="44" t="str">
        <f t="shared" si="12"/>
        <v/>
      </c>
      <c r="J120" s="45">
        <f t="shared" si="13"/>
        <v>15.000000000000027</v>
      </c>
      <c r="K120" s="45">
        <f t="shared" si="14"/>
        <v>2.9999999999999094</v>
      </c>
      <c r="L120" s="45">
        <f t="shared" si="15"/>
        <v>2</v>
      </c>
      <c r="M120" s="54">
        <f t="shared" ca="1" si="16"/>
        <v>939</v>
      </c>
      <c r="N120" s="45" t="str">
        <f t="shared" si="17"/>
        <v/>
      </c>
      <c r="O120" s="45">
        <f t="shared" si="18"/>
        <v>120.00000000000021</v>
      </c>
      <c r="P120" s="46">
        <f t="shared" si="19"/>
        <v>117.45692666730217</v>
      </c>
      <c r="Q120" s="45">
        <f t="shared" si="20"/>
        <v>29.999999999999094</v>
      </c>
      <c r="R120" s="45">
        <f t="shared" si="21"/>
        <v>149.99999999999932</v>
      </c>
      <c r="S120" s="46">
        <f t="shared" si="22"/>
        <v>147.45692666730127</v>
      </c>
    </row>
    <row r="121" spans="1:19" x14ac:dyDescent="0.25">
      <c r="D121">
        <v>6</v>
      </c>
      <c r="F121" s="67">
        <v>0.46736111111111112</v>
      </c>
      <c r="H121" s="67">
        <v>0.47569444444444442</v>
      </c>
      <c r="I121" s="44">
        <f t="shared" si="12"/>
        <v>0.47916666666666663</v>
      </c>
      <c r="J121" s="45" t="str">
        <f t="shared" si="13"/>
        <v/>
      </c>
      <c r="K121" s="45">
        <f t="shared" si="14"/>
        <v>11.999999999999957</v>
      </c>
      <c r="L121" s="45">
        <f t="shared" si="15"/>
        <v>3</v>
      </c>
      <c r="M121" s="54">
        <f t="shared" ca="1" si="16"/>
        <v>939</v>
      </c>
      <c r="N121" s="45">
        <f t="shared" ca="1" si="17"/>
        <v>110.99999999999993</v>
      </c>
      <c r="O121" s="45">
        <f t="shared" si="18"/>
        <v>15</v>
      </c>
      <c r="P121" s="46">
        <f t="shared" si="19"/>
        <v>1.9221821139803104</v>
      </c>
      <c r="Q121" s="45">
        <f t="shared" si="20"/>
        <v>71.999999999999744</v>
      </c>
      <c r="R121" s="45">
        <f t="shared" si="21"/>
        <v>86.999999999999744</v>
      </c>
      <c r="S121" s="46">
        <f t="shared" si="22"/>
        <v>73.922182113980057</v>
      </c>
    </row>
    <row r="122" spans="1:19" x14ac:dyDescent="0.25">
      <c r="A122" s="77">
        <v>34830</v>
      </c>
      <c r="B122" s="71">
        <v>1302</v>
      </c>
      <c r="C122" s="66"/>
      <c r="D122">
        <v>0.01</v>
      </c>
      <c r="F122" s="67">
        <v>0.57291666666666663</v>
      </c>
      <c r="H122" s="67">
        <v>0.5805555555555556</v>
      </c>
      <c r="I122" s="44" t="str">
        <f t="shared" si="12"/>
        <v/>
      </c>
      <c r="J122" s="45">
        <f t="shared" si="13"/>
        <v>54.999999999999964</v>
      </c>
      <c r="K122" s="45">
        <f t="shared" si="14"/>
        <v>11.000000000000121</v>
      </c>
      <c r="L122" s="45">
        <f t="shared" si="15"/>
        <v>1</v>
      </c>
      <c r="M122" s="54">
        <f t="shared" ca="1" si="16"/>
        <v>1302</v>
      </c>
      <c r="N122" s="45" t="str">
        <f t="shared" si="17"/>
        <v/>
      </c>
      <c r="O122" s="45">
        <f t="shared" si="18"/>
        <v>55.274999999999956</v>
      </c>
      <c r="P122" s="46">
        <f t="shared" si="19"/>
        <v>20.657889625069387</v>
      </c>
      <c r="Q122" s="45">
        <f t="shared" si="20"/>
        <v>0.11000000000000121</v>
      </c>
      <c r="R122" s="45">
        <f t="shared" si="21"/>
        <v>55.384999999999955</v>
      </c>
      <c r="S122" s="46">
        <f t="shared" si="22"/>
        <v>20.767889625069387</v>
      </c>
    </row>
    <row r="123" spans="1:19" x14ac:dyDescent="0.25">
      <c r="D123">
        <v>2</v>
      </c>
      <c r="F123" s="67">
        <v>0.5854166666666667</v>
      </c>
      <c r="H123" s="67">
        <v>0.61875000000000002</v>
      </c>
      <c r="I123" s="44">
        <f t="shared" si="12"/>
        <v>0.62222222222222223</v>
      </c>
      <c r="J123" s="45" t="str">
        <f t="shared" si="13"/>
        <v/>
      </c>
      <c r="K123" s="45">
        <f t="shared" si="14"/>
        <v>47.999999999999986</v>
      </c>
      <c r="L123" s="45">
        <f t="shared" si="15"/>
        <v>2</v>
      </c>
      <c r="M123" s="54">
        <f t="shared" ca="1" si="16"/>
        <v>1302</v>
      </c>
      <c r="N123" s="45">
        <f t="shared" ca="1" si="17"/>
        <v>114.00000000000007</v>
      </c>
      <c r="O123" s="45">
        <f t="shared" si="18"/>
        <v>5</v>
      </c>
      <c r="P123" s="46">
        <f t="shared" si="19"/>
        <v>0.68924379203313568</v>
      </c>
      <c r="Q123" s="45">
        <f t="shared" si="20"/>
        <v>95.999999999999972</v>
      </c>
      <c r="R123" s="45">
        <f t="shared" si="21"/>
        <v>100.99999999999997</v>
      </c>
      <c r="S123" s="46">
        <f t="shared" si="22"/>
        <v>96.68924379203311</v>
      </c>
    </row>
    <row r="124" spans="1:19" x14ac:dyDescent="0.25">
      <c r="A124" s="77">
        <v>34831</v>
      </c>
      <c r="B124" s="71">
        <v>1408</v>
      </c>
      <c r="C124" s="66"/>
      <c r="D124">
        <v>0.01</v>
      </c>
      <c r="F124" s="67">
        <v>0.63958333333333328</v>
      </c>
      <c r="H124" s="67">
        <v>0.64236111111111105</v>
      </c>
      <c r="I124" s="44" t="str">
        <f t="shared" si="12"/>
        <v/>
      </c>
      <c r="J124" s="45">
        <f t="shared" si="13"/>
        <v>8.0000000000001315</v>
      </c>
      <c r="K124" s="45">
        <f t="shared" si="14"/>
        <v>3.9999999999999858</v>
      </c>
      <c r="L124" s="45">
        <f t="shared" si="15"/>
        <v>1</v>
      </c>
      <c r="M124" s="54">
        <f t="shared" ca="1" si="16"/>
        <v>1408</v>
      </c>
      <c r="N124" s="45" t="str">
        <f t="shared" si="17"/>
        <v/>
      </c>
      <c r="O124" s="45">
        <f t="shared" si="18"/>
        <v>0.10000000000000164</v>
      </c>
      <c r="P124" s="46">
        <f t="shared" si="19"/>
        <v>9.8660248689641489E-2</v>
      </c>
      <c r="Q124" s="45">
        <f t="shared" si="20"/>
        <v>3.9999999999999862E-2</v>
      </c>
      <c r="R124" s="45">
        <f t="shared" si="21"/>
        <v>0.14000000000000151</v>
      </c>
      <c r="S124" s="46">
        <f t="shared" si="22"/>
        <v>0.13866024868964136</v>
      </c>
    </row>
    <row r="125" spans="1:19" x14ac:dyDescent="0.25">
      <c r="D125">
        <v>1.4999999999999999E-2</v>
      </c>
      <c r="F125" s="67">
        <v>0.64583333333333337</v>
      </c>
      <c r="H125" s="67">
        <v>0.6479166666666667</v>
      </c>
      <c r="I125" s="44" t="str">
        <f t="shared" si="12"/>
        <v/>
      </c>
      <c r="J125" s="45">
        <f t="shared" si="13"/>
        <v>17.999999999999936</v>
      </c>
      <c r="K125" s="45">
        <f t="shared" si="14"/>
        <v>2.9999999999999893</v>
      </c>
      <c r="L125" s="45">
        <f t="shared" si="15"/>
        <v>2</v>
      </c>
      <c r="M125" s="54">
        <f t="shared" ca="1" si="16"/>
        <v>1408</v>
      </c>
      <c r="N125" s="45" t="str">
        <f t="shared" si="17"/>
        <v/>
      </c>
      <c r="O125" s="45">
        <f t="shared" si="18"/>
        <v>0.20699999999999927</v>
      </c>
      <c r="P125" s="46">
        <f t="shared" si="19"/>
        <v>0.20046127358404517</v>
      </c>
      <c r="Q125" s="45">
        <f t="shared" si="20"/>
        <v>4.4999999999999839E-2</v>
      </c>
      <c r="R125" s="45">
        <f t="shared" si="21"/>
        <v>0.25199999999999911</v>
      </c>
      <c r="S125" s="46">
        <f t="shared" si="22"/>
        <v>0.24546127358404501</v>
      </c>
    </row>
    <row r="126" spans="1:19" x14ac:dyDescent="0.25">
      <c r="D126">
        <v>8.0000000000000002E-3</v>
      </c>
      <c r="F126" s="67">
        <v>0.65277777777777779</v>
      </c>
      <c r="H126" s="67">
        <v>0.66041666666666665</v>
      </c>
      <c r="I126" s="44">
        <f t="shared" si="12"/>
        <v>0.66388888888888886</v>
      </c>
      <c r="J126" s="45" t="str">
        <f t="shared" si="13"/>
        <v/>
      </c>
      <c r="K126" s="45">
        <f t="shared" si="14"/>
        <v>10.999999999999961</v>
      </c>
      <c r="L126" s="45">
        <f t="shared" si="15"/>
        <v>3</v>
      </c>
      <c r="M126" s="54">
        <f t="shared" ca="1" si="16"/>
        <v>1408</v>
      </c>
      <c r="N126" s="45">
        <f t="shared" ca="1" si="17"/>
        <v>107.99999999999994</v>
      </c>
      <c r="O126" s="45">
        <f t="shared" si="18"/>
        <v>0.02</v>
      </c>
      <c r="P126" s="46">
        <f t="shared" si="19"/>
        <v>4.4502248902978277E-3</v>
      </c>
      <c r="Q126" s="45">
        <f t="shared" si="20"/>
        <v>8.799999999999969E-2</v>
      </c>
      <c r="R126" s="45">
        <f t="shared" si="21"/>
        <v>0.10799999999999969</v>
      </c>
      <c r="S126" s="46">
        <f t="shared" si="22"/>
        <v>9.2450224890297514E-2</v>
      </c>
    </row>
    <row r="127" spans="1:19" x14ac:dyDescent="0.25">
      <c r="A127" s="77">
        <v>34837</v>
      </c>
      <c r="B127" s="71">
        <v>1005</v>
      </c>
      <c r="C127" s="66"/>
      <c r="D127">
        <v>0.01</v>
      </c>
      <c r="F127" s="67">
        <v>0.45208333333333334</v>
      </c>
      <c r="H127" s="67">
        <v>0.4548611111111111</v>
      </c>
      <c r="I127" s="44" t="str">
        <f t="shared" si="12"/>
        <v/>
      </c>
      <c r="J127" s="45">
        <f t="shared" si="13"/>
        <v>31.999999999999964</v>
      </c>
      <c r="K127" s="45">
        <f t="shared" si="14"/>
        <v>3.9999999999999858</v>
      </c>
      <c r="L127" s="45">
        <f t="shared" si="15"/>
        <v>1</v>
      </c>
      <c r="M127" s="54">
        <f t="shared" ca="1" si="16"/>
        <v>1005</v>
      </c>
      <c r="N127" s="45" t="str">
        <f t="shared" si="17"/>
        <v/>
      </c>
      <c r="O127" s="45">
        <f t="shared" si="18"/>
        <v>1.759999999999998</v>
      </c>
      <c r="P127" s="46">
        <f t="shared" si="19"/>
        <v>1.2508169952552934</v>
      </c>
      <c r="Q127" s="45">
        <f t="shared" si="20"/>
        <v>3.9999999999999862E-2</v>
      </c>
      <c r="R127" s="45">
        <f t="shared" si="21"/>
        <v>1.7999999999999978</v>
      </c>
      <c r="S127" s="46">
        <f t="shared" si="22"/>
        <v>1.2908169952552933</v>
      </c>
    </row>
    <row r="128" spans="1:19" x14ac:dyDescent="0.25">
      <c r="D128">
        <v>0.1</v>
      </c>
      <c r="F128" s="67">
        <v>0.45902777777777781</v>
      </c>
      <c r="H128" s="67">
        <v>0.4770833333333333</v>
      </c>
      <c r="I128" s="44" t="str">
        <f t="shared" si="12"/>
        <v/>
      </c>
      <c r="J128" s="45">
        <f t="shared" si="13"/>
        <v>27.999999999999979</v>
      </c>
      <c r="K128" s="45">
        <f t="shared" si="14"/>
        <v>25.999999999999908</v>
      </c>
      <c r="L128" s="45">
        <f t="shared" si="15"/>
        <v>2</v>
      </c>
      <c r="M128" s="54">
        <f t="shared" ca="1" si="16"/>
        <v>1005</v>
      </c>
      <c r="N128" s="45" t="str">
        <f t="shared" si="17"/>
        <v/>
      </c>
      <c r="O128" s="45">
        <f t="shared" si="18"/>
        <v>561.39999999999964</v>
      </c>
      <c r="P128" s="46">
        <f t="shared" si="19"/>
        <v>186.46557134749497</v>
      </c>
      <c r="Q128" s="45">
        <f t="shared" si="20"/>
        <v>2.5999999999999908</v>
      </c>
      <c r="R128" s="45">
        <f t="shared" si="21"/>
        <v>563.99999999999966</v>
      </c>
      <c r="S128" s="46">
        <f t="shared" si="22"/>
        <v>189.06557134749497</v>
      </c>
    </row>
    <row r="129" spans="1:19" x14ac:dyDescent="0.25">
      <c r="D129">
        <v>40</v>
      </c>
      <c r="F129" s="67">
        <v>0.48402777777777778</v>
      </c>
      <c r="H129" s="67">
        <v>0.49652777777777773</v>
      </c>
      <c r="I129" s="44">
        <f t="shared" si="12"/>
        <v>0.49999999999999994</v>
      </c>
      <c r="J129" s="45" t="str">
        <f t="shared" si="13"/>
        <v/>
      </c>
      <c r="K129" s="45">
        <f t="shared" si="14"/>
        <v>17.999999999999936</v>
      </c>
      <c r="L129" s="45">
        <f t="shared" si="15"/>
        <v>3</v>
      </c>
      <c r="M129" s="54">
        <f t="shared" ca="1" si="16"/>
        <v>1005</v>
      </c>
      <c r="N129" s="45">
        <f t="shared" ca="1" si="17"/>
        <v>114.99999999999991</v>
      </c>
      <c r="O129" s="45">
        <f t="shared" si="18"/>
        <v>100</v>
      </c>
      <c r="P129" s="46">
        <f t="shared" si="19"/>
        <v>11.425711806824168</v>
      </c>
      <c r="Q129" s="45">
        <f t="shared" si="20"/>
        <v>719.9999999999975</v>
      </c>
      <c r="R129" s="45">
        <f t="shared" si="21"/>
        <v>819.9999999999975</v>
      </c>
      <c r="S129" s="46">
        <f t="shared" si="22"/>
        <v>731.42571180682171</v>
      </c>
    </row>
    <row r="130" spans="1:19" x14ac:dyDescent="0.25">
      <c r="A130" s="77">
        <v>34839</v>
      </c>
      <c r="B130" s="71">
        <v>1032</v>
      </c>
      <c r="C130" s="66"/>
      <c r="D130">
        <v>0.01</v>
      </c>
      <c r="F130" s="67">
        <v>0.53125</v>
      </c>
      <c r="H130" s="67">
        <v>0.53472222222222221</v>
      </c>
      <c r="I130" s="44">
        <f t="shared" si="12"/>
        <v>0.53819444444444442</v>
      </c>
      <c r="J130" s="45" t="str">
        <f t="shared" si="13"/>
        <v/>
      </c>
      <c r="K130" s="45">
        <f t="shared" si="14"/>
        <v>4.9999999999999822</v>
      </c>
      <c r="L130" s="45">
        <f t="shared" si="15"/>
        <v>1</v>
      </c>
      <c r="M130" s="54">
        <f t="shared" ca="1" si="16"/>
        <v>1032</v>
      </c>
      <c r="N130" s="45">
        <f t="shared" ca="1" si="17"/>
        <v>142.99999999999997</v>
      </c>
      <c r="O130" s="45">
        <f t="shared" si="18"/>
        <v>2.5000000000000001E-2</v>
      </c>
      <c r="P130" s="46">
        <f t="shared" si="19"/>
        <v>5.4281443780592247E-3</v>
      </c>
      <c r="Q130" s="45">
        <f t="shared" si="20"/>
        <v>4.9999999999999822E-2</v>
      </c>
      <c r="R130" s="45">
        <f t="shared" si="21"/>
        <v>7.4999999999999817E-2</v>
      </c>
      <c r="S130" s="46">
        <f t="shared" si="22"/>
        <v>5.5428144378059048E-2</v>
      </c>
    </row>
    <row r="131" spans="1:19" x14ac:dyDescent="0.25">
      <c r="A131" s="77">
        <v>34839</v>
      </c>
      <c r="B131" s="71">
        <v>1427</v>
      </c>
      <c r="C131" s="66"/>
      <c r="D131">
        <v>0.01</v>
      </c>
      <c r="F131" s="67">
        <v>0.65416666666666667</v>
      </c>
      <c r="H131" s="67">
        <v>0.66388888888888886</v>
      </c>
      <c r="I131" s="44" t="str">
        <f t="shared" ref="I131:I172" si="25">IF(OR(A132&lt;&gt;"",D132=""),H131+TIME(0,5,0),"")</f>
        <v/>
      </c>
      <c r="J131" s="45">
        <f t="shared" ref="J131:J172" si="26">IF(AND(OR(AND(A131&lt;&gt;"",A132=""),AND(A131="",A132="")),D132&lt;&gt;""),(H132-H131)*1440,"")</f>
        <v>15.999999999999943</v>
      </c>
      <c r="K131" s="45">
        <f t="shared" ref="K131:K172" si="27">(H131-F131)*1440</f>
        <v>13.99999999999995</v>
      </c>
      <c r="L131" s="45">
        <f t="shared" ref="L131:L172" si="28">IF(A131&lt;&gt;"",1,L130+1)</f>
        <v>1</v>
      </c>
      <c r="M131" s="54">
        <f t="shared" ref="M131:M172" ca="1" si="29">OFFSET(B131,-L131+1,0)</f>
        <v>1427</v>
      </c>
      <c r="N131" s="45" t="str">
        <f t="shared" ref="N131:N172" si="30">IF(I131&lt;&gt;"",(I131-VALUE(CONCATENATE(LEFT(M131,LEN(M131)-2),":",RIGHT(M131,2))))*1440,"")</f>
        <v/>
      </c>
      <c r="O131" s="45">
        <f t="shared" ref="O131:O172" si="31">IF(J131&lt;&gt;"",(D131+D132)*J131/2,D131*5/2)</f>
        <v>0.8799999999999969</v>
      </c>
      <c r="P131" s="46">
        <f t="shared" ref="P131:P172" si="32">IF(J131&lt;&gt;"",(D132-D131)*J131/LN((D132+0.000001)/(D131+0.000001)),-5*(D131-0.000001)/(LN(1/D131)-13.8155))</f>
        <v>0.62540849762764517</v>
      </c>
      <c r="Q131" s="45">
        <f t="shared" ref="Q131:Q172" si="33">(D131*K131)</f>
        <v>0.13999999999999951</v>
      </c>
      <c r="R131" s="45">
        <f t="shared" ref="R131:R172" si="34">O131+Q131</f>
        <v>1.0199999999999965</v>
      </c>
      <c r="S131" s="46">
        <f t="shared" ref="S131:S172" si="35">P131+Q131</f>
        <v>0.76540849762764473</v>
      </c>
    </row>
    <row r="132" spans="1:19" x14ac:dyDescent="0.25">
      <c r="D132">
        <v>0.1</v>
      </c>
      <c r="F132" s="67">
        <v>0.67152777777777783</v>
      </c>
      <c r="H132" s="67">
        <v>0.67499999999999993</v>
      </c>
      <c r="I132" s="44" t="str">
        <f t="shared" si="25"/>
        <v/>
      </c>
      <c r="J132" s="45">
        <f t="shared" si="26"/>
        <v>22.000000000000082</v>
      </c>
      <c r="K132" s="45">
        <f t="shared" si="27"/>
        <v>4.9999999999998224</v>
      </c>
      <c r="L132" s="45">
        <f t="shared" si="28"/>
        <v>2</v>
      </c>
      <c r="M132" s="54">
        <f t="shared" ca="1" si="29"/>
        <v>1427</v>
      </c>
      <c r="N132" s="45" t="str">
        <f t="shared" si="30"/>
        <v/>
      </c>
      <c r="O132" s="45">
        <f t="shared" si="31"/>
        <v>1.2100000000000044</v>
      </c>
      <c r="P132" s="46">
        <f t="shared" si="32"/>
        <v>0.85993668423801817</v>
      </c>
      <c r="Q132" s="45">
        <f t="shared" si="33"/>
        <v>0.49999999999998224</v>
      </c>
      <c r="R132" s="45">
        <f t="shared" si="34"/>
        <v>1.7099999999999866</v>
      </c>
      <c r="S132" s="46">
        <f t="shared" si="35"/>
        <v>1.3599366842380003</v>
      </c>
    </row>
    <row r="133" spans="1:19" x14ac:dyDescent="0.25">
      <c r="D133">
        <v>0.01</v>
      </c>
      <c r="F133" s="67">
        <v>0.68125000000000002</v>
      </c>
      <c r="H133" s="67">
        <v>0.69027777777777777</v>
      </c>
      <c r="I133" s="44" t="str">
        <f t="shared" si="25"/>
        <v/>
      </c>
      <c r="J133" s="45">
        <f t="shared" si="26"/>
        <v>22.999999999999918</v>
      </c>
      <c r="K133" s="45">
        <f t="shared" si="27"/>
        <v>12.999999999999954</v>
      </c>
      <c r="L133" s="45">
        <f t="shared" si="28"/>
        <v>3</v>
      </c>
      <c r="M133" s="54">
        <f t="shared" ca="1" si="29"/>
        <v>1427</v>
      </c>
      <c r="N133" s="45" t="str">
        <f t="shared" si="30"/>
        <v/>
      </c>
      <c r="O133" s="45">
        <f t="shared" si="31"/>
        <v>115.11499999999958</v>
      </c>
      <c r="P133" s="46">
        <f t="shared" si="32"/>
        <v>33.263095395988366</v>
      </c>
      <c r="Q133" s="45">
        <f t="shared" si="33"/>
        <v>0.12999999999999953</v>
      </c>
      <c r="R133" s="45">
        <f t="shared" si="34"/>
        <v>115.24499999999958</v>
      </c>
      <c r="S133" s="46">
        <f t="shared" si="35"/>
        <v>33.393095395988368</v>
      </c>
    </row>
    <row r="134" spans="1:19" x14ac:dyDescent="0.25">
      <c r="D134">
        <v>10</v>
      </c>
      <c r="F134" s="67">
        <v>0.70416666666666661</v>
      </c>
      <c r="H134" s="67">
        <v>0.70624999999999993</v>
      </c>
      <c r="I134" s="44" t="str">
        <f t="shared" si="25"/>
        <v/>
      </c>
      <c r="J134" s="45">
        <f t="shared" si="26"/>
        <v>11.999999999999957</v>
      </c>
      <c r="K134" s="45">
        <f t="shared" si="27"/>
        <v>2.9999999999999893</v>
      </c>
      <c r="L134" s="45">
        <f t="shared" si="28"/>
        <v>4</v>
      </c>
      <c r="M134" s="54">
        <f t="shared" ca="1" si="29"/>
        <v>1427</v>
      </c>
      <c r="N134" s="45" t="str">
        <f t="shared" si="30"/>
        <v/>
      </c>
      <c r="O134" s="45">
        <f t="shared" si="31"/>
        <v>659.99999999999761</v>
      </c>
      <c r="P134" s="46">
        <f t="shared" si="32"/>
        <v>469.0380587885669</v>
      </c>
      <c r="Q134" s="45">
        <f t="shared" si="33"/>
        <v>29.999999999999893</v>
      </c>
      <c r="R134" s="45">
        <f t="shared" si="34"/>
        <v>689.9999999999975</v>
      </c>
      <c r="S134" s="46">
        <f t="shared" si="35"/>
        <v>499.03805878856679</v>
      </c>
    </row>
    <row r="135" spans="1:19" x14ac:dyDescent="0.25">
      <c r="D135">
        <v>100</v>
      </c>
      <c r="F135" s="67">
        <v>0.71180555555555547</v>
      </c>
      <c r="H135" s="67">
        <v>0.71458333333333324</v>
      </c>
      <c r="I135" s="44">
        <f t="shared" si="25"/>
        <v>0.71805555555555545</v>
      </c>
      <c r="J135" s="45" t="str">
        <f t="shared" si="26"/>
        <v/>
      </c>
      <c r="K135" s="45">
        <f t="shared" si="27"/>
        <v>3.9999999999999858</v>
      </c>
      <c r="L135" s="45">
        <f t="shared" si="28"/>
        <v>5</v>
      </c>
      <c r="M135" s="54">
        <f t="shared" ca="1" si="29"/>
        <v>1427</v>
      </c>
      <c r="N135" s="45">
        <f t="shared" ca="1" si="30"/>
        <v>166.99999999999989</v>
      </c>
      <c r="O135" s="45">
        <f t="shared" si="31"/>
        <v>250</v>
      </c>
      <c r="P135" s="46">
        <f t="shared" si="32"/>
        <v>27.143420404993254</v>
      </c>
      <c r="Q135" s="45">
        <f t="shared" si="33"/>
        <v>399.99999999999858</v>
      </c>
      <c r="R135" s="45">
        <f t="shared" si="34"/>
        <v>649.99999999999864</v>
      </c>
      <c r="S135" s="46">
        <f t="shared" si="35"/>
        <v>427.14342040499184</v>
      </c>
    </row>
    <row r="136" spans="1:19" x14ac:dyDescent="0.25">
      <c r="A136" s="77">
        <v>34843</v>
      </c>
      <c r="B136" s="71">
        <v>931</v>
      </c>
      <c r="C136" s="66"/>
      <c r="D136">
        <v>0.01</v>
      </c>
      <c r="F136" s="67">
        <v>0.43263888888888885</v>
      </c>
      <c r="H136" s="67">
        <v>0.43611111111111112</v>
      </c>
      <c r="I136" s="44" t="str">
        <f t="shared" si="25"/>
        <v/>
      </c>
      <c r="J136" s="45">
        <f t="shared" si="26"/>
        <v>29.999999999999972</v>
      </c>
      <c r="K136" s="45">
        <f t="shared" si="27"/>
        <v>5.0000000000000622</v>
      </c>
      <c r="L136" s="45">
        <f t="shared" si="28"/>
        <v>1</v>
      </c>
      <c r="M136" s="54">
        <f t="shared" ca="1" si="29"/>
        <v>931</v>
      </c>
      <c r="N136" s="45" t="str">
        <f t="shared" si="30"/>
        <v/>
      </c>
      <c r="O136" s="45">
        <f t="shared" si="31"/>
        <v>1.6499999999999984</v>
      </c>
      <c r="P136" s="46">
        <f t="shared" si="32"/>
        <v>1.1726409330518379</v>
      </c>
      <c r="Q136" s="45">
        <f t="shared" si="33"/>
        <v>5.000000000000062E-2</v>
      </c>
      <c r="R136" s="45">
        <f t="shared" si="34"/>
        <v>1.6999999999999991</v>
      </c>
      <c r="S136" s="46">
        <f t="shared" si="35"/>
        <v>1.2226409330518386</v>
      </c>
    </row>
    <row r="137" spans="1:19" x14ac:dyDescent="0.25">
      <c r="D137">
        <v>0.1</v>
      </c>
      <c r="F137" s="67">
        <v>0.43958333333333338</v>
      </c>
      <c r="H137" s="67">
        <v>0.45694444444444443</v>
      </c>
      <c r="I137" s="44" t="str">
        <f t="shared" si="25"/>
        <v/>
      </c>
      <c r="J137" s="45">
        <f t="shared" si="26"/>
        <v>30.999999999999972</v>
      </c>
      <c r="K137" s="45">
        <f t="shared" si="27"/>
        <v>24.999999999999911</v>
      </c>
      <c r="L137" s="45">
        <f t="shared" si="28"/>
        <v>2</v>
      </c>
      <c r="M137" s="54">
        <f t="shared" ca="1" si="29"/>
        <v>931</v>
      </c>
      <c r="N137" s="45" t="str">
        <f t="shared" si="30"/>
        <v/>
      </c>
      <c r="O137" s="45">
        <f t="shared" si="31"/>
        <v>621.5499999999995</v>
      </c>
      <c r="P137" s="46">
        <f t="shared" si="32"/>
        <v>206.44402542044082</v>
      </c>
      <c r="Q137" s="45">
        <f t="shared" si="33"/>
        <v>2.4999999999999911</v>
      </c>
      <c r="R137" s="45">
        <f t="shared" si="34"/>
        <v>624.0499999999995</v>
      </c>
      <c r="S137" s="46">
        <f t="shared" si="35"/>
        <v>208.94402542044082</v>
      </c>
    </row>
    <row r="138" spans="1:19" x14ac:dyDescent="0.25">
      <c r="D138">
        <v>40</v>
      </c>
      <c r="F138" s="67">
        <v>0.46249999999999997</v>
      </c>
      <c r="H138" s="67">
        <v>0.47847222222222219</v>
      </c>
      <c r="I138" s="44">
        <f t="shared" si="25"/>
        <v>0.4819444444444444</v>
      </c>
      <c r="J138" s="45" t="str">
        <f t="shared" si="26"/>
        <v/>
      </c>
      <c r="K138" s="45">
        <f t="shared" si="27"/>
        <v>23</v>
      </c>
      <c r="L138" s="45">
        <f t="shared" si="28"/>
        <v>3</v>
      </c>
      <c r="M138" s="54">
        <f t="shared" ca="1" si="29"/>
        <v>931</v>
      </c>
      <c r="N138" s="45">
        <f t="shared" ca="1" si="30"/>
        <v>122.99999999999989</v>
      </c>
      <c r="O138" s="45">
        <f t="shared" si="31"/>
        <v>100</v>
      </c>
      <c r="P138" s="46">
        <f t="shared" si="32"/>
        <v>11.425711806824168</v>
      </c>
      <c r="Q138" s="45">
        <f t="shared" si="33"/>
        <v>920</v>
      </c>
      <c r="R138" s="45">
        <f t="shared" si="34"/>
        <v>1020</v>
      </c>
      <c r="S138" s="46">
        <f t="shared" si="35"/>
        <v>931.42571180682421</v>
      </c>
    </row>
    <row r="139" spans="1:19" x14ac:dyDescent="0.25">
      <c r="A139" s="77">
        <v>34850</v>
      </c>
      <c r="B139" s="71">
        <v>852</v>
      </c>
      <c r="D139">
        <v>0.01</v>
      </c>
      <c r="F139" s="67">
        <v>0.40763888888888888</v>
      </c>
      <c r="H139" s="67">
        <v>0.41250000000000003</v>
      </c>
      <c r="I139" s="44" t="str">
        <f t="shared" si="25"/>
        <v/>
      </c>
      <c r="J139" s="45">
        <f t="shared" si="26"/>
        <v>16.99999999999994</v>
      </c>
      <c r="K139" s="45">
        <f t="shared" si="27"/>
        <v>7.0000000000000551</v>
      </c>
      <c r="L139" s="45">
        <f t="shared" si="28"/>
        <v>1</v>
      </c>
      <c r="M139" s="54">
        <f t="shared" ca="1" si="29"/>
        <v>852</v>
      </c>
      <c r="N139" s="45" t="str">
        <f t="shared" si="30"/>
        <v/>
      </c>
      <c r="O139" s="45">
        <f t="shared" si="31"/>
        <v>850.08499999999697</v>
      </c>
      <c r="P139" s="46">
        <f t="shared" si="32"/>
        <v>184.55870081346782</v>
      </c>
      <c r="Q139" s="45">
        <f t="shared" si="33"/>
        <v>7.0000000000000548E-2</v>
      </c>
      <c r="R139" s="45">
        <f t="shared" si="34"/>
        <v>850.15499999999702</v>
      </c>
      <c r="S139" s="46">
        <f t="shared" si="35"/>
        <v>184.62870081346782</v>
      </c>
    </row>
    <row r="140" spans="1:19" x14ac:dyDescent="0.25">
      <c r="D140">
        <v>100</v>
      </c>
      <c r="F140" s="67">
        <v>0.42152777777777778</v>
      </c>
      <c r="H140" s="67">
        <v>0.42430555555555555</v>
      </c>
      <c r="I140" s="44" t="str">
        <f t="shared" si="25"/>
        <v/>
      </c>
      <c r="J140" s="45">
        <f t="shared" si="26"/>
        <v>260.99999999999994</v>
      </c>
      <c r="K140" s="45">
        <f t="shared" si="27"/>
        <v>3.9999999999999858</v>
      </c>
      <c r="L140" s="45">
        <f t="shared" si="28"/>
        <v>2</v>
      </c>
      <c r="M140" s="54">
        <f t="shared" ca="1" si="29"/>
        <v>852</v>
      </c>
      <c r="N140" s="45" t="str">
        <f t="shared" si="30"/>
        <v/>
      </c>
      <c r="O140" s="45">
        <f t="shared" si="31"/>
        <v>39149.999999999993</v>
      </c>
      <c r="P140" s="46">
        <f t="shared" si="32"/>
        <v>37654.340838820586</v>
      </c>
      <c r="Q140" s="45">
        <f t="shared" si="33"/>
        <v>399.99999999999858</v>
      </c>
      <c r="R140" s="45">
        <f t="shared" si="34"/>
        <v>39549.999999999993</v>
      </c>
      <c r="S140" s="46">
        <f t="shared" si="35"/>
        <v>38054.340838820586</v>
      </c>
    </row>
    <row r="141" spans="1:19" x14ac:dyDescent="0.25">
      <c r="D141">
        <v>200</v>
      </c>
      <c r="F141" s="67">
        <v>0.42708333333333331</v>
      </c>
      <c r="H141" s="67">
        <v>0.60555555555555551</v>
      </c>
      <c r="I141" s="44">
        <f t="shared" si="25"/>
        <v>0.60902777777777772</v>
      </c>
      <c r="J141" s="45" t="str">
        <f t="shared" si="26"/>
        <v/>
      </c>
      <c r="K141" s="45">
        <f t="shared" si="27"/>
        <v>256.99999999999994</v>
      </c>
      <c r="L141" s="45">
        <f t="shared" si="28"/>
        <v>3</v>
      </c>
      <c r="M141" s="54">
        <f t="shared" ca="1" si="29"/>
        <v>852</v>
      </c>
      <c r="N141" s="45">
        <f t="shared" ca="1" si="30"/>
        <v>344.99999999999989</v>
      </c>
      <c r="O141" s="45">
        <f t="shared" si="31"/>
        <v>500</v>
      </c>
      <c r="P141" s="46">
        <f t="shared" si="32"/>
        <v>52.318172546220183</v>
      </c>
      <c r="Q141" s="45">
        <f t="shared" si="33"/>
        <v>51399.999999999985</v>
      </c>
      <c r="R141" s="45">
        <f t="shared" si="34"/>
        <v>51899.999999999985</v>
      </c>
      <c r="S141" s="46">
        <f t="shared" si="35"/>
        <v>51452.318172546205</v>
      </c>
    </row>
    <row r="142" spans="1:19" x14ac:dyDescent="0.25">
      <c r="A142" s="77">
        <v>34853</v>
      </c>
      <c r="B142" s="71">
        <v>1005</v>
      </c>
      <c r="D142">
        <v>0.01</v>
      </c>
      <c r="F142" s="67">
        <v>0.47222222222222227</v>
      </c>
      <c r="H142" s="67">
        <v>0.48333333333333334</v>
      </c>
      <c r="I142" s="44" t="str">
        <f t="shared" si="25"/>
        <v/>
      </c>
      <c r="J142" s="45">
        <f t="shared" si="26"/>
        <v>64.000000000000014</v>
      </c>
      <c r="K142" s="45">
        <f t="shared" si="27"/>
        <v>15.999999999999943</v>
      </c>
      <c r="L142" s="45">
        <f t="shared" si="28"/>
        <v>1</v>
      </c>
      <c r="M142" s="54">
        <f t="shared" ca="1" si="29"/>
        <v>1005</v>
      </c>
      <c r="N142" s="45" t="str">
        <f t="shared" si="30"/>
        <v/>
      </c>
      <c r="O142" s="45">
        <f t="shared" si="31"/>
        <v>16.320000000000004</v>
      </c>
      <c r="P142" s="46">
        <f t="shared" si="32"/>
        <v>8.0165135876637041</v>
      </c>
      <c r="Q142" s="45">
        <f t="shared" si="33"/>
        <v>0.15999999999999945</v>
      </c>
      <c r="R142" s="45">
        <f t="shared" si="34"/>
        <v>16.480000000000004</v>
      </c>
      <c r="S142" s="46">
        <f t="shared" si="35"/>
        <v>8.1765135876637043</v>
      </c>
    </row>
    <row r="143" spans="1:19" x14ac:dyDescent="0.25">
      <c r="D143">
        <v>0.5</v>
      </c>
      <c r="F143" s="67">
        <v>0.52430555555555558</v>
      </c>
      <c r="H143" s="67">
        <v>0.52777777777777779</v>
      </c>
      <c r="I143" s="44">
        <f t="shared" si="25"/>
        <v>0.53125</v>
      </c>
      <c r="J143" s="45" t="str">
        <f t="shared" si="26"/>
        <v/>
      </c>
      <c r="K143" s="45">
        <f t="shared" si="27"/>
        <v>4.9999999999999822</v>
      </c>
      <c r="L143" s="45">
        <f t="shared" si="28"/>
        <v>2</v>
      </c>
      <c r="M143" s="54">
        <f t="shared" ca="1" si="29"/>
        <v>1005</v>
      </c>
      <c r="N143" s="45">
        <f t="shared" ca="1" si="30"/>
        <v>160</v>
      </c>
      <c r="O143" s="45">
        <f t="shared" si="31"/>
        <v>1.25</v>
      </c>
      <c r="P143" s="46">
        <f t="shared" si="32"/>
        <v>0.19051423432971509</v>
      </c>
      <c r="Q143" s="45">
        <f t="shared" si="33"/>
        <v>2.4999999999999911</v>
      </c>
      <c r="R143" s="45">
        <f t="shared" si="34"/>
        <v>3.7499999999999911</v>
      </c>
      <c r="S143" s="46">
        <f t="shared" si="35"/>
        <v>2.6905142343297062</v>
      </c>
    </row>
    <row r="144" spans="1:19" x14ac:dyDescent="0.25">
      <c r="A144" s="77">
        <v>34853</v>
      </c>
      <c r="B144" s="71">
        <v>1339</v>
      </c>
      <c r="D144">
        <v>0.01</v>
      </c>
      <c r="F144" s="67">
        <v>0.58333333333333337</v>
      </c>
      <c r="H144" s="67">
        <v>0.58680555555555558</v>
      </c>
      <c r="I144" s="44" t="str">
        <f t="shared" si="25"/>
        <v/>
      </c>
      <c r="J144" s="45">
        <f t="shared" si="26"/>
        <v>92</v>
      </c>
      <c r="K144" s="45">
        <f t="shared" si="27"/>
        <v>4.9999999999999822</v>
      </c>
      <c r="L144" s="45">
        <f t="shared" si="28"/>
        <v>1</v>
      </c>
      <c r="M144" s="54">
        <f t="shared" ca="1" si="29"/>
        <v>1339</v>
      </c>
      <c r="N144" s="45" t="str">
        <f t="shared" si="30"/>
        <v/>
      </c>
      <c r="O144" s="45">
        <f t="shared" si="31"/>
        <v>23.46</v>
      </c>
      <c r="P144" s="46">
        <f t="shared" si="32"/>
        <v>11.523738282266573</v>
      </c>
      <c r="Q144" s="45">
        <f t="shared" si="33"/>
        <v>4.9999999999999822E-2</v>
      </c>
      <c r="R144" s="45">
        <f t="shared" si="34"/>
        <v>23.51</v>
      </c>
      <c r="S144" s="46">
        <f t="shared" si="35"/>
        <v>11.573738282266572</v>
      </c>
    </row>
    <row r="145" spans="1:19" x14ac:dyDescent="0.25">
      <c r="D145">
        <v>0.5</v>
      </c>
      <c r="F145" s="67">
        <v>0.58958333333333335</v>
      </c>
      <c r="H145" s="67">
        <v>0.65069444444444446</v>
      </c>
      <c r="I145" s="44" t="str">
        <f t="shared" si="25"/>
        <v/>
      </c>
      <c r="J145" s="45">
        <f t="shared" si="26"/>
        <v>10.999999999999961</v>
      </c>
      <c r="K145" s="45">
        <f t="shared" si="27"/>
        <v>88</v>
      </c>
      <c r="L145" s="45">
        <f t="shared" si="28"/>
        <v>2</v>
      </c>
      <c r="M145" s="54">
        <f t="shared" ca="1" si="29"/>
        <v>1339</v>
      </c>
      <c r="N145" s="45" t="str">
        <f t="shared" si="30"/>
        <v/>
      </c>
      <c r="O145" s="45">
        <f t="shared" si="31"/>
        <v>2.8049999999999899</v>
      </c>
      <c r="P145" s="46">
        <f t="shared" si="32"/>
        <v>1.3778382728796941</v>
      </c>
      <c r="Q145" s="45">
        <f t="shared" si="33"/>
        <v>44</v>
      </c>
      <c r="R145" s="45">
        <f t="shared" si="34"/>
        <v>46.804999999999993</v>
      </c>
      <c r="S145" s="46">
        <f t="shared" si="35"/>
        <v>45.377838272879693</v>
      </c>
    </row>
    <row r="146" spans="1:19" x14ac:dyDescent="0.25">
      <c r="D146">
        <v>0.01</v>
      </c>
      <c r="F146" s="67">
        <v>0.65555555555555556</v>
      </c>
      <c r="H146" s="67">
        <v>0.65833333333333333</v>
      </c>
      <c r="I146" s="44" t="str">
        <f t="shared" si="25"/>
        <v/>
      </c>
      <c r="J146" s="45">
        <f t="shared" si="26"/>
        <v>6.9999999999999751</v>
      </c>
      <c r="K146" s="45">
        <f t="shared" si="27"/>
        <v>3.9999999999999858</v>
      </c>
      <c r="L146" s="45">
        <f t="shared" si="28"/>
        <v>3</v>
      </c>
      <c r="M146" s="54">
        <f t="shared" ca="1" si="29"/>
        <v>1339</v>
      </c>
      <c r="N146" s="45" t="str">
        <f t="shared" si="30"/>
        <v/>
      </c>
      <c r="O146" s="45">
        <f t="shared" si="31"/>
        <v>70.034999999999755</v>
      </c>
      <c r="P146" s="46">
        <f t="shared" si="32"/>
        <v>18.409898130136575</v>
      </c>
      <c r="Q146" s="45">
        <f t="shared" si="33"/>
        <v>3.9999999999999862E-2</v>
      </c>
      <c r="R146" s="45">
        <f t="shared" si="34"/>
        <v>70.074999999999761</v>
      </c>
      <c r="S146" s="46">
        <f t="shared" si="35"/>
        <v>18.449898130136575</v>
      </c>
    </row>
    <row r="147" spans="1:19" x14ac:dyDescent="0.25">
      <c r="D147">
        <v>20</v>
      </c>
      <c r="F147" s="67">
        <v>0.66041666666666665</v>
      </c>
      <c r="H147" s="67">
        <v>0.66319444444444442</v>
      </c>
      <c r="I147" s="44" t="str">
        <f t="shared" si="25"/>
        <v/>
      </c>
      <c r="J147" s="45">
        <f t="shared" si="26"/>
        <v>24.000000000000075</v>
      </c>
      <c r="K147" s="45">
        <f t="shared" si="27"/>
        <v>3.9999999999999858</v>
      </c>
      <c r="L147" s="45">
        <f t="shared" si="28"/>
        <v>4</v>
      </c>
      <c r="M147" s="54">
        <f t="shared" ca="1" si="29"/>
        <v>1339</v>
      </c>
      <c r="N147" s="45" t="str">
        <f t="shared" si="30"/>
        <v/>
      </c>
      <c r="O147" s="45">
        <f t="shared" si="31"/>
        <v>240.12000000000077</v>
      </c>
      <c r="P147" s="46">
        <f t="shared" si="32"/>
        <v>63.119650731897245</v>
      </c>
      <c r="Q147" s="45">
        <f t="shared" si="33"/>
        <v>79.999999999999716</v>
      </c>
      <c r="R147" s="45">
        <f t="shared" si="34"/>
        <v>320.12000000000046</v>
      </c>
      <c r="S147" s="46">
        <f t="shared" si="35"/>
        <v>143.11965073189697</v>
      </c>
    </row>
    <row r="148" spans="1:19" x14ac:dyDescent="0.25">
      <c r="D148">
        <v>0.01</v>
      </c>
      <c r="F148" s="67">
        <v>0.67013888888888884</v>
      </c>
      <c r="H148" s="67">
        <v>0.67986111111111114</v>
      </c>
      <c r="I148" s="44" t="str">
        <f t="shared" si="25"/>
        <v/>
      </c>
      <c r="J148" s="45">
        <f t="shared" si="26"/>
        <v>23.999999999999915</v>
      </c>
      <c r="K148" s="45">
        <f t="shared" si="27"/>
        <v>14.00000000000011</v>
      </c>
      <c r="L148" s="45">
        <f t="shared" si="28"/>
        <v>5</v>
      </c>
      <c r="M148" s="54">
        <f t="shared" ca="1" si="29"/>
        <v>1339</v>
      </c>
      <c r="N148" s="45" t="str">
        <f t="shared" si="30"/>
        <v/>
      </c>
      <c r="O148" s="45">
        <f t="shared" si="31"/>
        <v>600.11999999999784</v>
      </c>
      <c r="P148" s="46">
        <f t="shared" si="32"/>
        <v>140.86496055808925</v>
      </c>
      <c r="Q148" s="45">
        <f t="shared" si="33"/>
        <v>0.1400000000000011</v>
      </c>
      <c r="R148" s="45">
        <f t="shared" si="34"/>
        <v>600.25999999999783</v>
      </c>
      <c r="S148" s="46">
        <f t="shared" si="35"/>
        <v>141.00496055808927</v>
      </c>
    </row>
    <row r="149" spans="1:19" x14ac:dyDescent="0.25">
      <c r="D149">
        <v>50</v>
      </c>
      <c r="F149" s="67">
        <v>0.68819444444444444</v>
      </c>
      <c r="H149" s="67">
        <v>0.69652777777777775</v>
      </c>
      <c r="I149" s="44">
        <f t="shared" si="25"/>
        <v>0.7</v>
      </c>
      <c r="J149" s="45" t="str">
        <f t="shared" si="26"/>
        <v/>
      </c>
      <c r="K149" s="45">
        <f t="shared" si="27"/>
        <v>11.999999999999957</v>
      </c>
      <c r="L149" s="45">
        <f t="shared" si="28"/>
        <v>6</v>
      </c>
      <c r="M149" s="54">
        <f t="shared" ca="1" si="29"/>
        <v>1339</v>
      </c>
      <c r="N149" s="45">
        <f t="shared" ca="1" si="30"/>
        <v>188.99999999999997</v>
      </c>
      <c r="O149" s="45">
        <f t="shared" si="31"/>
        <v>125</v>
      </c>
      <c r="P149" s="46">
        <f t="shared" si="32"/>
        <v>14.102364719732718</v>
      </c>
      <c r="Q149" s="45">
        <f t="shared" si="33"/>
        <v>599.99999999999784</v>
      </c>
      <c r="R149" s="45">
        <f t="shared" si="34"/>
        <v>724.99999999999784</v>
      </c>
      <c r="S149" s="46">
        <f t="shared" si="35"/>
        <v>614.10236471973053</v>
      </c>
    </row>
    <row r="150" spans="1:19" x14ac:dyDescent="0.25">
      <c r="A150" s="77">
        <v>34855</v>
      </c>
      <c r="B150" s="71">
        <v>927</v>
      </c>
      <c r="D150">
        <v>0.01</v>
      </c>
      <c r="F150" s="67">
        <v>0.42291666666666666</v>
      </c>
      <c r="H150" s="67">
        <v>0.43402777777777773</v>
      </c>
      <c r="I150" s="44" t="str">
        <f t="shared" si="25"/>
        <v/>
      </c>
      <c r="J150" s="45">
        <f t="shared" si="26"/>
        <v>38.000000000000107</v>
      </c>
      <c r="K150" s="45">
        <f t="shared" si="27"/>
        <v>15.999999999999943</v>
      </c>
      <c r="L150" s="45">
        <f t="shared" si="28"/>
        <v>1</v>
      </c>
      <c r="M150" s="54">
        <f t="shared" ca="1" si="29"/>
        <v>927</v>
      </c>
      <c r="N150" s="45" t="str">
        <f t="shared" si="30"/>
        <v/>
      </c>
      <c r="O150" s="45">
        <f t="shared" si="31"/>
        <v>760.1900000000021</v>
      </c>
      <c r="P150" s="46">
        <f t="shared" si="32"/>
        <v>183.22030642143648</v>
      </c>
      <c r="Q150" s="45">
        <f t="shared" si="33"/>
        <v>0.15999999999999945</v>
      </c>
      <c r="R150" s="45">
        <f t="shared" si="34"/>
        <v>760.35000000000207</v>
      </c>
      <c r="S150" s="46">
        <f t="shared" si="35"/>
        <v>183.38030642143647</v>
      </c>
    </row>
    <row r="151" spans="1:19" x14ac:dyDescent="0.25">
      <c r="D151">
        <v>40</v>
      </c>
      <c r="F151" s="67">
        <v>0.44444444444444442</v>
      </c>
      <c r="H151" s="67">
        <v>0.4604166666666667</v>
      </c>
      <c r="I151" s="44" t="str">
        <f t="shared" si="25"/>
        <v/>
      </c>
      <c r="J151" s="45">
        <f t="shared" si="26"/>
        <v>27.999999999999979</v>
      </c>
      <c r="K151" s="45">
        <f t="shared" si="27"/>
        <v>23.000000000000078</v>
      </c>
      <c r="L151" s="45">
        <f t="shared" si="28"/>
        <v>2</v>
      </c>
      <c r="M151" s="54">
        <f t="shared" ca="1" si="29"/>
        <v>927</v>
      </c>
      <c r="N151" s="45" t="str">
        <f t="shared" si="30"/>
        <v/>
      </c>
      <c r="O151" s="45">
        <f t="shared" si="31"/>
        <v>1679.9999999999986</v>
      </c>
      <c r="P151" s="46">
        <f t="shared" si="32"/>
        <v>1615.8184749348034</v>
      </c>
      <c r="Q151" s="45">
        <f t="shared" si="33"/>
        <v>920.00000000000318</v>
      </c>
      <c r="R151" s="45">
        <f t="shared" si="34"/>
        <v>2600.0000000000018</v>
      </c>
      <c r="S151" s="46">
        <f t="shared" si="35"/>
        <v>2535.8184749348065</v>
      </c>
    </row>
    <row r="152" spans="1:19" x14ac:dyDescent="0.25">
      <c r="D152">
        <v>80</v>
      </c>
      <c r="F152" s="67">
        <v>0.46319444444444446</v>
      </c>
      <c r="H152" s="67">
        <v>0.47986111111111113</v>
      </c>
      <c r="I152" s="44">
        <f t="shared" si="25"/>
        <v>0.48333333333333334</v>
      </c>
      <c r="J152" s="45" t="str">
        <f t="shared" si="26"/>
        <v/>
      </c>
      <c r="K152" s="45">
        <f t="shared" si="27"/>
        <v>23.999999999999993</v>
      </c>
      <c r="L152" s="45">
        <f t="shared" si="28"/>
        <v>3</v>
      </c>
      <c r="M152" s="54">
        <f t="shared" ca="1" si="29"/>
        <v>927</v>
      </c>
      <c r="N152" s="45">
        <f t="shared" ca="1" si="30"/>
        <v>129.00000000000003</v>
      </c>
      <c r="O152" s="45">
        <f t="shared" si="31"/>
        <v>200</v>
      </c>
      <c r="P152" s="46">
        <f t="shared" si="32"/>
        <v>21.981008904684504</v>
      </c>
      <c r="Q152" s="45">
        <f t="shared" si="33"/>
        <v>1919.9999999999995</v>
      </c>
      <c r="R152" s="45">
        <f t="shared" si="34"/>
        <v>2119.9999999999995</v>
      </c>
      <c r="S152" s="46">
        <f t="shared" si="35"/>
        <v>1941.9810089046841</v>
      </c>
    </row>
    <row r="153" spans="1:19" x14ac:dyDescent="0.25">
      <c r="A153" s="77">
        <v>34863</v>
      </c>
      <c r="B153" s="71">
        <v>858</v>
      </c>
      <c r="D153">
        <v>0.01</v>
      </c>
      <c r="F153" s="67">
        <v>0.4375</v>
      </c>
      <c r="H153" s="67">
        <v>0.44791666666666669</v>
      </c>
      <c r="I153" s="44" t="str">
        <f t="shared" si="25"/>
        <v/>
      </c>
      <c r="J153" s="45">
        <f t="shared" si="26"/>
        <v>10.999999999999961</v>
      </c>
      <c r="K153" s="45">
        <f t="shared" si="27"/>
        <v>15.000000000000027</v>
      </c>
      <c r="L153" s="45">
        <f t="shared" si="28"/>
        <v>1</v>
      </c>
      <c r="M153" s="54">
        <f t="shared" ca="1" si="29"/>
        <v>858</v>
      </c>
      <c r="N153" s="45" t="str">
        <f t="shared" si="30"/>
        <v/>
      </c>
      <c r="O153" s="45">
        <f t="shared" si="31"/>
        <v>27.5549999999999</v>
      </c>
      <c r="P153" s="46">
        <f t="shared" si="32"/>
        <v>8.8325571903695472</v>
      </c>
      <c r="Q153" s="45">
        <f t="shared" si="33"/>
        <v>0.15000000000000027</v>
      </c>
      <c r="R153" s="45">
        <f t="shared" si="34"/>
        <v>27.704999999999899</v>
      </c>
      <c r="S153" s="46">
        <f t="shared" si="35"/>
        <v>8.9825571903695476</v>
      </c>
    </row>
    <row r="154" spans="1:19" x14ac:dyDescent="0.25">
      <c r="D154">
        <v>5</v>
      </c>
      <c r="F154" s="67">
        <v>0.4513888888888889</v>
      </c>
      <c r="H154" s="67">
        <v>0.45555555555555555</v>
      </c>
      <c r="I154" s="44" t="str">
        <f t="shared" si="25"/>
        <v/>
      </c>
      <c r="J154" s="45">
        <f t="shared" si="26"/>
        <v>11.000000000000041</v>
      </c>
      <c r="K154" s="45">
        <f t="shared" si="27"/>
        <v>5.9999999999999787</v>
      </c>
      <c r="L154" s="45">
        <f t="shared" si="28"/>
        <v>2</v>
      </c>
      <c r="M154" s="54">
        <f t="shared" ca="1" si="29"/>
        <v>858</v>
      </c>
      <c r="N154" s="45" t="str">
        <f t="shared" si="30"/>
        <v/>
      </c>
      <c r="O154" s="45">
        <f t="shared" si="31"/>
        <v>27.582500000000099</v>
      </c>
      <c r="P154" s="46">
        <f t="shared" si="32"/>
        <v>9.4395382391339488</v>
      </c>
      <c r="Q154" s="45">
        <f t="shared" si="33"/>
        <v>29.999999999999893</v>
      </c>
      <c r="R154" s="45">
        <f t="shared" si="34"/>
        <v>57.582499999999996</v>
      </c>
      <c r="S154" s="46">
        <f t="shared" si="35"/>
        <v>39.439538239133839</v>
      </c>
    </row>
    <row r="155" spans="1:19" x14ac:dyDescent="0.25">
      <c r="D155">
        <v>1.4999999999999999E-2</v>
      </c>
      <c r="F155" s="67">
        <v>0.45902777777777781</v>
      </c>
      <c r="H155" s="67">
        <v>0.46319444444444446</v>
      </c>
      <c r="I155" s="44" t="str">
        <f t="shared" si="25"/>
        <v/>
      </c>
      <c r="J155" s="45">
        <f t="shared" si="26"/>
        <v>23</v>
      </c>
      <c r="K155" s="45">
        <f t="shared" si="27"/>
        <v>5.9999999999999787</v>
      </c>
      <c r="L155" s="45">
        <f t="shared" si="28"/>
        <v>3</v>
      </c>
      <c r="M155" s="54">
        <f t="shared" ca="1" si="29"/>
        <v>858</v>
      </c>
      <c r="N155" s="45" t="str">
        <f t="shared" si="30"/>
        <v/>
      </c>
      <c r="O155" s="45">
        <f t="shared" si="31"/>
        <v>0.24149999999999996</v>
      </c>
      <c r="P155" s="46">
        <f t="shared" si="32"/>
        <v>0.22593548500646171</v>
      </c>
      <c r="Q155" s="45">
        <f t="shared" si="33"/>
        <v>8.9999999999999677E-2</v>
      </c>
      <c r="R155" s="45">
        <f t="shared" si="34"/>
        <v>0.33149999999999963</v>
      </c>
      <c r="S155" s="46">
        <f t="shared" si="35"/>
        <v>0.3159354850064614</v>
      </c>
    </row>
    <row r="156" spans="1:19" x14ac:dyDescent="0.25">
      <c r="D156">
        <v>6.0000000000000001E-3</v>
      </c>
      <c r="F156" s="67">
        <v>0.46875</v>
      </c>
      <c r="H156" s="67">
        <v>0.47916666666666669</v>
      </c>
      <c r="I156" s="44" t="str">
        <f t="shared" si="25"/>
        <v/>
      </c>
      <c r="J156" s="45">
        <f t="shared" si="26"/>
        <v>35.99999999999995</v>
      </c>
      <c r="K156" s="45">
        <f t="shared" si="27"/>
        <v>15.000000000000027</v>
      </c>
      <c r="L156" s="45">
        <f t="shared" si="28"/>
        <v>4</v>
      </c>
      <c r="M156" s="54">
        <f t="shared" ca="1" si="29"/>
        <v>858</v>
      </c>
      <c r="N156" s="45" t="str">
        <f t="shared" si="30"/>
        <v/>
      </c>
      <c r="O156" s="45">
        <f t="shared" si="31"/>
        <v>54.107999999999919</v>
      </c>
      <c r="P156" s="46">
        <f t="shared" si="32"/>
        <v>17.344116146463868</v>
      </c>
      <c r="Q156" s="45">
        <f t="shared" si="33"/>
        <v>9.0000000000000163E-2</v>
      </c>
      <c r="R156" s="45">
        <f t="shared" si="34"/>
        <v>54.197999999999922</v>
      </c>
      <c r="S156" s="46">
        <f t="shared" si="35"/>
        <v>17.434116146463868</v>
      </c>
    </row>
    <row r="157" spans="1:19" x14ac:dyDescent="0.25">
      <c r="D157">
        <v>3</v>
      </c>
      <c r="F157" s="67">
        <v>0.4916666666666667</v>
      </c>
      <c r="H157" s="67">
        <v>0.50416666666666665</v>
      </c>
      <c r="I157" s="44">
        <f t="shared" si="25"/>
        <v>0.50763888888888886</v>
      </c>
      <c r="J157" s="45" t="str">
        <f t="shared" si="26"/>
        <v/>
      </c>
      <c r="K157" s="45">
        <f t="shared" si="27"/>
        <v>17.999999999999936</v>
      </c>
      <c r="L157" s="45">
        <f t="shared" si="28"/>
        <v>5</v>
      </c>
      <c r="M157" s="54">
        <f t="shared" ca="1" si="29"/>
        <v>858</v>
      </c>
      <c r="N157" s="45">
        <f t="shared" ca="1" si="30"/>
        <v>192.99999999999994</v>
      </c>
      <c r="O157" s="45">
        <f t="shared" si="31"/>
        <v>7.5</v>
      </c>
      <c r="P157" s="46">
        <f t="shared" si="32"/>
        <v>1.0057584863027444</v>
      </c>
      <c r="Q157" s="45">
        <f t="shared" si="33"/>
        <v>53.999999999999808</v>
      </c>
      <c r="R157" s="45">
        <f t="shared" si="34"/>
        <v>61.499999999999808</v>
      </c>
      <c r="S157" s="46">
        <f t="shared" si="35"/>
        <v>55.005758486302554</v>
      </c>
    </row>
    <row r="158" spans="1:19" x14ac:dyDescent="0.25">
      <c r="A158" s="77">
        <v>34863</v>
      </c>
      <c r="B158" s="71">
        <v>1336</v>
      </c>
      <c r="D158">
        <v>0.01</v>
      </c>
      <c r="F158" s="67">
        <v>0.61458333333333337</v>
      </c>
      <c r="H158" s="67">
        <v>0.61805555555555558</v>
      </c>
      <c r="I158" s="44" t="str">
        <f t="shared" si="25"/>
        <v/>
      </c>
      <c r="J158" s="45">
        <f t="shared" si="26"/>
        <v>5.9999999999999787</v>
      </c>
      <c r="K158" s="45">
        <f t="shared" si="27"/>
        <v>4.9999999999999822</v>
      </c>
      <c r="L158" s="45">
        <f t="shared" si="28"/>
        <v>1</v>
      </c>
      <c r="M158" s="54">
        <f t="shared" ca="1" si="29"/>
        <v>1336</v>
      </c>
      <c r="N158" s="45" t="str">
        <f t="shared" si="30"/>
        <v/>
      </c>
      <c r="O158" s="45">
        <f t="shared" si="31"/>
        <v>15.029999999999946</v>
      </c>
      <c r="P158" s="46">
        <f t="shared" si="32"/>
        <v>4.8177584674742979</v>
      </c>
      <c r="Q158" s="45">
        <f t="shared" si="33"/>
        <v>4.9999999999999822E-2</v>
      </c>
      <c r="R158" s="45">
        <f t="shared" si="34"/>
        <v>15.079999999999945</v>
      </c>
      <c r="S158" s="46">
        <f t="shared" si="35"/>
        <v>4.8677584674742977</v>
      </c>
    </row>
    <row r="159" spans="1:19" x14ac:dyDescent="0.25">
      <c r="D159">
        <v>5</v>
      </c>
      <c r="F159" s="67">
        <v>0.62013888888888891</v>
      </c>
      <c r="H159" s="67">
        <v>0.62222222222222223</v>
      </c>
      <c r="I159" s="44" t="str">
        <f t="shared" si="25"/>
        <v/>
      </c>
      <c r="J159" s="45">
        <f t="shared" si="26"/>
        <v>22.999999999999918</v>
      </c>
      <c r="K159" s="45">
        <f t="shared" si="27"/>
        <v>2.9999999999999893</v>
      </c>
      <c r="L159" s="45">
        <f t="shared" si="28"/>
        <v>2</v>
      </c>
      <c r="M159" s="54">
        <f t="shared" ca="1" si="29"/>
        <v>1336</v>
      </c>
      <c r="N159" s="45" t="str">
        <f t="shared" si="30"/>
        <v/>
      </c>
      <c r="O159" s="45">
        <f t="shared" si="31"/>
        <v>57.614999999999796</v>
      </c>
      <c r="P159" s="46">
        <f t="shared" si="32"/>
        <v>18.468074125318143</v>
      </c>
      <c r="Q159" s="45">
        <f t="shared" si="33"/>
        <v>14.999999999999947</v>
      </c>
      <c r="R159" s="45">
        <f t="shared" si="34"/>
        <v>72.614999999999739</v>
      </c>
      <c r="S159" s="46">
        <f t="shared" si="35"/>
        <v>33.46807412531809</v>
      </c>
    </row>
    <row r="160" spans="1:19" x14ac:dyDescent="0.25">
      <c r="D160">
        <v>0.01</v>
      </c>
      <c r="F160" s="67">
        <v>0.62708333333333333</v>
      </c>
      <c r="H160" s="67">
        <v>0.6381944444444444</v>
      </c>
      <c r="I160" s="44" t="str">
        <f t="shared" si="25"/>
        <v/>
      </c>
      <c r="J160" s="45">
        <f t="shared" si="26"/>
        <v>41.000000000000014</v>
      </c>
      <c r="K160" s="45">
        <f t="shared" si="27"/>
        <v>15.999999999999943</v>
      </c>
      <c r="L160" s="45">
        <f t="shared" si="28"/>
        <v>3</v>
      </c>
      <c r="M160" s="54">
        <f t="shared" ca="1" si="29"/>
        <v>1336</v>
      </c>
      <c r="N160" s="45" t="str">
        <f t="shared" si="30"/>
        <v/>
      </c>
      <c r="O160" s="45">
        <f t="shared" si="31"/>
        <v>10.455000000000004</v>
      </c>
      <c r="P160" s="46">
        <f t="shared" si="32"/>
        <v>5.1355790170970614</v>
      </c>
      <c r="Q160" s="45">
        <f t="shared" si="33"/>
        <v>0.15999999999999945</v>
      </c>
      <c r="R160" s="45">
        <f t="shared" si="34"/>
        <v>10.615000000000004</v>
      </c>
      <c r="S160" s="46">
        <f t="shared" si="35"/>
        <v>5.2955790170970607</v>
      </c>
    </row>
    <row r="161" spans="1:19" x14ac:dyDescent="0.25">
      <c r="D161">
        <v>0.5</v>
      </c>
      <c r="F161" s="67">
        <v>0.65555555555555556</v>
      </c>
      <c r="H161" s="67">
        <v>0.66666666666666663</v>
      </c>
      <c r="I161" s="44" t="str">
        <f t="shared" si="25"/>
        <v/>
      </c>
      <c r="J161" s="45">
        <f t="shared" si="26"/>
        <v>19.000000000000092</v>
      </c>
      <c r="K161" s="45">
        <f t="shared" si="27"/>
        <v>15.999999999999943</v>
      </c>
      <c r="L161" s="45">
        <f t="shared" si="28"/>
        <v>4</v>
      </c>
      <c r="M161" s="54">
        <f t="shared" ca="1" si="29"/>
        <v>1336</v>
      </c>
      <c r="N161" s="45" t="str">
        <f t="shared" si="30"/>
        <v/>
      </c>
      <c r="O161" s="45">
        <f t="shared" si="31"/>
        <v>4.8450000000000237</v>
      </c>
      <c r="P161" s="46">
        <f t="shared" si="32"/>
        <v>2.3799024713376733</v>
      </c>
      <c r="Q161" s="45">
        <f t="shared" si="33"/>
        <v>7.9999999999999716</v>
      </c>
      <c r="R161" s="45">
        <f t="shared" si="34"/>
        <v>12.844999999999995</v>
      </c>
      <c r="S161" s="46">
        <f t="shared" si="35"/>
        <v>10.379902471337644</v>
      </c>
    </row>
    <row r="162" spans="1:19" x14ac:dyDescent="0.25">
      <c r="D162">
        <v>0.01</v>
      </c>
      <c r="F162" s="67">
        <v>0.67361111111111116</v>
      </c>
      <c r="H162" s="67">
        <v>0.67986111111111114</v>
      </c>
      <c r="I162" s="44" t="str">
        <f t="shared" si="25"/>
        <v/>
      </c>
      <c r="J162" s="45">
        <f t="shared" si="26"/>
        <v>23.999999999999915</v>
      </c>
      <c r="K162" s="45">
        <f t="shared" si="27"/>
        <v>8.999999999999968</v>
      </c>
      <c r="L162" s="45">
        <f t="shared" si="28"/>
        <v>5</v>
      </c>
      <c r="M162" s="54">
        <f t="shared" ca="1" si="29"/>
        <v>1336</v>
      </c>
      <c r="N162" s="45" t="str">
        <f t="shared" si="30"/>
        <v/>
      </c>
      <c r="O162" s="45">
        <f t="shared" si="31"/>
        <v>120.11999999999956</v>
      </c>
      <c r="P162" s="46">
        <f t="shared" si="32"/>
        <v>34.709316934944383</v>
      </c>
      <c r="Q162" s="45">
        <f t="shared" si="33"/>
        <v>8.9999999999999677E-2</v>
      </c>
      <c r="R162" s="45">
        <f t="shared" si="34"/>
        <v>120.20999999999957</v>
      </c>
      <c r="S162" s="46">
        <f t="shared" si="35"/>
        <v>34.799316934944379</v>
      </c>
    </row>
    <row r="163" spans="1:19" x14ac:dyDescent="0.25">
      <c r="D163">
        <v>10</v>
      </c>
      <c r="F163" s="67">
        <v>0.69236111111111109</v>
      </c>
      <c r="H163" s="67">
        <v>0.69652777777777775</v>
      </c>
      <c r="I163" s="44">
        <f t="shared" si="25"/>
        <v>0.7</v>
      </c>
      <c r="J163" s="45" t="str">
        <f t="shared" si="26"/>
        <v/>
      </c>
      <c r="K163" s="45">
        <f t="shared" si="27"/>
        <v>5.9999999999999787</v>
      </c>
      <c r="L163" s="45">
        <f t="shared" si="28"/>
        <v>6</v>
      </c>
      <c r="M163" s="54">
        <f t="shared" ca="1" si="29"/>
        <v>1336</v>
      </c>
      <c r="N163" s="45">
        <f t="shared" ca="1" si="30"/>
        <v>191.99999999999994</v>
      </c>
      <c r="O163" s="45">
        <f t="shared" si="31"/>
        <v>25</v>
      </c>
      <c r="P163" s="46">
        <f t="shared" si="32"/>
        <v>3.1021051639523365</v>
      </c>
      <c r="Q163" s="45">
        <f t="shared" si="33"/>
        <v>59.999999999999787</v>
      </c>
      <c r="R163" s="45">
        <f t="shared" si="34"/>
        <v>84.999999999999787</v>
      </c>
      <c r="S163" s="46">
        <f t="shared" si="35"/>
        <v>63.102105163952125</v>
      </c>
    </row>
    <row r="164" spans="1:19" x14ac:dyDescent="0.25">
      <c r="A164" s="77">
        <v>34864</v>
      </c>
      <c r="B164" s="71">
        <v>1106</v>
      </c>
      <c r="D164">
        <v>0.01</v>
      </c>
      <c r="F164" s="67">
        <v>0.49027777777777781</v>
      </c>
      <c r="H164" s="67">
        <v>0.51736111111111105</v>
      </c>
      <c r="I164" s="44" t="str">
        <f t="shared" si="25"/>
        <v/>
      </c>
      <c r="J164" s="45">
        <f t="shared" si="26"/>
        <v>34.000000000000043</v>
      </c>
      <c r="K164" s="45">
        <f t="shared" si="27"/>
        <v>38.999999999999858</v>
      </c>
      <c r="L164" s="45">
        <f t="shared" si="28"/>
        <v>1</v>
      </c>
      <c r="M164" s="54">
        <f t="shared" ca="1" si="29"/>
        <v>1106</v>
      </c>
      <c r="N164" s="45" t="str">
        <f t="shared" si="30"/>
        <v/>
      </c>
      <c r="O164" s="45">
        <f t="shared" si="31"/>
        <v>340.17000000000047</v>
      </c>
      <c r="P164" s="46">
        <f t="shared" si="32"/>
        <v>89.419505203520927</v>
      </c>
      <c r="Q164" s="45">
        <f t="shared" si="33"/>
        <v>0.38999999999999857</v>
      </c>
      <c r="R164" s="45">
        <f t="shared" si="34"/>
        <v>340.56000000000046</v>
      </c>
      <c r="S164" s="46">
        <f t="shared" si="35"/>
        <v>89.809505203520928</v>
      </c>
    </row>
    <row r="165" spans="1:19" x14ac:dyDescent="0.25">
      <c r="D165">
        <v>20</v>
      </c>
      <c r="F165" s="67">
        <v>0.52430555555555558</v>
      </c>
      <c r="H165" s="67">
        <v>0.54097222222222219</v>
      </c>
      <c r="I165" s="44">
        <f t="shared" si="25"/>
        <v>0.5444444444444444</v>
      </c>
      <c r="J165" s="45" t="str">
        <f t="shared" si="26"/>
        <v/>
      </c>
      <c r="K165" s="45">
        <f t="shared" si="27"/>
        <v>23.999999999999915</v>
      </c>
      <c r="L165" s="45">
        <f t="shared" si="28"/>
        <v>2</v>
      </c>
      <c r="M165" s="54">
        <f t="shared" ca="1" si="29"/>
        <v>1106</v>
      </c>
      <c r="N165" s="45">
        <f t="shared" ca="1" si="30"/>
        <v>117.99999999999999</v>
      </c>
      <c r="O165" s="45">
        <f t="shared" si="31"/>
        <v>50</v>
      </c>
      <c r="P165" s="46">
        <f t="shared" si="32"/>
        <v>5.9484036251947776</v>
      </c>
      <c r="Q165" s="45">
        <f t="shared" si="33"/>
        <v>479.99999999999829</v>
      </c>
      <c r="R165" s="45">
        <f t="shared" si="34"/>
        <v>529.99999999999829</v>
      </c>
      <c r="S165" s="46">
        <f t="shared" si="35"/>
        <v>485.94840362519307</v>
      </c>
    </row>
    <row r="166" spans="1:19" x14ac:dyDescent="0.25">
      <c r="A166" s="77">
        <v>34867</v>
      </c>
      <c r="B166" s="71">
        <v>923</v>
      </c>
      <c r="D166">
        <v>0.01</v>
      </c>
      <c r="F166" s="67">
        <v>0.42638888888888887</v>
      </c>
      <c r="H166" s="67">
        <v>0.4284722222222222</v>
      </c>
      <c r="I166" s="44" t="str">
        <f t="shared" si="25"/>
        <v/>
      </c>
      <c r="J166" s="45">
        <f t="shared" si="26"/>
        <v>24.999999999999993</v>
      </c>
      <c r="K166" s="45">
        <f t="shared" si="27"/>
        <v>2.9999999999999893</v>
      </c>
      <c r="L166" s="45">
        <f t="shared" si="28"/>
        <v>1</v>
      </c>
      <c r="M166" s="54">
        <f t="shared" ca="1" si="29"/>
        <v>923</v>
      </c>
      <c r="N166" s="45" t="str">
        <f t="shared" si="30"/>
        <v/>
      </c>
      <c r="O166" s="45">
        <f t="shared" si="31"/>
        <v>2.6249999999999996</v>
      </c>
      <c r="P166" s="46">
        <f t="shared" si="32"/>
        <v>1.5856392341042027</v>
      </c>
      <c r="Q166" s="45">
        <f t="shared" si="33"/>
        <v>2.9999999999999895E-2</v>
      </c>
      <c r="R166" s="45">
        <f t="shared" si="34"/>
        <v>2.6549999999999994</v>
      </c>
      <c r="S166" s="46">
        <f t="shared" si="35"/>
        <v>1.6156392341042025</v>
      </c>
    </row>
    <row r="167" spans="1:19" x14ac:dyDescent="0.25">
      <c r="D167">
        <v>0.2</v>
      </c>
      <c r="F167" s="67">
        <v>0.43541666666666662</v>
      </c>
      <c r="H167" s="67">
        <v>0.4458333333333333</v>
      </c>
      <c r="I167" s="44" t="str">
        <f t="shared" si="25"/>
        <v/>
      </c>
      <c r="J167" s="45">
        <f t="shared" si="26"/>
        <v>5.0000000000000622</v>
      </c>
      <c r="K167" s="45">
        <f t="shared" si="27"/>
        <v>15.000000000000027</v>
      </c>
      <c r="L167" s="45">
        <f t="shared" si="28"/>
        <v>2</v>
      </c>
      <c r="M167" s="54">
        <f t="shared" ca="1" si="29"/>
        <v>923</v>
      </c>
      <c r="N167" s="45" t="str">
        <f t="shared" si="30"/>
        <v/>
      </c>
      <c r="O167" s="45">
        <f t="shared" si="31"/>
        <v>0.95000000000001183</v>
      </c>
      <c r="P167" s="46">
        <f t="shared" si="32"/>
        <v>0.94912716273003939</v>
      </c>
      <c r="Q167" s="45">
        <f t="shared" si="33"/>
        <v>3.0000000000000053</v>
      </c>
      <c r="R167" s="45">
        <f t="shared" si="34"/>
        <v>3.9500000000000171</v>
      </c>
      <c r="S167" s="46">
        <f t="shared" si="35"/>
        <v>3.9491271627300448</v>
      </c>
    </row>
    <row r="168" spans="1:19" x14ac:dyDescent="0.25">
      <c r="D168">
        <v>0.18</v>
      </c>
      <c r="F168" s="67">
        <v>0.44791666666666669</v>
      </c>
      <c r="H168" s="67">
        <v>0.44930555555555557</v>
      </c>
      <c r="I168" s="44" t="str">
        <f t="shared" si="25"/>
        <v/>
      </c>
      <c r="J168" s="45">
        <f t="shared" si="26"/>
        <v>29.999999999999972</v>
      </c>
      <c r="K168" s="45">
        <f t="shared" si="27"/>
        <v>1.9999999999999929</v>
      </c>
      <c r="L168" s="45">
        <f t="shared" si="28"/>
        <v>3</v>
      </c>
      <c r="M168" s="54">
        <f t="shared" ca="1" si="29"/>
        <v>923</v>
      </c>
      <c r="N168" s="45" t="str">
        <f t="shared" si="30"/>
        <v/>
      </c>
      <c r="O168" s="45">
        <f t="shared" si="31"/>
        <v>5.6999999999999948</v>
      </c>
      <c r="P168" s="46">
        <f t="shared" si="32"/>
        <v>5.6947629763801526</v>
      </c>
      <c r="Q168" s="45">
        <f t="shared" si="33"/>
        <v>0.35999999999999871</v>
      </c>
      <c r="R168" s="45">
        <f t="shared" si="34"/>
        <v>6.0599999999999934</v>
      </c>
      <c r="S168" s="46">
        <f t="shared" si="35"/>
        <v>6.0547629763801512</v>
      </c>
    </row>
    <row r="169" spans="1:19" x14ac:dyDescent="0.25">
      <c r="D169">
        <v>0.2</v>
      </c>
      <c r="F169" s="67">
        <v>0.4513888888888889</v>
      </c>
      <c r="H169" s="67">
        <v>0.47013888888888888</v>
      </c>
      <c r="I169" s="44" t="str">
        <f t="shared" si="25"/>
        <v/>
      </c>
      <c r="J169" s="45">
        <f t="shared" si="26"/>
        <v>11.999999999999957</v>
      </c>
      <c r="K169" s="45">
        <f t="shared" si="27"/>
        <v>26.999999999999986</v>
      </c>
      <c r="L169" s="45">
        <f t="shared" si="28"/>
        <v>4</v>
      </c>
      <c r="M169" s="54">
        <f t="shared" ca="1" si="29"/>
        <v>923</v>
      </c>
      <c r="N169" s="45" t="str">
        <f t="shared" si="30"/>
        <v/>
      </c>
      <c r="O169" s="45">
        <f t="shared" si="31"/>
        <v>1.9199999999999933</v>
      </c>
      <c r="P169" s="46">
        <f t="shared" si="32"/>
        <v>1.8793228446337598</v>
      </c>
      <c r="Q169" s="45">
        <f t="shared" si="33"/>
        <v>5.3999999999999977</v>
      </c>
      <c r="R169" s="45">
        <f t="shared" si="34"/>
        <v>7.3199999999999914</v>
      </c>
      <c r="S169" s="46">
        <f t="shared" si="35"/>
        <v>7.2793228446337572</v>
      </c>
    </row>
    <row r="170" spans="1:19" x14ac:dyDescent="0.25">
      <c r="D170">
        <v>0.12</v>
      </c>
      <c r="F170" s="67">
        <v>0.47569444444444442</v>
      </c>
      <c r="H170" s="67">
        <v>0.47847222222222219</v>
      </c>
      <c r="I170" s="44" t="str">
        <f t="shared" si="25"/>
        <v/>
      </c>
      <c r="J170" s="45">
        <f t="shared" si="26"/>
        <v>20.000000000000007</v>
      </c>
      <c r="K170" s="45">
        <f t="shared" si="27"/>
        <v>3.9999999999999858</v>
      </c>
      <c r="L170" s="45">
        <f t="shared" si="28"/>
        <v>5</v>
      </c>
      <c r="M170" s="54">
        <f t="shared" ca="1" si="29"/>
        <v>923</v>
      </c>
      <c r="N170" s="45" t="str">
        <f t="shared" si="30"/>
        <v/>
      </c>
      <c r="O170" s="45">
        <f t="shared" si="31"/>
        <v>3.2000000000000011</v>
      </c>
      <c r="P170" s="46">
        <f t="shared" si="32"/>
        <v>3.1322047410562779</v>
      </c>
      <c r="Q170" s="45">
        <f t="shared" si="33"/>
        <v>0.47999999999999826</v>
      </c>
      <c r="R170" s="45">
        <f t="shared" si="34"/>
        <v>3.6799999999999993</v>
      </c>
      <c r="S170" s="46">
        <f t="shared" si="35"/>
        <v>3.6122047410562761</v>
      </c>
    </row>
    <row r="171" spans="1:19" x14ac:dyDescent="0.25">
      <c r="D171">
        <v>0.2</v>
      </c>
      <c r="F171" s="67">
        <v>0.48125000000000001</v>
      </c>
      <c r="H171" s="67">
        <v>0.49236111111111108</v>
      </c>
      <c r="I171" s="44" t="str">
        <f t="shared" si="25"/>
        <v/>
      </c>
      <c r="J171" s="45">
        <f t="shared" si="26"/>
        <v>23</v>
      </c>
      <c r="K171" s="45">
        <f t="shared" si="27"/>
        <v>15.999999999999943</v>
      </c>
      <c r="L171" s="45">
        <f t="shared" si="28"/>
        <v>6</v>
      </c>
      <c r="M171" s="54">
        <f t="shared" ca="1" si="29"/>
        <v>923</v>
      </c>
      <c r="N171" s="45" t="str">
        <f t="shared" si="30"/>
        <v/>
      </c>
      <c r="O171" s="45">
        <f t="shared" si="31"/>
        <v>8.0499999999999989</v>
      </c>
      <c r="P171" s="46">
        <f t="shared" si="32"/>
        <v>7.5303856636908373</v>
      </c>
      <c r="Q171" s="45">
        <f t="shared" si="33"/>
        <v>3.1999999999999886</v>
      </c>
      <c r="R171" s="45">
        <f t="shared" si="34"/>
        <v>11.249999999999988</v>
      </c>
      <c r="S171" s="46">
        <f t="shared" si="35"/>
        <v>10.730385663690825</v>
      </c>
    </row>
    <row r="172" spans="1:19" x14ac:dyDescent="0.25">
      <c r="D172">
        <v>0.5</v>
      </c>
      <c r="F172" s="67">
        <v>0.49652777777777773</v>
      </c>
      <c r="H172" s="67">
        <v>0.5083333333333333</v>
      </c>
      <c r="I172" s="44">
        <f t="shared" si="25"/>
        <v>0.51180555555555551</v>
      </c>
      <c r="J172" s="45" t="str">
        <f t="shared" si="26"/>
        <v/>
      </c>
      <c r="K172" s="45">
        <f t="shared" si="27"/>
        <v>17.000000000000021</v>
      </c>
      <c r="L172" s="45">
        <f t="shared" si="28"/>
        <v>7</v>
      </c>
      <c r="M172" s="54">
        <f t="shared" ca="1" si="29"/>
        <v>923</v>
      </c>
      <c r="N172" s="45">
        <f t="shared" ca="1" si="30"/>
        <v>173.99999999999994</v>
      </c>
      <c r="O172" s="45">
        <f t="shared" si="31"/>
        <v>1.25</v>
      </c>
      <c r="P172" s="46">
        <f t="shared" si="32"/>
        <v>0.19051423432971509</v>
      </c>
      <c r="Q172" s="45">
        <f t="shared" si="33"/>
        <v>8.5000000000000107</v>
      </c>
      <c r="R172" s="45">
        <f t="shared" si="34"/>
        <v>9.7500000000000107</v>
      </c>
      <c r="S172" s="46">
        <f t="shared" si="35"/>
        <v>8.6905142343297257</v>
      </c>
    </row>
    <row r="173" spans="1:19" x14ac:dyDescent="0.25">
      <c r="A173" s="77">
        <v>34867</v>
      </c>
      <c r="B173" s="71">
        <v>1312</v>
      </c>
      <c r="C173" s="66"/>
      <c r="D173">
        <v>0.01</v>
      </c>
      <c r="F173" s="67">
        <v>0.60416666666666663</v>
      </c>
      <c r="H173" s="67">
        <v>0.65069444444444446</v>
      </c>
      <c r="I173" s="44" t="str">
        <f t="shared" ref="I173:I236" si="36">IF(OR(A174&lt;&gt;"",D174=""),H173+TIME(0,5,0),"")</f>
        <v/>
      </c>
      <c r="J173" s="45">
        <f t="shared" ref="J173:J236" si="37">IF(AND(OR(AND(A173&lt;&gt;"",A174=""),AND(A173="",A174="")),D174&lt;&gt;""),(H174-H173)*1440,"")</f>
        <v>57.999999999999957</v>
      </c>
      <c r="K173" s="45">
        <f t="shared" ref="K173:K236" si="38">(H173-F173)*1440</f>
        <v>67.000000000000085</v>
      </c>
      <c r="L173" s="45">
        <f t="shared" ref="L173:L236" si="39">IF(A173&lt;&gt;"",1,L172+1)</f>
        <v>1</v>
      </c>
      <c r="M173" s="54">
        <f t="shared" ref="M173:M236" ca="1" si="40">OFFSET(B173,-L173+1,0)</f>
        <v>1312</v>
      </c>
      <c r="N173" s="45" t="str">
        <f t="shared" ref="N173:N236" si="41">IF(I173&lt;&gt;"",(I173-VALUE(CONCATENATE(LEFT(M173,LEN(M173)-2),":",RIGHT(M173,2))))*1440,"")</f>
        <v/>
      </c>
      <c r="O173" s="45">
        <f t="shared" ref="O173:O236" si="42">IF(J173&lt;&gt;"",(D173+D174)*J173/2,D173*5/2)</f>
        <v>290.28999999999979</v>
      </c>
      <c r="P173" s="46">
        <f t="shared" ref="P173:P236" si="43">IF(J173&lt;&gt;"",(D174-D173)*J173/LN((D174+0.000001)/(D173+0.000001)),-5*(D173-0.000001)/(LN(1/D173)-13.8155))</f>
        <v>83.88084925944915</v>
      </c>
      <c r="Q173" s="45">
        <f t="shared" ref="Q173:Q236" si="44">(D173*K173)</f>
        <v>0.67000000000000082</v>
      </c>
      <c r="R173" s="45">
        <f t="shared" ref="R173:R236" si="45">O173+Q173</f>
        <v>290.95999999999981</v>
      </c>
      <c r="S173" s="46">
        <f t="shared" ref="S173:S236" si="46">P173+Q173</f>
        <v>84.550849259449151</v>
      </c>
    </row>
    <row r="174" spans="1:19" x14ac:dyDescent="0.25">
      <c r="D174">
        <v>10</v>
      </c>
      <c r="F174" s="67">
        <v>0.68888888888888899</v>
      </c>
      <c r="H174" s="67">
        <v>0.69097222222222221</v>
      </c>
      <c r="I174" s="44" t="str">
        <f t="shared" si="36"/>
        <v/>
      </c>
      <c r="J174" s="45">
        <f t="shared" si="37"/>
        <v>33.000000000000043</v>
      </c>
      <c r="K174" s="45">
        <f t="shared" si="38"/>
        <v>2.9999999999998295</v>
      </c>
      <c r="L174" s="45">
        <f t="shared" si="39"/>
        <v>2</v>
      </c>
      <c r="M174" s="54">
        <f t="shared" ca="1" si="40"/>
        <v>1312</v>
      </c>
      <c r="N174" s="45" t="str">
        <f t="shared" si="41"/>
        <v/>
      </c>
      <c r="O174" s="45">
        <f t="shared" si="42"/>
        <v>1815.0000000000023</v>
      </c>
      <c r="P174" s="46">
        <f t="shared" si="43"/>
        <v>1289.8546616685651</v>
      </c>
      <c r="Q174" s="45">
        <f t="shared" si="44"/>
        <v>29.999999999998295</v>
      </c>
      <c r="R174" s="45">
        <f t="shared" si="45"/>
        <v>1845.0000000000005</v>
      </c>
      <c r="S174" s="46">
        <f t="shared" si="46"/>
        <v>1319.8546616685635</v>
      </c>
    </row>
    <row r="175" spans="1:19" x14ac:dyDescent="0.25">
      <c r="D175">
        <v>100</v>
      </c>
      <c r="F175" s="67">
        <v>0.69444444444444453</v>
      </c>
      <c r="H175" s="67">
        <v>0.71388888888888891</v>
      </c>
      <c r="I175" s="44">
        <f t="shared" si="36"/>
        <v>0.71736111111111112</v>
      </c>
      <c r="J175" s="45" t="str">
        <f t="shared" si="37"/>
        <v/>
      </c>
      <c r="K175" s="45">
        <f t="shared" si="38"/>
        <v>27.999999999999901</v>
      </c>
      <c r="L175" s="45">
        <f t="shared" si="39"/>
        <v>3</v>
      </c>
      <c r="M175" s="54">
        <f t="shared" ca="1" si="40"/>
        <v>1312</v>
      </c>
      <c r="N175" s="45">
        <f t="shared" ca="1" si="41"/>
        <v>241.00000000000011</v>
      </c>
      <c r="O175" s="45">
        <f t="shared" si="42"/>
        <v>250</v>
      </c>
      <c r="P175" s="46">
        <f t="shared" si="43"/>
        <v>27.143420404993254</v>
      </c>
      <c r="Q175" s="45">
        <f t="shared" si="44"/>
        <v>2799.99999999999</v>
      </c>
      <c r="R175" s="45">
        <f t="shared" si="45"/>
        <v>3049.99999999999</v>
      </c>
      <c r="S175" s="46">
        <f t="shared" si="46"/>
        <v>2827.1434204049833</v>
      </c>
    </row>
    <row r="176" spans="1:19" x14ac:dyDescent="0.25">
      <c r="A176" s="77">
        <v>34869</v>
      </c>
      <c r="B176" s="71">
        <v>826</v>
      </c>
      <c r="C176" s="66"/>
      <c r="D176">
        <v>0.01</v>
      </c>
      <c r="F176" s="67">
        <v>0.3840277777777778</v>
      </c>
      <c r="H176" s="67">
        <v>0.43611111111111112</v>
      </c>
      <c r="I176" s="44" t="str">
        <f t="shared" si="36"/>
        <v/>
      </c>
      <c r="J176" s="45">
        <f t="shared" si="37"/>
        <v>73.999999999999972</v>
      </c>
      <c r="K176" s="45">
        <f t="shared" si="38"/>
        <v>74.999999999999972</v>
      </c>
      <c r="L176" s="45">
        <f t="shared" si="39"/>
        <v>1</v>
      </c>
      <c r="M176" s="54">
        <f t="shared" ca="1" si="40"/>
        <v>826</v>
      </c>
      <c r="N176" s="45" t="str">
        <f t="shared" si="41"/>
        <v/>
      </c>
      <c r="O176" s="45">
        <f t="shared" si="42"/>
        <v>1480.3699999999994</v>
      </c>
      <c r="P176" s="46">
        <f t="shared" si="43"/>
        <v>356.7974388206909</v>
      </c>
      <c r="Q176" s="45">
        <f t="shared" si="44"/>
        <v>0.74999999999999978</v>
      </c>
      <c r="R176" s="45">
        <f t="shared" si="45"/>
        <v>1481.1199999999994</v>
      </c>
      <c r="S176" s="46">
        <f t="shared" si="46"/>
        <v>357.5474388206909</v>
      </c>
    </row>
    <row r="177" spans="1:19" x14ac:dyDescent="0.25">
      <c r="D177">
        <v>40</v>
      </c>
      <c r="F177" s="67">
        <v>0.44375000000000003</v>
      </c>
      <c r="H177" s="67">
        <v>0.48749999999999999</v>
      </c>
      <c r="I177" s="44">
        <f t="shared" si="36"/>
        <v>0.4909722222222222</v>
      </c>
      <c r="J177" s="45" t="str">
        <f t="shared" si="37"/>
        <v/>
      </c>
      <c r="K177" s="45">
        <f t="shared" si="38"/>
        <v>62.999999999999936</v>
      </c>
      <c r="L177" s="45">
        <f t="shared" si="39"/>
        <v>2</v>
      </c>
      <c r="M177" s="54">
        <f t="shared" ca="1" si="40"/>
        <v>826</v>
      </c>
      <c r="N177" s="45">
        <f t="shared" ca="1" si="41"/>
        <v>200.99999999999991</v>
      </c>
      <c r="O177" s="45">
        <f t="shared" si="42"/>
        <v>100</v>
      </c>
      <c r="P177" s="46">
        <f t="shared" si="43"/>
        <v>11.425711806824168</v>
      </c>
      <c r="Q177" s="45">
        <f t="shared" si="44"/>
        <v>2519.9999999999973</v>
      </c>
      <c r="R177" s="45">
        <f t="shared" si="45"/>
        <v>2619.9999999999973</v>
      </c>
      <c r="S177" s="46">
        <f t="shared" si="46"/>
        <v>2531.4257118068213</v>
      </c>
    </row>
    <row r="178" spans="1:19" x14ac:dyDescent="0.25">
      <c r="A178" s="77">
        <v>34880</v>
      </c>
      <c r="B178" s="71">
        <v>1144</v>
      </c>
      <c r="D178">
        <v>0.01</v>
      </c>
      <c r="F178" s="67">
        <v>0.52083333333333337</v>
      </c>
      <c r="H178" s="67">
        <v>0.52569444444444446</v>
      </c>
      <c r="I178" s="44" t="str">
        <f t="shared" si="36"/>
        <v/>
      </c>
      <c r="J178" s="45">
        <f t="shared" si="37"/>
        <v>69.000000000000071</v>
      </c>
      <c r="K178" s="45">
        <f t="shared" si="38"/>
        <v>6.9999999999999751</v>
      </c>
      <c r="L178" s="45">
        <f t="shared" si="39"/>
        <v>1</v>
      </c>
      <c r="M178" s="54">
        <f t="shared" ca="1" si="40"/>
        <v>1144</v>
      </c>
      <c r="N178" s="45" t="str">
        <f t="shared" si="41"/>
        <v/>
      </c>
      <c r="O178" s="45">
        <f t="shared" si="42"/>
        <v>1380.3450000000014</v>
      </c>
      <c r="P178" s="46">
        <f t="shared" si="43"/>
        <v>332.68950376523929</v>
      </c>
      <c r="Q178" s="45">
        <f t="shared" si="44"/>
        <v>6.9999999999999757E-2</v>
      </c>
      <c r="R178" s="45">
        <f t="shared" si="45"/>
        <v>1380.4150000000013</v>
      </c>
      <c r="S178" s="46">
        <f t="shared" si="46"/>
        <v>332.75950376523929</v>
      </c>
    </row>
    <row r="179" spans="1:19" x14ac:dyDescent="0.25">
      <c r="D179">
        <v>40</v>
      </c>
      <c r="F179" s="67">
        <v>0.53263888888888888</v>
      </c>
      <c r="H179" s="67">
        <v>0.57361111111111118</v>
      </c>
      <c r="I179" s="44">
        <f t="shared" si="36"/>
        <v>0.57708333333333339</v>
      </c>
      <c r="J179" s="45" t="str">
        <f t="shared" si="37"/>
        <v/>
      </c>
      <c r="K179" s="45">
        <f t="shared" si="38"/>
        <v>59.000000000000114</v>
      </c>
      <c r="L179" s="45">
        <f t="shared" si="39"/>
        <v>2</v>
      </c>
      <c r="M179" s="54">
        <f t="shared" ca="1" si="40"/>
        <v>1144</v>
      </c>
      <c r="N179" s="45">
        <f t="shared" ca="1" si="41"/>
        <v>127.00000000000011</v>
      </c>
      <c r="O179" s="45">
        <f t="shared" si="42"/>
        <v>100</v>
      </c>
      <c r="P179" s="46">
        <f t="shared" si="43"/>
        <v>11.425711806824168</v>
      </c>
      <c r="Q179" s="45">
        <f t="shared" si="44"/>
        <v>2360.0000000000045</v>
      </c>
      <c r="R179" s="45">
        <f t="shared" si="45"/>
        <v>2460.0000000000045</v>
      </c>
      <c r="S179" s="46">
        <f t="shared" si="46"/>
        <v>2371.4257118068285</v>
      </c>
    </row>
    <row r="180" spans="1:19" x14ac:dyDescent="0.25">
      <c r="A180" s="77">
        <v>34885</v>
      </c>
      <c r="B180" s="71">
        <v>1144</v>
      </c>
      <c r="D180">
        <v>0.01</v>
      </c>
      <c r="F180" s="67">
        <v>0.49305555555555558</v>
      </c>
      <c r="H180" s="67">
        <v>0.53125</v>
      </c>
      <c r="I180" s="44">
        <f t="shared" si="36"/>
        <v>0.53472222222222221</v>
      </c>
      <c r="J180" s="45" t="str">
        <f t="shared" si="37"/>
        <v/>
      </c>
      <c r="K180" s="45">
        <f t="shared" si="38"/>
        <v>54.999999999999964</v>
      </c>
      <c r="L180" s="45">
        <f t="shared" si="39"/>
        <v>1</v>
      </c>
      <c r="M180" s="54">
        <f t="shared" ca="1" si="40"/>
        <v>1144</v>
      </c>
      <c r="N180" s="45">
        <f t="shared" ca="1" si="41"/>
        <v>66</v>
      </c>
      <c r="O180" s="45">
        <f t="shared" si="42"/>
        <v>2.5000000000000001E-2</v>
      </c>
      <c r="P180" s="46">
        <f t="shared" si="43"/>
        <v>5.4281443780592247E-3</v>
      </c>
      <c r="Q180" s="45">
        <f t="shared" si="44"/>
        <v>0.54999999999999971</v>
      </c>
      <c r="R180" s="45">
        <f t="shared" si="45"/>
        <v>0.57499999999999973</v>
      </c>
      <c r="S180" s="46">
        <f t="shared" si="46"/>
        <v>0.55542814437805899</v>
      </c>
    </row>
    <row r="181" spans="1:19" x14ac:dyDescent="0.25">
      <c r="A181" s="77">
        <v>34886</v>
      </c>
      <c r="B181" s="71">
        <v>1105</v>
      </c>
      <c r="D181">
        <v>0.01</v>
      </c>
      <c r="F181" s="67">
        <v>0.49305555555555558</v>
      </c>
      <c r="H181" s="67">
        <v>0.53125</v>
      </c>
      <c r="I181" s="44">
        <f t="shared" si="36"/>
        <v>0.53472222222222221</v>
      </c>
      <c r="J181" s="45" t="str">
        <f t="shared" si="37"/>
        <v/>
      </c>
      <c r="K181" s="45">
        <f t="shared" si="38"/>
        <v>54.999999999999964</v>
      </c>
      <c r="L181" s="45">
        <f t="shared" si="39"/>
        <v>1</v>
      </c>
      <c r="M181" s="54">
        <f t="shared" ca="1" si="40"/>
        <v>1105</v>
      </c>
      <c r="N181" s="45">
        <f t="shared" ca="1" si="41"/>
        <v>104.99999999999994</v>
      </c>
      <c r="O181" s="45">
        <f t="shared" si="42"/>
        <v>2.5000000000000001E-2</v>
      </c>
      <c r="P181" s="46">
        <f t="shared" si="43"/>
        <v>5.4281443780592247E-3</v>
      </c>
      <c r="Q181" s="45">
        <f t="shared" si="44"/>
        <v>0.54999999999999971</v>
      </c>
      <c r="R181" s="45">
        <f t="shared" si="45"/>
        <v>0.57499999999999973</v>
      </c>
      <c r="S181" s="46">
        <f t="shared" si="46"/>
        <v>0.55542814437805899</v>
      </c>
    </row>
    <row r="182" spans="1:19" x14ac:dyDescent="0.25">
      <c r="A182" s="77">
        <v>34892</v>
      </c>
      <c r="B182" s="71">
        <v>1221</v>
      </c>
      <c r="D182">
        <v>0.1</v>
      </c>
      <c r="F182" s="67">
        <v>0.5493055555555556</v>
      </c>
      <c r="H182" s="67">
        <v>0.55069444444444449</v>
      </c>
      <c r="I182" s="44" t="str">
        <f t="shared" si="36"/>
        <v/>
      </c>
      <c r="J182" s="45">
        <f t="shared" si="37"/>
        <v>131.99999999999986</v>
      </c>
      <c r="K182" s="45">
        <f t="shared" si="38"/>
        <v>1.9999999999999929</v>
      </c>
      <c r="L182" s="45">
        <f t="shared" si="39"/>
        <v>1</v>
      </c>
      <c r="M182" s="54">
        <f t="shared" ca="1" si="40"/>
        <v>1221</v>
      </c>
      <c r="N182" s="45" t="str">
        <f t="shared" si="41"/>
        <v/>
      </c>
      <c r="O182" s="45">
        <f t="shared" si="42"/>
        <v>6606.5999999999922</v>
      </c>
      <c r="P182" s="46">
        <f t="shared" si="43"/>
        <v>1908.987585419153</v>
      </c>
      <c r="Q182" s="45">
        <f t="shared" si="44"/>
        <v>0.19999999999999929</v>
      </c>
      <c r="R182" s="45">
        <f t="shared" si="45"/>
        <v>6606.799999999992</v>
      </c>
      <c r="S182" s="46">
        <f t="shared" si="46"/>
        <v>1909.187585419153</v>
      </c>
    </row>
    <row r="183" spans="1:19" x14ac:dyDescent="0.25">
      <c r="D183">
        <v>100</v>
      </c>
      <c r="F183" s="67">
        <v>0.55763888888888891</v>
      </c>
      <c r="H183" s="67">
        <v>0.64236111111111105</v>
      </c>
      <c r="I183" s="44">
        <f t="shared" si="36"/>
        <v>0.64583333333333326</v>
      </c>
      <c r="J183" s="45" t="str">
        <f t="shared" si="37"/>
        <v/>
      </c>
      <c r="K183" s="45">
        <f t="shared" si="38"/>
        <v>121.99999999999989</v>
      </c>
      <c r="L183" s="45">
        <f t="shared" si="39"/>
        <v>2</v>
      </c>
      <c r="M183" s="54">
        <f t="shared" ca="1" si="40"/>
        <v>1221</v>
      </c>
      <c r="N183" s="45">
        <f t="shared" ca="1" si="41"/>
        <v>188.99999999999997</v>
      </c>
      <c r="O183" s="45">
        <f t="shared" si="42"/>
        <v>250</v>
      </c>
      <c r="P183" s="46">
        <f t="shared" si="43"/>
        <v>27.143420404993254</v>
      </c>
      <c r="Q183" s="45">
        <f t="shared" si="44"/>
        <v>12199.999999999989</v>
      </c>
      <c r="R183" s="45">
        <f t="shared" si="45"/>
        <v>12449.999999999989</v>
      </c>
      <c r="S183" s="46">
        <f t="shared" si="46"/>
        <v>12227.143420404982</v>
      </c>
    </row>
    <row r="184" spans="1:19" x14ac:dyDescent="0.25">
      <c r="A184" s="77">
        <v>34893</v>
      </c>
      <c r="B184" s="71">
        <v>822</v>
      </c>
      <c r="D184">
        <v>0.01</v>
      </c>
      <c r="F184" s="67">
        <v>0.38819444444444445</v>
      </c>
      <c r="H184" s="67">
        <v>0.41944444444444445</v>
      </c>
      <c r="I184" s="44" t="str">
        <f t="shared" si="36"/>
        <v/>
      </c>
      <c r="J184" s="45">
        <f t="shared" si="37"/>
        <v>59.999999999999943</v>
      </c>
      <c r="K184" s="45">
        <f t="shared" si="38"/>
        <v>45</v>
      </c>
      <c r="L184" s="45">
        <f t="shared" si="39"/>
        <v>1</v>
      </c>
      <c r="M184" s="54">
        <f t="shared" ca="1" si="40"/>
        <v>822</v>
      </c>
      <c r="N184" s="45" t="str">
        <f t="shared" si="41"/>
        <v/>
      </c>
      <c r="O184" s="45">
        <f t="shared" si="42"/>
        <v>3000.2999999999975</v>
      </c>
      <c r="P184" s="46">
        <f t="shared" si="43"/>
        <v>651.38364992988818</v>
      </c>
      <c r="Q184" s="45">
        <f t="shared" si="44"/>
        <v>0.45</v>
      </c>
      <c r="R184" s="45">
        <f t="shared" si="45"/>
        <v>3000.7499999999973</v>
      </c>
      <c r="S184" s="46">
        <f t="shared" si="46"/>
        <v>651.83364992988822</v>
      </c>
    </row>
    <row r="185" spans="1:19" x14ac:dyDescent="0.25">
      <c r="D185">
        <v>100</v>
      </c>
      <c r="F185" s="67">
        <v>0.45902777777777781</v>
      </c>
      <c r="H185" s="67">
        <v>0.46111111111111108</v>
      </c>
      <c r="I185" s="44" t="str">
        <f t="shared" si="36"/>
        <v/>
      </c>
      <c r="J185" s="45">
        <f t="shared" si="37"/>
        <v>74.999999999999972</v>
      </c>
      <c r="K185" s="45">
        <f t="shared" si="38"/>
        <v>2.9999999999999094</v>
      </c>
      <c r="L185" s="45">
        <f t="shared" si="39"/>
        <v>2</v>
      </c>
      <c r="M185" s="54">
        <f t="shared" ca="1" si="40"/>
        <v>822</v>
      </c>
      <c r="N185" s="45" t="str">
        <f t="shared" si="41"/>
        <v/>
      </c>
      <c r="O185" s="45">
        <f t="shared" si="42"/>
        <v>10499.999999999996</v>
      </c>
      <c r="P185" s="46">
        <f t="shared" si="43"/>
        <v>10207.785245293173</v>
      </c>
      <c r="Q185" s="45">
        <f t="shared" si="44"/>
        <v>299.99999999999096</v>
      </c>
      <c r="R185" s="45">
        <f t="shared" si="45"/>
        <v>10799.999999999987</v>
      </c>
      <c r="S185" s="46">
        <f t="shared" si="46"/>
        <v>10507.785245293164</v>
      </c>
    </row>
    <row r="186" spans="1:19" x14ac:dyDescent="0.25">
      <c r="D186">
        <v>180</v>
      </c>
      <c r="F186" s="67">
        <v>0.46458333333333335</v>
      </c>
      <c r="H186" s="67">
        <v>0.5131944444444444</v>
      </c>
      <c r="I186" s="44">
        <f t="shared" si="36"/>
        <v>0.51666666666666661</v>
      </c>
      <c r="J186" s="45" t="str">
        <f t="shared" si="37"/>
        <v/>
      </c>
      <c r="K186" s="45">
        <f t="shared" si="38"/>
        <v>69.999999999999915</v>
      </c>
      <c r="L186" s="45">
        <f t="shared" si="39"/>
        <v>3</v>
      </c>
      <c r="M186" s="54">
        <f t="shared" ca="1" si="40"/>
        <v>822</v>
      </c>
      <c r="N186" s="45">
        <f t="shared" ca="1" si="41"/>
        <v>241.99999999999986</v>
      </c>
      <c r="O186" s="45">
        <f t="shared" si="42"/>
        <v>450</v>
      </c>
      <c r="P186" s="46">
        <f t="shared" si="43"/>
        <v>47.347346607878421</v>
      </c>
      <c r="Q186" s="45">
        <f t="shared" si="44"/>
        <v>12599.999999999985</v>
      </c>
      <c r="R186" s="45">
        <f t="shared" si="45"/>
        <v>13049.999999999985</v>
      </c>
      <c r="S186" s="46">
        <f t="shared" si="46"/>
        <v>12647.347346607863</v>
      </c>
    </row>
    <row r="187" spans="1:19" x14ac:dyDescent="0.25">
      <c r="A187" s="77">
        <v>34895</v>
      </c>
      <c r="B187" s="71">
        <v>914</v>
      </c>
      <c r="D187">
        <v>0.01</v>
      </c>
      <c r="F187" s="67">
        <v>0.43263888888888885</v>
      </c>
      <c r="H187" s="67">
        <v>0.4993055555555555</v>
      </c>
      <c r="I187" s="44" t="str">
        <f t="shared" si="36"/>
        <v/>
      </c>
      <c r="J187" s="45">
        <f t="shared" si="37"/>
        <v>150.00000000000003</v>
      </c>
      <c r="K187" s="45">
        <f t="shared" si="38"/>
        <v>95.999999999999972</v>
      </c>
      <c r="L187" s="45">
        <f t="shared" si="39"/>
        <v>1</v>
      </c>
      <c r="M187" s="54">
        <f t="shared" ca="1" si="40"/>
        <v>914</v>
      </c>
      <c r="N187" s="45" t="str">
        <f t="shared" si="41"/>
        <v/>
      </c>
      <c r="O187" s="45">
        <f t="shared" si="42"/>
        <v>2.2500000000000004</v>
      </c>
      <c r="P187" s="46">
        <f t="shared" si="43"/>
        <v>2.1641986635597816</v>
      </c>
      <c r="Q187" s="45">
        <f t="shared" si="44"/>
        <v>0.95999999999999974</v>
      </c>
      <c r="R187" s="45">
        <f t="shared" si="45"/>
        <v>3.21</v>
      </c>
      <c r="S187" s="46">
        <f t="shared" si="46"/>
        <v>3.1241986635597812</v>
      </c>
    </row>
    <row r="188" spans="1:19" x14ac:dyDescent="0.25">
      <c r="D188">
        <v>0.02</v>
      </c>
      <c r="F188" s="67">
        <v>0.59375</v>
      </c>
      <c r="H188" s="67">
        <v>0.60347222222222219</v>
      </c>
      <c r="I188" s="44" t="str">
        <f t="shared" si="36"/>
        <v/>
      </c>
      <c r="J188" s="45">
        <f t="shared" si="37"/>
        <v>105.00000000000011</v>
      </c>
      <c r="K188" s="45">
        <f t="shared" si="38"/>
        <v>13.99999999999995</v>
      </c>
      <c r="L188" s="45">
        <f t="shared" si="39"/>
        <v>2</v>
      </c>
      <c r="M188" s="54">
        <f t="shared" ca="1" si="40"/>
        <v>914</v>
      </c>
      <c r="N188" s="45" t="str">
        <f t="shared" si="41"/>
        <v/>
      </c>
      <c r="O188" s="45">
        <f t="shared" si="42"/>
        <v>1.5750000000000017</v>
      </c>
      <c r="P188" s="46">
        <f t="shared" si="43"/>
        <v>1.5149390644918486</v>
      </c>
      <c r="Q188" s="45">
        <f t="shared" si="44"/>
        <v>0.27999999999999903</v>
      </c>
      <c r="R188" s="45">
        <f t="shared" si="45"/>
        <v>1.8550000000000009</v>
      </c>
      <c r="S188" s="46">
        <f t="shared" si="46"/>
        <v>1.7949390644918477</v>
      </c>
    </row>
    <row r="189" spans="1:19" x14ac:dyDescent="0.25">
      <c r="D189">
        <v>0.01</v>
      </c>
      <c r="F189" s="67">
        <v>0.66875000000000007</v>
      </c>
      <c r="H189" s="67">
        <v>0.67638888888888893</v>
      </c>
      <c r="I189" s="44" t="str">
        <f t="shared" si="36"/>
        <v/>
      </c>
      <c r="J189" s="45">
        <f t="shared" si="37"/>
        <v>19.999999999999929</v>
      </c>
      <c r="K189" s="45">
        <f t="shared" si="38"/>
        <v>10.999999999999961</v>
      </c>
      <c r="L189" s="45">
        <f t="shared" si="39"/>
        <v>3</v>
      </c>
      <c r="M189" s="54">
        <f t="shared" ca="1" si="40"/>
        <v>914</v>
      </c>
      <c r="N189" s="45" t="str">
        <f t="shared" si="41"/>
        <v/>
      </c>
      <c r="O189" s="45">
        <f t="shared" si="42"/>
        <v>10.099999999999964</v>
      </c>
      <c r="P189" s="46">
        <f t="shared" si="43"/>
        <v>4.2996077973237821</v>
      </c>
      <c r="Q189" s="45">
        <f t="shared" si="44"/>
        <v>0.10999999999999961</v>
      </c>
      <c r="R189" s="45">
        <f t="shared" si="45"/>
        <v>10.209999999999964</v>
      </c>
      <c r="S189" s="46">
        <f t="shared" si="46"/>
        <v>4.4096077973237815</v>
      </c>
    </row>
    <row r="190" spans="1:19" x14ac:dyDescent="0.25">
      <c r="D190">
        <v>1</v>
      </c>
      <c r="F190" s="67">
        <v>0.68402777777777779</v>
      </c>
      <c r="H190" s="67">
        <v>0.69027777777777777</v>
      </c>
      <c r="I190" s="44" t="str">
        <f t="shared" si="36"/>
        <v/>
      </c>
      <c r="J190" s="45">
        <f t="shared" si="37"/>
        <v>14.00000000000011</v>
      </c>
      <c r="K190" s="45">
        <f t="shared" si="38"/>
        <v>8.999999999999968</v>
      </c>
      <c r="L190" s="45">
        <f t="shared" si="39"/>
        <v>4</v>
      </c>
      <c r="M190" s="54">
        <f t="shared" ca="1" si="40"/>
        <v>914</v>
      </c>
      <c r="N190" s="45" t="str">
        <f t="shared" si="41"/>
        <v/>
      </c>
      <c r="O190" s="45">
        <f t="shared" si="42"/>
        <v>77.000000000000611</v>
      </c>
      <c r="P190" s="46">
        <f t="shared" si="43"/>
        <v>54.721126108373198</v>
      </c>
      <c r="Q190" s="45">
        <f t="shared" si="44"/>
        <v>8.999999999999968</v>
      </c>
      <c r="R190" s="45">
        <f t="shared" si="45"/>
        <v>86.000000000000583</v>
      </c>
      <c r="S190" s="46">
        <f t="shared" si="46"/>
        <v>63.72112610837317</v>
      </c>
    </row>
    <row r="191" spans="1:19" x14ac:dyDescent="0.25">
      <c r="D191">
        <v>10</v>
      </c>
      <c r="F191" s="67">
        <v>0.69444444444444453</v>
      </c>
      <c r="H191" s="67">
        <v>0.70000000000000007</v>
      </c>
      <c r="I191" s="44" t="str">
        <f t="shared" si="36"/>
        <v/>
      </c>
      <c r="J191" s="45">
        <f t="shared" si="37"/>
        <v>12.999999999999794</v>
      </c>
      <c r="K191" s="45">
        <f t="shared" si="38"/>
        <v>7.9999999999999716</v>
      </c>
      <c r="L191" s="45">
        <f t="shared" si="39"/>
        <v>5</v>
      </c>
      <c r="M191" s="54">
        <f t="shared" ca="1" si="40"/>
        <v>914</v>
      </c>
      <c r="N191" s="45" t="str">
        <f t="shared" si="41"/>
        <v/>
      </c>
      <c r="O191" s="45">
        <f t="shared" si="42"/>
        <v>714.99999999998863</v>
      </c>
      <c r="P191" s="46">
        <f t="shared" si="43"/>
        <v>508.12456368760786</v>
      </c>
      <c r="Q191" s="45">
        <f t="shared" si="44"/>
        <v>79.999999999999716</v>
      </c>
      <c r="R191" s="45">
        <f t="shared" si="45"/>
        <v>794.9999999999884</v>
      </c>
      <c r="S191" s="46">
        <f t="shared" si="46"/>
        <v>588.12456368760763</v>
      </c>
    </row>
    <row r="192" spans="1:19" x14ac:dyDescent="0.25">
      <c r="D192">
        <v>100</v>
      </c>
      <c r="F192" s="67">
        <v>0.7055555555555556</v>
      </c>
      <c r="H192" s="67">
        <v>0.7090277777777777</v>
      </c>
      <c r="I192" s="44">
        <f t="shared" si="36"/>
        <v>0.71249999999999991</v>
      </c>
      <c r="J192" s="45" t="str">
        <f t="shared" si="37"/>
        <v/>
      </c>
      <c r="K192" s="45">
        <f t="shared" si="38"/>
        <v>4.9999999999998224</v>
      </c>
      <c r="L192" s="45">
        <f t="shared" si="39"/>
        <v>6</v>
      </c>
      <c r="M192" s="54">
        <f t="shared" ca="1" si="40"/>
        <v>914</v>
      </c>
      <c r="N192" s="45">
        <f t="shared" ca="1" si="41"/>
        <v>471.99999999999994</v>
      </c>
      <c r="O192" s="45">
        <f t="shared" si="42"/>
        <v>250</v>
      </c>
      <c r="P192" s="46">
        <f t="shared" si="43"/>
        <v>27.143420404993254</v>
      </c>
      <c r="Q192" s="45">
        <f t="shared" si="44"/>
        <v>499.99999999998226</v>
      </c>
      <c r="R192" s="45">
        <f t="shared" si="45"/>
        <v>749.99999999998226</v>
      </c>
      <c r="S192" s="46">
        <f t="shared" si="46"/>
        <v>527.14342040497547</v>
      </c>
    </row>
    <row r="193" spans="1:19" x14ac:dyDescent="0.25">
      <c r="A193" s="77">
        <v>34898</v>
      </c>
      <c r="B193" s="71">
        <v>1220</v>
      </c>
      <c r="D193">
        <v>0.01</v>
      </c>
      <c r="F193" s="67">
        <v>0.54305555555555551</v>
      </c>
      <c r="H193" s="67">
        <v>0.54583333333333328</v>
      </c>
      <c r="I193" s="44" t="str">
        <f t="shared" si="36"/>
        <v/>
      </c>
      <c r="J193" s="45">
        <f t="shared" si="37"/>
        <v>13.000000000000114</v>
      </c>
      <c r="K193" s="45">
        <f t="shared" si="38"/>
        <v>3.9999999999999858</v>
      </c>
      <c r="L193" s="45">
        <f t="shared" si="39"/>
        <v>1</v>
      </c>
      <c r="M193" s="54">
        <f t="shared" ca="1" si="40"/>
        <v>1220</v>
      </c>
      <c r="N193" s="45" t="str">
        <f t="shared" si="41"/>
        <v/>
      </c>
      <c r="O193" s="45">
        <f t="shared" si="42"/>
        <v>650.06500000000574</v>
      </c>
      <c r="P193" s="46">
        <f t="shared" si="43"/>
        <v>141.13312415147712</v>
      </c>
      <c r="Q193" s="45">
        <f t="shared" si="44"/>
        <v>3.9999999999999862E-2</v>
      </c>
      <c r="R193" s="45">
        <f t="shared" si="45"/>
        <v>650.1050000000057</v>
      </c>
      <c r="S193" s="46">
        <f t="shared" si="46"/>
        <v>141.17312415147711</v>
      </c>
    </row>
    <row r="194" spans="1:19" x14ac:dyDescent="0.25">
      <c r="D194">
        <v>100</v>
      </c>
      <c r="F194" s="67">
        <v>0.55277777777777781</v>
      </c>
      <c r="H194" s="67">
        <v>0.55486111111111114</v>
      </c>
      <c r="I194" s="44" t="str">
        <f t="shared" si="36"/>
        <v/>
      </c>
      <c r="J194" s="45">
        <f t="shared" si="37"/>
        <v>186.99999999999997</v>
      </c>
      <c r="K194" s="45">
        <f t="shared" si="38"/>
        <v>2.9999999999999893</v>
      </c>
      <c r="L194" s="45">
        <f t="shared" si="39"/>
        <v>2</v>
      </c>
      <c r="M194" s="54">
        <f t="shared" ca="1" si="40"/>
        <v>1220</v>
      </c>
      <c r="N194" s="45" t="str">
        <f t="shared" si="41"/>
        <v/>
      </c>
      <c r="O194" s="45">
        <f t="shared" si="42"/>
        <v>27114.999999999996</v>
      </c>
      <c r="P194" s="46">
        <f t="shared" si="43"/>
        <v>26220.921126718877</v>
      </c>
      <c r="Q194" s="45">
        <f t="shared" si="44"/>
        <v>299.99999999999892</v>
      </c>
      <c r="R194" s="45">
        <f t="shared" si="45"/>
        <v>27414.999999999996</v>
      </c>
      <c r="S194" s="46">
        <f t="shared" si="46"/>
        <v>26520.921126718877</v>
      </c>
    </row>
    <row r="195" spans="1:19" x14ac:dyDescent="0.25">
      <c r="D195">
        <v>190</v>
      </c>
      <c r="F195" s="67">
        <v>0.55833333333333335</v>
      </c>
      <c r="H195" s="67">
        <v>0.68472222222222223</v>
      </c>
      <c r="I195" s="44">
        <f t="shared" si="36"/>
        <v>0.68819444444444444</v>
      </c>
      <c r="J195" s="45" t="str">
        <f t="shared" si="37"/>
        <v/>
      </c>
      <c r="K195" s="45">
        <f t="shared" si="38"/>
        <v>182</v>
      </c>
      <c r="L195" s="45">
        <f t="shared" si="39"/>
        <v>3</v>
      </c>
      <c r="M195" s="54">
        <f t="shared" ca="1" si="40"/>
        <v>1220</v>
      </c>
      <c r="N195" s="45">
        <f t="shared" ca="1" si="41"/>
        <v>250.99999999999991</v>
      </c>
      <c r="O195" s="45">
        <f t="shared" si="42"/>
        <v>475</v>
      </c>
      <c r="P195" s="46">
        <f t="shared" si="43"/>
        <v>49.836002378478838</v>
      </c>
      <c r="Q195" s="45">
        <f t="shared" si="44"/>
        <v>34580</v>
      </c>
      <c r="R195" s="45">
        <f t="shared" si="45"/>
        <v>35055</v>
      </c>
      <c r="S195" s="46">
        <f t="shared" si="46"/>
        <v>34629.836002378477</v>
      </c>
    </row>
    <row r="196" spans="1:19" x14ac:dyDescent="0.25">
      <c r="A196" s="77">
        <v>34901</v>
      </c>
      <c r="B196" s="71">
        <v>1239</v>
      </c>
      <c r="D196">
        <v>0.01</v>
      </c>
      <c r="F196" s="67">
        <v>0.56458333333333333</v>
      </c>
      <c r="H196" s="67">
        <v>0.56666666666666665</v>
      </c>
      <c r="I196" s="44" t="str">
        <f t="shared" si="36"/>
        <v/>
      </c>
      <c r="J196" s="45">
        <f t="shared" si="37"/>
        <v>14.00000000000011</v>
      </c>
      <c r="K196" s="45">
        <f t="shared" si="38"/>
        <v>2.9999999999999893</v>
      </c>
      <c r="L196" s="45">
        <f t="shared" si="39"/>
        <v>1</v>
      </c>
      <c r="M196" s="54">
        <f t="shared" ca="1" si="40"/>
        <v>1239</v>
      </c>
      <c r="N196" s="45" t="str">
        <f t="shared" si="41"/>
        <v/>
      </c>
      <c r="O196" s="45">
        <f t="shared" si="42"/>
        <v>700.07000000000551</v>
      </c>
      <c r="P196" s="46">
        <f t="shared" si="43"/>
        <v>151.98951831697525</v>
      </c>
      <c r="Q196" s="45">
        <f t="shared" si="44"/>
        <v>2.9999999999999895E-2</v>
      </c>
      <c r="R196" s="45">
        <f t="shared" si="45"/>
        <v>700.10000000000548</v>
      </c>
      <c r="S196" s="46">
        <f t="shared" si="46"/>
        <v>152.01951831697525</v>
      </c>
    </row>
    <row r="197" spans="1:19" x14ac:dyDescent="0.25">
      <c r="D197">
        <v>100</v>
      </c>
      <c r="F197" s="67">
        <v>0.57361111111111118</v>
      </c>
      <c r="H197" s="67">
        <v>0.57638888888888895</v>
      </c>
      <c r="I197" s="44" t="str">
        <f t="shared" si="36"/>
        <v/>
      </c>
      <c r="J197" s="45">
        <f t="shared" si="37"/>
        <v>90</v>
      </c>
      <c r="K197" s="45">
        <f t="shared" si="38"/>
        <v>3.9999999999999858</v>
      </c>
      <c r="L197" s="45">
        <f t="shared" si="39"/>
        <v>2</v>
      </c>
      <c r="M197" s="54">
        <f t="shared" ca="1" si="40"/>
        <v>1239</v>
      </c>
      <c r="N197" s="45" t="str">
        <f t="shared" si="41"/>
        <v/>
      </c>
      <c r="O197" s="45">
        <f t="shared" si="42"/>
        <v>13050</v>
      </c>
      <c r="P197" s="46">
        <f t="shared" si="43"/>
        <v>12619.694659918179</v>
      </c>
      <c r="Q197" s="45">
        <f t="shared" si="44"/>
        <v>399.99999999999858</v>
      </c>
      <c r="R197" s="45">
        <f t="shared" si="45"/>
        <v>13449.999999999998</v>
      </c>
      <c r="S197" s="46">
        <f t="shared" si="46"/>
        <v>13019.694659918177</v>
      </c>
    </row>
    <row r="198" spans="1:19" x14ac:dyDescent="0.25">
      <c r="D198">
        <v>190</v>
      </c>
      <c r="F198" s="67">
        <v>0.57847222222222217</v>
      </c>
      <c r="G198" s="71">
        <v>1520</v>
      </c>
      <c r="H198" s="67">
        <f>VALUE(CONCATENATE(LEFT(G198,LEN(G198)-2),":",RIGHT(G198,2)))</f>
        <v>0.63888888888888895</v>
      </c>
      <c r="I198" s="44">
        <f t="shared" si="36"/>
        <v>0.64236111111111116</v>
      </c>
      <c r="J198" s="45" t="str">
        <f t="shared" si="37"/>
        <v/>
      </c>
      <c r="K198" s="45">
        <f t="shared" si="38"/>
        <v>87.000000000000171</v>
      </c>
      <c r="L198" s="45">
        <f t="shared" si="39"/>
        <v>3</v>
      </c>
      <c r="M198" s="54">
        <f t="shared" ca="1" si="40"/>
        <v>1239</v>
      </c>
      <c r="N198" s="45">
        <f t="shared" ca="1" si="41"/>
        <v>166.00000000000006</v>
      </c>
      <c r="O198" s="45">
        <f t="shared" si="42"/>
        <v>475</v>
      </c>
      <c r="P198" s="46">
        <f t="shared" si="43"/>
        <v>49.836002378478838</v>
      </c>
      <c r="Q198" s="45">
        <f t="shared" si="44"/>
        <v>16530.000000000033</v>
      </c>
      <c r="R198" s="45">
        <f t="shared" si="45"/>
        <v>17005.000000000033</v>
      </c>
      <c r="S198" s="46">
        <f t="shared" si="46"/>
        <v>16579.83600237851</v>
      </c>
    </row>
    <row r="199" spans="1:19" x14ac:dyDescent="0.25">
      <c r="A199" s="77">
        <v>34904</v>
      </c>
      <c r="B199" s="71">
        <v>1315</v>
      </c>
      <c r="D199">
        <v>0.01</v>
      </c>
      <c r="F199" s="67">
        <v>0.58611111111111114</v>
      </c>
      <c r="G199" s="71">
        <v>1415</v>
      </c>
      <c r="H199" s="67">
        <f t="shared" ref="H199:H204" si="47">VALUE(CONCATENATE(LEFT(G199,LEN(G199)-2),":",RIGHT(G199,2)))</f>
        <v>0.59375</v>
      </c>
      <c r="I199" s="44" t="str">
        <f t="shared" si="36"/>
        <v/>
      </c>
      <c r="J199" s="45">
        <f t="shared" si="37"/>
        <v>102.99999999999996</v>
      </c>
      <c r="K199" s="45">
        <f t="shared" si="38"/>
        <v>10.999999999999961</v>
      </c>
      <c r="L199" s="45">
        <f t="shared" si="39"/>
        <v>1</v>
      </c>
      <c r="M199" s="54">
        <f t="shared" ca="1" si="40"/>
        <v>1315</v>
      </c>
      <c r="N199" s="45" t="str">
        <f t="shared" si="41"/>
        <v/>
      </c>
      <c r="O199" s="45">
        <f t="shared" si="42"/>
        <v>3.089999999999999</v>
      </c>
      <c r="P199" s="46">
        <f t="shared" si="43"/>
        <v>2.5600271734963855</v>
      </c>
      <c r="Q199" s="45">
        <f t="shared" si="44"/>
        <v>0.10999999999999961</v>
      </c>
      <c r="R199" s="45">
        <f t="shared" si="45"/>
        <v>3.1999999999999984</v>
      </c>
      <c r="S199" s="46">
        <f t="shared" si="46"/>
        <v>2.670027173496385</v>
      </c>
    </row>
    <row r="200" spans="1:19" x14ac:dyDescent="0.25">
      <c r="D200">
        <v>0.05</v>
      </c>
      <c r="F200" s="67">
        <v>0.59583333333333333</v>
      </c>
      <c r="G200" s="71">
        <v>1558</v>
      </c>
      <c r="H200" s="67">
        <f t="shared" si="47"/>
        <v>0.66527777777777775</v>
      </c>
      <c r="I200" s="44">
        <f t="shared" si="36"/>
        <v>0.66874999999999996</v>
      </c>
      <c r="J200" s="45" t="str">
        <f t="shared" si="37"/>
        <v/>
      </c>
      <c r="K200" s="45">
        <f t="shared" si="38"/>
        <v>99.999999999999972</v>
      </c>
      <c r="L200" s="45">
        <f t="shared" si="39"/>
        <v>2</v>
      </c>
      <c r="M200" s="54">
        <f t="shared" ca="1" si="40"/>
        <v>1315</v>
      </c>
      <c r="N200" s="45">
        <f t="shared" ca="1" si="41"/>
        <v>167.99999999999989</v>
      </c>
      <c r="O200" s="45">
        <f t="shared" si="42"/>
        <v>0.125</v>
      </c>
      <c r="P200" s="46">
        <f t="shared" si="43"/>
        <v>2.3105394341225508E-2</v>
      </c>
      <c r="Q200" s="45">
        <f t="shared" si="44"/>
        <v>4.9999999999999991</v>
      </c>
      <c r="R200" s="45">
        <f t="shared" si="45"/>
        <v>5.1249999999999991</v>
      </c>
      <c r="S200" s="46">
        <f t="shared" si="46"/>
        <v>5.0231053943412247</v>
      </c>
    </row>
    <row r="201" spans="1:19" x14ac:dyDescent="0.25">
      <c r="A201" s="77">
        <v>34905</v>
      </c>
      <c r="B201" s="71">
        <v>1052</v>
      </c>
      <c r="D201">
        <v>0.01</v>
      </c>
      <c r="F201" s="67">
        <v>0.47638888888888892</v>
      </c>
      <c r="G201" s="71">
        <v>1128</v>
      </c>
      <c r="H201" s="67">
        <f t="shared" si="47"/>
        <v>0.4777777777777778</v>
      </c>
      <c r="I201" s="44" t="str">
        <f t="shared" si="36"/>
        <v/>
      </c>
      <c r="J201" s="45">
        <f t="shared" si="37"/>
        <v>23.999999999999993</v>
      </c>
      <c r="K201" s="45">
        <f t="shared" si="38"/>
        <v>1.9999999999999929</v>
      </c>
      <c r="L201" s="45">
        <f t="shared" si="39"/>
        <v>1</v>
      </c>
      <c r="M201" s="54">
        <f t="shared" ca="1" si="40"/>
        <v>1052</v>
      </c>
      <c r="N201" s="45" t="str">
        <f t="shared" si="41"/>
        <v/>
      </c>
      <c r="O201" s="45">
        <f t="shared" si="42"/>
        <v>0.71999999999999986</v>
      </c>
      <c r="P201" s="46">
        <f t="shared" si="43"/>
        <v>0.59651118605741038</v>
      </c>
      <c r="Q201" s="45">
        <f t="shared" si="44"/>
        <v>1.9999999999999931E-2</v>
      </c>
      <c r="R201" s="45">
        <f t="shared" si="45"/>
        <v>0.73999999999999977</v>
      </c>
      <c r="S201" s="46">
        <f t="shared" si="46"/>
        <v>0.61651118605741029</v>
      </c>
    </row>
    <row r="202" spans="1:19" x14ac:dyDescent="0.25">
      <c r="D202">
        <v>0.05</v>
      </c>
      <c r="F202" s="67">
        <v>0.48055555555555557</v>
      </c>
      <c r="G202" s="71">
        <v>1152</v>
      </c>
      <c r="H202" s="67">
        <f t="shared" si="47"/>
        <v>0.49444444444444446</v>
      </c>
      <c r="I202" s="44">
        <f t="shared" si="36"/>
        <v>0.49791666666666667</v>
      </c>
      <c r="J202" s="45" t="str">
        <f t="shared" si="37"/>
        <v/>
      </c>
      <c r="K202" s="45">
        <f t="shared" si="38"/>
        <v>20.000000000000007</v>
      </c>
      <c r="L202" s="45">
        <f t="shared" si="39"/>
        <v>2</v>
      </c>
      <c r="M202" s="54">
        <f t="shared" ca="1" si="40"/>
        <v>1052</v>
      </c>
      <c r="N202" s="45">
        <f t="shared" ca="1" si="41"/>
        <v>65.000000000000014</v>
      </c>
      <c r="O202" s="45">
        <f t="shared" si="42"/>
        <v>0.125</v>
      </c>
      <c r="P202" s="46">
        <f t="shared" si="43"/>
        <v>2.3105394341225508E-2</v>
      </c>
      <c r="Q202" s="45">
        <f t="shared" si="44"/>
        <v>1.0000000000000004</v>
      </c>
      <c r="R202" s="45">
        <f t="shared" si="45"/>
        <v>1.1250000000000004</v>
      </c>
      <c r="S202" s="46">
        <f t="shared" si="46"/>
        <v>1.023105394341226</v>
      </c>
    </row>
    <row r="203" spans="1:19" x14ac:dyDescent="0.25">
      <c r="A203" s="77">
        <v>34906</v>
      </c>
      <c r="B203" s="71">
        <v>1051</v>
      </c>
      <c r="D203">
        <v>0.01</v>
      </c>
      <c r="F203" s="67">
        <v>0.47430555555555554</v>
      </c>
      <c r="G203" s="71">
        <v>1125</v>
      </c>
      <c r="H203" s="67">
        <f t="shared" si="47"/>
        <v>0.47569444444444442</v>
      </c>
      <c r="I203" s="44" t="str">
        <f t="shared" si="36"/>
        <v/>
      </c>
      <c r="J203" s="45">
        <f t="shared" si="37"/>
        <v>49.999999999999986</v>
      </c>
      <c r="K203" s="45">
        <f t="shared" si="38"/>
        <v>1.9999999999999929</v>
      </c>
      <c r="L203" s="45">
        <f t="shared" si="39"/>
        <v>1</v>
      </c>
      <c r="M203" s="54">
        <f t="shared" ca="1" si="40"/>
        <v>1051</v>
      </c>
      <c r="N203" s="45" t="str">
        <f t="shared" si="41"/>
        <v/>
      </c>
      <c r="O203" s="45">
        <f t="shared" si="42"/>
        <v>12.749999999999996</v>
      </c>
      <c r="P203" s="46">
        <f t="shared" si="43"/>
        <v>6.2629012403622664</v>
      </c>
      <c r="Q203" s="45">
        <f t="shared" si="44"/>
        <v>1.9999999999999931E-2</v>
      </c>
      <c r="R203" s="45">
        <f t="shared" si="45"/>
        <v>12.769999999999996</v>
      </c>
      <c r="S203" s="46">
        <f t="shared" si="46"/>
        <v>6.2829012403622659</v>
      </c>
    </row>
    <row r="204" spans="1:19" x14ac:dyDescent="0.25">
      <c r="D204">
        <v>0.5</v>
      </c>
      <c r="F204" s="67">
        <v>0.47847222222222219</v>
      </c>
      <c r="G204" s="71">
        <v>1215</v>
      </c>
      <c r="H204" s="67">
        <f t="shared" si="47"/>
        <v>0.51041666666666663</v>
      </c>
      <c r="I204" s="44">
        <f t="shared" si="36"/>
        <v>0.51388888888888884</v>
      </c>
      <c r="J204" s="45" t="str">
        <f t="shared" si="37"/>
        <v/>
      </c>
      <c r="K204" s="45">
        <f t="shared" si="38"/>
        <v>46</v>
      </c>
      <c r="L204" s="45">
        <f t="shared" si="39"/>
        <v>2</v>
      </c>
      <c r="M204" s="54">
        <f t="shared" ca="1" si="40"/>
        <v>1051</v>
      </c>
      <c r="N204" s="45">
        <f t="shared" ca="1" si="41"/>
        <v>88.999999999999929</v>
      </c>
      <c r="O204" s="45">
        <f t="shared" si="42"/>
        <v>1.25</v>
      </c>
      <c r="P204" s="46">
        <f t="shared" si="43"/>
        <v>0.19051423432971509</v>
      </c>
      <c r="Q204" s="45">
        <f t="shared" si="44"/>
        <v>23</v>
      </c>
      <c r="R204" s="45">
        <f t="shared" si="45"/>
        <v>24.25</v>
      </c>
      <c r="S204" s="46">
        <f t="shared" si="46"/>
        <v>23.190514234329715</v>
      </c>
    </row>
    <row r="205" spans="1:19" x14ac:dyDescent="0.25">
      <c r="A205" s="77">
        <v>34906</v>
      </c>
      <c r="B205" s="71">
        <v>1341</v>
      </c>
      <c r="D205">
        <v>0.01</v>
      </c>
      <c r="F205" s="67">
        <v>0.59236111111111112</v>
      </c>
      <c r="H205" s="67">
        <v>0.59444444444444444</v>
      </c>
      <c r="I205" s="44" t="str">
        <f t="shared" si="36"/>
        <v/>
      </c>
      <c r="J205" s="45">
        <f t="shared" si="37"/>
        <v>13.99999999999995</v>
      </c>
      <c r="K205" s="45">
        <f t="shared" si="38"/>
        <v>2.9999999999999893</v>
      </c>
      <c r="L205" s="45">
        <f t="shared" si="39"/>
        <v>1</v>
      </c>
      <c r="M205" s="54">
        <f t="shared" ca="1" si="40"/>
        <v>1341</v>
      </c>
      <c r="N205" s="45" t="str">
        <f t="shared" si="41"/>
        <v/>
      </c>
      <c r="O205" s="45">
        <f t="shared" si="42"/>
        <v>70.069999999999752</v>
      </c>
      <c r="P205" s="46">
        <f t="shared" si="43"/>
        <v>20.247101545384222</v>
      </c>
      <c r="Q205" s="45">
        <f t="shared" si="44"/>
        <v>2.9999999999999895E-2</v>
      </c>
      <c r="R205" s="45">
        <f t="shared" si="45"/>
        <v>70.099999999999753</v>
      </c>
      <c r="S205" s="46">
        <f t="shared" si="46"/>
        <v>20.277101545384223</v>
      </c>
    </row>
    <row r="206" spans="1:19" x14ac:dyDescent="0.25">
      <c r="D206">
        <v>10</v>
      </c>
      <c r="F206" s="67">
        <v>0.6020833333333333</v>
      </c>
      <c r="H206" s="67">
        <v>0.60416666666666663</v>
      </c>
      <c r="I206" s="44" t="str">
        <f t="shared" si="36"/>
        <v/>
      </c>
      <c r="J206" s="45">
        <f t="shared" si="37"/>
        <v>54.000000000000128</v>
      </c>
      <c r="K206" s="45">
        <f t="shared" si="38"/>
        <v>2.9999999999999893</v>
      </c>
      <c r="L206" s="45">
        <f t="shared" si="39"/>
        <v>2</v>
      </c>
      <c r="M206" s="54">
        <f t="shared" ca="1" si="40"/>
        <v>1341</v>
      </c>
      <c r="N206" s="45" t="str">
        <f t="shared" si="41"/>
        <v/>
      </c>
      <c r="O206" s="45">
        <f t="shared" si="42"/>
        <v>2970.0000000000068</v>
      </c>
      <c r="P206" s="46">
        <f t="shared" si="43"/>
        <v>2110.6712645485636</v>
      </c>
      <c r="Q206" s="45">
        <f t="shared" si="44"/>
        <v>29.999999999999893</v>
      </c>
      <c r="R206" s="45">
        <f t="shared" si="45"/>
        <v>3000.0000000000068</v>
      </c>
      <c r="S206" s="46">
        <f t="shared" si="46"/>
        <v>2140.6712645485636</v>
      </c>
    </row>
    <row r="207" spans="1:19" x14ac:dyDescent="0.25">
      <c r="D207">
        <v>100</v>
      </c>
      <c r="F207" s="67">
        <v>0.60833333333333328</v>
      </c>
      <c r="H207" s="67">
        <v>0.64166666666666672</v>
      </c>
      <c r="I207" s="44">
        <f t="shared" si="36"/>
        <v>0.64513888888888893</v>
      </c>
      <c r="J207" s="45" t="str">
        <f t="shared" si="37"/>
        <v/>
      </c>
      <c r="K207" s="45">
        <f t="shared" si="38"/>
        <v>48.000000000000149</v>
      </c>
      <c r="L207" s="45">
        <f t="shared" si="39"/>
        <v>3</v>
      </c>
      <c r="M207" s="54">
        <f t="shared" ca="1" si="40"/>
        <v>1341</v>
      </c>
      <c r="N207" s="45">
        <f t="shared" ca="1" si="41"/>
        <v>108.0000000000001</v>
      </c>
      <c r="O207" s="45">
        <f t="shared" si="42"/>
        <v>250</v>
      </c>
      <c r="P207" s="46">
        <f t="shared" si="43"/>
        <v>27.143420404993254</v>
      </c>
      <c r="Q207" s="45">
        <f t="shared" si="44"/>
        <v>4800.0000000000146</v>
      </c>
      <c r="R207" s="45">
        <f t="shared" si="45"/>
        <v>5050.0000000000146</v>
      </c>
      <c r="S207" s="46">
        <f t="shared" si="46"/>
        <v>4827.1434204050074</v>
      </c>
    </row>
    <row r="208" spans="1:19" x14ac:dyDescent="0.25">
      <c r="A208" s="77">
        <v>34907</v>
      </c>
      <c r="B208" s="71">
        <v>1032</v>
      </c>
      <c r="D208">
        <v>0.01</v>
      </c>
      <c r="F208" s="67">
        <v>0.47430555555555554</v>
      </c>
      <c r="H208" s="67">
        <v>0.47638888888888892</v>
      </c>
      <c r="I208" s="44" t="str">
        <f t="shared" si="36"/>
        <v/>
      </c>
      <c r="J208" s="45">
        <f t="shared" si="37"/>
        <v>69</v>
      </c>
      <c r="K208" s="45">
        <f t="shared" si="38"/>
        <v>3.0000000000000693</v>
      </c>
      <c r="L208" s="45">
        <f t="shared" si="39"/>
        <v>1</v>
      </c>
      <c r="M208" s="54">
        <f t="shared" ca="1" si="40"/>
        <v>1032</v>
      </c>
      <c r="N208" s="45" t="str">
        <f t="shared" si="41"/>
        <v/>
      </c>
      <c r="O208" s="45">
        <f t="shared" si="42"/>
        <v>2.0700000000000003</v>
      </c>
      <c r="P208" s="46">
        <f t="shared" si="43"/>
        <v>1.7149696599150552</v>
      </c>
      <c r="Q208" s="45">
        <f t="shared" si="44"/>
        <v>3.0000000000000693E-2</v>
      </c>
      <c r="R208" s="45">
        <f t="shared" si="45"/>
        <v>2.100000000000001</v>
      </c>
      <c r="S208" s="46">
        <f t="shared" si="46"/>
        <v>1.7449696599150559</v>
      </c>
    </row>
    <row r="209" spans="1:19" x14ac:dyDescent="0.25">
      <c r="D209">
        <v>0.05</v>
      </c>
      <c r="F209" s="67">
        <v>0.48055555555555557</v>
      </c>
      <c r="H209" s="67">
        <v>0.52430555555555558</v>
      </c>
      <c r="I209" s="44" t="str">
        <f t="shared" si="36"/>
        <v/>
      </c>
      <c r="J209" s="45">
        <f t="shared" si="37"/>
        <v>10.999999999999961</v>
      </c>
      <c r="K209" s="45">
        <f t="shared" si="38"/>
        <v>63.000000000000014</v>
      </c>
      <c r="L209" s="45">
        <f t="shared" si="39"/>
        <v>2</v>
      </c>
      <c r="M209" s="54">
        <f t="shared" ca="1" si="40"/>
        <v>1032</v>
      </c>
      <c r="N209" s="45" t="str">
        <f t="shared" si="41"/>
        <v/>
      </c>
      <c r="O209" s="45">
        <f t="shared" si="42"/>
        <v>550.27499999999804</v>
      </c>
      <c r="P209" s="46">
        <f t="shared" si="43"/>
        <v>144.6476780001183</v>
      </c>
      <c r="Q209" s="45">
        <f t="shared" si="44"/>
        <v>3.1500000000000008</v>
      </c>
      <c r="R209" s="45">
        <f t="shared" si="45"/>
        <v>553.42499999999802</v>
      </c>
      <c r="S209" s="46">
        <f t="shared" si="46"/>
        <v>147.79767800011831</v>
      </c>
    </row>
    <row r="210" spans="1:19" x14ac:dyDescent="0.25">
      <c r="D210">
        <v>100</v>
      </c>
      <c r="F210" s="67">
        <v>0.53055555555555556</v>
      </c>
      <c r="H210" s="67">
        <v>0.53194444444444444</v>
      </c>
      <c r="I210" s="44" t="str">
        <f t="shared" si="36"/>
        <v/>
      </c>
      <c r="J210" s="45">
        <f t="shared" si="37"/>
        <v>68.999999999999915</v>
      </c>
      <c r="K210" s="45">
        <f t="shared" si="38"/>
        <v>1.9999999999999929</v>
      </c>
      <c r="L210" s="45">
        <f t="shared" si="39"/>
        <v>3</v>
      </c>
      <c r="M210" s="54">
        <f t="shared" ca="1" si="40"/>
        <v>1032</v>
      </c>
      <c r="N210" s="45" t="str">
        <f t="shared" si="41"/>
        <v/>
      </c>
      <c r="O210" s="45">
        <f t="shared" si="42"/>
        <v>10004.999999999987</v>
      </c>
      <c r="P210" s="46">
        <f t="shared" si="43"/>
        <v>9675.0992392705921</v>
      </c>
      <c r="Q210" s="45">
        <f t="shared" si="44"/>
        <v>199.99999999999929</v>
      </c>
      <c r="R210" s="45">
        <f t="shared" si="45"/>
        <v>10204.999999999987</v>
      </c>
      <c r="S210" s="46">
        <f t="shared" si="46"/>
        <v>9875.0992392705921</v>
      </c>
    </row>
    <row r="211" spans="1:19" x14ac:dyDescent="0.25">
      <c r="D211">
        <v>190</v>
      </c>
      <c r="F211" s="67">
        <v>0.53472222222222221</v>
      </c>
      <c r="H211" s="67">
        <v>0.57986111111111105</v>
      </c>
      <c r="I211" s="44" t="str">
        <f t="shared" si="36"/>
        <v/>
      </c>
      <c r="J211" s="45">
        <f t="shared" si="37"/>
        <v>6.0000000000001386</v>
      </c>
      <c r="K211" s="45">
        <f t="shared" si="38"/>
        <v>64.999999999999929</v>
      </c>
      <c r="L211" s="45">
        <f t="shared" si="39"/>
        <v>4</v>
      </c>
      <c r="M211" s="54">
        <f t="shared" ca="1" si="40"/>
        <v>1032</v>
      </c>
      <c r="N211" s="45" t="str">
        <f t="shared" si="41"/>
        <v/>
      </c>
      <c r="O211" s="45">
        <f t="shared" si="42"/>
        <v>870.00000000002012</v>
      </c>
      <c r="P211" s="46">
        <f t="shared" si="43"/>
        <v>841.3129773278979</v>
      </c>
      <c r="Q211" s="45">
        <f t="shared" si="44"/>
        <v>12349.999999999987</v>
      </c>
      <c r="R211" s="45">
        <f t="shared" si="45"/>
        <v>13220.000000000007</v>
      </c>
      <c r="S211" s="46">
        <f t="shared" si="46"/>
        <v>13191.312977327885</v>
      </c>
    </row>
    <row r="212" spans="1:19" x14ac:dyDescent="0.25">
      <c r="D212">
        <v>100</v>
      </c>
      <c r="F212" s="67">
        <v>0.58194444444444449</v>
      </c>
      <c r="H212" s="67">
        <v>0.58402777777777781</v>
      </c>
      <c r="I212" s="44" t="str">
        <f t="shared" si="36"/>
        <v/>
      </c>
      <c r="J212" s="45">
        <f t="shared" si="37"/>
        <v>8.999999999999968</v>
      </c>
      <c r="K212" s="45">
        <f t="shared" si="38"/>
        <v>2.9999999999999893</v>
      </c>
      <c r="L212" s="45">
        <f t="shared" si="39"/>
        <v>5</v>
      </c>
      <c r="M212" s="54">
        <f t="shared" ca="1" si="40"/>
        <v>1032</v>
      </c>
      <c r="N212" s="45" t="str">
        <f t="shared" si="41"/>
        <v/>
      </c>
      <c r="O212" s="45">
        <f t="shared" si="42"/>
        <v>1304.9999999999955</v>
      </c>
      <c r="P212" s="46">
        <f t="shared" si="43"/>
        <v>1261.9694659918134</v>
      </c>
      <c r="Q212" s="45">
        <f t="shared" si="44"/>
        <v>299.99999999999892</v>
      </c>
      <c r="R212" s="45">
        <f t="shared" si="45"/>
        <v>1604.9999999999943</v>
      </c>
      <c r="S212" s="46">
        <f t="shared" si="46"/>
        <v>1561.9694659918123</v>
      </c>
    </row>
    <row r="213" spans="1:19" x14ac:dyDescent="0.25">
      <c r="D213">
        <v>190</v>
      </c>
      <c r="F213" s="67">
        <v>0.58611111111111114</v>
      </c>
      <c r="H213" s="67">
        <v>0.59027777777777779</v>
      </c>
      <c r="I213" s="44">
        <f t="shared" si="36"/>
        <v>0.59375</v>
      </c>
      <c r="J213" s="45" t="str">
        <f t="shared" si="37"/>
        <v/>
      </c>
      <c r="K213" s="45">
        <f t="shared" si="38"/>
        <v>5.9999999999999787</v>
      </c>
      <c r="L213" s="45">
        <f t="shared" si="39"/>
        <v>6</v>
      </c>
      <c r="M213" s="54">
        <f t="shared" ca="1" si="40"/>
        <v>1032</v>
      </c>
      <c r="N213" s="45">
        <f t="shared" ca="1" si="41"/>
        <v>223</v>
      </c>
      <c r="O213" s="45">
        <f t="shared" si="42"/>
        <v>475</v>
      </c>
      <c r="P213" s="46">
        <f t="shared" si="43"/>
        <v>49.836002378478838</v>
      </c>
      <c r="Q213" s="45">
        <f t="shared" si="44"/>
        <v>1139.9999999999959</v>
      </c>
      <c r="R213" s="45">
        <f t="shared" si="45"/>
        <v>1614.9999999999959</v>
      </c>
      <c r="S213" s="46">
        <f t="shared" si="46"/>
        <v>1189.8360023784749</v>
      </c>
    </row>
    <row r="214" spans="1:19" x14ac:dyDescent="0.25">
      <c r="A214" s="77">
        <v>34908</v>
      </c>
      <c r="B214" s="71">
        <v>1009</v>
      </c>
      <c r="D214">
        <v>0.01</v>
      </c>
      <c r="F214" s="67">
        <v>0.45555555555555555</v>
      </c>
      <c r="H214" s="67">
        <v>0.45694444444444443</v>
      </c>
      <c r="I214" s="44" t="str">
        <f t="shared" si="36"/>
        <v/>
      </c>
      <c r="J214" s="45">
        <f t="shared" si="37"/>
        <v>36.000000000000028</v>
      </c>
      <c r="K214" s="45">
        <f t="shared" si="38"/>
        <v>1.9999999999999929</v>
      </c>
      <c r="L214" s="45">
        <f t="shared" si="39"/>
        <v>1</v>
      </c>
      <c r="M214" s="54">
        <f t="shared" ca="1" si="40"/>
        <v>1009</v>
      </c>
      <c r="N214" s="45" t="str">
        <f t="shared" si="41"/>
        <v/>
      </c>
      <c r="O214" s="45">
        <f t="shared" si="42"/>
        <v>1.080000000000001</v>
      </c>
      <c r="P214" s="46">
        <f t="shared" si="43"/>
        <v>0.89476677908611635</v>
      </c>
      <c r="Q214" s="45">
        <f t="shared" si="44"/>
        <v>1.9999999999999931E-2</v>
      </c>
      <c r="R214" s="45">
        <f t="shared" si="45"/>
        <v>1.100000000000001</v>
      </c>
      <c r="S214" s="46">
        <f t="shared" si="46"/>
        <v>0.91476677908611626</v>
      </c>
    </row>
    <row r="215" spans="1:19" x14ac:dyDescent="0.25">
      <c r="D215">
        <v>0.05</v>
      </c>
      <c r="F215" s="67">
        <v>0.4597222222222222</v>
      </c>
      <c r="H215" s="67">
        <v>0.48194444444444445</v>
      </c>
      <c r="I215" s="44">
        <f t="shared" si="36"/>
        <v>0.48541666666666666</v>
      </c>
      <c r="J215" s="45" t="str">
        <f t="shared" si="37"/>
        <v/>
      </c>
      <c r="K215" s="45">
        <f t="shared" si="38"/>
        <v>32.000000000000043</v>
      </c>
      <c r="L215" s="45">
        <f t="shared" si="39"/>
        <v>2</v>
      </c>
      <c r="M215" s="54">
        <f t="shared" ca="1" si="40"/>
        <v>1009</v>
      </c>
      <c r="N215" s="45">
        <f t="shared" ca="1" si="41"/>
        <v>90</v>
      </c>
      <c r="O215" s="45">
        <f t="shared" si="42"/>
        <v>0.125</v>
      </c>
      <c r="P215" s="46">
        <f t="shared" si="43"/>
        <v>2.3105394341225508E-2</v>
      </c>
      <c r="Q215" s="45">
        <f t="shared" si="44"/>
        <v>1.6000000000000023</v>
      </c>
      <c r="R215" s="45">
        <f t="shared" si="45"/>
        <v>1.7250000000000023</v>
      </c>
      <c r="S215" s="46">
        <f t="shared" si="46"/>
        <v>1.6231053943412279</v>
      </c>
    </row>
    <row r="216" spans="1:19" x14ac:dyDescent="0.25">
      <c r="A216" s="77">
        <v>34909</v>
      </c>
      <c r="B216" s="71">
        <v>856</v>
      </c>
      <c r="D216">
        <v>0.01</v>
      </c>
      <c r="F216" s="67">
        <v>0.42777777777777781</v>
      </c>
      <c r="H216" s="67">
        <v>0.43194444444444446</v>
      </c>
      <c r="I216" s="44" t="str">
        <f t="shared" si="36"/>
        <v/>
      </c>
      <c r="J216" s="45">
        <f t="shared" si="37"/>
        <v>11.999999999999957</v>
      </c>
      <c r="K216" s="45">
        <f t="shared" si="38"/>
        <v>5.9999999999999787</v>
      </c>
      <c r="L216" s="45">
        <f t="shared" si="39"/>
        <v>1</v>
      </c>
      <c r="M216" s="54">
        <f t="shared" ca="1" si="40"/>
        <v>856</v>
      </c>
      <c r="N216" s="45" t="str">
        <f t="shared" si="41"/>
        <v/>
      </c>
      <c r="O216" s="45">
        <f t="shared" si="42"/>
        <v>0.14999999999999947</v>
      </c>
      <c r="P216" s="46">
        <f t="shared" si="43"/>
        <v>0.14799037303445928</v>
      </c>
      <c r="Q216" s="45">
        <f t="shared" si="44"/>
        <v>5.999999999999979E-2</v>
      </c>
      <c r="R216" s="45">
        <f t="shared" si="45"/>
        <v>0.20999999999999924</v>
      </c>
      <c r="S216" s="46">
        <f t="shared" si="46"/>
        <v>0.20799037303445905</v>
      </c>
    </row>
    <row r="217" spans="1:19" x14ac:dyDescent="0.25">
      <c r="D217">
        <v>1.4999999999999999E-2</v>
      </c>
      <c r="F217" s="67">
        <v>0.43611111111111112</v>
      </c>
      <c r="H217" s="67">
        <v>0.44027777777777777</v>
      </c>
      <c r="I217" s="44" t="str">
        <f t="shared" si="36"/>
        <v/>
      </c>
      <c r="J217" s="45">
        <f t="shared" si="37"/>
        <v>9.9999999999999645</v>
      </c>
      <c r="K217" s="45">
        <f t="shared" si="38"/>
        <v>5.9999999999999787</v>
      </c>
      <c r="L217" s="45">
        <f t="shared" si="39"/>
        <v>2</v>
      </c>
      <c r="M217" s="54">
        <f t="shared" ca="1" si="40"/>
        <v>856</v>
      </c>
      <c r="N217" s="45" t="str">
        <f t="shared" si="41"/>
        <v/>
      </c>
      <c r="O217" s="45">
        <f t="shared" si="42"/>
        <v>0.10499999999999962</v>
      </c>
      <c r="P217" s="46">
        <f t="shared" si="43"/>
        <v>9.8232819568026486E-2</v>
      </c>
      <c r="Q217" s="45">
        <f t="shared" si="44"/>
        <v>8.9999999999999677E-2</v>
      </c>
      <c r="R217" s="45">
        <f t="shared" si="45"/>
        <v>0.19499999999999929</v>
      </c>
      <c r="S217" s="46">
        <f t="shared" si="46"/>
        <v>0.18823281956802618</v>
      </c>
    </row>
    <row r="218" spans="1:19" x14ac:dyDescent="0.25">
      <c r="D218">
        <v>6.0000000000000001E-3</v>
      </c>
      <c r="F218" s="67">
        <v>0.44375000000000003</v>
      </c>
      <c r="H218" s="67">
        <v>0.44722222222222219</v>
      </c>
      <c r="I218" s="44" t="str">
        <f t="shared" si="36"/>
        <v/>
      </c>
      <c r="J218" s="45">
        <f t="shared" si="37"/>
        <v>64.000000000000085</v>
      </c>
      <c r="K218" s="45">
        <f t="shared" si="38"/>
        <v>4.9999999999999023</v>
      </c>
      <c r="L218" s="45">
        <f t="shared" si="39"/>
        <v>3</v>
      </c>
      <c r="M218" s="54">
        <f t="shared" ca="1" si="40"/>
        <v>856</v>
      </c>
      <c r="N218" s="45" t="str">
        <f t="shared" si="41"/>
        <v/>
      </c>
      <c r="O218" s="45">
        <f t="shared" si="42"/>
        <v>0.70400000000000085</v>
      </c>
      <c r="P218" s="46">
        <f t="shared" si="43"/>
        <v>0.652578384220871</v>
      </c>
      <c r="Q218" s="45">
        <f t="shared" si="44"/>
        <v>2.9999999999999416E-2</v>
      </c>
      <c r="R218" s="45">
        <f t="shared" si="45"/>
        <v>0.73400000000000021</v>
      </c>
      <c r="S218" s="46">
        <f t="shared" si="46"/>
        <v>0.68257838422087036</v>
      </c>
    </row>
    <row r="219" spans="1:19" x14ac:dyDescent="0.25">
      <c r="D219">
        <v>1.6E-2</v>
      </c>
      <c r="F219" s="67">
        <v>0.48749999999999999</v>
      </c>
      <c r="H219" s="67">
        <v>0.4916666666666667</v>
      </c>
      <c r="I219" s="44" t="str">
        <f t="shared" si="36"/>
        <v/>
      </c>
      <c r="J219" s="45">
        <f t="shared" si="37"/>
        <v>8.9999999999998881</v>
      </c>
      <c r="K219" s="45">
        <f t="shared" si="38"/>
        <v>6.0000000000000586</v>
      </c>
      <c r="L219" s="45">
        <f t="shared" si="39"/>
        <v>4</v>
      </c>
      <c r="M219" s="54">
        <f t="shared" ca="1" si="40"/>
        <v>856</v>
      </c>
      <c r="N219" s="45" t="str">
        <f t="shared" si="41"/>
        <v/>
      </c>
      <c r="O219" s="45">
        <f t="shared" si="42"/>
        <v>0.1124999999999986</v>
      </c>
      <c r="P219" s="46">
        <f t="shared" si="43"/>
        <v>0.10950512516612788</v>
      </c>
      <c r="Q219" s="45">
        <f t="shared" si="44"/>
        <v>9.6000000000000946E-2</v>
      </c>
      <c r="R219" s="45">
        <f t="shared" si="45"/>
        <v>0.20849999999999955</v>
      </c>
      <c r="S219" s="46">
        <f t="shared" si="46"/>
        <v>0.20550512516612884</v>
      </c>
    </row>
    <row r="220" spans="1:19" x14ac:dyDescent="0.25">
      <c r="D220">
        <v>8.9999999999999993E-3</v>
      </c>
      <c r="F220" s="67">
        <v>0.49444444444444446</v>
      </c>
      <c r="H220" s="67">
        <v>0.49791666666666662</v>
      </c>
      <c r="I220" s="44" t="str">
        <f t="shared" si="36"/>
        <v/>
      </c>
      <c r="J220" s="45">
        <f t="shared" si="37"/>
        <v>160.00000000000014</v>
      </c>
      <c r="K220" s="45">
        <f t="shared" si="38"/>
        <v>4.9999999999999023</v>
      </c>
      <c r="L220" s="45">
        <f t="shared" si="39"/>
        <v>5</v>
      </c>
      <c r="M220" s="54">
        <f t="shared" ca="1" si="40"/>
        <v>856</v>
      </c>
      <c r="N220" s="45" t="str">
        <f t="shared" si="41"/>
        <v/>
      </c>
      <c r="O220" s="45">
        <f t="shared" si="42"/>
        <v>1.5200000000000014</v>
      </c>
      <c r="P220" s="46">
        <f t="shared" si="43"/>
        <v>1.5187556010151215</v>
      </c>
      <c r="Q220" s="45">
        <f t="shared" si="44"/>
        <v>4.4999999999999117E-2</v>
      </c>
      <c r="R220" s="45">
        <f t="shared" si="45"/>
        <v>1.5650000000000004</v>
      </c>
      <c r="S220" s="46">
        <f t="shared" si="46"/>
        <v>1.5637556010151206</v>
      </c>
    </row>
    <row r="221" spans="1:19" x14ac:dyDescent="0.25">
      <c r="D221">
        <v>0.01</v>
      </c>
      <c r="F221" s="67">
        <v>0.60625000000000007</v>
      </c>
      <c r="H221" s="67">
        <v>0.60902777777777783</v>
      </c>
      <c r="I221" s="44" t="str">
        <f t="shared" si="36"/>
        <v/>
      </c>
      <c r="J221" s="45">
        <f t="shared" si="37"/>
        <v>14.999999999999947</v>
      </c>
      <c r="K221" s="45">
        <f t="shared" si="38"/>
        <v>3.9999999999999858</v>
      </c>
      <c r="L221" s="45">
        <f t="shared" si="39"/>
        <v>6</v>
      </c>
      <c r="M221" s="54">
        <f t="shared" ca="1" si="40"/>
        <v>856</v>
      </c>
      <c r="N221" s="45" t="str">
        <f t="shared" si="41"/>
        <v/>
      </c>
      <c r="O221" s="45">
        <f t="shared" si="42"/>
        <v>0.20999999999999924</v>
      </c>
      <c r="P221" s="46">
        <f t="shared" si="43"/>
        <v>0.20417114019958477</v>
      </c>
      <c r="Q221" s="45">
        <f t="shared" si="44"/>
        <v>3.9999999999999862E-2</v>
      </c>
      <c r="R221" s="45">
        <f t="shared" si="45"/>
        <v>0.24999999999999911</v>
      </c>
      <c r="S221" s="46">
        <f t="shared" si="46"/>
        <v>0.24417114019958464</v>
      </c>
    </row>
    <row r="222" spans="1:19" x14ac:dyDescent="0.25">
      <c r="D222">
        <v>1.7999999999999999E-2</v>
      </c>
      <c r="F222" s="67">
        <v>0.61249999999999993</v>
      </c>
      <c r="H222" s="67">
        <v>0.61944444444444446</v>
      </c>
      <c r="I222" s="44" t="str">
        <f t="shared" si="36"/>
        <v/>
      </c>
      <c r="J222" s="45">
        <f t="shared" si="37"/>
        <v>7.9999999999999716</v>
      </c>
      <c r="K222" s="45">
        <f t="shared" si="38"/>
        <v>10.000000000000124</v>
      </c>
      <c r="L222" s="45">
        <f t="shared" si="39"/>
        <v>7</v>
      </c>
      <c r="M222" s="54">
        <f t="shared" ca="1" si="40"/>
        <v>856</v>
      </c>
      <c r="N222" s="45" t="str">
        <f t="shared" si="41"/>
        <v/>
      </c>
      <c r="O222" s="45">
        <f t="shared" si="42"/>
        <v>0.10399999999999962</v>
      </c>
      <c r="P222" s="46">
        <f t="shared" si="43"/>
        <v>9.8660586584687418E-2</v>
      </c>
      <c r="Q222" s="45">
        <f t="shared" si="44"/>
        <v>0.18000000000000221</v>
      </c>
      <c r="R222" s="45">
        <f t="shared" si="45"/>
        <v>0.28400000000000181</v>
      </c>
      <c r="S222" s="46">
        <f t="shared" si="46"/>
        <v>0.27866058658468962</v>
      </c>
    </row>
    <row r="223" spans="1:19" x14ac:dyDescent="0.25">
      <c r="D223">
        <v>8.0000000000000002E-3</v>
      </c>
      <c r="F223" s="67">
        <v>0.62291666666666667</v>
      </c>
      <c r="H223" s="67">
        <v>0.625</v>
      </c>
      <c r="I223" s="44">
        <f t="shared" si="36"/>
        <v>0.62847222222222221</v>
      </c>
      <c r="J223" s="45" t="str">
        <f t="shared" si="37"/>
        <v/>
      </c>
      <c r="K223" s="45">
        <f t="shared" si="38"/>
        <v>2.9999999999999893</v>
      </c>
      <c r="L223" s="45">
        <f t="shared" si="39"/>
        <v>8</v>
      </c>
      <c r="M223" s="54">
        <f t="shared" ca="1" si="40"/>
        <v>856</v>
      </c>
      <c r="N223" s="45">
        <f t="shared" ca="1" si="41"/>
        <v>368.99999999999994</v>
      </c>
      <c r="O223" s="45">
        <f t="shared" si="42"/>
        <v>0.02</v>
      </c>
      <c r="P223" s="46">
        <f t="shared" si="43"/>
        <v>4.4502248902978277E-3</v>
      </c>
      <c r="Q223" s="45">
        <f t="shared" si="44"/>
        <v>2.3999999999999914E-2</v>
      </c>
      <c r="R223" s="45">
        <f t="shared" si="45"/>
        <v>4.3999999999999914E-2</v>
      </c>
      <c r="S223" s="46">
        <f t="shared" si="46"/>
        <v>2.8450224890297741E-2</v>
      </c>
    </row>
    <row r="224" spans="1:19" x14ac:dyDescent="0.25">
      <c r="A224" s="77">
        <v>34909</v>
      </c>
      <c r="B224" s="71">
        <v>1325</v>
      </c>
      <c r="D224">
        <v>0.01</v>
      </c>
      <c r="F224" s="67">
        <v>0.65902777777777777</v>
      </c>
      <c r="H224" s="67">
        <v>0.66180555555555554</v>
      </c>
      <c r="I224" s="44" t="str">
        <f t="shared" si="36"/>
        <v/>
      </c>
      <c r="J224" s="45">
        <f t="shared" si="37"/>
        <v>10.999999999999961</v>
      </c>
      <c r="K224" s="45">
        <f t="shared" si="38"/>
        <v>3.9999999999999858</v>
      </c>
      <c r="L224" s="45">
        <f t="shared" si="39"/>
        <v>1</v>
      </c>
      <c r="M224" s="54">
        <f t="shared" ca="1" si="40"/>
        <v>1325</v>
      </c>
      <c r="N224" s="45" t="str">
        <f t="shared" si="41"/>
        <v/>
      </c>
      <c r="O224" s="45">
        <f t="shared" si="42"/>
        <v>0.14299999999999952</v>
      </c>
      <c r="P224" s="46">
        <f t="shared" si="43"/>
        <v>0.14043565156082818</v>
      </c>
      <c r="Q224" s="45">
        <f t="shared" si="44"/>
        <v>3.9999999999999862E-2</v>
      </c>
      <c r="R224" s="45">
        <f t="shared" si="45"/>
        <v>0.18299999999999939</v>
      </c>
      <c r="S224" s="46">
        <f t="shared" si="46"/>
        <v>0.18043565156082805</v>
      </c>
    </row>
    <row r="225" spans="1:19" x14ac:dyDescent="0.25">
      <c r="D225">
        <v>1.6E-2</v>
      </c>
      <c r="F225" s="67">
        <v>0.66527777777777775</v>
      </c>
      <c r="H225" s="67">
        <v>0.6694444444444444</v>
      </c>
      <c r="I225" s="44" t="str">
        <f t="shared" si="36"/>
        <v/>
      </c>
      <c r="J225" s="45">
        <f t="shared" si="37"/>
        <v>7.9999999999999716</v>
      </c>
      <c r="K225" s="45">
        <f t="shared" si="38"/>
        <v>5.9999999999999787</v>
      </c>
      <c r="L225" s="45">
        <f t="shared" si="39"/>
        <v>2</v>
      </c>
      <c r="M225" s="54">
        <f t="shared" ca="1" si="40"/>
        <v>1325</v>
      </c>
      <c r="N225" s="45" t="str">
        <f t="shared" si="41"/>
        <v/>
      </c>
      <c r="O225" s="45">
        <f t="shared" si="42"/>
        <v>8.7999999999999676E-2</v>
      </c>
      <c r="P225" s="46">
        <f t="shared" si="43"/>
        <v>8.1572298027608486E-2</v>
      </c>
      <c r="Q225" s="45">
        <f t="shared" si="44"/>
        <v>9.5999999999999655E-2</v>
      </c>
      <c r="R225" s="45">
        <f t="shared" si="45"/>
        <v>0.18399999999999933</v>
      </c>
      <c r="S225" s="46">
        <f t="shared" si="46"/>
        <v>0.17757229802760816</v>
      </c>
    </row>
    <row r="226" spans="1:19" x14ac:dyDescent="0.25">
      <c r="D226">
        <v>6.0000000000000001E-3</v>
      </c>
      <c r="F226" s="67">
        <v>0.67291666666666661</v>
      </c>
      <c r="H226" s="67">
        <v>0.67499999999999993</v>
      </c>
      <c r="I226" s="44">
        <f t="shared" si="36"/>
        <v>0.67847222222222214</v>
      </c>
      <c r="J226" s="45" t="str">
        <f t="shared" si="37"/>
        <v/>
      </c>
      <c r="K226" s="45">
        <f t="shared" si="38"/>
        <v>2.9999999999999893</v>
      </c>
      <c r="L226" s="45">
        <f t="shared" si="39"/>
        <v>3</v>
      </c>
      <c r="M226" s="54">
        <f t="shared" ca="1" si="40"/>
        <v>1325</v>
      </c>
      <c r="N226" s="45">
        <f t="shared" ca="1" si="41"/>
        <v>171.99999999999986</v>
      </c>
      <c r="O226" s="45">
        <f t="shared" si="42"/>
        <v>1.4999999999999999E-2</v>
      </c>
      <c r="P226" s="46">
        <f t="shared" si="43"/>
        <v>3.4478976438256192E-3</v>
      </c>
      <c r="Q226" s="45">
        <f t="shared" si="44"/>
        <v>1.7999999999999936E-2</v>
      </c>
      <c r="R226" s="45">
        <f t="shared" si="45"/>
        <v>3.2999999999999932E-2</v>
      </c>
      <c r="S226" s="46">
        <f t="shared" si="46"/>
        <v>2.1447897643825556E-2</v>
      </c>
    </row>
    <row r="227" spans="1:19" x14ac:dyDescent="0.25">
      <c r="A227" s="77">
        <v>34913</v>
      </c>
      <c r="B227" s="71">
        <v>1229</v>
      </c>
      <c r="D227">
        <v>0.01</v>
      </c>
      <c r="F227" s="67">
        <v>0.55694444444444446</v>
      </c>
      <c r="H227" s="67">
        <v>0.55833333333333335</v>
      </c>
      <c r="I227" s="44" t="str">
        <f t="shared" si="36"/>
        <v/>
      </c>
      <c r="J227" s="45">
        <f t="shared" si="37"/>
        <v>9.9999999999999645</v>
      </c>
      <c r="K227" s="45">
        <f t="shared" si="38"/>
        <v>1.9999999999999929</v>
      </c>
      <c r="L227" s="45">
        <f t="shared" si="39"/>
        <v>1</v>
      </c>
      <c r="M227" s="54">
        <f t="shared" ca="1" si="40"/>
        <v>1229</v>
      </c>
      <c r="N227" s="45" t="str">
        <f t="shared" si="41"/>
        <v/>
      </c>
      <c r="O227" s="45">
        <f t="shared" si="42"/>
        <v>200.04999999999927</v>
      </c>
      <c r="P227" s="46">
        <f t="shared" si="43"/>
        <v>48.215870110904028</v>
      </c>
      <c r="Q227" s="45">
        <f t="shared" si="44"/>
        <v>1.9999999999999931E-2</v>
      </c>
      <c r="R227" s="45">
        <f t="shared" si="45"/>
        <v>200.06999999999928</v>
      </c>
      <c r="S227" s="46">
        <f t="shared" si="46"/>
        <v>48.235870110904031</v>
      </c>
    </row>
    <row r="228" spans="1:19" x14ac:dyDescent="0.25">
      <c r="D228">
        <v>40</v>
      </c>
      <c r="F228" s="67">
        <v>0.56458333333333333</v>
      </c>
      <c r="H228" s="67">
        <v>0.56527777777777777</v>
      </c>
      <c r="I228" s="44" t="str">
        <f t="shared" si="36"/>
        <v/>
      </c>
      <c r="J228" s="45">
        <f t="shared" si="37"/>
        <v>48.999999999999986</v>
      </c>
      <c r="K228" s="45">
        <f t="shared" si="38"/>
        <v>0.99999999999999645</v>
      </c>
      <c r="L228" s="45">
        <f t="shared" si="39"/>
        <v>2</v>
      </c>
      <c r="M228" s="54">
        <f t="shared" ca="1" si="40"/>
        <v>1229</v>
      </c>
      <c r="N228" s="45" t="str">
        <f t="shared" si="41"/>
        <v/>
      </c>
      <c r="O228" s="45">
        <f t="shared" si="42"/>
        <v>980.48999999999978</v>
      </c>
      <c r="P228" s="46">
        <f t="shared" si="43"/>
        <v>257.7368793384577</v>
      </c>
      <c r="Q228" s="45">
        <f t="shared" si="44"/>
        <v>39.999999999999858</v>
      </c>
      <c r="R228" s="45">
        <f t="shared" si="45"/>
        <v>1020.4899999999997</v>
      </c>
      <c r="S228" s="46">
        <f t="shared" si="46"/>
        <v>297.73687933845758</v>
      </c>
    </row>
    <row r="229" spans="1:19" x14ac:dyDescent="0.25">
      <c r="D229">
        <v>0.02</v>
      </c>
      <c r="F229" s="67">
        <v>0.59722222222222221</v>
      </c>
      <c r="H229" s="67">
        <v>0.59930555555555554</v>
      </c>
      <c r="I229" s="44" t="str">
        <f t="shared" si="36"/>
        <v/>
      </c>
      <c r="J229" s="45">
        <f t="shared" si="37"/>
        <v>44</v>
      </c>
      <c r="K229" s="45">
        <f t="shared" si="38"/>
        <v>2.9999999999999893</v>
      </c>
      <c r="L229" s="45">
        <f t="shared" si="39"/>
        <v>3</v>
      </c>
      <c r="M229" s="54">
        <f t="shared" ca="1" si="40"/>
        <v>1229</v>
      </c>
      <c r="N229" s="45" t="str">
        <f t="shared" si="41"/>
        <v/>
      </c>
      <c r="O229" s="45">
        <f t="shared" si="42"/>
        <v>880.44</v>
      </c>
      <c r="P229" s="46">
        <f t="shared" si="43"/>
        <v>231.43719777330901</v>
      </c>
      <c r="Q229" s="45">
        <f t="shared" si="44"/>
        <v>5.999999999999979E-2</v>
      </c>
      <c r="R229" s="45">
        <f t="shared" si="45"/>
        <v>880.5</v>
      </c>
      <c r="S229" s="46">
        <f t="shared" si="46"/>
        <v>231.49719777330901</v>
      </c>
    </row>
    <row r="230" spans="1:19" x14ac:dyDescent="0.25">
      <c r="D230">
        <v>40</v>
      </c>
      <c r="F230" s="67">
        <v>0.6069444444444444</v>
      </c>
      <c r="H230" s="67">
        <v>0.62986111111111109</v>
      </c>
      <c r="I230" s="44">
        <f t="shared" si="36"/>
        <v>0.6333333333333333</v>
      </c>
      <c r="J230" s="45" t="str">
        <f t="shared" si="37"/>
        <v/>
      </c>
      <c r="K230" s="45">
        <f t="shared" si="38"/>
        <v>33.000000000000043</v>
      </c>
      <c r="L230" s="45">
        <f t="shared" si="39"/>
        <v>4</v>
      </c>
      <c r="M230" s="54">
        <f t="shared" ca="1" si="40"/>
        <v>1229</v>
      </c>
      <c r="N230" s="45">
        <f t="shared" ca="1" si="41"/>
        <v>163.00000000000006</v>
      </c>
      <c r="O230" s="45">
        <f t="shared" si="42"/>
        <v>100</v>
      </c>
      <c r="P230" s="46">
        <f t="shared" si="43"/>
        <v>11.425711806824168</v>
      </c>
      <c r="Q230" s="45">
        <f t="shared" si="44"/>
        <v>1320.0000000000018</v>
      </c>
      <c r="R230" s="45">
        <f t="shared" si="45"/>
        <v>1420.0000000000018</v>
      </c>
      <c r="S230" s="46">
        <f t="shared" si="46"/>
        <v>1331.425711806826</v>
      </c>
    </row>
    <row r="231" spans="1:19" x14ac:dyDescent="0.25">
      <c r="A231" s="77">
        <v>34918</v>
      </c>
      <c r="B231" s="71">
        <v>1046</v>
      </c>
      <c r="D231">
        <v>0.01</v>
      </c>
      <c r="F231" s="67">
        <v>0.47500000000000003</v>
      </c>
      <c r="H231" s="67">
        <v>0.47638888888888892</v>
      </c>
      <c r="I231" s="44" t="str">
        <f t="shared" si="36"/>
        <v/>
      </c>
      <c r="J231" s="45">
        <f t="shared" si="37"/>
        <v>13.99999999999995</v>
      </c>
      <c r="K231" s="45">
        <f t="shared" si="38"/>
        <v>1.9999999999999929</v>
      </c>
      <c r="L231" s="45">
        <f t="shared" si="39"/>
        <v>1</v>
      </c>
      <c r="M231" s="54">
        <f t="shared" ca="1" si="40"/>
        <v>1046</v>
      </c>
      <c r="N231" s="45" t="str">
        <f t="shared" si="41"/>
        <v/>
      </c>
      <c r="O231" s="45">
        <f t="shared" si="42"/>
        <v>14.069999999999949</v>
      </c>
      <c r="P231" s="46">
        <f t="shared" si="43"/>
        <v>5.2583719045631012</v>
      </c>
      <c r="Q231" s="45">
        <f t="shared" si="44"/>
        <v>1.9999999999999931E-2</v>
      </c>
      <c r="R231" s="45">
        <f t="shared" si="45"/>
        <v>14.089999999999948</v>
      </c>
      <c r="S231" s="46">
        <f t="shared" si="46"/>
        <v>5.2783719045631008</v>
      </c>
    </row>
    <row r="232" spans="1:19" x14ac:dyDescent="0.25">
      <c r="D232">
        <v>2</v>
      </c>
      <c r="F232" s="67">
        <v>0.48125000000000001</v>
      </c>
      <c r="H232" s="67">
        <v>0.4861111111111111</v>
      </c>
      <c r="I232" s="44" t="str">
        <f t="shared" si="36"/>
        <v/>
      </c>
      <c r="J232" s="45">
        <f t="shared" si="37"/>
        <v>16.99999999999994</v>
      </c>
      <c r="K232" s="45">
        <f t="shared" si="38"/>
        <v>6.9999999999999751</v>
      </c>
      <c r="L232" s="45">
        <f t="shared" si="39"/>
        <v>2</v>
      </c>
      <c r="M232" s="54">
        <f t="shared" ca="1" si="40"/>
        <v>1046</v>
      </c>
      <c r="N232" s="45" t="str">
        <f t="shared" si="41"/>
        <v/>
      </c>
      <c r="O232" s="45">
        <f t="shared" si="42"/>
        <v>186.99999999999935</v>
      </c>
      <c r="P232" s="46">
        <f t="shared" si="43"/>
        <v>132.89413743422321</v>
      </c>
      <c r="Q232" s="45">
        <f t="shared" si="44"/>
        <v>13.99999999999995</v>
      </c>
      <c r="R232" s="45">
        <f t="shared" si="45"/>
        <v>200.99999999999929</v>
      </c>
      <c r="S232" s="46">
        <f t="shared" si="46"/>
        <v>146.89413743422315</v>
      </c>
    </row>
    <row r="233" spans="1:19" x14ac:dyDescent="0.25">
      <c r="D233">
        <v>20</v>
      </c>
      <c r="F233" s="67">
        <v>0.48958333333333331</v>
      </c>
      <c r="H233" s="67">
        <v>0.49791666666666662</v>
      </c>
      <c r="I233" s="44">
        <f t="shared" si="36"/>
        <v>0.50138888888888888</v>
      </c>
      <c r="J233" s="45" t="str">
        <f t="shared" si="37"/>
        <v/>
      </c>
      <c r="K233" s="45">
        <f t="shared" si="38"/>
        <v>11.999999999999957</v>
      </c>
      <c r="L233" s="45">
        <f t="shared" si="39"/>
        <v>3</v>
      </c>
      <c r="M233" s="54">
        <f t="shared" ca="1" si="40"/>
        <v>1046</v>
      </c>
      <c r="N233" s="45">
        <f t="shared" ca="1" si="41"/>
        <v>75.999999999999972</v>
      </c>
      <c r="O233" s="45">
        <f t="shared" si="42"/>
        <v>50</v>
      </c>
      <c r="P233" s="46">
        <f t="shared" si="43"/>
        <v>5.9484036251947776</v>
      </c>
      <c r="Q233" s="45">
        <f t="shared" si="44"/>
        <v>239.99999999999915</v>
      </c>
      <c r="R233" s="45">
        <f t="shared" si="45"/>
        <v>289.99999999999915</v>
      </c>
      <c r="S233" s="46">
        <f t="shared" si="46"/>
        <v>245.94840362519392</v>
      </c>
    </row>
    <row r="234" spans="1:19" x14ac:dyDescent="0.25">
      <c r="A234" s="77">
        <v>34919</v>
      </c>
      <c r="B234" s="71">
        <v>905</v>
      </c>
      <c r="D234">
        <v>0.01</v>
      </c>
      <c r="F234" s="67">
        <v>0.42638888888888887</v>
      </c>
      <c r="H234" s="67">
        <v>0.43194444444444446</v>
      </c>
      <c r="I234" s="44" t="str">
        <f t="shared" si="36"/>
        <v/>
      </c>
      <c r="J234" s="45">
        <f t="shared" si="37"/>
        <v>32.999999999999964</v>
      </c>
      <c r="K234" s="45">
        <f t="shared" si="38"/>
        <v>8.0000000000000515</v>
      </c>
      <c r="L234" s="45">
        <f t="shared" si="39"/>
        <v>1</v>
      </c>
      <c r="M234" s="54">
        <f t="shared" ca="1" si="40"/>
        <v>905</v>
      </c>
      <c r="N234" s="45" t="str">
        <f t="shared" si="41"/>
        <v/>
      </c>
      <c r="O234" s="45">
        <f t="shared" si="42"/>
        <v>33.164999999999964</v>
      </c>
      <c r="P234" s="46">
        <f t="shared" si="43"/>
        <v>12.394733775041628</v>
      </c>
      <c r="Q234" s="45">
        <f t="shared" si="44"/>
        <v>8.0000000000000515E-2</v>
      </c>
      <c r="R234" s="45">
        <f t="shared" si="45"/>
        <v>33.244999999999962</v>
      </c>
      <c r="S234" s="46">
        <f t="shared" si="46"/>
        <v>12.474733775041628</v>
      </c>
    </row>
    <row r="235" spans="1:19" x14ac:dyDescent="0.25">
      <c r="D235">
        <v>2</v>
      </c>
      <c r="F235" s="67">
        <v>0.4381944444444445</v>
      </c>
      <c r="H235" s="67">
        <v>0.4548611111111111</v>
      </c>
      <c r="I235" s="44" t="str">
        <f t="shared" si="36"/>
        <v/>
      </c>
      <c r="J235" s="45">
        <f t="shared" si="37"/>
        <v>68</v>
      </c>
      <c r="K235" s="45">
        <f t="shared" si="38"/>
        <v>23.999999999999915</v>
      </c>
      <c r="L235" s="45">
        <f t="shared" si="39"/>
        <v>2</v>
      </c>
      <c r="M235" s="54">
        <f t="shared" ca="1" si="40"/>
        <v>905</v>
      </c>
      <c r="N235" s="45" t="str">
        <f t="shared" si="41"/>
        <v/>
      </c>
      <c r="O235" s="45">
        <f t="shared" si="42"/>
        <v>748</v>
      </c>
      <c r="P235" s="46">
        <f t="shared" si="43"/>
        <v>531.57654973689466</v>
      </c>
      <c r="Q235" s="45">
        <f t="shared" si="44"/>
        <v>47.999999999999829</v>
      </c>
      <c r="R235" s="45">
        <f t="shared" si="45"/>
        <v>795.99999999999977</v>
      </c>
      <c r="S235" s="46">
        <f t="shared" si="46"/>
        <v>579.57654973689455</v>
      </c>
    </row>
    <row r="236" spans="1:19" x14ac:dyDescent="0.25">
      <c r="D236">
        <v>20</v>
      </c>
      <c r="F236" s="67">
        <v>0.45902777777777781</v>
      </c>
      <c r="H236" s="67">
        <v>0.50208333333333333</v>
      </c>
      <c r="I236" s="44">
        <f t="shared" si="36"/>
        <v>0.50555555555555554</v>
      </c>
      <c r="J236" s="45" t="str">
        <f t="shared" si="37"/>
        <v/>
      </c>
      <c r="K236" s="45">
        <f t="shared" si="38"/>
        <v>61.999999999999943</v>
      </c>
      <c r="L236" s="45">
        <f t="shared" si="39"/>
        <v>3</v>
      </c>
      <c r="M236" s="54">
        <f t="shared" ca="1" si="40"/>
        <v>905</v>
      </c>
      <c r="N236" s="45">
        <f t="shared" ca="1" si="41"/>
        <v>182.99999999999991</v>
      </c>
      <c r="O236" s="45">
        <f t="shared" si="42"/>
        <v>50</v>
      </c>
      <c r="P236" s="46">
        <f t="shared" si="43"/>
        <v>5.9484036251947776</v>
      </c>
      <c r="Q236" s="45">
        <f t="shared" si="44"/>
        <v>1239.9999999999989</v>
      </c>
      <c r="R236" s="45">
        <f t="shared" si="45"/>
        <v>1289.9999999999989</v>
      </c>
      <c r="S236" s="46">
        <f t="shared" si="46"/>
        <v>1245.9484036251936</v>
      </c>
    </row>
    <row r="237" spans="1:19" x14ac:dyDescent="0.25">
      <c r="A237" s="77">
        <v>34919</v>
      </c>
      <c r="B237" s="71">
        <v>1310</v>
      </c>
      <c r="D237">
        <v>0.02</v>
      </c>
      <c r="F237" s="67">
        <v>0.59305555555555556</v>
      </c>
      <c r="H237" s="67">
        <v>0.59375</v>
      </c>
      <c r="I237" s="44" t="str">
        <f t="shared" ref="I237:I300" si="48">IF(OR(A238&lt;&gt;"",D238=""),H237+TIME(0,5,0),"")</f>
        <v/>
      </c>
      <c r="J237" s="45">
        <f t="shared" ref="J237:J300" si="49">IF(AND(OR(AND(A237&lt;&gt;"",A238=""),AND(A237="",A238="")),D238&lt;&gt;""),(H238-H237)*1440,"")</f>
        <v>112.99999999999991</v>
      </c>
      <c r="K237" s="45">
        <f t="shared" ref="K237:K300" si="50">(H237-F237)*1440</f>
        <v>0.99999999999999645</v>
      </c>
      <c r="L237" s="45">
        <f t="shared" ref="L237:L300" si="51">IF(A237&lt;&gt;"",1,L236+1)</f>
        <v>1</v>
      </c>
      <c r="M237" s="54">
        <f t="shared" ref="M237:M300" ca="1" si="52">OFFSET(B237,-L237+1,0)</f>
        <v>1310</v>
      </c>
      <c r="N237" s="45" t="str">
        <f t="shared" ref="N237:N300" si="53">IF(I237&lt;&gt;"",(I237-VALUE(CONCATENATE(LEFT(M237,LEN(M237)-2),":",RIGHT(M237,2))))*1440,"")</f>
        <v/>
      </c>
      <c r="O237" s="45">
        <f t="shared" ref="O237:O300" si="54">IF(J237&lt;&gt;"",(D237+D238)*J237/2,D237*5/2)</f>
        <v>1131.1299999999992</v>
      </c>
      <c r="P237" s="46">
        <f t="shared" ref="P237:P300" si="55">IF(J237&lt;&gt;"",(D238-D237)*J237/LN((D238+0.000001)/(D237+0.000001)),-5*(D237-0.000001)/(LN(1/D237)-13.8155))</f>
        <v>326.84370453945519</v>
      </c>
      <c r="Q237" s="45">
        <f t="shared" ref="Q237:Q300" si="56">(D237*K237)</f>
        <v>1.9999999999999931E-2</v>
      </c>
      <c r="R237" s="45">
        <f t="shared" ref="R237:R300" si="57">O237+Q237</f>
        <v>1131.1499999999992</v>
      </c>
      <c r="S237" s="46">
        <f t="shared" ref="S237:S300" si="58">P237+Q237</f>
        <v>326.86370453945517</v>
      </c>
    </row>
    <row r="238" spans="1:19" x14ac:dyDescent="0.25">
      <c r="D238">
        <v>20</v>
      </c>
      <c r="F238" s="67">
        <v>0.6020833333333333</v>
      </c>
      <c r="H238" s="67">
        <v>0.67222222222222217</v>
      </c>
      <c r="I238" s="44">
        <f t="shared" si="48"/>
        <v>0.67569444444444438</v>
      </c>
      <c r="J238" s="45" t="str">
        <f t="shared" si="49"/>
        <v/>
      </c>
      <c r="K238" s="45">
        <f t="shared" si="50"/>
        <v>100.99999999999996</v>
      </c>
      <c r="L238" s="45">
        <f t="shared" si="51"/>
        <v>2</v>
      </c>
      <c r="M238" s="54">
        <f t="shared" ca="1" si="52"/>
        <v>1310</v>
      </c>
      <c r="N238" s="45">
        <f t="shared" ca="1" si="53"/>
        <v>183</v>
      </c>
      <c r="O238" s="45">
        <f t="shared" si="54"/>
        <v>50</v>
      </c>
      <c r="P238" s="46">
        <f t="shared" si="55"/>
        <v>5.9484036251947776</v>
      </c>
      <c r="Q238" s="45">
        <f t="shared" si="56"/>
        <v>2019.9999999999991</v>
      </c>
      <c r="R238" s="45">
        <f t="shared" si="57"/>
        <v>2069.9999999999991</v>
      </c>
      <c r="S238" s="46">
        <f t="shared" si="58"/>
        <v>2025.9484036251938</v>
      </c>
    </row>
    <row r="239" spans="1:19" x14ac:dyDescent="0.25">
      <c r="A239" s="77">
        <v>34925</v>
      </c>
      <c r="B239" s="71">
        <v>1354</v>
      </c>
      <c r="D239">
        <v>0.01</v>
      </c>
      <c r="F239" s="67">
        <v>0.61736111111111114</v>
      </c>
      <c r="H239" s="67">
        <v>0.62083333333333335</v>
      </c>
      <c r="I239" s="44" t="str">
        <f t="shared" si="48"/>
        <v/>
      </c>
      <c r="J239" s="45">
        <f t="shared" si="49"/>
        <v>7.9999999999999716</v>
      </c>
      <c r="K239" s="45">
        <f t="shared" si="50"/>
        <v>4.9999999999999822</v>
      </c>
      <c r="L239" s="45">
        <f t="shared" si="51"/>
        <v>1</v>
      </c>
      <c r="M239" s="54">
        <f t="shared" ca="1" si="52"/>
        <v>1354</v>
      </c>
      <c r="N239" s="45" t="str">
        <f t="shared" si="53"/>
        <v/>
      </c>
      <c r="O239" s="45">
        <f t="shared" si="54"/>
        <v>0.10399999999999963</v>
      </c>
      <c r="P239" s="46">
        <f t="shared" si="55"/>
        <v>0.10213501931696593</v>
      </c>
      <c r="Q239" s="45">
        <f t="shared" si="56"/>
        <v>4.9999999999999822E-2</v>
      </c>
      <c r="R239" s="45">
        <f t="shared" si="57"/>
        <v>0.15399999999999947</v>
      </c>
      <c r="S239" s="46">
        <f t="shared" si="58"/>
        <v>0.15213501931696577</v>
      </c>
    </row>
    <row r="240" spans="1:19" x14ac:dyDescent="0.25">
      <c r="D240">
        <v>1.6E-2</v>
      </c>
      <c r="F240" s="67">
        <v>0.62361111111111112</v>
      </c>
      <c r="H240" s="67">
        <v>0.62638888888888888</v>
      </c>
      <c r="I240" s="44" t="str">
        <f t="shared" si="48"/>
        <v/>
      </c>
      <c r="J240" s="45">
        <f t="shared" si="49"/>
        <v>18.999999999999932</v>
      </c>
      <c r="K240" s="45">
        <f t="shared" si="50"/>
        <v>3.9999999999999858</v>
      </c>
      <c r="L240" s="45">
        <f t="shared" si="51"/>
        <v>2</v>
      </c>
      <c r="M240" s="54">
        <f t="shared" ca="1" si="52"/>
        <v>1354</v>
      </c>
      <c r="N240" s="45" t="str">
        <f t="shared" si="53"/>
        <v/>
      </c>
      <c r="O240" s="45">
        <f t="shared" si="54"/>
        <v>0.24699999999999914</v>
      </c>
      <c r="P240" s="46">
        <f t="shared" si="55"/>
        <v>0.2425706708777941</v>
      </c>
      <c r="Q240" s="45">
        <f t="shared" si="56"/>
        <v>6.3999999999999779E-2</v>
      </c>
      <c r="R240" s="45">
        <f t="shared" si="57"/>
        <v>0.31099999999999894</v>
      </c>
      <c r="S240" s="46">
        <f t="shared" si="58"/>
        <v>0.30657067087779388</v>
      </c>
    </row>
    <row r="241" spans="1:19" x14ac:dyDescent="0.25">
      <c r="D241">
        <v>0.01</v>
      </c>
      <c r="F241" s="67">
        <v>0.63750000000000007</v>
      </c>
      <c r="H241" s="67">
        <v>0.63958333333333328</v>
      </c>
      <c r="I241" s="44" t="str">
        <f t="shared" si="48"/>
        <v/>
      </c>
      <c r="J241" s="45">
        <f t="shared" si="49"/>
        <v>27.000000000000064</v>
      </c>
      <c r="K241" s="45">
        <f t="shared" si="50"/>
        <v>2.9999999999998295</v>
      </c>
      <c r="L241" s="45">
        <f t="shared" si="51"/>
        <v>3</v>
      </c>
      <c r="M241" s="54">
        <f t="shared" ca="1" si="52"/>
        <v>1354</v>
      </c>
      <c r="N241" s="45" t="str">
        <f t="shared" si="53"/>
        <v/>
      </c>
      <c r="O241" s="45">
        <f t="shared" si="54"/>
        <v>0.3375000000000008</v>
      </c>
      <c r="P241" s="46">
        <f t="shared" si="55"/>
        <v>0.33297833932753529</v>
      </c>
      <c r="Q241" s="45">
        <f t="shared" si="56"/>
        <v>2.9999999999998295E-2</v>
      </c>
      <c r="R241" s="45">
        <f t="shared" si="57"/>
        <v>0.36749999999999911</v>
      </c>
      <c r="S241" s="46">
        <f t="shared" si="58"/>
        <v>0.36297833932753359</v>
      </c>
    </row>
    <row r="242" spans="1:19" x14ac:dyDescent="0.25">
      <c r="D242">
        <v>1.4999999999999999E-2</v>
      </c>
      <c r="F242" s="67">
        <v>0.64166666666666672</v>
      </c>
      <c r="H242" s="67">
        <v>0.65833333333333333</v>
      </c>
      <c r="I242" s="44" t="str">
        <f t="shared" si="48"/>
        <v/>
      </c>
      <c r="J242" s="45">
        <f t="shared" si="49"/>
        <v>3.9999999999999858</v>
      </c>
      <c r="K242" s="45">
        <f t="shared" si="50"/>
        <v>23.999999999999915</v>
      </c>
      <c r="L242" s="45">
        <f t="shared" si="51"/>
        <v>4</v>
      </c>
      <c r="M242" s="54">
        <f t="shared" ca="1" si="52"/>
        <v>1354</v>
      </c>
      <c r="N242" s="45" t="str">
        <f t="shared" si="53"/>
        <v/>
      </c>
      <c r="O242" s="45">
        <f t="shared" si="54"/>
        <v>6.9999999999999757E-2</v>
      </c>
      <c r="P242" s="46">
        <f t="shared" si="55"/>
        <v>6.9525217597245281E-2</v>
      </c>
      <c r="Q242" s="45">
        <f t="shared" si="56"/>
        <v>0.35999999999999871</v>
      </c>
      <c r="R242" s="45">
        <f t="shared" si="57"/>
        <v>0.42999999999999849</v>
      </c>
      <c r="S242" s="46">
        <f t="shared" si="58"/>
        <v>0.42952521759724399</v>
      </c>
    </row>
    <row r="243" spans="1:19" x14ac:dyDescent="0.25">
      <c r="D243">
        <v>0.02</v>
      </c>
      <c r="F243" s="67">
        <v>0.65972222222222221</v>
      </c>
      <c r="H243" s="67">
        <v>0.66111111111111109</v>
      </c>
      <c r="I243" s="44">
        <f t="shared" si="48"/>
        <v>0.6645833333333333</v>
      </c>
      <c r="J243" s="45" t="str">
        <f t="shared" si="49"/>
        <v/>
      </c>
      <c r="K243" s="45">
        <f t="shared" si="50"/>
        <v>1.9999999999999929</v>
      </c>
      <c r="L243" s="45">
        <f t="shared" si="51"/>
        <v>5</v>
      </c>
      <c r="M243" s="54">
        <f t="shared" ca="1" si="52"/>
        <v>1354</v>
      </c>
      <c r="N243" s="45">
        <f t="shared" ca="1" si="53"/>
        <v>122.99999999999989</v>
      </c>
      <c r="O243" s="45">
        <f t="shared" si="54"/>
        <v>0.05</v>
      </c>
      <c r="P243" s="46">
        <f t="shared" si="55"/>
        <v>1.0096958881694557E-2</v>
      </c>
      <c r="Q243" s="45">
        <f t="shared" si="56"/>
        <v>3.9999999999999862E-2</v>
      </c>
      <c r="R243" s="45">
        <f t="shared" si="57"/>
        <v>8.9999999999999858E-2</v>
      </c>
      <c r="S243" s="46">
        <f t="shared" si="58"/>
        <v>5.0096958881694423E-2</v>
      </c>
    </row>
    <row r="244" spans="1:19" x14ac:dyDescent="0.25">
      <c r="A244" s="77">
        <v>34926</v>
      </c>
      <c r="B244" s="71">
        <v>1328</v>
      </c>
      <c r="D244">
        <v>0.01</v>
      </c>
      <c r="F244" s="67">
        <v>0.60277777777777775</v>
      </c>
      <c r="H244" s="67">
        <v>0.60555555555555551</v>
      </c>
      <c r="I244" s="44" t="str">
        <f t="shared" si="48"/>
        <v/>
      </c>
      <c r="J244" s="45">
        <f t="shared" si="49"/>
        <v>16.000000000000103</v>
      </c>
      <c r="K244" s="45">
        <f t="shared" si="50"/>
        <v>3.9999999999999858</v>
      </c>
      <c r="L244" s="45">
        <f t="shared" si="51"/>
        <v>1</v>
      </c>
      <c r="M244" s="54">
        <f t="shared" ca="1" si="52"/>
        <v>1328</v>
      </c>
      <c r="N244" s="45" t="str">
        <f t="shared" si="53"/>
        <v/>
      </c>
      <c r="O244" s="45">
        <f t="shared" si="54"/>
        <v>0.20800000000000135</v>
      </c>
      <c r="P244" s="46">
        <f t="shared" si="55"/>
        <v>0.20427003863393395</v>
      </c>
      <c r="Q244" s="45">
        <f t="shared" si="56"/>
        <v>3.9999999999999862E-2</v>
      </c>
      <c r="R244" s="45">
        <f t="shared" si="57"/>
        <v>0.24800000000000122</v>
      </c>
      <c r="S244" s="46">
        <f t="shared" si="58"/>
        <v>0.24427003863393382</v>
      </c>
    </row>
    <row r="245" spans="1:19" x14ac:dyDescent="0.25">
      <c r="D245">
        <v>1.6E-2</v>
      </c>
      <c r="F245" s="67">
        <v>0.60833333333333328</v>
      </c>
      <c r="H245" s="67">
        <v>0.6166666666666667</v>
      </c>
      <c r="I245" s="44" t="str">
        <f t="shared" si="48"/>
        <v/>
      </c>
      <c r="J245" s="45">
        <f t="shared" si="49"/>
        <v>21.999999999999922</v>
      </c>
      <c r="K245" s="45">
        <f t="shared" si="50"/>
        <v>12.000000000000117</v>
      </c>
      <c r="L245" s="45">
        <f t="shared" si="51"/>
        <v>2</v>
      </c>
      <c r="M245" s="54">
        <f t="shared" ca="1" si="52"/>
        <v>1328</v>
      </c>
      <c r="N245" s="45" t="str">
        <f t="shared" si="53"/>
        <v/>
      </c>
      <c r="O245" s="45">
        <f t="shared" si="54"/>
        <v>0.24199999999999913</v>
      </c>
      <c r="P245" s="46">
        <f t="shared" si="55"/>
        <v>0.22432381957592332</v>
      </c>
      <c r="Q245" s="45">
        <f t="shared" si="56"/>
        <v>0.19200000000000189</v>
      </c>
      <c r="R245" s="45">
        <f t="shared" si="57"/>
        <v>0.43400000000000105</v>
      </c>
      <c r="S245" s="46">
        <f t="shared" si="58"/>
        <v>0.41632381957592524</v>
      </c>
    </row>
    <row r="246" spans="1:19" x14ac:dyDescent="0.25">
      <c r="D246">
        <v>6.0000000000000001E-3</v>
      </c>
      <c r="F246" s="67">
        <v>0.62986111111111109</v>
      </c>
      <c r="H246" s="67">
        <v>0.63194444444444442</v>
      </c>
      <c r="I246" s="44">
        <f t="shared" si="48"/>
        <v>0.63541666666666663</v>
      </c>
      <c r="J246" s="45" t="str">
        <f t="shared" si="49"/>
        <v/>
      </c>
      <c r="K246" s="45">
        <f t="shared" si="50"/>
        <v>2.9999999999999893</v>
      </c>
      <c r="L246" s="45">
        <f t="shared" si="51"/>
        <v>3</v>
      </c>
      <c r="M246" s="54">
        <f t="shared" ca="1" si="52"/>
        <v>1328</v>
      </c>
      <c r="N246" s="45">
        <f t="shared" ca="1" si="53"/>
        <v>106.99999999999994</v>
      </c>
      <c r="O246" s="45">
        <f t="shared" si="54"/>
        <v>1.4999999999999999E-2</v>
      </c>
      <c r="P246" s="46">
        <f t="shared" si="55"/>
        <v>3.4478976438256192E-3</v>
      </c>
      <c r="Q246" s="45">
        <f t="shared" si="56"/>
        <v>1.7999999999999936E-2</v>
      </c>
      <c r="R246" s="45">
        <f t="shared" si="57"/>
        <v>3.2999999999999932E-2</v>
      </c>
      <c r="S246" s="46">
        <f t="shared" si="58"/>
        <v>2.1447897643825556E-2</v>
      </c>
    </row>
    <row r="247" spans="1:19" x14ac:dyDescent="0.25">
      <c r="A247" s="77">
        <v>34936</v>
      </c>
      <c r="B247" s="71">
        <v>1324</v>
      </c>
      <c r="D247">
        <v>1.4999999999999999E-2</v>
      </c>
      <c r="F247" s="67">
        <v>0.61875000000000002</v>
      </c>
      <c r="H247" s="67">
        <v>0.62777777777777777</v>
      </c>
      <c r="I247" s="44" t="str">
        <f t="shared" si="48"/>
        <v/>
      </c>
      <c r="J247" s="45">
        <f t="shared" si="49"/>
        <v>16.000000000000103</v>
      </c>
      <c r="K247" s="45">
        <f t="shared" si="50"/>
        <v>12.999999999999954</v>
      </c>
      <c r="L247" s="45">
        <f t="shared" si="51"/>
        <v>1</v>
      </c>
      <c r="M247" s="54">
        <f t="shared" ca="1" si="52"/>
        <v>1324</v>
      </c>
      <c r="N247" s="45" t="str">
        <f t="shared" si="53"/>
        <v/>
      </c>
      <c r="O247" s="45">
        <f t="shared" si="54"/>
        <v>4.1200000000000268</v>
      </c>
      <c r="P247" s="46">
        <f t="shared" si="55"/>
        <v>2.2130372097256332</v>
      </c>
      <c r="Q247" s="45">
        <f t="shared" si="56"/>
        <v>0.19499999999999931</v>
      </c>
      <c r="R247" s="45">
        <f t="shared" si="57"/>
        <v>4.3150000000000261</v>
      </c>
      <c r="S247" s="46">
        <f t="shared" si="58"/>
        <v>2.4080372097256326</v>
      </c>
    </row>
    <row r="248" spans="1:19" x14ac:dyDescent="0.25">
      <c r="D248">
        <v>0.5</v>
      </c>
      <c r="F248" s="67">
        <v>0.63472222222222219</v>
      </c>
      <c r="H248" s="67">
        <v>0.63888888888888895</v>
      </c>
      <c r="I248" s="44" t="str">
        <f t="shared" si="48"/>
        <v/>
      </c>
      <c r="J248" s="45">
        <f t="shared" si="49"/>
        <v>14.999999999999947</v>
      </c>
      <c r="K248" s="45">
        <f t="shared" si="50"/>
        <v>6.0000000000001386</v>
      </c>
      <c r="L248" s="45">
        <f t="shared" si="51"/>
        <v>2</v>
      </c>
      <c r="M248" s="54">
        <f t="shared" ca="1" si="52"/>
        <v>1324</v>
      </c>
      <c r="N248" s="45" t="str">
        <f t="shared" si="53"/>
        <v/>
      </c>
      <c r="O248" s="45">
        <f t="shared" si="54"/>
        <v>4.499999999999984</v>
      </c>
      <c r="P248" s="46">
        <f t="shared" si="55"/>
        <v>3.7280281380794271</v>
      </c>
      <c r="Q248" s="45">
        <f t="shared" si="56"/>
        <v>3.0000000000000693</v>
      </c>
      <c r="R248" s="45">
        <f t="shared" si="57"/>
        <v>7.5000000000000533</v>
      </c>
      <c r="S248" s="46">
        <f t="shared" si="58"/>
        <v>6.7280281380794964</v>
      </c>
    </row>
    <row r="249" spans="1:19" x14ac:dyDescent="0.25">
      <c r="D249">
        <v>0.1</v>
      </c>
      <c r="F249" s="67">
        <v>0.64166666666666672</v>
      </c>
      <c r="H249" s="67">
        <v>0.64930555555555558</v>
      </c>
      <c r="I249" s="44">
        <f t="shared" si="48"/>
        <v>0.65277777777777779</v>
      </c>
      <c r="J249" s="45" t="str">
        <f t="shared" si="49"/>
        <v/>
      </c>
      <c r="K249" s="45">
        <f t="shared" si="50"/>
        <v>10.999999999999961</v>
      </c>
      <c r="L249" s="45">
        <f t="shared" si="51"/>
        <v>3</v>
      </c>
      <c r="M249" s="54">
        <f t="shared" ca="1" si="52"/>
        <v>1324</v>
      </c>
      <c r="N249" s="45">
        <f t="shared" ca="1" si="53"/>
        <v>136</v>
      </c>
      <c r="O249" s="45">
        <f t="shared" si="54"/>
        <v>0.25</v>
      </c>
      <c r="P249" s="46">
        <f t="shared" si="55"/>
        <v>4.342905372259271E-2</v>
      </c>
      <c r="Q249" s="45">
        <f t="shared" si="56"/>
        <v>1.0999999999999961</v>
      </c>
      <c r="R249" s="45">
        <f t="shared" si="57"/>
        <v>1.3499999999999961</v>
      </c>
      <c r="S249" s="46">
        <f t="shared" si="58"/>
        <v>1.1434290537225889</v>
      </c>
    </row>
    <row r="250" spans="1:19" x14ac:dyDescent="0.25">
      <c r="A250" s="77">
        <v>34939</v>
      </c>
      <c r="B250" s="71">
        <v>1426</v>
      </c>
      <c r="D250">
        <v>0.01</v>
      </c>
      <c r="F250" s="67">
        <v>0.63055555555555554</v>
      </c>
      <c r="H250" s="67">
        <v>0.63263888888888886</v>
      </c>
      <c r="I250" s="44">
        <f t="shared" si="48"/>
        <v>0.63611111111111107</v>
      </c>
      <c r="J250" s="45" t="str">
        <f t="shared" si="49"/>
        <v/>
      </c>
      <c r="K250" s="45">
        <f t="shared" si="50"/>
        <v>2.9999999999999893</v>
      </c>
      <c r="L250" s="45">
        <f t="shared" si="51"/>
        <v>1</v>
      </c>
      <c r="M250" s="54">
        <f t="shared" ca="1" si="52"/>
        <v>1426</v>
      </c>
      <c r="N250" s="45">
        <f t="shared" ca="1" si="53"/>
        <v>49.999999999999986</v>
      </c>
      <c r="O250" s="45">
        <f t="shared" si="54"/>
        <v>2.5000000000000001E-2</v>
      </c>
      <c r="P250" s="46">
        <f t="shared" si="55"/>
        <v>5.4281443780592247E-3</v>
      </c>
      <c r="Q250" s="45">
        <f t="shared" si="56"/>
        <v>2.9999999999999895E-2</v>
      </c>
      <c r="R250" s="45">
        <f t="shared" si="57"/>
        <v>5.4999999999999896E-2</v>
      </c>
      <c r="S250" s="46">
        <f t="shared" si="58"/>
        <v>3.542814437805912E-2</v>
      </c>
    </row>
    <row r="251" spans="1:19" x14ac:dyDescent="0.25">
      <c r="A251" s="77">
        <v>34940</v>
      </c>
      <c r="B251" s="71">
        <v>936</v>
      </c>
      <c r="D251">
        <v>0.01</v>
      </c>
      <c r="F251" s="67">
        <v>0.45763888888888887</v>
      </c>
      <c r="H251" s="67">
        <v>0.46180555555555558</v>
      </c>
      <c r="I251" s="44" t="str">
        <f t="shared" si="48"/>
        <v/>
      </c>
      <c r="J251" s="45">
        <f t="shared" si="49"/>
        <v>6.9999999999998952</v>
      </c>
      <c r="K251" s="45">
        <f t="shared" si="50"/>
        <v>6.0000000000000586</v>
      </c>
      <c r="L251" s="45">
        <f t="shared" si="51"/>
        <v>1</v>
      </c>
      <c r="M251" s="54">
        <f t="shared" ca="1" si="52"/>
        <v>936</v>
      </c>
      <c r="N251" s="45" t="str">
        <f t="shared" si="53"/>
        <v/>
      </c>
      <c r="O251" s="45">
        <f t="shared" si="54"/>
        <v>9.0999999999998651E-2</v>
      </c>
      <c r="P251" s="46">
        <f t="shared" si="55"/>
        <v>8.9368141902344184E-2</v>
      </c>
      <c r="Q251" s="45">
        <f t="shared" si="56"/>
        <v>6.0000000000000588E-2</v>
      </c>
      <c r="R251" s="45">
        <f t="shared" si="57"/>
        <v>0.15099999999999925</v>
      </c>
      <c r="S251" s="46">
        <f t="shared" si="58"/>
        <v>0.14936814190234476</v>
      </c>
    </row>
    <row r="252" spans="1:19" x14ac:dyDescent="0.25">
      <c r="D252">
        <v>1.6E-2</v>
      </c>
      <c r="F252" s="67">
        <v>0.46527777777777773</v>
      </c>
      <c r="H252" s="67">
        <v>0.46666666666666662</v>
      </c>
      <c r="I252" s="44">
        <f t="shared" si="48"/>
        <v>0.47013888888888883</v>
      </c>
      <c r="J252" s="45" t="str">
        <f t="shared" si="49"/>
        <v/>
      </c>
      <c r="K252" s="45">
        <f t="shared" si="50"/>
        <v>1.9999999999999929</v>
      </c>
      <c r="L252" s="45">
        <f t="shared" si="51"/>
        <v>2</v>
      </c>
      <c r="M252" s="54">
        <f t="shared" ca="1" si="52"/>
        <v>936</v>
      </c>
      <c r="N252" s="45">
        <f t="shared" ca="1" si="53"/>
        <v>100.99999999999996</v>
      </c>
      <c r="O252" s="45">
        <f t="shared" si="54"/>
        <v>0.04</v>
      </c>
      <c r="P252" s="46">
        <f t="shared" si="55"/>
        <v>8.2636616258003528E-3</v>
      </c>
      <c r="Q252" s="45">
        <f t="shared" si="56"/>
        <v>3.199999999999989E-2</v>
      </c>
      <c r="R252" s="45">
        <f t="shared" si="57"/>
        <v>7.1999999999999897E-2</v>
      </c>
      <c r="S252" s="46">
        <f t="shared" si="58"/>
        <v>4.0263661625800244E-2</v>
      </c>
    </row>
    <row r="253" spans="1:19" x14ac:dyDescent="0.25">
      <c r="A253" s="77">
        <v>34940</v>
      </c>
      <c r="B253" s="71">
        <v>1234</v>
      </c>
      <c r="D253">
        <v>0.01</v>
      </c>
      <c r="F253" s="67">
        <v>0.57777777777777783</v>
      </c>
      <c r="H253" s="67">
        <v>0.5805555555555556</v>
      </c>
      <c r="I253" s="44" t="str">
        <f t="shared" si="48"/>
        <v/>
      </c>
      <c r="J253" s="45">
        <f t="shared" si="49"/>
        <v>4.9999999999999822</v>
      </c>
      <c r="K253" s="45">
        <f t="shared" si="50"/>
        <v>3.9999999999999858</v>
      </c>
      <c r="L253" s="45">
        <f t="shared" si="51"/>
        <v>1</v>
      </c>
      <c r="M253" s="54">
        <f t="shared" ca="1" si="52"/>
        <v>1234</v>
      </c>
      <c r="N253" s="45" t="str">
        <f t="shared" si="53"/>
        <v/>
      </c>
      <c r="O253" s="45">
        <f t="shared" si="54"/>
        <v>6.2499999999999778E-2</v>
      </c>
      <c r="P253" s="46">
        <f t="shared" si="55"/>
        <v>6.1662655431024699E-2</v>
      </c>
      <c r="Q253" s="45">
        <f t="shared" si="56"/>
        <v>3.9999999999999862E-2</v>
      </c>
      <c r="R253" s="45">
        <f t="shared" si="57"/>
        <v>0.10249999999999965</v>
      </c>
      <c r="S253" s="46">
        <f t="shared" si="58"/>
        <v>0.10166265543102457</v>
      </c>
    </row>
    <row r="254" spans="1:19" x14ac:dyDescent="0.25">
      <c r="D254">
        <v>1.4999999999999999E-2</v>
      </c>
      <c r="F254" s="67">
        <v>0.58263888888888882</v>
      </c>
      <c r="H254" s="67">
        <v>0.58402777777777781</v>
      </c>
      <c r="I254" s="44" t="str">
        <f t="shared" si="48"/>
        <v/>
      </c>
      <c r="J254" s="45">
        <f t="shared" si="49"/>
        <v>21.999999999999922</v>
      </c>
      <c r="K254" s="45">
        <f t="shared" si="50"/>
        <v>2.0000000000001528</v>
      </c>
      <c r="L254" s="45">
        <f t="shared" si="51"/>
        <v>2</v>
      </c>
      <c r="M254" s="54">
        <f t="shared" ca="1" si="52"/>
        <v>1234</v>
      </c>
      <c r="N254" s="45" t="str">
        <f t="shared" si="53"/>
        <v/>
      </c>
      <c r="O254" s="45">
        <f t="shared" si="54"/>
        <v>0.27499999999999902</v>
      </c>
      <c r="P254" s="46">
        <f t="shared" si="55"/>
        <v>0.27131568389650867</v>
      </c>
      <c r="Q254" s="45">
        <f t="shared" si="56"/>
        <v>3.0000000000002289E-2</v>
      </c>
      <c r="R254" s="45">
        <f t="shared" si="57"/>
        <v>0.30500000000000133</v>
      </c>
      <c r="S254" s="46">
        <f t="shared" si="58"/>
        <v>0.30131568389651098</v>
      </c>
    </row>
    <row r="255" spans="1:19" x14ac:dyDescent="0.25">
      <c r="D255">
        <v>0.01</v>
      </c>
      <c r="F255" s="67">
        <v>0.59583333333333333</v>
      </c>
      <c r="H255" s="67">
        <v>0.59930555555555554</v>
      </c>
      <c r="I255" s="44" t="str">
        <f t="shared" si="48"/>
        <v/>
      </c>
      <c r="J255" s="45">
        <f t="shared" si="49"/>
        <v>5.9999999999999787</v>
      </c>
      <c r="K255" s="45">
        <f t="shared" si="50"/>
        <v>4.9999999999999822</v>
      </c>
      <c r="L255" s="45">
        <f t="shared" si="51"/>
        <v>3</v>
      </c>
      <c r="M255" s="54">
        <f t="shared" ca="1" si="52"/>
        <v>1234</v>
      </c>
      <c r="N255" s="45" t="str">
        <f t="shared" si="53"/>
        <v/>
      </c>
      <c r="O255" s="45">
        <f t="shared" si="54"/>
        <v>5.3999999999999812E-2</v>
      </c>
      <c r="P255" s="46">
        <f t="shared" si="55"/>
        <v>5.378306634777761E-2</v>
      </c>
      <c r="Q255" s="45">
        <f t="shared" si="56"/>
        <v>4.9999999999999822E-2</v>
      </c>
      <c r="R255" s="45">
        <f t="shared" si="57"/>
        <v>0.10399999999999963</v>
      </c>
      <c r="S255" s="46">
        <f t="shared" si="58"/>
        <v>0.10378306634777743</v>
      </c>
    </row>
    <row r="256" spans="1:19" x14ac:dyDescent="0.25">
      <c r="D256">
        <v>8.0000000000000002E-3</v>
      </c>
      <c r="F256" s="67">
        <v>0.60138888888888886</v>
      </c>
      <c r="H256" s="67">
        <v>0.60347222222222219</v>
      </c>
      <c r="I256" s="44" t="str">
        <f t="shared" si="48"/>
        <v/>
      </c>
      <c r="J256" s="45">
        <f t="shared" si="49"/>
        <v>28.00000000000006</v>
      </c>
      <c r="K256" s="45">
        <f t="shared" si="50"/>
        <v>2.9999999999999893</v>
      </c>
      <c r="L256" s="45">
        <f t="shared" si="51"/>
        <v>4</v>
      </c>
      <c r="M256" s="54">
        <f t="shared" ca="1" si="52"/>
        <v>1234</v>
      </c>
      <c r="N256" s="45" t="str">
        <f t="shared" si="53"/>
        <v/>
      </c>
      <c r="O256" s="45">
        <f t="shared" si="54"/>
        <v>0.22400000000000048</v>
      </c>
      <c r="P256" s="46" t="e">
        <f t="shared" si="55"/>
        <v>#DIV/0!</v>
      </c>
      <c r="Q256" s="45">
        <f t="shared" si="56"/>
        <v>2.3999999999999914E-2</v>
      </c>
      <c r="R256" s="45">
        <f t="shared" si="57"/>
        <v>0.24800000000000039</v>
      </c>
      <c r="S256" s="46" t="e">
        <f t="shared" si="58"/>
        <v>#DIV/0!</v>
      </c>
    </row>
    <row r="257" spans="1:19" x14ac:dyDescent="0.25">
      <c r="D257">
        <v>8.0000000000000002E-3</v>
      </c>
      <c r="F257" s="67">
        <v>0.61875000000000002</v>
      </c>
      <c r="H257" s="67">
        <v>0.62291666666666667</v>
      </c>
      <c r="I257" s="44" t="str">
        <f t="shared" si="48"/>
        <v/>
      </c>
      <c r="J257" s="45">
        <f t="shared" si="49"/>
        <v>6.9999999999999751</v>
      </c>
      <c r="K257" s="45">
        <f t="shared" si="50"/>
        <v>5.9999999999999787</v>
      </c>
      <c r="L257" s="45">
        <f t="shared" si="51"/>
        <v>5</v>
      </c>
      <c r="M257" s="54">
        <f t="shared" ca="1" si="52"/>
        <v>1234</v>
      </c>
      <c r="N257" s="45" t="str">
        <f t="shared" si="53"/>
        <v/>
      </c>
      <c r="O257" s="45">
        <f t="shared" si="54"/>
        <v>6.2999999999999778E-2</v>
      </c>
      <c r="P257" s="46">
        <f t="shared" si="55"/>
        <v>6.2746910739073888E-2</v>
      </c>
      <c r="Q257" s="45">
        <f t="shared" si="56"/>
        <v>4.7999999999999828E-2</v>
      </c>
      <c r="R257" s="45">
        <f t="shared" si="57"/>
        <v>0.1109999999999996</v>
      </c>
      <c r="S257" s="46">
        <f t="shared" si="58"/>
        <v>0.11074691073907372</v>
      </c>
    </row>
    <row r="258" spans="1:19" x14ac:dyDescent="0.25">
      <c r="D258">
        <v>0.01</v>
      </c>
      <c r="F258" s="67">
        <v>0.625</v>
      </c>
      <c r="H258" s="67">
        <v>0.62777777777777777</v>
      </c>
      <c r="I258" s="44" t="str">
        <f t="shared" si="48"/>
        <v/>
      </c>
      <c r="J258" s="45">
        <f t="shared" si="49"/>
        <v>22.999999999999918</v>
      </c>
      <c r="K258" s="45">
        <f t="shared" si="50"/>
        <v>3.9999999999999858</v>
      </c>
      <c r="L258" s="45">
        <f t="shared" si="51"/>
        <v>6</v>
      </c>
      <c r="M258" s="54">
        <f t="shared" ca="1" si="52"/>
        <v>1234</v>
      </c>
      <c r="N258" s="45" t="str">
        <f t="shared" si="53"/>
        <v/>
      </c>
      <c r="O258" s="45">
        <f t="shared" si="54"/>
        <v>0.22999999999999918</v>
      </c>
      <c r="P258" s="46" t="e">
        <f t="shared" si="55"/>
        <v>#DIV/0!</v>
      </c>
      <c r="Q258" s="45">
        <f t="shared" si="56"/>
        <v>3.9999999999999862E-2</v>
      </c>
      <c r="R258" s="45">
        <f t="shared" si="57"/>
        <v>0.26999999999999902</v>
      </c>
      <c r="S258" s="46" t="e">
        <f t="shared" si="58"/>
        <v>#DIV/0!</v>
      </c>
    </row>
    <row r="259" spans="1:19" x14ac:dyDescent="0.25">
      <c r="D259">
        <v>0.01</v>
      </c>
      <c r="F259" s="67">
        <v>0.63888888888888895</v>
      </c>
      <c r="H259" s="67">
        <v>0.64374999999999993</v>
      </c>
      <c r="I259" s="44" t="str">
        <f t="shared" si="48"/>
        <v/>
      </c>
      <c r="J259" s="45">
        <f t="shared" si="49"/>
        <v>11.000000000000121</v>
      </c>
      <c r="K259" s="45">
        <f t="shared" si="50"/>
        <v>6.9999999999998153</v>
      </c>
      <c r="L259" s="45">
        <f t="shared" si="51"/>
        <v>7</v>
      </c>
      <c r="M259" s="54">
        <f t="shared" ca="1" si="52"/>
        <v>1234</v>
      </c>
      <c r="N259" s="45" t="str">
        <f t="shared" si="53"/>
        <v/>
      </c>
      <c r="O259" s="45">
        <f t="shared" si="54"/>
        <v>0.60500000000000664</v>
      </c>
      <c r="P259" s="46">
        <f t="shared" si="55"/>
        <v>0.4299683421190123</v>
      </c>
      <c r="Q259" s="45">
        <f t="shared" si="56"/>
        <v>6.9999999999998161E-2</v>
      </c>
      <c r="R259" s="45">
        <f t="shared" si="57"/>
        <v>0.67500000000000482</v>
      </c>
      <c r="S259" s="46">
        <f t="shared" si="58"/>
        <v>0.49996834211901048</v>
      </c>
    </row>
    <row r="260" spans="1:19" x14ac:dyDescent="0.25">
      <c r="D260">
        <v>0.1</v>
      </c>
      <c r="F260" s="67">
        <v>0.64861111111111114</v>
      </c>
      <c r="H260" s="67">
        <v>0.65138888888888891</v>
      </c>
      <c r="I260" s="44" t="str">
        <f t="shared" si="48"/>
        <v/>
      </c>
      <c r="J260" s="45">
        <f t="shared" si="49"/>
        <v>25.999999999999908</v>
      </c>
      <c r="K260" s="45">
        <f t="shared" si="50"/>
        <v>3.9999999999999858</v>
      </c>
      <c r="L260" s="45">
        <f t="shared" si="51"/>
        <v>8</v>
      </c>
      <c r="M260" s="54">
        <f t="shared" ca="1" si="52"/>
        <v>1234</v>
      </c>
      <c r="N260" s="45" t="str">
        <f t="shared" si="53"/>
        <v/>
      </c>
      <c r="O260" s="45">
        <f t="shared" si="54"/>
        <v>1.4299999999999948</v>
      </c>
      <c r="P260" s="46">
        <f t="shared" si="55"/>
        <v>1.0162888086449231</v>
      </c>
      <c r="Q260" s="45">
        <f t="shared" si="56"/>
        <v>0.39999999999999858</v>
      </c>
      <c r="R260" s="45">
        <f t="shared" si="57"/>
        <v>1.8299999999999934</v>
      </c>
      <c r="S260" s="46">
        <f t="shared" si="58"/>
        <v>1.4162888086449217</v>
      </c>
    </row>
    <row r="261" spans="1:19" x14ac:dyDescent="0.25">
      <c r="D261">
        <v>0.01</v>
      </c>
      <c r="F261" s="67">
        <v>0.66597222222222219</v>
      </c>
      <c r="H261" s="67">
        <v>0.6694444444444444</v>
      </c>
      <c r="I261" s="44" t="str">
        <f t="shared" si="48"/>
        <v/>
      </c>
      <c r="J261" s="45">
        <f t="shared" si="49"/>
        <v>13.000000000000114</v>
      </c>
      <c r="K261" s="45">
        <f t="shared" si="50"/>
        <v>4.9999999999999822</v>
      </c>
      <c r="L261" s="45">
        <f t="shared" si="51"/>
        <v>9</v>
      </c>
      <c r="M261" s="54">
        <f t="shared" ca="1" si="52"/>
        <v>1234</v>
      </c>
      <c r="N261" s="45" t="str">
        <f t="shared" si="53"/>
        <v/>
      </c>
      <c r="O261" s="45">
        <f t="shared" si="54"/>
        <v>0.39000000000000346</v>
      </c>
      <c r="P261" s="46">
        <f t="shared" si="55"/>
        <v>0.32311022578110021</v>
      </c>
      <c r="Q261" s="45">
        <f t="shared" si="56"/>
        <v>4.9999999999999822E-2</v>
      </c>
      <c r="R261" s="45">
        <f t="shared" si="57"/>
        <v>0.44000000000000328</v>
      </c>
      <c r="S261" s="46">
        <f t="shared" si="58"/>
        <v>0.37311022578110004</v>
      </c>
    </row>
    <row r="262" spans="1:19" x14ac:dyDescent="0.25">
      <c r="D262">
        <v>0.05</v>
      </c>
      <c r="F262" s="67">
        <v>0.67638888888888893</v>
      </c>
      <c r="H262" s="67">
        <v>0.67847222222222225</v>
      </c>
      <c r="I262" s="44">
        <f t="shared" si="48"/>
        <v>0.68194444444444446</v>
      </c>
      <c r="J262" s="45" t="str">
        <f t="shared" si="49"/>
        <v/>
      </c>
      <c r="K262" s="45">
        <f t="shared" si="50"/>
        <v>2.9999999999999893</v>
      </c>
      <c r="L262" s="45">
        <f t="shared" si="51"/>
        <v>10</v>
      </c>
      <c r="M262" s="54">
        <f t="shared" ca="1" si="52"/>
        <v>1234</v>
      </c>
      <c r="N262" s="45">
        <f t="shared" ca="1" si="53"/>
        <v>228</v>
      </c>
      <c r="O262" s="45">
        <f t="shared" si="54"/>
        <v>0.125</v>
      </c>
      <c r="P262" s="46">
        <f t="shared" si="55"/>
        <v>2.3105394341225508E-2</v>
      </c>
      <c r="Q262" s="45">
        <f t="shared" si="56"/>
        <v>0.14999999999999947</v>
      </c>
      <c r="R262" s="45">
        <f t="shared" si="57"/>
        <v>0.27499999999999947</v>
      </c>
      <c r="S262" s="46">
        <f t="shared" si="58"/>
        <v>0.17310539434122496</v>
      </c>
    </row>
    <row r="263" spans="1:19" x14ac:dyDescent="0.25">
      <c r="A263" s="77">
        <v>34941</v>
      </c>
      <c r="B263" s="71">
        <v>1444</v>
      </c>
      <c r="D263">
        <v>0.01</v>
      </c>
      <c r="F263" s="67">
        <v>0.66180555555555554</v>
      </c>
      <c r="H263" s="67">
        <v>0.66527777777777775</v>
      </c>
      <c r="I263" s="44" t="str">
        <f t="shared" si="48"/>
        <v/>
      </c>
      <c r="J263" s="45">
        <f t="shared" si="49"/>
        <v>17.000000000000099</v>
      </c>
      <c r="K263" s="45">
        <f t="shared" si="50"/>
        <v>4.9999999999999822</v>
      </c>
      <c r="L263" s="45">
        <f t="shared" si="51"/>
        <v>1</v>
      </c>
      <c r="M263" s="54">
        <f t="shared" ca="1" si="52"/>
        <v>1444</v>
      </c>
      <c r="N263" s="45" t="str">
        <f t="shared" si="53"/>
        <v/>
      </c>
      <c r="O263" s="45">
        <f t="shared" si="54"/>
        <v>85.085000000000491</v>
      </c>
      <c r="P263" s="46">
        <f t="shared" si="55"/>
        <v>24.585766162252501</v>
      </c>
      <c r="Q263" s="45">
        <f t="shared" si="56"/>
        <v>4.9999999999999822E-2</v>
      </c>
      <c r="R263" s="45">
        <f t="shared" si="57"/>
        <v>85.135000000000488</v>
      </c>
      <c r="S263" s="46">
        <f t="shared" si="58"/>
        <v>24.635766162252501</v>
      </c>
    </row>
    <row r="264" spans="1:19" x14ac:dyDescent="0.25">
      <c r="D264">
        <v>10</v>
      </c>
      <c r="F264" s="67">
        <v>0.67569444444444438</v>
      </c>
      <c r="H264" s="67">
        <v>0.67708333333333337</v>
      </c>
      <c r="I264" s="44">
        <f t="shared" si="48"/>
        <v>0.68055555555555558</v>
      </c>
      <c r="J264" s="45" t="str">
        <f t="shared" si="49"/>
        <v/>
      </c>
      <c r="K264" s="45">
        <f t="shared" si="50"/>
        <v>2.0000000000001528</v>
      </c>
      <c r="L264" s="45">
        <f t="shared" si="51"/>
        <v>2</v>
      </c>
      <c r="M264" s="54">
        <f t="shared" ca="1" si="52"/>
        <v>1444</v>
      </c>
      <c r="N264" s="45">
        <f t="shared" ca="1" si="53"/>
        <v>96.000000000000142</v>
      </c>
      <c r="O264" s="45">
        <f t="shared" si="54"/>
        <v>25</v>
      </c>
      <c r="P264" s="46">
        <f t="shared" si="55"/>
        <v>3.1021051639523365</v>
      </c>
      <c r="Q264" s="45">
        <f t="shared" si="56"/>
        <v>20.000000000001528</v>
      </c>
      <c r="R264" s="45">
        <f t="shared" si="57"/>
        <v>45.000000000001528</v>
      </c>
      <c r="S264" s="46">
        <f t="shared" si="58"/>
        <v>23.102105163953865</v>
      </c>
    </row>
    <row r="265" spans="1:19" x14ac:dyDescent="0.25">
      <c r="A265" s="77">
        <v>34942</v>
      </c>
      <c r="B265" s="71">
        <v>1114</v>
      </c>
      <c r="D265">
        <v>0.01</v>
      </c>
      <c r="F265" s="67">
        <v>0.50277777777777777</v>
      </c>
      <c r="H265" s="67">
        <v>0.52083333333333337</v>
      </c>
      <c r="I265" s="44" t="str">
        <f t="shared" si="48"/>
        <v/>
      </c>
      <c r="J265" s="45">
        <f t="shared" si="49"/>
        <v>18.999999999999932</v>
      </c>
      <c r="K265" s="45">
        <f t="shared" si="50"/>
        <v>26.000000000000068</v>
      </c>
      <c r="L265" s="45">
        <f t="shared" si="51"/>
        <v>1</v>
      </c>
      <c r="M265" s="54">
        <f t="shared" ca="1" si="52"/>
        <v>1114</v>
      </c>
      <c r="N265" s="45" t="str">
        <f t="shared" si="53"/>
        <v/>
      </c>
      <c r="O265" s="45">
        <f t="shared" si="54"/>
        <v>190.09499999999935</v>
      </c>
      <c r="P265" s="46">
        <f t="shared" si="55"/>
        <v>49.969723496084988</v>
      </c>
      <c r="Q265" s="45">
        <f t="shared" si="56"/>
        <v>0.26000000000000068</v>
      </c>
      <c r="R265" s="45">
        <f t="shared" si="57"/>
        <v>190.35499999999934</v>
      </c>
      <c r="S265" s="46">
        <f t="shared" si="58"/>
        <v>50.229723496084986</v>
      </c>
    </row>
    <row r="266" spans="1:19" x14ac:dyDescent="0.25">
      <c r="D266">
        <v>20</v>
      </c>
      <c r="F266" s="67">
        <v>0.52777777777777779</v>
      </c>
      <c r="H266" s="67">
        <v>0.53402777777777777</v>
      </c>
      <c r="I266" s="44">
        <f t="shared" si="48"/>
        <v>0.53749999999999998</v>
      </c>
      <c r="J266" s="45" t="str">
        <f t="shared" si="49"/>
        <v/>
      </c>
      <c r="K266" s="45">
        <f t="shared" si="50"/>
        <v>8.999999999999968</v>
      </c>
      <c r="L266" s="45">
        <f t="shared" si="51"/>
        <v>2</v>
      </c>
      <c r="M266" s="54">
        <f t="shared" ca="1" si="52"/>
        <v>1114</v>
      </c>
      <c r="N266" s="45">
        <f t="shared" ca="1" si="53"/>
        <v>100.00000000000004</v>
      </c>
      <c r="O266" s="45">
        <f t="shared" si="54"/>
        <v>50</v>
      </c>
      <c r="P266" s="46">
        <f t="shared" si="55"/>
        <v>5.9484036251947776</v>
      </c>
      <c r="Q266" s="45">
        <f t="shared" si="56"/>
        <v>179.99999999999937</v>
      </c>
      <c r="R266" s="45">
        <f t="shared" si="57"/>
        <v>229.99999999999937</v>
      </c>
      <c r="S266" s="46">
        <f t="shared" si="58"/>
        <v>185.94840362519415</v>
      </c>
    </row>
    <row r="267" spans="1:19" x14ac:dyDescent="0.25">
      <c r="A267" s="77">
        <v>34942</v>
      </c>
      <c r="B267" s="71">
        <v>1440</v>
      </c>
      <c r="D267">
        <v>0.01</v>
      </c>
      <c r="F267" s="67">
        <v>0.66388888888888886</v>
      </c>
      <c r="H267" s="67">
        <v>0.66597222222222219</v>
      </c>
      <c r="I267" s="44" t="str">
        <f t="shared" si="48"/>
        <v/>
      </c>
      <c r="J267" s="45">
        <f t="shared" si="49"/>
        <v>11.000000000000121</v>
      </c>
      <c r="K267" s="45">
        <f t="shared" si="50"/>
        <v>2.9999999999999893</v>
      </c>
      <c r="L267" s="45">
        <f t="shared" si="51"/>
        <v>1</v>
      </c>
      <c r="M267" s="54">
        <f t="shared" ca="1" si="52"/>
        <v>1440</v>
      </c>
      <c r="N267" s="45" t="str">
        <f t="shared" si="53"/>
        <v/>
      </c>
      <c r="O267" s="45">
        <f t="shared" si="54"/>
        <v>0.16500000000000181</v>
      </c>
      <c r="P267" s="46">
        <f t="shared" si="55"/>
        <v>0.1587079019943857</v>
      </c>
      <c r="Q267" s="45">
        <f t="shared" si="56"/>
        <v>2.9999999999999895E-2</v>
      </c>
      <c r="R267" s="45">
        <f t="shared" si="57"/>
        <v>0.1950000000000017</v>
      </c>
      <c r="S267" s="46">
        <f t="shared" si="58"/>
        <v>0.18870790199438559</v>
      </c>
    </row>
    <row r="268" spans="1:19" x14ac:dyDescent="0.25">
      <c r="D268">
        <v>0.02</v>
      </c>
      <c r="F268" s="67">
        <v>0.67083333333333339</v>
      </c>
      <c r="H268" s="67">
        <v>0.67361111111111116</v>
      </c>
      <c r="I268" s="44">
        <f t="shared" si="48"/>
        <v>0.67708333333333337</v>
      </c>
      <c r="J268" s="45" t="str">
        <f t="shared" si="49"/>
        <v/>
      </c>
      <c r="K268" s="45">
        <f t="shared" si="50"/>
        <v>3.9999999999999858</v>
      </c>
      <c r="L268" s="45">
        <f t="shared" si="51"/>
        <v>2</v>
      </c>
      <c r="M268" s="54">
        <f t="shared" ca="1" si="52"/>
        <v>1440</v>
      </c>
      <c r="N268" s="45">
        <f t="shared" ca="1" si="53"/>
        <v>95.000000000000142</v>
      </c>
      <c r="O268" s="45">
        <f t="shared" si="54"/>
        <v>0.05</v>
      </c>
      <c r="P268" s="46">
        <f t="shared" si="55"/>
        <v>1.0096958881694557E-2</v>
      </c>
      <c r="Q268" s="45">
        <f t="shared" si="56"/>
        <v>7.9999999999999724E-2</v>
      </c>
      <c r="R268" s="45">
        <f t="shared" si="57"/>
        <v>0.12999999999999973</v>
      </c>
      <c r="S268" s="46">
        <f t="shared" si="58"/>
        <v>9.0096958881694278E-2</v>
      </c>
    </row>
    <row r="269" spans="1:19" x14ac:dyDescent="0.25">
      <c r="A269" s="77">
        <v>34947</v>
      </c>
      <c r="B269" s="71">
        <v>948</v>
      </c>
      <c r="D269">
        <v>0.01</v>
      </c>
      <c r="F269" s="67">
        <v>0.46111111111111108</v>
      </c>
      <c r="H269" s="67">
        <v>0.46388888888888885</v>
      </c>
      <c r="I269" s="44" t="str">
        <f t="shared" si="48"/>
        <v/>
      </c>
      <c r="J269" s="45">
        <f t="shared" si="49"/>
        <v>5.9999999999999787</v>
      </c>
      <c r="K269" s="45">
        <f t="shared" si="50"/>
        <v>3.9999999999999858</v>
      </c>
      <c r="L269" s="45">
        <f t="shared" si="51"/>
        <v>1</v>
      </c>
      <c r="M269" s="54">
        <f t="shared" ca="1" si="52"/>
        <v>948</v>
      </c>
      <c r="N269" s="45" t="str">
        <f t="shared" si="53"/>
        <v/>
      </c>
      <c r="O269" s="45">
        <f t="shared" si="54"/>
        <v>6.5999999999999767E-2</v>
      </c>
      <c r="P269" s="46">
        <f t="shared" si="55"/>
        <v>6.5823796010444344E-2</v>
      </c>
      <c r="Q269" s="45">
        <f t="shared" si="56"/>
        <v>3.9999999999999862E-2</v>
      </c>
      <c r="R269" s="45">
        <f t="shared" si="57"/>
        <v>0.10599999999999962</v>
      </c>
      <c r="S269" s="46">
        <f t="shared" si="58"/>
        <v>0.1058237960104442</v>
      </c>
    </row>
    <row r="270" spans="1:19" x14ac:dyDescent="0.25">
      <c r="D270">
        <v>1.2E-2</v>
      </c>
      <c r="F270" s="67">
        <v>0.46597222222222223</v>
      </c>
      <c r="H270" s="67">
        <v>0.4680555555555555</v>
      </c>
      <c r="I270" s="44">
        <f t="shared" si="48"/>
        <v>0.47152777777777771</v>
      </c>
      <c r="J270" s="45" t="str">
        <f t="shared" si="49"/>
        <v/>
      </c>
      <c r="K270" s="45">
        <f t="shared" si="50"/>
        <v>2.9999999999999094</v>
      </c>
      <c r="L270" s="45">
        <f t="shared" si="51"/>
        <v>2</v>
      </c>
      <c r="M270" s="54">
        <f t="shared" ca="1" si="52"/>
        <v>948</v>
      </c>
      <c r="N270" s="45">
        <f t="shared" ca="1" si="53"/>
        <v>90.999999999999829</v>
      </c>
      <c r="O270" s="45">
        <f t="shared" si="54"/>
        <v>0.03</v>
      </c>
      <c r="P270" s="46">
        <f t="shared" si="55"/>
        <v>6.3874403117394323E-3</v>
      </c>
      <c r="Q270" s="45">
        <f t="shared" si="56"/>
        <v>3.5999999999998915E-2</v>
      </c>
      <c r="R270" s="45">
        <f t="shared" si="57"/>
        <v>6.5999999999998921E-2</v>
      </c>
      <c r="S270" s="46">
        <f t="shared" si="58"/>
        <v>4.2387440311738349E-2</v>
      </c>
    </row>
    <row r="271" spans="1:19" x14ac:dyDescent="0.25">
      <c r="A271" s="77">
        <v>34947</v>
      </c>
      <c r="B271" s="71">
        <v>1256</v>
      </c>
      <c r="D271">
        <v>1.2E-2</v>
      </c>
      <c r="F271" s="67">
        <v>0.59930555555555554</v>
      </c>
      <c r="H271" s="67">
        <v>0.60347222222222219</v>
      </c>
      <c r="I271" s="44" t="str">
        <f t="shared" si="48"/>
        <v/>
      </c>
      <c r="J271" s="45">
        <f t="shared" si="49"/>
        <v>6.9999999999999751</v>
      </c>
      <c r="K271" s="45">
        <f t="shared" si="50"/>
        <v>5.9999999999999787</v>
      </c>
      <c r="L271" s="45">
        <f t="shared" si="51"/>
        <v>1</v>
      </c>
      <c r="M271" s="54">
        <f t="shared" ca="1" si="52"/>
        <v>1256</v>
      </c>
      <c r="N271" s="45" t="str">
        <f t="shared" si="53"/>
        <v/>
      </c>
      <c r="O271" s="45">
        <f t="shared" si="54"/>
        <v>9.0999999999999678E-2</v>
      </c>
      <c r="P271" s="46">
        <f t="shared" si="55"/>
        <v>9.0827242596162705E-2</v>
      </c>
      <c r="Q271" s="45">
        <f t="shared" si="56"/>
        <v>7.1999999999999745E-2</v>
      </c>
      <c r="R271" s="45">
        <f t="shared" si="57"/>
        <v>0.16299999999999942</v>
      </c>
      <c r="S271" s="46">
        <f t="shared" si="58"/>
        <v>0.16282724259616244</v>
      </c>
    </row>
    <row r="272" spans="1:19" x14ac:dyDescent="0.25">
      <c r="D272">
        <v>1.4E-2</v>
      </c>
      <c r="F272" s="67">
        <v>0.60763888888888895</v>
      </c>
      <c r="H272" s="67">
        <v>0.60833333333333328</v>
      </c>
      <c r="I272" s="44" t="str">
        <f t="shared" si="48"/>
        <v/>
      </c>
      <c r="J272" s="45">
        <f t="shared" si="49"/>
        <v>7.000000000000135</v>
      </c>
      <c r="K272" s="45">
        <f t="shared" si="50"/>
        <v>0.99999999999983658</v>
      </c>
      <c r="L272" s="45">
        <f t="shared" si="51"/>
        <v>2</v>
      </c>
      <c r="M272" s="54">
        <f t="shared" ca="1" si="52"/>
        <v>1256</v>
      </c>
      <c r="N272" s="45" t="str">
        <f t="shared" si="53"/>
        <v/>
      </c>
      <c r="O272" s="45">
        <f t="shared" si="54"/>
        <v>8.4000000000001615E-2</v>
      </c>
      <c r="P272" s="46">
        <f t="shared" si="55"/>
        <v>8.3223441821005509E-2</v>
      </c>
      <c r="Q272" s="45">
        <f t="shared" si="56"/>
        <v>1.3999999999997712E-2</v>
      </c>
      <c r="R272" s="45">
        <f t="shared" si="57"/>
        <v>9.7999999999999324E-2</v>
      </c>
      <c r="S272" s="46">
        <f t="shared" si="58"/>
        <v>9.7223441821003218E-2</v>
      </c>
    </row>
    <row r="273" spans="1:19" x14ac:dyDescent="0.25">
      <c r="D273">
        <v>0.01</v>
      </c>
      <c r="F273" s="67">
        <v>0.6118055555555556</v>
      </c>
      <c r="H273" s="67">
        <v>0.61319444444444449</v>
      </c>
      <c r="I273" s="44" t="str">
        <f t="shared" si="48"/>
        <v/>
      </c>
      <c r="J273" s="45">
        <f t="shared" si="49"/>
        <v>26.999999999999904</v>
      </c>
      <c r="K273" s="45">
        <f t="shared" si="50"/>
        <v>1.9999999999999929</v>
      </c>
      <c r="L273" s="45">
        <f t="shared" si="51"/>
        <v>3</v>
      </c>
      <c r="M273" s="54">
        <f t="shared" ca="1" si="52"/>
        <v>1256</v>
      </c>
      <c r="N273" s="45" t="str">
        <f t="shared" si="53"/>
        <v/>
      </c>
      <c r="O273" s="45">
        <f t="shared" si="54"/>
        <v>0.26999999999999907</v>
      </c>
      <c r="P273" s="46" t="e">
        <f t="shared" si="55"/>
        <v>#DIV/0!</v>
      </c>
      <c r="Q273" s="45">
        <f t="shared" si="56"/>
        <v>1.9999999999999931E-2</v>
      </c>
      <c r="R273" s="45">
        <f t="shared" si="57"/>
        <v>0.28999999999999898</v>
      </c>
      <c r="S273" s="46" t="e">
        <f t="shared" si="58"/>
        <v>#DIV/0!</v>
      </c>
    </row>
    <row r="274" spans="1:19" x14ac:dyDescent="0.25">
      <c r="D274">
        <v>0.01</v>
      </c>
      <c r="F274" s="67">
        <v>0.62916666666666665</v>
      </c>
      <c r="H274" s="67">
        <v>0.63194444444444442</v>
      </c>
      <c r="I274" s="44" t="str">
        <f t="shared" si="48"/>
        <v/>
      </c>
      <c r="J274" s="45">
        <f t="shared" si="49"/>
        <v>8.0000000000001315</v>
      </c>
      <c r="K274" s="45">
        <f t="shared" si="50"/>
        <v>3.9999999999999858</v>
      </c>
      <c r="L274" s="45">
        <f t="shared" si="51"/>
        <v>4</v>
      </c>
      <c r="M274" s="54">
        <f t="shared" ca="1" si="52"/>
        <v>1256</v>
      </c>
      <c r="N274" s="45" t="str">
        <f t="shared" si="53"/>
        <v/>
      </c>
      <c r="O274" s="45">
        <f t="shared" si="54"/>
        <v>9.2000000000001511E-2</v>
      </c>
      <c r="P274" s="46">
        <f t="shared" si="55"/>
        <v>9.1483918472377579E-2</v>
      </c>
      <c r="Q274" s="45">
        <f t="shared" si="56"/>
        <v>3.9999999999999862E-2</v>
      </c>
      <c r="R274" s="45">
        <f t="shared" si="57"/>
        <v>0.13200000000000137</v>
      </c>
      <c r="S274" s="46">
        <f t="shared" si="58"/>
        <v>0.13148391847237745</v>
      </c>
    </row>
    <row r="275" spans="1:19" x14ac:dyDescent="0.25">
      <c r="D275">
        <v>1.2999999999999999E-2</v>
      </c>
      <c r="F275" s="67">
        <v>0.63541666666666663</v>
      </c>
      <c r="H275" s="67">
        <v>0.63750000000000007</v>
      </c>
      <c r="I275" s="44" t="str">
        <f t="shared" si="48"/>
        <v/>
      </c>
      <c r="J275" s="45">
        <f t="shared" si="49"/>
        <v>23.999999999999915</v>
      </c>
      <c r="K275" s="45">
        <f t="shared" si="50"/>
        <v>3.0000000000001492</v>
      </c>
      <c r="L275" s="45">
        <f t="shared" si="51"/>
        <v>5</v>
      </c>
      <c r="M275" s="54">
        <f t="shared" ca="1" si="52"/>
        <v>1256</v>
      </c>
      <c r="N275" s="45" t="str">
        <f t="shared" si="53"/>
        <v/>
      </c>
      <c r="O275" s="45">
        <f t="shared" si="54"/>
        <v>0.25199999999999906</v>
      </c>
      <c r="P275" s="46">
        <f t="shared" si="55"/>
        <v>0.24718836433774161</v>
      </c>
      <c r="Q275" s="45">
        <f t="shared" si="56"/>
        <v>3.9000000000001936E-2</v>
      </c>
      <c r="R275" s="45">
        <f t="shared" si="57"/>
        <v>0.29100000000000098</v>
      </c>
      <c r="S275" s="46">
        <f t="shared" si="58"/>
        <v>0.28618836433774353</v>
      </c>
    </row>
    <row r="276" spans="1:19" x14ac:dyDescent="0.25">
      <c r="D276">
        <v>8.0000000000000002E-3</v>
      </c>
      <c r="F276" s="67">
        <v>0.65208333333333335</v>
      </c>
      <c r="H276" s="67">
        <v>0.65416666666666667</v>
      </c>
      <c r="I276" s="44" t="str">
        <f t="shared" si="48"/>
        <v/>
      </c>
      <c r="J276" s="45">
        <f t="shared" si="49"/>
        <v>5.9999999999999787</v>
      </c>
      <c r="K276" s="45">
        <f t="shared" si="50"/>
        <v>2.9999999999999893</v>
      </c>
      <c r="L276" s="45">
        <f t="shared" si="51"/>
        <v>6</v>
      </c>
      <c r="M276" s="54">
        <f t="shared" ca="1" si="52"/>
        <v>1256</v>
      </c>
      <c r="N276" s="45" t="str">
        <f t="shared" si="53"/>
        <v/>
      </c>
      <c r="O276" s="45">
        <f t="shared" si="54"/>
        <v>7.1999999999999745E-2</v>
      </c>
      <c r="P276" s="46">
        <f t="shared" si="55"/>
        <v>6.9255606047251464E-2</v>
      </c>
      <c r="Q276" s="45">
        <f t="shared" si="56"/>
        <v>2.3999999999999914E-2</v>
      </c>
      <c r="R276" s="45">
        <f t="shared" si="57"/>
        <v>9.5999999999999655E-2</v>
      </c>
      <c r="S276" s="46">
        <f t="shared" si="58"/>
        <v>9.3255606047251374E-2</v>
      </c>
    </row>
    <row r="277" spans="1:19" x14ac:dyDescent="0.25">
      <c r="D277">
        <v>1.6E-2</v>
      </c>
      <c r="F277" s="67">
        <v>0.65694444444444444</v>
      </c>
      <c r="H277" s="67">
        <v>0.65833333333333333</v>
      </c>
      <c r="I277" s="44" t="str">
        <f t="shared" si="48"/>
        <v/>
      </c>
      <c r="J277" s="45">
        <f t="shared" si="49"/>
        <v>23.999999999999915</v>
      </c>
      <c r="K277" s="45">
        <f t="shared" si="50"/>
        <v>1.9999999999999929</v>
      </c>
      <c r="L277" s="45">
        <f t="shared" si="51"/>
        <v>7</v>
      </c>
      <c r="M277" s="54">
        <f t="shared" ca="1" si="52"/>
        <v>1256</v>
      </c>
      <c r="N277" s="45" t="str">
        <f t="shared" si="53"/>
        <v/>
      </c>
      <c r="O277" s="45">
        <f t="shared" si="54"/>
        <v>0.38399999999999862</v>
      </c>
      <c r="P277" s="46" t="e">
        <f t="shared" si="55"/>
        <v>#DIV/0!</v>
      </c>
      <c r="Q277" s="45">
        <f t="shared" si="56"/>
        <v>3.199999999999989E-2</v>
      </c>
      <c r="R277" s="45">
        <f t="shared" si="57"/>
        <v>0.41599999999999848</v>
      </c>
      <c r="S277" s="46" t="e">
        <f t="shared" si="58"/>
        <v>#DIV/0!</v>
      </c>
    </row>
    <row r="278" spans="1:19" x14ac:dyDescent="0.25">
      <c r="D278">
        <v>1.6E-2</v>
      </c>
      <c r="F278" s="67">
        <v>0.67222222222222217</v>
      </c>
      <c r="H278" s="67">
        <v>0.67499999999999993</v>
      </c>
      <c r="I278" s="44" t="str">
        <f t="shared" si="48"/>
        <v/>
      </c>
      <c r="J278" s="45">
        <f t="shared" si="49"/>
        <v>5.0000000000001421</v>
      </c>
      <c r="K278" s="45">
        <f t="shared" si="50"/>
        <v>3.9999999999999858</v>
      </c>
      <c r="L278" s="45">
        <f t="shared" si="51"/>
        <v>8</v>
      </c>
      <c r="M278" s="54">
        <f t="shared" ca="1" si="52"/>
        <v>1256</v>
      </c>
      <c r="N278" s="45" t="str">
        <f t="shared" si="53"/>
        <v/>
      </c>
      <c r="O278" s="45">
        <f t="shared" si="54"/>
        <v>9.0000000000002564E-2</v>
      </c>
      <c r="P278" s="46">
        <f t="shared" si="55"/>
        <v>8.9633423134895432E-2</v>
      </c>
      <c r="Q278" s="45">
        <f t="shared" si="56"/>
        <v>6.3999999999999779E-2</v>
      </c>
      <c r="R278" s="45">
        <f t="shared" si="57"/>
        <v>0.15400000000000236</v>
      </c>
      <c r="S278" s="46">
        <f t="shared" si="58"/>
        <v>0.1536334231348952</v>
      </c>
    </row>
    <row r="279" spans="1:19" x14ac:dyDescent="0.25">
      <c r="D279">
        <v>0.02</v>
      </c>
      <c r="F279" s="67">
        <v>0.67638888888888893</v>
      </c>
      <c r="H279" s="67">
        <v>0.67847222222222225</v>
      </c>
      <c r="I279" s="44">
        <f t="shared" si="48"/>
        <v>0.68194444444444446</v>
      </c>
      <c r="J279" s="45" t="str">
        <f t="shared" si="49"/>
        <v/>
      </c>
      <c r="K279" s="45">
        <f t="shared" si="50"/>
        <v>2.9999999999999893</v>
      </c>
      <c r="L279" s="45">
        <f t="shared" si="51"/>
        <v>9</v>
      </c>
      <c r="M279" s="54">
        <f t="shared" ca="1" si="52"/>
        <v>1256</v>
      </c>
      <c r="N279" s="45">
        <f t="shared" ca="1" si="53"/>
        <v>206.00000000000006</v>
      </c>
      <c r="O279" s="45">
        <f t="shared" si="54"/>
        <v>0.05</v>
      </c>
      <c r="P279" s="46">
        <f t="shared" si="55"/>
        <v>1.0096958881694557E-2</v>
      </c>
      <c r="Q279" s="45">
        <f t="shared" si="56"/>
        <v>5.999999999999979E-2</v>
      </c>
      <c r="R279" s="45">
        <f t="shared" si="57"/>
        <v>0.10999999999999979</v>
      </c>
      <c r="S279" s="46">
        <f t="shared" si="58"/>
        <v>7.0096958881694343E-2</v>
      </c>
    </row>
    <row r="280" spans="1:19" x14ac:dyDescent="0.25">
      <c r="A280" s="77">
        <v>34948</v>
      </c>
      <c r="B280" s="71">
        <v>1312</v>
      </c>
      <c r="D280">
        <v>0.01</v>
      </c>
      <c r="F280" s="67">
        <v>0.66875000000000007</v>
      </c>
      <c r="H280" s="67">
        <v>0.67569444444444438</v>
      </c>
      <c r="I280" s="44" t="str">
        <f t="shared" si="48"/>
        <v/>
      </c>
      <c r="J280" s="45">
        <f t="shared" si="49"/>
        <v>9.0000000000001279</v>
      </c>
      <c r="K280" s="45">
        <f t="shared" si="50"/>
        <v>9.9999999999998046</v>
      </c>
      <c r="L280" s="45">
        <f t="shared" si="51"/>
        <v>1</v>
      </c>
      <c r="M280" s="54">
        <f t="shared" ca="1" si="52"/>
        <v>1312</v>
      </c>
      <c r="N280" s="45" t="str">
        <f t="shared" si="53"/>
        <v/>
      </c>
      <c r="O280" s="45">
        <f t="shared" si="54"/>
        <v>4.5225000000000639</v>
      </c>
      <c r="P280" s="46">
        <f t="shared" si="55"/>
        <v>1.9271493401345257</v>
      </c>
      <c r="Q280" s="45">
        <f t="shared" si="56"/>
        <v>9.9999999999998049E-2</v>
      </c>
      <c r="R280" s="45">
        <f t="shared" si="57"/>
        <v>4.6225000000000618</v>
      </c>
      <c r="S280" s="46">
        <f t="shared" si="58"/>
        <v>2.0271493401345237</v>
      </c>
    </row>
    <row r="281" spans="1:19" x14ac:dyDescent="0.25">
      <c r="D281">
        <v>0.995</v>
      </c>
      <c r="F281" s="67">
        <v>0.6791666666666667</v>
      </c>
      <c r="H281" s="67">
        <v>0.68194444444444446</v>
      </c>
      <c r="I281" s="44" t="str">
        <f t="shared" si="48"/>
        <v/>
      </c>
      <c r="J281" s="45">
        <f t="shared" si="49"/>
        <v>11.999999999999957</v>
      </c>
      <c r="K281" s="45">
        <f t="shared" si="50"/>
        <v>3.9999999999999858</v>
      </c>
      <c r="L281" s="45">
        <f t="shared" si="51"/>
        <v>2</v>
      </c>
      <c r="M281" s="54">
        <f t="shared" ca="1" si="52"/>
        <v>1312</v>
      </c>
      <c r="N281" s="45" t="str">
        <f t="shared" si="53"/>
        <v/>
      </c>
      <c r="O281" s="45">
        <f t="shared" si="54"/>
        <v>6.029999999999978</v>
      </c>
      <c r="P281" s="46">
        <f t="shared" si="55"/>
        <v>2.5695324535126551</v>
      </c>
      <c r="Q281" s="45">
        <f t="shared" si="56"/>
        <v>3.9799999999999858</v>
      </c>
      <c r="R281" s="45">
        <f t="shared" si="57"/>
        <v>10.009999999999964</v>
      </c>
      <c r="S281" s="46">
        <f t="shared" si="58"/>
        <v>6.5495324535126409</v>
      </c>
    </row>
    <row r="282" spans="1:19" x14ac:dyDescent="0.25">
      <c r="D282">
        <v>0.01</v>
      </c>
      <c r="F282" s="67">
        <v>0.68402777777777779</v>
      </c>
      <c r="H282" s="67">
        <v>0.69027777777777777</v>
      </c>
      <c r="I282" s="44">
        <f t="shared" si="48"/>
        <v>0.69374999999999998</v>
      </c>
      <c r="J282" s="45" t="str">
        <f t="shared" si="49"/>
        <v/>
      </c>
      <c r="K282" s="45">
        <f t="shared" si="50"/>
        <v>8.999999999999968</v>
      </c>
      <c r="L282" s="45">
        <f t="shared" si="51"/>
        <v>3</v>
      </c>
      <c r="M282" s="54">
        <f t="shared" ca="1" si="52"/>
        <v>1312</v>
      </c>
      <c r="N282" s="45">
        <f t="shared" ca="1" si="53"/>
        <v>207.00000000000006</v>
      </c>
      <c r="O282" s="45">
        <f t="shared" si="54"/>
        <v>2.5000000000000001E-2</v>
      </c>
      <c r="P282" s="46">
        <f t="shared" si="55"/>
        <v>5.4281443780592247E-3</v>
      </c>
      <c r="Q282" s="45">
        <f t="shared" si="56"/>
        <v>8.9999999999999677E-2</v>
      </c>
      <c r="R282" s="45">
        <f t="shared" si="57"/>
        <v>0.11499999999999969</v>
      </c>
      <c r="S282" s="46">
        <f t="shared" si="58"/>
        <v>9.5428144378058896E-2</v>
      </c>
    </row>
    <row r="283" spans="1:19" x14ac:dyDescent="0.25">
      <c r="A283" s="77">
        <v>34949</v>
      </c>
      <c r="B283" s="71">
        <v>1304</v>
      </c>
      <c r="D283">
        <v>0.01</v>
      </c>
      <c r="F283" s="67">
        <v>0.6694444444444444</v>
      </c>
      <c r="H283" s="67">
        <v>0.67569444444444438</v>
      </c>
      <c r="I283" s="44" t="str">
        <f t="shared" si="48"/>
        <v/>
      </c>
      <c r="J283" s="45">
        <f t="shared" si="49"/>
        <v>6.9999999999999751</v>
      </c>
      <c r="K283" s="45">
        <f t="shared" si="50"/>
        <v>8.999999999999968</v>
      </c>
      <c r="L283" s="45">
        <f t="shared" si="51"/>
        <v>1</v>
      </c>
      <c r="M283" s="54">
        <f t="shared" ca="1" si="52"/>
        <v>1304</v>
      </c>
      <c r="N283" s="45" t="str">
        <f t="shared" si="53"/>
        <v/>
      </c>
      <c r="O283" s="45">
        <f t="shared" si="54"/>
        <v>3.5174999999999872</v>
      </c>
      <c r="P283" s="46">
        <f t="shared" si="55"/>
        <v>1.4988939312157155</v>
      </c>
      <c r="Q283" s="45">
        <f t="shared" si="56"/>
        <v>8.9999999999999677E-2</v>
      </c>
      <c r="R283" s="45">
        <f t="shared" si="57"/>
        <v>3.6074999999999871</v>
      </c>
      <c r="S283" s="46">
        <f t="shared" si="58"/>
        <v>1.5888939312157151</v>
      </c>
    </row>
    <row r="284" spans="1:19" x14ac:dyDescent="0.25">
      <c r="D284">
        <v>0.995</v>
      </c>
      <c r="F284" s="67">
        <v>0.67847222222222225</v>
      </c>
      <c r="H284" s="67">
        <v>0.68055555555555547</v>
      </c>
      <c r="I284" s="44">
        <f t="shared" si="48"/>
        <v>0.68402777777777768</v>
      </c>
      <c r="J284" s="45" t="str">
        <f t="shared" si="49"/>
        <v/>
      </c>
      <c r="K284" s="45">
        <f t="shared" si="50"/>
        <v>2.9999999999998295</v>
      </c>
      <c r="L284" s="45">
        <f t="shared" si="51"/>
        <v>2</v>
      </c>
      <c r="M284" s="54">
        <f t="shared" ca="1" si="52"/>
        <v>1304</v>
      </c>
      <c r="N284" s="45">
        <f t="shared" ca="1" si="53"/>
        <v>200.99999999999991</v>
      </c>
      <c r="O284" s="45">
        <f t="shared" si="54"/>
        <v>2.4874999999999998</v>
      </c>
      <c r="P284" s="46">
        <f t="shared" si="55"/>
        <v>0.36023312102966865</v>
      </c>
      <c r="Q284" s="45">
        <f t="shared" si="56"/>
        <v>2.9849999999998302</v>
      </c>
      <c r="R284" s="45">
        <f t="shared" si="57"/>
        <v>5.4724999999998296</v>
      </c>
      <c r="S284" s="46">
        <f t="shared" si="58"/>
        <v>3.3452331210294988</v>
      </c>
    </row>
    <row r="285" spans="1:19" x14ac:dyDescent="0.25">
      <c r="A285" s="77">
        <v>34954</v>
      </c>
      <c r="B285" s="71">
        <v>934</v>
      </c>
      <c r="D285">
        <v>0.01</v>
      </c>
      <c r="F285" s="67">
        <v>0.44861111111111113</v>
      </c>
      <c r="H285" s="67">
        <v>0.45208333333333334</v>
      </c>
      <c r="I285" s="44" t="str">
        <f t="shared" si="48"/>
        <v/>
      </c>
      <c r="J285" s="45">
        <f t="shared" si="49"/>
        <v>10.000000000000044</v>
      </c>
      <c r="K285" s="45">
        <f t="shared" si="50"/>
        <v>4.9999999999999822</v>
      </c>
      <c r="L285" s="45">
        <f t="shared" si="51"/>
        <v>1</v>
      </c>
      <c r="M285" s="54">
        <f t="shared" ca="1" si="52"/>
        <v>934</v>
      </c>
      <c r="N285" s="45" t="str">
        <f t="shared" si="53"/>
        <v/>
      </c>
      <c r="O285" s="45">
        <f t="shared" si="54"/>
        <v>0.55000000000000249</v>
      </c>
      <c r="P285" s="46">
        <f t="shared" si="55"/>
        <v>0.39088031101728138</v>
      </c>
      <c r="Q285" s="45">
        <f t="shared" si="56"/>
        <v>4.9999999999999822E-2</v>
      </c>
      <c r="R285" s="45">
        <f t="shared" si="57"/>
        <v>0.60000000000000231</v>
      </c>
      <c r="S285" s="46">
        <f t="shared" si="58"/>
        <v>0.4408803110172812</v>
      </c>
    </row>
    <row r="286" spans="1:19" x14ac:dyDescent="0.25">
      <c r="D286">
        <v>0.1</v>
      </c>
      <c r="F286" s="67">
        <v>0.45694444444444443</v>
      </c>
      <c r="H286" s="67">
        <v>0.45902777777777781</v>
      </c>
      <c r="I286" s="44" t="str">
        <f t="shared" si="48"/>
        <v/>
      </c>
      <c r="J286" s="45">
        <f t="shared" si="49"/>
        <v>9.9999999999999645</v>
      </c>
      <c r="K286" s="45">
        <f t="shared" si="50"/>
        <v>3.0000000000000693</v>
      </c>
      <c r="L286" s="45">
        <f t="shared" si="51"/>
        <v>2</v>
      </c>
      <c r="M286" s="54">
        <f t="shared" ca="1" si="52"/>
        <v>934</v>
      </c>
      <c r="N286" s="45" t="str">
        <f t="shared" si="53"/>
        <v/>
      </c>
      <c r="O286" s="45">
        <f t="shared" si="54"/>
        <v>0.74999999999999745</v>
      </c>
      <c r="P286" s="46">
        <f t="shared" si="55"/>
        <v>0.72135792728342063</v>
      </c>
      <c r="Q286" s="45">
        <f t="shared" si="56"/>
        <v>0.30000000000000693</v>
      </c>
      <c r="R286" s="45">
        <f t="shared" si="57"/>
        <v>1.0500000000000043</v>
      </c>
      <c r="S286" s="46">
        <f t="shared" si="58"/>
        <v>1.0213579272834274</v>
      </c>
    </row>
    <row r="287" spans="1:19" x14ac:dyDescent="0.25">
      <c r="D287">
        <v>0.05</v>
      </c>
      <c r="F287" s="67">
        <v>0.46388888888888885</v>
      </c>
      <c r="H287" s="67">
        <v>0.46597222222222223</v>
      </c>
      <c r="I287" s="44">
        <f t="shared" si="48"/>
        <v>0.46944444444444444</v>
      </c>
      <c r="J287" s="45" t="str">
        <f t="shared" si="49"/>
        <v/>
      </c>
      <c r="K287" s="45">
        <f t="shared" si="50"/>
        <v>3.0000000000000693</v>
      </c>
      <c r="L287" s="45">
        <f t="shared" si="51"/>
        <v>3</v>
      </c>
      <c r="M287" s="54">
        <f t="shared" ca="1" si="52"/>
        <v>934</v>
      </c>
      <c r="N287" s="45">
        <f t="shared" ca="1" si="53"/>
        <v>102.00000000000004</v>
      </c>
      <c r="O287" s="45">
        <f t="shared" si="54"/>
        <v>0.125</v>
      </c>
      <c r="P287" s="46">
        <f t="shared" si="55"/>
        <v>2.3105394341225508E-2</v>
      </c>
      <c r="Q287" s="45">
        <f t="shared" si="56"/>
        <v>0.15000000000000346</v>
      </c>
      <c r="R287" s="45">
        <f t="shared" si="57"/>
        <v>0.27500000000000346</v>
      </c>
      <c r="S287" s="46">
        <f t="shared" si="58"/>
        <v>0.17310539434122896</v>
      </c>
    </row>
    <row r="288" spans="1:19" x14ac:dyDescent="0.25">
      <c r="A288" s="77">
        <v>34954</v>
      </c>
      <c r="B288" s="71">
        <v>1233</v>
      </c>
      <c r="D288">
        <v>5.0000000000000001E-3</v>
      </c>
      <c r="F288" s="67">
        <v>0.57222222222222219</v>
      </c>
      <c r="H288" s="67">
        <v>0.5756944444444444</v>
      </c>
      <c r="I288" s="44" t="str">
        <f t="shared" si="48"/>
        <v/>
      </c>
      <c r="J288" s="45">
        <f t="shared" si="49"/>
        <v>7.9999999999999716</v>
      </c>
      <c r="K288" s="45">
        <f t="shared" si="50"/>
        <v>4.9999999999999822</v>
      </c>
      <c r="L288" s="45">
        <f t="shared" si="51"/>
        <v>1</v>
      </c>
      <c r="M288" s="54">
        <f t="shared" ca="1" si="52"/>
        <v>1233</v>
      </c>
      <c r="N288" s="45" t="str">
        <f t="shared" si="53"/>
        <v/>
      </c>
      <c r="O288" s="45">
        <f t="shared" si="54"/>
        <v>5.9999999999999783E-2</v>
      </c>
      <c r="P288" s="46">
        <f t="shared" si="55"/>
        <v>5.7716127063780466E-2</v>
      </c>
      <c r="Q288" s="45">
        <f t="shared" si="56"/>
        <v>2.4999999999999911E-2</v>
      </c>
      <c r="R288" s="45">
        <f t="shared" si="57"/>
        <v>8.4999999999999687E-2</v>
      </c>
      <c r="S288" s="46">
        <f t="shared" si="58"/>
        <v>8.271612706378037E-2</v>
      </c>
    </row>
    <row r="289" spans="1:19" x14ac:dyDescent="0.25">
      <c r="D289">
        <v>0.01</v>
      </c>
      <c r="F289" s="67">
        <v>0.57916666666666672</v>
      </c>
      <c r="H289" s="67">
        <v>0.58124999999999993</v>
      </c>
      <c r="I289" s="44">
        <f t="shared" si="48"/>
        <v>0.58472222222222214</v>
      </c>
      <c r="J289" s="45" t="str">
        <f t="shared" si="49"/>
        <v/>
      </c>
      <c r="K289" s="45">
        <f t="shared" si="50"/>
        <v>2.9999999999998295</v>
      </c>
      <c r="L289" s="45">
        <f t="shared" si="51"/>
        <v>2</v>
      </c>
      <c r="M289" s="54">
        <f t="shared" ca="1" si="52"/>
        <v>1233</v>
      </c>
      <c r="N289" s="45">
        <f t="shared" ca="1" si="53"/>
        <v>88.999999999999844</v>
      </c>
      <c r="O289" s="45">
        <f t="shared" si="54"/>
        <v>2.5000000000000001E-2</v>
      </c>
      <c r="P289" s="46">
        <f>IF(J289&lt;&gt;"",(D290-D289)*J289/LN((D290+0.000001)/(D289+0.000001)),-5*(D289-0.000001)/(LN(1/D289)-13.8155))</f>
        <v>5.4281443780592247E-3</v>
      </c>
      <c r="Q289" s="45">
        <f t="shared" si="56"/>
        <v>2.9999999999998295E-2</v>
      </c>
      <c r="R289" s="45">
        <f t="shared" si="57"/>
        <v>5.49999999999983E-2</v>
      </c>
      <c r="S289" s="46">
        <f>P289+Q289</f>
        <v>3.5428144378057518E-2</v>
      </c>
    </row>
    <row r="290" spans="1:19" x14ac:dyDescent="0.25">
      <c r="A290" s="77">
        <v>34954</v>
      </c>
      <c r="B290" s="71">
        <v>1359</v>
      </c>
      <c r="D290">
        <v>0.01</v>
      </c>
      <c r="F290" s="67">
        <v>0.59166666666666667</v>
      </c>
      <c r="H290" s="67">
        <v>0.59513888888888888</v>
      </c>
      <c r="I290" s="44" t="str">
        <f t="shared" si="48"/>
        <v/>
      </c>
      <c r="J290" s="45">
        <f t="shared" si="49"/>
        <v>8.999999999999968</v>
      </c>
      <c r="K290" s="45">
        <f t="shared" si="50"/>
        <v>4.9999999999999822</v>
      </c>
      <c r="L290" s="45">
        <f t="shared" si="51"/>
        <v>1</v>
      </c>
      <c r="M290" s="54">
        <f t="shared" ca="1" si="52"/>
        <v>1359</v>
      </c>
      <c r="N290" s="45" t="str">
        <f t="shared" si="53"/>
        <v/>
      </c>
      <c r="O290" s="45">
        <f t="shared" si="54"/>
        <v>9.8999999999999644E-2</v>
      </c>
      <c r="P290" s="46">
        <f t="shared" si="55"/>
        <v>9.8735694015666522E-2</v>
      </c>
      <c r="Q290" s="45">
        <f t="shared" si="56"/>
        <v>4.9999999999999822E-2</v>
      </c>
      <c r="R290" s="45">
        <f t="shared" si="57"/>
        <v>0.14899999999999947</v>
      </c>
      <c r="S290" s="46">
        <f t="shared" si="58"/>
        <v>0.14873569401566633</v>
      </c>
    </row>
    <row r="291" spans="1:19" x14ac:dyDescent="0.25">
      <c r="D291">
        <v>1.2E-2</v>
      </c>
      <c r="F291" s="67">
        <v>0.59930555555555554</v>
      </c>
      <c r="H291" s="67">
        <v>0.60138888888888886</v>
      </c>
      <c r="I291" s="44">
        <f t="shared" si="48"/>
        <v>0.60486111111111107</v>
      </c>
      <c r="J291" s="45" t="str">
        <f t="shared" si="49"/>
        <v/>
      </c>
      <c r="K291" s="45">
        <f t="shared" si="50"/>
        <v>2.9999999999999893</v>
      </c>
      <c r="L291" s="45">
        <f t="shared" si="51"/>
        <v>2</v>
      </c>
      <c r="M291" s="54">
        <f t="shared" ca="1" si="52"/>
        <v>1359</v>
      </c>
      <c r="N291" s="45">
        <f t="shared" ca="1" si="53"/>
        <v>32.000000000000043</v>
      </c>
      <c r="O291" s="45">
        <f t="shared" si="54"/>
        <v>0.03</v>
      </c>
      <c r="P291" s="46">
        <f t="shared" si="55"/>
        <v>6.3874403117394323E-3</v>
      </c>
      <c r="Q291" s="45">
        <f t="shared" si="56"/>
        <v>3.5999999999999872E-2</v>
      </c>
      <c r="R291" s="45">
        <f t="shared" si="57"/>
        <v>6.5999999999999864E-2</v>
      </c>
      <c r="S291" s="46">
        <f t="shared" si="58"/>
        <v>4.2387440311739306E-2</v>
      </c>
    </row>
    <row r="292" spans="1:19" x14ac:dyDescent="0.25">
      <c r="A292" s="77">
        <v>34954</v>
      </c>
      <c r="B292" s="71">
        <v>1430</v>
      </c>
      <c r="D292">
        <v>1.2E-2</v>
      </c>
      <c r="F292" s="67">
        <v>0.61527777777777781</v>
      </c>
      <c r="H292" s="67">
        <v>0.6166666666666667</v>
      </c>
      <c r="I292" s="44" t="str">
        <f t="shared" si="48"/>
        <v/>
      </c>
      <c r="J292" s="45">
        <f t="shared" si="49"/>
        <v>4.9999999999999822</v>
      </c>
      <c r="K292" s="45">
        <f t="shared" si="50"/>
        <v>1.9999999999999929</v>
      </c>
      <c r="L292" s="45">
        <f t="shared" si="51"/>
        <v>1</v>
      </c>
      <c r="M292" s="54">
        <f t="shared" ca="1" si="52"/>
        <v>1430</v>
      </c>
      <c r="N292" s="45" t="str">
        <f t="shared" si="53"/>
        <v/>
      </c>
      <c r="O292" s="45">
        <f t="shared" si="54"/>
        <v>6.499999999999978E-2</v>
      </c>
      <c r="P292" s="46">
        <f t="shared" si="55"/>
        <v>6.4876601854401944E-2</v>
      </c>
      <c r="Q292" s="45">
        <f t="shared" si="56"/>
        <v>2.3999999999999914E-2</v>
      </c>
      <c r="R292" s="45">
        <f t="shared" si="57"/>
        <v>8.899999999999969E-2</v>
      </c>
      <c r="S292" s="46">
        <f t="shared" si="58"/>
        <v>8.8876601854401854E-2</v>
      </c>
    </row>
    <row r="293" spans="1:19" x14ac:dyDescent="0.25">
      <c r="D293">
        <v>1.4E-2</v>
      </c>
      <c r="F293" s="67">
        <v>0.61875000000000002</v>
      </c>
      <c r="H293" s="67">
        <v>0.62013888888888891</v>
      </c>
      <c r="I293" s="44" t="str">
        <f t="shared" si="48"/>
        <v/>
      </c>
      <c r="J293" s="45">
        <f t="shared" si="49"/>
        <v>21.999999999999922</v>
      </c>
      <c r="K293" s="45">
        <f t="shared" si="50"/>
        <v>1.9999999999999929</v>
      </c>
      <c r="L293" s="45">
        <f t="shared" si="51"/>
        <v>2</v>
      </c>
      <c r="M293" s="54">
        <f t="shared" ca="1" si="52"/>
        <v>1430</v>
      </c>
      <c r="N293" s="45" t="str">
        <f t="shared" si="53"/>
        <v/>
      </c>
      <c r="O293" s="45">
        <f t="shared" si="54"/>
        <v>0.26399999999999907</v>
      </c>
      <c r="P293" s="46">
        <f t="shared" si="55"/>
        <v>0.26155938858029704</v>
      </c>
      <c r="Q293" s="45">
        <f t="shared" si="56"/>
        <v>2.79999999999999E-2</v>
      </c>
      <c r="R293" s="45">
        <f t="shared" si="57"/>
        <v>0.29199999999999898</v>
      </c>
      <c r="S293" s="46">
        <f t="shared" si="58"/>
        <v>0.28955938858029695</v>
      </c>
    </row>
    <row r="294" spans="1:19" x14ac:dyDescent="0.25">
      <c r="D294">
        <v>0.01</v>
      </c>
      <c r="F294" s="67">
        <v>0.6333333333333333</v>
      </c>
      <c r="H294" s="67">
        <v>0.63541666666666663</v>
      </c>
      <c r="I294" s="44" t="str">
        <f t="shared" si="48"/>
        <v/>
      </c>
      <c r="J294" s="45">
        <f t="shared" si="49"/>
        <v>7.9999999999999716</v>
      </c>
      <c r="K294" s="45">
        <f t="shared" si="50"/>
        <v>2.9999999999999893</v>
      </c>
      <c r="L294" s="45">
        <f t="shared" si="51"/>
        <v>3</v>
      </c>
      <c r="M294" s="54">
        <f t="shared" ca="1" si="52"/>
        <v>1430</v>
      </c>
      <c r="N294" s="45" t="str">
        <f t="shared" si="53"/>
        <v/>
      </c>
      <c r="O294" s="45">
        <f t="shared" si="54"/>
        <v>0.10399999999999963</v>
      </c>
      <c r="P294" s="46">
        <f t="shared" si="55"/>
        <v>0.10213501931696593</v>
      </c>
      <c r="Q294" s="45">
        <f t="shared" si="56"/>
        <v>2.9999999999999895E-2</v>
      </c>
      <c r="R294" s="45">
        <f t="shared" si="57"/>
        <v>0.13399999999999954</v>
      </c>
      <c r="S294" s="46">
        <f t="shared" si="58"/>
        <v>0.13213501931696583</v>
      </c>
    </row>
    <row r="295" spans="1:19" x14ac:dyDescent="0.25">
      <c r="D295">
        <v>1.6E-2</v>
      </c>
      <c r="F295" s="67">
        <v>0.63888888888888895</v>
      </c>
      <c r="H295" s="67">
        <v>0.64097222222222217</v>
      </c>
      <c r="I295" s="44" t="str">
        <f t="shared" si="48"/>
        <v/>
      </c>
      <c r="J295" s="45">
        <f t="shared" si="49"/>
        <v>19.000000000000092</v>
      </c>
      <c r="K295" s="45">
        <f t="shared" si="50"/>
        <v>2.9999999999998295</v>
      </c>
      <c r="L295" s="45">
        <f t="shared" si="51"/>
        <v>4</v>
      </c>
      <c r="M295" s="54">
        <f t="shared" ca="1" si="52"/>
        <v>1430</v>
      </c>
      <c r="N295" s="45" t="str">
        <f t="shared" si="53"/>
        <v/>
      </c>
      <c r="O295" s="45">
        <f t="shared" si="54"/>
        <v>0.24700000000000122</v>
      </c>
      <c r="P295" s="46">
        <f t="shared" si="55"/>
        <v>0.24257067087779613</v>
      </c>
      <c r="Q295" s="45">
        <f t="shared" si="56"/>
        <v>4.7999999999997274E-2</v>
      </c>
      <c r="R295" s="45">
        <f t="shared" si="57"/>
        <v>0.29499999999999849</v>
      </c>
      <c r="S295" s="46">
        <f t="shared" si="58"/>
        <v>0.29057067087779342</v>
      </c>
    </row>
    <row r="296" spans="1:19" x14ac:dyDescent="0.25">
      <c r="D296">
        <v>0.01</v>
      </c>
      <c r="F296" s="67">
        <v>0.65277777777777779</v>
      </c>
      <c r="H296" s="67">
        <v>0.65416666666666667</v>
      </c>
      <c r="I296" s="44" t="str">
        <f t="shared" si="48"/>
        <v/>
      </c>
      <c r="J296" s="45">
        <f t="shared" si="49"/>
        <v>6.9999999999999751</v>
      </c>
      <c r="K296" s="45">
        <f t="shared" si="50"/>
        <v>1.9999999999999929</v>
      </c>
      <c r="L296" s="45">
        <f t="shared" si="51"/>
        <v>5</v>
      </c>
      <c r="M296" s="54">
        <f t="shared" ca="1" si="52"/>
        <v>1430</v>
      </c>
      <c r="N296" s="45" t="str">
        <f t="shared" si="53"/>
        <v/>
      </c>
      <c r="O296" s="45">
        <f t="shared" si="54"/>
        <v>8.7499999999999689E-2</v>
      </c>
      <c r="P296" s="46">
        <f t="shared" si="55"/>
        <v>8.6327717603434578E-2</v>
      </c>
      <c r="Q296" s="45">
        <f t="shared" si="56"/>
        <v>1.9999999999999931E-2</v>
      </c>
      <c r="R296" s="45">
        <f t="shared" si="57"/>
        <v>0.10749999999999962</v>
      </c>
      <c r="S296" s="46">
        <f t="shared" si="58"/>
        <v>0.10632771760343451</v>
      </c>
    </row>
    <row r="297" spans="1:19" x14ac:dyDescent="0.25">
      <c r="D297">
        <v>1.4999999999999999E-2</v>
      </c>
      <c r="F297" s="67">
        <v>0.65694444444444444</v>
      </c>
      <c r="H297" s="67">
        <v>0.65902777777777777</v>
      </c>
      <c r="I297" s="44">
        <f t="shared" si="48"/>
        <v>0.66249999999999998</v>
      </c>
      <c r="J297" s="45" t="str">
        <f t="shared" si="49"/>
        <v/>
      </c>
      <c r="K297" s="45">
        <f t="shared" si="50"/>
        <v>2.9999999999999893</v>
      </c>
      <c r="L297" s="45">
        <f t="shared" si="51"/>
        <v>6</v>
      </c>
      <c r="M297" s="54">
        <f t="shared" ca="1" si="52"/>
        <v>1430</v>
      </c>
      <c r="N297" s="45">
        <f t="shared" ca="1" si="53"/>
        <v>84.000000000000028</v>
      </c>
      <c r="O297" s="45">
        <f t="shared" si="54"/>
        <v>3.7499999999999999E-2</v>
      </c>
      <c r="P297" s="46">
        <f t="shared" si="55"/>
        <v>7.7991471955669829E-3</v>
      </c>
      <c r="Q297" s="45">
        <f t="shared" si="56"/>
        <v>4.4999999999999839E-2</v>
      </c>
      <c r="R297" s="45">
        <f t="shared" si="57"/>
        <v>8.2499999999999837E-2</v>
      </c>
      <c r="S297" s="46">
        <f t="shared" si="58"/>
        <v>5.2799147195566824E-2</v>
      </c>
    </row>
    <row r="298" spans="1:19" x14ac:dyDescent="0.25">
      <c r="A298" s="77">
        <v>34955</v>
      </c>
      <c r="B298" s="71">
        <v>1238</v>
      </c>
      <c r="C298" s="66"/>
      <c r="D298">
        <v>0.01</v>
      </c>
      <c r="F298" s="67">
        <v>0.56180555555555556</v>
      </c>
      <c r="H298" s="67">
        <v>0.56597222222222221</v>
      </c>
      <c r="I298" s="44" t="str">
        <f t="shared" si="48"/>
        <v/>
      </c>
      <c r="J298" s="45">
        <f t="shared" si="49"/>
        <v>95.999999999999972</v>
      </c>
      <c r="K298" s="45">
        <f t="shared" si="50"/>
        <v>5.9999999999999787</v>
      </c>
      <c r="L298" s="45">
        <f t="shared" si="51"/>
        <v>1</v>
      </c>
      <c r="M298" s="54">
        <f t="shared" ca="1" si="52"/>
        <v>1238</v>
      </c>
      <c r="N298" s="45" t="str">
        <f t="shared" si="53"/>
        <v/>
      </c>
      <c r="O298" s="45">
        <f t="shared" si="54"/>
        <v>3600.4799999999991</v>
      </c>
      <c r="P298" s="46">
        <f t="shared" si="55"/>
        <v>806.83585845463244</v>
      </c>
      <c r="Q298" s="45">
        <f t="shared" si="56"/>
        <v>5.999999999999979E-2</v>
      </c>
      <c r="R298" s="45">
        <f t="shared" si="57"/>
        <v>3600.5399999999991</v>
      </c>
      <c r="S298" s="46">
        <f t="shared" si="58"/>
        <v>806.89585845463239</v>
      </c>
    </row>
    <row r="299" spans="1:19" x14ac:dyDescent="0.25">
      <c r="D299">
        <v>75</v>
      </c>
      <c r="F299" s="67">
        <v>0.57708333333333328</v>
      </c>
      <c r="H299" s="67">
        <v>0.63263888888888886</v>
      </c>
      <c r="I299" s="44">
        <f t="shared" si="48"/>
        <v>0.63611111111111107</v>
      </c>
      <c r="J299" s="45" t="str">
        <f t="shared" si="49"/>
        <v/>
      </c>
      <c r="K299" s="45">
        <f t="shared" si="50"/>
        <v>80.000000000000028</v>
      </c>
      <c r="L299" s="45">
        <f t="shared" si="51"/>
        <v>2</v>
      </c>
      <c r="M299" s="54">
        <f t="shared" ca="1" si="52"/>
        <v>1238</v>
      </c>
      <c r="N299" s="45">
        <f t="shared" ca="1" si="53"/>
        <v>157.99999999999991</v>
      </c>
      <c r="O299" s="45">
        <f t="shared" si="54"/>
        <v>187.5</v>
      </c>
      <c r="P299" s="46">
        <f t="shared" si="55"/>
        <v>20.680540496249584</v>
      </c>
      <c r="Q299" s="45">
        <f t="shared" si="56"/>
        <v>6000.0000000000018</v>
      </c>
      <c r="R299" s="45">
        <f t="shared" si="57"/>
        <v>6187.5000000000018</v>
      </c>
      <c r="S299" s="46">
        <f t="shared" si="58"/>
        <v>6020.6805404962515</v>
      </c>
    </row>
    <row r="300" spans="1:19" x14ac:dyDescent="0.25">
      <c r="A300" s="77">
        <v>34956</v>
      </c>
      <c r="B300" s="71">
        <v>1239</v>
      </c>
      <c r="C300" s="66"/>
      <c r="D300">
        <v>0.01</v>
      </c>
      <c r="F300" s="67">
        <v>0.54375000000000007</v>
      </c>
      <c r="H300" s="67">
        <v>0.56944444444444442</v>
      </c>
      <c r="I300" s="44" t="str">
        <f t="shared" si="48"/>
        <v/>
      </c>
      <c r="J300" s="45">
        <f t="shared" si="49"/>
        <v>68.000000000000085</v>
      </c>
      <c r="K300" s="45">
        <f t="shared" si="50"/>
        <v>36.999999999999872</v>
      </c>
      <c r="L300" s="45">
        <f t="shared" si="51"/>
        <v>1</v>
      </c>
      <c r="M300" s="54">
        <f t="shared" ca="1" si="52"/>
        <v>1239</v>
      </c>
      <c r="N300" s="45" t="str">
        <f t="shared" si="53"/>
        <v/>
      </c>
      <c r="O300" s="45">
        <f t="shared" si="54"/>
        <v>1700.340000000002</v>
      </c>
      <c r="P300" s="46">
        <f t="shared" si="55"/>
        <v>399.11738824792138</v>
      </c>
      <c r="Q300" s="45">
        <f t="shared" si="56"/>
        <v>0.36999999999999872</v>
      </c>
      <c r="R300" s="45">
        <f t="shared" si="57"/>
        <v>1700.7100000000019</v>
      </c>
      <c r="S300" s="46">
        <f t="shared" si="58"/>
        <v>399.48738824792139</v>
      </c>
    </row>
    <row r="301" spans="1:19" x14ac:dyDescent="0.25">
      <c r="D301">
        <v>50</v>
      </c>
      <c r="E301">
        <v>1356</v>
      </c>
      <c r="F301" s="67">
        <f t="shared" ref="F301:F306" si="59">VALUE(CONCATENATE(LEFT(E301,LEN(E301)-2),":",RIGHT(E301,2)))</f>
        <v>0.5805555555555556</v>
      </c>
      <c r="G301">
        <v>1448</v>
      </c>
      <c r="H301" s="67">
        <f t="shared" ref="H301:H306" si="60">VALUE(CONCATENATE(LEFT(G301,LEN(G301)-2),":",RIGHT(G301,2)))</f>
        <v>0.6166666666666667</v>
      </c>
      <c r="I301" s="44" t="str">
        <f t="shared" ref="I301:I349" si="61">IF(OR(A302&lt;&gt;"",D302=""),H301+TIME(0,5,0),"")</f>
        <v/>
      </c>
      <c r="J301" s="45">
        <f t="shared" ref="J301:J349" si="62">IF(AND(OR(AND(A301&lt;&gt;"",A302=""),AND(A301="",A302="")),D302&lt;&gt;""),(H302-H301)*1440,"")</f>
        <v>40.999999999999858</v>
      </c>
      <c r="K301" s="45">
        <f t="shared" ref="K301:K349" si="63">(H301-F301)*1440</f>
        <v>51.999999999999972</v>
      </c>
      <c r="L301" s="45">
        <f t="shared" ref="L301:L349" si="64">IF(A301&lt;&gt;"",1,L300+1)</f>
        <v>2</v>
      </c>
      <c r="M301" s="54">
        <f t="shared" ref="M301:M349" ca="1" si="65">OFFSET(B301,-L301+1,0)</f>
        <v>1239</v>
      </c>
      <c r="N301" s="45" t="str">
        <f t="shared" ref="N301:N349" si="66">IF(I301&lt;&gt;"",(I301-VALUE(CONCATENATE(LEFT(M301,LEN(M301)-2),":",RIGHT(M301,2))))*1440,"")</f>
        <v/>
      </c>
      <c r="O301" s="45">
        <f t="shared" ref="O301:O349" si="67">IF(J301&lt;&gt;"",(D301+D302)*J301/2,D301*5/2)</f>
        <v>3074.9999999999895</v>
      </c>
      <c r="P301" s="46">
        <f t="shared" ref="P301:P349" si="68">IF(J301&lt;&gt;"",(D302-D301)*J301/LN((D302+0.000001)/(D301+0.000001)),-5*(D301-0.000001)/(LN(1/D301)-13.8155))</f>
        <v>2957.5248764904286</v>
      </c>
      <c r="Q301" s="45">
        <f t="shared" ref="Q301:Q349" si="69">(D301*K301)</f>
        <v>2599.9999999999986</v>
      </c>
      <c r="R301" s="45">
        <f t="shared" ref="R301:R349" si="70">O301+Q301</f>
        <v>5674.9999999999882</v>
      </c>
      <c r="S301" s="46">
        <f t="shared" ref="S301:S349" si="71">P301+Q301</f>
        <v>5557.5248764904272</v>
      </c>
    </row>
    <row r="302" spans="1:19" x14ac:dyDescent="0.25">
      <c r="D302">
        <v>100</v>
      </c>
      <c r="E302">
        <v>1452</v>
      </c>
      <c r="F302" s="67">
        <f t="shared" si="59"/>
        <v>0.61944444444444446</v>
      </c>
      <c r="G302">
        <v>1529</v>
      </c>
      <c r="H302" s="67">
        <f t="shared" si="60"/>
        <v>0.64513888888888882</v>
      </c>
      <c r="I302" s="44">
        <f t="shared" si="61"/>
        <v>0.64861111111111103</v>
      </c>
      <c r="J302" s="45" t="str">
        <f t="shared" si="62"/>
        <v/>
      </c>
      <c r="K302" s="45">
        <f t="shared" si="63"/>
        <v>36.999999999999872</v>
      </c>
      <c r="L302" s="45">
        <f t="shared" si="64"/>
        <v>3</v>
      </c>
      <c r="M302" s="54">
        <f t="shared" ca="1" si="65"/>
        <v>1239</v>
      </c>
      <c r="N302" s="45">
        <f t="shared" ca="1" si="66"/>
        <v>174.99999999999986</v>
      </c>
      <c r="O302" s="45">
        <f t="shared" si="67"/>
        <v>250</v>
      </c>
      <c r="P302" s="46">
        <f t="shared" si="68"/>
        <v>27.143420404993254</v>
      </c>
      <c r="Q302" s="45">
        <f t="shared" si="69"/>
        <v>3699.9999999999873</v>
      </c>
      <c r="R302" s="45">
        <f t="shared" si="70"/>
        <v>3949.9999999999873</v>
      </c>
      <c r="S302" s="46">
        <f t="shared" si="71"/>
        <v>3727.1434204049806</v>
      </c>
    </row>
    <row r="303" spans="1:19" x14ac:dyDescent="0.25">
      <c r="A303" s="77">
        <v>34957</v>
      </c>
      <c r="B303" s="71">
        <v>1318</v>
      </c>
      <c r="D303">
        <v>0.01</v>
      </c>
      <c r="E303">
        <v>1405</v>
      </c>
      <c r="F303" s="67">
        <f t="shared" si="59"/>
        <v>0.58680555555555558</v>
      </c>
      <c r="G303">
        <v>1410</v>
      </c>
      <c r="H303" s="67">
        <f t="shared" si="60"/>
        <v>0.59027777777777779</v>
      </c>
      <c r="I303" s="44" t="str">
        <f t="shared" si="61"/>
        <v/>
      </c>
      <c r="J303" s="45">
        <f t="shared" si="62"/>
        <v>63.999999999999929</v>
      </c>
      <c r="K303" s="45">
        <f t="shared" si="63"/>
        <v>4.9999999999999822</v>
      </c>
      <c r="L303" s="45">
        <f t="shared" si="64"/>
        <v>1</v>
      </c>
      <c r="M303" s="54">
        <f t="shared" ca="1" si="65"/>
        <v>1318</v>
      </c>
      <c r="N303" s="45" t="str">
        <f t="shared" si="66"/>
        <v/>
      </c>
      <c r="O303" s="45">
        <f t="shared" si="67"/>
        <v>3200.3199999999965</v>
      </c>
      <c r="P303" s="46">
        <f t="shared" si="68"/>
        <v>694.80922659188059</v>
      </c>
      <c r="Q303" s="45">
        <f t="shared" si="69"/>
        <v>4.9999999999999822E-2</v>
      </c>
      <c r="R303" s="45">
        <f t="shared" si="70"/>
        <v>3200.3699999999967</v>
      </c>
      <c r="S303" s="46">
        <f t="shared" si="71"/>
        <v>694.85922659188054</v>
      </c>
    </row>
    <row r="304" spans="1:19" x14ac:dyDescent="0.25">
      <c r="D304">
        <v>100</v>
      </c>
      <c r="E304">
        <v>1422</v>
      </c>
      <c r="F304" s="67">
        <f t="shared" si="59"/>
        <v>0.59861111111111109</v>
      </c>
      <c r="G304">
        <v>1514</v>
      </c>
      <c r="H304" s="67">
        <f t="shared" si="60"/>
        <v>0.63472222222222219</v>
      </c>
      <c r="I304" s="44">
        <f t="shared" si="61"/>
        <v>0.6381944444444444</v>
      </c>
      <c r="J304" s="45" t="str">
        <f t="shared" si="62"/>
        <v/>
      </c>
      <c r="K304" s="45">
        <f t="shared" si="63"/>
        <v>51.999999999999972</v>
      </c>
      <c r="L304" s="45">
        <f t="shared" si="64"/>
        <v>2</v>
      </c>
      <c r="M304" s="54">
        <f t="shared" ca="1" si="65"/>
        <v>1318</v>
      </c>
      <c r="N304" s="45">
        <f t="shared" ca="1" si="66"/>
        <v>120.99999999999989</v>
      </c>
      <c r="O304" s="45">
        <f t="shared" si="67"/>
        <v>250</v>
      </c>
      <c r="P304" s="46">
        <f t="shared" si="68"/>
        <v>27.143420404993254</v>
      </c>
      <c r="Q304" s="45">
        <f t="shared" si="69"/>
        <v>5199.9999999999973</v>
      </c>
      <c r="R304" s="45">
        <f t="shared" si="70"/>
        <v>5449.9999999999973</v>
      </c>
      <c r="S304" s="46">
        <f t="shared" si="71"/>
        <v>5227.1434204049901</v>
      </c>
    </row>
    <row r="305" spans="1:19" x14ac:dyDescent="0.25">
      <c r="A305" s="77">
        <v>34960</v>
      </c>
      <c r="B305" s="71">
        <v>1318</v>
      </c>
      <c r="D305">
        <v>0.01</v>
      </c>
      <c r="E305">
        <v>1418</v>
      </c>
      <c r="F305" s="67">
        <f t="shared" si="59"/>
        <v>0.59583333333333333</v>
      </c>
      <c r="G305">
        <v>1423</v>
      </c>
      <c r="H305" s="67">
        <f t="shared" si="60"/>
        <v>0.59930555555555554</v>
      </c>
      <c r="I305" s="44" t="str">
        <f t="shared" si="61"/>
        <v/>
      </c>
      <c r="J305" s="45">
        <f t="shared" si="62"/>
        <v>124.00000000000004</v>
      </c>
      <c r="K305" s="45">
        <f t="shared" si="63"/>
        <v>4.9999999999999822</v>
      </c>
      <c r="L305" s="45">
        <f t="shared" si="64"/>
        <v>1</v>
      </c>
      <c r="M305" s="54">
        <f t="shared" ca="1" si="65"/>
        <v>1318</v>
      </c>
      <c r="N305" s="45" t="str">
        <f t="shared" si="66"/>
        <v/>
      </c>
      <c r="O305" s="45">
        <f t="shared" si="67"/>
        <v>6.8200000000000021</v>
      </c>
      <c r="P305" s="46">
        <f t="shared" si="68"/>
        <v>4.8469158566142694</v>
      </c>
      <c r="Q305" s="45">
        <f t="shared" si="69"/>
        <v>4.9999999999999822E-2</v>
      </c>
      <c r="R305" s="45">
        <f t="shared" si="70"/>
        <v>6.8700000000000019</v>
      </c>
      <c r="S305" s="46">
        <f t="shared" si="71"/>
        <v>4.8969158566142692</v>
      </c>
    </row>
    <row r="306" spans="1:19" x14ac:dyDescent="0.25">
      <c r="D306">
        <v>0.1</v>
      </c>
      <c r="E306">
        <v>1428</v>
      </c>
      <c r="F306" s="67">
        <f t="shared" si="59"/>
        <v>0.60277777777777775</v>
      </c>
      <c r="G306">
        <v>1627</v>
      </c>
      <c r="H306" s="67">
        <f t="shared" si="60"/>
        <v>0.68541666666666667</v>
      </c>
      <c r="I306" s="44">
        <f t="shared" si="61"/>
        <v>0.68888888888888888</v>
      </c>
      <c r="J306" s="45" t="str">
        <f t="shared" si="62"/>
        <v/>
      </c>
      <c r="K306" s="45">
        <f t="shared" si="63"/>
        <v>119.00000000000006</v>
      </c>
      <c r="L306" s="45">
        <f t="shared" si="64"/>
        <v>2</v>
      </c>
      <c r="M306" s="54">
        <f t="shared" ca="1" si="65"/>
        <v>1318</v>
      </c>
      <c r="N306" s="45">
        <f t="shared" ca="1" si="66"/>
        <v>193.99999999999994</v>
      </c>
      <c r="O306" s="45">
        <f t="shared" si="67"/>
        <v>0.25</v>
      </c>
      <c r="P306" s="46">
        <f t="shared" si="68"/>
        <v>4.342905372259271E-2</v>
      </c>
      <c r="Q306" s="45">
        <f t="shared" si="69"/>
        <v>11.900000000000006</v>
      </c>
      <c r="R306" s="45">
        <f t="shared" si="70"/>
        <v>12.150000000000006</v>
      </c>
      <c r="S306" s="46">
        <f t="shared" si="71"/>
        <v>11.943429053722598</v>
      </c>
    </row>
    <row r="307" spans="1:19" x14ac:dyDescent="0.25">
      <c r="A307" s="77">
        <v>34961</v>
      </c>
      <c r="B307" s="71">
        <v>739</v>
      </c>
      <c r="D307">
        <v>0.01</v>
      </c>
      <c r="F307" s="67">
        <v>0.34652777777777777</v>
      </c>
      <c r="H307" s="67">
        <v>0.34861111111111115</v>
      </c>
      <c r="I307" s="44" t="str">
        <f t="shared" si="61"/>
        <v/>
      </c>
      <c r="J307" s="45">
        <f t="shared" si="62"/>
        <v>84.999999999999943</v>
      </c>
      <c r="K307" s="45">
        <f t="shared" si="63"/>
        <v>3.0000000000000693</v>
      </c>
      <c r="L307" s="45">
        <f t="shared" si="64"/>
        <v>1</v>
      </c>
      <c r="M307" s="54">
        <f t="shared" ca="1" si="65"/>
        <v>739</v>
      </c>
      <c r="N307" s="45" t="str">
        <f t="shared" si="66"/>
        <v/>
      </c>
      <c r="O307" s="45">
        <f t="shared" si="67"/>
        <v>4.6749999999999972</v>
      </c>
      <c r="P307" s="46">
        <f t="shared" si="68"/>
        <v>3.3224826436468744</v>
      </c>
      <c r="Q307" s="45">
        <f t="shared" si="69"/>
        <v>3.0000000000000693E-2</v>
      </c>
      <c r="R307" s="45">
        <f t="shared" si="70"/>
        <v>4.7049999999999983</v>
      </c>
      <c r="S307" s="46">
        <f t="shared" si="71"/>
        <v>3.3524826436468751</v>
      </c>
    </row>
    <row r="308" spans="1:19" x14ac:dyDescent="0.25">
      <c r="D308">
        <v>0.1</v>
      </c>
      <c r="F308" s="67">
        <v>0.3520833333333333</v>
      </c>
      <c r="H308" s="67">
        <v>0.40763888888888888</v>
      </c>
      <c r="I308" s="44" t="str">
        <f t="shared" si="61"/>
        <v/>
      </c>
      <c r="J308" s="45">
        <f t="shared" si="62"/>
        <v>11.000000000000041</v>
      </c>
      <c r="K308" s="45">
        <f t="shared" si="63"/>
        <v>80.000000000000028</v>
      </c>
      <c r="L308" s="45">
        <f t="shared" si="64"/>
        <v>2</v>
      </c>
      <c r="M308" s="54">
        <f t="shared" ca="1" si="65"/>
        <v>739</v>
      </c>
      <c r="N308" s="45" t="str">
        <f t="shared" si="66"/>
        <v/>
      </c>
      <c r="O308" s="45">
        <f t="shared" si="67"/>
        <v>0.82500000000000318</v>
      </c>
      <c r="P308" s="46">
        <f t="shared" si="68"/>
        <v>0.79349372001176843</v>
      </c>
      <c r="Q308" s="45">
        <f t="shared" si="69"/>
        <v>8.0000000000000036</v>
      </c>
      <c r="R308" s="45">
        <f t="shared" si="70"/>
        <v>8.8250000000000064</v>
      </c>
      <c r="S308" s="46">
        <f t="shared" si="71"/>
        <v>8.7934937200117727</v>
      </c>
    </row>
    <row r="309" spans="1:19" x14ac:dyDescent="0.25">
      <c r="D309">
        <v>0.05</v>
      </c>
      <c r="F309" s="67">
        <v>0.41180555555555554</v>
      </c>
      <c r="H309" s="67">
        <v>0.4152777777777778</v>
      </c>
      <c r="I309" s="44" t="str">
        <f t="shared" si="61"/>
        <v/>
      </c>
      <c r="J309" s="45">
        <f t="shared" si="62"/>
        <v>7.9999999999999716</v>
      </c>
      <c r="K309" s="45">
        <f t="shared" si="63"/>
        <v>5.0000000000000622</v>
      </c>
      <c r="L309" s="45">
        <f t="shared" si="64"/>
        <v>3</v>
      </c>
      <c r="M309" s="54">
        <f t="shared" ca="1" si="65"/>
        <v>739</v>
      </c>
      <c r="N309" s="45" t="str">
        <f t="shared" si="66"/>
        <v/>
      </c>
      <c r="O309" s="45">
        <f t="shared" si="67"/>
        <v>4.1999999999999851</v>
      </c>
      <c r="P309" s="46">
        <f t="shared" si="68"/>
        <v>2.5369584154085381</v>
      </c>
      <c r="Q309" s="45">
        <f t="shared" si="69"/>
        <v>0.25000000000000311</v>
      </c>
      <c r="R309" s="45">
        <f t="shared" si="70"/>
        <v>4.4499999999999886</v>
      </c>
      <c r="S309" s="46">
        <f t="shared" si="71"/>
        <v>2.7869584154085412</v>
      </c>
    </row>
    <row r="310" spans="1:19" x14ac:dyDescent="0.25">
      <c r="D310">
        <v>1</v>
      </c>
      <c r="F310" s="67">
        <v>0.4201388888888889</v>
      </c>
      <c r="H310" s="67">
        <v>0.42083333333333334</v>
      </c>
      <c r="I310" s="44" t="str">
        <f t="shared" si="61"/>
        <v/>
      </c>
      <c r="J310" s="45">
        <f t="shared" si="62"/>
        <v>14.999999999999947</v>
      </c>
      <c r="K310" s="45">
        <f t="shared" si="63"/>
        <v>0.99999999999999645</v>
      </c>
      <c r="L310" s="45">
        <f t="shared" si="64"/>
        <v>4</v>
      </c>
      <c r="M310" s="54">
        <f t="shared" ca="1" si="65"/>
        <v>739</v>
      </c>
      <c r="N310" s="45" t="str">
        <f t="shared" si="66"/>
        <v/>
      </c>
      <c r="O310" s="45">
        <f t="shared" si="67"/>
        <v>8.2499999999999716</v>
      </c>
      <c r="P310" s="46">
        <f t="shared" si="68"/>
        <v>5.8629984219785989</v>
      </c>
      <c r="Q310" s="45">
        <f t="shared" si="69"/>
        <v>0.99999999999999645</v>
      </c>
      <c r="R310" s="45">
        <f t="shared" si="70"/>
        <v>9.249999999999968</v>
      </c>
      <c r="S310" s="46">
        <f t="shared" si="71"/>
        <v>6.8629984219785953</v>
      </c>
    </row>
    <row r="311" spans="1:19" x14ac:dyDescent="0.25">
      <c r="D311">
        <v>0.1</v>
      </c>
      <c r="F311" s="67">
        <v>0.42569444444444443</v>
      </c>
      <c r="H311" s="67">
        <v>0.43124999999999997</v>
      </c>
      <c r="I311" s="44" t="str">
        <f t="shared" si="61"/>
        <v/>
      </c>
      <c r="J311" s="45">
        <f t="shared" si="62"/>
        <v>13.000000000000034</v>
      </c>
      <c r="K311" s="45">
        <f t="shared" si="63"/>
        <v>7.9999999999999716</v>
      </c>
      <c r="L311" s="45">
        <f t="shared" si="64"/>
        <v>5</v>
      </c>
      <c r="M311" s="54">
        <f t="shared" ca="1" si="65"/>
        <v>739</v>
      </c>
      <c r="N311" s="45" t="str">
        <f t="shared" si="66"/>
        <v/>
      </c>
      <c r="O311" s="45">
        <f t="shared" si="67"/>
        <v>33.150000000000084</v>
      </c>
      <c r="P311" s="46">
        <f t="shared" si="68"/>
        <v>16.283176117810363</v>
      </c>
      <c r="Q311" s="45">
        <f t="shared" si="69"/>
        <v>0.79999999999999716</v>
      </c>
      <c r="R311" s="45">
        <f t="shared" si="70"/>
        <v>33.950000000000081</v>
      </c>
      <c r="S311" s="46">
        <f t="shared" si="71"/>
        <v>17.08317611781036</v>
      </c>
    </row>
    <row r="312" spans="1:19" x14ac:dyDescent="0.25">
      <c r="D312">
        <v>5</v>
      </c>
      <c r="F312" s="67">
        <v>0.4375</v>
      </c>
      <c r="H312" s="67">
        <v>0.44027777777777777</v>
      </c>
      <c r="I312" s="44" t="str">
        <f t="shared" si="61"/>
        <v/>
      </c>
      <c r="J312" s="45">
        <f t="shared" si="62"/>
        <v>9.9999999999999645</v>
      </c>
      <c r="K312" s="45">
        <f t="shared" si="63"/>
        <v>3.9999999999999858</v>
      </c>
      <c r="L312" s="45">
        <f t="shared" si="64"/>
        <v>6</v>
      </c>
      <c r="M312" s="54">
        <f t="shared" ca="1" si="65"/>
        <v>739</v>
      </c>
      <c r="N312" s="45" t="str">
        <f t="shared" si="66"/>
        <v/>
      </c>
      <c r="O312" s="45">
        <f t="shared" si="67"/>
        <v>74.99999999999973</v>
      </c>
      <c r="P312" s="46">
        <f t="shared" si="68"/>
        <v>72.134762451292772</v>
      </c>
      <c r="Q312" s="45">
        <f t="shared" si="69"/>
        <v>19.999999999999929</v>
      </c>
      <c r="R312" s="45">
        <f t="shared" si="70"/>
        <v>94.999999999999659</v>
      </c>
      <c r="S312" s="46">
        <f t="shared" si="71"/>
        <v>92.134762451292701</v>
      </c>
    </row>
    <row r="313" spans="1:19" x14ac:dyDescent="0.25">
      <c r="D313">
        <v>10</v>
      </c>
      <c r="F313" s="67">
        <v>0.44444444444444442</v>
      </c>
      <c r="H313" s="67">
        <v>0.44722222222222219</v>
      </c>
      <c r="I313" s="44" t="str">
        <f t="shared" si="61"/>
        <v/>
      </c>
      <c r="J313" s="45">
        <f t="shared" si="62"/>
        <v>11.000000000000041</v>
      </c>
      <c r="K313" s="45">
        <f t="shared" si="63"/>
        <v>3.9999999999999858</v>
      </c>
      <c r="L313" s="45">
        <f t="shared" si="64"/>
        <v>7</v>
      </c>
      <c r="M313" s="54">
        <f t="shared" ca="1" si="65"/>
        <v>739</v>
      </c>
      <c r="N313" s="45" t="str">
        <f t="shared" si="66"/>
        <v/>
      </c>
      <c r="O313" s="45">
        <f t="shared" si="67"/>
        <v>137.50000000000051</v>
      </c>
      <c r="P313" s="46">
        <f t="shared" si="68"/>
        <v>135.64670158223433</v>
      </c>
      <c r="Q313" s="45">
        <f t="shared" si="69"/>
        <v>39.999999999999858</v>
      </c>
      <c r="R313" s="45">
        <f t="shared" si="70"/>
        <v>177.50000000000037</v>
      </c>
      <c r="S313" s="46">
        <f t="shared" si="71"/>
        <v>175.64670158223419</v>
      </c>
    </row>
    <row r="314" spans="1:19" x14ac:dyDescent="0.25">
      <c r="D314">
        <v>15</v>
      </c>
      <c r="F314" s="67">
        <v>0.45</v>
      </c>
      <c r="H314" s="67">
        <v>0.4548611111111111</v>
      </c>
      <c r="I314" s="44" t="str">
        <f t="shared" si="61"/>
        <v/>
      </c>
      <c r="J314" s="45">
        <f t="shared" si="62"/>
        <v>6.0000000000000586</v>
      </c>
      <c r="K314" s="45">
        <f t="shared" si="63"/>
        <v>6.9999999999999751</v>
      </c>
      <c r="L314" s="45">
        <f t="shared" si="64"/>
        <v>8</v>
      </c>
      <c r="M314" s="54">
        <f t="shared" ca="1" si="65"/>
        <v>739</v>
      </c>
      <c r="N314" s="45" t="str">
        <f t="shared" si="66"/>
        <v/>
      </c>
      <c r="O314" s="45">
        <f t="shared" si="67"/>
        <v>105.00000000000102</v>
      </c>
      <c r="P314" s="46">
        <f t="shared" si="68"/>
        <v>104.28179094496198</v>
      </c>
      <c r="Q314" s="45">
        <f t="shared" si="69"/>
        <v>104.99999999999963</v>
      </c>
      <c r="R314" s="45">
        <f t="shared" si="70"/>
        <v>210.00000000000065</v>
      </c>
      <c r="S314" s="46">
        <f t="shared" si="71"/>
        <v>209.28179094496161</v>
      </c>
    </row>
    <row r="315" spans="1:19" x14ac:dyDescent="0.25">
      <c r="D315">
        <v>20</v>
      </c>
      <c r="F315" s="67">
        <v>0.45694444444444443</v>
      </c>
      <c r="H315" s="67">
        <v>0.45902777777777781</v>
      </c>
      <c r="I315" s="44" t="str">
        <f t="shared" si="61"/>
        <v/>
      </c>
      <c r="J315" s="45">
        <f t="shared" si="62"/>
        <v>101.99999999999996</v>
      </c>
      <c r="K315" s="45">
        <f t="shared" si="63"/>
        <v>3.0000000000000693</v>
      </c>
      <c r="L315" s="45">
        <f t="shared" si="64"/>
        <v>9</v>
      </c>
      <c r="M315" s="54">
        <f t="shared" ca="1" si="65"/>
        <v>739</v>
      </c>
      <c r="N315" s="45" t="str">
        <f t="shared" si="66"/>
        <v/>
      </c>
      <c r="O315" s="45">
        <f t="shared" si="67"/>
        <v>1025.0999999999997</v>
      </c>
      <c r="P315" s="46">
        <f t="shared" si="68"/>
        <v>383.1034782242408</v>
      </c>
      <c r="Q315" s="45">
        <f t="shared" si="69"/>
        <v>60.000000000001386</v>
      </c>
      <c r="R315" s="45">
        <f t="shared" si="70"/>
        <v>1085.100000000001</v>
      </c>
      <c r="S315" s="46">
        <f t="shared" si="71"/>
        <v>443.10347822424217</v>
      </c>
    </row>
    <row r="316" spans="1:19" x14ac:dyDescent="0.25">
      <c r="D316">
        <v>0.1</v>
      </c>
      <c r="F316" s="67">
        <v>0.47013888888888888</v>
      </c>
      <c r="H316" s="67">
        <v>0.52986111111111112</v>
      </c>
      <c r="I316" s="44" t="str">
        <f t="shared" si="61"/>
        <v/>
      </c>
      <c r="J316" s="45">
        <f t="shared" si="62"/>
        <v>10.999999999999961</v>
      </c>
      <c r="K316" s="45">
        <f t="shared" si="63"/>
        <v>86.000000000000014</v>
      </c>
      <c r="L316" s="45">
        <f t="shared" si="64"/>
        <v>10</v>
      </c>
      <c r="M316" s="54">
        <f t="shared" ca="1" si="65"/>
        <v>739</v>
      </c>
      <c r="N316" s="45" t="str">
        <f t="shared" si="66"/>
        <v/>
      </c>
      <c r="O316" s="45">
        <f t="shared" si="67"/>
        <v>1.3749999999999951</v>
      </c>
      <c r="P316" s="46">
        <f t="shared" si="68"/>
        <v>1.3564780558358558</v>
      </c>
      <c r="Q316" s="45">
        <f t="shared" si="69"/>
        <v>8.6000000000000014</v>
      </c>
      <c r="R316" s="45">
        <f t="shared" si="70"/>
        <v>9.9749999999999961</v>
      </c>
      <c r="S316" s="46">
        <f t="shared" si="71"/>
        <v>9.9564780558358574</v>
      </c>
    </row>
    <row r="317" spans="1:19" x14ac:dyDescent="0.25">
      <c r="D317">
        <v>0.15</v>
      </c>
      <c r="F317" s="67">
        <v>0.53472222222222221</v>
      </c>
      <c r="H317" s="67">
        <v>0.53749999999999998</v>
      </c>
      <c r="I317" s="44" t="str">
        <f t="shared" si="61"/>
        <v/>
      </c>
      <c r="J317" s="45">
        <f t="shared" si="62"/>
        <v>9.9999999999999645</v>
      </c>
      <c r="K317" s="45">
        <f t="shared" si="63"/>
        <v>3.9999999999999858</v>
      </c>
      <c r="L317" s="45">
        <f t="shared" si="64"/>
        <v>11</v>
      </c>
      <c r="M317" s="54">
        <f t="shared" ca="1" si="65"/>
        <v>739</v>
      </c>
      <c r="N317" s="45" t="str">
        <f t="shared" si="66"/>
        <v/>
      </c>
      <c r="O317" s="45">
        <f t="shared" si="67"/>
        <v>1.0499999999999963</v>
      </c>
      <c r="P317" s="46">
        <f t="shared" si="68"/>
        <v>0.98223172066987585</v>
      </c>
      <c r="Q317" s="45">
        <f t="shared" si="69"/>
        <v>0.59999999999999787</v>
      </c>
      <c r="R317" s="45">
        <f t="shared" si="70"/>
        <v>1.6499999999999941</v>
      </c>
      <c r="S317" s="46">
        <f t="shared" si="71"/>
        <v>1.5822317206698737</v>
      </c>
    </row>
    <row r="318" spans="1:19" x14ac:dyDescent="0.25">
      <c r="D318">
        <v>0.06</v>
      </c>
      <c r="F318" s="67">
        <v>0.54305555555555551</v>
      </c>
      <c r="H318" s="67">
        <v>0.5444444444444444</v>
      </c>
      <c r="I318" s="44" t="str">
        <f t="shared" si="61"/>
        <v/>
      </c>
      <c r="J318" s="45">
        <f t="shared" si="62"/>
        <v>13.000000000000114</v>
      </c>
      <c r="K318" s="45">
        <f t="shared" si="63"/>
        <v>1.9999999999999929</v>
      </c>
      <c r="L318" s="45">
        <f t="shared" si="64"/>
        <v>12</v>
      </c>
      <c r="M318" s="54">
        <f t="shared" ca="1" si="65"/>
        <v>739</v>
      </c>
      <c r="N318" s="45" t="str">
        <f t="shared" si="66"/>
        <v/>
      </c>
      <c r="O318" s="45">
        <f t="shared" si="67"/>
        <v>1.0400000000000091</v>
      </c>
      <c r="P318" s="46">
        <f t="shared" si="68"/>
        <v>1.017973183419679</v>
      </c>
      <c r="Q318" s="45">
        <f t="shared" si="69"/>
        <v>0.11999999999999957</v>
      </c>
      <c r="R318" s="45">
        <f t="shared" si="70"/>
        <v>1.1600000000000088</v>
      </c>
      <c r="S318" s="46">
        <f t="shared" si="71"/>
        <v>1.1379731834196787</v>
      </c>
    </row>
    <row r="319" spans="1:19" x14ac:dyDescent="0.25">
      <c r="D319">
        <v>0.1</v>
      </c>
      <c r="F319" s="67">
        <v>0.54861111111111105</v>
      </c>
      <c r="H319" s="67">
        <v>0.55347222222222225</v>
      </c>
      <c r="I319" s="44" t="str">
        <f t="shared" si="61"/>
        <v/>
      </c>
      <c r="J319" s="45">
        <f t="shared" si="62"/>
        <v>11.999999999999957</v>
      </c>
      <c r="K319" s="45">
        <f t="shared" si="63"/>
        <v>7.000000000000135</v>
      </c>
      <c r="L319" s="45">
        <f t="shared" si="64"/>
        <v>13</v>
      </c>
      <c r="M319" s="54">
        <f t="shared" ca="1" si="65"/>
        <v>739</v>
      </c>
      <c r="N319" s="45" t="str">
        <f t="shared" si="66"/>
        <v/>
      </c>
      <c r="O319" s="45">
        <f t="shared" si="67"/>
        <v>18.599999999999934</v>
      </c>
      <c r="P319" s="46">
        <f t="shared" si="68"/>
        <v>10.231719891865779</v>
      </c>
      <c r="Q319" s="45">
        <f t="shared" si="69"/>
        <v>0.7000000000000135</v>
      </c>
      <c r="R319" s="45">
        <f t="shared" si="70"/>
        <v>19.299999999999947</v>
      </c>
      <c r="S319" s="46">
        <f t="shared" si="71"/>
        <v>10.931719891865793</v>
      </c>
    </row>
    <row r="320" spans="1:19" x14ac:dyDescent="0.25">
      <c r="D320">
        <v>3</v>
      </c>
      <c r="F320" s="67">
        <v>0.55972222222222223</v>
      </c>
      <c r="H320" s="67">
        <v>0.56180555555555556</v>
      </c>
      <c r="I320" s="44" t="str">
        <f t="shared" si="61"/>
        <v/>
      </c>
      <c r="J320" s="45">
        <f t="shared" si="62"/>
        <v>17.000000000000099</v>
      </c>
      <c r="K320" s="45">
        <f t="shared" si="63"/>
        <v>2.9999999999999893</v>
      </c>
      <c r="L320" s="45">
        <f t="shared" si="64"/>
        <v>14</v>
      </c>
      <c r="M320" s="54">
        <f t="shared" ca="1" si="65"/>
        <v>739</v>
      </c>
      <c r="N320" s="45" t="str">
        <f t="shared" si="66"/>
        <v/>
      </c>
      <c r="O320" s="45">
        <f t="shared" si="67"/>
        <v>26.350000000000154</v>
      </c>
      <c r="P320" s="46">
        <f t="shared" si="68"/>
        <v>14.494936513476658</v>
      </c>
      <c r="Q320" s="45">
        <f t="shared" si="69"/>
        <v>8.999999999999968</v>
      </c>
      <c r="R320" s="45">
        <f t="shared" si="70"/>
        <v>35.350000000000122</v>
      </c>
      <c r="S320" s="46">
        <f t="shared" si="71"/>
        <v>23.494936513476624</v>
      </c>
    </row>
    <row r="321" spans="1:19" x14ac:dyDescent="0.25">
      <c r="D321">
        <v>0.1</v>
      </c>
      <c r="F321" s="67">
        <v>0.57222222222222219</v>
      </c>
      <c r="H321" s="67">
        <v>0.57361111111111118</v>
      </c>
      <c r="I321" s="44" t="str">
        <f t="shared" si="61"/>
        <v/>
      </c>
      <c r="J321" s="45">
        <f t="shared" si="62"/>
        <v>22.999999999999918</v>
      </c>
      <c r="K321" s="45">
        <f t="shared" si="63"/>
        <v>2.0000000000001528</v>
      </c>
      <c r="L321" s="45">
        <f t="shared" si="64"/>
        <v>15</v>
      </c>
      <c r="M321" s="54">
        <f t="shared" ca="1" si="65"/>
        <v>739</v>
      </c>
      <c r="N321" s="45" t="str">
        <f t="shared" si="66"/>
        <v/>
      </c>
      <c r="O321" s="45">
        <f t="shared" si="67"/>
        <v>1.2649999999999955</v>
      </c>
      <c r="P321" s="46">
        <f t="shared" si="68"/>
        <v>0.89902471533973971</v>
      </c>
      <c r="Q321" s="45">
        <f t="shared" si="69"/>
        <v>0.20000000000001528</v>
      </c>
      <c r="R321" s="45">
        <f t="shared" si="70"/>
        <v>1.4650000000000107</v>
      </c>
      <c r="S321" s="46">
        <f t="shared" si="71"/>
        <v>1.099024715339755</v>
      </c>
    </row>
    <row r="322" spans="1:19" x14ac:dyDescent="0.25">
      <c r="D322">
        <v>0.01</v>
      </c>
      <c r="F322" s="67">
        <v>0.58750000000000002</v>
      </c>
      <c r="H322" s="67">
        <v>0.58958333333333335</v>
      </c>
      <c r="I322" s="44" t="str">
        <f t="shared" si="61"/>
        <v/>
      </c>
      <c r="J322" s="45">
        <f t="shared" si="62"/>
        <v>16.99999999999994</v>
      </c>
      <c r="K322" s="45">
        <f t="shared" si="63"/>
        <v>2.9999999999999893</v>
      </c>
      <c r="L322" s="45">
        <f t="shared" si="64"/>
        <v>16</v>
      </c>
      <c r="M322" s="54">
        <f t="shared" ca="1" si="65"/>
        <v>739</v>
      </c>
      <c r="N322" s="45" t="str">
        <f t="shared" si="66"/>
        <v/>
      </c>
      <c r="O322" s="45">
        <f t="shared" si="67"/>
        <v>34.08499999999988</v>
      </c>
      <c r="P322" s="46">
        <f t="shared" si="68"/>
        <v>11.321293601774807</v>
      </c>
      <c r="Q322" s="45">
        <f t="shared" si="69"/>
        <v>2.9999999999999895E-2</v>
      </c>
      <c r="R322" s="45">
        <f t="shared" si="70"/>
        <v>34.114999999999881</v>
      </c>
      <c r="S322" s="46">
        <f t="shared" si="71"/>
        <v>11.351293601774806</v>
      </c>
    </row>
    <row r="323" spans="1:19" x14ac:dyDescent="0.25">
      <c r="D323">
        <v>4</v>
      </c>
      <c r="F323" s="67">
        <v>0.59861111111111109</v>
      </c>
      <c r="H323" s="67">
        <v>0.60138888888888886</v>
      </c>
      <c r="I323" s="44" t="str">
        <f t="shared" si="61"/>
        <v/>
      </c>
      <c r="J323" s="45">
        <f t="shared" si="62"/>
        <v>23.000000000000078</v>
      </c>
      <c r="K323" s="45">
        <f t="shared" si="63"/>
        <v>3.9999999999999858</v>
      </c>
      <c r="L323" s="45">
        <f t="shared" si="64"/>
        <v>17</v>
      </c>
      <c r="M323" s="54">
        <f t="shared" ca="1" si="65"/>
        <v>739</v>
      </c>
      <c r="N323" s="45" t="str">
        <f t="shared" si="66"/>
        <v/>
      </c>
      <c r="O323" s="45">
        <f t="shared" si="67"/>
        <v>47.150000000000155</v>
      </c>
      <c r="P323" s="46">
        <f t="shared" si="68"/>
        <v>24.316391521974651</v>
      </c>
      <c r="Q323" s="45">
        <f t="shared" si="69"/>
        <v>15.999999999999943</v>
      </c>
      <c r="R323" s="45">
        <f t="shared" si="70"/>
        <v>63.150000000000098</v>
      </c>
      <c r="S323" s="46">
        <f t="shared" si="71"/>
        <v>40.316391521974595</v>
      </c>
    </row>
    <row r="324" spans="1:19" x14ac:dyDescent="0.25">
      <c r="D324">
        <v>0.1</v>
      </c>
      <c r="F324" s="67">
        <v>0.60902777777777783</v>
      </c>
      <c r="H324" s="67">
        <v>0.61736111111111114</v>
      </c>
      <c r="I324" s="44" t="str">
        <f t="shared" si="61"/>
        <v/>
      </c>
      <c r="J324" s="45">
        <f t="shared" si="62"/>
        <v>8.999999999999968</v>
      </c>
      <c r="K324" s="45">
        <f t="shared" si="63"/>
        <v>11.999999999999957</v>
      </c>
      <c r="L324" s="45">
        <f t="shared" si="64"/>
        <v>18</v>
      </c>
      <c r="M324" s="54">
        <f t="shared" ca="1" si="65"/>
        <v>739</v>
      </c>
      <c r="N324" s="45" t="str">
        <f t="shared" si="66"/>
        <v/>
      </c>
      <c r="O324" s="45">
        <f t="shared" si="67"/>
        <v>1.124999999999996</v>
      </c>
      <c r="P324" s="46">
        <f t="shared" si="68"/>
        <v>1.1098456820475184</v>
      </c>
      <c r="Q324" s="45">
        <f t="shared" si="69"/>
        <v>1.1999999999999957</v>
      </c>
      <c r="R324" s="45">
        <f t="shared" si="70"/>
        <v>2.3249999999999917</v>
      </c>
      <c r="S324" s="46">
        <f t="shared" si="71"/>
        <v>2.3098456820475142</v>
      </c>
    </row>
    <row r="325" spans="1:19" x14ac:dyDescent="0.25">
      <c r="D325">
        <v>0.15</v>
      </c>
      <c r="F325" s="67">
        <v>0.62152777777777779</v>
      </c>
      <c r="H325" s="67">
        <v>0.62361111111111112</v>
      </c>
      <c r="I325" s="44" t="str">
        <f t="shared" si="61"/>
        <v/>
      </c>
      <c r="J325" s="45">
        <f t="shared" si="62"/>
        <v>9.9999999999999645</v>
      </c>
      <c r="K325" s="45">
        <f t="shared" si="63"/>
        <v>2.9999999999999893</v>
      </c>
      <c r="L325" s="45">
        <f t="shared" si="64"/>
        <v>19</v>
      </c>
      <c r="M325" s="54">
        <f t="shared" ca="1" si="65"/>
        <v>739</v>
      </c>
      <c r="N325" s="45" t="str">
        <f t="shared" si="66"/>
        <v/>
      </c>
      <c r="O325" s="45">
        <f t="shared" si="67"/>
        <v>1.124999999999996</v>
      </c>
      <c r="P325" s="46">
        <f t="shared" si="68"/>
        <v>1.0820316875076479</v>
      </c>
      <c r="Q325" s="45">
        <f t="shared" si="69"/>
        <v>0.4499999999999984</v>
      </c>
      <c r="R325" s="45">
        <f t="shared" si="70"/>
        <v>1.5749999999999944</v>
      </c>
      <c r="S325" s="46">
        <f t="shared" si="71"/>
        <v>1.5320316875076463</v>
      </c>
    </row>
    <row r="326" spans="1:19" x14ac:dyDescent="0.25">
      <c r="D326">
        <v>7.4999999999999997E-2</v>
      </c>
      <c r="F326" s="67">
        <v>0.62916666666666665</v>
      </c>
      <c r="H326" s="67">
        <v>0.63055555555555554</v>
      </c>
      <c r="I326" s="44" t="str">
        <f t="shared" si="61"/>
        <v/>
      </c>
      <c r="J326" s="45">
        <f t="shared" si="62"/>
        <v>10.000000000000124</v>
      </c>
      <c r="K326" s="45">
        <f t="shared" si="63"/>
        <v>1.9999999999999929</v>
      </c>
      <c r="L326" s="45">
        <f t="shared" si="64"/>
        <v>20</v>
      </c>
      <c r="M326" s="54">
        <f t="shared" ca="1" si="65"/>
        <v>739</v>
      </c>
      <c r="N326" s="45" t="str">
        <f t="shared" si="66"/>
        <v/>
      </c>
      <c r="O326" s="45">
        <f t="shared" si="67"/>
        <v>0.87500000000001088</v>
      </c>
      <c r="P326" s="46">
        <f t="shared" si="68"/>
        <v>0.86902494335278024</v>
      </c>
      <c r="Q326" s="45">
        <f t="shared" si="69"/>
        <v>0.14999999999999947</v>
      </c>
      <c r="R326" s="45">
        <f t="shared" si="70"/>
        <v>1.0250000000000103</v>
      </c>
      <c r="S326" s="46">
        <f t="shared" si="71"/>
        <v>1.0190249433527798</v>
      </c>
    </row>
    <row r="327" spans="1:19" x14ac:dyDescent="0.25">
      <c r="D327">
        <v>0.1</v>
      </c>
      <c r="F327" s="67">
        <v>0.6333333333333333</v>
      </c>
      <c r="H327" s="67">
        <v>0.63750000000000007</v>
      </c>
      <c r="I327" s="44" t="str">
        <f t="shared" si="61"/>
        <v/>
      </c>
      <c r="J327" s="45">
        <f t="shared" si="62"/>
        <v>6.9999999999998153</v>
      </c>
      <c r="K327" s="45">
        <f t="shared" si="63"/>
        <v>6.0000000000001386</v>
      </c>
      <c r="L327" s="45">
        <f t="shared" si="64"/>
        <v>21</v>
      </c>
      <c r="M327" s="54">
        <f t="shared" ca="1" si="65"/>
        <v>739</v>
      </c>
      <c r="N327" s="45" t="str">
        <f t="shared" si="66"/>
        <v/>
      </c>
      <c r="O327" s="45">
        <f t="shared" si="67"/>
        <v>1.0499999999999725</v>
      </c>
      <c r="P327" s="46">
        <f t="shared" si="68"/>
        <v>1.009893813411594</v>
      </c>
      <c r="Q327" s="45">
        <f t="shared" si="69"/>
        <v>0.60000000000001386</v>
      </c>
      <c r="R327" s="45">
        <f t="shared" si="70"/>
        <v>1.6499999999999864</v>
      </c>
      <c r="S327" s="46">
        <f t="shared" si="71"/>
        <v>1.6098938134116079</v>
      </c>
    </row>
    <row r="328" spans="1:19" x14ac:dyDescent="0.25">
      <c r="D328">
        <v>0.2</v>
      </c>
      <c r="F328" s="67">
        <v>0.63958333333333328</v>
      </c>
      <c r="H328" s="67">
        <v>0.64236111111111105</v>
      </c>
      <c r="I328" s="44" t="str">
        <f t="shared" si="61"/>
        <v/>
      </c>
      <c r="J328" s="45">
        <f t="shared" si="62"/>
        <v>6.0000000000001386</v>
      </c>
      <c r="K328" s="45">
        <f t="shared" si="63"/>
        <v>3.9999999999999858</v>
      </c>
      <c r="L328" s="45">
        <f t="shared" si="64"/>
        <v>22</v>
      </c>
      <c r="M328" s="54">
        <f t="shared" ca="1" si="65"/>
        <v>739</v>
      </c>
      <c r="N328" s="45" t="str">
        <f t="shared" si="66"/>
        <v/>
      </c>
      <c r="O328" s="45">
        <f t="shared" si="67"/>
        <v>0.78000000000001801</v>
      </c>
      <c r="P328" s="46">
        <f t="shared" si="68"/>
        <v>0.69769693857806747</v>
      </c>
      <c r="Q328" s="45">
        <f t="shared" si="69"/>
        <v>0.79999999999999716</v>
      </c>
      <c r="R328" s="45">
        <f t="shared" si="70"/>
        <v>1.5800000000000152</v>
      </c>
      <c r="S328" s="46">
        <f t="shared" si="71"/>
        <v>1.4976969385780645</v>
      </c>
    </row>
    <row r="329" spans="1:19" x14ac:dyDescent="0.25">
      <c r="D329">
        <v>0.06</v>
      </c>
      <c r="F329" s="67">
        <v>0.64513888888888882</v>
      </c>
      <c r="H329" s="67">
        <v>0.64652777777777781</v>
      </c>
      <c r="I329" s="44" t="str">
        <f t="shared" si="61"/>
        <v/>
      </c>
      <c r="J329" s="45">
        <f t="shared" si="62"/>
        <v>13.99999999999995</v>
      </c>
      <c r="K329" s="45">
        <f t="shared" si="63"/>
        <v>2.0000000000001528</v>
      </c>
      <c r="L329" s="45">
        <f t="shared" si="64"/>
        <v>23</v>
      </c>
      <c r="M329" s="54">
        <f t="shared" ca="1" si="65"/>
        <v>739</v>
      </c>
      <c r="N329" s="45" t="str">
        <f t="shared" si="66"/>
        <v/>
      </c>
      <c r="O329" s="45">
        <f t="shared" si="67"/>
        <v>1.1199999999999961</v>
      </c>
      <c r="P329" s="46">
        <f t="shared" si="68"/>
        <v>1.0962788129134871</v>
      </c>
      <c r="Q329" s="45">
        <f t="shared" si="69"/>
        <v>0.12000000000000915</v>
      </c>
      <c r="R329" s="45">
        <f t="shared" si="70"/>
        <v>1.2400000000000053</v>
      </c>
      <c r="S329" s="46">
        <f t="shared" si="71"/>
        <v>1.2162788129134963</v>
      </c>
    </row>
    <row r="330" spans="1:19" x14ac:dyDescent="0.25">
      <c r="D330">
        <v>0.1</v>
      </c>
      <c r="F330" s="67">
        <v>0.64930555555555558</v>
      </c>
      <c r="H330" s="67">
        <v>0.65625</v>
      </c>
      <c r="I330" s="44" t="str">
        <f t="shared" si="61"/>
        <v/>
      </c>
      <c r="J330" s="45">
        <f t="shared" si="62"/>
        <v>8.999999999999968</v>
      </c>
      <c r="K330" s="45">
        <f t="shared" si="63"/>
        <v>9.9999999999999645</v>
      </c>
      <c r="L330" s="45">
        <f t="shared" si="64"/>
        <v>24</v>
      </c>
      <c r="M330" s="54">
        <f t="shared" ca="1" si="65"/>
        <v>739</v>
      </c>
      <c r="N330" s="45" t="str">
        <f t="shared" si="66"/>
        <v/>
      </c>
      <c r="O330" s="45">
        <f t="shared" si="67"/>
        <v>1.2599999999999956</v>
      </c>
      <c r="P330" s="46">
        <f t="shared" si="68"/>
        <v>1.2249434822935417</v>
      </c>
      <c r="Q330" s="45">
        <f t="shared" si="69"/>
        <v>0.99999999999999645</v>
      </c>
      <c r="R330" s="45">
        <f t="shared" si="70"/>
        <v>2.2599999999999918</v>
      </c>
      <c r="S330" s="46">
        <f t="shared" si="71"/>
        <v>2.2249434822935381</v>
      </c>
    </row>
    <row r="331" spans="1:19" x14ac:dyDescent="0.25">
      <c r="D331">
        <v>0.18</v>
      </c>
      <c r="F331" s="67">
        <v>0.65972222222222221</v>
      </c>
      <c r="H331" s="67">
        <v>0.66249999999999998</v>
      </c>
      <c r="I331" s="44" t="str">
        <f t="shared" si="61"/>
        <v/>
      </c>
      <c r="J331" s="45">
        <f t="shared" si="62"/>
        <v>9.9999999999999645</v>
      </c>
      <c r="K331" s="45">
        <f t="shared" si="63"/>
        <v>3.9999999999999858</v>
      </c>
      <c r="L331" s="45">
        <f t="shared" si="64"/>
        <v>25</v>
      </c>
      <c r="M331" s="54">
        <f t="shared" ca="1" si="65"/>
        <v>739</v>
      </c>
      <c r="N331" s="45" t="str">
        <f t="shared" si="66"/>
        <v/>
      </c>
      <c r="O331" s="45">
        <f t="shared" si="67"/>
        <v>1.0999999999999961</v>
      </c>
      <c r="P331" s="46">
        <f t="shared" si="68"/>
        <v>0.93081519734860074</v>
      </c>
      <c r="Q331" s="45">
        <f t="shared" si="69"/>
        <v>0.71999999999999742</v>
      </c>
      <c r="R331" s="45">
        <f t="shared" si="70"/>
        <v>1.8199999999999936</v>
      </c>
      <c r="S331" s="46">
        <f t="shared" si="71"/>
        <v>1.6508151973485981</v>
      </c>
    </row>
    <row r="332" spans="1:19" x14ac:dyDescent="0.25">
      <c r="D332">
        <v>0.04</v>
      </c>
      <c r="F332" s="67">
        <v>0.66736111111111107</v>
      </c>
      <c r="H332" s="67">
        <v>0.6694444444444444</v>
      </c>
      <c r="I332" s="44" t="str">
        <f t="shared" si="61"/>
        <v/>
      </c>
      <c r="J332" s="45">
        <f t="shared" si="62"/>
        <v>15.999999999999943</v>
      </c>
      <c r="K332" s="45">
        <f t="shared" si="63"/>
        <v>2.9999999999999893</v>
      </c>
      <c r="L332" s="45">
        <f t="shared" si="64"/>
        <v>26</v>
      </c>
      <c r="M332" s="54">
        <f t="shared" ca="1" si="65"/>
        <v>739</v>
      </c>
      <c r="N332" s="45" t="str">
        <f t="shared" si="66"/>
        <v/>
      </c>
      <c r="O332" s="45">
        <f t="shared" si="67"/>
        <v>1.1199999999999961</v>
      </c>
      <c r="P332" s="46">
        <f t="shared" si="68"/>
        <v>1.0477195524554455</v>
      </c>
      <c r="Q332" s="45">
        <f t="shared" si="69"/>
        <v>0.11999999999999958</v>
      </c>
      <c r="R332" s="45">
        <f t="shared" si="70"/>
        <v>1.2399999999999958</v>
      </c>
      <c r="S332" s="46">
        <f t="shared" si="71"/>
        <v>1.1677195524554451</v>
      </c>
    </row>
    <row r="333" spans="1:19" x14ac:dyDescent="0.25">
      <c r="D333">
        <v>0.1</v>
      </c>
      <c r="F333" s="67">
        <v>0.67152777777777783</v>
      </c>
      <c r="H333" s="67">
        <v>0.68055555555555547</v>
      </c>
      <c r="I333" s="44">
        <f t="shared" si="61"/>
        <v>0.68402777777777768</v>
      </c>
      <c r="J333" s="45" t="str">
        <f t="shared" si="62"/>
        <v/>
      </c>
      <c r="K333" s="45">
        <f t="shared" si="63"/>
        <v>12.999999999999794</v>
      </c>
      <c r="L333" s="45">
        <f t="shared" si="64"/>
        <v>27</v>
      </c>
      <c r="M333" s="54">
        <f t="shared" ca="1" si="65"/>
        <v>739</v>
      </c>
      <c r="N333" s="45">
        <f t="shared" ca="1" si="66"/>
        <v>525.99999999999977</v>
      </c>
      <c r="O333" s="45">
        <f t="shared" si="67"/>
        <v>0.25</v>
      </c>
      <c r="P333" s="46">
        <f t="shared" si="68"/>
        <v>4.342905372259271E-2</v>
      </c>
      <c r="Q333" s="45">
        <f t="shared" si="69"/>
        <v>1.2999999999999794</v>
      </c>
      <c r="R333" s="45">
        <f t="shared" si="70"/>
        <v>1.5499999999999794</v>
      </c>
      <c r="S333" s="46">
        <f t="shared" si="71"/>
        <v>1.3434290537225722</v>
      </c>
    </row>
    <row r="334" spans="1:19" x14ac:dyDescent="0.25">
      <c r="A334" s="77">
        <v>34962</v>
      </c>
      <c r="B334" s="71">
        <v>1119</v>
      </c>
      <c r="D334">
        <v>0.01</v>
      </c>
      <c r="F334" s="67">
        <v>0.50972222222222219</v>
      </c>
      <c r="H334" s="67">
        <v>0.51180555555555551</v>
      </c>
      <c r="I334" s="44" t="str">
        <f t="shared" si="61"/>
        <v/>
      </c>
      <c r="J334" s="45">
        <f t="shared" si="62"/>
        <v>278.00000000000011</v>
      </c>
      <c r="K334" s="45">
        <f t="shared" si="63"/>
        <v>2.9999999999999893</v>
      </c>
      <c r="L334" s="45">
        <f t="shared" si="64"/>
        <v>1</v>
      </c>
      <c r="M334" s="54">
        <f t="shared" ca="1" si="65"/>
        <v>1119</v>
      </c>
      <c r="N334" s="45" t="str">
        <f t="shared" si="66"/>
        <v/>
      </c>
      <c r="O334" s="45">
        <f t="shared" si="67"/>
        <v>15.290000000000006</v>
      </c>
      <c r="P334" s="46">
        <f t="shared" si="68"/>
        <v>10.866472646280378</v>
      </c>
      <c r="Q334" s="45">
        <f t="shared" si="69"/>
        <v>2.9999999999999895E-2</v>
      </c>
      <c r="R334" s="45">
        <f t="shared" si="70"/>
        <v>15.320000000000006</v>
      </c>
      <c r="S334" s="46">
        <f t="shared" si="71"/>
        <v>10.896472646280378</v>
      </c>
    </row>
    <row r="335" spans="1:19" x14ac:dyDescent="0.25">
      <c r="D335">
        <v>0.1</v>
      </c>
      <c r="F335" s="67">
        <v>0.51666666666666672</v>
      </c>
      <c r="H335" s="67">
        <v>0.70486111111111116</v>
      </c>
      <c r="I335" s="44">
        <f t="shared" si="61"/>
        <v>0.70833333333333337</v>
      </c>
      <c r="J335" s="45" t="str">
        <f t="shared" si="62"/>
        <v/>
      </c>
      <c r="K335" s="45">
        <f t="shared" si="63"/>
        <v>271</v>
      </c>
      <c r="L335" s="45">
        <f t="shared" si="64"/>
        <v>2</v>
      </c>
      <c r="M335" s="54">
        <f t="shared" ca="1" si="65"/>
        <v>1119</v>
      </c>
      <c r="N335" s="45">
        <f t="shared" ca="1" si="66"/>
        <v>341.00000000000006</v>
      </c>
      <c r="O335" s="45">
        <f t="shared" si="67"/>
        <v>0.25</v>
      </c>
      <c r="P335" s="46">
        <f t="shared" si="68"/>
        <v>4.342905372259271E-2</v>
      </c>
      <c r="Q335" s="45">
        <f t="shared" si="69"/>
        <v>27.1</v>
      </c>
      <c r="R335" s="45">
        <f t="shared" si="70"/>
        <v>27.35</v>
      </c>
      <c r="S335" s="46">
        <f t="shared" si="71"/>
        <v>27.143429053722596</v>
      </c>
    </row>
    <row r="336" spans="1:19" x14ac:dyDescent="0.25">
      <c r="A336" s="77">
        <v>34963</v>
      </c>
      <c r="B336" s="71">
        <v>736</v>
      </c>
      <c r="D336">
        <v>0.01</v>
      </c>
      <c r="F336" s="67">
        <v>0.34652777777777777</v>
      </c>
      <c r="H336" s="67">
        <v>0.34861111111111115</v>
      </c>
      <c r="I336" s="44" t="str">
        <f t="shared" si="61"/>
        <v/>
      </c>
      <c r="J336" s="45">
        <f t="shared" si="62"/>
        <v>480</v>
      </c>
      <c r="K336" s="45">
        <f t="shared" si="63"/>
        <v>3.0000000000000693</v>
      </c>
      <c r="L336" s="45">
        <f t="shared" si="64"/>
        <v>1</v>
      </c>
      <c r="M336" s="54">
        <f t="shared" ca="1" si="65"/>
        <v>736</v>
      </c>
      <c r="N336" s="45" t="str">
        <f t="shared" si="66"/>
        <v/>
      </c>
      <c r="O336" s="45">
        <f t="shared" si="67"/>
        <v>26.4</v>
      </c>
      <c r="P336" s="46">
        <f t="shared" si="68"/>
        <v>18.762254928829421</v>
      </c>
      <c r="Q336" s="45">
        <f t="shared" si="69"/>
        <v>3.0000000000000693E-2</v>
      </c>
      <c r="R336" s="45">
        <f t="shared" si="70"/>
        <v>26.43</v>
      </c>
      <c r="S336" s="46">
        <f t="shared" si="71"/>
        <v>18.792254928829422</v>
      </c>
    </row>
    <row r="337" spans="1:19" x14ac:dyDescent="0.25">
      <c r="D337">
        <v>0.1</v>
      </c>
      <c r="F337" s="67">
        <v>0.3520833333333333</v>
      </c>
      <c r="H337" s="67">
        <v>0.68194444444444446</v>
      </c>
      <c r="I337" s="44">
        <f t="shared" si="61"/>
        <v>0.68541666666666667</v>
      </c>
      <c r="J337" s="45" t="str">
        <f t="shared" si="62"/>
        <v/>
      </c>
      <c r="K337" s="45">
        <f t="shared" si="63"/>
        <v>475.00000000000006</v>
      </c>
      <c r="L337" s="45">
        <f t="shared" si="64"/>
        <v>2</v>
      </c>
      <c r="M337" s="54">
        <f t="shared" ca="1" si="65"/>
        <v>736</v>
      </c>
      <c r="N337" s="45">
        <f t="shared" ca="1" si="66"/>
        <v>531</v>
      </c>
      <c r="O337" s="45">
        <f t="shared" si="67"/>
        <v>0.25</v>
      </c>
      <c r="P337" s="46">
        <f t="shared" si="68"/>
        <v>4.342905372259271E-2</v>
      </c>
      <c r="Q337" s="45">
        <f t="shared" si="69"/>
        <v>47.500000000000007</v>
      </c>
      <c r="R337" s="45">
        <f t="shared" si="70"/>
        <v>47.750000000000007</v>
      </c>
      <c r="S337" s="46">
        <f t="shared" si="71"/>
        <v>47.543429053722598</v>
      </c>
    </row>
    <row r="338" spans="1:19" x14ac:dyDescent="0.25">
      <c r="A338" s="77">
        <v>34964</v>
      </c>
      <c r="B338" s="71">
        <v>1258</v>
      </c>
      <c r="D338">
        <v>1.4999999999999999E-2</v>
      </c>
      <c r="F338" s="67">
        <v>0.58472222222222225</v>
      </c>
      <c r="H338" s="67">
        <v>0.58819444444444446</v>
      </c>
      <c r="I338" s="44" t="str">
        <f t="shared" si="61"/>
        <v/>
      </c>
      <c r="J338" s="45">
        <f t="shared" si="62"/>
        <v>57.999999999999957</v>
      </c>
      <c r="K338" s="45">
        <f t="shared" si="63"/>
        <v>4.9999999999999822</v>
      </c>
      <c r="L338" s="45">
        <f t="shared" si="64"/>
        <v>1</v>
      </c>
      <c r="M338" s="54">
        <f t="shared" ca="1" si="65"/>
        <v>1258</v>
      </c>
      <c r="N338" s="45" t="str">
        <f t="shared" si="66"/>
        <v/>
      </c>
      <c r="O338" s="45">
        <f t="shared" si="67"/>
        <v>2900.4349999999977</v>
      </c>
      <c r="P338" s="46">
        <f t="shared" si="68"/>
        <v>658.63214718754841</v>
      </c>
      <c r="Q338" s="45">
        <f t="shared" si="69"/>
        <v>7.4999999999999734E-2</v>
      </c>
      <c r="R338" s="45">
        <f t="shared" si="70"/>
        <v>2900.5099999999975</v>
      </c>
      <c r="S338" s="46">
        <f t="shared" si="71"/>
        <v>658.70714718754846</v>
      </c>
    </row>
    <row r="339" spans="1:19" x14ac:dyDescent="0.25">
      <c r="D339">
        <v>100</v>
      </c>
      <c r="F339" s="67">
        <v>0.6</v>
      </c>
      <c r="H339" s="67">
        <v>0.62847222222222221</v>
      </c>
      <c r="I339" s="44">
        <f t="shared" si="61"/>
        <v>0.63194444444444442</v>
      </c>
      <c r="J339" s="45" t="str">
        <f t="shared" si="62"/>
        <v/>
      </c>
      <c r="K339" s="45">
        <f t="shared" si="63"/>
        <v>41.000000000000014</v>
      </c>
      <c r="L339" s="45">
        <f t="shared" si="64"/>
        <v>2</v>
      </c>
      <c r="M339" s="54">
        <f t="shared" ca="1" si="65"/>
        <v>1258</v>
      </c>
      <c r="N339" s="45">
        <f t="shared" ca="1" si="66"/>
        <v>132</v>
      </c>
      <c r="O339" s="45">
        <f t="shared" si="67"/>
        <v>250</v>
      </c>
      <c r="P339" s="46">
        <f t="shared" si="68"/>
        <v>27.143420404993254</v>
      </c>
      <c r="Q339" s="45">
        <f t="shared" si="69"/>
        <v>4100.0000000000018</v>
      </c>
      <c r="R339" s="45">
        <f t="shared" si="70"/>
        <v>4350.0000000000018</v>
      </c>
      <c r="S339" s="46">
        <f t="shared" si="71"/>
        <v>4127.1434204049947</v>
      </c>
    </row>
    <row r="340" spans="1:19" x14ac:dyDescent="0.25">
      <c r="A340" s="77">
        <v>34968</v>
      </c>
      <c r="B340" s="71">
        <v>1012</v>
      </c>
      <c r="D340">
        <v>8.0000000000000002E-3</v>
      </c>
      <c r="F340" s="67">
        <v>0.60277777777777775</v>
      </c>
      <c r="H340" s="67">
        <v>0.60555555555555551</v>
      </c>
      <c r="I340" s="44" t="str">
        <f t="shared" si="61"/>
        <v/>
      </c>
      <c r="J340" s="45">
        <f t="shared" si="62"/>
        <v>14.00000000000011</v>
      </c>
      <c r="K340" s="45">
        <f t="shared" si="63"/>
        <v>3.9999999999999858</v>
      </c>
      <c r="L340" s="45">
        <f t="shared" si="64"/>
        <v>1</v>
      </c>
      <c r="M340" s="54">
        <f t="shared" ca="1" si="65"/>
        <v>1012</v>
      </c>
      <c r="N340" s="45" t="str">
        <f t="shared" si="66"/>
        <v/>
      </c>
      <c r="O340" s="45">
        <f t="shared" si="67"/>
        <v>0.16800000000000131</v>
      </c>
      <c r="P340" s="46">
        <f t="shared" si="68"/>
        <v>0.16159641411025527</v>
      </c>
      <c r="Q340" s="45">
        <f t="shared" si="69"/>
        <v>3.199999999999989E-2</v>
      </c>
      <c r="R340" s="45">
        <f t="shared" si="70"/>
        <v>0.2000000000000012</v>
      </c>
      <c r="S340" s="46">
        <f t="shared" si="71"/>
        <v>0.19359641411025516</v>
      </c>
    </row>
    <row r="341" spans="1:19" x14ac:dyDescent="0.25">
      <c r="D341">
        <v>1.6E-2</v>
      </c>
      <c r="F341" s="67">
        <v>0.61041666666666672</v>
      </c>
      <c r="H341" s="67">
        <v>0.61527777777777781</v>
      </c>
      <c r="I341" s="44" t="str">
        <f t="shared" si="61"/>
        <v/>
      </c>
      <c r="J341" s="45">
        <f t="shared" si="62"/>
        <v>23.999999999999915</v>
      </c>
      <c r="K341" s="45">
        <f t="shared" si="63"/>
        <v>6.9999999999999751</v>
      </c>
      <c r="L341" s="45">
        <f t="shared" si="64"/>
        <v>2</v>
      </c>
      <c r="M341" s="54">
        <f t="shared" ca="1" si="65"/>
        <v>1012</v>
      </c>
      <c r="N341" s="45" t="str">
        <f t="shared" si="66"/>
        <v/>
      </c>
      <c r="O341" s="45">
        <f t="shared" si="67"/>
        <v>0.31199999999999894</v>
      </c>
      <c r="P341" s="46">
        <f t="shared" si="68"/>
        <v>0.30640505795089779</v>
      </c>
      <c r="Q341" s="45">
        <f t="shared" si="69"/>
        <v>0.1119999999999996</v>
      </c>
      <c r="R341" s="45">
        <f t="shared" si="70"/>
        <v>0.42399999999999854</v>
      </c>
      <c r="S341" s="46">
        <f t="shared" si="71"/>
        <v>0.41840505795089739</v>
      </c>
    </row>
    <row r="342" spans="1:19" x14ac:dyDescent="0.25">
      <c r="D342">
        <v>0.01</v>
      </c>
      <c r="F342" s="67">
        <v>0.61875000000000002</v>
      </c>
      <c r="H342" s="67">
        <v>0.63194444444444442</v>
      </c>
      <c r="I342" s="44" t="str">
        <f t="shared" si="61"/>
        <v/>
      </c>
      <c r="J342" s="45">
        <f t="shared" si="62"/>
        <v>27.000000000000064</v>
      </c>
      <c r="K342" s="45">
        <f t="shared" si="63"/>
        <v>18.999999999999932</v>
      </c>
      <c r="L342" s="45">
        <f t="shared" si="64"/>
        <v>3</v>
      </c>
      <c r="M342" s="54">
        <f t="shared" ca="1" si="65"/>
        <v>1012</v>
      </c>
      <c r="N342" s="45" t="str">
        <f t="shared" si="66"/>
        <v/>
      </c>
      <c r="O342" s="45">
        <f t="shared" si="67"/>
        <v>0.2430000000000006</v>
      </c>
      <c r="P342" s="46">
        <f t="shared" si="68"/>
        <v>0.2420237985650007</v>
      </c>
      <c r="Q342" s="45">
        <f t="shared" si="69"/>
        <v>0.18999999999999934</v>
      </c>
      <c r="R342" s="45">
        <f t="shared" si="70"/>
        <v>0.43299999999999994</v>
      </c>
      <c r="S342" s="46">
        <f t="shared" si="71"/>
        <v>0.43202379856500006</v>
      </c>
    </row>
    <row r="343" spans="1:19" x14ac:dyDescent="0.25">
      <c r="D343">
        <v>8.0000000000000002E-3</v>
      </c>
      <c r="F343" s="67">
        <v>0.64930555555555558</v>
      </c>
      <c r="H343" s="67">
        <v>0.65069444444444446</v>
      </c>
      <c r="I343" s="44" t="str">
        <f t="shared" si="61"/>
        <v/>
      </c>
      <c r="J343" s="45">
        <f t="shared" si="62"/>
        <v>20.999999999999925</v>
      </c>
      <c r="K343" s="45">
        <f t="shared" si="63"/>
        <v>1.9999999999999929</v>
      </c>
      <c r="L343" s="45">
        <f t="shared" si="64"/>
        <v>4</v>
      </c>
      <c r="M343" s="54">
        <f t="shared" ca="1" si="65"/>
        <v>1012</v>
      </c>
      <c r="N343" s="45" t="str">
        <f t="shared" si="66"/>
        <v/>
      </c>
      <c r="O343" s="45">
        <f t="shared" si="67"/>
        <v>0.92399999999999671</v>
      </c>
      <c r="P343" s="46">
        <f t="shared" si="68"/>
        <v>0.65668533884923486</v>
      </c>
      <c r="Q343" s="45">
        <f t="shared" si="69"/>
        <v>1.5999999999999945E-2</v>
      </c>
      <c r="R343" s="45">
        <f t="shared" si="70"/>
        <v>0.93999999999999662</v>
      </c>
      <c r="S343" s="46">
        <f t="shared" si="71"/>
        <v>0.67268533884923476</v>
      </c>
    </row>
    <row r="344" spans="1:19" x14ac:dyDescent="0.25">
      <c r="D344">
        <v>0.08</v>
      </c>
      <c r="F344" s="67">
        <v>0.66319444444444442</v>
      </c>
      <c r="H344" s="67">
        <v>0.66527777777777775</v>
      </c>
      <c r="I344" s="44" t="str">
        <f t="shared" si="61"/>
        <v/>
      </c>
      <c r="J344" s="45">
        <f t="shared" si="62"/>
        <v>5.0000000000001421</v>
      </c>
      <c r="K344" s="45">
        <f t="shared" si="63"/>
        <v>2.9999999999999893</v>
      </c>
      <c r="L344" s="45">
        <f t="shared" si="64"/>
        <v>5</v>
      </c>
      <c r="M344" s="54">
        <f t="shared" ca="1" si="65"/>
        <v>1012</v>
      </c>
      <c r="N344" s="45" t="str">
        <f t="shared" si="66"/>
        <v/>
      </c>
      <c r="O344" s="45">
        <f t="shared" si="67"/>
        <v>0.35000000000000997</v>
      </c>
      <c r="P344" s="46">
        <f t="shared" si="68"/>
        <v>0.34761098425673881</v>
      </c>
      <c r="Q344" s="45">
        <f t="shared" si="69"/>
        <v>0.23999999999999916</v>
      </c>
      <c r="R344" s="45">
        <f t="shared" si="70"/>
        <v>0.59000000000000918</v>
      </c>
      <c r="S344" s="46">
        <f t="shared" si="71"/>
        <v>0.58761098425673797</v>
      </c>
    </row>
    <row r="345" spans="1:19" x14ac:dyDescent="0.25">
      <c r="D345">
        <v>0.06</v>
      </c>
      <c r="F345" s="67">
        <v>0.66666666666666663</v>
      </c>
      <c r="H345" s="67">
        <v>0.66875000000000007</v>
      </c>
      <c r="I345" s="44">
        <f t="shared" si="61"/>
        <v>0.67222222222222228</v>
      </c>
      <c r="J345" s="45" t="str">
        <f t="shared" si="62"/>
        <v/>
      </c>
      <c r="K345" s="45">
        <f t="shared" si="63"/>
        <v>3.0000000000001492</v>
      </c>
      <c r="L345" s="45">
        <f t="shared" si="64"/>
        <v>6</v>
      </c>
      <c r="M345" s="54">
        <f t="shared" ca="1" si="65"/>
        <v>1012</v>
      </c>
      <c r="N345" s="45">
        <f t="shared" ca="1" si="66"/>
        <v>356.00000000000011</v>
      </c>
      <c r="O345" s="45">
        <f t="shared" si="67"/>
        <v>0.15</v>
      </c>
      <c r="P345" s="46">
        <f t="shared" si="68"/>
        <v>2.726709375618297E-2</v>
      </c>
      <c r="Q345" s="45">
        <f t="shared" si="69"/>
        <v>0.18000000000000896</v>
      </c>
      <c r="R345" s="45">
        <f t="shared" si="70"/>
        <v>0.33000000000000895</v>
      </c>
      <c r="S345" s="46">
        <f t="shared" si="71"/>
        <v>0.20726709375619193</v>
      </c>
    </row>
    <row r="346" spans="1:19" x14ac:dyDescent="0.25">
      <c r="A346" s="77">
        <v>34969</v>
      </c>
      <c r="B346" s="71">
        <v>1320</v>
      </c>
      <c r="D346">
        <v>0.01</v>
      </c>
      <c r="F346" s="67">
        <v>0.62430555555555556</v>
      </c>
      <c r="H346" s="67">
        <v>0.62708333333333333</v>
      </c>
      <c r="I346" s="44" t="str">
        <f t="shared" si="61"/>
        <v/>
      </c>
      <c r="J346" s="45">
        <f t="shared" si="62"/>
        <v>64.999999999999929</v>
      </c>
      <c r="K346" s="45">
        <f t="shared" si="63"/>
        <v>3.9999999999999858</v>
      </c>
      <c r="L346" s="45">
        <f t="shared" si="64"/>
        <v>1</v>
      </c>
      <c r="M346" s="54">
        <f t="shared" ca="1" si="65"/>
        <v>1320</v>
      </c>
      <c r="N346" s="45" t="str">
        <f t="shared" si="66"/>
        <v/>
      </c>
      <c r="O346" s="45">
        <f t="shared" si="67"/>
        <v>3250.3249999999966</v>
      </c>
      <c r="P346" s="46">
        <f t="shared" si="68"/>
        <v>705.66562075737863</v>
      </c>
      <c r="Q346" s="45">
        <f t="shared" si="69"/>
        <v>3.9999999999999862E-2</v>
      </c>
      <c r="R346" s="45">
        <f t="shared" si="70"/>
        <v>3250.3649999999966</v>
      </c>
      <c r="S346" s="46">
        <f t="shared" si="71"/>
        <v>705.7056207573786</v>
      </c>
    </row>
    <row r="347" spans="1:19" x14ac:dyDescent="0.25">
      <c r="D347">
        <v>100</v>
      </c>
      <c r="F347" s="67">
        <v>0.63611111111111118</v>
      </c>
      <c r="H347" s="67">
        <v>0.67222222222222217</v>
      </c>
      <c r="I347" s="44">
        <f t="shared" si="61"/>
        <v>0.67569444444444438</v>
      </c>
      <c r="J347" s="45" t="str">
        <f t="shared" si="62"/>
        <v/>
      </c>
      <c r="K347" s="45">
        <f t="shared" si="63"/>
        <v>51.999999999999815</v>
      </c>
      <c r="L347" s="45">
        <f t="shared" si="64"/>
        <v>2</v>
      </c>
      <c r="M347" s="54">
        <f t="shared" ca="1" si="65"/>
        <v>1320</v>
      </c>
      <c r="N347" s="45">
        <f t="shared" ca="1" si="66"/>
        <v>172.99999999999986</v>
      </c>
      <c r="O347" s="45">
        <f t="shared" si="67"/>
        <v>250</v>
      </c>
      <c r="P347" s="46">
        <f t="shared" si="68"/>
        <v>27.143420404993254</v>
      </c>
      <c r="Q347" s="45">
        <f t="shared" si="69"/>
        <v>5199.9999999999818</v>
      </c>
      <c r="R347" s="45">
        <f t="shared" si="70"/>
        <v>5449.9999999999818</v>
      </c>
      <c r="S347" s="46">
        <f t="shared" si="71"/>
        <v>5227.1434204049747</v>
      </c>
    </row>
    <row r="348" spans="1:19" x14ac:dyDescent="0.25">
      <c r="A348" s="77">
        <v>34971</v>
      </c>
      <c r="B348" s="71">
        <v>817</v>
      </c>
      <c r="D348">
        <v>0.01</v>
      </c>
      <c r="F348" s="67">
        <v>0.43402777777777773</v>
      </c>
      <c r="H348" s="67">
        <v>0.4368055555555555</v>
      </c>
      <c r="I348" s="44" t="str">
        <f t="shared" si="61"/>
        <v/>
      </c>
      <c r="J348" s="45">
        <f t="shared" si="62"/>
        <v>82.000000000000028</v>
      </c>
      <c r="K348" s="45">
        <f t="shared" si="63"/>
        <v>3.9999999999999858</v>
      </c>
      <c r="L348" s="45">
        <f t="shared" si="64"/>
        <v>1</v>
      </c>
      <c r="M348" s="54">
        <f t="shared" ca="1" si="65"/>
        <v>817</v>
      </c>
      <c r="N348" s="45" t="str">
        <f t="shared" si="66"/>
        <v/>
      </c>
      <c r="O348" s="45">
        <f t="shared" si="67"/>
        <v>4100.4100000000017</v>
      </c>
      <c r="P348" s="46">
        <f t="shared" si="68"/>
        <v>890.22432157084825</v>
      </c>
      <c r="Q348" s="45">
        <f t="shared" si="69"/>
        <v>3.9999999999999862E-2</v>
      </c>
      <c r="R348" s="45">
        <f t="shared" si="70"/>
        <v>4100.4500000000016</v>
      </c>
      <c r="S348" s="46">
        <f t="shared" si="71"/>
        <v>890.26432157084821</v>
      </c>
    </row>
    <row r="349" spans="1:19" x14ac:dyDescent="0.25">
      <c r="D349">
        <v>100</v>
      </c>
      <c r="F349" s="67">
        <v>0.44375000000000003</v>
      </c>
      <c r="H349" s="67">
        <v>0.49374999999999997</v>
      </c>
      <c r="I349" s="44">
        <f t="shared" si="61"/>
        <v>0.49722222222222218</v>
      </c>
      <c r="J349" s="45" t="str">
        <f t="shared" si="62"/>
        <v/>
      </c>
      <c r="K349" s="45">
        <f t="shared" si="63"/>
        <v>71.999999999999901</v>
      </c>
      <c r="L349" s="45">
        <f t="shared" si="64"/>
        <v>2</v>
      </c>
      <c r="M349" s="54">
        <f t="shared" ca="1" si="65"/>
        <v>817</v>
      </c>
      <c r="N349" s="45">
        <f t="shared" ca="1" si="66"/>
        <v>218.99999999999994</v>
      </c>
      <c r="O349" s="45">
        <f t="shared" si="67"/>
        <v>250</v>
      </c>
      <c r="P349" s="46">
        <f t="shared" si="68"/>
        <v>27.143420404993254</v>
      </c>
      <c r="Q349" s="45">
        <f t="shared" si="69"/>
        <v>7199.99999999999</v>
      </c>
      <c r="R349" s="45">
        <f t="shared" si="70"/>
        <v>7449.99999999999</v>
      </c>
      <c r="S349" s="46">
        <f t="shared" si="71"/>
        <v>7227.1434204049829</v>
      </c>
    </row>
  </sheetData>
  <conditionalFormatting sqref="I2:N349">
    <cfRule type="cellIs" dxfId="4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59EE8-63B5-46AC-97A9-0DACF547F8E8}">
  <sheetPr codeName="Sheet19"/>
  <dimension ref="A1:S403"/>
  <sheetViews>
    <sheetView topLeftCell="A37" workbookViewId="0">
      <selection activeCell="V50" sqref="V50"/>
    </sheetView>
  </sheetViews>
  <sheetFormatPr defaultRowHeight="15" x14ac:dyDescent="0.25"/>
  <cols>
    <col min="1" max="1" width="10.7109375" bestFit="1" customWidth="1"/>
    <col min="6" max="6" width="10.42578125" bestFit="1" customWidth="1"/>
    <col min="8" max="8" width="11.5703125" bestFit="1" customWidth="1"/>
    <col min="16" max="16" width="9.5703125" bestFit="1" customWidth="1"/>
    <col min="19" max="19" width="9.5703125" bestFit="1" customWidth="1"/>
  </cols>
  <sheetData>
    <row r="1" spans="1:19" ht="60" x14ac:dyDescent="0.25">
      <c r="A1" s="13" t="s">
        <v>0</v>
      </c>
      <c r="B1" s="47" t="s">
        <v>1</v>
      </c>
      <c r="C1" s="85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34611</v>
      </c>
      <c r="B2" s="71">
        <v>1409</v>
      </c>
      <c r="D2">
        <v>0.01</v>
      </c>
      <c r="E2">
        <v>1507</v>
      </c>
      <c r="F2" s="67">
        <f>VALUE(CONCATENATE(LEFT(E2,LEN(E2)-2),":",RIGHT(E2,2)))</f>
        <v>0.62986111111111109</v>
      </c>
      <c r="G2">
        <v>1511</v>
      </c>
      <c r="H2" s="67">
        <f>VALUE(CONCATENATE(LEFT(G2,LEN(G2)-2),":",RIGHT(G2,2)))</f>
        <v>0.63263888888888886</v>
      </c>
      <c r="I2" s="44" t="str">
        <f>IF(OR(A3&lt;&gt;"",D3=""),H2+TIME(0,5,0),"")</f>
        <v/>
      </c>
      <c r="J2" s="45">
        <f>IF(AND(OR(AND(A2&lt;&gt;"",A3=""),AND(A2="",A3="")),D3&lt;&gt;""),(H3-H2)*1440,"")</f>
        <v>5.9999999999999787</v>
      </c>
      <c r="K2" s="45">
        <f>(H2-F2)*1440</f>
        <v>3.9999999999999858</v>
      </c>
      <c r="L2" s="45">
        <f>IF(A2&lt;&gt;"",1,L1+1)</f>
        <v>1</v>
      </c>
      <c r="M2" s="54">
        <f ca="1">OFFSET(B2,-L2+1,0)</f>
        <v>1409</v>
      </c>
      <c r="N2" s="45" t="str">
        <f t="shared" ref="N2" si="0">IF(I2&lt;&gt;"",(I2-VALUE(CONCATENATE(LEFT(M2,LEN(M2)-2),":",RIGHT(M2,2))))*1440,"")</f>
        <v/>
      </c>
      <c r="O2" s="45">
        <f>IF(J2&lt;&gt;"",(D2+D3)*J2/2,D2*5/2)</f>
        <v>6.5999999999999767E-2</v>
      </c>
      <c r="P2" s="46">
        <f>IF(J2&lt;&gt;"",(D3-D2)*J2/LN((D3+0.000001)/(D2+0.000001)),-5*(D2-0.000001)/(LN(1/D2)-13.8155))</f>
        <v>6.5823796010444344E-2</v>
      </c>
      <c r="Q2" s="45">
        <f>(D2*K2)</f>
        <v>3.9999999999999862E-2</v>
      </c>
      <c r="R2" s="45">
        <f>O2+Q2</f>
        <v>0.10599999999999962</v>
      </c>
      <c r="S2" s="46">
        <f>P2+Q2</f>
        <v>0.1058237960104442</v>
      </c>
    </row>
    <row r="3" spans="1:19" x14ac:dyDescent="0.25">
      <c r="D3">
        <v>1.2E-2</v>
      </c>
      <c r="E3">
        <v>1514</v>
      </c>
      <c r="F3" s="67">
        <f t="shared" ref="F3:F4" si="1">VALUE(CONCATENATE(LEFT(E3,LEN(E3)-2),":",RIGHT(E3,2)))</f>
        <v>0.63472222222222219</v>
      </c>
      <c r="H3" s="66">
        <v>0.63680555555555551</v>
      </c>
      <c r="I3" s="44" t="str">
        <f t="shared" ref="I3:I53" si="2">IF(OR(A4&lt;&gt;"",D4=""),H3+TIME(0,5,0),"")</f>
        <v/>
      </c>
      <c r="J3" s="45">
        <f t="shared" ref="J3:J53" si="3">IF(AND(OR(AND(A3&lt;&gt;"",A4=""),AND(A3="",A4="")),D4&lt;&gt;""),(H4-H3)*1440,"")</f>
        <v>7.000000000000135</v>
      </c>
      <c r="K3" s="45">
        <f t="shared" ref="K3:K53" si="4">(H3-F3)*1440</f>
        <v>2.9999999999999893</v>
      </c>
      <c r="L3" s="45">
        <f t="shared" ref="L3:L53" si="5">IF(A3&lt;&gt;"",1,L2+1)</f>
        <v>2</v>
      </c>
      <c r="M3" s="54">
        <f t="shared" ref="M3:M53" ca="1" si="6">OFFSET(B3,-L3+1,0)</f>
        <v>1409</v>
      </c>
      <c r="N3" s="45" t="str">
        <f t="shared" ref="N3:N53" si="7">IF(I3&lt;&gt;"",(I3-VALUE(CONCATENATE(LEFT(M3,LEN(M3)-2),":",RIGHT(M3,2))))*1440,"")</f>
        <v/>
      </c>
      <c r="O3" s="45">
        <f t="shared" ref="O3:O53" si="8">IF(J3&lt;&gt;"",(D3+D4)*J3/2,D3*5/2)</f>
        <v>7.0000000000001353E-2</v>
      </c>
      <c r="P3" s="46">
        <f t="shared" ref="P3:P53" si="9">IF(J3&lt;&gt;"",(D4-D3)*J3/LN((D4+0.000001)/(D3+0.000001)),-5*(D3-0.000001)/(LN(1/D3)-13.8155))</f>
        <v>6.9063593364808884E-2</v>
      </c>
      <c r="Q3" s="45">
        <f t="shared" ref="Q3:Q53" si="10">(D3*K3)</f>
        <v>3.5999999999999872E-2</v>
      </c>
      <c r="R3" s="45">
        <f t="shared" ref="R3:R53" si="11">O3+Q3</f>
        <v>0.10600000000000123</v>
      </c>
      <c r="S3" s="46">
        <f t="shared" ref="S3:S53" si="12">P3+Q3</f>
        <v>0.10506359336480875</v>
      </c>
    </row>
    <row r="4" spans="1:19" x14ac:dyDescent="0.25">
      <c r="D4">
        <v>8.0000000000000002E-3</v>
      </c>
      <c r="E4">
        <v>1521</v>
      </c>
      <c r="F4" s="67">
        <f t="shared" si="1"/>
        <v>0.63958333333333328</v>
      </c>
      <c r="H4" s="66">
        <v>0.64166666666666672</v>
      </c>
      <c r="I4" s="44">
        <f t="shared" si="2"/>
        <v>0.64513888888888893</v>
      </c>
      <c r="J4" s="45" t="str">
        <f t="shared" si="3"/>
        <v/>
      </c>
      <c r="K4" s="45">
        <f t="shared" si="4"/>
        <v>3.0000000000001492</v>
      </c>
      <c r="L4" s="45">
        <f t="shared" si="5"/>
        <v>3</v>
      </c>
      <c r="M4" s="54">
        <f t="shared" ca="1" si="6"/>
        <v>1409</v>
      </c>
      <c r="N4" s="45">
        <f t="shared" ca="1" si="7"/>
        <v>80.000000000000028</v>
      </c>
      <c r="O4" s="45">
        <f t="shared" si="8"/>
        <v>0.02</v>
      </c>
      <c r="P4" s="46">
        <f t="shared" si="9"/>
        <v>4.4502248902978277E-3</v>
      </c>
      <c r="Q4" s="45">
        <f t="shared" si="10"/>
        <v>2.4000000000001194E-2</v>
      </c>
      <c r="R4" s="45">
        <f t="shared" si="11"/>
        <v>4.4000000000001191E-2</v>
      </c>
      <c r="S4" s="46">
        <f t="shared" si="12"/>
        <v>2.8450224890299022E-2</v>
      </c>
    </row>
    <row r="5" spans="1:19" x14ac:dyDescent="0.25">
      <c r="A5" s="77">
        <v>34612</v>
      </c>
      <c r="B5">
        <v>1241</v>
      </c>
      <c r="D5">
        <v>0.01</v>
      </c>
      <c r="F5" s="66">
        <v>0.55555555555555558</v>
      </c>
      <c r="H5" s="66">
        <v>0.5756944444444444</v>
      </c>
      <c r="I5" s="44" t="str">
        <f t="shared" si="2"/>
        <v/>
      </c>
      <c r="J5" s="45">
        <f t="shared" si="3"/>
        <v>11.000000000000121</v>
      </c>
      <c r="K5" s="45">
        <f t="shared" si="4"/>
        <v>28.999999999999897</v>
      </c>
      <c r="L5" s="45">
        <f t="shared" si="5"/>
        <v>1</v>
      </c>
      <c r="M5" s="54">
        <f t="shared" ca="1" si="6"/>
        <v>1241</v>
      </c>
      <c r="N5" s="45" t="str">
        <f t="shared" si="7"/>
        <v/>
      </c>
      <c r="O5" s="45">
        <f t="shared" si="8"/>
        <v>0.16500000000000181</v>
      </c>
      <c r="P5" s="46">
        <f t="shared" si="9"/>
        <v>0.1587079019943857</v>
      </c>
      <c r="Q5" s="45">
        <f t="shared" si="10"/>
        <v>0.28999999999999898</v>
      </c>
      <c r="R5" s="45">
        <f t="shared" si="11"/>
        <v>0.45500000000000079</v>
      </c>
      <c r="S5" s="46">
        <f t="shared" si="12"/>
        <v>0.44870790199438471</v>
      </c>
    </row>
    <row r="6" spans="1:19" x14ac:dyDescent="0.25">
      <c r="D6">
        <v>0.02</v>
      </c>
      <c r="F6" s="66">
        <v>0.57986111111111105</v>
      </c>
      <c r="H6" s="66">
        <v>0.58333333333333337</v>
      </c>
      <c r="I6" s="44" t="str">
        <f t="shared" si="2"/>
        <v/>
      </c>
      <c r="J6" s="45">
        <f t="shared" si="3"/>
        <v>6.9999999999999751</v>
      </c>
      <c r="K6" s="45">
        <f t="shared" si="4"/>
        <v>5.0000000000001421</v>
      </c>
      <c r="L6" s="45">
        <f t="shared" si="5"/>
        <v>2</v>
      </c>
      <c r="M6" s="54">
        <f t="shared" ca="1" si="6"/>
        <v>1241</v>
      </c>
      <c r="N6" s="45" t="str">
        <f t="shared" si="7"/>
        <v/>
      </c>
      <c r="O6" s="45">
        <f t="shared" si="8"/>
        <v>0.20999999999999924</v>
      </c>
      <c r="P6" s="46">
        <f t="shared" si="9"/>
        <v>0.20198459050545176</v>
      </c>
      <c r="Q6" s="45">
        <f t="shared" si="10"/>
        <v>0.10000000000000285</v>
      </c>
      <c r="R6" s="45">
        <f t="shared" si="11"/>
        <v>0.31000000000000211</v>
      </c>
      <c r="S6" s="46">
        <f t="shared" si="12"/>
        <v>0.30198459050545462</v>
      </c>
    </row>
    <row r="7" spans="1:19" x14ac:dyDescent="0.25">
      <c r="D7">
        <v>0.04</v>
      </c>
      <c r="F7" s="66">
        <v>0.58611111111111114</v>
      </c>
      <c r="H7" s="66">
        <v>0.58819444444444446</v>
      </c>
      <c r="I7" s="44" t="str">
        <f t="shared" si="2"/>
        <v/>
      </c>
      <c r="J7" s="45">
        <f t="shared" si="3"/>
        <v>6.9999999999999751</v>
      </c>
      <c r="K7" s="45">
        <f t="shared" si="4"/>
        <v>2.9999999999999893</v>
      </c>
      <c r="L7" s="45">
        <f t="shared" si="5"/>
        <v>3</v>
      </c>
      <c r="M7" s="54">
        <f t="shared" ca="1" si="6"/>
        <v>1241</v>
      </c>
      <c r="N7" s="45" t="str">
        <f t="shared" si="7"/>
        <v/>
      </c>
      <c r="O7" s="45">
        <f t="shared" si="8"/>
        <v>0.34999999999999876</v>
      </c>
      <c r="P7" s="46">
        <f t="shared" si="9"/>
        <v>0.34528958115893654</v>
      </c>
      <c r="Q7" s="45">
        <f t="shared" si="10"/>
        <v>0.11999999999999958</v>
      </c>
      <c r="R7" s="45">
        <f t="shared" si="11"/>
        <v>0.46999999999999831</v>
      </c>
      <c r="S7" s="46">
        <f t="shared" si="12"/>
        <v>0.46528958115893615</v>
      </c>
    </row>
    <row r="8" spans="1:19" x14ac:dyDescent="0.25">
      <c r="D8">
        <v>0.06</v>
      </c>
      <c r="F8" s="66">
        <v>0.58958333333333335</v>
      </c>
      <c r="H8" s="66">
        <v>0.59305555555555556</v>
      </c>
      <c r="I8" s="44" t="str">
        <f t="shared" si="2"/>
        <v/>
      </c>
      <c r="J8" s="45">
        <f t="shared" si="3"/>
        <v>6.9999999999999751</v>
      </c>
      <c r="K8" s="45">
        <f t="shared" si="4"/>
        <v>4.9999999999999822</v>
      </c>
      <c r="L8" s="45">
        <f t="shared" si="5"/>
        <v>4</v>
      </c>
      <c r="M8" s="54">
        <f t="shared" ca="1" si="6"/>
        <v>1241</v>
      </c>
      <c r="N8" s="45" t="str">
        <f t="shared" si="7"/>
        <v/>
      </c>
      <c r="O8" s="45">
        <f t="shared" si="8"/>
        <v>0.48999999999999833</v>
      </c>
      <c r="P8" s="46">
        <f t="shared" si="9"/>
        <v>0.48665537795941888</v>
      </c>
      <c r="Q8" s="45">
        <f t="shared" si="10"/>
        <v>0.29999999999999893</v>
      </c>
      <c r="R8" s="45">
        <f t="shared" si="11"/>
        <v>0.78999999999999726</v>
      </c>
      <c r="S8" s="46">
        <f t="shared" si="12"/>
        <v>0.78665537795941787</v>
      </c>
    </row>
    <row r="9" spans="1:19" x14ac:dyDescent="0.25">
      <c r="D9">
        <v>0.08</v>
      </c>
      <c r="F9" s="66">
        <v>0.59513888888888888</v>
      </c>
      <c r="H9" s="66">
        <v>0.59791666666666665</v>
      </c>
      <c r="I9" s="44" t="str">
        <f t="shared" si="2"/>
        <v/>
      </c>
      <c r="J9" s="45">
        <f t="shared" si="3"/>
        <v>5.9999999999999787</v>
      </c>
      <c r="K9" s="45">
        <f t="shared" si="4"/>
        <v>3.9999999999999858</v>
      </c>
      <c r="L9" s="45">
        <f t="shared" si="5"/>
        <v>5</v>
      </c>
      <c r="M9" s="54">
        <f t="shared" ca="1" si="6"/>
        <v>1241</v>
      </c>
      <c r="N9" s="45" t="str">
        <f t="shared" si="7"/>
        <v/>
      </c>
      <c r="O9" s="45">
        <f t="shared" si="8"/>
        <v>0.53999999999999804</v>
      </c>
      <c r="P9" s="46">
        <f t="shared" si="9"/>
        <v>0.53777643906454586</v>
      </c>
      <c r="Q9" s="45">
        <f t="shared" si="10"/>
        <v>0.3199999999999989</v>
      </c>
      <c r="R9" s="45">
        <f t="shared" si="11"/>
        <v>0.85999999999999699</v>
      </c>
      <c r="S9" s="46">
        <f t="shared" si="12"/>
        <v>0.85777643906454482</v>
      </c>
    </row>
    <row r="10" spans="1:19" x14ac:dyDescent="0.25">
      <c r="D10">
        <v>0.1</v>
      </c>
      <c r="F10" s="66">
        <v>0.59861111111111109</v>
      </c>
      <c r="H10" s="66">
        <v>0.6020833333333333</v>
      </c>
      <c r="I10" s="44" t="str">
        <f t="shared" si="2"/>
        <v/>
      </c>
      <c r="J10" s="45">
        <f t="shared" si="3"/>
        <v>8.999999999999968</v>
      </c>
      <c r="K10" s="45">
        <f t="shared" si="4"/>
        <v>4.9999999999999822</v>
      </c>
      <c r="L10" s="45">
        <f t="shared" si="5"/>
        <v>6</v>
      </c>
      <c r="M10" s="54">
        <f t="shared" ca="1" si="6"/>
        <v>1241</v>
      </c>
      <c r="N10" s="45" t="str">
        <f t="shared" si="7"/>
        <v/>
      </c>
      <c r="O10" s="45">
        <f t="shared" si="8"/>
        <v>0.62999999999999778</v>
      </c>
      <c r="P10" s="46">
        <f t="shared" si="9"/>
        <v>0.58934224825618797</v>
      </c>
      <c r="Q10" s="45">
        <f t="shared" si="10"/>
        <v>0.49999999999999822</v>
      </c>
      <c r="R10" s="45">
        <f t="shared" si="11"/>
        <v>1.1299999999999959</v>
      </c>
      <c r="S10" s="46">
        <f t="shared" si="12"/>
        <v>1.0893422482561861</v>
      </c>
    </row>
    <row r="11" spans="1:19" x14ac:dyDescent="0.25">
      <c r="D11">
        <v>0.04</v>
      </c>
      <c r="F11" s="66">
        <v>0.60555555555555551</v>
      </c>
      <c r="H11" s="66">
        <v>0.60833333333333328</v>
      </c>
      <c r="I11" s="44" t="str">
        <f t="shared" si="2"/>
        <v/>
      </c>
      <c r="J11" s="45">
        <f t="shared" si="3"/>
        <v>14.00000000000011</v>
      </c>
      <c r="K11" s="45">
        <f t="shared" si="4"/>
        <v>3.9999999999999858</v>
      </c>
      <c r="L11" s="45">
        <f t="shared" si="5"/>
        <v>7</v>
      </c>
      <c r="M11" s="54">
        <f t="shared" ca="1" si="6"/>
        <v>1241</v>
      </c>
      <c r="N11" s="45" t="str">
        <f t="shared" si="7"/>
        <v/>
      </c>
      <c r="O11" s="45">
        <f t="shared" si="8"/>
        <v>0.35000000000000275</v>
      </c>
      <c r="P11" s="46">
        <f t="shared" si="9"/>
        <v>0.30298234922975381</v>
      </c>
      <c r="Q11" s="45">
        <f t="shared" si="10"/>
        <v>0.15999999999999945</v>
      </c>
      <c r="R11" s="45">
        <f t="shared" si="11"/>
        <v>0.51000000000000223</v>
      </c>
      <c r="S11" s="46">
        <f t="shared" si="12"/>
        <v>0.46298234922975323</v>
      </c>
    </row>
    <row r="12" spans="1:19" x14ac:dyDescent="0.25">
      <c r="D12">
        <v>0.01</v>
      </c>
      <c r="F12" s="66">
        <v>0.61111111111111105</v>
      </c>
      <c r="H12" s="66">
        <v>0.61805555555555558</v>
      </c>
      <c r="I12" s="44" t="str">
        <f t="shared" si="2"/>
        <v/>
      </c>
      <c r="J12" s="45">
        <f t="shared" si="3"/>
        <v>7.9999999999999716</v>
      </c>
      <c r="K12" s="45">
        <f t="shared" si="4"/>
        <v>10.000000000000124</v>
      </c>
      <c r="L12" s="45">
        <f t="shared" si="5"/>
        <v>8</v>
      </c>
      <c r="M12" s="54">
        <f t="shared" ca="1" si="6"/>
        <v>1241</v>
      </c>
      <c r="N12" s="45" t="str">
        <f t="shared" si="7"/>
        <v/>
      </c>
      <c r="O12" s="45">
        <f t="shared" si="8"/>
        <v>0.11999999999999957</v>
      </c>
      <c r="P12" s="46">
        <f t="shared" si="9"/>
        <v>0.11542392872318794</v>
      </c>
      <c r="Q12" s="45">
        <f t="shared" si="10"/>
        <v>0.10000000000000124</v>
      </c>
      <c r="R12" s="45">
        <f t="shared" si="11"/>
        <v>0.22000000000000081</v>
      </c>
      <c r="S12" s="46">
        <f t="shared" si="12"/>
        <v>0.21542392872318916</v>
      </c>
    </row>
    <row r="13" spans="1:19" x14ac:dyDescent="0.25">
      <c r="D13">
        <v>0.02</v>
      </c>
      <c r="F13" s="66">
        <v>0.62013888888888891</v>
      </c>
      <c r="H13" s="66">
        <v>0.62361111111111112</v>
      </c>
      <c r="I13" s="44" t="str">
        <f t="shared" si="2"/>
        <v/>
      </c>
      <c r="J13" s="45">
        <f t="shared" si="3"/>
        <v>22.000000000000082</v>
      </c>
      <c r="K13" s="45">
        <f t="shared" si="4"/>
        <v>4.9999999999999822</v>
      </c>
      <c r="L13" s="45">
        <f t="shared" si="5"/>
        <v>9</v>
      </c>
      <c r="M13" s="54">
        <f t="shared" ca="1" si="6"/>
        <v>1241</v>
      </c>
      <c r="N13" s="45" t="str">
        <f t="shared" si="7"/>
        <v/>
      </c>
      <c r="O13" s="45">
        <f t="shared" si="8"/>
        <v>0.38500000000000145</v>
      </c>
      <c r="P13" s="46">
        <f t="shared" si="9"/>
        <v>0.38238869678485177</v>
      </c>
      <c r="Q13" s="45">
        <f t="shared" si="10"/>
        <v>9.9999999999999645E-2</v>
      </c>
      <c r="R13" s="45">
        <f t="shared" si="11"/>
        <v>0.4850000000000011</v>
      </c>
      <c r="S13" s="46">
        <f t="shared" si="12"/>
        <v>0.48238869678485141</v>
      </c>
    </row>
    <row r="14" spans="1:19" x14ac:dyDescent="0.25">
      <c r="D14">
        <v>1.4999999999999999E-2</v>
      </c>
      <c r="F14" s="66">
        <v>0.625</v>
      </c>
      <c r="H14" s="66">
        <v>0.63888888888888895</v>
      </c>
      <c r="I14" s="44" t="str">
        <f t="shared" si="2"/>
        <v/>
      </c>
      <c r="J14" s="45">
        <f t="shared" si="3"/>
        <v>49.999999999999986</v>
      </c>
      <c r="K14" s="45">
        <f t="shared" si="4"/>
        <v>20.000000000000089</v>
      </c>
      <c r="L14" s="45">
        <f t="shared" si="5"/>
        <v>10</v>
      </c>
      <c r="M14" s="54">
        <f t="shared" ca="1" si="6"/>
        <v>1241</v>
      </c>
      <c r="N14" s="45" t="str">
        <f t="shared" si="7"/>
        <v/>
      </c>
      <c r="O14" s="45">
        <f t="shared" si="8"/>
        <v>25.374999999999989</v>
      </c>
      <c r="P14" s="46">
        <f t="shared" si="9"/>
        <v>11.727197302331826</v>
      </c>
      <c r="Q14" s="45">
        <f t="shared" si="10"/>
        <v>0.30000000000000132</v>
      </c>
      <c r="R14" s="45">
        <f t="shared" si="11"/>
        <v>25.67499999999999</v>
      </c>
      <c r="S14" s="46">
        <f t="shared" si="12"/>
        <v>12.027197302331826</v>
      </c>
    </row>
    <row r="15" spans="1:19" x14ac:dyDescent="0.25">
      <c r="D15">
        <v>1</v>
      </c>
      <c r="F15" s="66">
        <v>0.63888888888888895</v>
      </c>
      <c r="H15" s="66">
        <v>0.67361111111111116</v>
      </c>
      <c r="I15" s="44" t="str">
        <f t="shared" si="2"/>
        <v/>
      </c>
      <c r="J15" s="45">
        <f t="shared" si="3"/>
        <v>5.9999999999998188</v>
      </c>
      <c r="K15" s="45">
        <f t="shared" si="4"/>
        <v>49.999999999999986</v>
      </c>
      <c r="L15" s="45">
        <f t="shared" si="5"/>
        <v>11</v>
      </c>
      <c r="M15" s="54">
        <f t="shared" ca="1" si="6"/>
        <v>1241</v>
      </c>
      <c r="N15" s="45" t="str">
        <f t="shared" si="7"/>
        <v/>
      </c>
      <c r="O15" s="45">
        <f t="shared" si="8"/>
        <v>3.119999999999906</v>
      </c>
      <c r="P15" s="46">
        <f t="shared" si="9"/>
        <v>1.7894579535910677</v>
      </c>
      <c r="Q15" s="45">
        <f t="shared" si="10"/>
        <v>49.999999999999986</v>
      </c>
      <c r="R15" s="45">
        <f t="shared" si="11"/>
        <v>53.119999999999891</v>
      </c>
      <c r="S15" s="46">
        <f t="shared" si="12"/>
        <v>51.789457953591054</v>
      </c>
    </row>
    <row r="16" spans="1:19" x14ac:dyDescent="0.25">
      <c r="D16">
        <v>0.04</v>
      </c>
      <c r="F16" s="66">
        <v>0.67361111111111116</v>
      </c>
      <c r="H16" s="66">
        <v>0.6777777777777777</v>
      </c>
      <c r="I16" s="44" t="str">
        <f t="shared" si="2"/>
        <v/>
      </c>
      <c r="J16" s="45">
        <f t="shared" si="3"/>
        <v>6.0000000000001386</v>
      </c>
      <c r="K16" s="45">
        <f t="shared" si="4"/>
        <v>5.9999999999998188</v>
      </c>
      <c r="L16" s="45">
        <f t="shared" si="5"/>
        <v>12</v>
      </c>
      <c r="M16" s="54">
        <f t="shared" ca="1" si="6"/>
        <v>1241</v>
      </c>
      <c r="N16" s="45" t="str">
        <f t="shared" si="7"/>
        <v/>
      </c>
      <c r="O16" s="45">
        <f t="shared" si="8"/>
        <v>0.18000000000000416</v>
      </c>
      <c r="P16" s="46">
        <f t="shared" si="9"/>
        <v>0.17312964900467753</v>
      </c>
      <c r="Q16" s="45">
        <f t="shared" si="10"/>
        <v>0.23999999999999275</v>
      </c>
      <c r="R16" s="45">
        <f t="shared" si="11"/>
        <v>0.41999999999999693</v>
      </c>
      <c r="S16" s="46">
        <f t="shared" si="12"/>
        <v>0.41312964900467031</v>
      </c>
    </row>
    <row r="17" spans="1:19" x14ac:dyDescent="0.25">
      <c r="D17">
        <v>0.02</v>
      </c>
      <c r="F17" s="66">
        <v>0.67986111111111114</v>
      </c>
      <c r="H17" s="66">
        <v>0.68194444444444446</v>
      </c>
      <c r="I17" s="44">
        <f t="shared" si="2"/>
        <v>0.68541666666666667</v>
      </c>
      <c r="J17" s="45" t="str">
        <f t="shared" si="3"/>
        <v/>
      </c>
      <c r="K17" s="45">
        <f t="shared" si="4"/>
        <v>2.9999999999999893</v>
      </c>
      <c r="L17" s="45">
        <f t="shared" si="5"/>
        <v>13</v>
      </c>
      <c r="M17" s="54">
        <f t="shared" ca="1" si="6"/>
        <v>1241</v>
      </c>
      <c r="N17" s="45">
        <f t="shared" ca="1" si="7"/>
        <v>226</v>
      </c>
      <c r="O17" s="45">
        <f t="shared" si="8"/>
        <v>0.05</v>
      </c>
      <c r="P17" s="46">
        <f t="shared" si="9"/>
        <v>1.0096958881694557E-2</v>
      </c>
      <c r="Q17" s="45">
        <f t="shared" si="10"/>
        <v>5.999999999999979E-2</v>
      </c>
      <c r="R17" s="45">
        <f t="shared" si="11"/>
        <v>0.10999999999999979</v>
      </c>
      <c r="S17" s="46">
        <f t="shared" si="12"/>
        <v>7.0096958881694343E-2</v>
      </c>
    </row>
    <row r="18" spans="1:19" x14ac:dyDescent="0.25">
      <c r="A18" s="77">
        <v>34613</v>
      </c>
      <c r="B18">
        <v>1009</v>
      </c>
      <c r="D18">
        <v>0.01</v>
      </c>
      <c r="F18" s="66">
        <v>0.46319444444444446</v>
      </c>
      <c r="H18" s="66">
        <v>0.46527777777777773</v>
      </c>
      <c r="I18" s="44" t="str">
        <f t="shared" si="2"/>
        <v/>
      </c>
      <c r="J18" s="45">
        <f t="shared" si="3"/>
        <v>24.000000000000075</v>
      </c>
      <c r="K18" s="45">
        <f t="shared" si="4"/>
        <v>2.9999999999999094</v>
      </c>
      <c r="L18" s="45">
        <f t="shared" si="5"/>
        <v>1</v>
      </c>
      <c r="M18" s="54">
        <f t="shared" ca="1" si="6"/>
        <v>1009</v>
      </c>
      <c r="N18" s="45" t="str">
        <f t="shared" si="7"/>
        <v/>
      </c>
      <c r="O18" s="45">
        <f t="shared" si="8"/>
        <v>12.120000000000038</v>
      </c>
      <c r="P18" s="46">
        <f t="shared" si="9"/>
        <v>5.1595293567885729</v>
      </c>
      <c r="Q18" s="45">
        <f t="shared" si="10"/>
        <v>2.9999999999999093E-2</v>
      </c>
      <c r="R18" s="45">
        <f t="shared" si="11"/>
        <v>12.150000000000038</v>
      </c>
      <c r="S18" s="46">
        <f t="shared" si="12"/>
        <v>5.1895293567885723</v>
      </c>
    </row>
    <row r="19" spans="1:19" x14ac:dyDescent="0.25">
      <c r="D19">
        <v>1</v>
      </c>
      <c r="F19" s="66">
        <v>0.47083333333333338</v>
      </c>
      <c r="H19" s="66">
        <v>0.48194444444444445</v>
      </c>
      <c r="I19" s="44" t="str">
        <f t="shared" si="2"/>
        <v/>
      </c>
      <c r="J19" s="45">
        <f t="shared" si="3"/>
        <v>3.9999999999999858</v>
      </c>
      <c r="K19" s="45">
        <f t="shared" si="4"/>
        <v>15.999999999999943</v>
      </c>
      <c r="L19" s="45">
        <f t="shared" si="5"/>
        <v>2</v>
      </c>
      <c r="M19" s="54">
        <f t="shared" ca="1" si="6"/>
        <v>1009</v>
      </c>
      <c r="N19" s="45" t="str">
        <f t="shared" si="7"/>
        <v/>
      </c>
      <c r="O19" s="45">
        <f t="shared" si="8"/>
        <v>201.99999999999929</v>
      </c>
      <c r="P19" s="46">
        <f t="shared" si="9"/>
        <v>85.990325902670605</v>
      </c>
      <c r="Q19" s="45">
        <f t="shared" si="10"/>
        <v>15.999999999999943</v>
      </c>
      <c r="R19" s="45">
        <f t="shared" si="11"/>
        <v>217.99999999999923</v>
      </c>
      <c r="S19" s="46">
        <f t="shared" si="12"/>
        <v>101.99032590267055</v>
      </c>
    </row>
    <row r="20" spans="1:19" x14ac:dyDescent="0.25">
      <c r="D20">
        <v>100</v>
      </c>
      <c r="F20" s="66">
        <v>0.48194444444444445</v>
      </c>
      <c r="H20" s="66">
        <v>0.48472222222222222</v>
      </c>
      <c r="I20" s="44">
        <f t="shared" si="2"/>
        <v>0.48819444444444443</v>
      </c>
      <c r="J20" s="45" t="str">
        <f t="shared" si="3"/>
        <v/>
      </c>
      <c r="K20" s="45">
        <f t="shared" si="4"/>
        <v>3.9999999999999858</v>
      </c>
      <c r="L20" s="45">
        <f t="shared" si="5"/>
        <v>3</v>
      </c>
      <c r="M20" s="54">
        <f t="shared" ca="1" si="6"/>
        <v>1009</v>
      </c>
      <c r="N20" s="45">
        <f t="shared" ca="1" si="7"/>
        <v>93.999999999999986</v>
      </c>
      <c r="O20" s="45">
        <f t="shared" si="8"/>
        <v>250</v>
      </c>
      <c r="P20" s="46">
        <f t="shared" si="9"/>
        <v>27.143420404993254</v>
      </c>
      <c r="Q20" s="45">
        <f t="shared" si="10"/>
        <v>399.99999999999858</v>
      </c>
      <c r="R20" s="45">
        <f t="shared" si="11"/>
        <v>649.99999999999864</v>
      </c>
      <c r="S20" s="46">
        <f t="shared" si="12"/>
        <v>427.14342040499184</v>
      </c>
    </row>
    <row r="21" spans="1:19" x14ac:dyDescent="0.25">
      <c r="A21" s="77">
        <v>34613</v>
      </c>
      <c r="B21">
        <v>1240</v>
      </c>
      <c r="D21">
        <v>0.01</v>
      </c>
      <c r="F21" s="66">
        <v>0.59583333333333333</v>
      </c>
      <c r="H21" s="66">
        <v>0.59861111111111109</v>
      </c>
      <c r="I21" s="44" t="str">
        <f t="shared" si="2"/>
        <v/>
      </c>
      <c r="J21" s="45">
        <f t="shared" si="3"/>
        <v>6.9999999999999751</v>
      </c>
      <c r="K21" s="45">
        <f t="shared" si="4"/>
        <v>3.9999999999999858</v>
      </c>
      <c r="L21" s="45">
        <f t="shared" si="5"/>
        <v>1</v>
      </c>
      <c r="M21" s="54">
        <f t="shared" ca="1" si="6"/>
        <v>1240</v>
      </c>
      <c r="N21" s="45" t="str">
        <f t="shared" si="7"/>
        <v/>
      </c>
      <c r="O21" s="45">
        <f t="shared" si="8"/>
        <v>0.10499999999999962</v>
      </c>
      <c r="P21" s="46">
        <f t="shared" si="9"/>
        <v>0.10099593763278944</v>
      </c>
      <c r="Q21" s="45">
        <f t="shared" si="10"/>
        <v>3.9999999999999862E-2</v>
      </c>
      <c r="R21" s="45">
        <f t="shared" si="11"/>
        <v>0.14499999999999949</v>
      </c>
      <c r="S21" s="46">
        <f t="shared" si="12"/>
        <v>0.14099593763278931</v>
      </c>
    </row>
    <row r="22" spans="1:19" x14ac:dyDescent="0.25">
      <c r="D22">
        <v>0.02</v>
      </c>
      <c r="F22" s="66">
        <v>0.60069444444444442</v>
      </c>
      <c r="H22" s="66">
        <v>0.60347222222222219</v>
      </c>
      <c r="I22" s="44" t="str">
        <f t="shared" si="2"/>
        <v/>
      </c>
      <c r="J22" s="45">
        <f t="shared" si="3"/>
        <v>6.0000000000001386</v>
      </c>
      <c r="K22" s="45">
        <f t="shared" si="4"/>
        <v>3.9999999999999858</v>
      </c>
      <c r="L22" s="45">
        <f t="shared" si="5"/>
        <v>2</v>
      </c>
      <c r="M22" s="54">
        <f t="shared" ca="1" si="6"/>
        <v>1240</v>
      </c>
      <c r="N22" s="45" t="str">
        <f t="shared" si="7"/>
        <v/>
      </c>
      <c r="O22" s="45">
        <f t="shared" si="8"/>
        <v>0.18000000000000416</v>
      </c>
      <c r="P22" s="46">
        <f t="shared" si="9"/>
        <v>0.17312964900467753</v>
      </c>
      <c r="Q22" s="45">
        <f t="shared" si="10"/>
        <v>7.9999999999999724E-2</v>
      </c>
      <c r="R22" s="45">
        <f t="shared" si="11"/>
        <v>0.26000000000000389</v>
      </c>
      <c r="S22" s="46">
        <f t="shared" si="12"/>
        <v>0.25312964900467727</v>
      </c>
    </row>
    <row r="23" spans="1:19" x14ac:dyDescent="0.25">
      <c r="D23">
        <v>0.04</v>
      </c>
      <c r="F23" s="66">
        <v>0.60555555555555551</v>
      </c>
      <c r="H23" s="66">
        <v>0.60763888888888895</v>
      </c>
      <c r="I23" s="44" t="str">
        <f t="shared" si="2"/>
        <v/>
      </c>
      <c r="J23" s="45">
        <f t="shared" si="3"/>
        <v>5.9999999999999787</v>
      </c>
      <c r="K23" s="45">
        <f t="shared" si="4"/>
        <v>3.0000000000001492</v>
      </c>
      <c r="L23" s="45">
        <f t="shared" si="5"/>
        <v>3</v>
      </c>
      <c r="M23" s="54">
        <f t="shared" ca="1" si="6"/>
        <v>1240</v>
      </c>
      <c r="N23" s="45" t="str">
        <f t="shared" si="7"/>
        <v/>
      </c>
      <c r="O23" s="45">
        <f t="shared" si="8"/>
        <v>0.29999999999999893</v>
      </c>
      <c r="P23" s="46">
        <f t="shared" si="9"/>
        <v>0.29596249813623127</v>
      </c>
      <c r="Q23" s="45">
        <f t="shared" si="10"/>
        <v>0.12000000000000598</v>
      </c>
      <c r="R23" s="45">
        <f t="shared" si="11"/>
        <v>0.42000000000000492</v>
      </c>
      <c r="S23" s="46">
        <f t="shared" si="12"/>
        <v>0.41596249813623726</v>
      </c>
    </row>
    <row r="24" spans="1:19" x14ac:dyDescent="0.25">
      <c r="D24">
        <v>0.06</v>
      </c>
      <c r="F24" s="66">
        <v>0.60972222222222217</v>
      </c>
      <c r="H24" s="66">
        <v>0.6118055555555556</v>
      </c>
      <c r="I24" s="44" t="str">
        <f t="shared" si="2"/>
        <v/>
      </c>
      <c r="J24" s="45">
        <f t="shared" si="3"/>
        <v>4.9999999999999822</v>
      </c>
      <c r="K24" s="45">
        <f t="shared" si="4"/>
        <v>3.0000000000001492</v>
      </c>
      <c r="L24" s="45">
        <f t="shared" si="5"/>
        <v>4</v>
      </c>
      <c r="M24" s="54">
        <f t="shared" ca="1" si="6"/>
        <v>1240</v>
      </c>
      <c r="N24" s="45" t="str">
        <f t="shared" si="7"/>
        <v/>
      </c>
      <c r="O24" s="45">
        <f t="shared" si="8"/>
        <v>0.34999999999999881</v>
      </c>
      <c r="P24" s="46">
        <f t="shared" si="9"/>
        <v>0.34761098425672771</v>
      </c>
      <c r="Q24" s="45">
        <f t="shared" si="10"/>
        <v>0.18000000000000896</v>
      </c>
      <c r="R24" s="45">
        <f t="shared" si="11"/>
        <v>0.5300000000000078</v>
      </c>
      <c r="S24" s="46">
        <f t="shared" si="12"/>
        <v>0.52761098425673669</v>
      </c>
    </row>
    <row r="25" spans="1:19" x14ac:dyDescent="0.25">
      <c r="D25">
        <v>0.08</v>
      </c>
      <c r="F25" s="66">
        <v>0.61319444444444449</v>
      </c>
      <c r="H25" s="66">
        <v>0.61527777777777781</v>
      </c>
      <c r="I25" s="44" t="str">
        <f t="shared" si="2"/>
        <v/>
      </c>
      <c r="J25" s="45">
        <f t="shared" si="3"/>
        <v>8.999999999999968</v>
      </c>
      <c r="K25" s="45">
        <f t="shared" si="4"/>
        <v>2.9999999999999893</v>
      </c>
      <c r="L25" s="45">
        <f t="shared" si="5"/>
        <v>5</v>
      </c>
      <c r="M25" s="54">
        <f t="shared" ca="1" si="6"/>
        <v>1240</v>
      </c>
      <c r="N25" s="45" t="str">
        <f t="shared" si="7"/>
        <v/>
      </c>
      <c r="O25" s="45">
        <f t="shared" si="8"/>
        <v>0.80999999999999706</v>
      </c>
      <c r="P25" s="46">
        <f t="shared" si="9"/>
        <v>0.80666465859681868</v>
      </c>
      <c r="Q25" s="45">
        <f t="shared" si="10"/>
        <v>0.23999999999999916</v>
      </c>
      <c r="R25" s="45">
        <f t="shared" si="11"/>
        <v>1.0499999999999963</v>
      </c>
      <c r="S25" s="46">
        <f t="shared" si="12"/>
        <v>1.0466646585968178</v>
      </c>
    </row>
    <row r="26" spans="1:19" x14ac:dyDescent="0.25">
      <c r="D26">
        <v>0.1</v>
      </c>
      <c r="F26" s="66">
        <v>0.61736111111111114</v>
      </c>
      <c r="H26" s="66">
        <v>0.62152777777777779</v>
      </c>
      <c r="I26" s="44" t="str">
        <f t="shared" si="2"/>
        <v/>
      </c>
      <c r="J26" s="45">
        <f t="shared" si="3"/>
        <v>18.999999999999932</v>
      </c>
      <c r="K26" s="45">
        <f t="shared" si="4"/>
        <v>5.9999999999999787</v>
      </c>
      <c r="L26" s="45">
        <f t="shared" si="5"/>
        <v>6</v>
      </c>
      <c r="M26" s="54">
        <f t="shared" ca="1" si="6"/>
        <v>1240</v>
      </c>
      <c r="N26" s="45" t="str">
        <f t="shared" si="7"/>
        <v/>
      </c>
      <c r="O26" s="45">
        <f t="shared" si="8"/>
        <v>1.0449999999999964</v>
      </c>
      <c r="P26" s="46">
        <f t="shared" si="9"/>
        <v>0.74267259093282856</v>
      </c>
      <c r="Q26" s="45">
        <f t="shared" si="10"/>
        <v>0.59999999999999787</v>
      </c>
      <c r="R26" s="45">
        <f t="shared" si="11"/>
        <v>1.6449999999999942</v>
      </c>
      <c r="S26" s="46">
        <f t="shared" si="12"/>
        <v>1.3426725909328265</v>
      </c>
    </row>
    <row r="27" spans="1:19" x14ac:dyDescent="0.25">
      <c r="D27">
        <v>0.01</v>
      </c>
      <c r="F27" s="66">
        <v>0.62569444444444444</v>
      </c>
      <c r="H27" s="66">
        <v>0.63472222222222219</v>
      </c>
      <c r="I27" s="44" t="str">
        <f t="shared" si="2"/>
        <v/>
      </c>
      <c r="J27" s="45">
        <f t="shared" si="3"/>
        <v>57.999999999999957</v>
      </c>
      <c r="K27" s="45">
        <f t="shared" si="4"/>
        <v>12.999999999999954</v>
      </c>
      <c r="L27" s="45">
        <f t="shared" si="5"/>
        <v>7</v>
      </c>
      <c r="M27" s="54">
        <f t="shared" ca="1" si="6"/>
        <v>1240</v>
      </c>
      <c r="N27" s="45" t="str">
        <f t="shared" si="7"/>
        <v/>
      </c>
      <c r="O27" s="45">
        <f t="shared" si="8"/>
        <v>14.78999999999999</v>
      </c>
      <c r="P27" s="46">
        <f t="shared" si="9"/>
        <v>7.2649654388202247</v>
      </c>
      <c r="Q27" s="45">
        <f t="shared" si="10"/>
        <v>0.12999999999999953</v>
      </c>
      <c r="R27" s="45">
        <f t="shared" si="11"/>
        <v>14.919999999999989</v>
      </c>
      <c r="S27" s="46">
        <f t="shared" si="12"/>
        <v>7.3949654388202246</v>
      </c>
    </row>
    <row r="28" spans="1:19" x14ac:dyDescent="0.25">
      <c r="D28">
        <v>0.5</v>
      </c>
      <c r="F28" s="66">
        <v>0.63472222222222219</v>
      </c>
      <c r="H28" s="66">
        <v>0.67499999999999993</v>
      </c>
      <c r="I28" s="44">
        <f t="shared" si="2"/>
        <v>0.67847222222222214</v>
      </c>
      <c r="J28" s="45" t="str">
        <f t="shared" si="3"/>
        <v/>
      </c>
      <c r="K28" s="45">
        <f t="shared" si="4"/>
        <v>57.999999999999957</v>
      </c>
      <c r="L28" s="45">
        <f t="shared" si="5"/>
        <v>8</v>
      </c>
      <c r="M28" s="54">
        <f t="shared" ca="1" si="6"/>
        <v>1240</v>
      </c>
      <c r="N28" s="45">
        <f t="shared" ca="1" si="7"/>
        <v>216.99999999999986</v>
      </c>
      <c r="O28" s="45">
        <f t="shared" si="8"/>
        <v>1.25</v>
      </c>
      <c r="P28" s="46">
        <f t="shared" si="9"/>
        <v>0.19051423432971509</v>
      </c>
      <c r="Q28" s="45">
        <f t="shared" si="10"/>
        <v>28.999999999999979</v>
      </c>
      <c r="R28" s="45">
        <f t="shared" si="11"/>
        <v>30.249999999999979</v>
      </c>
      <c r="S28" s="46">
        <f t="shared" si="12"/>
        <v>29.190514234329694</v>
      </c>
    </row>
    <row r="29" spans="1:19" x14ac:dyDescent="0.25">
      <c r="A29" s="77">
        <v>34618</v>
      </c>
      <c r="B29">
        <v>938</v>
      </c>
      <c r="D29">
        <v>1.4999999999999999E-2</v>
      </c>
      <c r="F29" s="66">
        <v>0.45208333333333334</v>
      </c>
      <c r="H29" s="66">
        <v>0.45624999999999999</v>
      </c>
      <c r="I29" s="44" t="str">
        <f t="shared" si="2"/>
        <v/>
      </c>
      <c r="J29" s="45">
        <f t="shared" si="3"/>
        <v>12.999999999999954</v>
      </c>
      <c r="K29" s="45">
        <f t="shared" si="4"/>
        <v>5.9999999999999787</v>
      </c>
      <c r="L29" s="45">
        <f t="shared" si="5"/>
        <v>1</v>
      </c>
      <c r="M29" s="54">
        <f t="shared" ca="1" si="6"/>
        <v>938</v>
      </c>
      <c r="N29" s="45" t="str">
        <f t="shared" si="7"/>
        <v/>
      </c>
      <c r="O29" s="45">
        <f t="shared" si="8"/>
        <v>6.5974999999999762</v>
      </c>
      <c r="P29" s="46">
        <f t="shared" si="9"/>
        <v>3.0490712986062647</v>
      </c>
      <c r="Q29" s="45">
        <f t="shared" si="10"/>
        <v>8.9999999999999677E-2</v>
      </c>
      <c r="R29" s="45">
        <f t="shared" si="11"/>
        <v>6.687499999999976</v>
      </c>
      <c r="S29" s="46">
        <f t="shared" si="12"/>
        <v>3.1390712986062645</v>
      </c>
    </row>
    <row r="30" spans="1:19" x14ac:dyDescent="0.25">
      <c r="D30">
        <v>1</v>
      </c>
      <c r="F30" s="66">
        <v>0.46249999999999997</v>
      </c>
      <c r="H30" s="66">
        <v>0.46527777777777773</v>
      </c>
      <c r="I30" s="44" t="str">
        <f t="shared" si="2"/>
        <v/>
      </c>
      <c r="J30" s="45">
        <f t="shared" si="3"/>
        <v>13.000000000000034</v>
      </c>
      <c r="K30" s="45">
        <f t="shared" si="4"/>
        <v>3.9999999999999858</v>
      </c>
      <c r="L30" s="45">
        <f t="shared" si="5"/>
        <v>2</v>
      </c>
      <c r="M30" s="54">
        <f t="shared" ca="1" si="6"/>
        <v>938</v>
      </c>
      <c r="N30" s="45" t="str">
        <f t="shared" si="7"/>
        <v/>
      </c>
      <c r="O30" s="45">
        <f t="shared" si="8"/>
        <v>6.8250000000000179</v>
      </c>
      <c r="P30" s="46">
        <f t="shared" si="9"/>
        <v>4.1225574250388997</v>
      </c>
      <c r="Q30" s="45">
        <f t="shared" si="10"/>
        <v>3.9999999999999858</v>
      </c>
      <c r="R30" s="45">
        <f t="shared" si="11"/>
        <v>10.825000000000003</v>
      </c>
      <c r="S30" s="46">
        <f t="shared" si="12"/>
        <v>8.1225574250388846</v>
      </c>
    </row>
    <row r="31" spans="1:19" x14ac:dyDescent="0.25">
      <c r="D31">
        <v>0.05</v>
      </c>
      <c r="F31" s="66">
        <v>0.47083333333333338</v>
      </c>
      <c r="H31" s="66">
        <v>0.47430555555555554</v>
      </c>
      <c r="I31" s="44">
        <f t="shared" si="2"/>
        <v>0.47777777777777775</v>
      </c>
      <c r="J31" s="45" t="str">
        <f t="shared" si="3"/>
        <v/>
      </c>
      <c r="K31" s="45">
        <f t="shared" si="4"/>
        <v>4.9999999999999023</v>
      </c>
      <c r="L31" s="45">
        <f t="shared" si="5"/>
        <v>3</v>
      </c>
      <c r="M31" s="54">
        <f t="shared" ca="1" si="6"/>
        <v>938</v>
      </c>
      <c r="N31" s="45">
        <f t="shared" ca="1" si="7"/>
        <v>110.00000000000001</v>
      </c>
      <c r="O31" s="45">
        <f t="shared" si="8"/>
        <v>0.125</v>
      </c>
      <c r="P31" s="46">
        <f t="shared" si="9"/>
        <v>2.3105394341225508E-2</v>
      </c>
      <c r="Q31" s="45">
        <f t="shared" si="10"/>
        <v>0.24999999999999512</v>
      </c>
      <c r="R31" s="45">
        <f t="shared" si="11"/>
        <v>0.37499999999999512</v>
      </c>
      <c r="S31" s="46">
        <f t="shared" si="12"/>
        <v>0.27310539434122061</v>
      </c>
    </row>
    <row r="32" spans="1:19" x14ac:dyDescent="0.25">
      <c r="A32" s="77">
        <v>34618</v>
      </c>
      <c r="B32">
        <v>1349</v>
      </c>
      <c r="D32">
        <v>0.01</v>
      </c>
      <c r="F32" s="66">
        <v>0.61875000000000002</v>
      </c>
      <c r="H32" s="66">
        <v>0.62083333333333335</v>
      </c>
      <c r="I32" s="44" t="str">
        <f t="shared" si="2"/>
        <v/>
      </c>
      <c r="J32" s="45">
        <f t="shared" si="3"/>
        <v>11.999999999999957</v>
      </c>
      <c r="K32" s="45">
        <f t="shared" si="4"/>
        <v>2.9999999999999893</v>
      </c>
      <c r="L32" s="45">
        <f t="shared" si="5"/>
        <v>1</v>
      </c>
      <c r="M32" s="54">
        <f t="shared" ca="1" si="6"/>
        <v>1349</v>
      </c>
      <c r="N32" s="45" t="str">
        <f t="shared" si="7"/>
        <v/>
      </c>
      <c r="O32" s="45">
        <f t="shared" si="8"/>
        <v>0.6599999999999977</v>
      </c>
      <c r="P32" s="46">
        <f t="shared" si="9"/>
        <v>0.4690563732207339</v>
      </c>
      <c r="Q32" s="45">
        <f t="shared" si="10"/>
        <v>2.9999999999999895E-2</v>
      </c>
      <c r="R32" s="45">
        <f t="shared" si="11"/>
        <v>0.68999999999999762</v>
      </c>
      <c r="S32" s="46">
        <f t="shared" si="12"/>
        <v>0.49905637322073382</v>
      </c>
    </row>
    <row r="33" spans="1:19" x14ac:dyDescent="0.25">
      <c r="D33">
        <v>0.1</v>
      </c>
      <c r="F33" s="66">
        <v>0.62638888888888888</v>
      </c>
      <c r="H33" s="66">
        <v>0.62916666666666665</v>
      </c>
      <c r="I33" s="44" t="str">
        <f t="shared" si="2"/>
        <v/>
      </c>
      <c r="J33" s="45">
        <f t="shared" si="3"/>
        <v>16.99999999999994</v>
      </c>
      <c r="K33" s="45">
        <f t="shared" si="4"/>
        <v>3.9999999999999858</v>
      </c>
      <c r="L33" s="45">
        <f t="shared" si="5"/>
        <v>2</v>
      </c>
      <c r="M33" s="54">
        <f t="shared" ca="1" si="6"/>
        <v>1349</v>
      </c>
      <c r="N33" s="45" t="str">
        <f t="shared" si="7"/>
        <v/>
      </c>
      <c r="O33" s="45">
        <f t="shared" si="8"/>
        <v>0.93499999999999672</v>
      </c>
      <c r="P33" s="46">
        <f t="shared" si="9"/>
        <v>0.66449652872937282</v>
      </c>
      <c r="Q33" s="45">
        <f t="shared" si="10"/>
        <v>0.39999999999999858</v>
      </c>
      <c r="R33" s="45">
        <f t="shared" si="11"/>
        <v>1.3349999999999953</v>
      </c>
      <c r="S33" s="46">
        <f t="shared" si="12"/>
        <v>1.0644965287293715</v>
      </c>
    </row>
    <row r="34" spans="1:19" x14ac:dyDescent="0.25">
      <c r="D34">
        <v>0.01</v>
      </c>
      <c r="F34" s="66">
        <v>0.63680555555555551</v>
      </c>
      <c r="H34" s="66">
        <v>0.64097222222222217</v>
      </c>
      <c r="I34" s="44">
        <f t="shared" si="2"/>
        <v>0.64444444444444438</v>
      </c>
      <c r="J34" s="45" t="str">
        <f t="shared" si="3"/>
        <v/>
      </c>
      <c r="K34" s="45">
        <f t="shared" si="4"/>
        <v>5.9999999999999787</v>
      </c>
      <c r="L34" s="45">
        <f t="shared" si="5"/>
        <v>3</v>
      </c>
      <c r="M34" s="54">
        <f t="shared" ca="1" si="6"/>
        <v>1349</v>
      </c>
      <c r="N34" s="45">
        <f t="shared" ca="1" si="7"/>
        <v>98.999999999999972</v>
      </c>
      <c r="O34" s="45">
        <f t="shared" si="8"/>
        <v>2.5000000000000001E-2</v>
      </c>
      <c r="P34" s="46">
        <f t="shared" si="9"/>
        <v>5.4281443780592247E-3</v>
      </c>
      <c r="Q34" s="45">
        <f t="shared" si="10"/>
        <v>5.999999999999979E-2</v>
      </c>
      <c r="R34" s="45">
        <f t="shared" si="11"/>
        <v>8.4999999999999798E-2</v>
      </c>
      <c r="S34" s="46">
        <f t="shared" si="12"/>
        <v>6.5428144378059008E-2</v>
      </c>
    </row>
    <row r="35" spans="1:19" x14ac:dyDescent="0.25">
      <c r="A35" s="77">
        <v>34620</v>
      </c>
      <c r="B35">
        <v>944</v>
      </c>
      <c r="D35">
        <v>1.4999999999999999E-2</v>
      </c>
      <c r="F35" s="66">
        <v>0.45208333333333334</v>
      </c>
      <c r="H35" s="66">
        <v>0.45624999999999999</v>
      </c>
      <c r="I35" s="44" t="str">
        <f t="shared" si="2"/>
        <v/>
      </c>
      <c r="J35" s="45">
        <f t="shared" si="3"/>
        <v>10.999999999999961</v>
      </c>
      <c r="K35" s="45">
        <f t="shared" si="4"/>
        <v>5.9999999999999787</v>
      </c>
      <c r="L35" s="45">
        <f t="shared" si="5"/>
        <v>1</v>
      </c>
      <c r="M35" s="54">
        <f t="shared" ca="1" si="6"/>
        <v>944</v>
      </c>
      <c r="N35" s="45" t="str">
        <f t="shared" si="7"/>
        <v/>
      </c>
      <c r="O35" s="45">
        <f t="shared" si="8"/>
        <v>5.58249999999998</v>
      </c>
      <c r="P35" s="46">
        <f t="shared" si="9"/>
        <v>2.5799834065129934</v>
      </c>
      <c r="Q35" s="45">
        <f t="shared" si="10"/>
        <v>8.9999999999999677E-2</v>
      </c>
      <c r="R35" s="45">
        <f t="shared" si="11"/>
        <v>5.6724999999999799</v>
      </c>
      <c r="S35" s="46">
        <f t="shared" si="12"/>
        <v>2.6699834065129933</v>
      </c>
    </row>
    <row r="36" spans="1:19" x14ac:dyDescent="0.25">
      <c r="D36">
        <v>1</v>
      </c>
      <c r="F36" s="66">
        <v>0.46180555555555558</v>
      </c>
      <c r="H36" s="66">
        <v>0.46388888888888885</v>
      </c>
      <c r="I36" s="44" t="str">
        <f t="shared" si="2"/>
        <v/>
      </c>
      <c r="J36" s="45">
        <f t="shared" si="3"/>
        <v>14.00000000000011</v>
      </c>
      <c r="K36" s="45">
        <f t="shared" si="4"/>
        <v>2.9999999999999094</v>
      </c>
      <c r="L36" s="45">
        <f t="shared" si="5"/>
        <v>2</v>
      </c>
      <c r="M36" s="54">
        <f t="shared" ca="1" si="6"/>
        <v>944</v>
      </c>
      <c r="N36" s="45" t="str">
        <f t="shared" si="7"/>
        <v/>
      </c>
      <c r="O36" s="45">
        <f t="shared" si="8"/>
        <v>77.000000000000611</v>
      </c>
      <c r="P36" s="46">
        <f t="shared" si="9"/>
        <v>54.721126108373198</v>
      </c>
      <c r="Q36" s="45">
        <f t="shared" si="10"/>
        <v>2.9999999999999094</v>
      </c>
      <c r="R36" s="45">
        <f t="shared" si="11"/>
        <v>80.000000000000526</v>
      </c>
      <c r="S36" s="46">
        <f t="shared" si="12"/>
        <v>57.721126108373106</v>
      </c>
    </row>
    <row r="37" spans="1:19" x14ac:dyDescent="0.25">
      <c r="D37">
        <v>10</v>
      </c>
      <c r="F37" s="66">
        <v>0.46736111111111112</v>
      </c>
      <c r="H37" s="66">
        <v>0.47361111111111115</v>
      </c>
      <c r="I37" s="44" t="str">
        <f t="shared" si="2"/>
        <v/>
      </c>
      <c r="J37" s="45">
        <f t="shared" si="3"/>
        <v>2.9999999999999094</v>
      </c>
      <c r="K37" s="45">
        <f t="shared" si="4"/>
        <v>9.000000000000048</v>
      </c>
      <c r="L37" s="45">
        <f t="shared" si="5"/>
        <v>3</v>
      </c>
      <c r="M37" s="54">
        <f t="shared" ca="1" si="6"/>
        <v>944</v>
      </c>
      <c r="N37" s="45" t="str">
        <f t="shared" si="7"/>
        <v/>
      </c>
      <c r="O37" s="45">
        <f t="shared" si="8"/>
        <v>15.749999999999524</v>
      </c>
      <c r="P37" s="46">
        <f t="shared" si="9"/>
        <v>9.5135397536358148</v>
      </c>
      <c r="Q37" s="45">
        <f t="shared" si="10"/>
        <v>90.000000000000483</v>
      </c>
      <c r="R37" s="45">
        <f t="shared" si="11"/>
        <v>105.75</v>
      </c>
      <c r="S37" s="46">
        <f t="shared" si="12"/>
        <v>99.513539753636294</v>
      </c>
    </row>
    <row r="38" spans="1:19" x14ac:dyDescent="0.25">
      <c r="D38">
        <v>0.5</v>
      </c>
      <c r="F38" s="66">
        <v>0.47361111111111115</v>
      </c>
      <c r="H38" s="66">
        <v>0.47569444444444442</v>
      </c>
      <c r="I38" s="44">
        <f t="shared" si="2"/>
        <v>0.47916666666666663</v>
      </c>
      <c r="J38" s="45" t="str">
        <f t="shared" si="3"/>
        <v/>
      </c>
      <c r="K38" s="45">
        <f t="shared" si="4"/>
        <v>2.9999999999999094</v>
      </c>
      <c r="L38" s="45">
        <f t="shared" si="5"/>
        <v>4</v>
      </c>
      <c r="M38" s="54">
        <f t="shared" ca="1" si="6"/>
        <v>944</v>
      </c>
      <c r="N38" s="45">
        <f t="shared" ca="1" si="7"/>
        <v>106.00000000000003</v>
      </c>
      <c r="O38" s="45">
        <f t="shared" si="8"/>
        <v>1.25</v>
      </c>
      <c r="P38" s="46">
        <f t="shared" si="9"/>
        <v>0.19051423432971509</v>
      </c>
      <c r="Q38" s="45">
        <f t="shared" si="10"/>
        <v>1.4999999999999547</v>
      </c>
      <c r="R38" s="45">
        <f t="shared" si="11"/>
        <v>2.7499999999999547</v>
      </c>
      <c r="S38" s="46">
        <f t="shared" si="12"/>
        <v>1.6905142343296697</v>
      </c>
    </row>
    <row r="39" spans="1:19" x14ac:dyDescent="0.25">
      <c r="A39" s="77">
        <v>34625</v>
      </c>
      <c r="B39">
        <v>949</v>
      </c>
      <c r="D39">
        <v>0.01</v>
      </c>
      <c r="F39" s="66">
        <v>0.45555555555555555</v>
      </c>
      <c r="H39" s="66">
        <v>0.45902777777777781</v>
      </c>
      <c r="I39" s="44" t="str">
        <f t="shared" si="2"/>
        <v/>
      </c>
      <c r="J39" s="45">
        <f t="shared" si="3"/>
        <v>11.999999999999957</v>
      </c>
      <c r="K39" s="45">
        <f t="shared" si="4"/>
        <v>5.0000000000000622</v>
      </c>
      <c r="L39" s="45">
        <f t="shared" si="5"/>
        <v>1</v>
      </c>
      <c r="M39" s="54">
        <f t="shared" ca="1" si="6"/>
        <v>949</v>
      </c>
      <c r="N39" s="45" t="str">
        <f t="shared" si="7"/>
        <v/>
      </c>
      <c r="O39" s="45">
        <f t="shared" si="8"/>
        <v>1.2599999999999956</v>
      </c>
      <c r="P39" s="46">
        <f t="shared" si="9"/>
        <v>0.76110683237001464</v>
      </c>
      <c r="Q39" s="45">
        <f t="shared" si="10"/>
        <v>5.000000000000062E-2</v>
      </c>
      <c r="R39" s="45">
        <f t="shared" si="11"/>
        <v>1.3099999999999963</v>
      </c>
      <c r="S39" s="46">
        <f t="shared" si="12"/>
        <v>0.81110683237001524</v>
      </c>
    </row>
    <row r="40" spans="1:19" x14ac:dyDescent="0.25">
      <c r="D40">
        <v>0.2</v>
      </c>
      <c r="F40" s="66">
        <v>0.46319444444444446</v>
      </c>
      <c r="H40" s="66">
        <v>0.46736111111111112</v>
      </c>
      <c r="I40" s="44" t="str">
        <f t="shared" si="2"/>
        <v/>
      </c>
      <c r="J40" s="45">
        <f t="shared" si="3"/>
        <v>9.000000000000048</v>
      </c>
      <c r="K40" s="45">
        <f t="shared" si="4"/>
        <v>5.9999999999999787</v>
      </c>
      <c r="L40" s="45">
        <f t="shared" si="5"/>
        <v>2</v>
      </c>
      <c r="M40" s="54">
        <f t="shared" ca="1" si="6"/>
        <v>949</v>
      </c>
      <c r="N40" s="45" t="str">
        <f t="shared" si="7"/>
        <v/>
      </c>
      <c r="O40" s="45">
        <f t="shared" si="8"/>
        <v>9.9000000000000536</v>
      </c>
      <c r="P40" s="46">
        <f t="shared" si="9"/>
        <v>7.0355843566144891</v>
      </c>
      <c r="Q40" s="45">
        <f t="shared" si="10"/>
        <v>1.1999999999999957</v>
      </c>
      <c r="R40" s="45">
        <f t="shared" si="11"/>
        <v>11.100000000000049</v>
      </c>
      <c r="S40" s="46">
        <f t="shared" si="12"/>
        <v>8.2355843566144848</v>
      </c>
    </row>
    <row r="41" spans="1:19" x14ac:dyDescent="0.25">
      <c r="D41">
        <v>2</v>
      </c>
      <c r="F41" s="66">
        <v>0.47152777777777777</v>
      </c>
      <c r="H41" s="66">
        <v>0.47361111111111115</v>
      </c>
      <c r="I41" s="44" t="str">
        <f t="shared" si="2"/>
        <v/>
      </c>
      <c r="J41" s="45">
        <f t="shared" si="3"/>
        <v>9.9999999999999645</v>
      </c>
      <c r="K41" s="45">
        <f t="shared" si="4"/>
        <v>3.0000000000000693</v>
      </c>
      <c r="L41" s="45">
        <f t="shared" si="5"/>
        <v>3</v>
      </c>
      <c r="M41" s="54">
        <f t="shared" ca="1" si="6"/>
        <v>949</v>
      </c>
      <c r="N41" s="45" t="str">
        <f t="shared" si="7"/>
        <v/>
      </c>
      <c r="O41" s="45">
        <f t="shared" si="8"/>
        <v>109.9999999999996</v>
      </c>
      <c r="P41" s="46">
        <f t="shared" si="9"/>
        <v>78.173022020131299</v>
      </c>
      <c r="Q41" s="45">
        <f t="shared" si="10"/>
        <v>6.0000000000001386</v>
      </c>
      <c r="R41" s="45">
        <f t="shared" si="11"/>
        <v>115.99999999999974</v>
      </c>
      <c r="S41" s="46">
        <f t="shared" si="12"/>
        <v>84.173022020131441</v>
      </c>
    </row>
    <row r="42" spans="1:19" x14ac:dyDescent="0.25">
      <c r="D42">
        <v>20</v>
      </c>
      <c r="F42" s="66">
        <v>0.47847222222222219</v>
      </c>
      <c r="H42" s="66">
        <v>0.48055555555555557</v>
      </c>
      <c r="I42" s="44">
        <f t="shared" si="2"/>
        <v>0.48402777777777778</v>
      </c>
      <c r="J42" s="45" t="str">
        <f t="shared" si="3"/>
        <v/>
      </c>
      <c r="K42" s="45">
        <f t="shared" si="4"/>
        <v>3.0000000000000693</v>
      </c>
      <c r="L42" s="45">
        <f t="shared" si="5"/>
        <v>4</v>
      </c>
      <c r="M42" s="54">
        <f t="shared" ca="1" si="6"/>
        <v>949</v>
      </c>
      <c r="N42" s="45">
        <f t="shared" ca="1" si="7"/>
        <v>108.00000000000001</v>
      </c>
      <c r="O42" s="45">
        <f t="shared" si="8"/>
        <v>50</v>
      </c>
      <c r="P42" s="46">
        <f t="shared" si="9"/>
        <v>5.9484036251947776</v>
      </c>
      <c r="Q42" s="45">
        <f t="shared" si="10"/>
        <v>60.000000000001386</v>
      </c>
      <c r="R42" s="45">
        <f t="shared" si="11"/>
        <v>110.00000000000139</v>
      </c>
      <c r="S42" s="46">
        <f t="shared" si="12"/>
        <v>65.948403625196164</v>
      </c>
    </row>
    <row r="43" spans="1:19" x14ac:dyDescent="0.25">
      <c r="A43" s="77">
        <v>34625</v>
      </c>
      <c r="B43">
        <v>1347</v>
      </c>
      <c r="D43">
        <v>0.01</v>
      </c>
      <c r="F43" s="66">
        <v>0.61736111111111114</v>
      </c>
      <c r="H43" s="66">
        <v>0.62083333333333335</v>
      </c>
      <c r="I43" s="44" t="str">
        <f t="shared" si="2"/>
        <v/>
      </c>
      <c r="J43" s="45">
        <f t="shared" si="3"/>
        <v>11.999999999999957</v>
      </c>
      <c r="K43" s="45">
        <f t="shared" si="4"/>
        <v>4.9999999999999822</v>
      </c>
      <c r="L43" s="45">
        <f t="shared" si="5"/>
        <v>1</v>
      </c>
      <c r="M43" s="54">
        <f t="shared" ca="1" si="6"/>
        <v>1347</v>
      </c>
      <c r="N43" s="45" t="str">
        <f t="shared" si="7"/>
        <v/>
      </c>
      <c r="O43" s="45">
        <f t="shared" si="8"/>
        <v>0.6599999999999977</v>
      </c>
      <c r="P43" s="46">
        <f t="shared" si="9"/>
        <v>0.4690563732207339</v>
      </c>
      <c r="Q43" s="45">
        <f t="shared" si="10"/>
        <v>4.9999999999999822E-2</v>
      </c>
      <c r="R43" s="45">
        <f t="shared" si="11"/>
        <v>0.70999999999999752</v>
      </c>
      <c r="S43" s="46">
        <f t="shared" si="12"/>
        <v>0.51905637322073372</v>
      </c>
    </row>
    <row r="44" spans="1:19" x14ac:dyDescent="0.25">
      <c r="D44">
        <v>0.1</v>
      </c>
      <c r="F44" s="66">
        <v>0.62569444444444444</v>
      </c>
      <c r="H44" s="66">
        <v>0.62916666666666665</v>
      </c>
      <c r="I44" s="44" t="str">
        <f t="shared" si="2"/>
        <v/>
      </c>
      <c r="J44" s="45">
        <f t="shared" si="3"/>
        <v>26.000000000000068</v>
      </c>
      <c r="K44" s="45">
        <f t="shared" si="4"/>
        <v>4.9999999999999822</v>
      </c>
      <c r="L44" s="45">
        <f t="shared" si="5"/>
        <v>2</v>
      </c>
      <c r="M44" s="54">
        <f t="shared" ca="1" si="6"/>
        <v>1347</v>
      </c>
      <c r="N44" s="45" t="str">
        <f t="shared" si="7"/>
        <v/>
      </c>
      <c r="O44" s="45">
        <f t="shared" si="8"/>
        <v>131.30000000000032</v>
      </c>
      <c r="P44" s="46">
        <f t="shared" si="9"/>
        <v>55.893819978510919</v>
      </c>
      <c r="Q44" s="45">
        <f t="shared" si="10"/>
        <v>0.49999999999999822</v>
      </c>
      <c r="R44" s="45">
        <f t="shared" si="11"/>
        <v>131.80000000000032</v>
      </c>
      <c r="S44" s="46">
        <f t="shared" si="12"/>
        <v>56.393819978510919</v>
      </c>
    </row>
    <row r="45" spans="1:19" x14ac:dyDescent="0.25">
      <c r="D45">
        <v>10</v>
      </c>
      <c r="F45" s="66">
        <v>0.63750000000000007</v>
      </c>
      <c r="H45" s="66">
        <v>0.64722222222222225</v>
      </c>
      <c r="I45" s="44" t="str">
        <f t="shared" si="2"/>
        <v/>
      </c>
      <c r="J45" s="45">
        <f t="shared" si="3"/>
        <v>39.000000000000021</v>
      </c>
      <c r="K45" s="45">
        <f t="shared" si="4"/>
        <v>13.99999999999995</v>
      </c>
      <c r="L45" s="45">
        <f t="shared" si="5"/>
        <v>3</v>
      </c>
      <c r="M45" s="54">
        <f t="shared" ca="1" si="6"/>
        <v>1347</v>
      </c>
      <c r="N45" s="45" t="str">
        <f t="shared" si="7"/>
        <v/>
      </c>
      <c r="O45" s="45">
        <f t="shared" si="8"/>
        <v>585.00000000000034</v>
      </c>
      <c r="P45" s="46">
        <f t="shared" si="9"/>
        <v>562.65110653339104</v>
      </c>
      <c r="Q45" s="45">
        <f t="shared" si="10"/>
        <v>139.99999999999949</v>
      </c>
      <c r="R45" s="45">
        <f t="shared" si="11"/>
        <v>724.99999999999977</v>
      </c>
      <c r="S45" s="46">
        <f t="shared" si="12"/>
        <v>702.65110653339048</v>
      </c>
    </row>
    <row r="46" spans="1:19" x14ac:dyDescent="0.25">
      <c r="D46">
        <v>20</v>
      </c>
      <c r="F46" s="66">
        <v>0.65277777777777779</v>
      </c>
      <c r="H46" s="66">
        <v>0.6743055555555556</v>
      </c>
      <c r="I46" s="44">
        <f t="shared" si="2"/>
        <v>0.67777777777777781</v>
      </c>
      <c r="J46" s="45" t="str">
        <f t="shared" si="3"/>
        <v/>
      </c>
      <c r="K46" s="45">
        <f t="shared" si="4"/>
        <v>31.00000000000005</v>
      </c>
      <c r="L46" s="45">
        <f t="shared" si="5"/>
        <v>4</v>
      </c>
      <c r="M46" s="54">
        <f t="shared" ca="1" si="6"/>
        <v>1347</v>
      </c>
      <c r="N46" s="45">
        <f t="shared" ca="1" si="7"/>
        <v>149.00000000000011</v>
      </c>
      <c r="O46" s="45">
        <f t="shared" si="8"/>
        <v>50</v>
      </c>
      <c r="P46" s="46">
        <f t="shared" si="9"/>
        <v>5.9484036251947776</v>
      </c>
      <c r="Q46" s="45">
        <f t="shared" si="10"/>
        <v>620.00000000000102</v>
      </c>
      <c r="R46" s="45">
        <f t="shared" si="11"/>
        <v>670.00000000000102</v>
      </c>
      <c r="S46" s="46">
        <f t="shared" si="12"/>
        <v>625.94840362519585</v>
      </c>
    </row>
    <row r="47" spans="1:19" x14ac:dyDescent="0.25">
      <c r="A47" s="77">
        <v>34632</v>
      </c>
      <c r="B47">
        <v>932</v>
      </c>
      <c r="D47">
        <v>0.01</v>
      </c>
      <c r="F47" s="66">
        <v>0.43402777777777773</v>
      </c>
      <c r="H47" s="66">
        <v>0.4381944444444445</v>
      </c>
      <c r="I47" s="44" t="str">
        <f t="shared" si="2"/>
        <v/>
      </c>
      <c r="J47" s="45">
        <f t="shared" si="3"/>
        <v>13.99999999999995</v>
      </c>
      <c r="K47" s="45">
        <f t="shared" si="4"/>
        <v>6.0000000000001386</v>
      </c>
      <c r="L47" s="45">
        <f t="shared" si="5"/>
        <v>1</v>
      </c>
      <c r="M47" s="54">
        <f t="shared" ca="1" si="6"/>
        <v>932</v>
      </c>
      <c r="N47" s="45" t="str">
        <f t="shared" si="7"/>
        <v/>
      </c>
      <c r="O47" s="45">
        <f t="shared" si="8"/>
        <v>70.069999999999752</v>
      </c>
      <c r="P47" s="46">
        <f t="shared" si="9"/>
        <v>20.247101545384222</v>
      </c>
      <c r="Q47" s="45">
        <f t="shared" si="10"/>
        <v>6.0000000000001386E-2</v>
      </c>
      <c r="R47" s="45">
        <f t="shared" si="11"/>
        <v>70.129999999999754</v>
      </c>
      <c r="S47" s="46">
        <f t="shared" si="12"/>
        <v>20.307101545384224</v>
      </c>
    </row>
    <row r="48" spans="1:19" x14ac:dyDescent="0.25">
      <c r="D48">
        <v>10</v>
      </c>
      <c r="F48" s="66">
        <v>0.44513888888888892</v>
      </c>
      <c r="H48" s="66">
        <v>0.44791666666666669</v>
      </c>
      <c r="I48" s="44" t="str">
        <f t="shared" si="2"/>
        <v/>
      </c>
      <c r="J48" s="45">
        <f t="shared" si="3"/>
        <v>10.999999999999961</v>
      </c>
      <c r="K48" s="45">
        <f t="shared" si="4"/>
        <v>3.9999999999999858</v>
      </c>
      <c r="L48" s="45">
        <f t="shared" si="5"/>
        <v>2</v>
      </c>
      <c r="M48" s="54">
        <f t="shared" ca="1" si="6"/>
        <v>932</v>
      </c>
      <c r="N48" s="45" t="str">
        <f t="shared" si="7"/>
        <v/>
      </c>
      <c r="O48" s="45">
        <f t="shared" si="8"/>
        <v>604.99999999999784</v>
      </c>
      <c r="P48" s="46">
        <f t="shared" si="9"/>
        <v>429.95155388951969</v>
      </c>
      <c r="Q48" s="45">
        <f t="shared" si="10"/>
        <v>39.999999999999858</v>
      </c>
      <c r="R48" s="45">
        <f t="shared" si="11"/>
        <v>644.99999999999773</v>
      </c>
      <c r="S48" s="46">
        <f t="shared" si="12"/>
        <v>469.95155388951957</v>
      </c>
    </row>
    <row r="49" spans="1:19" x14ac:dyDescent="0.25">
      <c r="D49">
        <v>100</v>
      </c>
      <c r="F49" s="66">
        <v>0.45347222222222222</v>
      </c>
      <c r="H49" s="66">
        <v>0.45555555555555555</v>
      </c>
      <c r="I49" s="44" t="str">
        <f t="shared" si="2"/>
        <v/>
      </c>
      <c r="J49" s="45">
        <f t="shared" si="3"/>
        <v>17.000000000000021</v>
      </c>
      <c r="K49" s="45">
        <f t="shared" si="4"/>
        <v>2.9999999999999893</v>
      </c>
      <c r="L49" s="45">
        <f t="shared" si="5"/>
        <v>3</v>
      </c>
      <c r="M49" s="54">
        <f t="shared" ca="1" si="6"/>
        <v>932</v>
      </c>
      <c r="N49" s="45" t="str">
        <f t="shared" si="7"/>
        <v/>
      </c>
      <c r="O49" s="45">
        <f t="shared" si="8"/>
        <v>851.70000000000107</v>
      </c>
      <c r="P49" s="46">
        <f t="shared" si="9"/>
        <v>273.00214839099107</v>
      </c>
      <c r="Q49" s="45">
        <f t="shared" si="10"/>
        <v>299.99999999999892</v>
      </c>
      <c r="R49" s="45">
        <f t="shared" si="11"/>
        <v>1151.7</v>
      </c>
      <c r="S49" s="46">
        <f t="shared" si="12"/>
        <v>573.00214839098999</v>
      </c>
    </row>
    <row r="50" spans="1:19" x14ac:dyDescent="0.25">
      <c r="D50">
        <v>0.2</v>
      </c>
      <c r="F50" s="66">
        <v>0.46388888888888885</v>
      </c>
      <c r="H50" s="66">
        <v>0.46736111111111112</v>
      </c>
      <c r="I50" s="44">
        <f t="shared" ref="I50" si="13">IF(OR(A51&lt;&gt;"",D51=""),H50+TIME(0,5,0),"")</f>
        <v>0.47083333333333333</v>
      </c>
      <c r="J50" s="45" t="str">
        <f t="shared" ref="J50" si="14">IF(AND(OR(AND(A50&lt;&gt;"",A51=""),AND(A50="",A51="")),D51&lt;&gt;""),(H51-H50)*1440,"")</f>
        <v/>
      </c>
      <c r="K50" s="45">
        <f t="shared" ref="K50" si="15">(H50-F50)*1440</f>
        <v>5.0000000000000622</v>
      </c>
      <c r="L50" s="45">
        <f t="shared" ref="L50" si="16">IF(A50&lt;&gt;"",1,L49+1)</f>
        <v>4</v>
      </c>
      <c r="M50" s="54">
        <f t="shared" ref="M50" ca="1" si="17">OFFSET(B50,-L50+1,0)</f>
        <v>932</v>
      </c>
      <c r="N50" s="45">
        <f t="shared" ref="N50" ca="1" si="18">IF(I50&lt;&gt;"",(I50-VALUE(CONCATENATE(LEFT(M50,LEN(M50)-2),":",RIGHT(M50,2))))*1440,"")</f>
        <v>106.00000000000003</v>
      </c>
      <c r="O50" s="45">
        <f t="shared" ref="O50" si="19">IF(J50&lt;&gt;"",(D50+D51)*J50/2,D50*5/2)</f>
        <v>0.5</v>
      </c>
      <c r="P50" s="46">
        <f t="shared" ref="P50" si="20">IF(J50&lt;&gt;"",(D51-D50)*J50/LN((D51+0.000001)/(D50+0.000001)),-5*(D50-0.000001)/(LN(1/D50)-13.8155))</f>
        <v>8.192609482288947E-2</v>
      </c>
      <c r="Q50" s="45">
        <f t="shared" ref="Q50" si="21">(D50*K50)</f>
        <v>1.0000000000000124</v>
      </c>
      <c r="R50" s="45">
        <f t="shared" ref="R50" si="22">O50+Q50</f>
        <v>1.5000000000000124</v>
      </c>
      <c r="S50" s="46">
        <f t="shared" ref="S50" si="23">P50+Q50</f>
        <v>1.0819260948229019</v>
      </c>
    </row>
    <row r="51" spans="1:19" x14ac:dyDescent="0.25">
      <c r="A51" s="77">
        <v>34639</v>
      </c>
      <c r="B51">
        <v>957</v>
      </c>
      <c r="D51">
        <v>0.01</v>
      </c>
      <c r="F51" s="66">
        <v>0.4513888888888889</v>
      </c>
      <c r="H51" s="66">
        <v>0.45277777777777778</v>
      </c>
      <c r="I51" s="44" t="str">
        <f t="shared" si="2"/>
        <v/>
      </c>
      <c r="J51" s="45">
        <f t="shared" si="3"/>
        <v>9.000000000000048</v>
      </c>
      <c r="K51" s="45">
        <f t="shared" si="4"/>
        <v>1.9999999999999929</v>
      </c>
      <c r="L51" s="45">
        <f>IF(A51&lt;&gt;"",1,#REF!+1)</f>
        <v>1</v>
      </c>
      <c r="M51" s="54">
        <f t="shared" ca="1" si="6"/>
        <v>957</v>
      </c>
      <c r="N51" s="45" t="str">
        <f t="shared" si="7"/>
        <v/>
      </c>
      <c r="O51" s="45">
        <f t="shared" si="8"/>
        <v>0.49500000000000266</v>
      </c>
      <c r="P51" s="46">
        <f t="shared" si="9"/>
        <v>0.35179227991555351</v>
      </c>
      <c r="Q51" s="45">
        <f t="shared" si="10"/>
        <v>1.9999999999999931E-2</v>
      </c>
      <c r="R51" s="45">
        <f t="shared" si="11"/>
        <v>0.51500000000000257</v>
      </c>
      <c r="S51" s="46">
        <f t="shared" si="12"/>
        <v>0.37179227991555341</v>
      </c>
    </row>
    <row r="52" spans="1:19" x14ac:dyDescent="0.25">
      <c r="D52">
        <v>0.1</v>
      </c>
      <c r="F52" s="66">
        <v>0.45694444444444443</v>
      </c>
      <c r="H52" s="66">
        <v>0.45902777777777781</v>
      </c>
      <c r="I52" s="44" t="str">
        <f t="shared" si="2"/>
        <v/>
      </c>
      <c r="J52" s="45">
        <f t="shared" si="3"/>
        <v>7.9999999999999716</v>
      </c>
      <c r="K52" s="45">
        <f t="shared" si="4"/>
        <v>3.0000000000000693</v>
      </c>
      <c r="L52" s="45">
        <f t="shared" si="5"/>
        <v>2</v>
      </c>
      <c r="M52" s="54">
        <f t="shared" ca="1" si="6"/>
        <v>957</v>
      </c>
      <c r="N52" s="45" t="str">
        <f t="shared" si="7"/>
        <v/>
      </c>
      <c r="O52" s="45">
        <f t="shared" si="8"/>
        <v>4.3999999999999844</v>
      </c>
      <c r="P52" s="46">
        <f t="shared" si="9"/>
        <v>3.1269324917219192</v>
      </c>
      <c r="Q52" s="45">
        <f t="shared" si="10"/>
        <v>0.30000000000000693</v>
      </c>
      <c r="R52" s="45">
        <f t="shared" si="11"/>
        <v>4.6999999999999913</v>
      </c>
      <c r="S52" s="46">
        <f t="shared" si="12"/>
        <v>3.4269324917219262</v>
      </c>
    </row>
    <row r="53" spans="1:19" x14ac:dyDescent="0.25">
      <c r="D53">
        <v>1</v>
      </c>
      <c r="F53" s="66">
        <v>0.46249999999999997</v>
      </c>
      <c r="H53" s="66">
        <v>0.46458333333333335</v>
      </c>
      <c r="I53" s="44" t="str">
        <f t="shared" si="2"/>
        <v/>
      </c>
      <c r="J53" s="45">
        <f t="shared" si="3"/>
        <v>11.000000000000041</v>
      </c>
      <c r="K53" s="45">
        <f t="shared" si="4"/>
        <v>3.0000000000000693</v>
      </c>
      <c r="L53" s="45">
        <f t="shared" si="5"/>
        <v>3</v>
      </c>
      <c r="M53" s="54">
        <f t="shared" ca="1" si="6"/>
        <v>957</v>
      </c>
      <c r="N53" s="45" t="str">
        <f t="shared" si="7"/>
        <v/>
      </c>
      <c r="O53" s="45">
        <f t="shared" si="8"/>
        <v>60.500000000000227</v>
      </c>
      <c r="P53" s="46">
        <f t="shared" si="9"/>
        <v>42.995170513721618</v>
      </c>
      <c r="Q53" s="45">
        <f t="shared" si="10"/>
        <v>3.0000000000000693</v>
      </c>
      <c r="R53" s="45">
        <f t="shared" si="11"/>
        <v>63.500000000000298</v>
      </c>
      <c r="S53" s="46">
        <f t="shared" si="12"/>
        <v>45.995170513721689</v>
      </c>
    </row>
    <row r="54" spans="1:19" x14ac:dyDescent="0.25">
      <c r="D54">
        <v>10</v>
      </c>
      <c r="F54" s="66">
        <v>0.4694444444444445</v>
      </c>
      <c r="H54" s="66">
        <v>0.47222222222222227</v>
      </c>
      <c r="I54" s="44" t="str">
        <f t="shared" ref="I54:I85" si="24">IF(OR(A55&lt;&gt;"",D55=""),H54+TIME(0,5,0),"")</f>
        <v/>
      </c>
      <c r="J54" s="45">
        <f t="shared" ref="J54:J85" si="25">IF(AND(OR(AND(A54&lt;&gt;"",A55=""),AND(A54="",A55="")),D55&lt;&gt;""),(H55-H54)*1440,"")</f>
        <v>8.9999999999998881</v>
      </c>
      <c r="K54" s="45">
        <f t="shared" ref="K54:K85" si="26">(H54-F54)*1440</f>
        <v>3.9999999999999858</v>
      </c>
      <c r="L54" s="45">
        <f t="shared" ref="L54:L85" si="27">IF(A54&lt;&gt;"",1,L53+1)</f>
        <v>4</v>
      </c>
      <c r="M54" s="54">
        <f t="shared" ref="M54:M85" ca="1" si="28">OFFSET(B54,-L54+1,0)</f>
        <v>957</v>
      </c>
      <c r="N54" s="45" t="str">
        <f t="shared" ref="N54:N85" si="29">IF(I54&lt;&gt;"",(I54-VALUE(CONCATENATE(LEFT(M54,LEN(M54)-2),":",RIGHT(M54,2))))*1440,"")</f>
        <v/>
      </c>
      <c r="O54" s="45">
        <f t="shared" ref="O54:O85" si="30">IF(J54&lt;&gt;"",(D54+D55)*J54/2,D54*5/2)</f>
        <v>269.99999999999665</v>
      </c>
      <c r="P54" s="46">
        <f t="shared" ref="P54:P85" si="31">IF(J54&lt;&gt;"",(D55-D54)*J54/LN((D55+0.000001)/(D54+0.000001)),-5*(D54-0.000001)/(LN(1/D54)-13.8155))</f>
        <v>223.68058755990185</v>
      </c>
      <c r="Q54" s="45">
        <f t="shared" ref="Q54:Q85" si="32">(D54*K54)</f>
        <v>39.999999999999858</v>
      </c>
      <c r="R54" s="45">
        <f t="shared" ref="R54:R85" si="33">O54+Q54</f>
        <v>309.99999999999648</v>
      </c>
      <c r="S54" s="46">
        <f t="shared" ref="S54:S85" si="34">P54+Q54</f>
        <v>263.68058755990171</v>
      </c>
    </row>
    <row r="55" spans="1:19" x14ac:dyDescent="0.25">
      <c r="D55">
        <v>50</v>
      </c>
      <c r="F55" s="66">
        <v>0.47638888888888892</v>
      </c>
      <c r="H55" s="66">
        <v>0.47847222222222219</v>
      </c>
      <c r="I55" s="44" t="str">
        <f t="shared" si="24"/>
        <v/>
      </c>
      <c r="J55" s="45">
        <f t="shared" si="25"/>
        <v>7.0000000000000551</v>
      </c>
      <c r="K55" s="45">
        <f t="shared" si="26"/>
        <v>2.9999999999999094</v>
      </c>
      <c r="L55" s="45">
        <f t="shared" si="27"/>
        <v>5</v>
      </c>
      <c r="M55" s="54">
        <f t="shared" ca="1" si="28"/>
        <v>957</v>
      </c>
      <c r="N55" s="45" t="str">
        <f t="shared" si="29"/>
        <v/>
      </c>
      <c r="O55" s="45">
        <f t="shared" si="30"/>
        <v>525.00000000000409</v>
      </c>
      <c r="P55" s="46">
        <f t="shared" si="31"/>
        <v>504.94327159593257</v>
      </c>
      <c r="Q55" s="45">
        <f t="shared" si="32"/>
        <v>149.99999999999548</v>
      </c>
      <c r="R55" s="45">
        <f t="shared" si="33"/>
        <v>674.99999999999955</v>
      </c>
      <c r="S55" s="46">
        <f t="shared" si="34"/>
        <v>654.94327159592808</v>
      </c>
    </row>
    <row r="56" spans="1:19" x14ac:dyDescent="0.25">
      <c r="D56">
        <v>100</v>
      </c>
      <c r="F56" s="66">
        <v>0.48125000000000001</v>
      </c>
      <c r="H56" s="66">
        <v>0.48333333333333334</v>
      </c>
      <c r="I56" s="44">
        <f t="shared" si="24"/>
        <v>0.48680555555555555</v>
      </c>
      <c r="J56" s="45" t="str">
        <f t="shared" si="25"/>
        <v/>
      </c>
      <c r="K56" s="45">
        <f t="shared" si="26"/>
        <v>2.9999999999999893</v>
      </c>
      <c r="L56" s="45">
        <f t="shared" si="27"/>
        <v>6</v>
      </c>
      <c r="M56" s="54">
        <f t="shared" ca="1" si="28"/>
        <v>957</v>
      </c>
      <c r="N56" s="45">
        <f t="shared" ca="1" si="29"/>
        <v>104.00000000000003</v>
      </c>
      <c r="O56" s="45">
        <f t="shared" si="30"/>
        <v>250</v>
      </c>
      <c r="P56" s="46">
        <f t="shared" si="31"/>
        <v>27.143420404993254</v>
      </c>
      <c r="Q56" s="45">
        <f t="shared" si="32"/>
        <v>299.99999999999892</v>
      </c>
      <c r="R56" s="45">
        <f t="shared" si="33"/>
        <v>549.99999999999886</v>
      </c>
      <c r="S56" s="46">
        <f t="shared" si="34"/>
        <v>327.14342040499218</v>
      </c>
    </row>
    <row r="57" spans="1:19" x14ac:dyDescent="0.25">
      <c r="A57" s="77">
        <v>34639</v>
      </c>
      <c r="B57">
        <v>1336</v>
      </c>
      <c r="D57">
        <v>1.2999999999999999E-2</v>
      </c>
      <c r="F57" s="66">
        <v>0.60972222222222217</v>
      </c>
      <c r="H57" s="66">
        <v>0.61388888888888882</v>
      </c>
      <c r="I57" s="44" t="str">
        <f t="shared" si="24"/>
        <v/>
      </c>
      <c r="J57" s="45">
        <f t="shared" si="25"/>
        <v>13.000000000000114</v>
      </c>
      <c r="K57" s="45">
        <f t="shared" si="26"/>
        <v>5.9999999999999787</v>
      </c>
      <c r="L57" s="45">
        <f t="shared" si="27"/>
        <v>1</v>
      </c>
      <c r="M57" s="54">
        <f t="shared" ca="1" si="28"/>
        <v>1336</v>
      </c>
      <c r="N57" s="45" t="str">
        <f t="shared" si="29"/>
        <v/>
      </c>
      <c r="O57" s="45">
        <f t="shared" si="30"/>
        <v>0.63700000000000556</v>
      </c>
      <c r="P57" s="46">
        <f t="shared" si="31"/>
        <v>0.49849897921780678</v>
      </c>
      <c r="Q57" s="45">
        <f t="shared" si="32"/>
        <v>7.7999999999999722E-2</v>
      </c>
      <c r="R57" s="45">
        <f t="shared" si="33"/>
        <v>0.7150000000000053</v>
      </c>
      <c r="S57" s="46">
        <f t="shared" si="34"/>
        <v>0.57649897921780646</v>
      </c>
    </row>
    <row r="58" spans="1:19" x14ac:dyDescent="0.25">
      <c r="D58">
        <v>8.5000000000000006E-2</v>
      </c>
      <c r="F58" s="66">
        <v>0.61944444444444446</v>
      </c>
      <c r="H58" s="66">
        <v>0.62291666666666667</v>
      </c>
      <c r="I58" s="44" t="str">
        <f t="shared" si="24"/>
        <v/>
      </c>
      <c r="J58" s="45">
        <f t="shared" si="25"/>
        <v>9.9999999999999645</v>
      </c>
      <c r="K58" s="45">
        <f t="shared" si="26"/>
        <v>4.9999999999999822</v>
      </c>
      <c r="L58" s="45">
        <f t="shared" si="27"/>
        <v>2</v>
      </c>
      <c r="M58" s="54">
        <f t="shared" ca="1" si="28"/>
        <v>1336</v>
      </c>
      <c r="N58" s="45" t="str">
        <f t="shared" si="29"/>
        <v/>
      </c>
      <c r="O58" s="45">
        <f t="shared" si="30"/>
        <v>1.2399999999999956</v>
      </c>
      <c r="P58" s="46">
        <f t="shared" si="31"/>
        <v>1.1979849623289776</v>
      </c>
      <c r="Q58" s="45">
        <f t="shared" si="32"/>
        <v>0.42499999999999855</v>
      </c>
      <c r="R58" s="45">
        <f t="shared" si="33"/>
        <v>1.664999999999994</v>
      </c>
      <c r="S58" s="46">
        <f t="shared" si="34"/>
        <v>1.622984962328976</v>
      </c>
    </row>
    <row r="59" spans="1:19" x14ac:dyDescent="0.25">
      <c r="D59">
        <v>0.16300000000000001</v>
      </c>
      <c r="F59" s="66">
        <v>0.62569444444444444</v>
      </c>
      <c r="H59" s="66">
        <v>0.62986111111111109</v>
      </c>
      <c r="I59" s="44" t="str">
        <f t="shared" si="24"/>
        <v/>
      </c>
      <c r="J59" s="45">
        <f t="shared" si="25"/>
        <v>9.0000000000001279</v>
      </c>
      <c r="K59" s="45">
        <f t="shared" si="26"/>
        <v>5.9999999999999787</v>
      </c>
      <c r="L59" s="45">
        <f t="shared" si="27"/>
        <v>3</v>
      </c>
      <c r="M59" s="54">
        <f t="shared" ca="1" si="28"/>
        <v>1336</v>
      </c>
      <c r="N59" s="45" t="str">
        <f t="shared" si="29"/>
        <v/>
      </c>
      <c r="O59" s="45">
        <f t="shared" si="30"/>
        <v>1.1475000000000164</v>
      </c>
      <c r="P59" s="46">
        <f t="shared" si="31"/>
        <v>1.1172170701387201</v>
      </c>
      <c r="Q59" s="45">
        <f t="shared" si="32"/>
        <v>0.97799999999999654</v>
      </c>
      <c r="R59" s="45">
        <f t="shared" si="33"/>
        <v>2.125500000000013</v>
      </c>
      <c r="S59" s="46">
        <f t="shared" si="34"/>
        <v>2.0952170701387165</v>
      </c>
    </row>
    <row r="60" spans="1:19" x14ac:dyDescent="0.25">
      <c r="D60">
        <v>9.1999999999999998E-2</v>
      </c>
      <c r="F60" s="66">
        <v>0.63263888888888886</v>
      </c>
      <c r="H60" s="66">
        <v>0.63611111111111118</v>
      </c>
      <c r="I60" s="44">
        <f t="shared" si="24"/>
        <v>0.63958333333333339</v>
      </c>
      <c r="J60" s="45" t="str">
        <f t="shared" si="25"/>
        <v/>
      </c>
      <c r="K60" s="45">
        <f t="shared" si="26"/>
        <v>5.0000000000001421</v>
      </c>
      <c r="L60" s="45">
        <f t="shared" si="27"/>
        <v>4</v>
      </c>
      <c r="M60" s="54">
        <f t="shared" ca="1" si="28"/>
        <v>1336</v>
      </c>
      <c r="N60" s="45">
        <f t="shared" ca="1" si="29"/>
        <v>105.00000000000011</v>
      </c>
      <c r="O60" s="45">
        <f t="shared" si="30"/>
        <v>0.22999999999999998</v>
      </c>
      <c r="P60" s="46">
        <f t="shared" si="31"/>
        <v>4.0246175237776308E-2</v>
      </c>
      <c r="Q60" s="45">
        <f t="shared" si="32"/>
        <v>0.46000000000001307</v>
      </c>
      <c r="R60" s="45">
        <f t="shared" si="33"/>
        <v>0.69000000000001305</v>
      </c>
      <c r="S60" s="46">
        <f t="shared" si="34"/>
        <v>0.50024617523778936</v>
      </c>
    </row>
    <row r="61" spans="1:19" x14ac:dyDescent="0.25">
      <c r="A61" s="77">
        <v>34640</v>
      </c>
      <c r="B61">
        <v>1007</v>
      </c>
      <c r="D61">
        <v>0.01</v>
      </c>
      <c r="F61" s="66">
        <v>0.45277777777777778</v>
      </c>
      <c r="H61" s="66">
        <v>0.45416666666666666</v>
      </c>
      <c r="I61" s="44" t="str">
        <f t="shared" si="24"/>
        <v/>
      </c>
      <c r="J61" s="45">
        <f t="shared" si="25"/>
        <v>15.999999999999943</v>
      </c>
      <c r="K61" s="45">
        <f t="shared" si="26"/>
        <v>1.9999999999999929</v>
      </c>
      <c r="L61" s="45">
        <f t="shared" si="27"/>
        <v>1</v>
      </c>
      <c r="M61" s="54">
        <f t="shared" ca="1" si="28"/>
        <v>1007</v>
      </c>
      <c r="N61" s="45" t="str">
        <f t="shared" si="29"/>
        <v/>
      </c>
      <c r="O61" s="45">
        <f t="shared" si="30"/>
        <v>160.07999999999944</v>
      </c>
      <c r="P61" s="46">
        <f t="shared" si="31"/>
        <v>42.079767154597882</v>
      </c>
      <c r="Q61" s="45">
        <f t="shared" si="32"/>
        <v>1.9999999999999931E-2</v>
      </c>
      <c r="R61" s="45">
        <f t="shared" si="33"/>
        <v>160.09999999999945</v>
      </c>
      <c r="S61" s="46">
        <f t="shared" si="34"/>
        <v>42.099767154597885</v>
      </c>
    </row>
    <row r="62" spans="1:19" x14ac:dyDescent="0.25">
      <c r="D62">
        <v>20</v>
      </c>
      <c r="F62" s="66">
        <v>0.46111111111111108</v>
      </c>
      <c r="H62" s="66">
        <v>0.46527777777777773</v>
      </c>
      <c r="I62" s="44" t="str">
        <f t="shared" si="24"/>
        <v/>
      </c>
      <c r="J62" s="45">
        <f t="shared" si="25"/>
        <v>31.00000000000005</v>
      </c>
      <c r="K62" s="45">
        <f t="shared" si="26"/>
        <v>5.9999999999999787</v>
      </c>
      <c r="L62" s="45">
        <f t="shared" si="27"/>
        <v>2</v>
      </c>
      <c r="M62" s="54">
        <f t="shared" ca="1" si="28"/>
        <v>1007</v>
      </c>
      <c r="N62" s="45" t="str">
        <f t="shared" si="29"/>
        <v/>
      </c>
      <c r="O62" s="45">
        <f t="shared" si="30"/>
        <v>930.00000000000148</v>
      </c>
      <c r="P62" s="46">
        <f t="shared" si="31"/>
        <v>894.47095761237813</v>
      </c>
      <c r="Q62" s="45">
        <f t="shared" si="32"/>
        <v>119.99999999999957</v>
      </c>
      <c r="R62" s="45">
        <f t="shared" si="33"/>
        <v>1050.0000000000011</v>
      </c>
      <c r="S62" s="46">
        <f t="shared" si="34"/>
        <v>1014.4709576123777</v>
      </c>
    </row>
    <row r="63" spans="1:19" x14ac:dyDescent="0.25">
      <c r="D63">
        <v>40</v>
      </c>
      <c r="F63" s="66">
        <v>0.4680555555555555</v>
      </c>
      <c r="H63" s="66">
        <v>0.48680555555555555</v>
      </c>
      <c r="I63" s="44">
        <f t="shared" si="24"/>
        <v>0.49027777777777776</v>
      </c>
      <c r="J63" s="45" t="str">
        <f t="shared" si="25"/>
        <v/>
      </c>
      <c r="K63" s="45">
        <f t="shared" si="26"/>
        <v>27.000000000000064</v>
      </c>
      <c r="L63" s="45">
        <f t="shared" si="27"/>
        <v>3</v>
      </c>
      <c r="M63" s="54">
        <f t="shared" ca="1" si="28"/>
        <v>1007</v>
      </c>
      <c r="N63" s="45">
        <f t="shared" ca="1" si="29"/>
        <v>98.999999999999972</v>
      </c>
      <c r="O63" s="45">
        <f t="shared" si="30"/>
        <v>100</v>
      </c>
      <c r="P63" s="46">
        <f t="shared" si="31"/>
        <v>11.425711806824168</v>
      </c>
      <c r="Q63" s="45">
        <f t="shared" si="32"/>
        <v>1080.0000000000025</v>
      </c>
      <c r="R63" s="45">
        <f t="shared" si="33"/>
        <v>1180.0000000000025</v>
      </c>
      <c r="S63" s="46">
        <f t="shared" si="34"/>
        <v>1091.4257118068267</v>
      </c>
    </row>
    <row r="64" spans="1:19" x14ac:dyDescent="0.25">
      <c r="A64" s="77">
        <v>34641</v>
      </c>
      <c r="B64">
        <v>840</v>
      </c>
      <c r="D64">
        <v>0.01</v>
      </c>
      <c r="F64" s="66">
        <v>0.38680555555555557</v>
      </c>
      <c r="H64" s="66">
        <v>0.38819444444444445</v>
      </c>
      <c r="I64" s="44">
        <f t="shared" si="24"/>
        <v>0.39166666666666666</v>
      </c>
      <c r="J64" s="45" t="str">
        <f t="shared" si="25"/>
        <v/>
      </c>
      <c r="K64" s="45">
        <f t="shared" si="26"/>
        <v>1.9999999999999929</v>
      </c>
      <c r="L64" s="45">
        <f t="shared" si="27"/>
        <v>1</v>
      </c>
      <c r="M64" s="54">
        <f t="shared" ca="1" si="28"/>
        <v>840</v>
      </c>
      <c r="N64" s="45">
        <f t="shared" ca="1" si="29"/>
        <v>44</v>
      </c>
      <c r="O64" s="45">
        <f t="shared" si="30"/>
        <v>2.5000000000000001E-2</v>
      </c>
      <c r="P64" s="46">
        <f t="shared" si="31"/>
        <v>5.4281443780592247E-3</v>
      </c>
      <c r="Q64" s="45">
        <f t="shared" si="32"/>
        <v>1.9999999999999931E-2</v>
      </c>
      <c r="R64" s="45">
        <f t="shared" si="33"/>
        <v>4.4999999999999929E-2</v>
      </c>
      <c r="S64" s="46">
        <f t="shared" si="34"/>
        <v>2.5428144378059157E-2</v>
      </c>
    </row>
    <row r="65" spans="1:19" x14ac:dyDescent="0.25">
      <c r="A65" s="77">
        <v>34641</v>
      </c>
      <c r="B65">
        <v>949</v>
      </c>
      <c r="D65">
        <v>0.01</v>
      </c>
      <c r="F65" s="66">
        <v>0.44513888888888892</v>
      </c>
      <c r="H65" s="66">
        <v>0.44791666666666669</v>
      </c>
      <c r="I65" s="44" t="str">
        <f t="shared" si="24"/>
        <v/>
      </c>
      <c r="J65" s="45">
        <f t="shared" si="25"/>
        <v>11.999999999999957</v>
      </c>
      <c r="K65" s="45">
        <f t="shared" si="26"/>
        <v>3.9999999999999858</v>
      </c>
      <c r="L65" s="45">
        <f t="shared" si="27"/>
        <v>1</v>
      </c>
      <c r="M65" s="54">
        <f t="shared" ca="1" si="28"/>
        <v>949</v>
      </c>
      <c r="N65" s="45" t="str">
        <f t="shared" si="29"/>
        <v/>
      </c>
      <c r="O65" s="45">
        <f t="shared" si="30"/>
        <v>1.0799999999999963</v>
      </c>
      <c r="P65" s="46">
        <f t="shared" si="31"/>
        <v>0.67769826935838506</v>
      </c>
      <c r="Q65" s="45">
        <f t="shared" si="32"/>
        <v>3.9999999999999862E-2</v>
      </c>
      <c r="R65" s="45">
        <f t="shared" si="33"/>
        <v>1.1199999999999961</v>
      </c>
      <c r="S65" s="46">
        <f t="shared" si="34"/>
        <v>0.71769826935838488</v>
      </c>
    </row>
    <row r="66" spans="1:19" x14ac:dyDescent="0.25">
      <c r="D66">
        <v>0.17</v>
      </c>
      <c r="F66" s="66">
        <v>0.45347222222222222</v>
      </c>
      <c r="H66" s="66">
        <v>0.45624999999999999</v>
      </c>
      <c r="I66" s="44" t="str">
        <f t="shared" si="24"/>
        <v/>
      </c>
      <c r="J66" s="45">
        <f t="shared" si="25"/>
        <v>6.0000000000000586</v>
      </c>
      <c r="K66" s="45">
        <f t="shared" si="26"/>
        <v>3.9999999999999858</v>
      </c>
      <c r="L66" s="45">
        <f t="shared" si="27"/>
        <v>2</v>
      </c>
      <c r="M66" s="54">
        <f t="shared" ca="1" si="28"/>
        <v>949</v>
      </c>
      <c r="N66" s="45" t="str">
        <f t="shared" si="29"/>
        <v/>
      </c>
      <c r="O66" s="45">
        <f t="shared" si="30"/>
        <v>0.52500000000000513</v>
      </c>
      <c r="P66" s="46">
        <f t="shared" si="31"/>
        <v>0.28075816060008402</v>
      </c>
      <c r="Q66" s="45">
        <f t="shared" si="32"/>
        <v>0.67999999999999761</v>
      </c>
      <c r="R66" s="45">
        <f t="shared" si="33"/>
        <v>1.2050000000000027</v>
      </c>
      <c r="S66" s="46">
        <f t="shared" si="34"/>
        <v>0.96075816060008168</v>
      </c>
    </row>
    <row r="67" spans="1:19" x14ac:dyDescent="0.25">
      <c r="D67">
        <v>5.0000000000000001E-3</v>
      </c>
      <c r="F67" s="66">
        <v>0.45833333333333331</v>
      </c>
      <c r="H67" s="66">
        <v>0.4604166666666667</v>
      </c>
      <c r="I67" s="44" t="str">
        <f t="shared" si="24"/>
        <v/>
      </c>
      <c r="J67" s="45">
        <f t="shared" si="25"/>
        <v>6.9999999999998952</v>
      </c>
      <c r="K67" s="45">
        <f t="shared" si="26"/>
        <v>3.0000000000000693</v>
      </c>
      <c r="L67" s="45">
        <f t="shared" si="27"/>
        <v>3</v>
      </c>
      <c r="M67" s="54">
        <f t="shared" ca="1" si="28"/>
        <v>949</v>
      </c>
      <c r="N67" s="45" t="str">
        <f t="shared" si="29"/>
        <v/>
      </c>
      <c r="O67" s="45">
        <f t="shared" si="30"/>
        <v>8.3999999999998742E-2</v>
      </c>
      <c r="P67" s="46">
        <f t="shared" si="31"/>
        <v>7.3416284314549704E-2</v>
      </c>
      <c r="Q67" s="45">
        <f t="shared" si="32"/>
        <v>1.5000000000000346E-2</v>
      </c>
      <c r="R67" s="45">
        <f t="shared" si="33"/>
        <v>9.8999999999999089E-2</v>
      </c>
      <c r="S67" s="46">
        <f t="shared" si="34"/>
        <v>8.841628431455005E-2</v>
      </c>
    </row>
    <row r="68" spans="1:19" x14ac:dyDescent="0.25">
      <c r="D68">
        <v>1.9E-2</v>
      </c>
      <c r="F68" s="66">
        <v>0.46319444444444446</v>
      </c>
      <c r="H68" s="66">
        <v>0.46527777777777773</v>
      </c>
      <c r="I68" s="44" t="str">
        <f t="shared" si="24"/>
        <v/>
      </c>
      <c r="J68" s="45">
        <f t="shared" si="25"/>
        <v>7.0000000000000551</v>
      </c>
      <c r="K68" s="45">
        <f t="shared" si="26"/>
        <v>2.9999999999999094</v>
      </c>
      <c r="L68" s="45">
        <f t="shared" si="27"/>
        <v>4</v>
      </c>
      <c r="M68" s="54">
        <f t="shared" ca="1" si="28"/>
        <v>949</v>
      </c>
      <c r="N68" s="45" t="str">
        <f t="shared" si="29"/>
        <v/>
      </c>
      <c r="O68" s="45">
        <f t="shared" si="30"/>
        <v>9.1000000000000705E-2</v>
      </c>
      <c r="P68" s="46">
        <f t="shared" si="31"/>
        <v>8.4131361583533404E-2</v>
      </c>
      <c r="Q68" s="45">
        <f t="shared" si="32"/>
        <v>5.6999999999998274E-2</v>
      </c>
      <c r="R68" s="45">
        <f t="shared" si="33"/>
        <v>0.14799999999999897</v>
      </c>
      <c r="S68" s="46">
        <f t="shared" si="34"/>
        <v>0.14113136158353168</v>
      </c>
    </row>
    <row r="69" spans="1:19" x14ac:dyDescent="0.25">
      <c r="D69">
        <v>7.0000000000000001E-3</v>
      </c>
      <c r="F69" s="66">
        <v>0.4680555555555555</v>
      </c>
      <c r="H69" s="66">
        <v>0.47013888888888888</v>
      </c>
      <c r="I69" s="44">
        <f t="shared" si="24"/>
        <v>0.47361111111111109</v>
      </c>
      <c r="J69" s="45" t="str">
        <f t="shared" si="25"/>
        <v/>
      </c>
      <c r="K69" s="45">
        <f t="shared" si="26"/>
        <v>3.0000000000000693</v>
      </c>
      <c r="L69" s="45">
        <f t="shared" si="27"/>
        <v>5</v>
      </c>
      <c r="M69" s="54">
        <f t="shared" ca="1" si="28"/>
        <v>949</v>
      </c>
      <c r="N69" s="45">
        <f t="shared" ca="1" si="29"/>
        <v>92.999999999999986</v>
      </c>
      <c r="O69" s="45">
        <f t="shared" si="30"/>
        <v>1.7500000000000002E-2</v>
      </c>
      <c r="P69" s="46">
        <f t="shared" si="31"/>
        <v>3.9526049426535596E-3</v>
      </c>
      <c r="Q69" s="45">
        <f t="shared" si="32"/>
        <v>2.1000000000000487E-2</v>
      </c>
      <c r="R69" s="45">
        <f t="shared" si="33"/>
        <v>3.8500000000000492E-2</v>
      </c>
      <c r="S69" s="46">
        <f t="shared" si="34"/>
        <v>2.4952604942654048E-2</v>
      </c>
    </row>
    <row r="70" spans="1:19" x14ac:dyDescent="0.25">
      <c r="A70" s="77">
        <v>34641</v>
      </c>
      <c r="B70">
        <v>1305</v>
      </c>
      <c r="D70">
        <v>0.01</v>
      </c>
      <c r="F70" s="66">
        <v>0.58611111111111114</v>
      </c>
      <c r="H70" s="66">
        <v>0.58750000000000002</v>
      </c>
      <c r="I70" s="44" t="str">
        <f t="shared" si="24"/>
        <v/>
      </c>
      <c r="J70" s="45">
        <f t="shared" si="25"/>
        <v>93.999999999999986</v>
      </c>
      <c r="K70" s="45">
        <f t="shared" si="26"/>
        <v>1.9999999999999929</v>
      </c>
      <c r="L70" s="45">
        <f t="shared" si="27"/>
        <v>1</v>
      </c>
      <c r="M70" s="54">
        <f t="shared" ca="1" si="28"/>
        <v>1305</v>
      </c>
      <c r="N70" s="45" t="str">
        <f t="shared" si="29"/>
        <v/>
      </c>
      <c r="O70" s="45">
        <f t="shared" si="30"/>
        <v>9.8699999999999992</v>
      </c>
      <c r="P70" s="46">
        <f t="shared" si="31"/>
        <v>5.9620035202318018</v>
      </c>
      <c r="Q70" s="45">
        <f t="shared" si="32"/>
        <v>1.9999999999999931E-2</v>
      </c>
      <c r="R70" s="45">
        <f t="shared" si="33"/>
        <v>9.8899999999999988</v>
      </c>
      <c r="S70" s="46">
        <f t="shared" si="34"/>
        <v>5.9820035202318014</v>
      </c>
    </row>
    <row r="71" spans="1:19" x14ac:dyDescent="0.25">
      <c r="D71">
        <v>0.2</v>
      </c>
      <c r="F71" s="66">
        <v>0.59305555555555556</v>
      </c>
      <c r="H71" s="66">
        <v>0.65277777777777779</v>
      </c>
      <c r="I71" s="44">
        <f t="shared" si="24"/>
        <v>0.65625</v>
      </c>
      <c r="J71" s="45" t="str">
        <f t="shared" si="25"/>
        <v/>
      </c>
      <c r="K71" s="45">
        <f t="shared" si="26"/>
        <v>86.000000000000014</v>
      </c>
      <c r="L71" s="45">
        <f t="shared" si="27"/>
        <v>2</v>
      </c>
      <c r="M71" s="54">
        <f t="shared" ca="1" si="28"/>
        <v>1305</v>
      </c>
      <c r="N71" s="45">
        <f t="shared" ca="1" si="29"/>
        <v>159.99999999999991</v>
      </c>
      <c r="O71" s="45">
        <f t="shared" si="30"/>
        <v>0.5</v>
      </c>
      <c r="P71" s="46">
        <f t="shared" si="31"/>
        <v>8.192609482288947E-2</v>
      </c>
      <c r="Q71" s="45">
        <f t="shared" si="32"/>
        <v>17.200000000000003</v>
      </c>
      <c r="R71" s="45">
        <f t="shared" si="33"/>
        <v>17.700000000000003</v>
      </c>
      <c r="S71" s="46">
        <f t="shared" si="34"/>
        <v>17.281926094822893</v>
      </c>
    </row>
    <row r="72" spans="1:19" x14ac:dyDescent="0.25">
      <c r="A72" s="77">
        <v>34646</v>
      </c>
      <c r="B72">
        <v>933</v>
      </c>
      <c r="D72">
        <v>0.01</v>
      </c>
      <c r="F72" s="66">
        <v>0.43402777777777773</v>
      </c>
      <c r="H72" s="66">
        <v>0.4375</v>
      </c>
      <c r="I72" s="44" t="str">
        <f t="shared" si="24"/>
        <v/>
      </c>
      <c r="J72" s="45">
        <f t="shared" si="25"/>
        <v>5.9999999999999787</v>
      </c>
      <c r="K72" s="45">
        <f t="shared" si="26"/>
        <v>5.0000000000000622</v>
      </c>
      <c r="L72" s="45">
        <f t="shared" si="27"/>
        <v>1</v>
      </c>
      <c r="M72" s="54">
        <f t="shared" ca="1" si="28"/>
        <v>933</v>
      </c>
      <c r="N72" s="45" t="str">
        <f t="shared" si="29"/>
        <v/>
      </c>
      <c r="O72" s="45">
        <f t="shared" si="30"/>
        <v>6.5999999999999767E-2</v>
      </c>
      <c r="P72" s="46">
        <f t="shared" si="31"/>
        <v>6.5823796010444344E-2</v>
      </c>
      <c r="Q72" s="45">
        <f t="shared" si="32"/>
        <v>5.000000000000062E-2</v>
      </c>
      <c r="R72" s="45">
        <f t="shared" si="33"/>
        <v>0.11600000000000038</v>
      </c>
      <c r="S72" s="46">
        <f t="shared" si="34"/>
        <v>0.11582379601044496</v>
      </c>
    </row>
    <row r="73" spans="1:19" x14ac:dyDescent="0.25">
      <c r="D73">
        <v>1.2E-2</v>
      </c>
      <c r="F73" s="66">
        <v>0.43958333333333338</v>
      </c>
      <c r="H73" s="66">
        <v>0.44166666666666665</v>
      </c>
      <c r="I73" s="44" t="str">
        <f t="shared" si="24"/>
        <v/>
      </c>
      <c r="J73" s="45">
        <f t="shared" si="25"/>
        <v>5.9999999999999787</v>
      </c>
      <c r="K73" s="45">
        <f t="shared" si="26"/>
        <v>2.9999999999999094</v>
      </c>
      <c r="L73" s="45">
        <f t="shared" si="27"/>
        <v>2</v>
      </c>
      <c r="M73" s="54">
        <f t="shared" ca="1" si="28"/>
        <v>933</v>
      </c>
      <c r="N73" s="45" t="str">
        <f t="shared" si="29"/>
        <v/>
      </c>
      <c r="O73" s="45">
        <f t="shared" si="30"/>
        <v>5.999999999999979E-2</v>
      </c>
      <c r="P73" s="46">
        <f t="shared" si="31"/>
        <v>5.91973657412634E-2</v>
      </c>
      <c r="Q73" s="45">
        <f t="shared" si="32"/>
        <v>3.5999999999998915E-2</v>
      </c>
      <c r="R73" s="45">
        <f t="shared" si="33"/>
        <v>9.5999999999998697E-2</v>
      </c>
      <c r="S73" s="46">
        <f t="shared" si="34"/>
        <v>9.5197365741262308E-2</v>
      </c>
    </row>
    <row r="74" spans="1:19" x14ac:dyDescent="0.25">
      <c r="D74">
        <v>8.0000000000000002E-3</v>
      </c>
      <c r="F74" s="66">
        <v>0.44444444444444442</v>
      </c>
      <c r="H74" s="66">
        <v>0.4458333333333333</v>
      </c>
      <c r="I74" s="44" t="str">
        <f t="shared" si="24"/>
        <v/>
      </c>
      <c r="J74" s="45">
        <f t="shared" si="25"/>
        <v>22</v>
      </c>
      <c r="K74" s="45">
        <f t="shared" si="26"/>
        <v>1.9999999999999929</v>
      </c>
      <c r="L74" s="45">
        <f t="shared" si="27"/>
        <v>3</v>
      </c>
      <c r="M74" s="54">
        <f t="shared" ca="1" si="28"/>
        <v>933</v>
      </c>
      <c r="N74" s="45" t="str">
        <f t="shared" si="29"/>
        <v/>
      </c>
      <c r="O74" s="45">
        <f t="shared" si="30"/>
        <v>2.2880000000000003</v>
      </c>
      <c r="P74" s="46">
        <f t="shared" si="31"/>
        <v>1.3123083015897332</v>
      </c>
      <c r="Q74" s="45">
        <f t="shared" si="32"/>
        <v>1.5999999999999945E-2</v>
      </c>
      <c r="R74" s="45">
        <f t="shared" si="33"/>
        <v>2.3040000000000003</v>
      </c>
      <c r="S74" s="46">
        <f t="shared" si="34"/>
        <v>1.3283083015897332</v>
      </c>
    </row>
    <row r="75" spans="1:19" x14ac:dyDescent="0.25">
      <c r="D75">
        <v>0.2</v>
      </c>
      <c r="F75" s="66">
        <v>0.45069444444444445</v>
      </c>
      <c r="H75" s="66">
        <v>0.46111111111111108</v>
      </c>
      <c r="I75" s="44" t="str">
        <f t="shared" si="24"/>
        <v/>
      </c>
      <c r="J75" s="45">
        <f t="shared" si="25"/>
        <v>16.000000000000103</v>
      </c>
      <c r="K75" s="45">
        <f t="shared" si="26"/>
        <v>14.999999999999947</v>
      </c>
      <c r="L75" s="45">
        <f t="shared" si="27"/>
        <v>4</v>
      </c>
      <c r="M75" s="54">
        <f t="shared" ca="1" si="28"/>
        <v>933</v>
      </c>
      <c r="N75" s="45" t="str">
        <f t="shared" si="29"/>
        <v/>
      </c>
      <c r="O75" s="45">
        <f t="shared" si="30"/>
        <v>801.60000000000514</v>
      </c>
      <c r="P75" s="46">
        <f t="shared" si="31"/>
        <v>256.94319848563998</v>
      </c>
      <c r="Q75" s="45">
        <f t="shared" si="32"/>
        <v>2.9999999999999893</v>
      </c>
      <c r="R75" s="45">
        <f t="shared" si="33"/>
        <v>804.60000000000514</v>
      </c>
      <c r="S75" s="46">
        <f t="shared" si="34"/>
        <v>259.94319848563998</v>
      </c>
    </row>
    <row r="76" spans="1:19" x14ac:dyDescent="0.25">
      <c r="D76">
        <v>100</v>
      </c>
      <c r="F76" s="66">
        <v>0.47013888888888888</v>
      </c>
      <c r="H76" s="66">
        <v>0.47222222222222227</v>
      </c>
      <c r="I76" s="44">
        <f t="shared" si="24"/>
        <v>0.47569444444444448</v>
      </c>
      <c r="J76" s="45" t="str">
        <f t="shared" si="25"/>
        <v/>
      </c>
      <c r="K76" s="45">
        <f t="shared" si="26"/>
        <v>3.0000000000000693</v>
      </c>
      <c r="L76" s="45">
        <f t="shared" si="27"/>
        <v>5</v>
      </c>
      <c r="M76" s="54">
        <f t="shared" ca="1" si="28"/>
        <v>933</v>
      </c>
      <c r="N76" s="45">
        <f t="shared" ca="1" si="29"/>
        <v>112</v>
      </c>
      <c r="O76" s="45">
        <f t="shared" si="30"/>
        <v>250</v>
      </c>
      <c r="P76" s="46">
        <f t="shared" si="31"/>
        <v>27.143420404993254</v>
      </c>
      <c r="Q76" s="45">
        <f t="shared" si="32"/>
        <v>300.00000000000693</v>
      </c>
      <c r="R76" s="45">
        <f t="shared" si="33"/>
        <v>550.00000000000693</v>
      </c>
      <c r="S76" s="46">
        <f t="shared" si="34"/>
        <v>327.1434204050002</v>
      </c>
    </row>
    <row r="77" spans="1:19" x14ac:dyDescent="0.25">
      <c r="A77" s="77">
        <v>34646</v>
      </c>
      <c r="B77">
        <v>1341</v>
      </c>
      <c r="D77">
        <v>0.01</v>
      </c>
      <c r="F77" s="66">
        <v>0.6118055555555556</v>
      </c>
      <c r="H77" s="66">
        <v>0.61458333333333337</v>
      </c>
      <c r="I77" s="44" t="str">
        <f t="shared" si="24"/>
        <v/>
      </c>
      <c r="J77" s="45">
        <f t="shared" si="25"/>
        <v>7.9999999999999716</v>
      </c>
      <c r="K77" s="45">
        <f t="shared" si="26"/>
        <v>3.9999999999999858</v>
      </c>
      <c r="L77" s="45">
        <f t="shared" si="27"/>
        <v>1</v>
      </c>
      <c r="M77" s="54">
        <f t="shared" ca="1" si="28"/>
        <v>1341</v>
      </c>
      <c r="N77" s="45" t="str">
        <f t="shared" si="29"/>
        <v/>
      </c>
      <c r="O77" s="45">
        <f t="shared" si="30"/>
        <v>0.59999999999999798</v>
      </c>
      <c r="P77" s="46">
        <f t="shared" si="31"/>
        <v>0.39409397469657953</v>
      </c>
      <c r="Q77" s="45">
        <f t="shared" si="32"/>
        <v>3.9999999999999862E-2</v>
      </c>
      <c r="R77" s="45">
        <f t="shared" si="33"/>
        <v>0.63999999999999779</v>
      </c>
      <c r="S77" s="46">
        <f t="shared" si="34"/>
        <v>0.4340939746965794</v>
      </c>
    </row>
    <row r="78" spans="1:19" x14ac:dyDescent="0.25">
      <c r="D78">
        <v>0.14000000000000001</v>
      </c>
      <c r="F78" s="66">
        <v>0.61805555555555558</v>
      </c>
      <c r="H78" s="66">
        <v>0.62013888888888891</v>
      </c>
      <c r="I78" s="44" t="str">
        <f t="shared" si="24"/>
        <v/>
      </c>
      <c r="J78" s="45">
        <f t="shared" si="25"/>
        <v>9.9999999999999645</v>
      </c>
      <c r="K78" s="45">
        <f t="shared" si="26"/>
        <v>2.9999999999999893</v>
      </c>
      <c r="L78" s="45">
        <f t="shared" si="27"/>
        <v>2</v>
      </c>
      <c r="M78" s="54">
        <f t="shared" ca="1" si="28"/>
        <v>1341</v>
      </c>
      <c r="N78" s="45" t="str">
        <f t="shared" si="29"/>
        <v/>
      </c>
      <c r="O78" s="45">
        <f t="shared" si="30"/>
        <v>0.73999999999999744</v>
      </c>
      <c r="P78" s="46">
        <f t="shared" si="31"/>
        <v>0.46120255262983995</v>
      </c>
      <c r="Q78" s="45">
        <f t="shared" si="32"/>
        <v>0.41999999999999854</v>
      </c>
      <c r="R78" s="45">
        <f t="shared" si="33"/>
        <v>1.1599999999999959</v>
      </c>
      <c r="S78" s="46">
        <f t="shared" si="34"/>
        <v>0.88120255262983849</v>
      </c>
    </row>
    <row r="79" spans="1:19" x14ac:dyDescent="0.25">
      <c r="D79">
        <v>8.0000000000000002E-3</v>
      </c>
      <c r="F79" s="66">
        <v>0.625</v>
      </c>
      <c r="H79" s="66">
        <v>0.62708333333333333</v>
      </c>
      <c r="I79" s="44" t="str">
        <f t="shared" si="24"/>
        <v/>
      </c>
      <c r="J79" s="45">
        <f t="shared" si="25"/>
        <v>19.999999999999929</v>
      </c>
      <c r="K79" s="45">
        <f t="shared" si="26"/>
        <v>2.9999999999999893</v>
      </c>
      <c r="L79" s="45">
        <f t="shared" si="27"/>
        <v>3</v>
      </c>
      <c r="M79" s="54">
        <f t="shared" ca="1" si="28"/>
        <v>1341</v>
      </c>
      <c r="N79" s="45" t="str">
        <f t="shared" si="29"/>
        <v/>
      </c>
      <c r="O79" s="45">
        <f t="shared" si="30"/>
        <v>0.17999999999999938</v>
      </c>
      <c r="P79" s="46">
        <f t="shared" si="31"/>
        <v>0.17927688782592541</v>
      </c>
      <c r="Q79" s="45">
        <f t="shared" si="32"/>
        <v>2.3999999999999914E-2</v>
      </c>
      <c r="R79" s="45">
        <f t="shared" si="33"/>
        <v>0.20399999999999929</v>
      </c>
      <c r="S79" s="46">
        <f t="shared" si="34"/>
        <v>0.20327688782592532</v>
      </c>
    </row>
    <row r="80" spans="1:19" x14ac:dyDescent="0.25">
      <c r="D80">
        <v>0.01</v>
      </c>
      <c r="F80" s="66">
        <v>0.63888888888888895</v>
      </c>
      <c r="H80" s="66">
        <v>0.64097222222222217</v>
      </c>
      <c r="I80" s="44" t="str">
        <f t="shared" si="24"/>
        <v/>
      </c>
      <c r="J80" s="45">
        <f t="shared" si="25"/>
        <v>5.9999999999999787</v>
      </c>
      <c r="K80" s="45">
        <f t="shared" si="26"/>
        <v>2.9999999999998295</v>
      </c>
      <c r="L80" s="45">
        <f t="shared" si="27"/>
        <v>4</v>
      </c>
      <c r="M80" s="54">
        <f t="shared" ca="1" si="28"/>
        <v>1341</v>
      </c>
      <c r="N80" s="45" t="str">
        <f t="shared" si="29"/>
        <v/>
      </c>
      <c r="O80" s="45">
        <f t="shared" si="30"/>
        <v>6.5999999999999767E-2</v>
      </c>
      <c r="P80" s="46">
        <f t="shared" si="31"/>
        <v>6.5823796010444344E-2</v>
      </c>
      <c r="Q80" s="45">
        <f t="shared" si="32"/>
        <v>2.9999999999998295E-2</v>
      </c>
      <c r="R80" s="45">
        <f t="shared" si="33"/>
        <v>9.5999999999998059E-2</v>
      </c>
      <c r="S80" s="46">
        <f t="shared" si="34"/>
        <v>9.5823796010442636E-2</v>
      </c>
    </row>
    <row r="81" spans="1:19" x14ac:dyDescent="0.25">
      <c r="D81">
        <v>1.2E-2</v>
      </c>
      <c r="F81" s="66">
        <v>0.6430555555555556</v>
      </c>
      <c r="H81" s="66">
        <v>0.64513888888888882</v>
      </c>
      <c r="I81" s="44">
        <f t="shared" si="24"/>
        <v>0.64861111111111103</v>
      </c>
      <c r="J81" s="45" t="str">
        <f t="shared" si="25"/>
        <v/>
      </c>
      <c r="K81" s="45">
        <f t="shared" si="26"/>
        <v>2.9999999999998295</v>
      </c>
      <c r="L81" s="45">
        <f t="shared" si="27"/>
        <v>5</v>
      </c>
      <c r="M81" s="54">
        <f t="shared" ca="1" si="28"/>
        <v>1341</v>
      </c>
      <c r="N81" s="45">
        <f t="shared" ca="1" si="29"/>
        <v>112.99999999999991</v>
      </c>
      <c r="O81" s="45">
        <f t="shared" si="30"/>
        <v>0.03</v>
      </c>
      <c r="P81" s="46">
        <f t="shared" si="31"/>
        <v>6.3874403117394323E-3</v>
      </c>
      <c r="Q81" s="45">
        <f t="shared" si="32"/>
        <v>3.5999999999997957E-2</v>
      </c>
      <c r="R81" s="45">
        <f t="shared" si="33"/>
        <v>6.5999999999997949E-2</v>
      </c>
      <c r="S81" s="46">
        <f t="shared" si="34"/>
        <v>4.2387440311737391E-2</v>
      </c>
    </row>
    <row r="82" spans="1:19" x14ac:dyDescent="0.25">
      <c r="A82" s="77">
        <v>34647</v>
      </c>
      <c r="B82">
        <v>1304</v>
      </c>
      <c r="D82">
        <v>0.01</v>
      </c>
      <c r="F82" s="66">
        <v>0.57777777777777783</v>
      </c>
      <c r="H82" s="66">
        <v>0.57916666666666672</v>
      </c>
      <c r="I82" s="44" t="str">
        <f t="shared" si="24"/>
        <v/>
      </c>
      <c r="J82" s="45">
        <f t="shared" si="25"/>
        <v>108.99999999999993</v>
      </c>
      <c r="K82" s="45">
        <f t="shared" si="26"/>
        <v>1.9999999999999929</v>
      </c>
      <c r="L82" s="45">
        <f t="shared" si="27"/>
        <v>1</v>
      </c>
      <c r="M82" s="54">
        <f t="shared" ca="1" si="28"/>
        <v>1304</v>
      </c>
      <c r="N82" s="45" t="str">
        <f t="shared" si="29"/>
        <v/>
      </c>
      <c r="O82" s="45">
        <f t="shared" si="30"/>
        <v>11.444999999999993</v>
      </c>
      <c r="P82" s="46">
        <f t="shared" si="31"/>
        <v>6.9133870606943209</v>
      </c>
      <c r="Q82" s="45">
        <f t="shared" si="32"/>
        <v>1.9999999999999931E-2</v>
      </c>
      <c r="R82" s="45">
        <f t="shared" si="33"/>
        <v>11.464999999999993</v>
      </c>
      <c r="S82" s="46">
        <f t="shared" si="34"/>
        <v>6.9333870606943204</v>
      </c>
    </row>
    <row r="83" spans="1:19" x14ac:dyDescent="0.25">
      <c r="D83">
        <v>0.2</v>
      </c>
      <c r="F83" s="66">
        <v>0.58402777777777781</v>
      </c>
      <c r="H83" s="66">
        <v>0.65486111111111112</v>
      </c>
      <c r="I83" s="44">
        <f t="shared" si="24"/>
        <v>0.65833333333333333</v>
      </c>
      <c r="J83" s="45" t="str">
        <f t="shared" si="25"/>
        <v/>
      </c>
      <c r="K83" s="45">
        <f t="shared" si="26"/>
        <v>101.99999999999996</v>
      </c>
      <c r="L83" s="45">
        <f t="shared" si="27"/>
        <v>2</v>
      </c>
      <c r="M83" s="54">
        <f t="shared" ca="1" si="28"/>
        <v>1304</v>
      </c>
      <c r="N83" s="45">
        <f t="shared" ca="1" si="29"/>
        <v>164.00000000000006</v>
      </c>
      <c r="O83" s="45">
        <f t="shared" si="30"/>
        <v>0.5</v>
      </c>
      <c r="P83" s="46">
        <f t="shared" si="31"/>
        <v>8.192609482288947E-2</v>
      </c>
      <c r="Q83" s="45">
        <f t="shared" si="32"/>
        <v>20.399999999999991</v>
      </c>
      <c r="R83" s="45">
        <f t="shared" si="33"/>
        <v>20.899999999999991</v>
      </c>
      <c r="S83" s="46">
        <f t="shared" si="34"/>
        <v>20.481926094822882</v>
      </c>
    </row>
    <row r="84" spans="1:19" x14ac:dyDescent="0.25">
      <c r="A84" s="77">
        <v>34648</v>
      </c>
      <c r="B84">
        <v>931</v>
      </c>
      <c r="D84">
        <v>0.01</v>
      </c>
      <c r="F84" s="66">
        <v>0.43888888888888888</v>
      </c>
      <c r="H84" s="66">
        <v>0.44097222222222227</v>
      </c>
      <c r="I84" s="44" t="str">
        <f t="shared" si="24"/>
        <v/>
      </c>
      <c r="J84" s="45">
        <f t="shared" si="25"/>
        <v>4.9999999999999023</v>
      </c>
      <c r="K84" s="45">
        <f t="shared" si="26"/>
        <v>3.0000000000000693</v>
      </c>
      <c r="L84" s="45">
        <f t="shared" si="27"/>
        <v>1</v>
      </c>
      <c r="M84" s="54">
        <f t="shared" ca="1" si="28"/>
        <v>931</v>
      </c>
      <c r="N84" s="45" t="str">
        <f t="shared" si="29"/>
        <v/>
      </c>
      <c r="O84" s="45">
        <f t="shared" si="30"/>
        <v>5.4999999999998925E-2</v>
      </c>
      <c r="P84" s="46">
        <f t="shared" si="31"/>
        <v>5.4853163342036076E-2</v>
      </c>
      <c r="Q84" s="45">
        <f t="shared" si="32"/>
        <v>3.0000000000000693E-2</v>
      </c>
      <c r="R84" s="45">
        <f t="shared" si="33"/>
        <v>8.4999999999999618E-2</v>
      </c>
      <c r="S84" s="46">
        <f t="shared" si="34"/>
        <v>8.4853163342036769E-2</v>
      </c>
    </row>
    <row r="85" spans="1:19" x14ac:dyDescent="0.25">
      <c r="D85">
        <v>1.2E-2</v>
      </c>
      <c r="F85" s="66">
        <v>0.44305555555555554</v>
      </c>
      <c r="H85" s="66">
        <v>0.44444444444444442</v>
      </c>
      <c r="I85" s="44" t="str">
        <f t="shared" si="24"/>
        <v/>
      </c>
      <c r="J85" s="45">
        <f t="shared" si="25"/>
        <v>20.000000000000007</v>
      </c>
      <c r="K85" s="45">
        <f t="shared" si="26"/>
        <v>1.9999999999999929</v>
      </c>
      <c r="L85" s="45">
        <f t="shared" si="27"/>
        <v>2</v>
      </c>
      <c r="M85" s="54">
        <f t="shared" ca="1" si="28"/>
        <v>931</v>
      </c>
      <c r="N85" s="45" t="str">
        <f t="shared" si="29"/>
        <v/>
      </c>
      <c r="O85" s="45">
        <f t="shared" si="30"/>
        <v>0.13000000000000006</v>
      </c>
      <c r="P85" s="46">
        <f t="shared" si="31"/>
        <v>8.8567167157806673E-2</v>
      </c>
      <c r="Q85" s="45">
        <f t="shared" si="32"/>
        <v>2.3999999999999914E-2</v>
      </c>
      <c r="R85" s="45">
        <f t="shared" si="33"/>
        <v>0.15399999999999997</v>
      </c>
      <c r="S85" s="46">
        <f t="shared" si="34"/>
        <v>0.11256716715780658</v>
      </c>
    </row>
    <row r="86" spans="1:19" x14ac:dyDescent="0.25">
      <c r="D86">
        <v>1E-3</v>
      </c>
      <c r="F86" s="66">
        <v>0.45555555555555555</v>
      </c>
      <c r="H86" s="66">
        <v>0.45833333333333331</v>
      </c>
      <c r="I86" s="44" t="str">
        <f t="shared" ref="I86:I149" si="35">IF(OR(A87&lt;&gt;"",D87=""),H86+TIME(0,5,0),"")</f>
        <v/>
      </c>
      <c r="J86" s="45">
        <f t="shared" ref="J86:J149" si="36">IF(AND(OR(AND(A86&lt;&gt;"",A87=""),AND(A86="",A87="")),D87&lt;&gt;""),(H87-H86)*1440,"")</f>
        <v>32.000000000000043</v>
      </c>
      <c r="K86" s="45">
        <f t="shared" ref="K86:K149" si="37">(H86-F86)*1440</f>
        <v>3.9999999999999858</v>
      </c>
      <c r="L86" s="45">
        <f t="shared" ref="L86:L149" si="38">IF(A86&lt;&gt;"",1,L85+1)</f>
        <v>3</v>
      </c>
      <c r="M86" s="54">
        <f t="shared" ref="M86:M149" ca="1" si="39">OFFSET(B86,-L86+1,0)</f>
        <v>931</v>
      </c>
      <c r="N86" s="45" t="str">
        <f t="shared" ref="N86:N149" si="40">IF(I86&lt;&gt;"",(I86-VALUE(CONCATENATE(LEFT(M86,LEN(M86)-2),":",RIGHT(M86,2))))*1440,"")</f>
        <v/>
      </c>
      <c r="O86" s="45">
        <f t="shared" ref="O86:O149" si="41">IF(J86&lt;&gt;"",(D86+D87)*J86/2,D86*5/2)</f>
        <v>1600.0160000000021</v>
      </c>
      <c r="P86" s="46">
        <f t="shared" ref="P86:P149" si="42">IF(J86&lt;&gt;"",(D87-D86)*J86/LN((D87+0.000001)/(D86+0.000001)),-5*(D86-0.000001)/(LN(1/D86)-13.8155))</f>
        <v>277.96982077978197</v>
      </c>
      <c r="Q86" s="45">
        <f t="shared" ref="Q86:Q149" si="43">(D86*K86)</f>
        <v>3.9999999999999862E-3</v>
      </c>
      <c r="R86" s="45">
        <f t="shared" ref="R86:R149" si="44">O86+Q86</f>
        <v>1600.020000000002</v>
      </c>
      <c r="S86" s="46">
        <f t="shared" ref="S86:S149" si="45">P86+Q86</f>
        <v>277.97382077978199</v>
      </c>
    </row>
    <row r="87" spans="1:19" x14ac:dyDescent="0.25">
      <c r="D87">
        <v>100</v>
      </c>
      <c r="F87" s="66">
        <v>0.47847222222222219</v>
      </c>
      <c r="H87" s="66">
        <v>0.48055555555555557</v>
      </c>
      <c r="I87" s="44" t="str">
        <f t="shared" si="35"/>
        <v/>
      </c>
      <c r="J87" s="45">
        <f t="shared" si="36"/>
        <v>5.9999999999999787</v>
      </c>
      <c r="K87" s="45">
        <f t="shared" si="37"/>
        <v>3.0000000000000693</v>
      </c>
      <c r="L87" s="45">
        <f t="shared" si="38"/>
        <v>4</v>
      </c>
      <c r="M87" s="54">
        <f t="shared" ca="1" si="39"/>
        <v>931</v>
      </c>
      <c r="N87" s="45" t="str">
        <f t="shared" si="40"/>
        <v/>
      </c>
      <c r="O87" s="45">
        <f t="shared" si="41"/>
        <v>629.99999999999773</v>
      </c>
      <c r="P87" s="46">
        <f t="shared" si="42"/>
        <v>629.52352723996546</v>
      </c>
      <c r="Q87" s="45">
        <f t="shared" si="43"/>
        <v>300.00000000000693</v>
      </c>
      <c r="R87" s="45">
        <f t="shared" si="44"/>
        <v>930.00000000000466</v>
      </c>
      <c r="S87" s="46">
        <f t="shared" si="45"/>
        <v>929.5235272399724</v>
      </c>
    </row>
    <row r="88" spans="1:19" x14ac:dyDescent="0.25">
      <c r="D88">
        <v>110</v>
      </c>
      <c r="F88" s="66">
        <v>0.48333333333333334</v>
      </c>
      <c r="H88" s="66">
        <v>0.48472222222222222</v>
      </c>
      <c r="I88" s="44">
        <f t="shared" si="35"/>
        <v>0.48819444444444443</v>
      </c>
      <c r="J88" s="45" t="str">
        <f t="shared" si="36"/>
        <v/>
      </c>
      <c r="K88" s="45">
        <f t="shared" si="37"/>
        <v>1.9999999999999929</v>
      </c>
      <c r="L88" s="45">
        <f t="shared" si="38"/>
        <v>5</v>
      </c>
      <c r="M88" s="54">
        <f t="shared" ca="1" si="39"/>
        <v>931</v>
      </c>
      <c r="N88" s="45">
        <f t="shared" ca="1" si="40"/>
        <v>131.99999999999994</v>
      </c>
      <c r="O88" s="45">
        <f t="shared" si="41"/>
        <v>275</v>
      </c>
      <c r="P88" s="46">
        <f t="shared" si="42"/>
        <v>29.704070977311282</v>
      </c>
      <c r="Q88" s="45">
        <f t="shared" si="43"/>
        <v>219.9999999999992</v>
      </c>
      <c r="R88" s="45">
        <f t="shared" si="44"/>
        <v>494.9999999999992</v>
      </c>
      <c r="S88" s="46">
        <f t="shared" si="45"/>
        <v>249.70407097731049</v>
      </c>
    </row>
    <row r="89" spans="1:19" x14ac:dyDescent="0.25">
      <c r="A89" s="77">
        <v>34648</v>
      </c>
      <c r="B89">
        <v>1301</v>
      </c>
      <c r="D89">
        <v>0.01</v>
      </c>
      <c r="F89" s="66">
        <v>0.58333333333333337</v>
      </c>
      <c r="H89" s="66">
        <v>0.59722222222222221</v>
      </c>
      <c r="I89" s="44">
        <f t="shared" si="35"/>
        <v>0.60069444444444442</v>
      </c>
      <c r="J89" s="45" t="str">
        <f t="shared" si="36"/>
        <v/>
      </c>
      <c r="K89" s="45">
        <f t="shared" si="37"/>
        <v>19.999999999999929</v>
      </c>
      <c r="L89" s="45">
        <f t="shared" si="38"/>
        <v>1</v>
      </c>
      <c r="M89" s="54">
        <f t="shared" ca="1" si="39"/>
        <v>1301</v>
      </c>
      <c r="N89" s="45">
        <f t="shared" ca="1" si="40"/>
        <v>83.999999999999858</v>
      </c>
      <c r="O89" s="45">
        <f t="shared" si="41"/>
        <v>2.5000000000000001E-2</v>
      </c>
      <c r="P89" s="46">
        <f t="shared" si="42"/>
        <v>5.4281443780592247E-3</v>
      </c>
      <c r="Q89" s="45">
        <f t="shared" si="43"/>
        <v>0.19999999999999929</v>
      </c>
      <c r="R89" s="45">
        <f t="shared" si="44"/>
        <v>0.22499999999999928</v>
      </c>
      <c r="S89" s="46">
        <f t="shared" si="45"/>
        <v>0.20542814437805851</v>
      </c>
    </row>
    <row r="90" spans="1:19" x14ac:dyDescent="0.25">
      <c r="A90" s="77">
        <v>34648</v>
      </c>
      <c r="D90">
        <v>0.01</v>
      </c>
      <c r="F90" s="66">
        <v>0.61527777777777781</v>
      </c>
      <c r="H90" s="66">
        <v>0.61944444444444446</v>
      </c>
      <c r="I90" s="44">
        <f t="shared" si="35"/>
        <v>0.62291666666666667</v>
      </c>
      <c r="J90" s="45" t="str">
        <f t="shared" si="36"/>
        <v/>
      </c>
      <c r="K90" s="45">
        <f t="shared" si="37"/>
        <v>5.9999999999999787</v>
      </c>
      <c r="L90" s="45">
        <f t="shared" si="38"/>
        <v>1</v>
      </c>
      <c r="M90" s="54">
        <f t="shared" ca="1" si="39"/>
        <v>0</v>
      </c>
      <c r="N90" s="45" t="e">
        <f t="shared" ca="1" si="40"/>
        <v>#VALUE!</v>
      </c>
      <c r="O90" s="45">
        <f t="shared" si="41"/>
        <v>2.5000000000000001E-2</v>
      </c>
      <c r="P90" s="46">
        <f t="shared" si="42"/>
        <v>5.4281443780592247E-3</v>
      </c>
      <c r="Q90" s="45">
        <f t="shared" si="43"/>
        <v>5.999999999999979E-2</v>
      </c>
      <c r="R90" s="45">
        <f t="shared" si="44"/>
        <v>8.4999999999999798E-2</v>
      </c>
      <c r="S90" s="46">
        <f t="shared" si="45"/>
        <v>6.5428144378059008E-2</v>
      </c>
    </row>
    <row r="91" spans="1:19" x14ac:dyDescent="0.25">
      <c r="A91" s="77">
        <v>34648</v>
      </c>
      <c r="D91">
        <v>0.01</v>
      </c>
      <c r="F91" s="66">
        <v>0.63194444444444442</v>
      </c>
      <c r="H91" s="66">
        <v>0.63472222222222219</v>
      </c>
      <c r="I91" s="44">
        <f t="shared" si="35"/>
        <v>0.6381944444444444</v>
      </c>
      <c r="J91" s="45" t="str">
        <f t="shared" si="36"/>
        <v/>
      </c>
      <c r="K91" s="45">
        <f t="shared" si="37"/>
        <v>3.9999999999999858</v>
      </c>
      <c r="L91" s="45">
        <f t="shared" si="38"/>
        <v>1</v>
      </c>
      <c r="M91" s="54">
        <f t="shared" ca="1" si="39"/>
        <v>0</v>
      </c>
      <c r="N91" s="45" t="e">
        <f t="shared" ca="1" si="40"/>
        <v>#VALUE!</v>
      </c>
      <c r="O91" s="45">
        <f t="shared" si="41"/>
        <v>2.5000000000000001E-2</v>
      </c>
      <c r="P91" s="46">
        <f t="shared" si="42"/>
        <v>5.4281443780592247E-3</v>
      </c>
      <c r="Q91" s="45">
        <f t="shared" si="43"/>
        <v>3.9999999999999862E-2</v>
      </c>
      <c r="R91" s="45">
        <f t="shared" si="44"/>
        <v>6.4999999999999863E-2</v>
      </c>
      <c r="S91" s="46">
        <f t="shared" si="45"/>
        <v>4.5428144378059088E-2</v>
      </c>
    </row>
    <row r="92" spans="1:19" x14ac:dyDescent="0.25">
      <c r="A92" s="77">
        <v>34648</v>
      </c>
      <c r="D92">
        <v>0.01</v>
      </c>
      <c r="F92" s="66">
        <v>0.6479166666666667</v>
      </c>
      <c r="H92" s="66">
        <v>0.65069444444444446</v>
      </c>
      <c r="I92" s="44">
        <f t="shared" si="35"/>
        <v>0.65416666666666667</v>
      </c>
      <c r="J92" s="45" t="str">
        <f t="shared" si="36"/>
        <v/>
      </c>
      <c r="K92" s="45">
        <f t="shared" si="37"/>
        <v>3.9999999999999858</v>
      </c>
      <c r="L92" s="45">
        <f t="shared" si="38"/>
        <v>1</v>
      </c>
      <c r="M92" s="54">
        <f t="shared" ca="1" si="39"/>
        <v>0</v>
      </c>
      <c r="N92" s="45" t="e">
        <f t="shared" ca="1" si="40"/>
        <v>#VALUE!</v>
      </c>
      <c r="O92" s="45">
        <f t="shared" si="41"/>
        <v>2.5000000000000001E-2</v>
      </c>
      <c r="P92" s="46">
        <f t="shared" si="42"/>
        <v>5.4281443780592247E-3</v>
      </c>
      <c r="Q92" s="45">
        <f t="shared" si="43"/>
        <v>3.9999999999999862E-2</v>
      </c>
      <c r="R92" s="45">
        <f t="shared" si="44"/>
        <v>6.4999999999999863E-2</v>
      </c>
      <c r="S92" s="46">
        <f t="shared" si="45"/>
        <v>4.5428144378059088E-2</v>
      </c>
    </row>
    <row r="93" spans="1:19" x14ac:dyDescent="0.25">
      <c r="A93" s="77">
        <v>34648</v>
      </c>
      <c r="D93">
        <v>0.01</v>
      </c>
      <c r="F93" s="66">
        <v>0.66319444444444442</v>
      </c>
      <c r="H93" s="66">
        <v>0.66527777777777775</v>
      </c>
      <c r="I93" s="44">
        <f t="shared" si="35"/>
        <v>0.66874999999999996</v>
      </c>
      <c r="J93" s="45" t="str">
        <f t="shared" si="36"/>
        <v/>
      </c>
      <c r="K93" s="45">
        <f t="shared" si="37"/>
        <v>2.9999999999999893</v>
      </c>
      <c r="L93" s="45">
        <f t="shared" si="38"/>
        <v>1</v>
      </c>
      <c r="M93" s="54">
        <f t="shared" ca="1" si="39"/>
        <v>0</v>
      </c>
      <c r="N93" s="45" t="e">
        <f t="shared" ca="1" si="40"/>
        <v>#VALUE!</v>
      </c>
      <c r="O93" s="45">
        <f t="shared" si="41"/>
        <v>2.5000000000000001E-2</v>
      </c>
      <c r="P93" s="46">
        <f t="shared" si="42"/>
        <v>5.4281443780592247E-3</v>
      </c>
      <c r="Q93" s="45">
        <f t="shared" si="43"/>
        <v>2.9999999999999895E-2</v>
      </c>
      <c r="R93" s="45">
        <f t="shared" si="44"/>
        <v>5.4999999999999896E-2</v>
      </c>
      <c r="S93" s="46">
        <f t="shared" si="45"/>
        <v>3.542814437805912E-2</v>
      </c>
    </row>
    <row r="94" spans="1:19" x14ac:dyDescent="0.25">
      <c r="A94" s="77">
        <v>34648</v>
      </c>
      <c r="D94">
        <v>0.01</v>
      </c>
      <c r="F94" s="66">
        <v>0.68055555555555547</v>
      </c>
      <c r="H94" s="66">
        <v>0.68263888888888891</v>
      </c>
      <c r="I94" s="44">
        <f t="shared" si="35"/>
        <v>0.68611111111111112</v>
      </c>
      <c r="J94" s="45" t="str">
        <f t="shared" si="36"/>
        <v/>
      </c>
      <c r="K94" s="45">
        <f t="shared" si="37"/>
        <v>3.0000000000001492</v>
      </c>
      <c r="L94" s="45">
        <f t="shared" si="38"/>
        <v>1</v>
      </c>
      <c r="M94" s="54">
        <f t="shared" ca="1" si="39"/>
        <v>0</v>
      </c>
      <c r="N94" s="45" t="e">
        <f t="shared" ca="1" si="40"/>
        <v>#VALUE!</v>
      </c>
      <c r="O94" s="45">
        <f t="shared" si="41"/>
        <v>2.5000000000000001E-2</v>
      </c>
      <c r="P94" s="46">
        <f t="shared" si="42"/>
        <v>5.4281443780592247E-3</v>
      </c>
      <c r="Q94" s="45">
        <f t="shared" si="43"/>
        <v>3.0000000000001494E-2</v>
      </c>
      <c r="R94" s="45">
        <f t="shared" si="44"/>
        <v>5.5000000000001492E-2</v>
      </c>
      <c r="S94" s="46">
        <f t="shared" si="45"/>
        <v>3.5428144378060716E-2</v>
      </c>
    </row>
    <row r="95" spans="1:19" x14ac:dyDescent="0.25">
      <c r="A95" s="77">
        <v>34653</v>
      </c>
      <c r="B95">
        <v>930</v>
      </c>
      <c r="D95">
        <v>0.01</v>
      </c>
      <c r="F95" s="66">
        <v>0.4368055555555555</v>
      </c>
      <c r="H95" s="66">
        <v>0.43888888888888888</v>
      </c>
      <c r="I95" s="44">
        <f t="shared" si="35"/>
        <v>0.44236111111111109</v>
      </c>
      <c r="J95" s="45" t="str">
        <f t="shared" si="36"/>
        <v/>
      </c>
      <c r="K95" s="45">
        <f t="shared" si="37"/>
        <v>3.0000000000000693</v>
      </c>
      <c r="L95" s="45">
        <f t="shared" si="38"/>
        <v>1</v>
      </c>
      <c r="M95" s="54">
        <f t="shared" ca="1" si="39"/>
        <v>930</v>
      </c>
      <c r="N95" s="45">
        <f t="shared" ca="1" si="40"/>
        <v>67</v>
      </c>
      <c r="O95" s="45">
        <f t="shared" si="41"/>
        <v>2.5000000000000001E-2</v>
      </c>
      <c r="P95" s="46">
        <f t="shared" si="42"/>
        <v>5.4281443780592247E-3</v>
      </c>
      <c r="Q95" s="45">
        <f t="shared" si="43"/>
        <v>3.0000000000000693E-2</v>
      </c>
      <c r="R95" s="45">
        <f t="shared" si="44"/>
        <v>5.5000000000000694E-2</v>
      </c>
      <c r="S95" s="46">
        <f t="shared" si="45"/>
        <v>3.5428144378059918E-2</v>
      </c>
    </row>
    <row r="96" spans="1:19" x14ac:dyDescent="0.25">
      <c r="A96" s="77">
        <v>34653</v>
      </c>
      <c r="D96">
        <v>0.01</v>
      </c>
      <c r="F96" s="66">
        <v>0.4548611111111111</v>
      </c>
      <c r="H96" s="66">
        <v>0.45833333333333331</v>
      </c>
      <c r="I96" s="44">
        <f t="shared" si="35"/>
        <v>0.46180555555555552</v>
      </c>
      <c r="J96" s="45" t="str">
        <f t="shared" si="36"/>
        <v/>
      </c>
      <c r="K96" s="45">
        <f t="shared" si="37"/>
        <v>4.9999999999999822</v>
      </c>
      <c r="L96" s="45">
        <f t="shared" si="38"/>
        <v>1</v>
      </c>
      <c r="M96" s="54">
        <f t="shared" ca="1" si="39"/>
        <v>0</v>
      </c>
      <c r="N96" s="45" t="e">
        <f t="shared" ca="1" si="40"/>
        <v>#VALUE!</v>
      </c>
      <c r="O96" s="45">
        <f t="shared" si="41"/>
        <v>2.5000000000000001E-2</v>
      </c>
      <c r="P96" s="46">
        <f t="shared" si="42"/>
        <v>5.4281443780592247E-3</v>
      </c>
      <c r="Q96" s="45">
        <f t="shared" si="43"/>
        <v>4.9999999999999822E-2</v>
      </c>
      <c r="R96" s="45">
        <f t="shared" si="44"/>
        <v>7.4999999999999817E-2</v>
      </c>
      <c r="S96" s="46">
        <f t="shared" si="45"/>
        <v>5.5428144378059048E-2</v>
      </c>
    </row>
    <row r="97" spans="1:19" x14ac:dyDescent="0.25">
      <c r="A97" s="77">
        <v>34653</v>
      </c>
      <c r="B97">
        <v>1338</v>
      </c>
      <c r="D97">
        <v>0.01</v>
      </c>
      <c r="F97" s="66">
        <v>0.6118055555555556</v>
      </c>
      <c r="H97" s="66">
        <v>0.61458333333333337</v>
      </c>
      <c r="I97" s="44" t="str">
        <f t="shared" si="35"/>
        <v/>
      </c>
      <c r="J97" s="45">
        <f t="shared" si="36"/>
        <v>6.9999999999999751</v>
      </c>
      <c r="K97" s="45">
        <f t="shared" si="37"/>
        <v>3.9999999999999858</v>
      </c>
      <c r="L97" s="45">
        <f t="shared" si="38"/>
        <v>1</v>
      </c>
      <c r="M97" s="54">
        <f t="shared" ca="1" si="39"/>
        <v>1338</v>
      </c>
      <c r="N97" s="45" t="str">
        <f t="shared" si="40"/>
        <v/>
      </c>
      <c r="O97" s="45">
        <f t="shared" si="41"/>
        <v>6.2999999999999778E-2</v>
      </c>
      <c r="P97" s="46">
        <f t="shared" si="42"/>
        <v>6.2746910739073875E-2</v>
      </c>
      <c r="Q97" s="45">
        <f t="shared" si="43"/>
        <v>3.9999999999999862E-2</v>
      </c>
      <c r="R97" s="45">
        <f t="shared" si="44"/>
        <v>0.10299999999999965</v>
      </c>
      <c r="S97" s="46">
        <f t="shared" si="45"/>
        <v>0.10274691073907374</v>
      </c>
    </row>
    <row r="98" spans="1:19" x14ac:dyDescent="0.25">
      <c r="D98">
        <v>8.0000000000000002E-3</v>
      </c>
      <c r="F98" s="66">
        <v>0.61805555555555558</v>
      </c>
      <c r="H98" s="66">
        <v>0.61944444444444446</v>
      </c>
      <c r="I98" s="44" t="str">
        <f t="shared" si="35"/>
        <v/>
      </c>
      <c r="J98" s="45">
        <f t="shared" si="36"/>
        <v>46</v>
      </c>
      <c r="K98" s="45">
        <f t="shared" si="37"/>
        <v>1.9999999999999929</v>
      </c>
      <c r="L98" s="45">
        <f t="shared" si="38"/>
        <v>2</v>
      </c>
      <c r="M98" s="54">
        <f t="shared" ca="1" si="39"/>
        <v>1338</v>
      </c>
      <c r="N98" s="45" t="str">
        <f t="shared" si="40"/>
        <v/>
      </c>
      <c r="O98" s="45">
        <f t="shared" si="41"/>
        <v>0.41400000000000003</v>
      </c>
      <c r="P98" s="46">
        <f t="shared" si="42"/>
        <v>0.41233684199962989</v>
      </c>
      <c r="Q98" s="45">
        <f t="shared" si="43"/>
        <v>1.5999999999999945E-2</v>
      </c>
      <c r="R98" s="45">
        <f t="shared" si="44"/>
        <v>0.43</v>
      </c>
      <c r="S98" s="46">
        <f t="shared" si="45"/>
        <v>0.42833684199962985</v>
      </c>
    </row>
    <row r="99" spans="1:19" x14ac:dyDescent="0.25">
      <c r="D99">
        <v>0.01</v>
      </c>
      <c r="F99" s="66">
        <v>0.64583333333333337</v>
      </c>
      <c r="H99" s="66">
        <v>0.65138888888888891</v>
      </c>
      <c r="I99" s="44" t="str">
        <f t="shared" si="35"/>
        <v/>
      </c>
      <c r="J99" s="45">
        <f t="shared" si="36"/>
        <v>5.9999999999999787</v>
      </c>
      <c r="K99" s="45">
        <f t="shared" si="37"/>
        <v>7.9999999999999716</v>
      </c>
      <c r="L99" s="45">
        <f t="shared" si="38"/>
        <v>3</v>
      </c>
      <c r="M99" s="54">
        <f t="shared" ca="1" si="39"/>
        <v>1338</v>
      </c>
      <c r="N99" s="45" t="str">
        <f t="shared" si="40"/>
        <v/>
      </c>
      <c r="O99" s="45">
        <f t="shared" si="41"/>
        <v>5.3999999999999812E-2</v>
      </c>
      <c r="P99" s="46">
        <f t="shared" si="42"/>
        <v>5.378306634777761E-2</v>
      </c>
      <c r="Q99" s="45">
        <f t="shared" si="43"/>
        <v>7.9999999999999724E-2</v>
      </c>
      <c r="R99" s="45">
        <f t="shared" si="44"/>
        <v>0.13399999999999954</v>
      </c>
      <c r="S99" s="46">
        <f t="shared" si="45"/>
        <v>0.13378306634777734</v>
      </c>
    </row>
    <row r="100" spans="1:19" x14ac:dyDescent="0.25">
      <c r="D100">
        <v>8.0000000000000002E-3</v>
      </c>
      <c r="F100" s="66">
        <v>0.65347222222222223</v>
      </c>
      <c r="H100" s="66">
        <v>0.65555555555555556</v>
      </c>
      <c r="I100" s="44">
        <f t="shared" si="35"/>
        <v>0.65902777777777777</v>
      </c>
      <c r="J100" s="45" t="str">
        <f t="shared" si="36"/>
        <v/>
      </c>
      <c r="K100" s="45">
        <f t="shared" si="37"/>
        <v>2.9999999999999893</v>
      </c>
      <c r="L100" s="45">
        <f t="shared" si="38"/>
        <v>4</v>
      </c>
      <c r="M100" s="54">
        <f t="shared" ca="1" si="39"/>
        <v>1338</v>
      </c>
      <c r="N100" s="45">
        <f t="shared" ca="1" si="40"/>
        <v>131</v>
      </c>
      <c r="O100" s="45">
        <f t="shared" si="41"/>
        <v>0.02</v>
      </c>
      <c r="P100" s="46">
        <f t="shared" si="42"/>
        <v>4.4502248902978277E-3</v>
      </c>
      <c r="Q100" s="45">
        <f t="shared" si="43"/>
        <v>2.3999999999999914E-2</v>
      </c>
      <c r="R100" s="45">
        <f t="shared" si="44"/>
        <v>4.3999999999999914E-2</v>
      </c>
      <c r="S100" s="46">
        <f t="shared" si="45"/>
        <v>2.8450224890297741E-2</v>
      </c>
    </row>
    <row r="101" spans="1:19" x14ac:dyDescent="0.25">
      <c r="A101" s="77">
        <v>34654</v>
      </c>
      <c r="B101">
        <v>1256</v>
      </c>
      <c r="D101">
        <v>0.01</v>
      </c>
      <c r="F101" s="66">
        <v>0.57430555555555551</v>
      </c>
      <c r="H101" s="66">
        <v>0.59166666666666667</v>
      </c>
      <c r="I101" s="44">
        <f t="shared" si="35"/>
        <v>0.59513888888888888</v>
      </c>
      <c r="J101" s="45" t="str">
        <f t="shared" si="36"/>
        <v/>
      </c>
      <c r="K101" s="45">
        <f t="shared" si="37"/>
        <v>25.000000000000071</v>
      </c>
      <c r="L101" s="45">
        <f t="shared" si="38"/>
        <v>1</v>
      </c>
      <c r="M101" s="54">
        <f t="shared" ca="1" si="39"/>
        <v>1256</v>
      </c>
      <c r="N101" s="45">
        <f t="shared" ca="1" si="40"/>
        <v>81.000000000000028</v>
      </c>
      <c r="O101" s="45">
        <f t="shared" si="41"/>
        <v>2.5000000000000001E-2</v>
      </c>
      <c r="P101" s="46">
        <f>IF(J101&lt;&gt;"",(D102-D101)*J101/LN((D102+0.000001)/(D101+0.000001)),-5*(D101-0.000001)/(LN(1/D101)-13.8155))</f>
        <v>5.4281443780592247E-3</v>
      </c>
      <c r="Q101" s="45">
        <f t="shared" si="43"/>
        <v>0.25000000000000072</v>
      </c>
      <c r="R101" s="45">
        <f t="shared" si="44"/>
        <v>0.27500000000000074</v>
      </c>
      <c r="S101" s="46">
        <f>P101+Q101</f>
        <v>0.25542814437805994</v>
      </c>
    </row>
    <row r="102" spans="1:19" x14ac:dyDescent="0.25">
      <c r="A102" s="77">
        <v>34654</v>
      </c>
      <c r="D102">
        <v>0.01</v>
      </c>
      <c r="F102" s="66">
        <v>0.60555555555555551</v>
      </c>
      <c r="H102" s="66">
        <v>0.60972222222222217</v>
      </c>
      <c r="I102" s="44">
        <f t="shared" si="35"/>
        <v>0.61319444444444438</v>
      </c>
      <c r="J102" s="45" t="str">
        <f t="shared" si="36"/>
        <v/>
      </c>
      <c r="K102" s="45">
        <f t="shared" si="37"/>
        <v>5.9999999999999787</v>
      </c>
      <c r="L102" s="45">
        <f t="shared" si="38"/>
        <v>1</v>
      </c>
      <c r="M102" s="54">
        <f t="shared" ca="1" si="39"/>
        <v>0</v>
      </c>
      <c r="N102" s="45" t="e">
        <f t="shared" ca="1" si="40"/>
        <v>#VALUE!</v>
      </c>
      <c r="O102" s="45">
        <f t="shared" si="41"/>
        <v>2.5000000000000001E-2</v>
      </c>
      <c r="P102" s="46">
        <f t="shared" si="42"/>
        <v>5.4281443780592247E-3</v>
      </c>
      <c r="Q102" s="45">
        <f t="shared" si="43"/>
        <v>5.999999999999979E-2</v>
      </c>
      <c r="R102" s="45">
        <f t="shared" si="44"/>
        <v>8.4999999999999798E-2</v>
      </c>
      <c r="S102" s="46">
        <f t="shared" si="45"/>
        <v>6.5428144378059008E-2</v>
      </c>
    </row>
    <row r="103" spans="1:19" x14ac:dyDescent="0.25">
      <c r="A103" s="77">
        <v>34654</v>
      </c>
      <c r="D103">
        <v>0.01</v>
      </c>
      <c r="F103" s="66">
        <v>0.62222222222222223</v>
      </c>
      <c r="H103" s="66">
        <v>0.62569444444444444</v>
      </c>
      <c r="I103" s="44">
        <f t="shared" si="35"/>
        <v>0.62916666666666665</v>
      </c>
      <c r="J103" s="45" t="str">
        <f t="shared" si="36"/>
        <v/>
      </c>
      <c r="K103" s="45">
        <f t="shared" si="37"/>
        <v>4.9999999999999822</v>
      </c>
      <c r="L103" s="45">
        <f t="shared" si="38"/>
        <v>1</v>
      </c>
      <c r="M103" s="54">
        <f t="shared" ca="1" si="39"/>
        <v>0</v>
      </c>
      <c r="N103" s="45" t="e">
        <f t="shared" ca="1" si="40"/>
        <v>#VALUE!</v>
      </c>
      <c r="O103" s="45">
        <f t="shared" si="41"/>
        <v>2.5000000000000001E-2</v>
      </c>
      <c r="P103" s="46">
        <f t="shared" si="42"/>
        <v>5.4281443780592247E-3</v>
      </c>
      <c r="Q103" s="45">
        <f t="shared" si="43"/>
        <v>4.9999999999999822E-2</v>
      </c>
      <c r="R103" s="45">
        <f t="shared" si="44"/>
        <v>7.4999999999999817E-2</v>
      </c>
      <c r="S103" s="46">
        <f t="shared" si="45"/>
        <v>5.5428144378059048E-2</v>
      </c>
    </row>
    <row r="104" spans="1:19" x14ac:dyDescent="0.25">
      <c r="A104" s="77">
        <v>34654</v>
      </c>
      <c r="D104">
        <v>0.01</v>
      </c>
      <c r="F104" s="66">
        <v>0.64027777777777783</v>
      </c>
      <c r="H104" s="66">
        <v>0.6430555555555556</v>
      </c>
      <c r="I104" s="44">
        <f t="shared" si="35"/>
        <v>0.64652777777777781</v>
      </c>
      <c r="J104" s="45" t="str">
        <f t="shared" si="36"/>
        <v/>
      </c>
      <c r="K104" s="45">
        <f t="shared" si="37"/>
        <v>3.9999999999999858</v>
      </c>
      <c r="L104" s="45">
        <f t="shared" si="38"/>
        <v>1</v>
      </c>
      <c r="M104" s="54">
        <f t="shared" ca="1" si="39"/>
        <v>0</v>
      </c>
      <c r="N104" s="45" t="e">
        <f t="shared" ca="1" si="40"/>
        <v>#VALUE!</v>
      </c>
      <c r="O104" s="45">
        <f t="shared" si="41"/>
        <v>2.5000000000000001E-2</v>
      </c>
      <c r="P104" s="46">
        <f t="shared" si="42"/>
        <v>5.4281443780592247E-3</v>
      </c>
      <c r="Q104" s="45">
        <f t="shared" si="43"/>
        <v>3.9999999999999862E-2</v>
      </c>
      <c r="R104" s="45">
        <f t="shared" si="44"/>
        <v>6.4999999999999863E-2</v>
      </c>
      <c r="S104" s="46">
        <f t="shared" si="45"/>
        <v>4.5428144378059088E-2</v>
      </c>
    </row>
    <row r="105" spans="1:19" x14ac:dyDescent="0.25">
      <c r="A105" s="77">
        <v>34654</v>
      </c>
      <c r="D105">
        <v>0.01</v>
      </c>
      <c r="F105" s="66">
        <v>0.65486111111111112</v>
      </c>
      <c r="H105" s="66">
        <v>0.65972222222222221</v>
      </c>
      <c r="I105" s="44">
        <f t="shared" si="35"/>
        <v>0.66319444444444442</v>
      </c>
      <c r="J105" s="45" t="str">
        <f t="shared" si="36"/>
        <v/>
      </c>
      <c r="K105" s="45">
        <f t="shared" si="37"/>
        <v>6.9999999999999751</v>
      </c>
      <c r="L105" s="45">
        <f t="shared" si="38"/>
        <v>1</v>
      </c>
      <c r="M105" s="54">
        <f t="shared" ca="1" si="39"/>
        <v>0</v>
      </c>
      <c r="N105" s="45" t="e">
        <f t="shared" ca="1" si="40"/>
        <v>#VALUE!</v>
      </c>
      <c r="O105" s="45">
        <f t="shared" si="41"/>
        <v>2.5000000000000001E-2</v>
      </c>
      <c r="P105" s="46">
        <f t="shared" si="42"/>
        <v>5.4281443780592247E-3</v>
      </c>
      <c r="Q105" s="45">
        <f t="shared" si="43"/>
        <v>6.9999999999999757E-2</v>
      </c>
      <c r="R105" s="45">
        <f t="shared" si="44"/>
        <v>9.4999999999999751E-2</v>
      </c>
      <c r="S105" s="46">
        <f t="shared" si="45"/>
        <v>7.5428144378058976E-2</v>
      </c>
    </row>
    <row r="106" spans="1:19" x14ac:dyDescent="0.25">
      <c r="A106" s="77">
        <v>34655</v>
      </c>
      <c r="B106">
        <v>1028</v>
      </c>
      <c r="D106">
        <v>0.01</v>
      </c>
      <c r="F106" s="66">
        <v>0.47430555555555554</v>
      </c>
      <c r="H106" s="66">
        <v>0.4777777777777778</v>
      </c>
      <c r="I106" s="44" t="str">
        <f t="shared" si="35"/>
        <v/>
      </c>
      <c r="J106" s="45">
        <f t="shared" si="36"/>
        <v>7.9999999999999716</v>
      </c>
      <c r="K106" s="45">
        <f t="shared" si="37"/>
        <v>5.0000000000000622</v>
      </c>
      <c r="L106" s="45">
        <f t="shared" si="38"/>
        <v>1</v>
      </c>
      <c r="M106" s="54">
        <f t="shared" ca="1" si="39"/>
        <v>1028</v>
      </c>
      <c r="N106" s="45" t="str">
        <f t="shared" si="40"/>
        <v/>
      </c>
      <c r="O106" s="45">
        <f t="shared" si="41"/>
        <v>8.7999999999999676E-2</v>
      </c>
      <c r="P106" s="46">
        <f t="shared" si="42"/>
        <v>8.7765061347259143E-2</v>
      </c>
      <c r="Q106" s="45">
        <f t="shared" si="43"/>
        <v>5.000000000000062E-2</v>
      </c>
      <c r="R106" s="45">
        <f t="shared" si="44"/>
        <v>0.13800000000000029</v>
      </c>
      <c r="S106" s="46">
        <f t="shared" si="45"/>
        <v>0.13776506134725977</v>
      </c>
    </row>
    <row r="107" spans="1:19" x14ac:dyDescent="0.25">
      <c r="D107">
        <v>1.2E-2</v>
      </c>
      <c r="F107" s="66">
        <v>0.48055555555555557</v>
      </c>
      <c r="H107" s="66">
        <v>0.48333333333333334</v>
      </c>
      <c r="I107" s="44" t="str">
        <f t="shared" si="35"/>
        <v/>
      </c>
      <c r="J107" s="45">
        <f t="shared" si="36"/>
        <v>5.9999999999999787</v>
      </c>
      <c r="K107" s="45">
        <f t="shared" si="37"/>
        <v>3.9999999999999858</v>
      </c>
      <c r="L107" s="45">
        <f t="shared" si="38"/>
        <v>2</v>
      </c>
      <c r="M107" s="54">
        <f t="shared" ca="1" si="39"/>
        <v>1028</v>
      </c>
      <c r="N107" s="45" t="str">
        <f t="shared" si="40"/>
        <v/>
      </c>
      <c r="O107" s="45">
        <f t="shared" si="41"/>
        <v>6.5999999999999767E-2</v>
      </c>
      <c r="P107" s="46">
        <f t="shared" si="42"/>
        <v>6.5823796010444302E-2</v>
      </c>
      <c r="Q107" s="45">
        <f t="shared" si="43"/>
        <v>4.7999999999999828E-2</v>
      </c>
      <c r="R107" s="45">
        <f t="shared" si="44"/>
        <v>0.1139999999999996</v>
      </c>
      <c r="S107" s="46">
        <f t="shared" si="45"/>
        <v>0.11382379601044412</v>
      </c>
    </row>
    <row r="108" spans="1:19" x14ac:dyDescent="0.25">
      <c r="D108">
        <v>0.01</v>
      </c>
      <c r="F108" s="66">
        <v>0.48541666666666666</v>
      </c>
      <c r="H108" s="66">
        <v>0.48749999999999999</v>
      </c>
      <c r="I108" s="44">
        <f t="shared" si="35"/>
        <v>0.4909722222222222</v>
      </c>
      <c r="J108" s="45" t="str">
        <f t="shared" si="36"/>
        <v/>
      </c>
      <c r="K108" s="45">
        <f t="shared" si="37"/>
        <v>2.9999999999999893</v>
      </c>
      <c r="L108" s="45">
        <f t="shared" si="38"/>
        <v>3</v>
      </c>
      <c r="M108" s="54">
        <f t="shared" ca="1" si="39"/>
        <v>1028</v>
      </c>
      <c r="N108" s="45">
        <f t="shared" ca="1" si="40"/>
        <v>78.999999999999957</v>
      </c>
      <c r="O108" s="45">
        <f t="shared" si="41"/>
        <v>2.5000000000000001E-2</v>
      </c>
      <c r="P108" s="46">
        <f t="shared" si="42"/>
        <v>5.4281443780592247E-3</v>
      </c>
      <c r="Q108" s="45">
        <f t="shared" si="43"/>
        <v>2.9999999999999895E-2</v>
      </c>
      <c r="R108" s="45">
        <f t="shared" si="44"/>
        <v>5.4999999999999896E-2</v>
      </c>
      <c r="S108" s="46">
        <f t="shared" si="45"/>
        <v>3.542814437805912E-2</v>
      </c>
    </row>
    <row r="109" spans="1:19" x14ac:dyDescent="0.25">
      <c r="A109" s="77">
        <v>34655</v>
      </c>
      <c r="B109">
        <v>1344</v>
      </c>
      <c r="D109">
        <v>0.01</v>
      </c>
      <c r="F109" s="66">
        <v>0.60277777777777775</v>
      </c>
      <c r="H109" s="66">
        <v>0.60833333333333328</v>
      </c>
      <c r="I109" s="44">
        <f t="shared" si="35"/>
        <v>0.61180555555555549</v>
      </c>
      <c r="J109" s="45" t="str">
        <f t="shared" si="36"/>
        <v/>
      </c>
      <c r="K109" s="45">
        <f t="shared" si="37"/>
        <v>7.9999999999999716</v>
      </c>
      <c r="L109" s="45">
        <f t="shared" si="38"/>
        <v>1</v>
      </c>
      <c r="M109" s="54">
        <f t="shared" ca="1" si="39"/>
        <v>1344</v>
      </c>
      <c r="N109" s="45">
        <f t="shared" ca="1" si="40"/>
        <v>56.999999999999957</v>
      </c>
      <c r="O109" s="45">
        <f t="shared" si="41"/>
        <v>2.5000000000000001E-2</v>
      </c>
      <c r="P109" s="46">
        <f t="shared" si="42"/>
        <v>5.4281443780592247E-3</v>
      </c>
      <c r="Q109" s="45">
        <f t="shared" si="43"/>
        <v>7.9999999999999724E-2</v>
      </c>
      <c r="R109" s="45">
        <f t="shared" si="44"/>
        <v>0.10499999999999973</v>
      </c>
      <c r="S109" s="46">
        <f t="shared" si="45"/>
        <v>8.5428144378058943E-2</v>
      </c>
    </row>
    <row r="110" spans="1:19" x14ac:dyDescent="0.25">
      <c r="A110" s="77">
        <v>34655</v>
      </c>
      <c r="D110">
        <v>0.01</v>
      </c>
      <c r="F110" s="66">
        <v>0.61458333333333337</v>
      </c>
      <c r="H110" s="66">
        <v>0.61736111111111114</v>
      </c>
      <c r="I110" s="44">
        <f t="shared" si="35"/>
        <v>0.62083333333333335</v>
      </c>
      <c r="J110" s="45" t="str">
        <f t="shared" si="36"/>
        <v/>
      </c>
      <c r="K110" s="45">
        <f t="shared" si="37"/>
        <v>3.9999999999999858</v>
      </c>
      <c r="L110" s="45">
        <f t="shared" si="38"/>
        <v>1</v>
      </c>
      <c r="M110" s="54">
        <f t="shared" ca="1" si="39"/>
        <v>0</v>
      </c>
      <c r="N110" s="45" t="e">
        <f t="shared" ca="1" si="40"/>
        <v>#VALUE!</v>
      </c>
      <c r="O110" s="45">
        <f t="shared" si="41"/>
        <v>2.5000000000000001E-2</v>
      </c>
      <c r="P110" s="46">
        <f t="shared" si="42"/>
        <v>5.4281443780592247E-3</v>
      </c>
      <c r="Q110" s="45">
        <f t="shared" si="43"/>
        <v>3.9999999999999862E-2</v>
      </c>
      <c r="R110" s="45">
        <f t="shared" si="44"/>
        <v>6.4999999999999863E-2</v>
      </c>
      <c r="S110" s="46">
        <f t="shared" si="45"/>
        <v>4.5428144378059088E-2</v>
      </c>
    </row>
    <row r="111" spans="1:19" x14ac:dyDescent="0.25">
      <c r="A111" s="77">
        <v>34655</v>
      </c>
      <c r="D111">
        <v>0.01</v>
      </c>
      <c r="F111" s="66">
        <v>0.62291666666666667</v>
      </c>
      <c r="H111" s="66">
        <v>0.62638888888888888</v>
      </c>
      <c r="I111" s="44">
        <f t="shared" si="35"/>
        <v>0.62986111111111109</v>
      </c>
      <c r="J111" s="45" t="str">
        <f t="shared" si="36"/>
        <v/>
      </c>
      <c r="K111" s="45">
        <f t="shared" si="37"/>
        <v>4.9999999999999822</v>
      </c>
      <c r="L111" s="45">
        <f t="shared" si="38"/>
        <v>1</v>
      </c>
      <c r="M111" s="54">
        <f t="shared" ca="1" si="39"/>
        <v>0</v>
      </c>
      <c r="N111" s="45" t="e">
        <f t="shared" ca="1" si="40"/>
        <v>#VALUE!</v>
      </c>
      <c r="O111" s="45">
        <f t="shared" si="41"/>
        <v>2.5000000000000001E-2</v>
      </c>
      <c r="P111" s="46">
        <f t="shared" si="42"/>
        <v>5.4281443780592247E-3</v>
      </c>
      <c r="Q111" s="45">
        <f t="shared" si="43"/>
        <v>4.9999999999999822E-2</v>
      </c>
      <c r="R111" s="45">
        <f t="shared" si="44"/>
        <v>7.4999999999999817E-2</v>
      </c>
      <c r="S111" s="46">
        <f t="shared" si="45"/>
        <v>5.5428144378059048E-2</v>
      </c>
    </row>
    <row r="112" spans="1:19" x14ac:dyDescent="0.25">
      <c r="A112" s="77">
        <v>34655</v>
      </c>
      <c r="D112">
        <v>0.01</v>
      </c>
      <c r="F112" s="66">
        <v>0.63194444444444442</v>
      </c>
      <c r="H112" s="66">
        <v>0.63472222222222219</v>
      </c>
      <c r="I112" s="44">
        <f t="shared" si="35"/>
        <v>0.6381944444444444</v>
      </c>
      <c r="J112" s="45" t="str">
        <f t="shared" si="36"/>
        <v/>
      </c>
      <c r="K112" s="45">
        <f t="shared" si="37"/>
        <v>3.9999999999999858</v>
      </c>
      <c r="L112" s="45">
        <f t="shared" si="38"/>
        <v>1</v>
      </c>
      <c r="M112" s="54">
        <f t="shared" ca="1" si="39"/>
        <v>0</v>
      </c>
      <c r="N112" s="45" t="e">
        <f t="shared" ca="1" si="40"/>
        <v>#VALUE!</v>
      </c>
      <c r="O112" s="45">
        <f t="shared" si="41"/>
        <v>2.5000000000000001E-2</v>
      </c>
      <c r="P112" s="46">
        <f t="shared" si="42"/>
        <v>5.4281443780592247E-3</v>
      </c>
      <c r="Q112" s="45">
        <f t="shared" si="43"/>
        <v>3.9999999999999862E-2</v>
      </c>
      <c r="R112" s="45">
        <f t="shared" si="44"/>
        <v>6.4999999999999863E-2</v>
      </c>
      <c r="S112" s="46">
        <f t="shared" si="45"/>
        <v>4.5428144378059088E-2</v>
      </c>
    </row>
    <row r="113" spans="1:19" x14ac:dyDescent="0.25">
      <c r="A113" s="77">
        <v>34655</v>
      </c>
      <c r="D113">
        <v>0.01</v>
      </c>
      <c r="F113" s="66">
        <v>0.65138888888888891</v>
      </c>
      <c r="H113" s="66">
        <v>0.65347222222222223</v>
      </c>
      <c r="I113" s="44">
        <f t="shared" si="35"/>
        <v>0.65694444444444444</v>
      </c>
      <c r="J113" s="45" t="str">
        <f t="shared" si="36"/>
        <v/>
      </c>
      <c r="K113" s="45">
        <f t="shared" si="37"/>
        <v>2.9999999999999893</v>
      </c>
      <c r="L113" s="45">
        <f t="shared" si="38"/>
        <v>1</v>
      </c>
      <c r="M113" s="54">
        <f t="shared" ca="1" si="39"/>
        <v>0</v>
      </c>
      <c r="N113" s="45" t="e">
        <f t="shared" ca="1" si="40"/>
        <v>#VALUE!</v>
      </c>
      <c r="O113" s="45">
        <f t="shared" si="41"/>
        <v>2.5000000000000001E-2</v>
      </c>
      <c r="P113" s="46">
        <f t="shared" si="42"/>
        <v>5.4281443780592247E-3</v>
      </c>
      <c r="Q113" s="45">
        <f t="shared" si="43"/>
        <v>2.9999999999999895E-2</v>
      </c>
      <c r="R113" s="45">
        <f t="shared" si="44"/>
        <v>5.4999999999999896E-2</v>
      </c>
      <c r="S113" s="46">
        <f t="shared" si="45"/>
        <v>3.542814437805912E-2</v>
      </c>
    </row>
    <row r="114" spans="1:19" x14ac:dyDescent="0.25">
      <c r="A114" s="77">
        <v>34655</v>
      </c>
      <c r="D114">
        <v>0.01</v>
      </c>
      <c r="F114" s="66">
        <v>0.66666666666666663</v>
      </c>
      <c r="H114" s="66">
        <v>0.66875000000000007</v>
      </c>
      <c r="I114" s="44">
        <f t="shared" si="35"/>
        <v>0.67222222222222228</v>
      </c>
      <c r="J114" s="45" t="str">
        <f t="shared" si="36"/>
        <v/>
      </c>
      <c r="K114" s="45">
        <f t="shared" si="37"/>
        <v>3.0000000000001492</v>
      </c>
      <c r="L114" s="45">
        <f t="shared" si="38"/>
        <v>1</v>
      </c>
      <c r="M114" s="54">
        <f t="shared" ca="1" si="39"/>
        <v>0</v>
      </c>
      <c r="N114" s="45" t="e">
        <f t="shared" ca="1" si="40"/>
        <v>#VALUE!</v>
      </c>
      <c r="O114" s="45">
        <f t="shared" si="41"/>
        <v>2.5000000000000001E-2</v>
      </c>
      <c r="P114" s="46">
        <f t="shared" si="42"/>
        <v>5.4281443780592247E-3</v>
      </c>
      <c r="Q114" s="45">
        <f t="shared" si="43"/>
        <v>3.0000000000001494E-2</v>
      </c>
      <c r="R114" s="45">
        <f t="shared" si="44"/>
        <v>5.5000000000001492E-2</v>
      </c>
      <c r="S114" s="46">
        <f t="shared" si="45"/>
        <v>3.5428144378060716E-2</v>
      </c>
    </row>
    <row r="115" spans="1:19" x14ac:dyDescent="0.25">
      <c r="A115" s="77">
        <v>34660</v>
      </c>
      <c r="B115">
        <v>959</v>
      </c>
      <c r="D115">
        <v>0.01</v>
      </c>
      <c r="F115" s="66">
        <v>0.43055555555555558</v>
      </c>
      <c r="H115" s="66">
        <v>0.43402777777777773</v>
      </c>
      <c r="I115" s="44">
        <f t="shared" si="35"/>
        <v>0.43749999999999994</v>
      </c>
      <c r="J115" s="45" t="str">
        <f t="shared" si="36"/>
        <v/>
      </c>
      <c r="K115" s="45">
        <f t="shared" si="37"/>
        <v>4.9999999999999023</v>
      </c>
      <c r="L115" s="45">
        <f t="shared" si="38"/>
        <v>1</v>
      </c>
      <c r="M115" s="54">
        <f t="shared" ca="1" si="39"/>
        <v>959</v>
      </c>
      <c r="N115" s="45">
        <f ca="1">IF(I115&lt;&gt;"",(I115-VALUE(CONCATENATE(LEFT(M115,LEN(M115)-2),":",RIGHT(M115,2))))*1440,"")</f>
        <v>30.999999999999972</v>
      </c>
      <c r="O115" s="45">
        <f t="shared" si="41"/>
        <v>2.5000000000000001E-2</v>
      </c>
      <c r="P115" s="46">
        <f t="shared" si="42"/>
        <v>5.4281443780592247E-3</v>
      </c>
      <c r="Q115" s="45">
        <f t="shared" si="43"/>
        <v>4.9999999999999024E-2</v>
      </c>
      <c r="R115" s="45">
        <f t="shared" si="44"/>
        <v>7.4999999999999026E-2</v>
      </c>
      <c r="S115" s="46">
        <f t="shared" si="45"/>
        <v>5.542814437805825E-2</v>
      </c>
    </row>
    <row r="116" spans="1:19" x14ac:dyDescent="0.25">
      <c r="A116" s="77">
        <v>34660</v>
      </c>
      <c r="D116">
        <v>0.01</v>
      </c>
      <c r="F116" s="66">
        <v>0.44444444444444442</v>
      </c>
      <c r="H116" s="66">
        <v>0.44722222222222219</v>
      </c>
      <c r="I116" s="44">
        <f t="shared" si="35"/>
        <v>0.4506944444444444</v>
      </c>
      <c r="J116" s="45" t="str">
        <f t="shared" si="36"/>
        <v/>
      </c>
      <c r="K116" s="45">
        <f t="shared" si="37"/>
        <v>3.9999999999999858</v>
      </c>
      <c r="L116" s="45">
        <f t="shared" si="38"/>
        <v>1</v>
      </c>
      <c r="M116" s="54">
        <f t="shared" ca="1" si="39"/>
        <v>0</v>
      </c>
      <c r="N116" s="45" t="e">
        <f t="shared" ca="1" si="40"/>
        <v>#VALUE!</v>
      </c>
      <c r="O116" s="45">
        <f t="shared" si="41"/>
        <v>2.5000000000000001E-2</v>
      </c>
      <c r="P116" s="46">
        <f t="shared" si="42"/>
        <v>5.4281443780592247E-3</v>
      </c>
      <c r="Q116" s="45">
        <f t="shared" si="43"/>
        <v>3.9999999999999862E-2</v>
      </c>
      <c r="R116" s="45">
        <f t="shared" si="44"/>
        <v>6.4999999999999863E-2</v>
      </c>
      <c r="S116" s="46">
        <f t="shared" si="45"/>
        <v>4.5428144378059088E-2</v>
      </c>
    </row>
    <row r="117" spans="1:19" x14ac:dyDescent="0.25">
      <c r="A117" s="77">
        <v>34660</v>
      </c>
      <c r="D117">
        <v>0.01</v>
      </c>
      <c r="F117" s="66">
        <v>0.45763888888888887</v>
      </c>
      <c r="H117" s="66">
        <v>0.4604166666666667</v>
      </c>
      <c r="I117" s="44" t="str">
        <f t="shared" si="35"/>
        <v/>
      </c>
      <c r="J117" s="45">
        <f t="shared" si="36"/>
        <v>13.99999999999995</v>
      </c>
      <c r="K117" s="45">
        <f t="shared" si="37"/>
        <v>4.0000000000000657</v>
      </c>
      <c r="L117" s="45">
        <f t="shared" si="38"/>
        <v>1</v>
      </c>
      <c r="M117" s="54">
        <f t="shared" ca="1" si="39"/>
        <v>0</v>
      </c>
      <c r="N117" s="45" t="str">
        <f t="shared" si="40"/>
        <v/>
      </c>
      <c r="O117" s="45">
        <f t="shared" si="41"/>
        <v>1.4699999999999949</v>
      </c>
      <c r="P117" s="46">
        <f t="shared" si="42"/>
        <v>0.8879579710983504</v>
      </c>
      <c r="Q117" s="45">
        <f t="shared" si="43"/>
        <v>4.000000000000066E-2</v>
      </c>
      <c r="R117" s="45">
        <f t="shared" si="44"/>
        <v>1.5099999999999956</v>
      </c>
      <c r="S117" s="46">
        <f t="shared" si="45"/>
        <v>0.9279579710983511</v>
      </c>
    </row>
    <row r="118" spans="1:19" x14ac:dyDescent="0.25">
      <c r="D118">
        <v>0.2</v>
      </c>
      <c r="F118" s="66">
        <v>0.46527777777777773</v>
      </c>
      <c r="H118" s="66">
        <v>0.47013888888888888</v>
      </c>
      <c r="I118" s="44" t="str">
        <f t="shared" si="35"/>
        <v/>
      </c>
      <c r="J118" s="45">
        <f t="shared" si="36"/>
        <v>9.9999999999999645</v>
      </c>
      <c r="K118" s="45">
        <f t="shared" si="37"/>
        <v>7.0000000000000551</v>
      </c>
      <c r="L118" s="45">
        <f t="shared" si="38"/>
        <v>2</v>
      </c>
      <c r="M118" s="54">
        <f t="shared" ca="1" si="39"/>
        <v>0</v>
      </c>
      <c r="N118" s="45" t="str">
        <f t="shared" si="40"/>
        <v/>
      </c>
      <c r="O118" s="45">
        <f t="shared" si="41"/>
        <v>100.99999999999963</v>
      </c>
      <c r="P118" s="46">
        <f t="shared" si="42"/>
        <v>42.995199922935825</v>
      </c>
      <c r="Q118" s="45">
        <f t="shared" si="43"/>
        <v>1.400000000000011</v>
      </c>
      <c r="R118" s="45">
        <f t="shared" si="44"/>
        <v>102.39999999999964</v>
      </c>
      <c r="S118" s="46">
        <f t="shared" si="45"/>
        <v>44.395199922935838</v>
      </c>
    </row>
    <row r="119" spans="1:19" x14ac:dyDescent="0.25">
      <c r="D119">
        <v>20</v>
      </c>
      <c r="F119" s="66">
        <v>0.47569444444444442</v>
      </c>
      <c r="H119" s="66">
        <v>0.4770833333333333</v>
      </c>
      <c r="I119" s="44" t="str">
        <f t="shared" si="35"/>
        <v/>
      </c>
      <c r="J119" s="45">
        <f t="shared" si="36"/>
        <v>21.000000000000085</v>
      </c>
      <c r="K119" s="45">
        <f t="shared" si="37"/>
        <v>1.9999999999999929</v>
      </c>
      <c r="L119" s="45">
        <f t="shared" si="38"/>
        <v>3</v>
      </c>
      <c r="M119" s="54">
        <f t="shared" ca="1" si="39"/>
        <v>0</v>
      </c>
      <c r="N119" s="45" t="str">
        <f t="shared" si="40"/>
        <v/>
      </c>
      <c r="O119" s="45">
        <f t="shared" si="41"/>
        <v>1260.000000000005</v>
      </c>
      <c r="P119" s="46">
        <f t="shared" si="42"/>
        <v>1043.8427160031893</v>
      </c>
      <c r="Q119" s="45">
        <f t="shared" si="43"/>
        <v>39.999999999999858</v>
      </c>
      <c r="R119" s="45">
        <f t="shared" si="44"/>
        <v>1300.0000000000048</v>
      </c>
      <c r="S119" s="46">
        <f t="shared" si="45"/>
        <v>1083.842716003189</v>
      </c>
    </row>
    <row r="120" spans="1:19" x14ac:dyDescent="0.25">
      <c r="D120">
        <v>100</v>
      </c>
      <c r="F120" s="66">
        <v>0.48194444444444445</v>
      </c>
      <c r="H120" s="66">
        <v>0.4916666666666667</v>
      </c>
      <c r="I120" s="44">
        <f t="shared" si="35"/>
        <v>0.49513888888888891</v>
      </c>
      <c r="J120" s="45" t="str">
        <f t="shared" si="36"/>
        <v/>
      </c>
      <c r="K120" s="45">
        <f t="shared" si="37"/>
        <v>14.00000000000003</v>
      </c>
      <c r="L120" s="45">
        <f t="shared" si="38"/>
        <v>4</v>
      </c>
      <c r="M120" s="54">
        <f t="shared" ca="1" si="39"/>
        <v>0</v>
      </c>
      <c r="N120" s="45" t="e">
        <f t="shared" ca="1" si="40"/>
        <v>#VALUE!</v>
      </c>
      <c r="O120" s="45">
        <f t="shared" si="41"/>
        <v>250</v>
      </c>
      <c r="P120" s="46">
        <f t="shared" si="42"/>
        <v>27.143420404993254</v>
      </c>
      <c r="Q120" s="45">
        <f t="shared" si="43"/>
        <v>1400.000000000003</v>
      </c>
      <c r="R120" s="45">
        <f t="shared" si="44"/>
        <v>1650.000000000003</v>
      </c>
      <c r="S120" s="46">
        <f t="shared" si="45"/>
        <v>1427.1434204049963</v>
      </c>
    </row>
    <row r="121" spans="1:19" x14ac:dyDescent="0.25">
      <c r="A121" s="77">
        <v>34660</v>
      </c>
      <c r="B121">
        <v>1337</v>
      </c>
      <c r="D121">
        <v>0.01</v>
      </c>
      <c r="F121" s="66">
        <v>0.6069444444444444</v>
      </c>
      <c r="H121" s="66">
        <v>0.60902777777777783</v>
      </c>
      <c r="I121" s="44">
        <f t="shared" si="35"/>
        <v>0.61250000000000004</v>
      </c>
      <c r="J121" s="45" t="str">
        <f t="shared" si="36"/>
        <v/>
      </c>
      <c r="K121" s="45">
        <f t="shared" si="37"/>
        <v>3.0000000000001492</v>
      </c>
      <c r="L121" s="45">
        <f t="shared" si="38"/>
        <v>1</v>
      </c>
      <c r="M121" s="54">
        <f t="shared" ca="1" si="39"/>
        <v>1337</v>
      </c>
      <c r="N121" s="45">
        <f t="shared" ca="1" si="40"/>
        <v>65.000000000000085</v>
      </c>
      <c r="O121" s="45">
        <f t="shared" si="41"/>
        <v>2.5000000000000001E-2</v>
      </c>
      <c r="P121" s="46">
        <f t="shared" si="42"/>
        <v>5.4281443780592247E-3</v>
      </c>
      <c r="Q121" s="45">
        <f t="shared" si="43"/>
        <v>3.0000000000001494E-2</v>
      </c>
      <c r="R121" s="45">
        <f t="shared" si="44"/>
        <v>5.5000000000001492E-2</v>
      </c>
      <c r="S121" s="46">
        <f t="shared" si="45"/>
        <v>3.5428144378060716E-2</v>
      </c>
    </row>
    <row r="122" spans="1:19" x14ac:dyDescent="0.25">
      <c r="A122" s="77">
        <v>34660</v>
      </c>
      <c r="D122">
        <v>0.01</v>
      </c>
      <c r="F122" s="66">
        <v>0.62361111111111112</v>
      </c>
      <c r="H122" s="66">
        <v>0.62569444444444444</v>
      </c>
      <c r="I122" s="44">
        <f t="shared" si="35"/>
        <v>0.62916666666666665</v>
      </c>
      <c r="J122" s="45" t="str">
        <f t="shared" si="36"/>
        <v/>
      </c>
      <c r="K122" s="45">
        <f t="shared" si="37"/>
        <v>2.9999999999999893</v>
      </c>
      <c r="L122" s="45">
        <f t="shared" si="38"/>
        <v>1</v>
      </c>
      <c r="M122" s="54">
        <f t="shared" ca="1" si="39"/>
        <v>0</v>
      </c>
      <c r="N122" s="45" t="e">
        <f t="shared" ca="1" si="40"/>
        <v>#VALUE!</v>
      </c>
      <c r="O122" s="45">
        <f t="shared" si="41"/>
        <v>2.5000000000000001E-2</v>
      </c>
      <c r="P122" s="46">
        <f t="shared" si="42"/>
        <v>5.4281443780592247E-3</v>
      </c>
      <c r="Q122" s="45">
        <f t="shared" si="43"/>
        <v>2.9999999999999895E-2</v>
      </c>
      <c r="R122" s="45">
        <f t="shared" si="44"/>
        <v>5.4999999999999896E-2</v>
      </c>
      <c r="S122" s="46">
        <f t="shared" si="45"/>
        <v>3.542814437805912E-2</v>
      </c>
    </row>
    <row r="123" spans="1:19" x14ac:dyDescent="0.25">
      <c r="A123" s="77">
        <v>34660</v>
      </c>
      <c r="D123">
        <v>0.01</v>
      </c>
      <c r="F123" s="66">
        <v>0.6430555555555556</v>
      </c>
      <c r="H123" s="66">
        <v>0.64652777777777781</v>
      </c>
      <c r="I123" s="44">
        <f t="shared" si="35"/>
        <v>0.65</v>
      </c>
      <c r="J123" s="45" t="str">
        <f t="shared" si="36"/>
        <v/>
      </c>
      <c r="K123" s="45">
        <f t="shared" si="37"/>
        <v>4.9999999999999822</v>
      </c>
      <c r="L123" s="45">
        <f t="shared" si="38"/>
        <v>1</v>
      </c>
      <c r="M123" s="54">
        <f t="shared" ca="1" si="39"/>
        <v>0</v>
      </c>
      <c r="N123" s="45" t="e">
        <f t="shared" ca="1" si="40"/>
        <v>#VALUE!</v>
      </c>
      <c r="O123" s="45">
        <f t="shared" si="41"/>
        <v>2.5000000000000001E-2</v>
      </c>
      <c r="P123" s="46">
        <f t="shared" si="42"/>
        <v>5.4281443780592247E-3</v>
      </c>
      <c r="Q123" s="45">
        <f t="shared" si="43"/>
        <v>4.9999999999999822E-2</v>
      </c>
      <c r="R123" s="45">
        <f t="shared" si="44"/>
        <v>7.4999999999999817E-2</v>
      </c>
      <c r="S123" s="46">
        <f t="shared" si="45"/>
        <v>5.5428144378059048E-2</v>
      </c>
    </row>
    <row r="124" spans="1:19" x14ac:dyDescent="0.25">
      <c r="A124" s="77">
        <v>34660</v>
      </c>
      <c r="D124">
        <v>0.01</v>
      </c>
      <c r="F124" s="66">
        <v>0.66041666666666665</v>
      </c>
      <c r="H124" s="66">
        <v>0.66527777777777775</v>
      </c>
      <c r="I124" s="44">
        <f t="shared" si="35"/>
        <v>0.66874999999999996</v>
      </c>
      <c r="J124" s="45" t="str">
        <f t="shared" si="36"/>
        <v/>
      </c>
      <c r="K124" s="45">
        <f t="shared" si="37"/>
        <v>6.9999999999999751</v>
      </c>
      <c r="L124" s="45">
        <f t="shared" si="38"/>
        <v>1</v>
      </c>
      <c r="M124" s="54">
        <f t="shared" ca="1" si="39"/>
        <v>0</v>
      </c>
      <c r="N124" s="45" t="e">
        <f t="shared" ca="1" si="40"/>
        <v>#VALUE!</v>
      </c>
      <c r="O124" s="45">
        <f t="shared" si="41"/>
        <v>2.5000000000000001E-2</v>
      </c>
      <c r="P124" s="46">
        <f t="shared" si="42"/>
        <v>5.4281443780592247E-3</v>
      </c>
      <c r="Q124" s="45">
        <f t="shared" si="43"/>
        <v>6.9999999999999757E-2</v>
      </c>
      <c r="R124" s="45">
        <f t="shared" si="44"/>
        <v>9.4999999999999751E-2</v>
      </c>
      <c r="S124" s="46">
        <f t="shared" si="45"/>
        <v>7.5428144378058976E-2</v>
      </c>
    </row>
    <row r="125" spans="1:19" x14ac:dyDescent="0.25">
      <c r="A125" s="77">
        <v>34660</v>
      </c>
      <c r="D125">
        <v>0.01</v>
      </c>
      <c r="F125" s="66">
        <v>0.68958333333333333</v>
      </c>
      <c r="H125" s="66">
        <v>0.69236111111111109</v>
      </c>
      <c r="I125" s="44">
        <f t="shared" si="35"/>
        <v>0.6958333333333333</v>
      </c>
      <c r="J125" s="45" t="str">
        <f t="shared" si="36"/>
        <v/>
      </c>
      <c r="K125" s="45">
        <f t="shared" si="37"/>
        <v>3.9999999999999858</v>
      </c>
      <c r="L125" s="45">
        <f t="shared" si="38"/>
        <v>1</v>
      </c>
      <c r="M125" s="54">
        <f t="shared" ca="1" si="39"/>
        <v>0</v>
      </c>
      <c r="N125" s="45" t="e">
        <f t="shared" ca="1" si="40"/>
        <v>#VALUE!</v>
      </c>
      <c r="O125" s="45">
        <f t="shared" si="41"/>
        <v>2.5000000000000001E-2</v>
      </c>
      <c r="P125" s="46">
        <f t="shared" si="42"/>
        <v>5.4281443780592247E-3</v>
      </c>
      <c r="Q125" s="45">
        <f t="shared" si="43"/>
        <v>3.9999999999999862E-2</v>
      </c>
      <c r="R125" s="45">
        <f t="shared" si="44"/>
        <v>6.4999999999999863E-2</v>
      </c>
      <c r="S125" s="46">
        <f t="shared" si="45"/>
        <v>4.5428144378059088E-2</v>
      </c>
    </row>
    <row r="126" spans="1:19" x14ac:dyDescent="0.25">
      <c r="A126" s="77">
        <v>34661</v>
      </c>
      <c r="B126">
        <v>946</v>
      </c>
      <c r="D126">
        <v>0.01</v>
      </c>
      <c r="F126" s="66">
        <v>0.4548611111111111</v>
      </c>
      <c r="H126" s="66">
        <v>0.45902777777777781</v>
      </c>
      <c r="I126" s="44">
        <f t="shared" si="35"/>
        <v>0.46250000000000002</v>
      </c>
      <c r="J126" s="45" t="str">
        <f t="shared" si="36"/>
        <v/>
      </c>
      <c r="K126" s="45">
        <f t="shared" si="37"/>
        <v>6.0000000000000586</v>
      </c>
      <c r="L126" s="45">
        <f t="shared" si="38"/>
        <v>1</v>
      </c>
      <c r="M126" s="54">
        <f t="shared" ca="1" si="39"/>
        <v>946</v>
      </c>
      <c r="N126" s="45">
        <f t="shared" ca="1" si="40"/>
        <v>79.999999999999957</v>
      </c>
      <c r="O126" s="45">
        <f t="shared" si="41"/>
        <v>2.5000000000000001E-2</v>
      </c>
      <c r="P126" s="46">
        <f t="shared" si="42"/>
        <v>5.4281443780592247E-3</v>
      </c>
      <c r="Q126" s="45">
        <f t="shared" si="43"/>
        <v>6.0000000000000588E-2</v>
      </c>
      <c r="R126" s="45">
        <f t="shared" si="44"/>
        <v>8.5000000000000589E-2</v>
      </c>
      <c r="S126" s="46">
        <f t="shared" si="45"/>
        <v>6.5428144378059813E-2</v>
      </c>
    </row>
    <row r="127" spans="1:19" x14ac:dyDescent="0.25">
      <c r="A127" s="77">
        <v>34661</v>
      </c>
      <c r="D127">
        <v>0.01</v>
      </c>
      <c r="F127" s="66">
        <v>0.47847222222222219</v>
      </c>
      <c r="H127" s="66">
        <v>0.48125000000000001</v>
      </c>
      <c r="I127" s="44">
        <f t="shared" si="35"/>
        <v>0.48472222222222222</v>
      </c>
      <c r="J127" s="45" t="str">
        <f t="shared" si="36"/>
        <v/>
      </c>
      <c r="K127" s="45">
        <f t="shared" si="37"/>
        <v>4.0000000000000657</v>
      </c>
      <c r="L127" s="45">
        <f t="shared" si="38"/>
        <v>1</v>
      </c>
      <c r="M127" s="54">
        <f t="shared" ca="1" si="39"/>
        <v>0</v>
      </c>
      <c r="N127" s="45" t="e">
        <f t="shared" ca="1" si="40"/>
        <v>#VALUE!</v>
      </c>
      <c r="O127" s="45">
        <f t="shared" si="41"/>
        <v>2.5000000000000001E-2</v>
      </c>
      <c r="P127" s="46">
        <f t="shared" si="42"/>
        <v>5.4281443780592247E-3</v>
      </c>
      <c r="Q127" s="45">
        <f t="shared" si="43"/>
        <v>4.000000000000066E-2</v>
      </c>
      <c r="R127" s="45">
        <f t="shared" si="44"/>
        <v>6.5000000000000668E-2</v>
      </c>
      <c r="S127" s="46">
        <f t="shared" si="45"/>
        <v>4.5428144378059886E-2</v>
      </c>
    </row>
    <row r="128" spans="1:19" x14ac:dyDescent="0.25">
      <c r="A128" s="77">
        <v>34667</v>
      </c>
      <c r="B128">
        <v>937</v>
      </c>
      <c r="D128">
        <v>0.01</v>
      </c>
      <c r="F128" s="66">
        <v>0.4291666666666667</v>
      </c>
      <c r="H128" s="66">
        <v>0.43055555555555558</v>
      </c>
      <c r="I128" s="44" t="str">
        <f t="shared" si="35"/>
        <v/>
      </c>
      <c r="J128" s="45">
        <f t="shared" si="36"/>
        <v>17.000000000000021</v>
      </c>
      <c r="K128" s="45">
        <f t="shared" si="37"/>
        <v>1.9999999999999929</v>
      </c>
      <c r="L128" s="45">
        <f t="shared" si="38"/>
        <v>1</v>
      </c>
      <c r="M128" s="54">
        <f t="shared" ca="1" si="39"/>
        <v>937</v>
      </c>
      <c r="N128" s="45" t="str">
        <f t="shared" si="40"/>
        <v/>
      </c>
      <c r="O128" s="45">
        <f t="shared" si="41"/>
        <v>1.7850000000000024</v>
      </c>
      <c r="P128" s="46">
        <f t="shared" si="42"/>
        <v>1.0782346791908592</v>
      </c>
      <c r="Q128" s="45">
        <f t="shared" si="43"/>
        <v>1.9999999999999931E-2</v>
      </c>
      <c r="R128" s="45">
        <f t="shared" si="44"/>
        <v>1.8050000000000024</v>
      </c>
      <c r="S128" s="46">
        <f t="shared" si="45"/>
        <v>1.0982346791908593</v>
      </c>
    </row>
    <row r="129" spans="1:19" x14ac:dyDescent="0.25">
      <c r="D129">
        <v>0.2</v>
      </c>
      <c r="F129" s="66">
        <v>0.43333333333333335</v>
      </c>
      <c r="H129" s="66">
        <v>0.44236111111111115</v>
      </c>
      <c r="I129" s="44" t="str">
        <f t="shared" si="35"/>
        <v/>
      </c>
      <c r="J129" s="45">
        <f t="shared" si="36"/>
        <v>26.999999999999904</v>
      </c>
      <c r="K129" s="45">
        <f t="shared" si="37"/>
        <v>13.000000000000034</v>
      </c>
      <c r="L129" s="45">
        <f t="shared" si="38"/>
        <v>2</v>
      </c>
      <c r="M129" s="54">
        <f t="shared" ca="1" si="39"/>
        <v>937</v>
      </c>
      <c r="N129" s="45" t="str">
        <f t="shared" si="40"/>
        <v/>
      </c>
      <c r="O129" s="45">
        <f t="shared" si="41"/>
        <v>29.699999999999896</v>
      </c>
      <c r="P129" s="46">
        <f t="shared" si="42"/>
        <v>21.106753069843279</v>
      </c>
      <c r="Q129" s="45">
        <f t="shared" si="43"/>
        <v>2.6000000000000068</v>
      </c>
      <c r="R129" s="45">
        <f t="shared" si="44"/>
        <v>32.299999999999905</v>
      </c>
      <c r="S129" s="46">
        <f t="shared" si="45"/>
        <v>23.706753069843288</v>
      </c>
    </row>
    <row r="130" spans="1:19" x14ac:dyDescent="0.25">
      <c r="D130">
        <v>2</v>
      </c>
      <c r="F130" s="66">
        <v>0.44791666666666669</v>
      </c>
      <c r="H130" s="66">
        <v>0.46111111111111108</v>
      </c>
      <c r="I130" s="44" t="str">
        <f t="shared" si="35"/>
        <v/>
      </c>
      <c r="J130" s="45">
        <f t="shared" si="36"/>
        <v>30.000000000000053</v>
      </c>
      <c r="K130" s="45">
        <f t="shared" si="37"/>
        <v>18.999999999999932</v>
      </c>
      <c r="L130" s="45">
        <f t="shared" si="38"/>
        <v>3</v>
      </c>
      <c r="M130" s="54">
        <f t="shared" ca="1" si="39"/>
        <v>937</v>
      </c>
      <c r="N130" s="45" t="str">
        <f t="shared" si="40"/>
        <v/>
      </c>
      <c r="O130" s="45">
        <f t="shared" si="41"/>
        <v>630.00000000000114</v>
      </c>
      <c r="P130" s="46">
        <f t="shared" si="42"/>
        <v>380.54140913089117</v>
      </c>
      <c r="Q130" s="45">
        <f t="shared" si="43"/>
        <v>37.999999999999865</v>
      </c>
      <c r="R130" s="45">
        <f t="shared" si="44"/>
        <v>668.00000000000102</v>
      </c>
      <c r="S130" s="46">
        <f t="shared" si="45"/>
        <v>418.54140913089105</v>
      </c>
    </row>
    <row r="131" spans="1:19" x14ac:dyDescent="0.25">
      <c r="D131">
        <v>40</v>
      </c>
      <c r="F131" s="66">
        <v>0.46458333333333335</v>
      </c>
      <c r="H131" s="66">
        <v>0.48194444444444445</v>
      </c>
      <c r="I131" s="44" t="str">
        <f t="shared" si="35"/>
        <v/>
      </c>
      <c r="J131" s="45">
        <f t="shared" si="36"/>
        <v>35.99999999999995</v>
      </c>
      <c r="K131" s="45">
        <f t="shared" si="37"/>
        <v>24.999999999999993</v>
      </c>
      <c r="L131" s="45">
        <f t="shared" si="38"/>
        <v>4</v>
      </c>
      <c r="M131" s="54">
        <f t="shared" ca="1" si="39"/>
        <v>937</v>
      </c>
      <c r="N131" s="45" t="str">
        <f t="shared" si="40"/>
        <v/>
      </c>
      <c r="O131" s="45">
        <f t="shared" si="41"/>
        <v>723.599999999999</v>
      </c>
      <c r="P131" s="46">
        <f t="shared" si="42"/>
        <v>270.42573070667675</v>
      </c>
      <c r="Q131" s="45">
        <f t="shared" si="43"/>
        <v>999.99999999999977</v>
      </c>
      <c r="R131" s="45">
        <f t="shared" si="44"/>
        <v>1723.5999999999988</v>
      </c>
      <c r="S131" s="46">
        <f t="shared" si="45"/>
        <v>1270.4257307066764</v>
      </c>
    </row>
    <row r="132" spans="1:19" x14ac:dyDescent="0.25">
      <c r="D132">
        <v>0.2</v>
      </c>
      <c r="F132" s="66">
        <v>0.4916666666666667</v>
      </c>
      <c r="H132" s="66">
        <v>0.50694444444444442</v>
      </c>
      <c r="I132" s="44">
        <f t="shared" si="35"/>
        <v>0.51041666666666663</v>
      </c>
      <c r="J132" s="45" t="str">
        <f t="shared" si="36"/>
        <v/>
      </c>
      <c r="K132" s="45">
        <f t="shared" si="37"/>
        <v>21.999999999999922</v>
      </c>
      <c r="L132" s="45">
        <f t="shared" si="38"/>
        <v>5</v>
      </c>
      <c r="M132" s="54">
        <f t="shared" ca="1" si="39"/>
        <v>937</v>
      </c>
      <c r="N132" s="45">
        <f t="shared" ca="1" si="40"/>
        <v>157.99999999999991</v>
      </c>
      <c r="O132" s="45">
        <f t="shared" si="41"/>
        <v>0.5</v>
      </c>
      <c r="P132" s="46">
        <f t="shared" si="42"/>
        <v>8.192609482288947E-2</v>
      </c>
      <c r="Q132" s="45">
        <f t="shared" si="43"/>
        <v>4.3999999999999844</v>
      </c>
      <c r="R132" s="45">
        <f t="shared" si="44"/>
        <v>4.8999999999999844</v>
      </c>
      <c r="S132" s="46">
        <f t="shared" si="45"/>
        <v>4.4819260948228736</v>
      </c>
    </row>
    <row r="133" spans="1:19" x14ac:dyDescent="0.25">
      <c r="A133" s="77">
        <v>34667</v>
      </c>
      <c r="B133">
        <v>1336</v>
      </c>
      <c r="D133">
        <v>0.01</v>
      </c>
      <c r="F133" s="66">
        <v>0.60486111111111118</v>
      </c>
      <c r="H133" s="66">
        <v>0.60833333333333328</v>
      </c>
      <c r="I133" s="44" t="str">
        <f t="shared" si="35"/>
        <v/>
      </c>
      <c r="J133" s="45">
        <f t="shared" si="36"/>
        <v>12.000000000000117</v>
      </c>
      <c r="K133" s="45">
        <f t="shared" si="37"/>
        <v>4.9999999999998224</v>
      </c>
      <c r="L133" s="45">
        <f t="shared" si="38"/>
        <v>1</v>
      </c>
      <c r="M133" s="54">
        <f t="shared" ca="1" si="39"/>
        <v>1336</v>
      </c>
      <c r="N133" s="45" t="str">
        <f t="shared" si="40"/>
        <v/>
      </c>
      <c r="O133" s="45">
        <f t="shared" si="41"/>
        <v>1.2600000000000124</v>
      </c>
      <c r="P133" s="46">
        <f t="shared" si="42"/>
        <v>0.76110683237002497</v>
      </c>
      <c r="Q133" s="45">
        <f t="shared" si="43"/>
        <v>4.9999999999998226E-2</v>
      </c>
      <c r="R133" s="45">
        <f t="shared" si="44"/>
        <v>1.3100000000000107</v>
      </c>
      <c r="S133" s="46">
        <f t="shared" si="45"/>
        <v>0.81110683237002323</v>
      </c>
    </row>
    <row r="134" spans="1:19" x14ac:dyDescent="0.25">
      <c r="D134">
        <v>0.2</v>
      </c>
      <c r="F134" s="66">
        <v>0.61458333333333337</v>
      </c>
      <c r="H134" s="66">
        <v>0.6166666666666667</v>
      </c>
      <c r="I134" s="44" t="str">
        <f t="shared" si="35"/>
        <v/>
      </c>
      <c r="J134" s="45">
        <f t="shared" si="36"/>
        <v>24.999999999999911</v>
      </c>
      <c r="K134" s="45">
        <f t="shared" si="37"/>
        <v>2.9999999999999893</v>
      </c>
      <c r="L134" s="45">
        <f t="shared" si="38"/>
        <v>2</v>
      </c>
      <c r="M134" s="54">
        <f t="shared" ca="1" si="39"/>
        <v>1336</v>
      </c>
      <c r="N134" s="45" t="str">
        <f t="shared" si="40"/>
        <v/>
      </c>
      <c r="O134" s="45">
        <f t="shared" si="41"/>
        <v>2.6249999999999911</v>
      </c>
      <c r="P134" s="46">
        <f t="shared" si="42"/>
        <v>1.5856392341041972</v>
      </c>
      <c r="Q134" s="45">
        <f t="shared" si="43"/>
        <v>0.59999999999999787</v>
      </c>
      <c r="R134" s="45">
        <f t="shared" si="44"/>
        <v>3.224999999999989</v>
      </c>
      <c r="S134" s="46">
        <f t="shared" si="45"/>
        <v>2.1856392341041948</v>
      </c>
    </row>
    <row r="135" spans="1:19" x14ac:dyDescent="0.25">
      <c r="D135">
        <v>0.01</v>
      </c>
      <c r="F135" s="66">
        <v>0.63124999999999998</v>
      </c>
      <c r="H135" s="66">
        <v>0.63402777777777775</v>
      </c>
      <c r="I135" s="44" t="str">
        <f t="shared" si="35"/>
        <v/>
      </c>
      <c r="J135" s="45">
        <f t="shared" si="36"/>
        <v>15.000000000000107</v>
      </c>
      <c r="K135" s="45">
        <f t="shared" si="37"/>
        <v>3.9999999999999858</v>
      </c>
      <c r="L135" s="45">
        <f t="shared" si="38"/>
        <v>3</v>
      </c>
      <c r="M135" s="54">
        <f t="shared" ca="1" si="39"/>
        <v>1336</v>
      </c>
      <c r="N135" s="45" t="str">
        <f t="shared" si="40"/>
        <v/>
      </c>
      <c r="O135" s="45">
        <f t="shared" si="41"/>
        <v>15.075000000000106</v>
      </c>
      <c r="P135" s="46">
        <f t="shared" si="42"/>
        <v>5.6339698977462396</v>
      </c>
      <c r="Q135" s="45">
        <f t="shared" si="43"/>
        <v>3.9999999999999862E-2</v>
      </c>
      <c r="R135" s="45">
        <f t="shared" si="44"/>
        <v>15.115000000000105</v>
      </c>
      <c r="S135" s="46">
        <f t="shared" si="45"/>
        <v>5.6739698977462396</v>
      </c>
    </row>
    <row r="136" spans="1:19" x14ac:dyDescent="0.25">
      <c r="D136">
        <v>2</v>
      </c>
      <c r="F136" s="66">
        <v>0.64236111111111105</v>
      </c>
      <c r="H136" s="66">
        <v>0.64444444444444449</v>
      </c>
      <c r="I136" s="44">
        <f t="shared" si="35"/>
        <v>0.6479166666666667</v>
      </c>
      <c r="J136" s="45" t="str">
        <f t="shared" si="36"/>
        <v/>
      </c>
      <c r="K136" s="45">
        <f t="shared" si="37"/>
        <v>3.0000000000001492</v>
      </c>
      <c r="L136" s="45">
        <f t="shared" si="38"/>
        <v>4</v>
      </c>
      <c r="M136" s="54">
        <f t="shared" ca="1" si="39"/>
        <v>1336</v>
      </c>
      <c r="N136" s="45">
        <f t="shared" ca="1" si="40"/>
        <v>117.00000000000006</v>
      </c>
      <c r="O136" s="45">
        <f t="shared" si="41"/>
        <v>5</v>
      </c>
      <c r="P136" s="46">
        <f t="shared" si="42"/>
        <v>0.68924379203313568</v>
      </c>
      <c r="Q136" s="45">
        <f t="shared" si="43"/>
        <v>6.0000000000002984</v>
      </c>
      <c r="R136" s="45">
        <f t="shared" si="44"/>
        <v>11.000000000000298</v>
      </c>
      <c r="S136" s="46">
        <f t="shared" si="45"/>
        <v>6.6892437920334338</v>
      </c>
    </row>
    <row r="137" spans="1:19" x14ac:dyDescent="0.25">
      <c r="A137" s="77">
        <v>34668</v>
      </c>
      <c r="B137">
        <v>1310</v>
      </c>
      <c r="D137">
        <v>0.01</v>
      </c>
      <c r="F137" s="66">
        <v>0.58333333333333337</v>
      </c>
      <c r="H137" s="66">
        <v>0.59166666666666667</v>
      </c>
      <c r="I137" s="44" t="str">
        <f t="shared" si="35"/>
        <v/>
      </c>
      <c r="J137" s="45">
        <f t="shared" si="36"/>
        <v>21.000000000000085</v>
      </c>
      <c r="K137" s="45">
        <f t="shared" si="37"/>
        <v>11.999999999999957</v>
      </c>
      <c r="L137" s="45">
        <f t="shared" si="38"/>
        <v>1</v>
      </c>
      <c r="M137" s="54">
        <f t="shared" ca="1" si="39"/>
        <v>1310</v>
      </c>
      <c r="N137" s="45" t="str">
        <f t="shared" si="40"/>
        <v/>
      </c>
      <c r="O137" s="45">
        <f t="shared" si="41"/>
        <v>2.205000000000009</v>
      </c>
      <c r="P137" s="46">
        <f t="shared" si="42"/>
        <v>1.3319369566475359</v>
      </c>
      <c r="Q137" s="45">
        <f t="shared" si="43"/>
        <v>0.11999999999999958</v>
      </c>
      <c r="R137" s="45">
        <f t="shared" si="44"/>
        <v>2.3250000000000086</v>
      </c>
      <c r="S137" s="46">
        <f t="shared" si="45"/>
        <v>1.4519369566475355</v>
      </c>
    </row>
    <row r="138" spans="1:19" x14ac:dyDescent="0.25">
      <c r="D138">
        <v>0.2</v>
      </c>
      <c r="F138" s="66">
        <v>0.59513888888888888</v>
      </c>
      <c r="H138" s="66">
        <v>0.60625000000000007</v>
      </c>
      <c r="I138" s="44">
        <f t="shared" si="35"/>
        <v>0.60972222222222228</v>
      </c>
      <c r="J138" s="45" t="str">
        <f t="shared" si="36"/>
        <v/>
      </c>
      <c r="K138" s="45">
        <f t="shared" si="37"/>
        <v>16.000000000000103</v>
      </c>
      <c r="L138" s="45">
        <f t="shared" si="38"/>
        <v>2</v>
      </c>
      <c r="M138" s="54">
        <f t="shared" ca="1" si="39"/>
        <v>1310</v>
      </c>
      <c r="N138" s="45">
        <f t="shared" ca="1" si="40"/>
        <v>88.000000000000171</v>
      </c>
      <c r="O138" s="45">
        <f t="shared" si="41"/>
        <v>0.5</v>
      </c>
      <c r="P138" s="46">
        <f t="shared" si="42"/>
        <v>8.192609482288947E-2</v>
      </c>
      <c r="Q138" s="45">
        <f t="shared" si="43"/>
        <v>3.2000000000000206</v>
      </c>
      <c r="R138" s="45">
        <f t="shared" si="44"/>
        <v>3.7000000000000206</v>
      </c>
      <c r="S138" s="46">
        <f t="shared" si="45"/>
        <v>3.2819260948229099</v>
      </c>
    </row>
    <row r="139" spans="1:19" x14ac:dyDescent="0.25">
      <c r="A139" s="77">
        <v>34668</v>
      </c>
      <c r="D139">
        <v>0.2</v>
      </c>
      <c r="F139" s="66">
        <v>0.61249999999999993</v>
      </c>
      <c r="H139" s="66">
        <v>0.67569444444444438</v>
      </c>
      <c r="I139" s="44">
        <f t="shared" si="35"/>
        <v>0.67916666666666659</v>
      </c>
      <c r="J139" s="45" t="str">
        <f t="shared" si="36"/>
        <v/>
      </c>
      <c r="K139" s="45">
        <f t="shared" si="37"/>
        <v>91</v>
      </c>
      <c r="L139" s="45">
        <f t="shared" si="38"/>
        <v>1</v>
      </c>
      <c r="M139" s="54">
        <f t="shared" ca="1" si="39"/>
        <v>0</v>
      </c>
      <c r="N139" s="45" t="e">
        <f t="shared" ca="1" si="40"/>
        <v>#VALUE!</v>
      </c>
      <c r="O139" s="45">
        <f t="shared" si="41"/>
        <v>0.5</v>
      </c>
      <c r="P139" s="46">
        <f t="shared" si="42"/>
        <v>8.192609482288947E-2</v>
      </c>
      <c r="Q139" s="45">
        <f t="shared" si="43"/>
        <v>18.2</v>
      </c>
      <c r="R139" s="45">
        <f t="shared" si="44"/>
        <v>18.7</v>
      </c>
      <c r="S139" s="46">
        <f t="shared" si="45"/>
        <v>18.281926094822889</v>
      </c>
    </row>
    <row r="140" spans="1:19" x14ac:dyDescent="0.25">
      <c r="A140" s="77">
        <v>34669</v>
      </c>
      <c r="B140">
        <v>945</v>
      </c>
      <c r="D140">
        <v>0.01</v>
      </c>
      <c r="F140" s="66">
        <v>0.44097222222222227</v>
      </c>
      <c r="H140" s="66">
        <v>0.46249999999999997</v>
      </c>
      <c r="I140" s="44">
        <f t="shared" si="35"/>
        <v>0.46597222222222218</v>
      </c>
      <c r="J140" s="45" t="str">
        <f t="shared" si="36"/>
        <v/>
      </c>
      <c r="K140" s="45">
        <f t="shared" si="37"/>
        <v>30.99999999999989</v>
      </c>
      <c r="L140" s="45">
        <f t="shared" si="38"/>
        <v>1</v>
      </c>
      <c r="M140" s="54">
        <f t="shared" ca="1" si="39"/>
        <v>945</v>
      </c>
      <c r="N140" s="45">
        <f t="shared" ca="1" si="40"/>
        <v>85.999999999999929</v>
      </c>
      <c r="O140" s="45">
        <f t="shared" si="41"/>
        <v>2.5000000000000001E-2</v>
      </c>
      <c r="P140" s="46">
        <f t="shared" si="42"/>
        <v>5.4281443780592247E-3</v>
      </c>
      <c r="Q140" s="45">
        <f t="shared" si="43"/>
        <v>0.30999999999999889</v>
      </c>
      <c r="R140" s="45">
        <f t="shared" si="44"/>
        <v>0.33499999999999891</v>
      </c>
      <c r="S140" s="46">
        <f t="shared" si="45"/>
        <v>0.31542814437805811</v>
      </c>
    </row>
    <row r="141" spans="1:19" x14ac:dyDescent="0.25">
      <c r="A141" s="77">
        <v>34669</v>
      </c>
      <c r="D141">
        <v>0.01</v>
      </c>
      <c r="F141" s="66">
        <v>0.47152777777777777</v>
      </c>
      <c r="H141" s="66">
        <v>0.47361111111111115</v>
      </c>
      <c r="I141" s="44" t="str">
        <f t="shared" si="35"/>
        <v/>
      </c>
      <c r="J141" s="45">
        <f t="shared" si="36"/>
        <v>4.9999999999999023</v>
      </c>
      <c r="K141" s="45">
        <f t="shared" si="37"/>
        <v>3.0000000000000693</v>
      </c>
      <c r="L141" s="45">
        <f t="shared" si="38"/>
        <v>1</v>
      </c>
      <c r="M141" s="54">
        <f t="shared" ca="1" si="39"/>
        <v>0</v>
      </c>
      <c r="N141" s="45" t="str">
        <f t="shared" si="40"/>
        <v/>
      </c>
      <c r="O141" s="45">
        <f t="shared" si="41"/>
        <v>5.4999999999998925E-2</v>
      </c>
      <c r="P141" s="46">
        <f t="shared" si="42"/>
        <v>5.4853163342036076E-2</v>
      </c>
      <c r="Q141" s="45">
        <f t="shared" si="43"/>
        <v>3.0000000000000693E-2</v>
      </c>
      <c r="R141" s="45">
        <f t="shared" si="44"/>
        <v>8.4999999999999618E-2</v>
      </c>
      <c r="S141" s="46">
        <f t="shared" si="45"/>
        <v>8.4853163342036769E-2</v>
      </c>
    </row>
    <row r="142" spans="1:19" x14ac:dyDescent="0.25">
      <c r="D142">
        <v>1.2E-2</v>
      </c>
      <c r="F142" s="66">
        <v>0.47500000000000003</v>
      </c>
      <c r="H142" s="66">
        <v>0.4770833333333333</v>
      </c>
      <c r="I142" s="44">
        <f t="shared" si="35"/>
        <v>0.48055555555555551</v>
      </c>
      <c r="J142" s="45" t="str">
        <f t="shared" si="36"/>
        <v/>
      </c>
      <c r="K142" s="45">
        <f t="shared" si="37"/>
        <v>2.9999999999999094</v>
      </c>
      <c r="L142" s="45">
        <f t="shared" si="38"/>
        <v>2</v>
      </c>
      <c r="M142" s="54">
        <f t="shared" ca="1" si="39"/>
        <v>0</v>
      </c>
      <c r="N142" s="45" t="e">
        <f t="shared" ca="1" si="40"/>
        <v>#VALUE!</v>
      </c>
      <c r="O142" s="45">
        <f t="shared" si="41"/>
        <v>0.03</v>
      </c>
      <c r="P142" s="46">
        <f t="shared" si="42"/>
        <v>6.3874403117394323E-3</v>
      </c>
      <c r="Q142" s="45">
        <f t="shared" si="43"/>
        <v>3.5999999999998915E-2</v>
      </c>
      <c r="R142" s="45">
        <f t="shared" si="44"/>
        <v>6.5999999999998921E-2</v>
      </c>
      <c r="S142" s="46">
        <f t="shared" si="45"/>
        <v>4.2387440311738349E-2</v>
      </c>
    </row>
    <row r="143" spans="1:19" x14ac:dyDescent="0.25">
      <c r="A143" s="77">
        <v>34669</v>
      </c>
      <c r="B143">
        <v>1250</v>
      </c>
      <c r="D143">
        <v>0.01</v>
      </c>
      <c r="F143" s="66">
        <v>0.57986111111111105</v>
      </c>
      <c r="H143" s="66">
        <v>0.58333333333333337</v>
      </c>
      <c r="I143" s="44" t="str">
        <f t="shared" si="35"/>
        <v/>
      </c>
      <c r="J143" s="45">
        <f t="shared" si="36"/>
        <v>22.999999999999918</v>
      </c>
      <c r="K143" s="45">
        <f t="shared" si="37"/>
        <v>5.0000000000001421</v>
      </c>
      <c r="L143" s="45">
        <f t="shared" si="38"/>
        <v>1</v>
      </c>
      <c r="M143" s="54">
        <f t="shared" ca="1" si="39"/>
        <v>1250</v>
      </c>
      <c r="N143" s="45" t="str">
        <f t="shared" si="40"/>
        <v/>
      </c>
      <c r="O143" s="45">
        <f t="shared" si="41"/>
        <v>2.4149999999999916</v>
      </c>
      <c r="P143" s="46">
        <f t="shared" si="42"/>
        <v>1.4587880953758614</v>
      </c>
      <c r="Q143" s="45">
        <f t="shared" si="43"/>
        <v>5.0000000000001425E-2</v>
      </c>
      <c r="R143" s="45">
        <f t="shared" si="44"/>
        <v>2.4649999999999932</v>
      </c>
      <c r="S143" s="46">
        <f t="shared" si="45"/>
        <v>1.5087880953758628</v>
      </c>
    </row>
    <row r="144" spans="1:19" x14ac:dyDescent="0.25">
      <c r="D144">
        <v>0.2</v>
      </c>
      <c r="F144" s="66">
        <v>0.58819444444444446</v>
      </c>
      <c r="H144" s="66">
        <v>0.59930555555555554</v>
      </c>
      <c r="I144" s="44">
        <f t="shared" si="35"/>
        <v>0.60277777777777775</v>
      </c>
      <c r="J144" s="45" t="str">
        <f t="shared" si="36"/>
        <v/>
      </c>
      <c r="K144" s="45">
        <f t="shared" si="37"/>
        <v>15.999999999999943</v>
      </c>
      <c r="L144" s="45">
        <f t="shared" si="38"/>
        <v>2</v>
      </c>
      <c r="M144" s="54">
        <f t="shared" ca="1" si="39"/>
        <v>1250</v>
      </c>
      <c r="N144" s="45">
        <f t="shared" ca="1" si="40"/>
        <v>97.999999999999972</v>
      </c>
      <c r="O144" s="45">
        <f t="shared" si="41"/>
        <v>0.5</v>
      </c>
      <c r="P144" s="46">
        <f t="shared" si="42"/>
        <v>8.192609482288947E-2</v>
      </c>
      <c r="Q144" s="45">
        <f t="shared" si="43"/>
        <v>3.1999999999999886</v>
      </c>
      <c r="R144" s="45">
        <f t="shared" si="44"/>
        <v>3.6999999999999886</v>
      </c>
      <c r="S144" s="46">
        <f t="shared" si="45"/>
        <v>3.2819260948228779</v>
      </c>
    </row>
    <row r="145" spans="1:19" x14ac:dyDescent="0.25">
      <c r="A145" s="77">
        <v>34669</v>
      </c>
      <c r="D145">
        <v>0.2</v>
      </c>
      <c r="F145" s="66">
        <v>0.6069444444444444</v>
      </c>
      <c r="H145" s="66">
        <v>0.61875000000000002</v>
      </c>
      <c r="I145" s="44">
        <f t="shared" si="35"/>
        <v>0.62222222222222223</v>
      </c>
      <c r="J145" s="45" t="str">
        <f t="shared" si="36"/>
        <v/>
      </c>
      <c r="K145" s="45">
        <f t="shared" si="37"/>
        <v>17.000000000000099</v>
      </c>
      <c r="L145" s="45">
        <f t="shared" si="38"/>
        <v>1</v>
      </c>
      <c r="M145" s="54">
        <f t="shared" ca="1" si="39"/>
        <v>0</v>
      </c>
      <c r="N145" s="45" t="e">
        <f t="shared" ca="1" si="40"/>
        <v>#VALUE!</v>
      </c>
      <c r="O145" s="45">
        <f t="shared" si="41"/>
        <v>0.5</v>
      </c>
      <c r="P145" s="46">
        <f t="shared" si="42"/>
        <v>8.192609482288947E-2</v>
      </c>
      <c r="Q145" s="45">
        <f t="shared" si="43"/>
        <v>3.4000000000000199</v>
      </c>
      <c r="R145" s="45">
        <f t="shared" si="44"/>
        <v>3.9000000000000199</v>
      </c>
      <c r="S145" s="46">
        <f t="shared" si="45"/>
        <v>3.4819260948229092</v>
      </c>
    </row>
    <row r="146" spans="1:19" x14ac:dyDescent="0.25">
      <c r="A146" s="77">
        <v>34669</v>
      </c>
      <c r="D146">
        <v>0.2</v>
      </c>
      <c r="F146" s="66">
        <v>0.62291666666666667</v>
      </c>
      <c r="H146" s="66">
        <v>0.67083333333333339</v>
      </c>
      <c r="I146" s="44">
        <f t="shared" si="35"/>
        <v>0.6743055555555556</v>
      </c>
      <c r="J146" s="45" t="str">
        <f t="shared" si="36"/>
        <v/>
      </c>
      <c r="K146" s="45">
        <f t="shared" si="37"/>
        <v>69.000000000000071</v>
      </c>
      <c r="L146" s="45">
        <f t="shared" si="38"/>
        <v>1</v>
      </c>
      <c r="M146" s="54">
        <f t="shared" ca="1" si="39"/>
        <v>0</v>
      </c>
      <c r="N146" s="45" t="e">
        <f t="shared" ca="1" si="40"/>
        <v>#VALUE!</v>
      </c>
      <c r="O146" s="45">
        <f t="shared" si="41"/>
        <v>0.5</v>
      </c>
      <c r="P146" s="46">
        <f t="shared" si="42"/>
        <v>8.192609482288947E-2</v>
      </c>
      <c r="Q146" s="45">
        <f t="shared" si="43"/>
        <v>13.800000000000015</v>
      </c>
      <c r="R146" s="45">
        <f t="shared" si="44"/>
        <v>14.300000000000015</v>
      </c>
      <c r="S146" s="46">
        <f t="shared" si="45"/>
        <v>13.881926094822905</v>
      </c>
    </row>
    <row r="147" spans="1:19" x14ac:dyDescent="0.25">
      <c r="A147" s="77">
        <v>34670</v>
      </c>
      <c r="B147">
        <v>1316</v>
      </c>
      <c r="D147">
        <v>0.01</v>
      </c>
      <c r="F147" s="66">
        <v>0.59236111111111112</v>
      </c>
      <c r="H147" s="66">
        <v>0.59861111111111109</v>
      </c>
      <c r="I147" s="44" t="str">
        <f t="shared" si="35"/>
        <v/>
      </c>
      <c r="J147" s="45">
        <f t="shared" si="36"/>
        <v>13.99999999999995</v>
      </c>
      <c r="K147" s="45">
        <f t="shared" si="37"/>
        <v>8.999999999999968</v>
      </c>
      <c r="L147" s="45">
        <f t="shared" si="38"/>
        <v>1</v>
      </c>
      <c r="M147" s="54">
        <f t="shared" ca="1" si="39"/>
        <v>1316</v>
      </c>
      <c r="N147" s="45" t="str">
        <f t="shared" si="40"/>
        <v/>
      </c>
      <c r="O147" s="45">
        <f t="shared" si="41"/>
        <v>70.069999999999752</v>
      </c>
      <c r="P147" s="46">
        <f t="shared" si="42"/>
        <v>20.247101545384222</v>
      </c>
      <c r="Q147" s="45">
        <f t="shared" si="43"/>
        <v>8.9999999999999677E-2</v>
      </c>
      <c r="R147" s="45">
        <f t="shared" si="44"/>
        <v>70.159999999999755</v>
      </c>
      <c r="S147" s="46">
        <f t="shared" si="45"/>
        <v>20.337101545384222</v>
      </c>
    </row>
    <row r="148" spans="1:19" x14ac:dyDescent="0.25">
      <c r="D148">
        <v>10</v>
      </c>
      <c r="F148" s="66">
        <v>0.60555555555555551</v>
      </c>
      <c r="H148" s="66">
        <v>0.60833333333333328</v>
      </c>
      <c r="I148" s="44" t="str">
        <f t="shared" si="35"/>
        <v/>
      </c>
      <c r="J148" s="45">
        <f t="shared" si="36"/>
        <v>14.00000000000011</v>
      </c>
      <c r="K148" s="45">
        <f t="shared" si="37"/>
        <v>3.9999999999999858</v>
      </c>
      <c r="L148" s="45">
        <f t="shared" si="38"/>
        <v>2</v>
      </c>
      <c r="M148" s="54">
        <f t="shared" ca="1" si="39"/>
        <v>1316</v>
      </c>
      <c r="N148" s="45" t="str">
        <f t="shared" si="40"/>
        <v/>
      </c>
      <c r="O148" s="45">
        <f t="shared" si="41"/>
        <v>770.00000000000603</v>
      </c>
      <c r="P148" s="46">
        <f t="shared" si="42"/>
        <v>547.21106858666769</v>
      </c>
      <c r="Q148" s="45">
        <f t="shared" si="43"/>
        <v>39.999999999999858</v>
      </c>
      <c r="R148" s="45">
        <f t="shared" si="44"/>
        <v>810.00000000000591</v>
      </c>
      <c r="S148" s="46">
        <f t="shared" si="45"/>
        <v>587.21106858666758</v>
      </c>
    </row>
    <row r="149" spans="1:19" x14ac:dyDescent="0.25">
      <c r="D149">
        <v>100</v>
      </c>
      <c r="F149" s="66">
        <v>0.61249999999999993</v>
      </c>
      <c r="H149" s="66">
        <v>0.61805555555555558</v>
      </c>
      <c r="I149" s="44">
        <f t="shared" si="35"/>
        <v>0.62152777777777779</v>
      </c>
      <c r="J149" s="45" t="str">
        <f t="shared" si="36"/>
        <v/>
      </c>
      <c r="K149" s="45">
        <f t="shared" si="37"/>
        <v>8.0000000000001315</v>
      </c>
      <c r="L149" s="45">
        <f t="shared" si="38"/>
        <v>3</v>
      </c>
      <c r="M149" s="54">
        <f t="shared" ca="1" si="39"/>
        <v>1316</v>
      </c>
      <c r="N149" s="45">
        <f t="shared" ca="1" si="40"/>
        <v>98.999999999999972</v>
      </c>
      <c r="O149" s="45">
        <f t="shared" si="41"/>
        <v>250</v>
      </c>
      <c r="P149" s="46">
        <f t="shared" si="42"/>
        <v>27.143420404993254</v>
      </c>
      <c r="Q149" s="45">
        <f t="shared" si="43"/>
        <v>800.00000000001319</v>
      </c>
      <c r="R149" s="45">
        <f t="shared" si="44"/>
        <v>1050.0000000000132</v>
      </c>
      <c r="S149" s="46">
        <f t="shared" si="45"/>
        <v>827.1434204050064</v>
      </c>
    </row>
    <row r="150" spans="1:19" x14ac:dyDescent="0.25">
      <c r="A150" s="77">
        <v>34673</v>
      </c>
      <c r="B150">
        <v>1255</v>
      </c>
      <c r="D150">
        <v>0.01</v>
      </c>
      <c r="F150" s="66">
        <v>0.57291666666666663</v>
      </c>
      <c r="H150" s="66">
        <v>0.57638888888888895</v>
      </c>
      <c r="I150" s="44" t="str">
        <f t="shared" ref="I150:I213" si="46">IF(OR(A151&lt;&gt;"",D151=""),H150+TIME(0,5,0),"")</f>
        <v/>
      </c>
      <c r="J150" s="45">
        <f t="shared" ref="J150:J213" si="47">IF(AND(OR(AND(A150&lt;&gt;"",A151=""),AND(A150="",A151="")),D151&lt;&gt;""),(H151-H150)*1440,"")</f>
        <v>32.999999999999886</v>
      </c>
      <c r="K150" s="45">
        <f t="shared" ref="K150:K213" si="48">(H150-F150)*1440</f>
        <v>5.0000000000001421</v>
      </c>
      <c r="L150" s="45">
        <f t="shared" ref="L150:L213" si="49">IF(A150&lt;&gt;"",1,L149+1)</f>
        <v>1</v>
      </c>
      <c r="M150" s="54">
        <f t="shared" ref="M150:M213" ca="1" si="50">OFFSET(B150,-L150+1,0)</f>
        <v>1255</v>
      </c>
      <c r="N150" s="45" t="str">
        <f t="shared" ref="N150:N213" si="51">IF(I150&lt;&gt;"",(I150-VALUE(CONCATENATE(LEFT(M150,LEN(M150)-2),":",RIGHT(M150,2))))*1440,"")</f>
        <v/>
      </c>
      <c r="O150" s="45">
        <f t="shared" ref="O150:O213" si="52">IF(J150&lt;&gt;"",(D150+D151)*J150/2,D150*5/2)</f>
        <v>1650.1649999999945</v>
      </c>
      <c r="P150" s="46">
        <f t="shared" ref="P150:P213" si="53">IF(J150&lt;&gt;"",(D151-D150)*J150/LN((D151+0.000001)/(D150+0.000001)),-5*(D150-0.000001)/(LN(1/D150)-13.8155))</f>
        <v>358.26100746143754</v>
      </c>
      <c r="Q150" s="45">
        <f t="shared" ref="Q150:Q213" si="54">(D150*K150)</f>
        <v>5.0000000000001425E-2</v>
      </c>
      <c r="R150" s="45">
        <f t="shared" ref="R150:R213" si="55">O150+Q150</f>
        <v>1650.2149999999945</v>
      </c>
      <c r="S150" s="46">
        <f t="shared" ref="S150:S213" si="56">P150+Q150</f>
        <v>358.31100746143755</v>
      </c>
    </row>
    <row r="151" spans="1:19" x14ac:dyDescent="0.25">
      <c r="D151">
        <v>100</v>
      </c>
      <c r="F151" s="66">
        <v>0.58333333333333337</v>
      </c>
      <c r="H151" s="66">
        <v>0.59930555555555554</v>
      </c>
      <c r="I151" s="44">
        <f t="shared" si="46"/>
        <v>0.60277777777777775</v>
      </c>
      <c r="J151" s="45" t="str">
        <f t="shared" si="47"/>
        <v/>
      </c>
      <c r="K151" s="45">
        <f t="shared" si="48"/>
        <v>22.999999999999918</v>
      </c>
      <c r="L151" s="45">
        <f t="shared" si="49"/>
        <v>2</v>
      </c>
      <c r="M151" s="54">
        <f t="shared" ca="1" si="50"/>
        <v>1255</v>
      </c>
      <c r="N151" s="45">
        <f t="shared" ca="1" si="51"/>
        <v>92.999999999999986</v>
      </c>
      <c r="O151" s="45">
        <f t="shared" si="52"/>
        <v>250</v>
      </c>
      <c r="P151" s="46">
        <f t="shared" si="53"/>
        <v>27.143420404993254</v>
      </c>
      <c r="Q151" s="45">
        <f t="shared" si="54"/>
        <v>2299.9999999999918</v>
      </c>
      <c r="R151" s="45">
        <f t="shared" si="55"/>
        <v>2549.9999999999918</v>
      </c>
      <c r="S151" s="46">
        <f t="shared" si="56"/>
        <v>2327.1434204049851</v>
      </c>
    </row>
    <row r="152" spans="1:19" x14ac:dyDescent="0.25">
      <c r="A152" s="77">
        <v>34674</v>
      </c>
      <c r="B152">
        <v>929</v>
      </c>
      <c r="D152">
        <v>0.01</v>
      </c>
      <c r="F152" s="66">
        <v>0.42499999999999999</v>
      </c>
      <c r="H152" s="66">
        <v>0.42708333333333331</v>
      </c>
      <c r="I152" s="44" t="str">
        <f t="shared" si="46"/>
        <v/>
      </c>
      <c r="J152" s="45">
        <f t="shared" si="47"/>
        <v>16.000000000000103</v>
      </c>
      <c r="K152" s="45">
        <f t="shared" si="48"/>
        <v>2.9999999999999893</v>
      </c>
      <c r="L152" s="45">
        <f t="shared" si="49"/>
        <v>1</v>
      </c>
      <c r="M152" s="54">
        <f t="shared" ca="1" si="50"/>
        <v>929</v>
      </c>
      <c r="N152" s="45" t="str">
        <f t="shared" si="51"/>
        <v/>
      </c>
      <c r="O152" s="45">
        <f t="shared" si="52"/>
        <v>1.680000000000011</v>
      </c>
      <c r="P152" s="46">
        <f t="shared" si="53"/>
        <v>1.0148091098266965</v>
      </c>
      <c r="Q152" s="45">
        <f t="shared" si="54"/>
        <v>2.9999999999999895E-2</v>
      </c>
      <c r="R152" s="45">
        <f t="shared" si="55"/>
        <v>1.7100000000000108</v>
      </c>
      <c r="S152" s="46">
        <f t="shared" si="56"/>
        <v>1.0448091098266963</v>
      </c>
    </row>
    <row r="153" spans="1:19" x14ac:dyDescent="0.25">
      <c r="D153">
        <v>0.2</v>
      </c>
      <c r="F153" s="66">
        <v>0.43194444444444446</v>
      </c>
      <c r="H153" s="66">
        <v>0.4381944444444445</v>
      </c>
      <c r="I153" s="44" t="str">
        <f t="shared" si="46"/>
        <v/>
      </c>
      <c r="J153" s="45">
        <f t="shared" si="47"/>
        <v>12.999999999999874</v>
      </c>
      <c r="K153" s="45">
        <f t="shared" si="48"/>
        <v>9.000000000000048</v>
      </c>
      <c r="L153" s="45">
        <f t="shared" si="49"/>
        <v>2</v>
      </c>
      <c r="M153" s="54">
        <f t="shared" ca="1" si="50"/>
        <v>929</v>
      </c>
      <c r="N153" s="45" t="str">
        <f t="shared" si="51"/>
        <v/>
      </c>
      <c r="O153" s="45">
        <f t="shared" si="52"/>
        <v>131.29999999999873</v>
      </c>
      <c r="P153" s="46">
        <f t="shared" si="53"/>
        <v>55.893759899816231</v>
      </c>
      <c r="Q153" s="45">
        <f t="shared" si="54"/>
        <v>1.8000000000000096</v>
      </c>
      <c r="R153" s="45">
        <f t="shared" si="55"/>
        <v>133.09999999999874</v>
      </c>
      <c r="S153" s="46">
        <f t="shared" si="56"/>
        <v>57.693759899816243</v>
      </c>
    </row>
    <row r="154" spans="1:19" x14ac:dyDescent="0.25">
      <c r="D154">
        <v>20</v>
      </c>
      <c r="F154" s="66">
        <v>0.44513888888888892</v>
      </c>
      <c r="H154" s="66">
        <v>0.44722222222222219</v>
      </c>
      <c r="I154" s="44" t="str">
        <f t="shared" si="46"/>
        <v/>
      </c>
      <c r="J154" s="45">
        <f t="shared" si="47"/>
        <v>11.000000000000041</v>
      </c>
      <c r="K154" s="45">
        <f t="shared" si="48"/>
        <v>2.9999999999999094</v>
      </c>
      <c r="L154" s="45">
        <f t="shared" si="49"/>
        <v>3</v>
      </c>
      <c r="M154" s="54">
        <f t="shared" ca="1" si="50"/>
        <v>929</v>
      </c>
      <c r="N154" s="45" t="str">
        <f t="shared" si="51"/>
        <v/>
      </c>
      <c r="O154" s="45">
        <f t="shared" si="52"/>
        <v>660.0000000000025</v>
      </c>
      <c r="P154" s="46">
        <f t="shared" si="53"/>
        <v>546.77475600167043</v>
      </c>
      <c r="Q154" s="45">
        <f t="shared" si="54"/>
        <v>59.999999999998188</v>
      </c>
      <c r="R154" s="45">
        <f t="shared" si="55"/>
        <v>720.00000000000068</v>
      </c>
      <c r="S154" s="46">
        <f t="shared" si="56"/>
        <v>606.77475600166861</v>
      </c>
    </row>
    <row r="155" spans="1:19" x14ac:dyDescent="0.25">
      <c r="D155">
        <v>100</v>
      </c>
      <c r="F155" s="66">
        <v>0.4513888888888889</v>
      </c>
      <c r="H155" s="66">
        <v>0.4548611111111111</v>
      </c>
      <c r="I155" s="44" t="str">
        <f t="shared" si="46"/>
        <v/>
      </c>
      <c r="J155" s="45">
        <f t="shared" si="47"/>
        <v>25.999999999999986</v>
      </c>
      <c r="K155" s="45">
        <f t="shared" si="48"/>
        <v>4.9999999999999822</v>
      </c>
      <c r="L155" s="45">
        <f t="shared" si="49"/>
        <v>4</v>
      </c>
      <c r="M155" s="54">
        <f t="shared" ca="1" si="50"/>
        <v>929</v>
      </c>
      <c r="N155" s="45" t="str">
        <f t="shared" si="51"/>
        <v/>
      </c>
      <c r="O155" s="45">
        <f t="shared" si="52"/>
        <v>1312.9999999999993</v>
      </c>
      <c r="P155" s="46">
        <f t="shared" si="53"/>
        <v>558.93711836736065</v>
      </c>
      <c r="Q155" s="45">
        <f t="shared" si="54"/>
        <v>499.99999999999824</v>
      </c>
      <c r="R155" s="45">
        <f t="shared" si="55"/>
        <v>1812.9999999999975</v>
      </c>
      <c r="S155" s="46">
        <f t="shared" si="56"/>
        <v>1058.9371183673588</v>
      </c>
    </row>
    <row r="156" spans="1:19" x14ac:dyDescent="0.25">
      <c r="D156">
        <v>1</v>
      </c>
      <c r="F156" s="66">
        <v>0.47013888888888888</v>
      </c>
      <c r="H156" s="66">
        <v>0.47291666666666665</v>
      </c>
      <c r="I156" s="44">
        <f t="shared" si="46"/>
        <v>0.47638888888888886</v>
      </c>
      <c r="J156" s="45" t="str">
        <f t="shared" si="47"/>
        <v/>
      </c>
      <c r="K156" s="45">
        <f t="shared" si="48"/>
        <v>3.9999999999999858</v>
      </c>
      <c r="L156" s="45">
        <f t="shared" si="49"/>
        <v>5</v>
      </c>
      <c r="M156" s="54">
        <f t="shared" ca="1" si="50"/>
        <v>929</v>
      </c>
      <c r="N156" s="45">
        <f t="shared" ca="1" si="51"/>
        <v>116.99999999999999</v>
      </c>
      <c r="O156" s="45">
        <f t="shared" si="52"/>
        <v>2.5</v>
      </c>
      <c r="P156" s="46">
        <f t="shared" si="53"/>
        <v>0.36191198291773735</v>
      </c>
      <c r="Q156" s="45">
        <f t="shared" si="54"/>
        <v>3.9999999999999858</v>
      </c>
      <c r="R156" s="45">
        <f t="shared" si="55"/>
        <v>6.4999999999999858</v>
      </c>
      <c r="S156" s="46">
        <f t="shared" si="56"/>
        <v>4.3619119829177233</v>
      </c>
    </row>
    <row r="157" spans="1:19" x14ac:dyDescent="0.25">
      <c r="A157" s="77">
        <v>34674</v>
      </c>
      <c r="B157">
        <v>1345</v>
      </c>
      <c r="D157">
        <v>0.01</v>
      </c>
      <c r="F157" s="66">
        <v>0.61875000000000002</v>
      </c>
      <c r="H157" s="66">
        <v>0.62083333333333335</v>
      </c>
      <c r="I157" s="44" t="str">
        <f t="shared" si="46"/>
        <v/>
      </c>
      <c r="J157" s="45">
        <f t="shared" si="47"/>
        <v>10.999999999999961</v>
      </c>
      <c r="K157" s="45">
        <f t="shared" si="48"/>
        <v>2.9999999999999893</v>
      </c>
      <c r="L157" s="45">
        <f t="shared" si="49"/>
        <v>1</v>
      </c>
      <c r="M157" s="54">
        <f t="shared" ca="1" si="50"/>
        <v>1345</v>
      </c>
      <c r="N157" s="45" t="str">
        <f t="shared" si="51"/>
        <v/>
      </c>
      <c r="O157" s="45">
        <f t="shared" si="52"/>
        <v>5.5549999999999802</v>
      </c>
      <c r="P157" s="46">
        <f t="shared" si="53"/>
        <v>2.3647842885280803</v>
      </c>
      <c r="Q157" s="45">
        <f t="shared" si="54"/>
        <v>2.9999999999999895E-2</v>
      </c>
      <c r="R157" s="45">
        <f t="shared" si="55"/>
        <v>5.5849999999999804</v>
      </c>
      <c r="S157" s="46">
        <f t="shared" si="56"/>
        <v>2.3947842885280801</v>
      </c>
    </row>
    <row r="158" spans="1:19" x14ac:dyDescent="0.25">
      <c r="D158">
        <v>1</v>
      </c>
      <c r="F158" s="66">
        <v>0.62569444444444444</v>
      </c>
      <c r="H158" s="66">
        <v>0.62847222222222221</v>
      </c>
      <c r="I158" s="44" t="str">
        <f t="shared" si="46"/>
        <v/>
      </c>
      <c r="J158" s="45">
        <f t="shared" si="47"/>
        <v>6.9999999999999751</v>
      </c>
      <c r="K158" s="45">
        <f t="shared" si="48"/>
        <v>3.9999999999999858</v>
      </c>
      <c r="L158" s="45">
        <f t="shared" si="49"/>
        <v>2</v>
      </c>
      <c r="M158" s="54">
        <f t="shared" ca="1" si="50"/>
        <v>1345</v>
      </c>
      <c r="N158" s="45" t="str">
        <f t="shared" si="51"/>
        <v/>
      </c>
      <c r="O158" s="45">
        <f t="shared" si="52"/>
        <v>7.6999999999999735</v>
      </c>
      <c r="P158" s="46">
        <f t="shared" si="53"/>
        <v>7.678747946258035</v>
      </c>
      <c r="Q158" s="45">
        <f t="shared" si="54"/>
        <v>3.9999999999999858</v>
      </c>
      <c r="R158" s="45">
        <f t="shared" si="55"/>
        <v>11.69999999999996</v>
      </c>
      <c r="S158" s="46">
        <f t="shared" si="56"/>
        <v>11.678747946258021</v>
      </c>
    </row>
    <row r="159" spans="1:19" x14ac:dyDescent="0.25">
      <c r="D159">
        <v>1.2</v>
      </c>
      <c r="F159" s="66">
        <v>0.63124999999999998</v>
      </c>
      <c r="H159" s="66">
        <v>0.6333333333333333</v>
      </c>
      <c r="I159" s="44" t="str">
        <f t="shared" si="46"/>
        <v/>
      </c>
      <c r="J159" s="45">
        <f t="shared" si="47"/>
        <v>23.000000000000078</v>
      </c>
      <c r="K159" s="45">
        <f t="shared" si="48"/>
        <v>2.9999999999999893</v>
      </c>
      <c r="L159" s="45">
        <f t="shared" si="49"/>
        <v>3</v>
      </c>
      <c r="M159" s="54">
        <f t="shared" ca="1" si="50"/>
        <v>1345</v>
      </c>
      <c r="N159" s="45" t="str">
        <f t="shared" si="51"/>
        <v/>
      </c>
      <c r="O159" s="45">
        <f t="shared" si="52"/>
        <v>14.950000000000051</v>
      </c>
      <c r="P159" s="46">
        <f t="shared" si="53"/>
        <v>10.181506549604078</v>
      </c>
      <c r="Q159" s="45">
        <f t="shared" si="54"/>
        <v>3.5999999999999872</v>
      </c>
      <c r="R159" s="45">
        <f t="shared" si="55"/>
        <v>18.55000000000004</v>
      </c>
      <c r="S159" s="46">
        <f t="shared" si="56"/>
        <v>13.781506549604066</v>
      </c>
    </row>
    <row r="160" spans="1:19" x14ac:dyDescent="0.25">
      <c r="D160">
        <v>0.1</v>
      </c>
      <c r="F160" s="66">
        <v>0.64097222222222217</v>
      </c>
      <c r="H160" s="66">
        <v>0.64930555555555558</v>
      </c>
      <c r="I160" s="44">
        <f t="shared" si="46"/>
        <v>0.65277777777777779</v>
      </c>
      <c r="J160" s="45" t="str">
        <f t="shared" si="47"/>
        <v/>
      </c>
      <c r="K160" s="45">
        <f t="shared" si="48"/>
        <v>12.000000000000117</v>
      </c>
      <c r="L160" s="45">
        <f t="shared" si="49"/>
        <v>4</v>
      </c>
      <c r="M160" s="54">
        <f t="shared" ca="1" si="50"/>
        <v>1345</v>
      </c>
      <c r="N160" s="45">
        <f t="shared" ca="1" si="51"/>
        <v>115.00000000000007</v>
      </c>
      <c r="O160" s="45">
        <f t="shared" si="52"/>
        <v>0.25</v>
      </c>
      <c r="P160" s="46">
        <f t="shared" si="53"/>
        <v>4.342905372259271E-2</v>
      </c>
      <c r="Q160" s="45">
        <f t="shared" si="54"/>
        <v>1.2000000000000117</v>
      </c>
      <c r="R160" s="45">
        <f t="shared" si="55"/>
        <v>1.4500000000000117</v>
      </c>
      <c r="S160" s="46">
        <f t="shared" si="56"/>
        <v>1.2434290537226045</v>
      </c>
    </row>
    <row r="161" spans="1:19" x14ac:dyDescent="0.25">
      <c r="A161" s="77">
        <v>34675</v>
      </c>
      <c r="B161">
        <v>1004</v>
      </c>
      <c r="D161">
        <v>0.01</v>
      </c>
      <c r="F161" s="66">
        <v>0.47500000000000003</v>
      </c>
      <c r="H161" s="66">
        <v>0.47847222222222219</v>
      </c>
      <c r="I161" s="44" t="str">
        <f t="shared" si="46"/>
        <v/>
      </c>
      <c r="J161" s="45">
        <f t="shared" si="47"/>
        <v>23.000000000000078</v>
      </c>
      <c r="K161" s="45">
        <f t="shared" si="48"/>
        <v>4.9999999999999023</v>
      </c>
      <c r="L161" s="45">
        <f t="shared" si="49"/>
        <v>1</v>
      </c>
      <c r="M161" s="54">
        <f t="shared" ca="1" si="50"/>
        <v>1004</v>
      </c>
      <c r="N161" s="45" t="str">
        <f t="shared" si="51"/>
        <v/>
      </c>
      <c r="O161" s="45">
        <f t="shared" si="52"/>
        <v>5.8650000000000198</v>
      </c>
      <c r="P161" s="46">
        <f t="shared" si="53"/>
        <v>2.8809345705666529</v>
      </c>
      <c r="Q161" s="45">
        <f t="shared" si="54"/>
        <v>4.9999999999999024E-2</v>
      </c>
      <c r="R161" s="45">
        <f t="shared" si="55"/>
        <v>5.9150000000000187</v>
      </c>
      <c r="S161" s="46">
        <f t="shared" si="56"/>
        <v>2.9309345705666519</v>
      </c>
    </row>
    <row r="162" spans="1:19" x14ac:dyDescent="0.25">
      <c r="D162">
        <v>0.5</v>
      </c>
      <c r="F162" s="66">
        <v>0.48194444444444445</v>
      </c>
      <c r="H162" s="66">
        <v>0.49444444444444446</v>
      </c>
      <c r="I162" s="44" t="str">
        <f t="shared" si="46"/>
        <v/>
      </c>
      <c r="J162" s="45">
        <f t="shared" si="47"/>
        <v>12.999999999999954</v>
      </c>
      <c r="K162" s="45">
        <f t="shared" si="48"/>
        <v>18.000000000000014</v>
      </c>
      <c r="L162" s="45">
        <f t="shared" si="49"/>
        <v>2</v>
      </c>
      <c r="M162" s="54">
        <f t="shared" ca="1" si="50"/>
        <v>1004</v>
      </c>
      <c r="N162" s="45" t="str">
        <f t="shared" si="51"/>
        <v/>
      </c>
      <c r="O162" s="45">
        <f t="shared" si="52"/>
        <v>328.24999999999881</v>
      </c>
      <c r="P162" s="46">
        <f t="shared" si="53"/>
        <v>139.73430963129132</v>
      </c>
      <c r="Q162" s="45">
        <f t="shared" si="54"/>
        <v>9.0000000000000071</v>
      </c>
      <c r="R162" s="45">
        <f t="shared" si="55"/>
        <v>337.24999999999881</v>
      </c>
      <c r="S162" s="46">
        <f t="shared" si="56"/>
        <v>148.73430963129132</v>
      </c>
    </row>
    <row r="163" spans="1:19" x14ac:dyDescent="0.25">
      <c r="D163">
        <v>50</v>
      </c>
      <c r="F163" s="66">
        <v>0.4993055555555555</v>
      </c>
      <c r="H163" s="66">
        <v>0.50347222222222221</v>
      </c>
      <c r="I163" s="44">
        <f t="shared" si="46"/>
        <v>0.50694444444444442</v>
      </c>
      <c r="J163" s="45" t="str">
        <f t="shared" si="47"/>
        <v/>
      </c>
      <c r="K163" s="45">
        <f t="shared" si="48"/>
        <v>6.0000000000000586</v>
      </c>
      <c r="L163" s="45">
        <f t="shared" si="49"/>
        <v>3</v>
      </c>
      <c r="M163" s="54">
        <f t="shared" ca="1" si="50"/>
        <v>1004</v>
      </c>
      <c r="N163" s="45">
        <f t="shared" ca="1" si="51"/>
        <v>125.99999999999996</v>
      </c>
      <c r="O163" s="45">
        <f t="shared" si="52"/>
        <v>125</v>
      </c>
      <c r="P163" s="46">
        <f t="shared" si="53"/>
        <v>14.102364719732718</v>
      </c>
      <c r="Q163" s="45">
        <f t="shared" si="54"/>
        <v>300.00000000000296</v>
      </c>
      <c r="R163" s="45">
        <f t="shared" si="55"/>
        <v>425.00000000000296</v>
      </c>
      <c r="S163" s="46">
        <f t="shared" si="56"/>
        <v>314.10236471973565</v>
      </c>
    </row>
    <row r="164" spans="1:19" x14ac:dyDescent="0.25">
      <c r="A164" s="77">
        <v>34675</v>
      </c>
      <c r="B164">
        <v>1301</v>
      </c>
      <c r="D164" s="71">
        <v>0.01</v>
      </c>
      <c r="F164" s="66">
        <v>0.56944444444444442</v>
      </c>
      <c r="H164" s="66">
        <v>0.61875000000000002</v>
      </c>
      <c r="I164" s="44">
        <f t="shared" si="46"/>
        <v>0.62222222222222223</v>
      </c>
      <c r="J164" s="45" t="str">
        <f t="shared" si="47"/>
        <v/>
      </c>
      <c r="K164" s="45">
        <f t="shared" si="48"/>
        <v>71.000000000000071</v>
      </c>
      <c r="L164" s="45">
        <f t="shared" si="49"/>
        <v>1</v>
      </c>
      <c r="M164" s="54">
        <f t="shared" ca="1" si="50"/>
        <v>1301</v>
      </c>
      <c r="N164" s="45">
        <f t="shared" ca="1" si="51"/>
        <v>114.99999999999991</v>
      </c>
      <c r="O164" s="45">
        <f t="shared" si="52"/>
        <v>2.5000000000000001E-2</v>
      </c>
      <c r="P164" s="46">
        <f>IF(J164&lt;&gt;"",(D165-D164)*J164/LN((D165+0.000001)/(D164+0.000001)),-5*(D164-0.000001)/(LN(1/D164)-13.8155))</f>
        <v>5.4281443780592247E-3</v>
      </c>
      <c r="Q164" s="45">
        <f t="shared" si="54"/>
        <v>0.71000000000000074</v>
      </c>
      <c r="R164" s="45">
        <f t="shared" si="55"/>
        <v>0.73500000000000076</v>
      </c>
      <c r="S164" s="46">
        <f t="shared" si="56"/>
        <v>0.71542814437806002</v>
      </c>
    </row>
    <row r="165" spans="1:19" x14ac:dyDescent="0.25">
      <c r="A165" s="77">
        <v>34675</v>
      </c>
      <c r="D165">
        <v>0.01</v>
      </c>
      <c r="F165" s="66">
        <v>0.62569444444444444</v>
      </c>
      <c r="H165" s="66">
        <v>0.68333333333333324</v>
      </c>
      <c r="I165" s="44">
        <f t="shared" si="46"/>
        <v>0.68680555555555545</v>
      </c>
      <c r="J165" s="45" t="str">
        <f t="shared" si="47"/>
        <v/>
      </c>
      <c r="K165" s="45">
        <f t="shared" si="48"/>
        <v>82.999999999999858</v>
      </c>
      <c r="L165" s="45">
        <f t="shared" si="49"/>
        <v>1</v>
      </c>
      <c r="M165" s="54">
        <f t="shared" ca="1" si="50"/>
        <v>0</v>
      </c>
      <c r="N165" s="45" t="e">
        <f t="shared" ca="1" si="51"/>
        <v>#VALUE!</v>
      </c>
      <c r="O165" s="45">
        <f t="shared" si="52"/>
        <v>2.5000000000000001E-2</v>
      </c>
      <c r="P165" s="46">
        <f t="shared" si="53"/>
        <v>5.4281443780592247E-3</v>
      </c>
      <c r="Q165" s="45">
        <f t="shared" si="54"/>
        <v>0.82999999999999863</v>
      </c>
      <c r="R165" s="45">
        <f t="shared" si="55"/>
        <v>0.85499999999999865</v>
      </c>
      <c r="S165" s="46">
        <f t="shared" si="56"/>
        <v>0.8354281443780579</v>
      </c>
    </row>
    <row r="166" spans="1:19" x14ac:dyDescent="0.25">
      <c r="A166" s="77">
        <v>34676</v>
      </c>
      <c r="B166">
        <v>924</v>
      </c>
      <c r="D166">
        <v>0.01</v>
      </c>
      <c r="F166" s="66">
        <v>0.43194444444444446</v>
      </c>
      <c r="H166" s="66">
        <v>0.44305555555555554</v>
      </c>
      <c r="I166" s="44" t="str">
        <f t="shared" si="46"/>
        <v/>
      </c>
      <c r="J166" s="45">
        <f t="shared" si="47"/>
        <v>18.000000000000014</v>
      </c>
      <c r="K166" s="45">
        <f t="shared" si="48"/>
        <v>15.999999999999943</v>
      </c>
      <c r="L166" s="45">
        <f t="shared" si="49"/>
        <v>1</v>
      </c>
      <c r="M166" s="54">
        <f t="shared" ca="1" si="50"/>
        <v>924</v>
      </c>
      <c r="N166" s="45" t="str">
        <f t="shared" si="51"/>
        <v/>
      </c>
      <c r="O166" s="45">
        <f t="shared" si="52"/>
        <v>0.99000000000000077</v>
      </c>
      <c r="P166" s="46">
        <f t="shared" si="53"/>
        <v>0.70358455983110391</v>
      </c>
      <c r="Q166" s="45">
        <f t="shared" si="54"/>
        <v>0.15999999999999945</v>
      </c>
      <c r="R166" s="45">
        <f t="shared" si="55"/>
        <v>1.1500000000000001</v>
      </c>
      <c r="S166" s="46">
        <f t="shared" si="56"/>
        <v>0.86358455983110338</v>
      </c>
    </row>
    <row r="167" spans="1:19" x14ac:dyDescent="0.25">
      <c r="D167">
        <v>0.1</v>
      </c>
      <c r="F167" s="66">
        <v>0.45416666666666666</v>
      </c>
      <c r="H167" s="66">
        <v>0.45555555555555555</v>
      </c>
      <c r="I167" s="44" t="str">
        <f t="shared" si="46"/>
        <v/>
      </c>
      <c r="J167" s="45">
        <f t="shared" si="47"/>
        <v>32.999999999999964</v>
      </c>
      <c r="K167" s="45">
        <f t="shared" si="48"/>
        <v>1.9999999999999929</v>
      </c>
      <c r="L167" s="45">
        <f t="shared" si="49"/>
        <v>2</v>
      </c>
      <c r="M167" s="54">
        <f t="shared" ca="1" si="50"/>
        <v>924</v>
      </c>
      <c r="N167" s="45" t="str">
        <f t="shared" si="51"/>
        <v/>
      </c>
      <c r="O167" s="45">
        <f t="shared" si="52"/>
        <v>9.8999999999999897</v>
      </c>
      <c r="P167" s="46">
        <f t="shared" si="53"/>
        <v>8.2016619037747596</v>
      </c>
      <c r="Q167" s="45">
        <f t="shared" si="54"/>
        <v>0.19999999999999929</v>
      </c>
      <c r="R167" s="45">
        <f t="shared" si="55"/>
        <v>10.099999999999989</v>
      </c>
      <c r="S167" s="46">
        <f t="shared" si="56"/>
        <v>8.4016619037747589</v>
      </c>
    </row>
    <row r="168" spans="1:19" x14ac:dyDescent="0.25">
      <c r="D168">
        <v>0.5</v>
      </c>
      <c r="F168" s="66">
        <v>0.46111111111111108</v>
      </c>
      <c r="H168" s="66">
        <v>0.47847222222222219</v>
      </c>
      <c r="I168" s="44" t="str">
        <f t="shared" si="46"/>
        <v/>
      </c>
      <c r="J168" s="45">
        <f t="shared" si="47"/>
        <v>3.0000000000000693</v>
      </c>
      <c r="K168" s="45">
        <f t="shared" si="48"/>
        <v>24.999999999999993</v>
      </c>
      <c r="L168" s="45">
        <f t="shared" si="49"/>
        <v>3</v>
      </c>
      <c r="M168" s="54">
        <f t="shared" ca="1" si="50"/>
        <v>924</v>
      </c>
      <c r="N168" s="45" t="str">
        <f t="shared" si="51"/>
        <v/>
      </c>
      <c r="O168" s="45">
        <f t="shared" si="52"/>
        <v>1.6500000000000383</v>
      </c>
      <c r="P168" s="46">
        <f t="shared" si="53"/>
        <v>1.6454474926436469</v>
      </c>
      <c r="Q168" s="45">
        <f t="shared" si="54"/>
        <v>12.499999999999996</v>
      </c>
      <c r="R168" s="45">
        <f t="shared" si="55"/>
        <v>14.150000000000034</v>
      </c>
      <c r="S168" s="46">
        <f t="shared" si="56"/>
        <v>14.145447492643644</v>
      </c>
    </row>
    <row r="169" spans="1:19" x14ac:dyDescent="0.25">
      <c r="D169">
        <v>0.6</v>
      </c>
      <c r="F169" s="66">
        <v>0.47916666666666669</v>
      </c>
      <c r="H169" s="66">
        <v>0.48055555555555557</v>
      </c>
      <c r="I169" s="44" t="str">
        <f t="shared" si="46"/>
        <v/>
      </c>
      <c r="J169" s="45">
        <f t="shared" si="47"/>
        <v>3.9999999999999858</v>
      </c>
      <c r="K169" s="45">
        <f t="shared" si="48"/>
        <v>1.9999999999999929</v>
      </c>
      <c r="L169" s="45">
        <f t="shared" si="49"/>
        <v>4</v>
      </c>
      <c r="M169" s="54">
        <f t="shared" ca="1" si="50"/>
        <v>924</v>
      </c>
      <c r="N169" s="45" t="str">
        <f t="shared" si="51"/>
        <v/>
      </c>
      <c r="O169" s="45">
        <f t="shared" si="52"/>
        <v>2.1999999999999922</v>
      </c>
      <c r="P169" s="46">
        <f t="shared" si="53"/>
        <v>2.1939299901914708</v>
      </c>
      <c r="Q169" s="45">
        <f t="shared" si="54"/>
        <v>1.1999999999999957</v>
      </c>
      <c r="R169" s="45">
        <f t="shared" si="55"/>
        <v>3.3999999999999879</v>
      </c>
      <c r="S169" s="46">
        <f t="shared" si="56"/>
        <v>3.3939299901914666</v>
      </c>
    </row>
    <row r="170" spans="1:19" x14ac:dyDescent="0.25">
      <c r="D170">
        <v>0.5</v>
      </c>
      <c r="F170" s="66">
        <v>0.4826388888888889</v>
      </c>
      <c r="H170" s="66">
        <v>0.48333333333333334</v>
      </c>
      <c r="I170" s="44">
        <f t="shared" si="46"/>
        <v>0.48680555555555555</v>
      </c>
      <c r="J170" s="45" t="str">
        <f t="shared" si="47"/>
        <v/>
      </c>
      <c r="K170" s="45">
        <f t="shared" si="48"/>
        <v>0.99999999999999645</v>
      </c>
      <c r="L170" s="45">
        <f t="shared" si="49"/>
        <v>5</v>
      </c>
      <c r="M170" s="54">
        <f t="shared" ca="1" si="50"/>
        <v>924</v>
      </c>
      <c r="N170" s="45">
        <f t="shared" ca="1" si="51"/>
        <v>137</v>
      </c>
      <c r="O170" s="45">
        <f t="shared" si="52"/>
        <v>1.25</v>
      </c>
      <c r="P170" s="46">
        <f t="shared" si="53"/>
        <v>0.19051423432971509</v>
      </c>
      <c r="Q170" s="45">
        <f t="shared" si="54"/>
        <v>0.49999999999999822</v>
      </c>
      <c r="R170" s="45">
        <f t="shared" si="55"/>
        <v>1.7499999999999982</v>
      </c>
      <c r="S170" s="46">
        <f t="shared" si="56"/>
        <v>0.69051423432971326</v>
      </c>
    </row>
    <row r="171" spans="1:19" x14ac:dyDescent="0.25">
      <c r="A171" s="77">
        <v>34676</v>
      </c>
      <c r="B171">
        <v>1257</v>
      </c>
      <c r="D171">
        <v>0.01</v>
      </c>
      <c r="F171" s="66">
        <v>0.57500000000000007</v>
      </c>
      <c r="H171" s="66">
        <v>0.68402777777777779</v>
      </c>
      <c r="I171" s="44">
        <f t="shared" si="46"/>
        <v>0.6875</v>
      </c>
      <c r="J171" s="45" t="str">
        <f t="shared" si="47"/>
        <v/>
      </c>
      <c r="K171" s="45">
        <f t="shared" si="48"/>
        <v>156.99999999999991</v>
      </c>
      <c r="L171" s="45">
        <f t="shared" si="49"/>
        <v>1</v>
      </c>
      <c r="M171" s="54">
        <f t="shared" ca="1" si="50"/>
        <v>1257</v>
      </c>
      <c r="N171" s="45">
        <f t="shared" ca="1" si="51"/>
        <v>213.00000000000006</v>
      </c>
      <c r="O171" s="45">
        <f t="shared" si="52"/>
        <v>2.5000000000000001E-2</v>
      </c>
      <c r="P171" s="46">
        <f t="shared" si="53"/>
        <v>5.4281443780592247E-3</v>
      </c>
      <c r="Q171" s="45">
        <f t="shared" si="54"/>
        <v>1.5699999999999992</v>
      </c>
      <c r="R171" s="45">
        <f t="shared" si="55"/>
        <v>1.5949999999999991</v>
      </c>
      <c r="S171" s="46">
        <f t="shared" si="56"/>
        <v>1.5754281443780584</v>
      </c>
    </row>
    <row r="172" spans="1:19" x14ac:dyDescent="0.25">
      <c r="A172" s="77">
        <v>34680</v>
      </c>
      <c r="B172">
        <v>1258</v>
      </c>
      <c r="D172">
        <v>1.2E-2</v>
      </c>
      <c r="F172" s="66">
        <v>0.54027777777777775</v>
      </c>
      <c r="H172" s="66">
        <v>0.60347222222222219</v>
      </c>
      <c r="I172" s="44" t="str">
        <f t="shared" si="46"/>
        <v/>
      </c>
      <c r="J172" s="45">
        <f t="shared" si="47"/>
        <v>14.00000000000011</v>
      </c>
      <c r="K172" s="45">
        <f t="shared" si="48"/>
        <v>91</v>
      </c>
      <c r="L172" s="45">
        <f t="shared" si="49"/>
        <v>1</v>
      </c>
      <c r="M172" s="54">
        <f t="shared" ca="1" si="50"/>
        <v>1258</v>
      </c>
      <c r="N172" s="45" t="str">
        <f t="shared" si="51"/>
        <v/>
      </c>
      <c r="O172" s="45">
        <f t="shared" si="52"/>
        <v>4.2840000000000336</v>
      </c>
      <c r="P172" s="46">
        <f t="shared" si="53"/>
        <v>2.1043260314590904</v>
      </c>
      <c r="Q172" s="45">
        <f t="shared" si="54"/>
        <v>1.0920000000000001</v>
      </c>
      <c r="R172" s="45">
        <f t="shared" si="55"/>
        <v>5.3760000000000332</v>
      </c>
      <c r="S172" s="46">
        <f t="shared" si="56"/>
        <v>3.1963260314590904</v>
      </c>
    </row>
    <row r="173" spans="1:19" x14ac:dyDescent="0.25">
      <c r="D173">
        <v>0.6</v>
      </c>
      <c r="F173" s="66">
        <v>0.61111111111111105</v>
      </c>
      <c r="H173" s="66">
        <v>0.61319444444444449</v>
      </c>
      <c r="I173" s="44" t="str">
        <f t="shared" si="46"/>
        <v/>
      </c>
      <c r="J173" s="45">
        <f t="shared" si="47"/>
        <v>11.999999999999957</v>
      </c>
      <c r="K173" s="45">
        <f t="shared" si="48"/>
        <v>3.0000000000001492</v>
      </c>
      <c r="L173" s="45">
        <f t="shared" si="49"/>
        <v>2</v>
      </c>
      <c r="M173" s="54">
        <f t="shared" ca="1" si="50"/>
        <v>1258</v>
      </c>
      <c r="N173" s="45" t="str">
        <f t="shared" si="51"/>
        <v/>
      </c>
      <c r="O173" s="45">
        <f t="shared" si="52"/>
        <v>6.5999999999999774</v>
      </c>
      <c r="P173" s="46">
        <f t="shared" si="53"/>
        <v>6.5817899705744125</v>
      </c>
      <c r="Q173" s="45">
        <f t="shared" si="54"/>
        <v>1.8000000000000895</v>
      </c>
      <c r="R173" s="45">
        <f t="shared" si="55"/>
        <v>8.4000000000000661</v>
      </c>
      <c r="S173" s="46">
        <f t="shared" si="56"/>
        <v>8.381789970574502</v>
      </c>
    </row>
    <row r="174" spans="1:19" x14ac:dyDescent="0.25">
      <c r="D174">
        <v>0.5</v>
      </c>
      <c r="F174" s="66">
        <v>0.61527777777777781</v>
      </c>
      <c r="H174" s="66">
        <v>0.62152777777777779</v>
      </c>
      <c r="I174" s="44">
        <f t="shared" si="46"/>
        <v>0.625</v>
      </c>
      <c r="J174" s="45" t="str">
        <f t="shared" si="47"/>
        <v/>
      </c>
      <c r="K174" s="45">
        <f t="shared" si="48"/>
        <v>8.999999999999968</v>
      </c>
      <c r="L174" s="45">
        <f t="shared" si="49"/>
        <v>3</v>
      </c>
      <c r="M174" s="54">
        <f t="shared" ca="1" si="50"/>
        <v>1258</v>
      </c>
      <c r="N174" s="45">
        <f t="shared" ca="1" si="51"/>
        <v>122.00000000000004</v>
      </c>
      <c r="O174" s="45">
        <f t="shared" si="52"/>
        <v>1.25</v>
      </c>
      <c r="P174" s="46">
        <f t="shared" si="53"/>
        <v>0.19051423432971509</v>
      </c>
      <c r="Q174" s="45">
        <f t="shared" si="54"/>
        <v>4.499999999999984</v>
      </c>
      <c r="R174" s="45">
        <f t="shared" si="55"/>
        <v>5.749999999999984</v>
      </c>
      <c r="S174" s="46">
        <f t="shared" si="56"/>
        <v>4.6905142343296991</v>
      </c>
    </row>
    <row r="175" spans="1:19" x14ac:dyDescent="0.25">
      <c r="A175" s="77">
        <v>34680</v>
      </c>
      <c r="B175">
        <v>1513</v>
      </c>
      <c r="D175">
        <v>8.0000000000000002E-3</v>
      </c>
      <c r="F175" s="66">
        <v>0.67569444444444438</v>
      </c>
      <c r="H175" s="66">
        <v>0.67847222222222225</v>
      </c>
      <c r="I175" s="44" t="str">
        <f t="shared" si="46"/>
        <v/>
      </c>
      <c r="J175" s="45">
        <f t="shared" si="47"/>
        <v>10.999999999999801</v>
      </c>
      <c r="K175" s="45">
        <f t="shared" si="48"/>
        <v>4.0000000000001457</v>
      </c>
      <c r="L175" s="45">
        <f t="shared" si="49"/>
        <v>1</v>
      </c>
      <c r="M175" s="54">
        <f t="shared" ca="1" si="50"/>
        <v>1513</v>
      </c>
      <c r="N175" s="45" t="str">
        <f t="shared" si="51"/>
        <v/>
      </c>
      <c r="O175" s="45">
        <f t="shared" si="52"/>
        <v>0.37399999999999328</v>
      </c>
      <c r="P175" s="46">
        <f t="shared" si="53"/>
        <v>0.28389989384676245</v>
      </c>
      <c r="Q175" s="45">
        <f t="shared" si="54"/>
        <v>3.2000000000001166E-2</v>
      </c>
      <c r="R175" s="45">
        <f t="shared" si="55"/>
        <v>0.40599999999999448</v>
      </c>
      <c r="S175" s="46">
        <f t="shared" si="56"/>
        <v>0.31589989384676365</v>
      </c>
    </row>
    <row r="176" spans="1:19" x14ac:dyDescent="0.25">
      <c r="D176">
        <v>0.06</v>
      </c>
      <c r="F176" s="66">
        <v>0.68333333333333324</v>
      </c>
      <c r="H176" s="66">
        <v>0.68611111111111101</v>
      </c>
      <c r="I176" s="44">
        <f t="shared" si="46"/>
        <v>0.68958333333333321</v>
      </c>
      <c r="J176" s="45" t="str">
        <f t="shared" si="47"/>
        <v/>
      </c>
      <c r="K176" s="45">
        <f t="shared" si="48"/>
        <v>3.9999999999999858</v>
      </c>
      <c r="L176" s="45">
        <f t="shared" si="49"/>
        <v>2</v>
      </c>
      <c r="M176" s="54">
        <f t="shared" ca="1" si="50"/>
        <v>1513</v>
      </c>
      <c r="N176" s="45">
        <f t="shared" ca="1" si="51"/>
        <v>79.999999999999872</v>
      </c>
      <c r="O176" s="45">
        <f t="shared" si="52"/>
        <v>0.15</v>
      </c>
      <c r="P176" s="46">
        <f t="shared" si="53"/>
        <v>2.726709375618297E-2</v>
      </c>
      <c r="Q176" s="45">
        <f t="shared" si="54"/>
        <v>0.23999999999999913</v>
      </c>
      <c r="R176" s="45">
        <f t="shared" si="55"/>
        <v>0.38999999999999913</v>
      </c>
      <c r="S176" s="46">
        <f t="shared" si="56"/>
        <v>0.26726709375618207</v>
      </c>
    </row>
    <row r="177" spans="1:19" x14ac:dyDescent="0.25">
      <c r="A177" s="77">
        <v>34681</v>
      </c>
      <c r="B177">
        <v>1004</v>
      </c>
      <c r="D177">
        <v>0.01</v>
      </c>
      <c r="F177" s="66">
        <v>0.46319444444444446</v>
      </c>
      <c r="H177" s="66">
        <v>0.46597222222222223</v>
      </c>
      <c r="I177" s="44" t="str">
        <f t="shared" si="46"/>
        <v/>
      </c>
      <c r="J177" s="45">
        <f t="shared" si="47"/>
        <v>9.9999999999999645</v>
      </c>
      <c r="K177" s="45">
        <f t="shared" si="48"/>
        <v>3.9999999999999858</v>
      </c>
      <c r="L177" s="45">
        <f t="shared" si="49"/>
        <v>1</v>
      </c>
      <c r="M177" s="54">
        <f t="shared" ca="1" si="50"/>
        <v>1004</v>
      </c>
      <c r="N177" s="45" t="str">
        <f t="shared" si="51"/>
        <v/>
      </c>
      <c r="O177" s="45">
        <f t="shared" si="52"/>
        <v>3.0499999999999892</v>
      </c>
      <c r="P177" s="46">
        <f t="shared" si="53"/>
        <v>1.4410466940574227</v>
      </c>
      <c r="Q177" s="45">
        <f t="shared" si="54"/>
        <v>3.9999999999999862E-2</v>
      </c>
      <c r="R177" s="45">
        <f t="shared" si="55"/>
        <v>3.0899999999999892</v>
      </c>
      <c r="S177" s="46">
        <f t="shared" si="56"/>
        <v>1.4810466940574225</v>
      </c>
    </row>
    <row r="178" spans="1:19" x14ac:dyDescent="0.25">
      <c r="D178">
        <v>0.6</v>
      </c>
      <c r="F178" s="66">
        <v>0.47083333333333338</v>
      </c>
      <c r="H178" s="66">
        <v>0.47291666666666665</v>
      </c>
      <c r="I178" s="44" t="str">
        <f t="shared" si="46"/>
        <v/>
      </c>
      <c r="J178" s="45">
        <f t="shared" si="47"/>
        <v>9.000000000000048</v>
      </c>
      <c r="K178" s="45">
        <f t="shared" si="48"/>
        <v>2.9999999999999094</v>
      </c>
      <c r="L178" s="45">
        <f t="shared" si="49"/>
        <v>2</v>
      </c>
      <c r="M178" s="54">
        <f t="shared" ca="1" si="50"/>
        <v>1004</v>
      </c>
      <c r="N178" s="45" t="str">
        <f t="shared" si="51"/>
        <v/>
      </c>
      <c r="O178" s="45">
        <f t="shared" si="52"/>
        <v>4.9500000000000268</v>
      </c>
      <c r="P178" s="46">
        <f t="shared" si="53"/>
        <v>4.9363424779308529</v>
      </c>
      <c r="Q178" s="45">
        <f t="shared" si="54"/>
        <v>1.7999999999999456</v>
      </c>
      <c r="R178" s="45">
        <f t="shared" si="55"/>
        <v>6.7499999999999725</v>
      </c>
      <c r="S178" s="46">
        <f t="shared" si="56"/>
        <v>6.7363424779307985</v>
      </c>
    </row>
    <row r="179" spans="1:19" x14ac:dyDescent="0.25">
      <c r="D179">
        <v>0.5</v>
      </c>
      <c r="F179" s="66">
        <v>0.47430555555555554</v>
      </c>
      <c r="H179" s="66">
        <v>0.47916666666666669</v>
      </c>
      <c r="I179" s="44">
        <f t="shared" si="46"/>
        <v>0.4826388888888889</v>
      </c>
      <c r="J179" s="45" t="str">
        <f t="shared" si="47"/>
        <v/>
      </c>
      <c r="K179" s="45">
        <f t="shared" si="48"/>
        <v>7.0000000000000551</v>
      </c>
      <c r="L179" s="45">
        <f t="shared" si="49"/>
        <v>3</v>
      </c>
      <c r="M179" s="54">
        <f t="shared" ca="1" si="50"/>
        <v>1004</v>
      </c>
      <c r="N179" s="45">
        <f t="shared" ca="1" si="51"/>
        <v>91</v>
      </c>
      <c r="O179" s="45">
        <f t="shared" si="52"/>
        <v>1.25</v>
      </c>
      <c r="P179" s="46">
        <f t="shared" si="53"/>
        <v>0.19051423432971509</v>
      </c>
      <c r="Q179" s="45">
        <f t="shared" si="54"/>
        <v>3.5000000000000275</v>
      </c>
      <c r="R179" s="45">
        <f t="shared" si="55"/>
        <v>4.7500000000000275</v>
      </c>
      <c r="S179" s="46">
        <f t="shared" si="56"/>
        <v>3.6905142343297426</v>
      </c>
    </row>
    <row r="180" spans="1:19" x14ac:dyDescent="0.25">
      <c r="A180" s="77">
        <v>34681</v>
      </c>
      <c r="B180">
        <v>1311</v>
      </c>
      <c r="D180">
        <v>0.01</v>
      </c>
      <c r="F180" s="66">
        <v>0.60277777777777775</v>
      </c>
      <c r="H180" s="66">
        <v>0.60486111111111118</v>
      </c>
      <c r="I180" s="44" t="str">
        <f t="shared" si="46"/>
        <v/>
      </c>
      <c r="J180" s="45">
        <f t="shared" si="47"/>
        <v>13.99999999999995</v>
      </c>
      <c r="K180" s="45">
        <f t="shared" si="48"/>
        <v>3.0000000000001492</v>
      </c>
      <c r="L180" s="45">
        <f t="shared" si="49"/>
        <v>1</v>
      </c>
      <c r="M180" s="54">
        <f t="shared" ca="1" si="50"/>
        <v>1311</v>
      </c>
      <c r="N180" s="45" t="str">
        <f t="shared" si="51"/>
        <v/>
      </c>
      <c r="O180" s="45">
        <f t="shared" si="52"/>
        <v>4.2699999999999845</v>
      </c>
      <c r="P180" s="46">
        <f t="shared" si="53"/>
        <v>2.0174653716803914</v>
      </c>
      <c r="Q180" s="45">
        <f t="shared" si="54"/>
        <v>3.0000000000001494E-2</v>
      </c>
      <c r="R180" s="45">
        <f t="shared" si="55"/>
        <v>4.2999999999999856</v>
      </c>
      <c r="S180" s="46">
        <f t="shared" si="56"/>
        <v>2.047465371680393</v>
      </c>
    </row>
    <row r="181" spans="1:19" x14ac:dyDescent="0.25">
      <c r="D181">
        <v>0.6</v>
      </c>
      <c r="F181" s="66">
        <v>0.61249999999999993</v>
      </c>
      <c r="H181" s="66">
        <v>0.61458333333333337</v>
      </c>
      <c r="I181" s="44" t="str">
        <f t="shared" si="46"/>
        <v/>
      </c>
      <c r="J181" s="45">
        <f t="shared" si="47"/>
        <v>15.999999999999943</v>
      </c>
      <c r="K181" s="45">
        <f t="shared" si="48"/>
        <v>3.0000000000001492</v>
      </c>
      <c r="L181" s="45">
        <f t="shared" si="49"/>
        <v>2</v>
      </c>
      <c r="M181" s="54">
        <f t="shared" ca="1" si="50"/>
        <v>1311</v>
      </c>
      <c r="N181" s="45" t="str">
        <f t="shared" si="51"/>
        <v/>
      </c>
      <c r="O181" s="45">
        <f t="shared" si="52"/>
        <v>5.5999999999999801</v>
      </c>
      <c r="P181" s="46">
        <f t="shared" si="53"/>
        <v>4.4649057782168402</v>
      </c>
      <c r="Q181" s="45">
        <f t="shared" si="54"/>
        <v>1.8000000000000895</v>
      </c>
      <c r="R181" s="45">
        <f t="shared" si="55"/>
        <v>7.4000000000000696</v>
      </c>
      <c r="S181" s="46">
        <f t="shared" si="56"/>
        <v>6.2649057782169297</v>
      </c>
    </row>
    <row r="182" spans="1:19" x14ac:dyDescent="0.25">
      <c r="D182">
        <v>0.1</v>
      </c>
      <c r="F182" s="66">
        <v>0.61944444444444446</v>
      </c>
      <c r="H182" s="66">
        <v>0.62569444444444444</v>
      </c>
      <c r="I182" s="44">
        <f t="shared" si="46"/>
        <v>0.62916666666666665</v>
      </c>
      <c r="J182" s="45" t="str">
        <f t="shared" si="47"/>
        <v/>
      </c>
      <c r="K182" s="45">
        <f t="shared" si="48"/>
        <v>8.999999999999968</v>
      </c>
      <c r="L182" s="45">
        <f t="shared" si="49"/>
        <v>3</v>
      </c>
      <c r="M182" s="54">
        <f t="shared" ca="1" si="50"/>
        <v>1311</v>
      </c>
      <c r="N182" s="45">
        <f t="shared" ca="1" si="51"/>
        <v>114.99999999999991</v>
      </c>
      <c r="O182" s="45">
        <f t="shared" si="52"/>
        <v>0.25</v>
      </c>
      <c r="P182" s="46">
        <f t="shared" si="53"/>
        <v>4.342905372259271E-2</v>
      </c>
      <c r="Q182" s="45">
        <f t="shared" si="54"/>
        <v>0.8999999999999968</v>
      </c>
      <c r="R182" s="45">
        <f t="shared" si="55"/>
        <v>1.1499999999999968</v>
      </c>
      <c r="S182" s="46">
        <f t="shared" si="56"/>
        <v>0.94342905372258956</v>
      </c>
    </row>
    <row r="183" spans="1:19" x14ac:dyDescent="0.25">
      <c r="A183" s="77">
        <v>34682</v>
      </c>
      <c r="B183">
        <v>1301</v>
      </c>
      <c r="D183">
        <v>0.01</v>
      </c>
      <c r="F183" s="66">
        <v>0.59930555555555554</v>
      </c>
      <c r="H183" s="66">
        <v>0.6020833333333333</v>
      </c>
      <c r="I183" s="44" t="str">
        <f t="shared" si="46"/>
        <v/>
      </c>
      <c r="J183" s="45">
        <f t="shared" si="47"/>
        <v>22.000000000000082</v>
      </c>
      <c r="K183" s="45">
        <f t="shared" si="48"/>
        <v>3.9999999999999858</v>
      </c>
      <c r="L183" s="45">
        <f t="shared" si="49"/>
        <v>1</v>
      </c>
      <c r="M183" s="54">
        <f t="shared" ca="1" si="50"/>
        <v>1301</v>
      </c>
      <c r="N183" s="45" t="str">
        <f t="shared" si="51"/>
        <v/>
      </c>
      <c r="O183" s="45">
        <f t="shared" si="52"/>
        <v>110.11000000000041</v>
      </c>
      <c r="P183" s="46">
        <f t="shared" si="53"/>
        <v>31.816873857032579</v>
      </c>
      <c r="Q183" s="45">
        <f t="shared" si="54"/>
        <v>3.9999999999999862E-2</v>
      </c>
      <c r="R183" s="45">
        <f t="shared" si="55"/>
        <v>110.15000000000042</v>
      </c>
      <c r="S183" s="46">
        <f t="shared" si="56"/>
        <v>31.856873857032578</v>
      </c>
    </row>
    <row r="184" spans="1:19" x14ac:dyDescent="0.25">
      <c r="D184">
        <v>10</v>
      </c>
      <c r="F184" s="66">
        <v>0.61319444444444449</v>
      </c>
      <c r="H184" s="66">
        <v>0.61736111111111114</v>
      </c>
      <c r="I184" s="44" t="str">
        <f t="shared" si="46"/>
        <v/>
      </c>
      <c r="J184" s="45">
        <f t="shared" si="47"/>
        <v>16.99999999999994</v>
      </c>
      <c r="K184" s="45">
        <f t="shared" si="48"/>
        <v>5.9999999999999787</v>
      </c>
      <c r="L184" s="45">
        <f t="shared" si="49"/>
        <v>2</v>
      </c>
      <c r="M184" s="54">
        <f t="shared" ca="1" si="50"/>
        <v>1301</v>
      </c>
      <c r="N184" s="45" t="str">
        <f t="shared" si="51"/>
        <v/>
      </c>
      <c r="O184" s="45">
        <f t="shared" si="52"/>
        <v>135.99999999999952</v>
      </c>
      <c r="P184" s="46">
        <f t="shared" si="53"/>
        <v>133.11785022294177</v>
      </c>
      <c r="Q184" s="45">
        <f t="shared" si="54"/>
        <v>59.999999999999787</v>
      </c>
      <c r="R184" s="45">
        <f t="shared" si="55"/>
        <v>195.99999999999932</v>
      </c>
      <c r="S184" s="46">
        <f t="shared" si="56"/>
        <v>193.11785022294157</v>
      </c>
    </row>
    <row r="185" spans="1:19" x14ac:dyDescent="0.25">
      <c r="D185">
        <v>6</v>
      </c>
      <c r="F185" s="66">
        <v>0.62638888888888888</v>
      </c>
      <c r="H185" s="66">
        <v>0.62916666666666665</v>
      </c>
      <c r="I185" s="44">
        <f t="shared" si="46"/>
        <v>0.63263888888888886</v>
      </c>
      <c r="J185" s="45" t="str">
        <f t="shared" si="47"/>
        <v/>
      </c>
      <c r="K185" s="45">
        <f t="shared" si="48"/>
        <v>3.9999999999999858</v>
      </c>
      <c r="L185" s="45">
        <f t="shared" si="49"/>
        <v>3</v>
      </c>
      <c r="M185" s="54">
        <f t="shared" ca="1" si="50"/>
        <v>1301</v>
      </c>
      <c r="N185" s="45">
        <f t="shared" ca="1" si="51"/>
        <v>129.99999999999986</v>
      </c>
      <c r="O185" s="45">
        <f t="shared" si="52"/>
        <v>15</v>
      </c>
      <c r="P185" s="46">
        <f t="shared" si="53"/>
        <v>1.9221821139803104</v>
      </c>
      <c r="Q185" s="45">
        <f t="shared" si="54"/>
        <v>23.999999999999915</v>
      </c>
      <c r="R185" s="45">
        <f t="shared" si="55"/>
        <v>38.999999999999915</v>
      </c>
      <c r="S185" s="46">
        <f t="shared" si="56"/>
        <v>25.922182113980224</v>
      </c>
    </row>
    <row r="186" spans="1:19" x14ac:dyDescent="0.25">
      <c r="A186" s="77">
        <v>34683</v>
      </c>
      <c r="B186">
        <v>909</v>
      </c>
      <c r="D186">
        <v>0.01</v>
      </c>
      <c r="F186" s="66">
        <v>0.43472222222222223</v>
      </c>
      <c r="H186" s="66">
        <v>0.4375</v>
      </c>
      <c r="I186" s="44" t="str">
        <f t="shared" si="46"/>
        <v/>
      </c>
      <c r="J186" s="45">
        <f t="shared" si="47"/>
        <v>20.000000000000007</v>
      </c>
      <c r="K186" s="45">
        <f t="shared" si="48"/>
        <v>3.9999999999999858</v>
      </c>
      <c r="L186" s="45">
        <f t="shared" si="49"/>
        <v>1</v>
      </c>
      <c r="M186" s="54">
        <f t="shared" ca="1" si="50"/>
        <v>909</v>
      </c>
      <c r="N186" s="45" t="str">
        <f t="shared" si="51"/>
        <v/>
      </c>
      <c r="O186" s="45">
        <f t="shared" si="52"/>
        <v>300.10000000000014</v>
      </c>
      <c r="P186" s="46">
        <f t="shared" si="53"/>
        <v>74.91630676343587</v>
      </c>
      <c r="Q186" s="45">
        <f t="shared" si="54"/>
        <v>3.9999999999999862E-2</v>
      </c>
      <c r="R186" s="45">
        <f t="shared" si="55"/>
        <v>300.14000000000016</v>
      </c>
      <c r="S186" s="46">
        <f t="shared" si="56"/>
        <v>74.956306763435876</v>
      </c>
    </row>
    <row r="187" spans="1:19" x14ac:dyDescent="0.25">
      <c r="D187">
        <v>30</v>
      </c>
      <c r="F187" s="66">
        <v>0.44861111111111113</v>
      </c>
      <c r="H187" s="66">
        <v>0.4513888888888889</v>
      </c>
      <c r="I187" s="44" t="str">
        <f t="shared" si="46"/>
        <v/>
      </c>
      <c r="J187" s="45">
        <f t="shared" si="47"/>
        <v>7.9999999999999716</v>
      </c>
      <c r="K187" s="45">
        <f t="shared" si="48"/>
        <v>3.9999999999999858</v>
      </c>
      <c r="L187" s="45">
        <f t="shared" si="49"/>
        <v>2</v>
      </c>
      <c r="M187" s="54">
        <f t="shared" ca="1" si="50"/>
        <v>909</v>
      </c>
      <c r="N187" s="45" t="str">
        <f t="shared" si="51"/>
        <v/>
      </c>
      <c r="O187" s="45">
        <f t="shared" si="52"/>
        <v>179.99999999999937</v>
      </c>
      <c r="P187" s="46">
        <f t="shared" si="53"/>
        <v>173.12341323215088</v>
      </c>
      <c r="Q187" s="45">
        <f t="shared" si="54"/>
        <v>119.99999999999957</v>
      </c>
      <c r="R187" s="45">
        <f t="shared" si="55"/>
        <v>299.99999999999898</v>
      </c>
      <c r="S187" s="46">
        <f t="shared" si="56"/>
        <v>293.12341323215048</v>
      </c>
    </row>
    <row r="188" spans="1:19" x14ac:dyDescent="0.25">
      <c r="D188">
        <v>15</v>
      </c>
      <c r="F188" s="66">
        <v>0.45416666666666666</v>
      </c>
      <c r="H188" s="66">
        <v>0.45694444444444443</v>
      </c>
      <c r="I188" s="44">
        <f t="shared" si="46"/>
        <v>0.46041666666666664</v>
      </c>
      <c r="J188" s="45" t="str">
        <f t="shared" si="47"/>
        <v/>
      </c>
      <c r="K188" s="45">
        <f t="shared" si="48"/>
        <v>3.9999999999999858</v>
      </c>
      <c r="L188" s="45">
        <f t="shared" si="49"/>
        <v>3</v>
      </c>
      <c r="M188" s="54">
        <f t="shared" ca="1" si="50"/>
        <v>909</v>
      </c>
      <c r="N188" s="45">
        <f t="shared" ca="1" si="51"/>
        <v>113.99999999999991</v>
      </c>
      <c r="O188" s="45">
        <f t="shared" si="52"/>
        <v>37.5</v>
      </c>
      <c r="P188" s="46">
        <f t="shared" si="53"/>
        <v>4.5389758306902523</v>
      </c>
      <c r="Q188" s="45">
        <f t="shared" si="54"/>
        <v>59.999999999999787</v>
      </c>
      <c r="R188" s="45">
        <f t="shared" si="55"/>
        <v>97.499999999999787</v>
      </c>
      <c r="S188" s="46">
        <f t="shared" si="56"/>
        <v>64.538975830690035</v>
      </c>
    </row>
    <row r="189" spans="1:19" x14ac:dyDescent="0.25">
      <c r="A189" s="77">
        <v>34684</v>
      </c>
      <c r="B189">
        <v>819</v>
      </c>
      <c r="D189">
        <v>0.01</v>
      </c>
      <c r="F189" s="66">
        <v>0.38472222222222219</v>
      </c>
      <c r="H189" s="66">
        <v>0.38819444444444445</v>
      </c>
      <c r="I189" s="44" t="str">
        <f t="shared" si="46"/>
        <v/>
      </c>
      <c r="J189" s="45">
        <f t="shared" si="47"/>
        <v>31.00000000000005</v>
      </c>
      <c r="K189" s="45">
        <f t="shared" si="48"/>
        <v>5.0000000000000622</v>
      </c>
      <c r="L189" s="45">
        <f t="shared" si="49"/>
        <v>1</v>
      </c>
      <c r="M189" s="54">
        <f t="shared" ca="1" si="50"/>
        <v>819</v>
      </c>
      <c r="N189" s="45" t="str">
        <f t="shared" si="51"/>
        <v/>
      </c>
      <c r="O189" s="45">
        <f t="shared" si="52"/>
        <v>3.2550000000000057</v>
      </c>
      <c r="P189" s="46">
        <f t="shared" si="53"/>
        <v>1.9661926502892149</v>
      </c>
      <c r="Q189" s="45">
        <f t="shared" si="54"/>
        <v>5.000000000000062E-2</v>
      </c>
      <c r="R189" s="45">
        <f t="shared" si="55"/>
        <v>3.3050000000000064</v>
      </c>
      <c r="S189" s="46">
        <f t="shared" si="56"/>
        <v>2.0161926502892156</v>
      </c>
    </row>
    <row r="190" spans="1:19" x14ac:dyDescent="0.25">
      <c r="D190">
        <v>0.2</v>
      </c>
      <c r="F190" s="66">
        <v>0.39166666666666666</v>
      </c>
      <c r="H190" s="66">
        <v>0.40972222222222227</v>
      </c>
      <c r="I190" s="44">
        <f t="shared" si="46"/>
        <v>0.41319444444444448</v>
      </c>
      <c r="J190" s="45" t="str">
        <f t="shared" si="47"/>
        <v/>
      </c>
      <c r="K190" s="45">
        <f t="shared" si="48"/>
        <v>26.000000000000068</v>
      </c>
      <c r="L190" s="45">
        <f t="shared" si="49"/>
        <v>2</v>
      </c>
      <c r="M190" s="54">
        <f t="shared" ca="1" si="50"/>
        <v>819</v>
      </c>
      <c r="N190" s="45">
        <f t="shared" ca="1" si="51"/>
        <v>96.000000000000057</v>
      </c>
      <c r="O190" s="45">
        <f t="shared" si="52"/>
        <v>0.5</v>
      </c>
      <c r="P190" s="46">
        <f t="shared" si="53"/>
        <v>8.192609482288947E-2</v>
      </c>
      <c r="Q190" s="45">
        <f t="shared" si="54"/>
        <v>5.2000000000000135</v>
      </c>
      <c r="R190" s="45">
        <f t="shared" si="55"/>
        <v>5.7000000000000135</v>
      </c>
      <c r="S190" s="46">
        <f t="shared" si="56"/>
        <v>5.2819260948229028</v>
      </c>
    </row>
    <row r="191" spans="1:19" x14ac:dyDescent="0.25">
      <c r="A191" s="77">
        <v>34698</v>
      </c>
      <c r="B191">
        <v>1324</v>
      </c>
      <c r="D191">
        <v>8.0000000000000002E-3</v>
      </c>
      <c r="F191" s="66">
        <v>0.6069444444444444</v>
      </c>
      <c r="H191" s="66">
        <v>0.61111111111111105</v>
      </c>
      <c r="I191" s="44" t="str">
        <f t="shared" si="46"/>
        <v/>
      </c>
      <c r="J191" s="45">
        <f t="shared" si="47"/>
        <v>10.000000000000124</v>
      </c>
      <c r="K191" s="45">
        <f t="shared" si="48"/>
        <v>5.9999999999999787</v>
      </c>
      <c r="L191" s="45">
        <f t="shared" si="49"/>
        <v>1</v>
      </c>
      <c r="M191" s="54">
        <f t="shared" ca="1" si="50"/>
        <v>1324</v>
      </c>
      <c r="N191" s="45" t="str">
        <f t="shared" si="51"/>
        <v/>
      </c>
      <c r="O191" s="45">
        <f t="shared" si="52"/>
        <v>1.0400000000000129</v>
      </c>
      <c r="P191" s="46">
        <f t="shared" si="53"/>
        <v>0.59650377344988614</v>
      </c>
      <c r="Q191" s="45">
        <f t="shared" si="54"/>
        <v>4.7999999999999828E-2</v>
      </c>
      <c r="R191" s="45">
        <f t="shared" si="55"/>
        <v>1.0880000000000127</v>
      </c>
      <c r="S191" s="46">
        <f t="shared" si="56"/>
        <v>0.64450377344988596</v>
      </c>
    </row>
    <row r="192" spans="1:19" x14ac:dyDescent="0.25">
      <c r="D192">
        <v>0.2</v>
      </c>
      <c r="F192" s="66">
        <v>0.61527777777777781</v>
      </c>
      <c r="H192" s="66">
        <v>0.61805555555555558</v>
      </c>
      <c r="I192" s="44">
        <f t="shared" si="46"/>
        <v>0.62152777777777779</v>
      </c>
      <c r="J192" s="45" t="str">
        <f t="shared" si="47"/>
        <v/>
      </c>
      <c r="K192" s="45">
        <f t="shared" si="48"/>
        <v>3.9999999999999858</v>
      </c>
      <c r="L192" s="45">
        <f t="shared" si="49"/>
        <v>2</v>
      </c>
      <c r="M192" s="54">
        <f t="shared" ca="1" si="50"/>
        <v>1324</v>
      </c>
      <c r="N192" s="45">
        <f t="shared" ca="1" si="51"/>
        <v>91</v>
      </c>
      <c r="O192" s="45">
        <f t="shared" si="52"/>
        <v>0.5</v>
      </c>
      <c r="P192" s="46">
        <f t="shared" si="53"/>
        <v>8.192609482288947E-2</v>
      </c>
      <c r="Q192" s="45">
        <f t="shared" si="54"/>
        <v>0.79999999999999716</v>
      </c>
      <c r="R192" s="45">
        <f t="shared" si="55"/>
        <v>1.2999999999999972</v>
      </c>
      <c r="S192" s="46">
        <f t="shared" si="56"/>
        <v>0.88192609482288664</v>
      </c>
    </row>
    <row r="193" spans="1:19" x14ac:dyDescent="0.25">
      <c r="A193" s="77">
        <v>34711</v>
      </c>
      <c r="B193">
        <v>1238</v>
      </c>
      <c r="D193">
        <v>0.1</v>
      </c>
      <c r="F193" s="66">
        <v>0.55833333333333335</v>
      </c>
      <c r="H193" s="66">
        <v>0.56944444444444442</v>
      </c>
      <c r="I193" s="44" t="str">
        <f t="shared" si="46"/>
        <v/>
      </c>
      <c r="J193" s="45">
        <f t="shared" si="47"/>
        <v>70.000000000000071</v>
      </c>
      <c r="K193" s="45">
        <f t="shared" si="48"/>
        <v>15.999999999999943</v>
      </c>
      <c r="L193" s="45">
        <f t="shared" si="49"/>
        <v>1</v>
      </c>
      <c r="M193" s="54">
        <f t="shared" ca="1" si="50"/>
        <v>1238</v>
      </c>
      <c r="N193" s="45" t="str">
        <f t="shared" si="51"/>
        <v/>
      </c>
      <c r="O193" s="45">
        <f t="shared" si="52"/>
        <v>1403.5000000000014</v>
      </c>
      <c r="P193" s="46">
        <f t="shared" si="53"/>
        <v>466.16392836873825</v>
      </c>
      <c r="Q193" s="45">
        <f t="shared" si="54"/>
        <v>1.5999999999999943</v>
      </c>
      <c r="R193" s="45">
        <f t="shared" si="55"/>
        <v>1405.1000000000013</v>
      </c>
      <c r="S193" s="46">
        <f t="shared" si="56"/>
        <v>467.76392836873822</v>
      </c>
    </row>
    <row r="194" spans="1:19" x14ac:dyDescent="0.25">
      <c r="D194">
        <v>40</v>
      </c>
      <c r="F194" s="66">
        <v>0.57638888888888895</v>
      </c>
      <c r="H194" s="66">
        <v>0.61805555555555558</v>
      </c>
      <c r="I194" s="44">
        <f t="shared" si="46"/>
        <v>0.62152777777777779</v>
      </c>
      <c r="J194" s="45" t="str">
        <f t="shared" si="47"/>
        <v/>
      </c>
      <c r="K194" s="45">
        <f t="shared" si="48"/>
        <v>59.999999999999943</v>
      </c>
      <c r="L194" s="45">
        <f t="shared" si="49"/>
        <v>2</v>
      </c>
      <c r="M194" s="54">
        <f t="shared" ca="1" si="50"/>
        <v>1238</v>
      </c>
      <c r="N194" s="45">
        <f t="shared" ca="1" si="51"/>
        <v>137</v>
      </c>
      <c r="O194" s="45">
        <f t="shared" si="52"/>
        <v>100</v>
      </c>
      <c r="P194" s="46">
        <f t="shared" si="53"/>
        <v>11.425711806824168</v>
      </c>
      <c r="Q194" s="45">
        <f t="shared" si="54"/>
        <v>2399.9999999999977</v>
      </c>
      <c r="R194" s="45">
        <f t="shared" si="55"/>
        <v>2499.9999999999977</v>
      </c>
      <c r="S194" s="46">
        <f t="shared" si="56"/>
        <v>2411.4257118068217</v>
      </c>
    </row>
    <row r="195" spans="1:19" x14ac:dyDescent="0.25">
      <c r="A195" s="77">
        <v>34716</v>
      </c>
      <c r="B195">
        <v>1419</v>
      </c>
      <c r="D195">
        <v>0.01</v>
      </c>
      <c r="F195" s="66">
        <v>0.63888888888888895</v>
      </c>
      <c r="H195" s="66">
        <v>0.64374999999999993</v>
      </c>
      <c r="I195" s="44" t="str">
        <f t="shared" si="46"/>
        <v/>
      </c>
      <c r="J195" s="45">
        <f t="shared" si="47"/>
        <v>11.000000000000121</v>
      </c>
      <c r="K195" s="45">
        <f t="shared" si="48"/>
        <v>6.9999999999998153</v>
      </c>
      <c r="L195" s="45">
        <f t="shared" si="49"/>
        <v>1</v>
      </c>
      <c r="M195" s="54">
        <f t="shared" ca="1" si="50"/>
        <v>1419</v>
      </c>
      <c r="N195" s="45" t="str">
        <f t="shared" si="51"/>
        <v/>
      </c>
      <c r="O195" s="45">
        <f t="shared" si="52"/>
        <v>55.055000000000604</v>
      </c>
      <c r="P195" s="46">
        <f t="shared" si="53"/>
        <v>15.908436928516405</v>
      </c>
      <c r="Q195" s="45">
        <f t="shared" si="54"/>
        <v>6.9999999999998161E-2</v>
      </c>
      <c r="R195" s="45">
        <f t="shared" si="55"/>
        <v>55.125000000000604</v>
      </c>
      <c r="S195" s="46">
        <f t="shared" si="56"/>
        <v>15.978436928516404</v>
      </c>
    </row>
    <row r="196" spans="1:19" x14ac:dyDescent="0.25">
      <c r="D196">
        <v>10</v>
      </c>
      <c r="F196" s="66">
        <v>0.64930555555555558</v>
      </c>
      <c r="H196" s="66">
        <v>0.65138888888888891</v>
      </c>
      <c r="I196" s="44" t="str">
        <f t="shared" si="46"/>
        <v/>
      </c>
      <c r="J196" s="45">
        <f t="shared" si="47"/>
        <v>8.999999999999968</v>
      </c>
      <c r="K196" s="45">
        <f t="shared" si="48"/>
        <v>2.9999999999999893</v>
      </c>
      <c r="L196" s="45">
        <f t="shared" si="49"/>
        <v>2</v>
      </c>
      <c r="M196" s="54">
        <f t="shared" ca="1" si="50"/>
        <v>1419</v>
      </c>
      <c r="N196" s="45" t="str">
        <f t="shared" si="51"/>
        <v/>
      </c>
      <c r="O196" s="45">
        <f t="shared" si="52"/>
        <v>494.99999999999824</v>
      </c>
      <c r="P196" s="46">
        <f t="shared" si="53"/>
        <v>351.7785440914252</v>
      </c>
      <c r="Q196" s="45">
        <f t="shared" si="54"/>
        <v>29.999999999999893</v>
      </c>
      <c r="R196" s="45">
        <f t="shared" si="55"/>
        <v>524.99999999999818</v>
      </c>
      <c r="S196" s="46">
        <f t="shared" si="56"/>
        <v>381.77854409142509</v>
      </c>
    </row>
    <row r="197" spans="1:19" x14ac:dyDescent="0.25">
      <c r="D197">
        <v>100</v>
      </c>
      <c r="F197" s="66">
        <v>0.65486111111111112</v>
      </c>
      <c r="H197" s="66">
        <v>0.65763888888888888</v>
      </c>
      <c r="I197" s="44" t="str">
        <f t="shared" si="46"/>
        <v/>
      </c>
      <c r="J197" s="45">
        <f t="shared" si="47"/>
        <v>15.000000000000107</v>
      </c>
      <c r="K197" s="45">
        <f t="shared" si="48"/>
        <v>3.9999999999999858</v>
      </c>
      <c r="L197" s="45">
        <f t="shared" si="49"/>
        <v>3</v>
      </c>
      <c r="M197" s="54">
        <f t="shared" ca="1" si="50"/>
        <v>1419</v>
      </c>
      <c r="N197" s="45" t="str">
        <f t="shared" si="51"/>
        <v/>
      </c>
      <c r="O197" s="45">
        <f t="shared" si="52"/>
        <v>2250.0000000000159</v>
      </c>
      <c r="P197" s="46">
        <f t="shared" si="53"/>
        <v>2164.0425769437279</v>
      </c>
      <c r="Q197" s="45">
        <f t="shared" si="54"/>
        <v>399.99999999999858</v>
      </c>
      <c r="R197" s="45">
        <f t="shared" si="55"/>
        <v>2650.0000000000146</v>
      </c>
      <c r="S197" s="46">
        <f t="shared" si="56"/>
        <v>2564.0425769437265</v>
      </c>
    </row>
    <row r="198" spans="1:19" x14ac:dyDescent="0.25">
      <c r="D198">
        <v>200</v>
      </c>
      <c r="F198" s="66">
        <v>0.66249999999999998</v>
      </c>
      <c r="H198" s="66">
        <v>0.66805555555555562</v>
      </c>
      <c r="I198" s="44">
        <f t="shared" si="46"/>
        <v>0.67152777777777783</v>
      </c>
      <c r="J198" s="45" t="str">
        <f t="shared" si="47"/>
        <v/>
      </c>
      <c r="K198" s="45">
        <f t="shared" si="48"/>
        <v>8.0000000000001315</v>
      </c>
      <c r="L198" s="45">
        <f t="shared" si="49"/>
        <v>4</v>
      </c>
      <c r="M198" s="54">
        <f t="shared" ca="1" si="50"/>
        <v>1419</v>
      </c>
      <c r="N198" s="45">
        <f t="shared" ca="1" si="51"/>
        <v>108.0000000000001</v>
      </c>
      <c r="O198" s="45">
        <f t="shared" si="52"/>
        <v>500</v>
      </c>
      <c r="P198" s="46">
        <f t="shared" si="53"/>
        <v>52.318172546220183</v>
      </c>
      <c r="Q198" s="45">
        <f t="shared" si="54"/>
        <v>1600.0000000000264</v>
      </c>
      <c r="R198" s="45">
        <f t="shared" si="55"/>
        <v>2100.0000000000264</v>
      </c>
      <c r="S198" s="46">
        <f t="shared" si="56"/>
        <v>1652.3181725462466</v>
      </c>
    </row>
    <row r="199" spans="1:19" x14ac:dyDescent="0.25">
      <c r="A199" s="77">
        <v>34726</v>
      </c>
      <c r="B199">
        <v>1312</v>
      </c>
      <c r="D199">
        <v>0.01</v>
      </c>
      <c r="F199" s="66">
        <v>0.58750000000000002</v>
      </c>
      <c r="H199" s="66">
        <v>0.59027777777777779</v>
      </c>
      <c r="I199" s="44" t="str">
        <f t="shared" si="46"/>
        <v/>
      </c>
      <c r="J199" s="45">
        <f t="shared" si="47"/>
        <v>10.999999999999961</v>
      </c>
      <c r="K199" s="45">
        <f t="shared" si="48"/>
        <v>3.9999999999999858</v>
      </c>
      <c r="L199" s="45">
        <f t="shared" si="49"/>
        <v>1</v>
      </c>
      <c r="M199" s="54">
        <f t="shared" ca="1" si="50"/>
        <v>1312</v>
      </c>
      <c r="N199" s="45" t="str">
        <f t="shared" si="51"/>
        <v/>
      </c>
      <c r="O199" s="45">
        <f t="shared" si="52"/>
        <v>55.054999999999801</v>
      </c>
      <c r="P199" s="46">
        <f t="shared" si="53"/>
        <v>15.908436928516174</v>
      </c>
      <c r="Q199" s="45">
        <f t="shared" si="54"/>
        <v>3.9999999999999862E-2</v>
      </c>
      <c r="R199" s="45">
        <f t="shared" si="55"/>
        <v>55.0949999999998</v>
      </c>
      <c r="S199" s="46">
        <f t="shared" si="56"/>
        <v>15.948436928516173</v>
      </c>
    </row>
    <row r="200" spans="1:19" x14ac:dyDescent="0.25">
      <c r="D200">
        <v>10</v>
      </c>
      <c r="F200" s="66">
        <v>0.59583333333333333</v>
      </c>
      <c r="H200" s="66">
        <v>0.59791666666666665</v>
      </c>
      <c r="I200" s="44" t="str">
        <f t="shared" si="46"/>
        <v/>
      </c>
      <c r="J200" s="45">
        <f t="shared" si="47"/>
        <v>7.9999999999999716</v>
      </c>
      <c r="K200" s="45">
        <f t="shared" si="48"/>
        <v>2.9999999999999893</v>
      </c>
      <c r="L200" s="45">
        <f t="shared" si="49"/>
        <v>2</v>
      </c>
      <c r="M200" s="54">
        <f t="shared" ca="1" si="50"/>
        <v>1312</v>
      </c>
      <c r="N200" s="45" t="str">
        <f t="shared" si="51"/>
        <v/>
      </c>
      <c r="O200" s="45">
        <f t="shared" si="52"/>
        <v>199.99999999999929</v>
      </c>
      <c r="P200" s="46">
        <f t="shared" si="53"/>
        <v>173.1234142728353</v>
      </c>
      <c r="Q200" s="45">
        <f t="shared" si="54"/>
        <v>29.999999999999893</v>
      </c>
      <c r="R200" s="45">
        <f t="shared" si="55"/>
        <v>229.99999999999918</v>
      </c>
      <c r="S200" s="46">
        <f t="shared" si="56"/>
        <v>203.12341427283519</v>
      </c>
    </row>
    <row r="201" spans="1:19" x14ac:dyDescent="0.25">
      <c r="D201">
        <v>40</v>
      </c>
      <c r="F201" s="66">
        <v>0.60138888888888886</v>
      </c>
      <c r="H201" s="66">
        <v>0.60347222222222219</v>
      </c>
      <c r="I201" s="44" t="str">
        <f t="shared" si="46"/>
        <v/>
      </c>
      <c r="J201" s="45">
        <f t="shared" si="47"/>
        <v>8.999999999999968</v>
      </c>
      <c r="K201" s="45">
        <f t="shared" si="48"/>
        <v>2.9999999999999893</v>
      </c>
      <c r="L201" s="45">
        <f t="shared" si="49"/>
        <v>3</v>
      </c>
      <c r="M201" s="54">
        <f t="shared" ca="1" si="50"/>
        <v>1312</v>
      </c>
      <c r="N201" s="45" t="str">
        <f t="shared" si="51"/>
        <v/>
      </c>
      <c r="O201" s="45">
        <f t="shared" si="52"/>
        <v>629.99999999999773</v>
      </c>
      <c r="P201" s="46">
        <f t="shared" si="53"/>
        <v>589.33261033371627</v>
      </c>
      <c r="Q201" s="45">
        <f t="shared" si="54"/>
        <v>119.99999999999957</v>
      </c>
      <c r="R201" s="45">
        <f t="shared" si="55"/>
        <v>749.99999999999727</v>
      </c>
      <c r="S201" s="46">
        <f t="shared" si="56"/>
        <v>709.33261033371582</v>
      </c>
    </row>
    <row r="202" spans="1:19" x14ac:dyDescent="0.25">
      <c r="D202">
        <v>100</v>
      </c>
      <c r="F202" s="66">
        <v>0.60763888888888895</v>
      </c>
      <c r="H202" s="66">
        <v>0.60972222222222217</v>
      </c>
      <c r="I202" s="44" t="str">
        <f t="shared" si="46"/>
        <v/>
      </c>
      <c r="J202" s="45">
        <f t="shared" si="47"/>
        <v>10.000000000000124</v>
      </c>
      <c r="K202" s="45">
        <f t="shared" si="48"/>
        <v>2.9999999999998295</v>
      </c>
      <c r="L202" s="45">
        <f t="shared" si="49"/>
        <v>4</v>
      </c>
      <c r="M202" s="54">
        <f t="shared" ca="1" si="50"/>
        <v>1312</v>
      </c>
      <c r="N202" s="45" t="str">
        <f t="shared" si="51"/>
        <v/>
      </c>
      <c r="O202" s="45">
        <f t="shared" si="52"/>
        <v>1500.0000000000186</v>
      </c>
      <c r="P202" s="46">
        <f t="shared" si="53"/>
        <v>1442.6950512958263</v>
      </c>
      <c r="Q202" s="45">
        <f t="shared" si="54"/>
        <v>299.99999999998295</v>
      </c>
      <c r="R202" s="45">
        <f t="shared" si="55"/>
        <v>1800.0000000000016</v>
      </c>
      <c r="S202" s="46">
        <f t="shared" si="56"/>
        <v>1742.6950512958092</v>
      </c>
    </row>
    <row r="203" spans="1:19" x14ac:dyDescent="0.25">
      <c r="D203">
        <v>200</v>
      </c>
      <c r="F203" s="66">
        <v>0.61458333333333337</v>
      </c>
      <c r="H203" s="66">
        <v>0.6166666666666667</v>
      </c>
      <c r="I203" s="44">
        <f t="shared" si="46"/>
        <v>0.62013888888888891</v>
      </c>
      <c r="J203" s="45" t="str">
        <f t="shared" si="47"/>
        <v/>
      </c>
      <c r="K203" s="45">
        <f t="shared" si="48"/>
        <v>2.9999999999999893</v>
      </c>
      <c r="L203" s="45">
        <f t="shared" si="49"/>
        <v>5</v>
      </c>
      <c r="M203" s="54">
        <f t="shared" ca="1" si="50"/>
        <v>1312</v>
      </c>
      <c r="N203" s="45">
        <f t="shared" ca="1" si="51"/>
        <v>101.00000000000011</v>
      </c>
      <c r="O203" s="45">
        <f t="shared" si="52"/>
        <v>500</v>
      </c>
      <c r="P203" s="46">
        <f t="shared" si="53"/>
        <v>52.318172546220183</v>
      </c>
      <c r="Q203" s="45">
        <f t="shared" si="54"/>
        <v>599.99999999999784</v>
      </c>
      <c r="R203" s="45">
        <f t="shared" si="55"/>
        <v>1099.9999999999977</v>
      </c>
      <c r="S203" s="46">
        <f t="shared" si="56"/>
        <v>652.31817254621797</v>
      </c>
    </row>
    <row r="204" spans="1:19" x14ac:dyDescent="0.25">
      <c r="A204" s="77">
        <v>34730</v>
      </c>
      <c r="B204">
        <v>851</v>
      </c>
      <c r="D204">
        <v>0.01</v>
      </c>
      <c r="F204" s="66">
        <v>0.42708333333333331</v>
      </c>
      <c r="H204" s="66">
        <v>0.43124999999999997</v>
      </c>
      <c r="I204" s="44" t="str">
        <f t="shared" si="46"/>
        <v/>
      </c>
      <c r="J204" s="45">
        <f t="shared" si="47"/>
        <v>5.0000000000000622</v>
      </c>
      <c r="K204" s="45">
        <f t="shared" si="48"/>
        <v>5.9999999999999787</v>
      </c>
      <c r="L204" s="45">
        <f t="shared" si="49"/>
        <v>1</v>
      </c>
      <c r="M204" s="54">
        <f t="shared" ca="1" si="50"/>
        <v>851</v>
      </c>
      <c r="N204" s="45" t="str">
        <f t="shared" si="51"/>
        <v/>
      </c>
      <c r="O204" s="45">
        <f t="shared" si="52"/>
        <v>6.0000000000000747E-2</v>
      </c>
      <c r="P204" s="46">
        <f t="shared" si="53"/>
        <v>5.944531558643211E-2</v>
      </c>
      <c r="Q204" s="45">
        <f t="shared" si="54"/>
        <v>5.999999999999979E-2</v>
      </c>
      <c r="R204" s="45">
        <f t="shared" si="55"/>
        <v>0.12000000000000054</v>
      </c>
      <c r="S204" s="46">
        <f t="shared" si="56"/>
        <v>0.1194453155864319</v>
      </c>
    </row>
    <row r="205" spans="1:19" x14ac:dyDescent="0.25">
      <c r="D205">
        <v>1.4E-2</v>
      </c>
      <c r="F205" s="66">
        <v>0.43263888888888885</v>
      </c>
      <c r="H205" s="66">
        <v>0.43472222222222223</v>
      </c>
      <c r="I205" s="44">
        <f t="shared" si="46"/>
        <v>0.43819444444444444</v>
      </c>
      <c r="J205" s="45" t="str">
        <f t="shared" si="47"/>
        <v/>
      </c>
      <c r="K205" s="45">
        <f t="shared" si="48"/>
        <v>3.0000000000000693</v>
      </c>
      <c r="L205" s="45">
        <f t="shared" si="49"/>
        <v>2</v>
      </c>
      <c r="M205" s="54">
        <f t="shared" ca="1" si="50"/>
        <v>851</v>
      </c>
      <c r="N205" s="45">
        <f t="shared" ca="1" si="51"/>
        <v>100.00000000000004</v>
      </c>
      <c r="O205" s="45">
        <f t="shared" si="52"/>
        <v>3.5000000000000003E-2</v>
      </c>
      <c r="P205" s="46">
        <f t="shared" si="53"/>
        <v>7.3317745176624972E-3</v>
      </c>
      <c r="Q205" s="45">
        <f t="shared" si="54"/>
        <v>4.2000000000000974E-2</v>
      </c>
      <c r="R205" s="45">
        <f t="shared" si="55"/>
        <v>7.7000000000000984E-2</v>
      </c>
      <c r="S205" s="46">
        <f t="shared" si="56"/>
        <v>4.9331774517663469E-2</v>
      </c>
    </row>
    <row r="206" spans="1:19" x14ac:dyDescent="0.25">
      <c r="A206" s="77">
        <v>34730</v>
      </c>
      <c r="B206">
        <v>1335</v>
      </c>
      <c r="D206">
        <v>1.4E-2</v>
      </c>
      <c r="F206" s="66">
        <v>0.61597222222222225</v>
      </c>
      <c r="H206" s="66">
        <v>0.62013888888888891</v>
      </c>
      <c r="I206" s="44" t="str">
        <f t="shared" si="46"/>
        <v/>
      </c>
      <c r="J206" s="45">
        <f t="shared" si="47"/>
        <v>12.999999999999954</v>
      </c>
      <c r="K206" s="45">
        <f t="shared" si="48"/>
        <v>5.9999999999999787</v>
      </c>
      <c r="L206" s="45">
        <f t="shared" si="49"/>
        <v>1</v>
      </c>
      <c r="M206" s="54">
        <f t="shared" ca="1" si="50"/>
        <v>1335</v>
      </c>
      <c r="N206" s="45" t="str">
        <f t="shared" si="51"/>
        <v/>
      </c>
      <c r="O206" s="45">
        <f t="shared" si="52"/>
        <v>0.74099999999999744</v>
      </c>
      <c r="P206" s="46">
        <f t="shared" si="53"/>
        <v>0.56865246898861155</v>
      </c>
      <c r="Q206" s="45">
        <f t="shared" si="54"/>
        <v>8.39999999999997E-2</v>
      </c>
      <c r="R206" s="45">
        <f t="shared" si="55"/>
        <v>0.82499999999999718</v>
      </c>
      <c r="S206" s="46">
        <f t="shared" si="56"/>
        <v>0.65265246898861129</v>
      </c>
    </row>
    <row r="207" spans="1:19" x14ac:dyDescent="0.25">
      <c r="D207">
        <v>0.1</v>
      </c>
      <c r="F207" s="66">
        <v>0.625</v>
      </c>
      <c r="H207" s="66">
        <v>0.62916666666666665</v>
      </c>
      <c r="I207" s="44" t="str">
        <f t="shared" si="46"/>
        <v/>
      </c>
      <c r="J207" s="45">
        <f t="shared" si="47"/>
        <v>12.999999999999954</v>
      </c>
      <c r="K207" s="45">
        <f t="shared" si="48"/>
        <v>5.9999999999999787</v>
      </c>
      <c r="L207" s="45">
        <f t="shared" si="49"/>
        <v>2</v>
      </c>
      <c r="M207" s="54">
        <f t="shared" ca="1" si="50"/>
        <v>1335</v>
      </c>
      <c r="N207" s="45" t="str">
        <f t="shared" si="51"/>
        <v/>
      </c>
      <c r="O207" s="45">
        <f t="shared" si="52"/>
        <v>7.1499999999999755</v>
      </c>
      <c r="P207" s="46">
        <f t="shared" si="53"/>
        <v>5.0812652990481189</v>
      </c>
      <c r="Q207" s="45">
        <f t="shared" si="54"/>
        <v>0.59999999999999787</v>
      </c>
      <c r="R207" s="45">
        <f t="shared" si="55"/>
        <v>7.7499999999999734</v>
      </c>
      <c r="S207" s="46">
        <f t="shared" si="56"/>
        <v>5.6812652990481167</v>
      </c>
    </row>
    <row r="208" spans="1:19" x14ac:dyDescent="0.25">
      <c r="D208">
        <v>1</v>
      </c>
      <c r="F208" s="66">
        <v>0.63541666666666663</v>
      </c>
      <c r="H208" s="66">
        <v>0.6381944444444444</v>
      </c>
      <c r="I208" s="44" t="str">
        <f t="shared" si="46"/>
        <v/>
      </c>
      <c r="J208" s="45">
        <f t="shared" si="47"/>
        <v>22.000000000000082</v>
      </c>
      <c r="K208" s="45">
        <f t="shared" si="48"/>
        <v>3.9999999999999858</v>
      </c>
      <c r="L208" s="45">
        <f t="shared" si="49"/>
        <v>3</v>
      </c>
      <c r="M208" s="54">
        <f t="shared" ca="1" si="50"/>
        <v>1335</v>
      </c>
      <c r="N208" s="45" t="str">
        <f t="shared" si="51"/>
        <v/>
      </c>
      <c r="O208" s="45">
        <f t="shared" si="52"/>
        <v>11.110000000000042</v>
      </c>
      <c r="P208" s="46">
        <f t="shared" si="53"/>
        <v>4.7295685770561944</v>
      </c>
      <c r="Q208" s="45">
        <f t="shared" si="54"/>
        <v>3.9999999999999858</v>
      </c>
      <c r="R208" s="45">
        <f t="shared" si="55"/>
        <v>15.110000000000028</v>
      </c>
      <c r="S208" s="46">
        <f t="shared" si="56"/>
        <v>8.7295685770561811</v>
      </c>
    </row>
    <row r="209" spans="1:19" x14ac:dyDescent="0.25">
      <c r="D209">
        <v>0.01</v>
      </c>
      <c r="F209" s="66">
        <v>0.64930555555555558</v>
      </c>
      <c r="H209" s="66">
        <v>0.65347222222222223</v>
      </c>
      <c r="I209" s="44" t="str">
        <f t="shared" si="46"/>
        <v/>
      </c>
      <c r="J209" s="45">
        <f t="shared" si="47"/>
        <v>17.999999999999936</v>
      </c>
      <c r="K209" s="45">
        <f t="shared" si="48"/>
        <v>5.9999999999999787</v>
      </c>
      <c r="L209" s="45">
        <f t="shared" si="49"/>
        <v>4</v>
      </c>
      <c r="M209" s="54">
        <f t="shared" ca="1" si="50"/>
        <v>1335</v>
      </c>
      <c r="N209" s="45" t="str">
        <f t="shared" si="51"/>
        <v/>
      </c>
      <c r="O209" s="45">
        <f t="shared" si="52"/>
        <v>90.089999999999677</v>
      </c>
      <c r="P209" s="46">
        <f t="shared" si="53"/>
        <v>26.031987701208283</v>
      </c>
      <c r="Q209" s="45">
        <f t="shared" si="54"/>
        <v>5.999999999999979E-2</v>
      </c>
      <c r="R209" s="45">
        <f t="shared" si="55"/>
        <v>90.149999999999679</v>
      </c>
      <c r="S209" s="46">
        <f t="shared" si="56"/>
        <v>26.091987701208282</v>
      </c>
    </row>
    <row r="210" spans="1:19" x14ac:dyDescent="0.25">
      <c r="D210">
        <v>10</v>
      </c>
      <c r="F210" s="66">
        <v>0.66249999999999998</v>
      </c>
      <c r="H210" s="66">
        <v>0.66597222222222219</v>
      </c>
      <c r="I210" s="44" t="str">
        <f t="shared" si="46"/>
        <v/>
      </c>
      <c r="J210" s="45">
        <f t="shared" si="47"/>
        <v>18.000000000000096</v>
      </c>
      <c r="K210" s="45">
        <f t="shared" si="48"/>
        <v>4.9999999999999822</v>
      </c>
      <c r="L210" s="45">
        <f t="shared" si="49"/>
        <v>5</v>
      </c>
      <c r="M210" s="54">
        <f t="shared" ca="1" si="50"/>
        <v>1335</v>
      </c>
      <c r="N210" s="45" t="str">
        <f t="shared" si="51"/>
        <v/>
      </c>
      <c r="O210" s="45">
        <f t="shared" si="52"/>
        <v>990.00000000000523</v>
      </c>
      <c r="P210" s="46">
        <f t="shared" si="53"/>
        <v>703.55708818285666</v>
      </c>
      <c r="Q210" s="45">
        <f t="shared" si="54"/>
        <v>49.999999999999822</v>
      </c>
      <c r="R210" s="45">
        <f t="shared" si="55"/>
        <v>1040.000000000005</v>
      </c>
      <c r="S210" s="46">
        <f t="shared" si="56"/>
        <v>753.55708818285643</v>
      </c>
    </row>
    <row r="211" spans="1:19" x14ac:dyDescent="0.25">
      <c r="D211">
        <v>100</v>
      </c>
      <c r="F211" s="66">
        <v>0.67361111111111116</v>
      </c>
      <c r="H211" s="66">
        <v>0.67847222222222225</v>
      </c>
      <c r="I211" s="44">
        <f t="shared" si="46"/>
        <v>0.68194444444444446</v>
      </c>
      <c r="J211" s="45" t="str">
        <f t="shared" si="47"/>
        <v/>
      </c>
      <c r="K211" s="45">
        <f t="shared" si="48"/>
        <v>6.9999999999999751</v>
      </c>
      <c r="L211" s="45">
        <f t="shared" si="49"/>
        <v>6</v>
      </c>
      <c r="M211" s="54">
        <f t="shared" ca="1" si="50"/>
        <v>1335</v>
      </c>
      <c r="N211" s="45">
        <f t="shared" ca="1" si="51"/>
        <v>167.00000000000006</v>
      </c>
      <c r="O211" s="45">
        <f t="shared" si="52"/>
        <v>250</v>
      </c>
      <c r="P211" s="46">
        <f t="shared" si="53"/>
        <v>27.143420404993254</v>
      </c>
      <c r="Q211" s="45">
        <f t="shared" si="54"/>
        <v>699.9999999999975</v>
      </c>
      <c r="R211" s="45">
        <f t="shared" si="55"/>
        <v>949.9999999999975</v>
      </c>
      <c r="S211" s="46">
        <f t="shared" si="56"/>
        <v>727.14342040499071</v>
      </c>
    </row>
    <row r="212" spans="1:19" x14ac:dyDescent="0.25">
      <c r="A212" s="77">
        <v>34731</v>
      </c>
      <c r="B212">
        <v>851</v>
      </c>
      <c r="D212">
        <v>0.01</v>
      </c>
      <c r="F212" s="66">
        <v>0.40763888888888888</v>
      </c>
      <c r="H212" s="66">
        <v>0.43124999999999997</v>
      </c>
      <c r="I212" s="44" t="str">
        <f t="shared" si="46"/>
        <v/>
      </c>
      <c r="J212" s="45">
        <f t="shared" si="47"/>
        <v>25.000000000000071</v>
      </c>
      <c r="K212" s="45">
        <f t="shared" si="48"/>
        <v>33.999999999999957</v>
      </c>
      <c r="L212" s="45">
        <f t="shared" si="49"/>
        <v>1</v>
      </c>
      <c r="M212" s="54">
        <f t="shared" ca="1" si="50"/>
        <v>851</v>
      </c>
      <c r="N212" s="45" t="str">
        <f t="shared" si="51"/>
        <v/>
      </c>
      <c r="O212" s="45">
        <f t="shared" si="52"/>
        <v>2.6250000000000075</v>
      </c>
      <c r="P212" s="46">
        <f t="shared" si="53"/>
        <v>1.5856392341042074</v>
      </c>
      <c r="Q212" s="45">
        <f t="shared" si="54"/>
        <v>0.33999999999999958</v>
      </c>
      <c r="R212" s="45">
        <f t="shared" si="55"/>
        <v>2.965000000000007</v>
      </c>
      <c r="S212" s="46">
        <f t="shared" si="56"/>
        <v>1.925639234104207</v>
      </c>
    </row>
    <row r="213" spans="1:19" x14ac:dyDescent="0.25">
      <c r="D213">
        <v>0.2</v>
      </c>
      <c r="F213" s="66">
        <v>0.43541666666666662</v>
      </c>
      <c r="H213" s="66">
        <v>0.44861111111111113</v>
      </c>
      <c r="I213" s="44" t="str">
        <f t="shared" si="46"/>
        <v/>
      </c>
      <c r="J213" s="45">
        <f t="shared" si="47"/>
        <v>15.999999999999943</v>
      </c>
      <c r="K213" s="45">
        <f t="shared" si="48"/>
        <v>19.000000000000092</v>
      </c>
      <c r="L213" s="45">
        <f t="shared" si="49"/>
        <v>2</v>
      </c>
      <c r="M213" s="54">
        <f t="shared" ca="1" si="50"/>
        <v>851</v>
      </c>
      <c r="N213" s="45" t="str">
        <f t="shared" si="51"/>
        <v/>
      </c>
      <c r="O213" s="45">
        <f t="shared" si="52"/>
        <v>321.59999999999889</v>
      </c>
      <c r="P213" s="46">
        <f t="shared" si="53"/>
        <v>120.18921364741162</v>
      </c>
      <c r="Q213" s="45">
        <f t="shared" si="54"/>
        <v>3.8000000000000185</v>
      </c>
      <c r="R213" s="45">
        <f t="shared" si="55"/>
        <v>325.3999999999989</v>
      </c>
      <c r="S213" s="46">
        <f t="shared" si="56"/>
        <v>123.98921364741165</v>
      </c>
    </row>
    <row r="214" spans="1:19" x14ac:dyDescent="0.25">
      <c r="D214">
        <v>40</v>
      </c>
      <c r="F214" s="66">
        <v>0.4548611111111111</v>
      </c>
      <c r="H214" s="66">
        <v>0.4597222222222222</v>
      </c>
      <c r="I214" s="44" t="str">
        <f t="shared" ref="I214:I277" si="57">IF(OR(A215&lt;&gt;"",D215=""),H214+TIME(0,5,0),"")</f>
        <v/>
      </c>
      <c r="J214" s="45">
        <f t="shared" ref="J214:J277" si="58">IF(AND(OR(AND(A214&lt;&gt;"",A215=""),AND(A214="",A215="")),D215&lt;&gt;""),(H215-H214)*1440,"")</f>
        <v>40.000000000000014</v>
      </c>
      <c r="K214" s="45">
        <f t="shared" ref="K214:K277" si="59">(H214-F214)*1440</f>
        <v>6.9999999999999751</v>
      </c>
      <c r="L214" s="45">
        <f t="shared" ref="L214:L277" si="60">IF(A214&lt;&gt;"",1,L213+1)</f>
        <v>3</v>
      </c>
      <c r="M214" s="54">
        <f t="shared" ref="M214:M277" ca="1" si="61">OFFSET(B214,-L214+1,0)</f>
        <v>851</v>
      </c>
      <c r="N214" s="45" t="str">
        <f t="shared" ref="N214:N277" si="62">IF(I214&lt;&gt;"",(I214-VALUE(CONCATENATE(LEFT(M214,LEN(M214)-2),":",RIGHT(M214,2))))*1440,"")</f>
        <v/>
      </c>
      <c r="O214" s="45">
        <f t="shared" ref="O214:O277" si="63">IF(J214&lt;&gt;"",(D214+D215)*J214/2,D214*5/2)</f>
        <v>804.00000000000034</v>
      </c>
      <c r="P214" s="46">
        <f t="shared" ref="P214:P277" si="64">IF(J214&lt;&gt;"",(D215-D214)*J214/LN((D215+0.000001)/(D214+0.000001)),-5*(D214-0.000001)/(LN(1/D214)-13.8155))</f>
        <v>300.47303411853022</v>
      </c>
      <c r="Q214" s="45">
        <f t="shared" ref="Q214:Q277" si="65">(D214*K214)</f>
        <v>279.99999999999898</v>
      </c>
      <c r="R214" s="45">
        <f t="shared" ref="R214:R277" si="66">O214+Q214</f>
        <v>1083.9999999999993</v>
      </c>
      <c r="S214" s="46">
        <f t="shared" ref="S214:S277" si="67">P214+Q214</f>
        <v>580.4730341185292</v>
      </c>
    </row>
    <row r="215" spans="1:19" x14ac:dyDescent="0.25">
      <c r="D215">
        <v>0.2</v>
      </c>
      <c r="F215" s="66">
        <v>0.47013888888888888</v>
      </c>
      <c r="H215" s="66">
        <v>0.48749999999999999</v>
      </c>
      <c r="I215" s="44" t="str">
        <f t="shared" si="57"/>
        <v/>
      </c>
      <c r="J215" s="45">
        <f t="shared" si="58"/>
        <v>14.00000000000003</v>
      </c>
      <c r="K215" s="45">
        <f t="shared" si="59"/>
        <v>24.999999999999993</v>
      </c>
      <c r="L215" s="45">
        <f t="shared" si="60"/>
        <v>4</v>
      </c>
      <c r="M215" s="54">
        <f t="shared" ca="1" si="61"/>
        <v>851</v>
      </c>
      <c r="N215" s="45" t="str">
        <f t="shared" si="62"/>
        <v/>
      </c>
      <c r="O215" s="45">
        <f t="shared" si="63"/>
        <v>15.400000000000034</v>
      </c>
      <c r="P215" s="46">
        <f t="shared" si="64"/>
        <v>10.944242332511394</v>
      </c>
      <c r="Q215" s="45">
        <f t="shared" si="65"/>
        <v>4.9999999999999991</v>
      </c>
      <c r="R215" s="45">
        <f t="shared" si="66"/>
        <v>20.400000000000034</v>
      </c>
      <c r="S215" s="46">
        <f t="shared" si="67"/>
        <v>15.944242332511394</v>
      </c>
    </row>
    <row r="216" spans="1:19" x14ac:dyDescent="0.25">
      <c r="D216">
        <v>2</v>
      </c>
      <c r="F216" s="66">
        <v>0.4909722222222222</v>
      </c>
      <c r="H216" s="66">
        <v>0.49722222222222223</v>
      </c>
      <c r="I216" s="44" t="str">
        <f t="shared" si="57"/>
        <v/>
      </c>
      <c r="J216" s="45">
        <f t="shared" si="58"/>
        <v>24.999999999999911</v>
      </c>
      <c r="K216" s="45">
        <f t="shared" si="59"/>
        <v>9.000000000000048</v>
      </c>
      <c r="L216" s="45">
        <f t="shared" si="60"/>
        <v>5</v>
      </c>
      <c r="M216" s="54">
        <f t="shared" ca="1" si="61"/>
        <v>851</v>
      </c>
      <c r="N216" s="45" t="str">
        <f t="shared" si="62"/>
        <v/>
      </c>
      <c r="O216" s="45">
        <f t="shared" si="63"/>
        <v>524.99999999999818</v>
      </c>
      <c r="P216" s="46">
        <f t="shared" si="64"/>
        <v>317.11784094240761</v>
      </c>
      <c r="Q216" s="45">
        <f t="shared" si="65"/>
        <v>18.000000000000096</v>
      </c>
      <c r="R216" s="45">
        <f t="shared" si="66"/>
        <v>542.99999999999829</v>
      </c>
      <c r="S216" s="46">
        <f t="shared" si="67"/>
        <v>335.11784094240772</v>
      </c>
    </row>
    <row r="217" spans="1:19" x14ac:dyDescent="0.25">
      <c r="D217">
        <v>40</v>
      </c>
      <c r="F217" s="66">
        <v>0.50138888888888888</v>
      </c>
      <c r="H217" s="66">
        <v>0.51458333333333328</v>
      </c>
      <c r="I217" s="44">
        <f t="shared" si="57"/>
        <v>0.51805555555555549</v>
      </c>
      <c r="J217" s="45" t="str">
        <f t="shared" si="58"/>
        <v/>
      </c>
      <c r="K217" s="45">
        <f t="shared" si="59"/>
        <v>18.999999999999932</v>
      </c>
      <c r="L217" s="45">
        <f t="shared" si="60"/>
        <v>6</v>
      </c>
      <c r="M217" s="54">
        <f t="shared" ca="1" si="61"/>
        <v>851</v>
      </c>
      <c r="N217" s="45">
        <f t="shared" ca="1" si="62"/>
        <v>214.99999999999994</v>
      </c>
      <c r="O217" s="45">
        <f t="shared" si="63"/>
        <v>100</v>
      </c>
      <c r="P217" s="46">
        <f t="shared" si="64"/>
        <v>11.425711806824168</v>
      </c>
      <c r="Q217" s="45">
        <f t="shared" si="65"/>
        <v>759.99999999999727</v>
      </c>
      <c r="R217" s="45">
        <f t="shared" si="66"/>
        <v>859.99999999999727</v>
      </c>
      <c r="S217" s="46">
        <f t="shared" si="67"/>
        <v>771.42571180682148</v>
      </c>
    </row>
    <row r="218" spans="1:19" x14ac:dyDescent="0.25">
      <c r="A218" s="77">
        <v>34732</v>
      </c>
      <c r="B218">
        <v>831</v>
      </c>
      <c r="D218">
        <v>0.01</v>
      </c>
      <c r="F218" s="66">
        <v>0.3979166666666667</v>
      </c>
      <c r="H218" s="66">
        <v>0.40138888888888885</v>
      </c>
      <c r="I218" s="44" t="str">
        <f t="shared" si="57"/>
        <v/>
      </c>
      <c r="J218" s="45">
        <f t="shared" si="58"/>
        <v>8.0000000000001315</v>
      </c>
      <c r="K218" s="45">
        <f t="shared" si="59"/>
        <v>4.9999999999999023</v>
      </c>
      <c r="L218" s="45">
        <f t="shared" si="60"/>
        <v>1</v>
      </c>
      <c r="M218" s="54">
        <f t="shared" ca="1" si="61"/>
        <v>831</v>
      </c>
      <c r="N218" s="45" t="str">
        <f t="shared" si="62"/>
        <v/>
      </c>
      <c r="O218" s="45">
        <f t="shared" si="63"/>
        <v>0.10000000000000164</v>
      </c>
      <c r="P218" s="46">
        <f t="shared" si="64"/>
        <v>9.8660248689641489E-2</v>
      </c>
      <c r="Q218" s="45">
        <f t="shared" si="65"/>
        <v>4.9999999999999024E-2</v>
      </c>
      <c r="R218" s="45">
        <f t="shared" si="66"/>
        <v>0.15000000000000066</v>
      </c>
      <c r="S218" s="46">
        <f t="shared" si="67"/>
        <v>0.14866024868964051</v>
      </c>
    </row>
    <row r="219" spans="1:19" x14ac:dyDescent="0.25">
      <c r="D219">
        <v>1.4999999999999999E-2</v>
      </c>
      <c r="F219" s="66">
        <v>0.40347222222222223</v>
      </c>
      <c r="H219" s="66">
        <v>0.4069444444444445</v>
      </c>
      <c r="I219" s="44" t="str">
        <f t="shared" si="57"/>
        <v/>
      </c>
      <c r="J219" s="45">
        <f t="shared" si="58"/>
        <v>12.999999999999874</v>
      </c>
      <c r="K219" s="45">
        <f t="shared" si="59"/>
        <v>5.0000000000000622</v>
      </c>
      <c r="L219" s="45">
        <f t="shared" si="60"/>
        <v>2</v>
      </c>
      <c r="M219" s="54">
        <f t="shared" ca="1" si="61"/>
        <v>831</v>
      </c>
      <c r="N219" s="45" t="str">
        <f t="shared" si="62"/>
        <v/>
      </c>
      <c r="O219" s="45">
        <f t="shared" si="63"/>
        <v>97.597499999999059</v>
      </c>
      <c r="P219" s="46">
        <f t="shared" si="64"/>
        <v>28.201184070448956</v>
      </c>
      <c r="Q219" s="45">
        <f t="shared" si="65"/>
        <v>7.5000000000000927E-2</v>
      </c>
      <c r="R219" s="45">
        <f t="shared" si="66"/>
        <v>97.672499999999062</v>
      </c>
      <c r="S219" s="46">
        <f t="shared" si="67"/>
        <v>28.276184070448956</v>
      </c>
    </row>
    <row r="220" spans="1:19" x14ac:dyDescent="0.25">
      <c r="D220">
        <v>15</v>
      </c>
      <c r="F220" s="66">
        <v>0.41319444444444442</v>
      </c>
      <c r="H220" s="66">
        <v>0.41597222222222219</v>
      </c>
      <c r="I220" s="44" t="str">
        <f t="shared" si="57"/>
        <v/>
      </c>
      <c r="J220" s="45">
        <f t="shared" si="58"/>
        <v>117.00000000000006</v>
      </c>
      <c r="K220" s="45">
        <f t="shared" si="59"/>
        <v>3.9999999999999858</v>
      </c>
      <c r="L220" s="45">
        <f t="shared" si="60"/>
        <v>3</v>
      </c>
      <c r="M220" s="54">
        <f t="shared" ca="1" si="61"/>
        <v>831</v>
      </c>
      <c r="N220" s="45" t="str">
        <f t="shared" si="62"/>
        <v/>
      </c>
      <c r="O220" s="45">
        <f t="shared" si="63"/>
        <v>12577.500000000005</v>
      </c>
      <c r="P220" s="46">
        <f t="shared" si="64"/>
        <v>8356.2810832984251</v>
      </c>
      <c r="Q220" s="45">
        <f t="shared" si="65"/>
        <v>59.999999999999787</v>
      </c>
      <c r="R220" s="45">
        <f t="shared" si="66"/>
        <v>12637.500000000005</v>
      </c>
      <c r="S220" s="46">
        <f t="shared" si="67"/>
        <v>8416.2810832984251</v>
      </c>
    </row>
    <row r="221" spans="1:19" x14ac:dyDescent="0.25">
      <c r="D221">
        <v>200</v>
      </c>
      <c r="F221" s="66">
        <v>0.42222222222222222</v>
      </c>
      <c r="H221" s="66">
        <v>0.49722222222222223</v>
      </c>
      <c r="I221" s="44">
        <f t="shared" si="57"/>
        <v>0.50069444444444444</v>
      </c>
      <c r="J221" s="45" t="str">
        <f t="shared" si="58"/>
        <v/>
      </c>
      <c r="K221" s="45">
        <f t="shared" si="59"/>
        <v>108.00000000000001</v>
      </c>
      <c r="L221" s="45">
        <f t="shared" si="60"/>
        <v>4</v>
      </c>
      <c r="M221" s="54">
        <f t="shared" ca="1" si="61"/>
        <v>831</v>
      </c>
      <c r="N221" s="45">
        <f t="shared" ca="1" si="62"/>
        <v>209.99999999999997</v>
      </c>
      <c r="O221" s="45">
        <f t="shared" si="63"/>
        <v>500</v>
      </c>
      <c r="P221" s="46">
        <f t="shared" si="64"/>
        <v>52.318172546220183</v>
      </c>
      <c r="Q221" s="45">
        <f t="shared" si="65"/>
        <v>21600.000000000004</v>
      </c>
      <c r="R221" s="45">
        <f t="shared" si="66"/>
        <v>22100.000000000004</v>
      </c>
      <c r="S221" s="46">
        <f t="shared" si="67"/>
        <v>21652.318172546224</v>
      </c>
    </row>
    <row r="222" spans="1:19" x14ac:dyDescent="0.25">
      <c r="A222" s="77">
        <v>34733</v>
      </c>
      <c r="B222">
        <v>1132</v>
      </c>
      <c r="D222">
        <v>0.01</v>
      </c>
      <c r="F222" s="66">
        <v>0.52222222222222225</v>
      </c>
      <c r="H222" s="66">
        <v>0.52500000000000002</v>
      </c>
      <c r="I222" s="44" t="str">
        <f t="shared" si="57"/>
        <v/>
      </c>
      <c r="J222" s="45">
        <f t="shared" si="58"/>
        <v>98.999999999999972</v>
      </c>
      <c r="K222" s="45">
        <f t="shared" si="59"/>
        <v>3.9999999999999858</v>
      </c>
      <c r="L222" s="45">
        <f t="shared" si="60"/>
        <v>1</v>
      </c>
      <c r="M222" s="54">
        <f t="shared" ca="1" si="61"/>
        <v>1132</v>
      </c>
      <c r="N222" s="45" t="str">
        <f t="shared" si="62"/>
        <v/>
      </c>
      <c r="O222" s="45">
        <f t="shared" si="63"/>
        <v>1980.4949999999994</v>
      </c>
      <c r="P222" s="46">
        <f t="shared" si="64"/>
        <v>477.33711409795137</v>
      </c>
      <c r="Q222" s="45">
        <f t="shared" si="65"/>
        <v>3.9999999999999862E-2</v>
      </c>
      <c r="R222" s="45">
        <f t="shared" si="66"/>
        <v>1980.5349999999994</v>
      </c>
      <c r="S222" s="46">
        <f t="shared" si="67"/>
        <v>477.37711409795139</v>
      </c>
    </row>
    <row r="223" spans="1:19" x14ac:dyDescent="0.25">
      <c r="D223">
        <v>40</v>
      </c>
      <c r="F223" s="66">
        <v>0.53333333333333333</v>
      </c>
      <c r="H223" s="66">
        <v>0.59375</v>
      </c>
      <c r="I223" s="44">
        <f t="shared" si="57"/>
        <v>0.59722222222222221</v>
      </c>
      <c r="J223" s="45" t="str">
        <f t="shared" si="58"/>
        <v/>
      </c>
      <c r="K223" s="45">
        <f t="shared" si="59"/>
        <v>87.000000000000014</v>
      </c>
      <c r="L223" s="45">
        <f t="shared" si="60"/>
        <v>2</v>
      </c>
      <c r="M223" s="54">
        <f t="shared" ca="1" si="61"/>
        <v>1132</v>
      </c>
      <c r="N223" s="45">
        <f t="shared" ca="1" si="62"/>
        <v>167.99999999999997</v>
      </c>
      <c r="O223" s="45">
        <f t="shared" si="63"/>
        <v>100</v>
      </c>
      <c r="P223" s="46">
        <f t="shared" si="64"/>
        <v>11.425711806824168</v>
      </c>
      <c r="Q223" s="45">
        <f t="shared" si="65"/>
        <v>3480.0000000000005</v>
      </c>
      <c r="R223" s="45">
        <f t="shared" si="66"/>
        <v>3580.0000000000005</v>
      </c>
      <c r="S223" s="46">
        <f t="shared" si="67"/>
        <v>3491.4257118068244</v>
      </c>
    </row>
    <row r="224" spans="1:19" x14ac:dyDescent="0.25">
      <c r="A224" s="77">
        <v>34737</v>
      </c>
      <c r="B224">
        <v>841</v>
      </c>
      <c r="D224">
        <v>0.01</v>
      </c>
      <c r="F224" s="66">
        <v>0.41250000000000003</v>
      </c>
      <c r="H224" s="66">
        <v>0.41736111111111113</v>
      </c>
      <c r="I224" s="44" t="str">
        <f t="shared" si="57"/>
        <v/>
      </c>
      <c r="J224" s="45">
        <f t="shared" si="58"/>
        <v>15.000000000000027</v>
      </c>
      <c r="K224" s="45">
        <f t="shared" si="59"/>
        <v>6.9999999999999751</v>
      </c>
      <c r="L224" s="45">
        <f t="shared" si="60"/>
        <v>1</v>
      </c>
      <c r="M224" s="54">
        <f t="shared" ca="1" si="61"/>
        <v>841</v>
      </c>
      <c r="N224" s="45" t="str">
        <f t="shared" si="62"/>
        <v/>
      </c>
      <c r="O224" s="45">
        <f t="shared" si="63"/>
        <v>0.82500000000000151</v>
      </c>
      <c r="P224" s="46">
        <f t="shared" si="64"/>
        <v>0.58632046652592051</v>
      </c>
      <c r="Q224" s="45">
        <f t="shared" si="65"/>
        <v>6.9999999999999757E-2</v>
      </c>
      <c r="R224" s="45">
        <f t="shared" si="66"/>
        <v>0.89500000000000124</v>
      </c>
      <c r="S224" s="46">
        <f t="shared" si="67"/>
        <v>0.65632046652592024</v>
      </c>
    </row>
    <row r="225" spans="1:19" x14ac:dyDescent="0.25">
      <c r="D225">
        <v>0.1</v>
      </c>
      <c r="F225" s="66">
        <v>0.42499999999999999</v>
      </c>
      <c r="H225" s="66">
        <v>0.42777777777777781</v>
      </c>
      <c r="I225" s="44" t="str">
        <f t="shared" si="57"/>
        <v/>
      </c>
      <c r="J225" s="45">
        <f t="shared" si="58"/>
        <v>10.999999999999881</v>
      </c>
      <c r="K225" s="45">
        <f t="shared" si="59"/>
        <v>4.0000000000000657</v>
      </c>
      <c r="L225" s="45">
        <f t="shared" si="60"/>
        <v>2</v>
      </c>
      <c r="M225" s="54">
        <f t="shared" ca="1" si="61"/>
        <v>841</v>
      </c>
      <c r="N225" s="45" t="str">
        <f t="shared" si="62"/>
        <v/>
      </c>
      <c r="O225" s="45">
        <f t="shared" si="63"/>
        <v>0.98999999999998922</v>
      </c>
      <c r="P225" s="46">
        <f t="shared" si="64"/>
        <v>0.98592347161832683</v>
      </c>
      <c r="Q225" s="45">
        <f t="shared" si="65"/>
        <v>0.40000000000000657</v>
      </c>
      <c r="R225" s="45">
        <f t="shared" si="66"/>
        <v>1.3899999999999957</v>
      </c>
      <c r="S225" s="46">
        <f t="shared" si="67"/>
        <v>1.3859234716183333</v>
      </c>
    </row>
    <row r="226" spans="1:19" x14ac:dyDescent="0.25">
      <c r="A226" s="77"/>
      <c r="D226">
        <v>0.08</v>
      </c>
      <c r="F226" s="66">
        <v>0.43055555555555558</v>
      </c>
      <c r="H226" s="66">
        <v>0.43541666666666662</v>
      </c>
      <c r="I226" s="44" t="str">
        <f t="shared" si="57"/>
        <v/>
      </c>
      <c r="J226" s="45">
        <f t="shared" si="58"/>
        <v>13.000000000000034</v>
      </c>
      <c r="K226" s="45">
        <f t="shared" si="59"/>
        <v>6.9999999999998952</v>
      </c>
      <c r="L226" s="45">
        <f t="shared" si="60"/>
        <v>3</v>
      </c>
      <c r="M226" s="54">
        <f t="shared" ca="1" si="61"/>
        <v>841</v>
      </c>
      <c r="N226" s="45" t="str">
        <f t="shared" si="62"/>
        <v/>
      </c>
      <c r="O226" s="45">
        <f t="shared" si="63"/>
        <v>0.58500000000000152</v>
      </c>
      <c r="P226" s="46">
        <f t="shared" si="64"/>
        <v>0.43763590980928013</v>
      </c>
      <c r="Q226" s="45">
        <f t="shared" si="65"/>
        <v>0.55999999999999162</v>
      </c>
      <c r="R226" s="45">
        <f t="shared" si="66"/>
        <v>1.1449999999999931</v>
      </c>
      <c r="S226" s="46">
        <f t="shared" si="67"/>
        <v>0.99763590980927175</v>
      </c>
    </row>
    <row r="227" spans="1:19" x14ac:dyDescent="0.25">
      <c r="D227">
        <v>0.01</v>
      </c>
      <c r="F227" s="66">
        <v>0.44097222222222227</v>
      </c>
      <c r="H227" s="66">
        <v>0.44444444444444442</v>
      </c>
      <c r="I227" s="44" t="str">
        <f t="shared" si="57"/>
        <v/>
      </c>
      <c r="J227" s="45">
        <f t="shared" si="58"/>
        <v>25.999999999999986</v>
      </c>
      <c r="K227" s="45">
        <f t="shared" si="59"/>
        <v>4.9999999999999023</v>
      </c>
      <c r="L227" s="45">
        <f t="shared" si="60"/>
        <v>4</v>
      </c>
      <c r="M227" s="54">
        <f t="shared" ca="1" si="61"/>
        <v>841</v>
      </c>
      <c r="N227" s="45" t="str">
        <f t="shared" si="62"/>
        <v/>
      </c>
      <c r="O227" s="45">
        <f t="shared" si="63"/>
        <v>130.12999999999994</v>
      </c>
      <c r="P227" s="46">
        <f t="shared" si="64"/>
        <v>37.601760012856516</v>
      </c>
      <c r="Q227" s="45">
        <f t="shared" si="65"/>
        <v>4.9999999999999024E-2</v>
      </c>
      <c r="R227" s="45">
        <f t="shared" si="66"/>
        <v>130.17999999999995</v>
      </c>
      <c r="S227" s="46">
        <f t="shared" si="67"/>
        <v>37.651760012856514</v>
      </c>
    </row>
    <row r="228" spans="1:19" x14ac:dyDescent="0.25">
      <c r="D228">
        <v>10</v>
      </c>
      <c r="F228" s="66">
        <v>0.45069444444444445</v>
      </c>
      <c r="H228" s="66">
        <v>0.46249999999999997</v>
      </c>
      <c r="I228" s="44" t="str">
        <f t="shared" si="57"/>
        <v/>
      </c>
      <c r="J228" s="45">
        <f t="shared" si="58"/>
        <v>152.00000000000003</v>
      </c>
      <c r="K228" s="45">
        <f t="shared" si="59"/>
        <v>16.99999999999994</v>
      </c>
      <c r="L228" s="45">
        <f t="shared" si="60"/>
        <v>5</v>
      </c>
      <c r="M228" s="54">
        <f t="shared" ca="1" si="61"/>
        <v>841</v>
      </c>
      <c r="N228" s="45" t="str">
        <f t="shared" si="62"/>
        <v/>
      </c>
      <c r="O228" s="45">
        <f t="shared" si="63"/>
        <v>15960.000000000004</v>
      </c>
      <c r="P228" s="46">
        <f t="shared" si="64"/>
        <v>9640.3811417948691</v>
      </c>
      <c r="Q228" s="45">
        <f t="shared" si="65"/>
        <v>169.9999999999994</v>
      </c>
      <c r="R228" s="45">
        <f t="shared" si="66"/>
        <v>16130.000000000004</v>
      </c>
      <c r="S228" s="46">
        <f t="shared" si="67"/>
        <v>9810.3811417948691</v>
      </c>
    </row>
    <row r="229" spans="1:19" x14ac:dyDescent="0.25">
      <c r="D229">
        <v>200</v>
      </c>
      <c r="F229" s="66">
        <v>0.47361111111111115</v>
      </c>
      <c r="H229" s="66">
        <v>0.56805555555555554</v>
      </c>
      <c r="I229" s="44" t="str">
        <f t="shared" si="57"/>
        <v/>
      </c>
      <c r="J229" s="45">
        <f t="shared" si="58"/>
        <v>16.99999999999994</v>
      </c>
      <c r="K229" s="45">
        <f t="shared" si="59"/>
        <v>135.99999999999991</v>
      </c>
      <c r="L229" s="45">
        <f t="shared" si="60"/>
        <v>6</v>
      </c>
      <c r="M229" s="54">
        <f t="shared" ca="1" si="61"/>
        <v>841</v>
      </c>
      <c r="N229" s="45" t="str">
        <f t="shared" si="62"/>
        <v/>
      </c>
      <c r="O229" s="45">
        <f t="shared" si="63"/>
        <v>2549.9999999999909</v>
      </c>
      <c r="P229" s="46">
        <f t="shared" si="64"/>
        <v>2452.5815872028652</v>
      </c>
      <c r="Q229" s="45">
        <f t="shared" si="65"/>
        <v>27199.999999999982</v>
      </c>
      <c r="R229" s="45">
        <f t="shared" si="66"/>
        <v>29749.999999999971</v>
      </c>
      <c r="S229" s="46">
        <f t="shared" si="67"/>
        <v>29652.581587202847</v>
      </c>
    </row>
    <row r="230" spans="1:19" x14ac:dyDescent="0.25">
      <c r="D230">
        <v>100</v>
      </c>
      <c r="F230" s="66">
        <v>0.57500000000000007</v>
      </c>
      <c r="H230" s="66">
        <v>0.57986111111111105</v>
      </c>
      <c r="I230" s="44" t="str">
        <f t="shared" si="57"/>
        <v/>
      </c>
      <c r="J230" s="45">
        <f t="shared" si="58"/>
        <v>12.000000000000117</v>
      </c>
      <c r="K230" s="45">
        <f t="shared" si="59"/>
        <v>6.9999999999998153</v>
      </c>
      <c r="L230" s="45">
        <f t="shared" si="60"/>
        <v>7</v>
      </c>
      <c r="M230" s="54">
        <f t="shared" ca="1" si="61"/>
        <v>841</v>
      </c>
      <c r="N230" s="45" t="str">
        <f t="shared" si="62"/>
        <v/>
      </c>
      <c r="O230" s="45">
        <f t="shared" si="63"/>
        <v>1500.0000000000146</v>
      </c>
      <c r="P230" s="46">
        <f t="shared" si="64"/>
        <v>1479.7820895911791</v>
      </c>
      <c r="Q230" s="45">
        <f t="shared" si="65"/>
        <v>699.99999999998158</v>
      </c>
      <c r="R230" s="45">
        <f t="shared" si="66"/>
        <v>2199.9999999999964</v>
      </c>
      <c r="S230" s="46">
        <f t="shared" si="67"/>
        <v>2179.7820895911609</v>
      </c>
    </row>
    <row r="231" spans="1:19" x14ac:dyDescent="0.25">
      <c r="D231">
        <v>150</v>
      </c>
      <c r="F231" s="66">
        <v>0.5854166666666667</v>
      </c>
      <c r="H231" s="66">
        <v>0.58819444444444446</v>
      </c>
      <c r="I231" s="44" t="str">
        <f t="shared" si="57"/>
        <v/>
      </c>
      <c r="J231" s="45">
        <f t="shared" si="58"/>
        <v>13.99999999999995</v>
      </c>
      <c r="K231" s="45">
        <f t="shared" si="59"/>
        <v>3.9999999999999858</v>
      </c>
      <c r="L231" s="45">
        <f t="shared" si="60"/>
        <v>8</v>
      </c>
      <c r="M231" s="54">
        <f t="shared" ca="1" si="61"/>
        <v>841</v>
      </c>
      <c r="N231" s="45" t="str">
        <f t="shared" si="62"/>
        <v/>
      </c>
      <c r="O231" s="45">
        <f t="shared" si="63"/>
        <v>1399.999999999995</v>
      </c>
      <c r="P231" s="46">
        <f t="shared" si="64"/>
        <v>1274.3349327435628</v>
      </c>
      <c r="Q231" s="45">
        <f t="shared" si="65"/>
        <v>599.99999999999784</v>
      </c>
      <c r="R231" s="45">
        <f t="shared" si="66"/>
        <v>1999.9999999999927</v>
      </c>
      <c r="S231" s="46">
        <f t="shared" si="67"/>
        <v>1874.3349327435608</v>
      </c>
    </row>
    <row r="232" spans="1:19" x14ac:dyDescent="0.25">
      <c r="D232">
        <v>50</v>
      </c>
      <c r="F232" s="66">
        <v>0.59305555555555556</v>
      </c>
      <c r="H232" s="66">
        <v>0.59791666666666665</v>
      </c>
      <c r="I232" s="44" t="str">
        <f t="shared" si="57"/>
        <v/>
      </c>
      <c r="J232" s="45">
        <f t="shared" si="58"/>
        <v>14.999999999999947</v>
      </c>
      <c r="K232" s="45">
        <f t="shared" si="59"/>
        <v>6.9999999999999751</v>
      </c>
      <c r="L232" s="45">
        <f t="shared" si="60"/>
        <v>9</v>
      </c>
      <c r="M232" s="54">
        <f t="shared" ca="1" si="61"/>
        <v>841</v>
      </c>
      <c r="N232" s="45" t="str">
        <f t="shared" si="62"/>
        <v/>
      </c>
      <c r="O232" s="45">
        <f t="shared" si="63"/>
        <v>1124.9999999999959</v>
      </c>
      <c r="P232" s="46">
        <f t="shared" si="64"/>
        <v>1082.021296276986</v>
      </c>
      <c r="Q232" s="45">
        <f t="shared" si="65"/>
        <v>349.99999999999875</v>
      </c>
      <c r="R232" s="45">
        <f t="shared" si="66"/>
        <v>1474.9999999999945</v>
      </c>
      <c r="S232" s="46">
        <f t="shared" si="67"/>
        <v>1432.0212962769847</v>
      </c>
    </row>
    <row r="233" spans="1:19" x14ac:dyDescent="0.25">
      <c r="D233">
        <v>100</v>
      </c>
      <c r="F233" s="66">
        <v>0.60555555555555551</v>
      </c>
      <c r="H233" s="66">
        <v>0.60833333333333328</v>
      </c>
      <c r="I233" s="44" t="str">
        <f t="shared" si="57"/>
        <v/>
      </c>
      <c r="J233" s="45">
        <f t="shared" si="58"/>
        <v>10.000000000000124</v>
      </c>
      <c r="K233" s="45">
        <f t="shared" si="59"/>
        <v>3.9999999999999858</v>
      </c>
      <c r="L233" s="45">
        <f t="shared" si="60"/>
        <v>10</v>
      </c>
      <c r="M233" s="54">
        <f t="shared" ca="1" si="61"/>
        <v>841</v>
      </c>
      <c r="N233" s="45" t="str">
        <f t="shared" si="62"/>
        <v/>
      </c>
      <c r="O233" s="45">
        <f t="shared" si="63"/>
        <v>1250.0000000000155</v>
      </c>
      <c r="P233" s="46">
        <f t="shared" si="64"/>
        <v>1233.1517413259858</v>
      </c>
      <c r="Q233" s="45">
        <f t="shared" si="65"/>
        <v>399.99999999999858</v>
      </c>
      <c r="R233" s="45">
        <f t="shared" si="66"/>
        <v>1650.0000000000141</v>
      </c>
      <c r="S233" s="46">
        <f t="shared" si="67"/>
        <v>1633.1517413259844</v>
      </c>
    </row>
    <row r="234" spans="1:19" x14ac:dyDescent="0.25">
      <c r="D234">
        <v>150</v>
      </c>
      <c r="F234" s="66">
        <v>0.61249999999999993</v>
      </c>
      <c r="H234" s="66">
        <v>0.61527777777777781</v>
      </c>
      <c r="I234" s="44" t="str">
        <f t="shared" si="57"/>
        <v/>
      </c>
      <c r="J234" s="45">
        <f t="shared" si="58"/>
        <v>15.999999999999943</v>
      </c>
      <c r="K234" s="45">
        <f t="shared" si="59"/>
        <v>4.0000000000001457</v>
      </c>
      <c r="L234" s="45">
        <f t="shared" si="60"/>
        <v>11</v>
      </c>
      <c r="M234" s="54">
        <f t="shared" ca="1" si="61"/>
        <v>841</v>
      </c>
      <c r="N234" s="45" t="str">
        <f t="shared" si="62"/>
        <v/>
      </c>
      <c r="O234" s="45">
        <f t="shared" si="63"/>
        <v>2799.99999999999</v>
      </c>
      <c r="P234" s="46">
        <f t="shared" si="64"/>
        <v>2780.847613536409</v>
      </c>
      <c r="Q234" s="45">
        <f t="shared" si="65"/>
        <v>600.00000000002183</v>
      </c>
      <c r="R234" s="45">
        <f t="shared" si="66"/>
        <v>3400.0000000000118</v>
      </c>
      <c r="S234" s="46">
        <f t="shared" si="67"/>
        <v>3380.8476135364308</v>
      </c>
    </row>
    <row r="235" spans="1:19" x14ac:dyDescent="0.25">
      <c r="D235">
        <v>200</v>
      </c>
      <c r="F235" s="66">
        <v>0.62222222222222223</v>
      </c>
      <c r="H235" s="66">
        <v>0.62638888888888888</v>
      </c>
      <c r="I235" s="44" t="str">
        <f t="shared" si="57"/>
        <v/>
      </c>
      <c r="J235" s="45">
        <f t="shared" si="58"/>
        <v>48.999999999999986</v>
      </c>
      <c r="K235" s="45">
        <f t="shared" si="59"/>
        <v>5.9999999999999787</v>
      </c>
      <c r="L235" s="45">
        <f t="shared" si="60"/>
        <v>12</v>
      </c>
      <c r="M235" s="54">
        <f t="shared" ca="1" si="61"/>
        <v>841</v>
      </c>
      <c r="N235" s="45" t="str">
        <f t="shared" si="62"/>
        <v/>
      </c>
      <c r="O235" s="45">
        <f t="shared" si="63"/>
        <v>5389.9999999999982</v>
      </c>
      <c r="P235" s="46">
        <f t="shared" si="64"/>
        <v>3830.4774052466628</v>
      </c>
      <c r="Q235" s="45">
        <f t="shared" si="65"/>
        <v>1199.9999999999957</v>
      </c>
      <c r="R235" s="45">
        <f t="shared" si="66"/>
        <v>6589.9999999999936</v>
      </c>
      <c r="S235" s="46">
        <f t="shared" si="67"/>
        <v>5030.4774052466582</v>
      </c>
    </row>
    <row r="236" spans="1:19" x14ac:dyDescent="0.25">
      <c r="D236">
        <v>20</v>
      </c>
      <c r="F236" s="66">
        <v>0.63611111111111118</v>
      </c>
      <c r="H236" s="66">
        <v>0.66041666666666665</v>
      </c>
      <c r="I236" s="44" t="str">
        <f t="shared" si="57"/>
        <v/>
      </c>
      <c r="J236" s="45">
        <f t="shared" si="58"/>
        <v>16.000000000000103</v>
      </c>
      <c r="K236" s="45">
        <f t="shared" si="59"/>
        <v>34.999999999999872</v>
      </c>
      <c r="L236" s="45">
        <f t="shared" si="60"/>
        <v>13</v>
      </c>
      <c r="M236" s="54">
        <f t="shared" ca="1" si="61"/>
        <v>841</v>
      </c>
      <c r="N236" s="45" t="str">
        <f t="shared" si="62"/>
        <v/>
      </c>
      <c r="O236" s="45">
        <f t="shared" si="63"/>
        <v>224.00000000000145</v>
      </c>
      <c r="P236" s="46">
        <f t="shared" si="64"/>
        <v>209.54049739521622</v>
      </c>
      <c r="Q236" s="45">
        <f t="shared" si="65"/>
        <v>699.9999999999975</v>
      </c>
      <c r="R236" s="45">
        <f t="shared" si="66"/>
        <v>923.99999999999898</v>
      </c>
      <c r="S236" s="46">
        <f t="shared" si="67"/>
        <v>909.54049739521372</v>
      </c>
    </row>
    <row r="237" spans="1:19" x14ac:dyDescent="0.25">
      <c r="D237">
        <v>8</v>
      </c>
      <c r="F237" s="66">
        <v>0.66805555555555562</v>
      </c>
      <c r="H237" s="66">
        <v>0.67152777777777783</v>
      </c>
      <c r="I237" s="44">
        <f t="shared" si="57"/>
        <v>0.67500000000000004</v>
      </c>
      <c r="J237" s="45" t="str">
        <f t="shared" si="58"/>
        <v/>
      </c>
      <c r="K237" s="45">
        <f t="shared" si="59"/>
        <v>4.9999999999999822</v>
      </c>
      <c r="L237" s="45">
        <f t="shared" si="60"/>
        <v>14</v>
      </c>
      <c r="M237" s="54">
        <f t="shared" ca="1" si="61"/>
        <v>841</v>
      </c>
      <c r="N237" s="45">
        <f t="shared" ca="1" si="62"/>
        <v>451.00000000000006</v>
      </c>
      <c r="O237" s="45">
        <f t="shared" si="63"/>
        <v>20</v>
      </c>
      <c r="P237" s="46">
        <f t="shared" si="64"/>
        <v>2.5165235678981084</v>
      </c>
      <c r="Q237" s="45">
        <f t="shared" si="65"/>
        <v>39.999999999999858</v>
      </c>
      <c r="R237" s="45">
        <f t="shared" si="66"/>
        <v>59.999999999999858</v>
      </c>
      <c r="S237" s="46">
        <f t="shared" si="67"/>
        <v>42.516523567897963</v>
      </c>
    </row>
    <row r="238" spans="1:19" x14ac:dyDescent="0.25">
      <c r="A238" s="77">
        <v>34738</v>
      </c>
      <c r="B238">
        <v>1333</v>
      </c>
      <c r="D238">
        <v>0.01</v>
      </c>
      <c r="F238" s="66">
        <v>0.62708333333333333</v>
      </c>
      <c r="H238" s="66">
        <v>0.63055555555555554</v>
      </c>
      <c r="I238" s="44">
        <f t="shared" si="57"/>
        <v>0.63402777777777775</v>
      </c>
      <c r="J238" s="45" t="str">
        <f t="shared" si="58"/>
        <v/>
      </c>
      <c r="K238" s="45">
        <f t="shared" si="59"/>
        <v>4.9999999999999822</v>
      </c>
      <c r="L238" s="45">
        <f t="shared" si="60"/>
        <v>1</v>
      </c>
      <c r="M238" s="54">
        <f t="shared" ca="1" si="61"/>
        <v>1333</v>
      </c>
      <c r="N238" s="45">
        <f t="shared" ca="1" si="62"/>
        <v>99.999999999999972</v>
      </c>
      <c r="O238" s="45">
        <f t="shared" si="63"/>
        <v>2.5000000000000001E-2</v>
      </c>
      <c r="P238" s="46">
        <f t="shared" si="64"/>
        <v>5.4281443780592247E-3</v>
      </c>
      <c r="Q238" s="45">
        <f t="shared" si="65"/>
        <v>4.9999999999999822E-2</v>
      </c>
      <c r="R238" s="45">
        <f t="shared" si="66"/>
        <v>7.4999999999999817E-2</v>
      </c>
      <c r="S238" s="46">
        <f t="shared" si="67"/>
        <v>5.5428144378059048E-2</v>
      </c>
    </row>
    <row r="239" spans="1:19" x14ac:dyDescent="0.25">
      <c r="A239" s="77">
        <v>34739</v>
      </c>
      <c r="B239">
        <v>835</v>
      </c>
      <c r="D239">
        <v>0.01</v>
      </c>
      <c r="F239" s="66">
        <v>0.40486111111111112</v>
      </c>
      <c r="H239" s="66">
        <v>0.4069444444444445</v>
      </c>
      <c r="I239" s="44" t="str">
        <f t="shared" si="57"/>
        <v/>
      </c>
      <c r="J239" s="45">
        <f t="shared" si="58"/>
        <v>4.9999999999999023</v>
      </c>
      <c r="K239" s="45">
        <f t="shared" si="59"/>
        <v>3.0000000000000693</v>
      </c>
      <c r="L239" s="45">
        <f t="shared" si="60"/>
        <v>1</v>
      </c>
      <c r="M239" s="54">
        <f t="shared" ca="1" si="61"/>
        <v>835</v>
      </c>
      <c r="N239" s="45" t="str">
        <f t="shared" si="62"/>
        <v/>
      </c>
      <c r="O239" s="45">
        <f t="shared" si="63"/>
        <v>5.4999999999998925E-2</v>
      </c>
      <c r="P239" s="46">
        <f t="shared" si="64"/>
        <v>5.4853163342036076E-2</v>
      </c>
      <c r="Q239" s="45">
        <f t="shared" si="65"/>
        <v>3.0000000000000693E-2</v>
      </c>
      <c r="R239" s="45">
        <f t="shared" si="66"/>
        <v>8.4999999999999618E-2</v>
      </c>
      <c r="S239" s="46">
        <f t="shared" si="67"/>
        <v>8.4853163342036769E-2</v>
      </c>
    </row>
    <row r="240" spans="1:19" x14ac:dyDescent="0.25">
      <c r="D240">
        <v>1.2E-2</v>
      </c>
      <c r="F240" s="66">
        <v>0.40833333333333338</v>
      </c>
      <c r="H240" s="66">
        <v>0.41041666666666665</v>
      </c>
      <c r="I240" s="44" t="str">
        <f t="shared" si="57"/>
        <v/>
      </c>
      <c r="J240" s="45">
        <f t="shared" si="58"/>
        <v>18.000000000000014</v>
      </c>
      <c r="K240" s="45">
        <f t="shared" si="59"/>
        <v>2.9999999999999094</v>
      </c>
      <c r="L240" s="45">
        <f t="shared" si="60"/>
        <v>2</v>
      </c>
      <c r="M240" s="54">
        <f t="shared" ca="1" si="61"/>
        <v>835</v>
      </c>
      <c r="N240" s="45" t="str">
        <f t="shared" si="62"/>
        <v/>
      </c>
      <c r="O240" s="45">
        <f t="shared" si="63"/>
        <v>0.19800000000000015</v>
      </c>
      <c r="P240" s="46">
        <f t="shared" si="64"/>
        <v>0.19747138803133379</v>
      </c>
      <c r="Q240" s="45">
        <f t="shared" si="65"/>
        <v>3.5999999999998915E-2</v>
      </c>
      <c r="R240" s="45">
        <f t="shared" si="66"/>
        <v>0.23399999999999907</v>
      </c>
      <c r="S240" s="46">
        <f t="shared" si="67"/>
        <v>0.23347138803133272</v>
      </c>
    </row>
    <row r="241" spans="1:19" x14ac:dyDescent="0.25">
      <c r="D241">
        <v>0.01</v>
      </c>
      <c r="F241" s="66">
        <v>0.42083333333333334</v>
      </c>
      <c r="H241" s="66">
        <v>0.42291666666666666</v>
      </c>
      <c r="I241" s="44" t="str">
        <f t="shared" si="57"/>
        <v/>
      </c>
      <c r="J241" s="45">
        <f t="shared" si="58"/>
        <v>23</v>
      </c>
      <c r="K241" s="45">
        <f t="shared" si="59"/>
        <v>2.9999999999999893</v>
      </c>
      <c r="L241" s="45">
        <f t="shared" si="60"/>
        <v>3</v>
      </c>
      <c r="M241" s="54">
        <f t="shared" ca="1" si="61"/>
        <v>835</v>
      </c>
      <c r="N241" s="45" t="str">
        <f t="shared" si="62"/>
        <v/>
      </c>
      <c r="O241" s="45">
        <f t="shared" si="63"/>
        <v>115.11499999999999</v>
      </c>
      <c r="P241" s="46">
        <f t="shared" si="64"/>
        <v>33.263095395988479</v>
      </c>
      <c r="Q241" s="45">
        <f t="shared" si="65"/>
        <v>2.9999999999999895E-2</v>
      </c>
      <c r="R241" s="45">
        <f t="shared" si="66"/>
        <v>115.145</v>
      </c>
      <c r="S241" s="46">
        <f t="shared" si="67"/>
        <v>33.29309539598848</v>
      </c>
    </row>
    <row r="242" spans="1:19" x14ac:dyDescent="0.25">
      <c r="D242">
        <v>10</v>
      </c>
      <c r="F242" s="66">
        <v>0.43124999999999997</v>
      </c>
      <c r="H242" s="66">
        <v>0.43888888888888888</v>
      </c>
      <c r="I242" s="44" t="str">
        <f t="shared" si="57"/>
        <v/>
      </c>
      <c r="J242" s="45">
        <f t="shared" si="58"/>
        <v>67</v>
      </c>
      <c r="K242" s="45">
        <f t="shared" si="59"/>
        <v>11.000000000000041</v>
      </c>
      <c r="L242" s="45">
        <f t="shared" si="60"/>
        <v>4</v>
      </c>
      <c r="M242" s="54">
        <f t="shared" ca="1" si="61"/>
        <v>835</v>
      </c>
      <c r="N242" s="45" t="str">
        <f t="shared" si="62"/>
        <v/>
      </c>
      <c r="O242" s="45">
        <f t="shared" si="63"/>
        <v>7035</v>
      </c>
      <c r="P242" s="46">
        <f t="shared" si="64"/>
        <v>4249.3785296069491</v>
      </c>
      <c r="Q242" s="45">
        <f t="shared" si="65"/>
        <v>110.00000000000041</v>
      </c>
      <c r="R242" s="45">
        <f t="shared" si="66"/>
        <v>7145</v>
      </c>
      <c r="S242" s="46">
        <f t="shared" si="67"/>
        <v>4359.3785296069491</v>
      </c>
    </row>
    <row r="243" spans="1:19" x14ac:dyDescent="0.25">
      <c r="D243">
        <v>200</v>
      </c>
      <c r="F243" s="66">
        <v>0.43958333333333338</v>
      </c>
      <c r="H243" s="66">
        <v>0.48541666666666666</v>
      </c>
      <c r="I243" s="44">
        <f t="shared" si="57"/>
        <v>0.48888888888888887</v>
      </c>
      <c r="J243" s="45" t="str">
        <f t="shared" si="58"/>
        <v/>
      </c>
      <c r="K243" s="45">
        <f t="shared" si="59"/>
        <v>65.999999999999929</v>
      </c>
      <c r="L243" s="45">
        <f t="shared" si="60"/>
        <v>5</v>
      </c>
      <c r="M243" s="54">
        <f t="shared" ca="1" si="61"/>
        <v>835</v>
      </c>
      <c r="N243" s="45">
        <f t="shared" ca="1" si="62"/>
        <v>188.99999999999997</v>
      </c>
      <c r="O243" s="45">
        <f t="shared" si="63"/>
        <v>500</v>
      </c>
      <c r="P243" s="46">
        <f t="shared" si="64"/>
        <v>52.318172546220183</v>
      </c>
      <c r="Q243" s="45">
        <f t="shared" si="65"/>
        <v>13199.999999999985</v>
      </c>
      <c r="R243" s="45">
        <f t="shared" si="66"/>
        <v>13699.999999999985</v>
      </c>
      <c r="S243" s="46">
        <f t="shared" si="67"/>
        <v>13252.318172546205</v>
      </c>
    </row>
    <row r="244" spans="1:19" x14ac:dyDescent="0.25">
      <c r="A244" s="77">
        <v>34743</v>
      </c>
      <c r="B244">
        <v>1306</v>
      </c>
      <c r="D244">
        <v>0.01</v>
      </c>
      <c r="F244" s="66">
        <v>0.5805555555555556</v>
      </c>
      <c r="H244" s="66">
        <v>0.5854166666666667</v>
      </c>
      <c r="I244" s="44" t="str">
        <f t="shared" si="57"/>
        <v/>
      </c>
      <c r="J244" s="45">
        <f t="shared" si="58"/>
        <v>85.999999999999858</v>
      </c>
      <c r="K244" s="45">
        <f t="shared" si="59"/>
        <v>6.9999999999999751</v>
      </c>
      <c r="L244" s="45">
        <f t="shared" si="60"/>
        <v>1</v>
      </c>
      <c r="M244" s="54">
        <f t="shared" ca="1" si="61"/>
        <v>1306</v>
      </c>
      <c r="N244" s="45" t="str">
        <f t="shared" si="62"/>
        <v/>
      </c>
      <c r="O244" s="45">
        <f t="shared" si="63"/>
        <v>4.7299999999999924</v>
      </c>
      <c r="P244" s="46">
        <f t="shared" si="64"/>
        <v>3.3615706747485992</v>
      </c>
      <c r="Q244" s="45">
        <f t="shared" si="65"/>
        <v>6.9999999999999757E-2</v>
      </c>
      <c r="R244" s="45">
        <f t="shared" si="66"/>
        <v>4.7999999999999918</v>
      </c>
      <c r="S244" s="46">
        <f t="shared" si="67"/>
        <v>3.431570674748599</v>
      </c>
    </row>
    <row r="245" spans="1:19" x14ac:dyDescent="0.25">
      <c r="D245">
        <v>0.1</v>
      </c>
      <c r="F245" s="66">
        <v>0.58888888888888891</v>
      </c>
      <c r="H245" s="66">
        <v>0.64513888888888882</v>
      </c>
      <c r="I245" s="44">
        <f t="shared" si="57"/>
        <v>0.64861111111111103</v>
      </c>
      <c r="J245" s="45" t="str">
        <f t="shared" si="58"/>
        <v/>
      </c>
      <c r="K245" s="45">
        <f t="shared" si="59"/>
        <v>80.999999999999872</v>
      </c>
      <c r="L245" s="45">
        <f t="shared" si="60"/>
        <v>2</v>
      </c>
      <c r="M245" s="54">
        <f t="shared" ca="1" si="61"/>
        <v>1306</v>
      </c>
      <c r="N245" s="45">
        <f t="shared" ca="1" si="62"/>
        <v>147.99999999999994</v>
      </c>
      <c r="O245" s="45">
        <f t="shared" si="63"/>
        <v>0.25</v>
      </c>
      <c r="P245" s="46">
        <f t="shared" si="64"/>
        <v>4.342905372259271E-2</v>
      </c>
      <c r="Q245" s="45">
        <f t="shared" si="65"/>
        <v>8.0999999999999872</v>
      </c>
      <c r="R245" s="45">
        <f t="shared" si="66"/>
        <v>8.3499999999999872</v>
      </c>
      <c r="S245" s="46">
        <f t="shared" si="67"/>
        <v>8.1434290537225795</v>
      </c>
    </row>
    <row r="246" spans="1:19" x14ac:dyDescent="0.25">
      <c r="A246" s="77">
        <v>34744</v>
      </c>
      <c r="B246">
        <v>835</v>
      </c>
      <c r="D246">
        <v>0.01</v>
      </c>
      <c r="F246" s="66">
        <v>0.4055555555555555</v>
      </c>
      <c r="H246" s="66">
        <v>0.40833333333333338</v>
      </c>
      <c r="I246" s="44" t="str">
        <f t="shared" si="57"/>
        <v/>
      </c>
      <c r="J246" s="45">
        <f t="shared" si="58"/>
        <v>5.9999999999999787</v>
      </c>
      <c r="K246" s="45">
        <f t="shared" si="59"/>
        <v>4.0000000000001457</v>
      </c>
      <c r="L246" s="45">
        <f t="shared" si="60"/>
        <v>1</v>
      </c>
      <c r="M246" s="54">
        <f t="shared" ca="1" si="61"/>
        <v>835</v>
      </c>
      <c r="N246" s="45" t="str">
        <f t="shared" si="62"/>
        <v/>
      </c>
      <c r="O246" s="45">
        <f t="shared" si="63"/>
        <v>6.5999999999999767E-2</v>
      </c>
      <c r="P246" s="46">
        <f t="shared" si="64"/>
        <v>6.5823796010444344E-2</v>
      </c>
      <c r="Q246" s="45">
        <f t="shared" si="65"/>
        <v>4.0000000000001458E-2</v>
      </c>
      <c r="R246" s="45">
        <f t="shared" si="66"/>
        <v>0.10600000000000123</v>
      </c>
      <c r="S246" s="46">
        <f t="shared" si="67"/>
        <v>0.10582379601044581</v>
      </c>
    </row>
    <row r="247" spans="1:19" x14ac:dyDescent="0.25">
      <c r="D247">
        <v>1.2E-2</v>
      </c>
      <c r="F247" s="66">
        <v>0.41041666666666665</v>
      </c>
      <c r="H247" s="66">
        <v>0.41250000000000003</v>
      </c>
      <c r="I247" s="44" t="str">
        <f t="shared" si="57"/>
        <v/>
      </c>
      <c r="J247" s="45">
        <f t="shared" si="58"/>
        <v>34.999999999999872</v>
      </c>
      <c r="K247" s="45">
        <f t="shared" si="59"/>
        <v>3.0000000000000693</v>
      </c>
      <c r="L247" s="45">
        <f t="shared" si="60"/>
        <v>2</v>
      </c>
      <c r="M247" s="54">
        <f t="shared" ca="1" si="61"/>
        <v>835</v>
      </c>
      <c r="N247" s="45" t="str">
        <f t="shared" si="62"/>
        <v/>
      </c>
      <c r="O247" s="45">
        <f t="shared" si="63"/>
        <v>1.084999999999996</v>
      </c>
      <c r="P247" s="46">
        <f t="shared" si="64"/>
        <v>0.93199059611713997</v>
      </c>
      <c r="Q247" s="45">
        <f t="shared" si="65"/>
        <v>3.600000000000083E-2</v>
      </c>
      <c r="R247" s="45">
        <f t="shared" si="66"/>
        <v>1.1209999999999969</v>
      </c>
      <c r="S247" s="46">
        <f t="shared" si="67"/>
        <v>0.96799059611714078</v>
      </c>
    </row>
    <row r="248" spans="1:19" x14ac:dyDescent="0.25">
      <c r="D248">
        <v>0.05</v>
      </c>
      <c r="F248" s="66">
        <v>0.42986111111111108</v>
      </c>
      <c r="H248" s="66">
        <v>0.4368055555555555</v>
      </c>
      <c r="I248" s="44">
        <f t="shared" si="57"/>
        <v>0.44027777777777771</v>
      </c>
      <c r="J248" s="45" t="str">
        <f t="shared" si="58"/>
        <v/>
      </c>
      <c r="K248" s="45">
        <f t="shared" si="59"/>
        <v>9.9999999999999645</v>
      </c>
      <c r="L248" s="45">
        <f t="shared" si="60"/>
        <v>3</v>
      </c>
      <c r="M248" s="54">
        <f t="shared" ca="1" si="61"/>
        <v>835</v>
      </c>
      <c r="N248" s="45">
        <f t="shared" ca="1" si="62"/>
        <v>118.9999999999999</v>
      </c>
      <c r="O248" s="45">
        <f t="shared" si="63"/>
        <v>0.125</v>
      </c>
      <c r="P248" s="46">
        <f>IF(J248&lt;&gt;"",(D249-D248)*J248/LN((D249+0.000001)/(D248+0.000001)),-5*(D248-0.000001)/(LN(1/D248)-13.8155))</f>
        <v>2.3105394341225508E-2</v>
      </c>
      <c r="Q248" s="45">
        <f t="shared" si="65"/>
        <v>0.49999999999999822</v>
      </c>
      <c r="R248" s="45">
        <f t="shared" si="66"/>
        <v>0.62499999999999822</v>
      </c>
      <c r="S248" s="46">
        <f t="shared" si="67"/>
        <v>0.52310539434122372</v>
      </c>
    </row>
    <row r="249" spans="1:19" x14ac:dyDescent="0.25">
      <c r="A249" s="77">
        <v>34744</v>
      </c>
      <c r="B249">
        <v>1034</v>
      </c>
      <c r="D249">
        <v>0.05</v>
      </c>
      <c r="F249" s="66">
        <v>0.44861111111111113</v>
      </c>
      <c r="H249" s="66">
        <v>0.45</v>
      </c>
      <c r="I249" s="44" t="str">
        <f t="shared" si="57"/>
        <v/>
      </c>
      <c r="J249" s="45">
        <f t="shared" si="58"/>
        <v>9.9999999999999645</v>
      </c>
      <c r="K249" s="45">
        <f t="shared" si="59"/>
        <v>1.9999999999999929</v>
      </c>
      <c r="L249" s="45">
        <f t="shared" si="60"/>
        <v>1</v>
      </c>
      <c r="M249" s="54">
        <f t="shared" ca="1" si="61"/>
        <v>1034</v>
      </c>
      <c r="N249" s="45" t="str">
        <f t="shared" si="62"/>
        <v/>
      </c>
      <c r="O249" s="45">
        <f t="shared" si="63"/>
        <v>250.24999999999909</v>
      </c>
      <c r="P249" s="46">
        <f t="shared" si="64"/>
        <v>72.310240385027257</v>
      </c>
      <c r="Q249" s="45">
        <f t="shared" si="65"/>
        <v>9.9999999999999645E-2</v>
      </c>
      <c r="R249" s="45">
        <f t="shared" si="66"/>
        <v>250.34999999999908</v>
      </c>
      <c r="S249" s="46">
        <f t="shared" si="67"/>
        <v>72.410240385027251</v>
      </c>
    </row>
    <row r="250" spans="1:19" x14ac:dyDescent="0.25">
      <c r="D250">
        <v>50</v>
      </c>
      <c r="F250" s="66">
        <v>0.4548611111111111</v>
      </c>
      <c r="H250" s="66">
        <v>0.45694444444444443</v>
      </c>
      <c r="I250" s="44" t="str">
        <f t="shared" si="57"/>
        <v/>
      </c>
      <c r="J250" s="45">
        <f t="shared" si="58"/>
        <v>145.00000000000006</v>
      </c>
      <c r="K250" s="45">
        <f t="shared" si="59"/>
        <v>2.9999999999999893</v>
      </c>
      <c r="L250" s="45">
        <f t="shared" si="60"/>
        <v>2</v>
      </c>
      <c r="M250" s="54">
        <f t="shared" ca="1" si="61"/>
        <v>1034</v>
      </c>
      <c r="N250" s="45" t="str">
        <f t="shared" si="62"/>
        <v/>
      </c>
      <c r="O250" s="45">
        <f t="shared" si="63"/>
        <v>18125.000000000007</v>
      </c>
      <c r="P250" s="46">
        <f t="shared" si="64"/>
        <v>15689.308739429138</v>
      </c>
      <c r="Q250" s="45">
        <f t="shared" si="65"/>
        <v>149.99999999999946</v>
      </c>
      <c r="R250" s="45">
        <f t="shared" si="66"/>
        <v>18275.000000000007</v>
      </c>
      <c r="S250" s="46">
        <f t="shared" si="67"/>
        <v>15839.308739429138</v>
      </c>
    </row>
    <row r="251" spans="1:19" x14ac:dyDescent="0.25">
      <c r="D251">
        <v>200</v>
      </c>
      <c r="F251" s="66">
        <v>0.4597222222222222</v>
      </c>
      <c r="H251" s="66">
        <v>0.55763888888888891</v>
      </c>
      <c r="I251" s="44" t="str">
        <f t="shared" si="57"/>
        <v/>
      </c>
      <c r="J251" s="45">
        <f t="shared" si="58"/>
        <v>15.999999999999943</v>
      </c>
      <c r="K251" s="45">
        <f t="shared" si="59"/>
        <v>141.00000000000006</v>
      </c>
      <c r="L251" s="45">
        <f t="shared" si="60"/>
        <v>3</v>
      </c>
      <c r="M251" s="54">
        <f t="shared" ca="1" si="61"/>
        <v>1034</v>
      </c>
      <c r="N251" s="45" t="str">
        <f t="shared" si="62"/>
        <v/>
      </c>
      <c r="O251" s="45">
        <f t="shared" si="63"/>
        <v>1615.9999999999943</v>
      </c>
      <c r="P251" s="46">
        <f t="shared" si="64"/>
        <v>687.92253327806748</v>
      </c>
      <c r="Q251" s="45">
        <f t="shared" si="65"/>
        <v>28200.000000000011</v>
      </c>
      <c r="R251" s="45">
        <f t="shared" si="66"/>
        <v>29816.000000000004</v>
      </c>
      <c r="S251" s="46">
        <f t="shared" si="67"/>
        <v>28887.922533278077</v>
      </c>
    </row>
    <row r="252" spans="1:19" x14ac:dyDescent="0.25">
      <c r="D252">
        <v>2</v>
      </c>
      <c r="F252" s="66">
        <v>0.56527777777777777</v>
      </c>
      <c r="H252" s="66">
        <v>0.56874999999999998</v>
      </c>
      <c r="I252" s="44" t="str">
        <f t="shared" si="57"/>
        <v/>
      </c>
      <c r="J252" s="45">
        <f t="shared" si="58"/>
        <v>17.000000000000099</v>
      </c>
      <c r="K252" s="45">
        <f t="shared" si="59"/>
        <v>4.9999999999999822</v>
      </c>
      <c r="L252" s="45">
        <f t="shared" si="60"/>
        <v>4</v>
      </c>
      <c r="M252" s="54">
        <f t="shared" ca="1" si="61"/>
        <v>1034</v>
      </c>
      <c r="N252" s="45" t="str">
        <f t="shared" si="62"/>
        <v/>
      </c>
      <c r="O252" s="45">
        <f t="shared" si="63"/>
        <v>102.0000000000006</v>
      </c>
      <c r="P252" s="46">
        <f t="shared" si="64"/>
        <v>84.501572101612922</v>
      </c>
      <c r="Q252" s="45">
        <f t="shared" si="65"/>
        <v>9.9999999999999645</v>
      </c>
      <c r="R252" s="45">
        <f t="shared" si="66"/>
        <v>112.00000000000057</v>
      </c>
      <c r="S252" s="46">
        <f t="shared" si="67"/>
        <v>94.501572101612879</v>
      </c>
    </row>
    <row r="253" spans="1:19" x14ac:dyDescent="0.25">
      <c r="D253">
        <v>10</v>
      </c>
      <c r="F253" s="66">
        <v>0.5756944444444444</v>
      </c>
      <c r="H253" s="66">
        <v>0.5805555555555556</v>
      </c>
      <c r="I253" s="44" t="str">
        <f t="shared" si="57"/>
        <v/>
      </c>
      <c r="J253" s="45">
        <f t="shared" si="58"/>
        <v>9.9999999999999645</v>
      </c>
      <c r="K253" s="45">
        <f t="shared" si="59"/>
        <v>7.000000000000135</v>
      </c>
      <c r="L253" s="45">
        <f t="shared" si="60"/>
        <v>5</v>
      </c>
      <c r="M253" s="54">
        <f t="shared" ca="1" si="61"/>
        <v>1034</v>
      </c>
      <c r="N253" s="45" t="str">
        <f t="shared" si="62"/>
        <v/>
      </c>
      <c r="O253" s="45">
        <f t="shared" si="63"/>
        <v>74.99999999999973</v>
      </c>
      <c r="P253" s="46">
        <f t="shared" si="64"/>
        <v>72.134762451292772</v>
      </c>
      <c r="Q253" s="45">
        <f t="shared" si="65"/>
        <v>70.00000000000135</v>
      </c>
      <c r="R253" s="45">
        <f t="shared" si="66"/>
        <v>145.00000000000108</v>
      </c>
      <c r="S253" s="46">
        <f t="shared" si="67"/>
        <v>142.13476245129414</v>
      </c>
    </row>
    <row r="254" spans="1:19" x14ac:dyDescent="0.25">
      <c r="D254">
        <v>5</v>
      </c>
      <c r="F254" s="66">
        <v>0.58472222222222225</v>
      </c>
      <c r="H254" s="66">
        <v>0.58750000000000002</v>
      </c>
      <c r="I254" s="44" t="str">
        <f t="shared" si="57"/>
        <v/>
      </c>
      <c r="J254" s="45">
        <f t="shared" si="58"/>
        <v>16.99999999999994</v>
      </c>
      <c r="K254" s="45">
        <f t="shared" si="59"/>
        <v>3.9999999999999858</v>
      </c>
      <c r="L254" s="45">
        <f t="shared" si="60"/>
        <v>6</v>
      </c>
      <c r="M254" s="54">
        <f t="shared" ca="1" si="61"/>
        <v>1034</v>
      </c>
      <c r="N254" s="45" t="str">
        <f t="shared" si="62"/>
        <v/>
      </c>
      <c r="O254" s="45">
        <f t="shared" si="63"/>
        <v>55.249999999999801</v>
      </c>
      <c r="P254" s="46">
        <f t="shared" si="64"/>
        <v>49.419740087773192</v>
      </c>
      <c r="Q254" s="45">
        <f t="shared" si="65"/>
        <v>19.999999999999929</v>
      </c>
      <c r="R254" s="45">
        <f t="shared" si="66"/>
        <v>75.24999999999973</v>
      </c>
      <c r="S254" s="46">
        <f t="shared" si="67"/>
        <v>69.419740087773121</v>
      </c>
    </row>
    <row r="255" spans="1:19" x14ac:dyDescent="0.25">
      <c r="D255">
        <v>1.5</v>
      </c>
      <c r="F255" s="66">
        <v>0.59513888888888888</v>
      </c>
      <c r="H255" s="66">
        <v>0.59930555555555554</v>
      </c>
      <c r="I255" s="44" t="str">
        <f t="shared" si="57"/>
        <v/>
      </c>
      <c r="J255" s="45">
        <f t="shared" si="58"/>
        <v>14.999999999999947</v>
      </c>
      <c r="K255" s="45">
        <f t="shared" si="59"/>
        <v>5.9999999999999787</v>
      </c>
      <c r="L255" s="45">
        <f t="shared" si="60"/>
        <v>7</v>
      </c>
      <c r="M255" s="54">
        <f t="shared" ca="1" si="61"/>
        <v>1034</v>
      </c>
      <c r="N255" s="45" t="str">
        <f t="shared" si="62"/>
        <v/>
      </c>
      <c r="O255" s="45">
        <f t="shared" si="63"/>
        <v>86.249999999999687</v>
      </c>
      <c r="P255" s="46">
        <f t="shared" si="64"/>
        <v>67.207155635814672</v>
      </c>
      <c r="Q255" s="45">
        <f t="shared" si="65"/>
        <v>8.999999999999968</v>
      </c>
      <c r="R255" s="45">
        <f t="shared" si="66"/>
        <v>95.249999999999659</v>
      </c>
      <c r="S255" s="46">
        <f t="shared" si="67"/>
        <v>76.207155635814644</v>
      </c>
    </row>
    <row r="256" spans="1:19" x14ac:dyDescent="0.25">
      <c r="D256">
        <v>10</v>
      </c>
      <c r="F256" s="66">
        <v>0.60833333333333328</v>
      </c>
      <c r="H256" s="66">
        <v>0.60972222222222217</v>
      </c>
      <c r="I256" s="44" t="str">
        <f t="shared" si="57"/>
        <v/>
      </c>
      <c r="J256" s="45">
        <f t="shared" si="58"/>
        <v>10.000000000000124</v>
      </c>
      <c r="K256" s="45">
        <f t="shared" si="59"/>
        <v>1.9999999999999929</v>
      </c>
      <c r="L256" s="45">
        <f t="shared" si="60"/>
        <v>8</v>
      </c>
      <c r="M256" s="54">
        <f t="shared" ca="1" si="61"/>
        <v>1034</v>
      </c>
      <c r="N256" s="45" t="str">
        <f t="shared" si="62"/>
        <v/>
      </c>
      <c r="O256" s="45">
        <f t="shared" si="63"/>
        <v>115.00000000000144</v>
      </c>
      <c r="P256" s="46">
        <f t="shared" si="64"/>
        <v>114.3448506587477</v>
      </c>
      <c r="Q256" s="45">
        <f t="shared" si="65"/>
        <v>19.999999999999929</v>
      </c>
      <c r="R256" s="45">
        <f t="shared" si="66"/>
        <v>135.00000000000136</v>
      </c>
      <c r="S256" s="46">
        <f t="shared" si="67"/>
        <v>134.34485065874765</v>
      </c>
    </row>
    <row r="257" spans="1:19" x14ac:dyDescent="0.25">
      <c r="D257">
        <v>13</v>
      </c>
      <c r="F257" s="66">
        <v>0.61388888888888882</v>
      </c>
      <c r="H257" s="66">
        <v>0.6166666666666667</v>
      </c>
      <c r="I257" s="44" t="str">
        <f t="shared" si="57"/>
        <v/>
      </c>
      <c r="J257" s="45">
        <f t="shared" si="58"/>
        <v>9.9999999999999645</v>
      </c>
      <c r="K257" s="45">
        <f t="shared" si="59"/>
        <v>4.0000000000001457</v>
      </c>
      <c r="L257" s="45">
        <f t="shared" si="60"/>
        <v>9</v>
      </c>
      <c r="M257" s="54">
        <f t="shared" ca="1" si="61"/>
        <v>1034</v>
      </c>
      <c r="N257" s="45" t="str">
        <f t="shared" si="62"/>
        <v/>
      </c>
      <c r="O257" s="45">
        <f t="shared" si="63"/>
        <v>99.999999999999645</v>
      </c>
      <c r="P257" s="46">
        <f t="shared" si="64"/>
        <v>96.924404102116554</v>
      </c>
      <c r="Q257" s="45">
        <f t="shared" si="65"/>
        <v>52.00000000000189</v>
      </c>
      <c r="R257" s="45">
        <f t="shared" si="66"/>
        <v>152.00000000000153</v>
      </c>
      <c r="S257" s="46">
        <f t="shared" si="67"/>
        <v>148.92440410211844</v>
      </c>
    </row>
    <row r="258" spans="1:19" x14ac:dyDescent="0.25">
      <c r="D258">
        <v>7</v>
      </c>
      <c r="F258" s="66">
        <v>0.62083333333333335</v>
      </c>
      <c r="H258" s="66">
        <v>0.62361111111111112</v>
      </c>
      <c r="I258" s="44" t="str">
        <f t="shared" si="57"/>
        <v/>
      </c>
      <c r="J258" s="45">
        <f t="shared" si="58"/>
        <v>20.999999999999925</v>
      </c>
      <c r="K258" s="45">
        <f t="shared" si="59"/>
        <v>3.9999999999999858</v>
      </c>
      <c r="L258" s="45">
        <f t="shared" si="60"/>
        <v>10</v>
      </c>
      <c r="M258" s="54">
        <f t="shared" ca="1" si="61"/>
        <v>1034</v>
      </c>
      <c r="N258" s="45" t="str">
        <f t="shared" si="62"/>
        <v/>
      </c>
      <c r="O258" s="45">
        <f t="shared" si="63"/>
        <v>178.49999999999937</v>
      </c>
      <c r="P258" s="46">
        <f t="shared" si="64"/>
        <v>176.63143610317454</v>
      </c>
      <c r="Q258" s="45">
        <f t="shared" si="65"/>
        <v>27.999999999999901</v>
      </c>
      <c r="R258" s="45">
        <f t="shared" si="66"/>
        <v>206.49999999999926</v>
      </c>
      <c r="S258" s="46">
        <f t="shared" si="67"/>
        <v>204.63143610317445</v>
      </c>
    </row>
    <row r="259" spans="1:19" x14ac:dyDescent="0.25">
      <c r="D259">
        <v>10</v>
      </c>
      <c r="F259" s="66">
        <v>0.63263888888888886</v>
      </c>
      <c r="H259" s="66">
        <v>0.6381944444444444</v>
      </c>
      <c r="I259" s="44" t="str">
        <f t="shared" si="57"/>
        <v/>
      </c>
      <c r="J259" s="45">
        <f t="shared" si="58"/>
        <v>11.000000000000121</v>
      </c>
      <c r="K259" s="45">
        <f t="shared" si="59"/>
        <v>7.9999999999999716</v>
      </c>
      <c r="L259" s="45">
        <f t="shared" si="60"/>
        <v>11</v>
      </c>
      <c r="M259" s="54">
        <f t="shared" ca="1" si="61"/>
        <v>1034</v>
      </c>
      <c r="N259" s="45" t="str">
        <f t="shared" si="62"/>
        <v/>
      </c>
      <c r="O259" s="45">
        <f t="shared" si="63"/>
        <v>77.000000000000853</v>
      </c>
      <c r="P259" s="46">
        <f t="shared" si="64"/>
        <v>72.029551875349725</v>
      </c>
      <c r="Q259" s="45">
        <f t="shared" si="65"/>
        <v>79.999999999999716</v>
      </c>
      <c r="R259" s="45">
        <f t="shared" si="66"/>
        <v>157.00000000000057</v>
      </c>
      <c r="S259" s="46">
        <f t="shared" si="67"/>
        <v>152.02955187534945</v>
      </c>
    </row>
    <row r="260" spans="1:19" x14ac:dyDescent="0.25">
      <c r="D260">
        <v>4</v>
      </c>
      <c r="F260" s="66">
        <v>0.64236111111111105</v>
      </c>
      <c r="H260" s="66">
        <v>0.64583333333333337</v>
      </c>
      <c r="I260" s="44" t="str">
        <f t="shared" si="57"/>
        <v/>
      </c>
      <c r="J260" s="45">
        <f t="shared" si="58"/>
        <v>5.9999999999999787</v>
      </c>
      <c r="K260" s="45">
        <f t="shared" si="59"/>
        <v>5.0000000000001421</v>
      </c>
      <c r="L260" s="45">
        <f t="shared" si="60"/>
        <v>12</v>
      </c>
      <c r="M260" s="54">
        <f t="shared" ca="1" si="61"/>
        <v>1034</v>
      </c>
      <c r="N260" s="45" t="str">
        <f t="shared" si="62"/>
        <v/>
      </c>
      <c r="O260" s="45">
        <f t="shared" si="63"/>
        <v>29.999999999999893</v>
      </c>
      <c r="P260" s="46">
        <f t="shared" si="64"/>
        <v>29.595647631169829</v>
      </c>
      <c r="Q260" s="45">
        <f t="shared" si="65"/>
        <v>20.000000000000568</v>
      </c>
      <c r="R260" s="45">
        <f t="shared" si="66"/>
        <v>50.000000000000462</v>
      </c>
      <c r="S260" s="46">
        <f t="shared" si="67"/>
        <v>49.595647631170394</v>
      </c>
    </row>
    <row r="261" spans="1:19" x14ac:dyDescent="0.25">
      <c r="D261">
        <v>6</v>
      </c>
      <c r="F261" s="66">
        <v>0.64722222222222225</v>
      </c>
      <c r="H261" s="66">
        <v>0.65</v>
      </c>
      <c r="I261" s="44">
        <f t="shared" si="57"/>
        <v>0.65347222222222223</v>
      </c>
      <c r="J261" s="45" t="str">
        <f t="shared" si="58"/>
        <v/>
      </c>
      <c r="K261" s="45">
        <f t="shared" si="59"/>
        <v>3.9999999999999858</v>
      </c>
      <c r="L261" s="45">
        <f t="shared" si="60"/>
        <v>13</v>
      </c>
      <c r="M261" s="54">
        <f t="shared" ca="1" si="61"/>
        <v>1034</v>
      </c>
      <c r="N261" s="45">
        <f t="shared" ca="1" si="62"/>
        <v>307</v>
      </c>
      <c r="O261" s="45">
        <f t="shared" si="63"/>
        <v>15</v>
      </c>
      <c r="P261" s="46">
        <f t="shared" si="64"/>
        <v>1.9221821139803104</v>
      </c>
      <c r="Q261" s="45">
        <f t="shared" si="65"/>
        <v>23.999999999999915</v>
      </c>
      <c r="R261" s="45">
        <f t="shared" si="66"/>
        <v>38.999999999999915</v>
      </c>
      <c r="S261" s="46">
        <f t="shared" si="67"/>
        <v>25.922182113980224</v>
      </c>
    </row>
    <row r="262" spans="1:19" x14ac:dyDescent="0.25">
      <c r="A262" s="77">
        <v>34745</v>
      </c>
      <c r="B262">
        <v>913</v>
      </c>
      <c r="D262">
        <v>0.01</v>
      </c>
      <c r="F262" s="66">
        <v>0.42083333333333334</v>
      </c>
      <c r="H262" s="66">
        <v>0.42430555555555555</v>
      </c>
      <c r="I262" s="44" t="str">
        <f t="shared" si="57"/>
        <v/>
      </c>
      <c r="J262" s="45">
        <f t="shared" si="58"/>
        <v>13.000000000000034</v>
      </c>
      <c r="K262" s="45">
        <f t="shared" si="59"/>
        <v>4.9999999999999822</v>
      </c>
      <c r="L262" s="45">
        <f t="shared" si="60"/>
        <v>1</v>
      </c>
      <c r="M262" s="54">
        <f t="shared" ca="1" si="61"/>
        <v>913</v>
      </c>
      <c r="N262" s="45" t="str">
        <f t="shared" si="62"/>
        <v/>
      </c>
      <c r="O262" s="45">
        <f t="shared" si="63"/>
        <v>65.065000000000168</v>
      </c>
      <c r="P262" s="46">
        <f t="shared" si="64"/>
        <v>18.800880006428322</v>
      </c>
      <c r="Q262" s="45">
        <f t="shared" si="65"/>
        <v>4.9999999999999822E-2</v>
      </c>
      <c r="R262" s="45">
        <f t="shared" si="66"/>
        <v>65.115000000000165</v>
      </c>
      <c r="S262" s="46">
        <f t="shared" si="67"/>
        <v>18.850880006428323</v>
      </c>
    </row>
    <row r="263" spans="1:19" x14ac:dyDescent="0.25">
      <c r="D263">
        <v>10</v>
      </c>
      <c r="F263" s="66">
        <v>0.43124999999999997</v>
      </c>
      <c r="H263" s="66">
        <v>0.43333333333333335</v>
      </c>
      <c r="I263" s="44" t="str">
        <f t="shared" si="57"/>
        <v/>
      </c>
      <c r="J263" s="45">
        <f t="shared" si="58"/>
        <v>17.000000000000021</v>
      </c>
      <c r="K263" s="45">
        <f t="shared" si="59"/>
        <v>3.0000000000000693</v>
      </c>
      <c r="L263" s="45">
        <f t="shared" si="60"/>
        <v>2</v>
      </c>
      <c r="M263" s="54">
        <f t="shared" ca="1" si="61"/>
        <v>913</v>
      </c>
      <c r="N263" s="45" t="str">
        <f t="shared" si="62"/>
        <v/>
      </c>
      <c r="O263" s="45">
        <f t="shared" si="63"/>
        <v>1785.0000000000023</v>
      </c>
      <c r="P263" s="46">
        <f t="shared" si="64"/>
        <v>1078.2005224375853</v>
      </c>
      <c r="Q263" s="45">
        <f t="shared" si="65"/>
        <v>30.000000000000693</v>
      </c>
      <c r="R263" s="45">
        <f t="shared" si="66"/>
        <v>1815.000000000003</v>
      </c>
      <c r="S263" s="46">
        <f t="shared" si="67"/>
        <v>1108.200522437586</v>
      </c>
    </row>
    <row r="264" spans="1:19" x14ac:dyDescent="0.25">
      <c r="D264">
        <v>200</v>
      </c>
      <c r="F264" s="66">
        <v>0.43888888888888888</v>
      </c>
      <c r="H264" s="66">
        <v>0.44513888888888892</v>
      </c>
      <c r="I264" s="44">
        <f t="shared" si="57"/>
        <v>0.44861111111111113</v>
      </c>
      <c r="J264" s="45" t="str">
        <f t="shared" si="58"/>
        <v/>
      </c>
      <c r="K264" s="45">
        <f t="shared" si="59"/>
        <v>9.000000000000048</v>
      </c>
      <c r="L264" s="45">
        <f t="shared" si="60"/>
        <v>3</v>
      </c>
      <c r="M264" s="54">
        <f t="shared" ca="1" si="61"/>
        <v>913</v>
      </c>
      <c r="N264" s="45">
        <f t="shared" ca="1" si="62"/>
        <v>92.999999999999986</v>
      </c>
      <c r="O264" s="45">
        <f t="shared" si="63"/>
        <v>500</v>
      </c>
      <c r="P264" s="46">
        <f t="shared" si="64"/>
        <v>52.318172546220183</v>
      </c>
      <c r="Q264" s="45">
        <f t="shared" si="65"/>
        <v>1800.0000000000095</v>
      </c>
      <c r="R264" s="45">
        <f t="shared" si="66"/>
        <v>2300.0000000000095</v>
      </c>
      <c r="S264" s="46">
        <f t="shared" si="67"/>
        <v>1852.3181725462298</v>
      </c>
    </row>
    <row r="265" spans="1:19" x14ac:dyDescent="0.25">
      <c r="A265" s="77">
        <v>34745</v>
      </c>
      <c r="B265">
        <v>1312</v>
      </c>
      <c r="D265">
        <v>0.01</v>
      </c>
      <c r="F265" s="66">
        <v>0.58958333333333335</v>
      </c>
      <c r="H265" s="66">
        <v>0.59305555555555556</v>
      </c>
      <c r="I265" s="44" t="str">
        <f t="shared" si="57"/>
        <v/>
      </c>
      <c r="J265" s="45">
        <f t="shared" si="58"/>
        <v>70.999999999999915</v>
      </c>
      <c r="K265" s="45">
        <f t="shared" si="59"/>
        <v>4.9999999999999822</v>
      </c>
      <c r="L265" s="45">
        <f t="shared" si="60"/>
        <v>1</v>
      </c>
      <c r="M265" s="54">
        <f t="shared" ca="1" si="61"/>
        <v>1312</v>
      </c>
      <c r="N265" s="45" t="str">
        <f t="shared" si="62"/>
        <v/>
      </c>
      <c r="O265" s="45">
        <f t="shared" si="63"/>
        <v>3.9049999999999954</v>
      </c>
      <c r="P265" s="46">
        <f t="shared" si="64"/>
        <v>2.775250208222682</v>
      </c>
      <c r="Q265" s="45">
        <f t="shared" si="65"/>
        <v>4.9999999999999822E-2</v>
      </c>
      <c r="R265" s="45">
        <f t="shared" si="66"/>
        <v>3.9549999999999952</v>
      </c>
      <c r="S265" s="46">
        <f t="shared" si="67"/>
        <v>2.8252502082226818</v>
      </c>
    </row>
    <row r="266" spans="1:19" x14ac:dyDescent="0.25">
      <c r="D266">
        <v>0.1</v>
      </c>
      <c r="F266" s="66">
        <v>0.59722222222222221</v>
      </c>
      <c r="H266" s="66">
        <v>0.64236111111111105</v>
      </c>
      <c r="I266" s="44">
        <f t="shared" si="57"/>
        <v>0.64583333333333326</v>
      </c>
      <c r="J266" s="45" t="str">
        <f t="shared" si="58"/>
        <v/>
      </c>
      <c r="K266" s="45">
        <f t="shared" si="59"/>
        <v>64.999999999999929</v>
      </c>
      <c r="L266" s="45">
        <f t="shared" si="60"/>
        <v>2</v>
      </c>
      <c r="M266" s="54">
        <f t="shared" ca="1" si="61"/>
        <v>1312</v>
      </c>
      <c r="N266" s="45">
        <f t="shared" ca="1" si="62"/>
        <v>138</v>
      </c>
      <c r="O266" s="45">
        <f t="shared" si="63"/>
        <v>0.25</v>
      </c>
      <c r="P266" s="46">
        <f t="shared" si="64"/>
        <v>4.342905372259271E-2</v>
      </c>
      <c r="Q266" s="45">
        <f t="shared" si="65"/>
        <v>6.4999999999999929</v>
      </c>
      <c r="R266" s="45">
        <f t="shared" si="66"/>
        <v>6.7499999999999929</v>
      </c>
      <c r="S266" s="46">
        <f t="shared" si="67"/>
        <v>6.5434290537225852</v>
      </c>
    </row>
    <row r="267" spans="1:19" x14ac:dyDescent="0.25">
      <c r="A267" s="77">
        <v>34746</v>
      </c>
      <c r="B267">
        <v>826</v>
      </c>
      <c r="D267">
        <v>0.01</v>
      </c>
      <c r="F267" s="66">
        <v>0.38263888888888892</v>
      </c>
      <c r="H267" s="66">
        <v>0.38541666666666669</v>
      </c>
      <c r="I267" s="44" t="str">
        <f t="shared" si="57"/>
        <v/>
      </c>
      <c r="J267" s="45">
        <f t="shared" si="58"/>
        <v>6.9999999999999751</v>
      </c>
      <c r="K267" s="45">
        <f t="shared" si="59"/>
        <v>3.9999999999999858</v>
      </c>
      <c r="L267" s="45">
        <f t="shared" si="60"/>
        <v>1</v>
      </c>
      <c r="M267" s="54">
        <f t="shared" ca="1" si="61"/>
        <v>826</v>
      </c>
      <c r="N267" s="45" t="str">
        <f t="shared" si="62"/>
        <v/>
      </c>
      <c r="O267" s="45">
        <f t="shared" si="63"/>
        <v>0.59499999999999797</v>
      </c>
      <c r="P267" s="46">
        <f t="shared" si="64"/>
        <v>0.37872025328351361</v>
      </c>
      <c r="Q267" s="45">
        <f t="shared" si="65"/>
        <v>3.9999999999999862E-2</v>
      </c>
      <c r="R267" s="45">
        <f t="shared" si="66"/>
        <v>0.63499999999999779</v>
      </c>
      <c r="S267" s="46">
        <f t="shared" si="67"/>
        <v>0.41872025328351348</v>
      </c>
    </row>
    <row r="268" spans="1:19" x14ac:dyDescent="0.25">
      <c r="D268">
        <v>0.16</v>
      </c>
      <c r="F268" s="66">
        <v>0.38819444444444445</v>
      </c>
      <c r="H268" s="66">
        <v>0.39027777777777778</v>
      </c>
      <c r="I268" s="44" t="str">
        <f t="shared" si="57"/>
        <v/>
      </c>
      <c r="J268" s="45">
        <f t="shared" si="58"/>
        <v>13.99999999999995</v>
      </c>
      <c r="K268" s="45">
        <f t="shared" si="59"/>
        <v>2.9999999999999893</v>
      </c>
      <c r="L268" s="45">
        <f t="shared" si="60"/>
        <v>2</v>
      </c>
      <c r="M268" s="54">
        <f t="shared" ca="1" si="61"/>
        <v>826</v>
      </c>
      <c r="N268" s="45" t="str">
        <f t="shared" si="62"/>
        <v/>
      </c>
      <c r="O268" s="45">
        <f t="shared" si="63"/>
        <v>1.154999999999996</v>
      </c>
      <c r="P268" s="46">
        <f t="shared" si="64"/>
        <v>0.62616464951595208</v>
      </c>
      <c r="Q268" s="45">
        <f t="shared" si="65"/>
        <v>0.47999999999999832</v>
      </c>
      <c r="R268" s="45">
        <f t="shared" si="66"/>
        <v>1.6349999999999945</v>
      </c>
      <c r="S268" s="46">
        <f t="shared" si="67"/>
        <v>1.1061646495159505</v>
      </c>
    </row>
    <row r="269" spans="1:19" x14ac:dyDescent="0.25">
      <c r="D269">
        <v>5.0000000000000001E-3</v>
      </c>
      <c r="F269" s="66">
        <v>0.39513888888888887</v>
      </c>
      <c r="H269" s="66">
        <v>0.39999999999999997</v>
      </c>
      <c r="I269" s="44" t="str">
        <f t="shared" si="57"/>
        <v/>
      </c>
      <c r="J269" s="45">
        <f t="shared" si="58"/>
        <v>18.000000000000096</v>
      </c>
      <c r="K269" s="45">
        <f t="shared" si="59"/>
        <v>6.9999999999999751</v>
      </c>
      <c r="L269" s="45">
        <f t="shared" si="60"/>
        <v>3</v>
      </c>
      <c r="M269" s="54">
        <f t="shared" ca="1" si="61"/>
        <v>826</v>
      </c>
      <c r="N269" s="45" t="str">
        <f t="shared" si="62"/>
        <v/>
      </c>
      <c r="O269" s="45">
        <f t="shared" si="63"/>
        <v>0.15300000000000083</v>
      </c>
      <c r="P269" s="46">
        <f t="shared" si="64"/>
        <v>0.14394207981068943</v>
      </c>
      <c r="Q269" s="45">
        <f t="shared" si="65"/>
        <v>3.4999999999999878E-2</v>
      </c>
      <c r="R269" s="45">
        <f t="shared" si="66"/>
        <v>0.18800000000000072</v>
      </c>
      <c r="S269" s="46">
        <f t="shared" si="67"/>
        <v>0.17894207981068933</v>
      </c>
    </row>
    <row r="270" spans="1:19" x14ac:dyDescent="0.25">
      <c r="D270">
        <v>1.2E-2</v>
      </c>
      <c r="F270" s="66">
        <v>0.40833333333333338</v>
      </c>
      <c r="H270" s="66">
        <v>0.41250000000000003</v>
      </c>
      <c r="I270" s="44" t="str">
        <f t="shared" si="57"/>
        <v/>
      </c>
      <c r="J270" s="45">
        <f t="shared" si="58"/>
        <v>10.999999999999961</v>
      </c>
      <c r="K270" s="45">
        <f t="shared" si="59"/>
        <v>5.9999999999999787</v>
      </c>
      <c r="L270" s="45">
        <f t="shared" si="60"/>
        <v>4</v>
      </c>
      <c r="M270" s="54">
        <f t="shared" ca="1" si="61"/>
        <v>826</v>
      </c>
      <c r="N270" s="45" t="str">
        <f t="shared" si="62"/>
        <v/>
      </c>
      <c r="O270" s="45">
        <f t="shared" si="63"/>
        <v>0.72599999999999743</v>
      </c>
      <c r="P270" s="46">
        <f t="shared" si="64"/>
        <v>0.5159586495804166</v>
      </c>
      <c r="Q270" s="45">
        <f t="shared" si="65"/>
        <v>7.1999999999999745E-2</v>
      </c>
      <c r="R270" s="45">
        <f t="shared" si="66"/>
        <v>0.79799999999999716</v>
      </c>
      <c r="S270" s="46">
        <f t="shared" si="67"/>
        <v>0.58795864958041633</v>
      </c>
    </row>
    <row r="271" spans="1:19" x14ac:dyDescent="0.25">
      <c r="D271">
        <v>0.12</v>
      </c>
      <c r="F271" s="66">
        <v>0.41666666666666669</v>
      </c>
      <c r="H271" s="66">
        <v>0.4201388888888889</v>
      </c>
      <c r="I271" s="44" t="str">
        <f t="shared" si="57"/>
        <v/>
      </c>
      <c r="J271" s="45">
        <f t="shared" si="58"/>
        <v>8.999999999999968</v>
      </c>
      <c r="K271" s="45">
        <f t="shared" si="59"/>
        <v>4.9999999999999822</v>
      </c>
      <c r="L271" s="45">
        <f t="shared" si="60"/>
        <v>5</v>
      </c>
      <c r="M271" s="54">
        <f t="shared" ca="1" si="61"/>
        <v>826</v>
      </c>
      <c r="N271" s="45" t="str">
        <f t="shared" si="62"/>
        <v/>
      </c>
      <c r="O271" s="45">
        <f t="shared" si="63"/>
        <v>5.9399999999999782</v>
      </c>
      <c r="P271" s="46">
        <f t="shared" si="64"/>
        <v>4.2213561138740721</v>
      </c>
      <c r="Q271" s="45">
        <f t="shared" si="65"/>
        <v>0.59999999999999787</v>
      </c>
      <c r="R271" s="45">
        <f t="shared" si="66"/>
        <v>6.5399999999999761</v>
      </c>
      <c r="S271" s="46">
        <f t="shared" si="67"/>
        <v>4.8213561138740699</v>
      </c>
    </row>
    <row r="272" spans="1:19" x14ac:dyDescent="0.25">
      <c r="D272">
        <v>1.2</v>
      </c>
      <c r="F272" s="66">
        <v>0.42291666666666666</v>
      </c>
      <c r="H272" s="66">
        <v>0.42638888888888887</v>
      </c>
      <c r="I272" s="44">
        <f t="shared" si="57"/>
        <v>0.42986111111111108</v>
      </c>
      <c r="J272" s="45" t="str">
        <f t="shared" si="58"/>
        <v/>
      </c>
      <c r="K272" s="45">
        <f t="shared" si="59"/>
        <v>4.9999999999999822</v>
      </c>
      <c r="L272" s="45">
        <f t="shared" si="60"/>
        <v>6</v>
      </c>
      <c r="M272" s="54">
        <f t="shared" ca="1" si="61"/>
        <v>826</v>
      </c>
      <c r="N272" s="45">
        <f t="shared" ca="1" si="62"/>
        <v>112.99999999999991</v>
      </c>
      <c r="O272" s="45">
        <f t="shared" si="63"/>
        <v>3</v>
      </c>
      <c r="P272" s="46">
        <f t="shared" si="64"/>
        <v>0.42863776878823368</v>
      </c>
      <c r="Q272" s="45">
        <f t="shared" si="65"/>
        <v>5.9999999999999787</v>
      </c>
      <c r="R272" s="45">
        <f t="shared" si="66"/>
        <v>8.9999999999999787</v>
      </c>
      <c r="S272" s="46">
        <f t="shared" si="67"/>
        <v>6.4286377687882119</v>
      </c>
    </row>
    <row r="273" spans="1:19" x14ac:dyDescent="0.25">
      <c r="A273" s="77">
        <v>34748</v>
      </c>
      <c r="B273">
        <v>1053</v>
      </c>
      <c r="D273">
        <v>0.01</v>
      </c>
      <c r="F273" s="66">
        <v>0.47847222222222219</v>
      </c>
      <c r="H273" s="66">
        <v>0.47986111111111113</v>
      </c>
      <c r="I273" s="44" t="str">
        <f t="shared" si="57"/>
        <v/>
      </c>
      <c r="J273" s="45">
        <f t="shared" si="58"/>
        <v>11.999999999999957</v>
      </c>
      <c r="K273" s="45">
        <f t="shared" si="59"/>
        <v>2.0000000000000728</v>
      </c>
      <c r="L273" s="45">
        <f t="shared" si="60"/>
        <v>1</v>
      </c>
      <c r="M273" s="54">
        <f t="shared" ca="1" si="61"/>
        <v>1053</v>
      </c>
      <c r="N273" s="45" t="str">
        <f t="shared" si="62"/>
        <v/>
      </c>
      <c r="O273" s="45">
        <f t="shared" si="63"/>
        <v>300.05999999999892</v>
      </c>
      <c r="P273" s="46">
        <f t="shared" si="64"/>
        <v>70.432480279044626</v>
      </c>
      <c r="Q273" s="45">
        <f t="shared" si="65"/>
        <v>2.0000000000000729E-2</v>
      </c>
      <c r="R273" s="45">
        <f t="shared" si="66"/>
        <v>300.0799999999989</v>
      </c>
      <c r="S273" s="46">
        <f t="shared" si="67"/>
        <v>70.452480279044622</v>
      </c>
    </row>
    <row r="274" spans="1:19" x14ac:dyDescent="0.25">
      <c r="D274">
        <v>50</v>
      </c>
      <c r="F274" s="66">
        <v>0.4861111111111111</v>
      </c>
      <c r="H274" s="66">
        <v>0.48819444444444443</v>
      </c>
      <c r="I274" s="44" t="str">
        <f t="shared" si="57"/>
        <v/>
      </c>
      <c r="J274" s="45">
        <f t="shared" si="58"/>
        <v>13.99999999999995</v>
      </c>
      <c r="K274" s="45">
        <f t="shared" si="59"/>
        <v>2.9999999999999893</v>
      </c>
      <c r="L274" s="45">
        <f t="shared" si="60"/>
        <v>2</v>
      </c>
      <c r="M274" s="54">
        <f t="shared" ca="1" si="61"/>
        <v>1053</v>
      </c>
      <c r="N274" s="45" t="str">
        <f t="shared" si="62"/>
        <v/>
      </c>
      <c r="O274" s="45">
        <f t="shared" si="63"/>
        <v>353.49999999999875</v>
      </c>
      <c r="P274" s="46">
        <f t="shared" si="64"/>
        <v>150.48310267985218</v>
      </c>
      <c r="Q274" s="45">
        <f t="shared" si="65"/>
        <v>149.99999999999946</v>
      </c>
      <c r="R274" s="45">
        <f t="shared" si="66"/>
        <v>503.49999999999818</v>
      </c>
      <c r="S274" s="46">
        <f t="shared" si="67"/>
        <v>300.48310267985164</v>
      </c>
    </row>
    <row r="275" spans="1:19" x14ac:dyDescent="0.25">
      <c r="D275">
        <v>0.5</v>
      </c>
      <c r="F275" s="66">
        <v>0.49444444444444446</v>
      </c>
      <c r="H275" s="66">
        <v>0.49791666666666662</v>
      </c>
      <c r="I275" s="44" t="str">
        <f t="shared" si="57"/>
        <v/>
      </c>
      <c r="J275" s="45">
        <f t="shared" si="58"/>
        <v>9.000000000000048</v>
      </c>
      <c r="K275" s="45">
        <f t="shared" si="59"/>
        <v>4.9999999999999023</v>
      </c>
      <c r="L275" s="45">
        <f t="shared" si="60"/>
        <v>3</v>
      </c>
      <c r="M275" s="54">
        <f t="shared" ca="1" si="61"/>
        <v>1053</v>
      </c>
      <c r="N275" s="45" t="str">
        <f t="shared" si="62"/>
        <v/>
      </c>
      <c r="O275" s="45">
        <f t="shared" si="63"/>
        <v>227.25000000000122</v>
      </c>
      <c r="P275" s="46">
        <f t="shared" si="64"/>
        <v>96.739137437048697</v>
      </c>
      <c r="Q275" s="45">
        <f t="shared" si="65"/>
        <v>2.4999999999999512</v>
      </c>
      <c r="R275" s="45">
        <f t="shared" si="66"/>
        <v>229.75000000000117</v>
      </c>
      <c r="S275" s="46">
        <f t="shared" si="67"/>
        <v>99.239137437048655</v>
      </c>
    </row>
    <row r="276" spans="1:19" x14ac:dyDescent="0.25">
      <c r="D276">
        <v>50</v>
      </c>
      <c r="F276" s="66">
        <v>0.50277777777777777</v>
      </c>
      <c r="H276" s="66">
        <v>0.50416666666666665</v>
      </c>
      <c r="I276" s="44">
        <f t="shared" si="57"/>
        <v>0.50763888888888886</v>
      </c>
      <c r="J276" s="45" t="str">
        <f t="shared" si="58"/>
        <v/>
      </c>
      <c r="K276" s="45">
        <f t="shared" si="59"/>
        <v>1.9999999999999929</v>
      </c>
      <c r="L276" s="45">
        <f t="shared" si="60"/>
        <v>4</v>
      </c>
      <c r="M276" s="54">
        <f t="shared" ca="1" si="61"/>
        <v>1053</v>
      </c>
      <c r="N276" s="45">
        <f t="shared" ca="1" si="62"/>
        <v>77.999999999999957</v>
      </c>
      <c r="O276" s="45">
        <f t="shared" si="63"/>
        <v>125</v>
      </c>
      <c r="P276" s="46">
        <f t="shared" si="64"/>
        <v>14.102364719732718</v>
      </c>
      <c r="Q276" s="45">
        <f t="shared" si="65"/>
        <v>99.999999999999645</v>
      </c>
      <c r="R276" s="45">
        <f t="shared" si="66"/>
        <v>224.99999999999966</v>
      </c>
      <c r="S276" s="46">
        <f t="shared" si="67"/>
        <v>114.10236471973236</v>
      </c>
    </row>
    <row r="277" spans="1:19" x14ac:dyDescent="0.25">
      <c r="A277" s="77">
        <v>34751</v>
      </c>
      <c r="B277">
        <v>831</v>
      </c>
      <c r="D277">
        <v>2E-3</v>
      </c>
      <c r="F277" s="66">
        <v>0.39583333333333331</v>
      </c>
      <c r="H277" s="66">
        <v>0.39861111111111108</v>
      </c>
      <c r="I277" s="44" t="str">
        <f t="shared" si="57"/>
        <v/>
      </c>
      <c r="J277" s="45">
        <f t="shared" si="58"/>
        <v>16.000000000000103</v>
      </c>
      <c r="K277" s="45">
        <f t="shared" si="59"/>
        <v>3.9999999999999858</v>
      </c>
      <c r="L277" s="45">
        <f t="shared" si="60"/>
        <v>1</v>
      </c>
      <c r="M277" s="54">
        <f t="shared" ca="1" si="61"/>
        <v>831</v>
      </c>
      <c r="N277" s="45" t="str">
        <f t="shared" si="62"/>
        <v/>
      </c>
      <c r="O277" s="45">
        <f t="shared" si="63"/>
        <v>4.0160000000000258</v>
      </c>
      <c r="P277" s="46">
        <f t="shared" si="64"/>
        <v>1.4432264694045445</v>
      </c>
      <c r="Q277" s="45">
        <f t="shared" si="65"/>
        <v>7.9999999999999724E-3</v>
      </c>
      <c r="R277" s="45">
        <f t="shared" si="66"/>
        <v>4.0240000000000258</v>
      </c>
      <c r="S277" s="46">
        <f t="shared" si="67"/>
        <v>1.4512264694045445</v>
      </c>
    </row>
    <row r="278" spans="1:19" x14ac:dyDescent="0.25">
      <c r="D278">
        <v>0.5</v>
      </c>
      <c r="F278" s="66">
        <v>0.40277777777777773</v>
      </c>
      <c r="H278" s="66">
        <v>0.40972222222222227</v>
      </c>
      <c r="I278" s="44" t="str">
        <f t="shared" ref="I278:I341" si="68">IF(OR(A279&lt;&gt;"",D279=""),H278+TIME(0,5,0),"")</f>
        <v/>
      </c>
      <c r="J278" s="45">
        <f t="shared" ref="J278:J341" si="69">IF(AND(OR(AND(A278&lt;&gt;"",A279=""),AND(A278="",A279="")),D279&lt;&gt;""),(H279-H278)*1440,"")</f>
        <v>18.999999999999932</v>
      </c>
      <c r="K278" s="45">
        <f t="shared" ref="K278:K341" si="70">(H278-F278)*1440</f>
        <v>10.000000000000124</v>
      </c>
      <c r="L278" s="45">
        <f t="shared" ref="L278:L341" si="71">IF(A278&lt;&gt;"",1,L277+1)</f>
        <v>2</v>
      </c>
      <c r="M278" s="54">
        <f t="shared" ref="M278:M341" ca="1" si="72">OFFSET(B278,-L278+1,0)</f>
        <v>831</v>
      </c>
      <c r="N278" s="45" t="str">
        <f t="shared" ref="N278:N341" si="73">IF(I278&lt;&gt;"",(I278-VALUE(CONCATENATE(LEFT(M278,LEN(M278)-2),":",RIGHT(M278,2))))*1440,"")</f>
        <v/>
      </c>
      <c r="O278" s="45">
        <f t="shared" ref="O278:O341" si="74">IF(J278&lt;&gt;"",(D278+D279)*J278/2,D278*5/2)</f>
        <v>4.8449999999999829</v>
      </c>
      <c r="P278" s="46">
        <f t="shared" ref="P278:P341" si="75">IF(J278&lt;&gt;"",(D279-D278)*J278/LN((D279+0.000001)/(D278+0.000001)),-5*(D278-0.000001)/(LN(1/D278)-13.8155))</f>
        <v>2.3799024713376533</v>
      </c>
      <c r="Q278" s="45">
        <f t="shared" ref="Q278:Q341" si="76">(D278*K278)</f>
        <v>5.0000000000000622</v>
      </c>
      <c r="R278" s="45">
        <f t="shared" ref="R278:R341" si="77">O278+Q278</f>
        <v>9.845000000000045</v>
      </c>
      <c r="S278" s="46">
        <f t="shared" ref="S278:S341" si="78">P278+Q278</f>
        <v>7.379902471337715</v>
      </c>
    </row>
    <row r="279" spans="1:19" x14ac:dyDescent="0.25">
      <c r="D279">
        <v>0.01</v>
      </c>
      <c r="F279" s="66">
        <v>0.4201388888888889</v>
      </c>
      <c r="H279" s="66">
        <v>0.42291666666666666</v>
      </c>
      <c r="I279" s="44" t="str">
        <f t="shared" si="68"/>
        <v/>
      </c>
      <c r="J279" s="45">
        <f t="shared" si="69"/>
        <v>4.9999999999999822</v>
      </c>
      <c r="K279" s="45">
        <f t="shared" si="70"/>
        <v>3.9999999999999858</v>
      </c>
      <c r="L279" s="45">
        <f t="shared" si="71"/>
        <v>3</v>
      </c>
      <c r="M279" s="54">
        <f t="shared" ca="1" si="72"/>
        <v>831</v>
      </c>
      <c r="N279" s="45" t="str">
        <f t="shared" si="73"/>
        <v/>
      </c>
      <c r="O279" s="45">
        <f t="shared" si="74"/>
        <v>0.37499999999999872</v>
      </c>
      <c r="P279" s="46">
        <f t="shared" si="75"/>
        <v>0.24630873418536223</v>
      </c>
      <c r="Q279" s="45">
        <f t="shared" si="76"/>
        <v>3.9999999999999862E-2</v>
      </c>
      <c r="R279" s="45">
        <f t="shared" si="77"/>
        <v>0.41499999999999859</v>
      </c>
      <c r="S279" s="46">
        <f t="shared" si="78"/>
        <v>0.28630873418536207</v>
      </c>
    </row>
    <row r="280" spans="1:19" x14ac:dyDescent="0.25">
      <c r="D280">
        <v>0.14000000000000001</v>
      </c>
      <c r="F280" s="66">
        <v>0.42499999999999999</v>
      </c>
      <c r="H280" s="66">
        <v>0.42638888888888887</v>
      </c>
      <c r="I280" s="44">
        <f t="shared" si="68"/>
        <v>0.42986111111111108</v>
      </c>
      <c r="J280" s="45" t="str">
        <f t="shared" si="69"/>
        <v/>
      </c>
      <c r="K280" s="45">
        <f t="shared" si="70"/>
        <v>1.9999999999999929</v>
      </c>
      <c r="L280" s="45">
        <f t="shared" si="71"/>
        <v>4</v>
      </c>
      <c r="M280" s="54">
        <f t="shared" ca="1" si="72"/>
        <v>831</v>
      </c>
      <c r="N280" s="45">
        <f t="shared" ca="1" si="73"/>
        <v>107.99999999999994</v>
      </c>
      <c r="O280" s="45">
        <f t="shared" si="74"/>
        <v>0.35000000000000003</v>
      </c>
      <c r="P280" s="46">
        <f t="shared" si="75"/>
        <v>5.907436321518713E-2</v>
      </c>
      <c r="Q280" s="45">
        <f t="shared" si="76"/>
        <v>0.27999999999999903</v>
      </c>
      <c r="R280" s="45">
        <f t="shared" si="77"/>
        <v>0.62999999999999901</v>
      </c>
      <c r="S280" s="46">
        <f t="shared" si="78"/>
        <v>0.33907436321518614</v>
      </c>
    </row>
    <row r="281" spans="1:19" x14ac:dyDescent="0.25">
      <c r="A281" s="77">
        <v>34751</v>
      </c>
      <c r="B281">
        <v>1333</v>
      </c>
      <c r="D281">
        <v>0.01</v>
      </c>
      <c r="F281" s="66">
        <v>0.61319444444444449</v>
      </c>
      <c r="H281" s="66">
        <v>0.61597222222222225</v>
      </c>
      <c r="I281" s="44" t="str">
        <f t="shared" si="68"/>
        <v/>
      </c>
      <c r="J281" s="45">
        <f t="shared" si="69"/>
        <v>17.999999999999936</v>
      </c>
      <c r="K281" s="45">
        <f t="shared" si="70"/>
        <v>3.9999999999999858</v>
      </c>
      <c r="L281" s="45">
        <f t="shared" si="71"/>
        <v>1</v>
      </c>
      <c r="M281" s="54">
        <f t="shared" ca="1" si="72"/>
        <v>1333</v>
      </c>
      <c r="N281" s="45" t="str">
        <f t="shared" si="73"/>
        <v/>
      </c>
      <c r="O281" s="45">
        <f t="shared" si="74"/>
        <v>90.089999999999677</v>
      </c>
      <c r="P281" s="46">
        <f t="shared" si="75"/>
        <v>26.031987701208283</v>
      </c>
      <c r="Q281" s="45">
        <f t="shared" si="76"/>
        <v>3.9999999999999862E-2</v>
      </c>
      <c r="R281" s="45">
        <f t="shared" si="77"/>
        <v>90.129999999999683</v>
      </c>
      <c r="S281" s="46">
        <f t="shared" si="78"/>
        <v>26.071987701208283</v>
      </c>
    </row>
    <row r="282" spans="1:19" x14ac:dyDescent="0.25">
      <c r="D282">
        <v>10</v>
      </c>
      <c r="F282" s="66">
        <v>0.625</v>
      </c>
      <c r="H282" s="66">
        <v>0.62847222222222221</v>
      </c>
      <c r="I282" s="44" t="str">
        <f t="shared" si="68"/>
        <v/>
      </c>
      <c r="J282" s="45">
        <f t="shared" si="69"/>
        <v>11.000000000000121</v>
      </c>
      <c r="K282" s="45">
        <f t="shared" si="70"/>
        <v>4.9999999999999822</v>
      </c>
      <c r="L282" s="45">
        <f t="shared" si="71"/>
        <v>2</v>
      </c>
      <c r="M282" s="54">
        <f t="shared" ca="1" si="72"/>
        <v>1333</v>
      </c>
      <c r="N282" s="45" t="str">
        <f t="shared" si="73"/>
        <v/>
      </c>
      <c r="O282" s="45">
        <f t="shared" si="74"/>
        <v>165.00000000000182</v>
      </c>
      <c r="P282" s="46">
        <f t="shared" si="75"/>
        <v>158.69646594531707</v>
      </c>
      <c r="Q282" s="45">
        <f t="shared" si="76"/>
        <v>49.999999999999822</v>
      </c>
      <c r="R282" s="45">
        <f t="shared" si="77"/>
        <v>215.00000000000165</v>
      </c>
      <c r="S282" s="46">
        <f t="shared" si="78"/>
        <v>208.6964659453169</v>
      </c>
    </row>
    <row r="283" spans="1:19" x14ac:dyDescent="0.25">
      <c r="D283">
        <v>20</v>
      </c>
      <c r="F283" s="66">
        <v>0.6333333333333333</v>
      </c>
      <c r="H283" s="66">
        <v>0.63611111111111118</v>
      </c>
      <c r="I283" s="44" t="str">
        <f t="shared" si="68"/>
        <v/>
      </c>
      <c r="J283" s="45">
        <f t="shared" si="69"/>
        <v>12.999999999999794</v>
      </c>
      <c r="K283" s="45">
        <f t="shared" si="70"/>
        <v>4.0000000000001457</v>
      </c>
      <c r="L283" s="45">
        <f t="shared" si="71"/>
        <v>3</v>
      </c>
      <c r="M283" s="54">
        <f t="shared" ca="1" si="72"/>
        <v>1333</v>
      </c>
      <c r="N283" s="45" t="str">
        <f t="shared" si="73"/>
        <v/>
      </c>
      <c r="O283" s="45">
        <f t="shared" si="74"/>
        <v>779.99999999998761</v>
      </c>
      <c r="P283" s="46">
        <f t="shared" si="75"/>
        <v>646.18834800196146</v>
      </c>
      <c r="Q283" s="45">
        <f t="shared" si="76"/>
        <v>80.000000000002913</v>
      </c>
      <c r="R283" s="45">
        <f t="shared" si="77"/>
        <v>859.99999999999056</v>
      </c>
      <c r="S283" s="46">
        <f t="shared" si="78"/>
        <v>726.18834800196441</v>
      </c>
    </row>
    <row r="284" spans="1:19" x14ac:dyDescent="0.25">
      <c r="D284">
        <v>100</v>
      </c>
      <c r="F284" s="66">
        <v>0.64166666666666672</v>
      </c>
      <c r="H284" s="66">
        <v>0.64513888888888882</v>
      </c>
      <c r="I284" s="44" t="str">
        <f t="shared" si="68"/>
        <v/>
      </c>
      <c r="J284" s="45">
        <f t="shared" si="69"/>
        <v>9.0000000000001279</v>
      </c>
      <c r="K284" s="45">
        <f t="shared" si="70"/>
        <v>4.9999999999998224</v>
      </c>
      <c r="L284" s="45">
        <f t="shared" si="71"/>
        <v>4</v>
      </c>
      <c r="M284" s="54">
        <f t="shared" ca="1" si="72"/>
        <v>1333</v>
      </c>
      <c r="N284" s="45" t="str">
        <f t="shared" si="73"/>
        <v/>
      </c>
      <c r="O284" s="45">
        <f t="shared" si="74"/>
        <v>675.00000000000955</v>
      </c>
      <c r="P284" s="46">
        <f t="shared" si="75"/>
        <v>649.21277776620309</v>
      </c>
      <c r="Q284" s="45">
        <f t="shared" si="76"/>
        <v>499.99999999998226</v>
      </c>
      <c r="R284" s="45">
        <f t="shared" si="77"/>
        <v>1174.9999999999918</v>
      </c>
      <c r="S284" s="46">
        <f t="shared" si="78"/>
        <v>1149.2127777661854</v>
      </c>
    </row>
    <row r="285" spans="1:19" x14ac:dyDescent="0.25">
      <c r="D285">
        <v>50</v>
      </c>
      <c r="F285" s="66">
        <v>0.64861111111111114</v>
      </c>
      <c r="H285" s="66">
        <v>0.65138888888888891</v>
      </c>
      <c r="I285" s="44" t="str">
        <f t="shared" si="68"/>
        <v/>
      </c>
      <c r="J285" s="45">
        <f t="shared" si="69"/>
        <v>18.999999999999932</v>
      </c>
      <c r="K285" s="45">
        <f t="shared" si="70"/>
        <v>3.9999999999999858</v>
      </c>
      <c r="L285" s="45">
        <f t="shared" si="71"/>
        <v>5</v>
      </c>
      <c r="M285" s="54">
        <f t="shared" ca="1" si="72"/>
        <v>1333</v>
      </c>
      <c r="N285" s="45" t="str">
        <f t="shared" si="73"/>
        <v/>
      </c>
      <c r="O285" s="45">
        <f t="shared" si="74"/>
        <v>484.49999999999829</v>
      </c>
      <c r="P285" s="46">
        <f t="shared" si="75"/>
        <v>237.98434516686692</v>
      </c>
      <c r="Q285" s="45">
        <f t="shared" si="76"/>
        <v>199.99999999999929</v>
      </c>
      <c r="R285" s="45">
        <f t="shared" si="77"/>
        <v>684.49999999999761</v>
      </c>
      <c r="S285" s="46">
        <f t="shared" si="78"/>
        <v>437.98434516686621</v>
      </c>
    </row>
    <row r="286" spans="1:19" x14ac:dyDescent="0.25">
      <c r="D286">
        <v>1</v>
      </c>
      <c r="F286" s="66">
        <v>0.66180555555555554</v>
      </c>
      <c r="H286" s="66">
        <v>0.6645833333333333</v>
      </c>
      <c r="I286" s="44" t="str">
        <f t="shared" si="68"/>
        <v/>
      </c>
      <c r="J286" s="45">
        <f t="shared" si="69"/>
        <v>10.999999999999961</v>
      </c>
      <c r="K286" s="45">
        <f t="shared" si="70"/>
        <v>3.9999999999999858</v>
      </c>
      <c r="L286" s="45">
        <f t="shared" si="71"/>
        <v>6</v>
      </c>
      <c r="M286" s="54">
        <f t="shared" ca="1" si="72"/>
        <v>1333</v>
      </c>
      <c r="N286" s="45" t="str">
        <f t="shared" si="73"/>
        <v/>
      </c>
      <c r="O286" s="45">
        <f t="shared" si="74"/>
        <v>13.74999999999995</v>
      </c>
      <c r="P286" s="46">
        <f t="shared" si="75"/>
        <v>13.564680194600278</v>
      </c>
      <c r="Q286" s="45">
        <f t="shared" si="76"/>
        <v>3.9999999999999858</v>
      </c>
      <c r="R286" s="45">
        <f t="shared" si="77"/>
        <v>17.749999999999936</v>
      </c>
      <c r="S286" s="46">
        <f t="shared" si="78"/>
        <v>17.564680194600264</v>
      </c>
    </row>
    <row r="287" spans="1:19" x14ac:dyDescent="0.25">
      <c r="D287">
        <v>1.5</v>
      </c>
      <c r="F287" s="66">
        <v>0.66875000000000007</v>
      </c>
      <c r="H287" s="66">
        <v>0.67222222222222217</v>
      </c>
      <c r="I287" s="44">
        <f t="shared" si="68"/>
        <v>0.67569444444444438</v>
      </c>
      <c r="J287" s="45" t="str">
        <f t="shared" si="69"/>
        <v/>
      </c>
      <c r="K287" s="45">
        <f t="shared" si="70"/>
        <v>4.9999999999998224</v>
      </c>
      <c r="L287" s="45">
        <f t="shared" si="71"/>
        <v>7</v>
      </c>
      <c r="M287" s="54">
        <f t="shared" ca="1" si="72"/>
        <v>1333</v>
      </c>
      <c r="N287" s="45">
        <f t="shared" ca="1" si="73"/>
        <v>159.99999999999991</v>
      </c>
      <c r="O287" s="45">
        <f t="shared" si="74"/>
        <v>3.75</v>
      </c>
      <c r="P287" s="46">
        <f t="shared" si="75"/>
        <v>0.52739001488188986</v>
      </c>
      <c r="Q287" s="45">
        <f t="shared" si="76"/>
        <v>7.4999999999997335</v>
      </c>
      <c r="R287" s="45">
        <f t="shared" si="77"/>
        <v>11.249999999999734</v>
      </c>
      <c r="S287" s="46">
        <f t="shared" si="78"/>
        <v>8.0273900148816235</v>
      </c>
    </row>
    <row r="288" spans="1:19" x14ac:dyDescent="0.25">
      <c r="A288" s="77">
        <v>34752</v>
      </c>
      <c r="B288">
        <v>919</v>
      </c>
      <c r="D288">
        <v>0.01</v>
      </c>
      <c r="F288" s="66">
        <v>0.42222222222222222</v>
      </c>
      <c r="H288" s="66">
        <v>0.42499999999999999</v>
      </c>
      <c r="I288" s="44" t="str">
        <f t="shared" si="68"/>
        <v/>
      </c>
      <c r="J288" s="45">
        <f t="shared" si="69"/>
        <v>20.000000000000007</v>
      </c>
      <c r="K288" s="45">
        <f t="shared" si="70"/>
        <v>3.9999999999999858</v>
      </c>
      <c r="L288" s="45">
        <f t="shared" si="71"/>
        <v>1</v>
      </c>
      <c r="M288" s="54">
        <f t="shared" ca="1" si="72"/>
        <v>919</v>
      </c>
      <c r="N288" s="45" t="str">
        <f t="shared" si="73"/>
        <v/>
      </c>
      <c r="O288" s="45">
        <f t="shared" si="74"/>
        <v>2.100000000000001</v>
      </c>
      <c r="P288" s="46">
        <f t="shared" si="75"/>
        <v>1.2685113872833629</v>
      </c>
      <c r="Q288" s="45">
        <f t="shared" si="76"/>
        <v>3.9999999999999862E-2</v>
      </c>
      <c r="R288" s="45">
        <f t="shared" si="77"/>
        <v>2.140000000000001</v>
      </c>
      <c r="S288" s="46">
        <f t="shared" si="78"/>
        <v>1.3085113872833627</v>
      </c>
    </row>
    <row r="289" spans="1:19" x14ac:dyDescent="0.25">
      <c r="D289">
        <v>0.2</v>
      </c>
      <c r="F289" s="66">
        <v>0.4291666666666667</v>
      </c>
      <c r="H289" s="66">
        <v>0.43888888888888888</v>
      </c>
      <c r="I289" s="44" t="str">
        <f t="shared" si="68"/>
        <v/>
      </c>
      <c r="J289" s="45">
        <f t="shared" si="69"/>
        <v>11.000000000000041</v>
      </c>
      <c r="K289" s="45">
        <f t="shared" si="70"/>
        <v>13.99999999999995</v>
      </c>
      <c r="L289" s="45">
        <f t="shared" si="71"/>
        <v>2</v>
      </c>
      <c r="M289" s="54">
        <f t="shared" ca="1" si="72"/>
        <v>919</v>
      </c>
      <c r="N289" s="45" t="str">
        <f t="shared" si="73"/>
        <v/>
      </c>
      <c r="O289" s="45">
        <f t="shared" si="74"/>
        <v>12.100000000000046</v>
      </c>
      <c r="P289" s="46">
        <f t="shared" si="75"/>
        <v>8.5990475469732512</v>
      </c>
      <c r="Q289" s="45">
        <f t="shared" si="76"/>
        <v>2.7999999999999901</v>
      </c>
      <c r="R289" s="45">
        <f t="shared" si="77"/>
        <v>14.900000000000036</v>
      </c>
      <c r="S289" s="46">
        <f t="shared" si="78"/>
        <v>11.399047546973241</v>
      </c>
    </row>
    <row r="290" spans="1:19" x14ac:dyDescent="0.25">
      <c r="D290">
        <v>2</v>
      </c>
      <c r="F290" s="66">
        <v>0.44236111111111115</v>
      </c>
      <c r="H290" s="66">
        <v>0.4465277777777778</v>
      </c>
      <c r="I290" s="44" t="str">
        <f t="shared" si="68"/>
        <v/>
      </c>
      <c r="J290" s="45">
        <f t="shared" si="69"/>
        <v>18.999999999999932</v>
      </c>
      <c r="K290" s="45">
        <f t="shared" si="70"/>
        <v>5.9999999999999787</v>
      </c>
      <c r="L290" s="45">
        <f t="shared" si="71"/>
        <v>3</v>
      </c>
      <c r="M290" s="54">
        <f t="shared" ca="1" si="72"/>
        <v>919</v>
      </c>
      <c r="N290" s="45" t="str">
        <f t="shared" si="73"/>
        <v/>
      </c>
      <c r="O290" s="45">
        <f t="shared" si="74"/>
        <v>398.99999999999858</v>
      </c>
      <c r="P290" s="46">
        <f t="shared" si="75"/>
        <v>241.00955911622975</v>
      </c>
      <c r="Q290" s="45">
        <f t="shared" si="76"/>
        <v>11.999999999999957</v>
      </c>
      <c r="R290" s="45">
        <f t="shared" si="77"/>
        <v>410.99999999999852</v>
      </c>
      <c r="S290" s="46">
        <f t="shared" si="78"/>
        <v>253.0095591162297</v>
      </c>
    </row>
    <row r="291" spans="1:19" x14ac:dyDescent="0.25">
      <c r="D291">
        <v>40</v>
      </c>
      <c r="F291" s="66">
        <v>0.4513888888888889</v>
      </c>
      <c r="H291" s="66">
        <v>0.4597222222222222</v>
      </c>
      <c r="I291" s="44">
        <f t="shared" si="68"/>
        <v>0.46319444444444441</v>
      </c>
      <c r="J291" s="45" t="str">
        <f t="shared" si="69"/>
        <v/>
      </c>
      <c r="K291" s="45">
        <f t="shared" si="70"/>
        <v>11.999999999999957</v>
      </c>
      <c r="L291" s="45">
        <f t="shared" si="71"/>
        <v>4</v>
      </c>
      <c r="M291" s="54">
        <f t="shared" ca="1" si="72"/>
        <v>919</v>
      </c>
      <c r="N291" s="45">
        <f t="shared" ca="1" si="73"/>
        <v>107.99999999999994</v>
      </c>
      <c r="O291" s="45">
        <f t="shared" si="74"/>
        <v>100</v>
      </c>
      <c r="P291" s="46">
        <f t="shared" si="75"/>
        <v>11.425711806824168</v>
      </c>
      <c r="Q291" s="45">
        <f t="shared" si="76"/>
        <v>479.99999999999829</v>
      </c>
      <c r="R291" s="45">
        <f t="shared" si="77"/>
        <v>579.99999999999829</v>
      </c>
      <c r="S291" s="46">
        <f t="shared" si="78"/>
        <v>491.42571180682245</v>
      </c>
    </row>
    <row r="292" spans="1:19" x14ac:dyDescent="0.25">
      <c r="A292" s="77">
        <v>34753</v>
      </c>
      <c r="B292">
        <v>828</v>
      </c>
      <c r="D292">
        <v>0.01</v>
      </c>
      <c r="F292" s="66">
        <v>0.38541666666666669</v>
      </c>
      <c r="H292" s="66">
        <v>0.38750000000000001</v>
      </c>
      <c r="I292" s="44" t="str">
        <f t="shared" si="68"/>
        <v/>
      </c>
      <c r="J292" s="45">
        <f t="shared" si="69"/>
        <v>7.9999999999999716</v>
      </c>
      <c r="K292" s="45">
        <f t="shared" si="70"/>
        <v>2.9999999999999893</v>
      </c>
      <c r="L292" s="45">
        <f t="shared" si="71"/>
        <v>1</v>
      </c>
      <c r="M292" s="54">
        <f t="shared" ca="1" si="72"/>
        <v>828</v>
      </c>
      <c r="N292" s="45" t="str">
        <f t="shared" si="73"/>
        <v/>
      </c>
      <c r="O292" s="45">
        <f t="shared" si="74"/>
        <v>0.43999999999999845</v>
      </c>
      <c r="P292" s="46">
        <f t="shared" si="75"/>
        <v>0.31270424881382258</v>
      </c>
      <c r="Q292" s="45">
        <f t="shared" si="76"/>
        <v>2.9999999999999895E-2</v>
      </c>
      <c r="R292" s="45">
        <f t="shared" si="77"/>
        <v>0.46999999999999836</v>
      </c>
      <c r="S292" s="46">
        <f t="shared" si="78"/>
        <v>0.3427042488138225</v>
      </c>
    </row>
    <row r="293" spans="1:19" x14ac:dyDescent="0.25">
      <c r="D293">
        <v>0.1</v>
      </c>
      <c r="F293" s="66">
        <v>0.39166666666666666</v>
      </c>
      <c r="H293" s="66">
        <v>0.39305555555555555</v>
      </c>
      <c r="I293" s="44" t="str">
        <f t="shared" si="68"/>
        <v/>
      </c>
      <c r="J293" s="45">
        <f t="shared" si="69"/>
        <v>9.9999999999999645</v>
      </c>
      <c r="K293" s="45">
        <f t="shared" si="70"/>
        <v>1.9999999999999929</v>
      </c>
      <c r="L293" s="45">
        <f t="shared" si="71"/>
        <v>2</v>
      </c>
      <c r="M293" s="54">
        <f t="shared" ca="1" si="72"/>
        <v>828</v>
      </c>
      <c r="N293" s="45" t="str">
        <f t="shared" si="73"/>
        <v/>
      </c>
      <c r="O293" s="45">
        <f t="shared" si="74"/>
        <v>5.4999999999999805</v>
      </c>
      <c r="P293" s="46">
        <f t="shared" si="75"/>
        <v>3.9086656146523993</v>
      </c>
      <c r="Q293" s="45">
        <f t="shared" si="76"/>
        <v>0.19999999999999929</v>
      </c>
      <c r="R293" s="45">
        <f t="shared" si="77"/>
        <v>5.6999999999999797</v>
      </c>
      <c r="S293" s="46">
        <f t="shared" si="78"/>
        <v>4.1086656146523985</v>
      </c>
    </row>
    <row r="294" spans="1:19" x14ac:dyDescent="0.25">
      <c r="D294">
        <v>1</v>
      </c>
      <c r="F294" s="66">
        <v>0.3972222222222222</v>
      </c>
      <c r="H294" s="66">
        <v>0.39999999999999997</v>
      </c>
      <c r="I294" s="44" t="str">
        <f t="shared" si="68"/>
        <v/>
      </c>
      <c r="J294" s="45">
        <f t="shared" si="69"/>
        <v>7.9999999999999716</v>
      </c>
      <c r="K294" s="45">
        <f t="shared" si="70"/>
        <v>3.9999999999999858</v>
      </c>
      <c r="L294" s="45">
        <f t="shared" si="71"/>
        <v>3</v>
      </c>
      <c r="M294" s="54">
        <f t="shared" ca="1" si="72"/>
        <v>828</v>
      </c>
      <c r="N294" s="45" t="str">
        <f t="shared" si="73"/>
        <v/>
      </c>
      <c r="O294" s="45">
        <f t="shared" si="74"/>
        <v>43.999999999999844</v>
      </c>
      <c r="P294" s="46">
        <f t="shared" si="75"/>
        <v>31.269214919070041</v>
      </c>
      <c r="Q294" s="45">
        <f t="shared" si="76"/>
        <v>3.9999999999999858</v>
      </c>
      <c r="R294" s="45">
        <f t="shared" si="77"/>
        <v>47.999999999999829</v>
      </c>
      <c r="S294" s="46">
        <f t="shared" si="78"/>
        <v>35.269214919070023</v>
      </c>
    </row>
    <row r="295" spans="1:19" x14ac:dyDescent="0.25">
      <c r="D295">
        <v>10</v>
      </c>
      <c r="F295" s="66">
        <v>0.40347222222222223</v>
      </c>
      <c r="H295" s="66">
        <v>0.4055555555555555</v>
      </c>
      <c r="I295" s="44" t="str">
        <f t="shared" si="68"/>
        <v/>
      </c>
      <c r="J295" s="45">
        <f t="shared" si="69"/>
        <v>8.0000000000001315</v>
      </c>
      <c r="K295" s="45">
        <f t="shared" si="70"/>
        <v>2.9999999999999094</v>
      </c>
      <c r="L295" s="45">
        <f t="shared" si="71"/>
        <v>4</v>
      </c>
      <c r="M295" s="54">
        <f t="shared" ca="1" si="72"/>
        <v>828</v>
      </c>
      <c r="N295" s="45" t="str">
        <f t="shared" si="73"/>
        <v/>
      </c>
      <c r="O295" s="45">
        <f t="shared" si="74"/>
        <v>440.00000000000722</v>
      </c>
      <c r="P295" s="46">
        <f t="shared" si="75"/>
        <v>312.69203919238419</v>
      </c>
      <c r="Q295" s="45">
        <f t="shared" si="76"/>
        <v>29.999999999999094</v>
      </c>
      <c r="R295" s="45">
        <f t="shared" si="77"/>
        <v>470.00000000000631</v>
      </c>
      <c r="S295" s="46">
        <f t="shared" si="78"/>
        <v>342.69203919238328</v>
      </c>
    </row>
    <row r="296" spans="1:19" x14ac:dyDescent="0.25">
      <c r="D296">
        <v>100</v>
      </c>
      <c r="F296" s="66">
        <v>0.41041666666666665</v>
      </c>
      <c r="H296" s="66">
        <v>0.41111111111111115</v>
      </c>
      <c r="I296" s="44" t="str">
        <f t="shared" si="68"/>
        <v/>
      </c>
      <c r="J296" s="45">
        <f t="shared" si="69"/>
        <v>16.99999999999994</v>
      </c>
      <c r="K296" s="45">
        <f t="shared" si="70"/>
        <v>1.0000000000000764</v>
      </c>
      <c r="L296" s="45">
        <f t="shared" si="71"/>
        <v>5</v>
      </c>
      <c r="M296" s="54">
        <f t="shared" ca="1" si="72"/>
        <v>828</v>
      </c>
      <c r="N296" s="45" t="str">
        <f t="shared" si="73"/>
        <v/>
      </c>
      <c r="O296" s="45">
        <f t="shared" si="74"/>
        <v>934.9999999999967</v>
      </c>
      <c r="P296" s="46">
        <f t="shared" si="75"/>
        <v>664.47058328380308</v>
      </c>
      <c r="Q296" s="45">
        <f t="shared" si="76"/>
        <v>100.00000000000765</v>
      </c>
      <c r="R296" s="45">
        <f t="shared" si="77"/>
        <v>1035.0000000000043</v>
      </c>
      <c r="S296" s="46">
        <f t="shared" si="78"/>
        <v>764.4705832838107</v>
      </c>
    </row>
    <row r="297" spans="1:19" x14ac:dyDescent="0.25">
      <c r="D297">
        <v>10</v>
      </c>
      <c r="F297" s="66">
        <v>0.4201388888888889</v>
      </c>
      <c r="H297" s="66">
        <v>0.42291666666666666</v>
      </c>
      <c r="I297" s="44">
        <f t="shared" si="68"/>
        <v>0.42638888888888887</v>
      </c>
      <c r="J297" s="45" t="str">
        <f t="shared" si="69"/>
        <v/>
      </c>
      <c r="K297" s="45">
        <f t="shared" si="70"/>
        <v>3.9999999999999858</v>
      </c>
      <c r="L297" s="45">
        <f t="shared" si="71"/>
        <v>6</v>
      </c>
      <c r="M297" s="54">
        <f t="shared" ca="1" si="72"/>
        <v>828</v>
      </c>
      <c r="N297" s="45">
        <f t="shared" ca="1" si="73"/>
        <v>105.99999999999994</v>
      </c>
      <c r="O297" s="45">
        <f t="shared" si="74"/>
        <v>25</v>
      </c>
      <c r="P297" s="46">
        <f t="shared" si="75"/>
        <v>3.1021051639523365</v>
      </c>
      <c r="Q297" s="45">
        <f t="shared" si="76"/>
        <v>39.999999999999858</v>
      </c>
      <c r="R297" s="45">
        <f t="shared" si="77"/>
        <v>64.999999999999858</v>
      </c>
      <c r="S297" s="46">
        <f t="shared" si="78"/>
        <v>43.102105163952196</v>
      </c>
    </row>
    <row r="298" spans="1:19" x14ac:dyDescent="0.25">
      <c r="A298" s="77">
        <v>34758</v>
      </c>
      <c r="B298">
        <v>846</v>
      </c>
      <c r="D298">
        <v>0.01</v>
      </c>
      <c r="F298" s="66">
        <v>0.40486111111111112</v>
      </c>
      <c r="H298" s="66">
        <v>0.41111111111111115</v>
      </c>
      <c r="I298" s="44" t="str">
        <f t="shared" si="68"/>
        <v/>
      </c>
      <c r="J298" s="45">
        <f t="shared" si="69"/>
        <v>25.999999999999986</v>
      </c>
      <c r="K298" s="45">
        <f t="shared" si="70"/>
        <v>9.000000000000048</v>
      </c>
      <c r="L298" s="45">
        <f t="shared" si="71"/>
        <v>1</v>
      </c>
      <c r="M298" s="54">
        <f t="shared" ca="1" si="72"/>
        <v>846</v>
      </c>
      <c r="N298" s="45" t="str">
        <f t="shared" si="73"/>
        <v/>
      </c>
      <c r="O298" s="45">
        <f t="shared" si="74"/>
        <v>0.77999999999999958</v>
      </c>
      <c r="P298" s="46">
        <f t="shared" si="75"/>
        <v>0.64622045156219432</v>
      </c>
      <c r="Q298" s="45">
        <f t="shared" si="76"/>
        <v>9.0000000000000482E-2</v>
      </c>
      <c r="R298" s="45">
        <f t="shared" si="77"/>
        <v>0.87000000000000011</v>
      </c>
      <c r="S298" s="46">
        <f t="shared" si="78"/>
        <v>0.73622045156219484</v>
      </c>
    </row>
    <row r="299" spans="1:19" x14ac:dyDescent="0.25">
      <c r="D299">
        <v>0.05</v>
      </c>
      <c r="F299" s="66">
        <v>0.42291666666666666</v>
      </c>
      <c r="H299" s="66">
        <v>0.4291666666666667</v>
      </c>
      <c r="I299" s="44">
        <f t="shared" si="68"/>
        <v>0.43263888888888891</v>
      </c>
      <c r="J299" s="45" t="str">
        <f t="shared" si="69"/>
        <v/>
      </c>
      <c r="K299" s="45">
        <f t="shared" si="70"/>
        <v>9.000000000000048</v>
      </c>
      <c r="L299" s="45">
        <f t="shared" si="71"/>
        <v>2</v>
      </c>
      <c r="M299" s="54">
        <f t="shared" ca="1" si="72"/>
        <v>846</v>
      </c>
      <c r="N299" s="45">
        <f t="shared" ca="1" si="73"/>
        <v>96.999999999999972</v>
      </c>
      <c r="O299" s="45">
        <f t="shared" si="74"/>
        <v>0.125</v>
      </c>
      <c r="P299" s="46">
        <f t="shared" si="75"/>
        <v>2.3105394341225508E-2</v>
      </c>
      <c r="Q299" s="45">
        <f t="shared" si="76"/>
        <v>0.4500000000000024</v>
      </c>
      <c r="R299" s="45">
        <f t="shared" si="77"/>
        <v>0.5750000000000024</v>
      </c>
      <c r="S299" s="46">
        <f t="shared" si="78"/>
        <v>0.47310539434122789</v>
      </c>
    </row>
    <row r="300" spans="1:19" x14ac:dyDescent="0.25">
      <c r="A300" s="77">
        <v>34758</v>
      </c>
      <c r="B300">
        <v>1336</v>
      </c>
      <c r="D300">
        <v>1E-3</v>
      </c>
      <c r="F300" s="66">
        <v>0.60763888888888895</v>
      </c>
      <c r="H300" s="66">
        <v>0.61041666666666672</v>
      </c>
      <c r="I300" s="44" t="str">
        <f t="shared" si="68"/>
        <v/>
      </c>
      <c r="J300" s="45">
        <f t="shared" si="69"/>
        <v>19.999999999999929</v>
      </c>
      <c r="K300" s="45">
        <f t="shared" si="70"/>
        <v>3.9999999999999858</v>
      </c>
      <c r="L300" s="45">
        <f t="shared" si="71"/>
        <v>1</v>
      </c>
      <c r="M300" s="54">
        <f t="shared" ca="1" si="72"/>
        <v>1336</v>
      </c>
      <c r="N300" s="45" t="str">
        <f t="shared" si="73"/>
        <v/>
      </c>
      <c r="O300" s="45">
        <f t="shared" si="74"/>
        <v>2.0099999999999931</v>
      </c>
      <c r="P300" s="46">
        <f t="shared" si="75"/>
        <v>0.75132290413953384</v>
      </c>
      <c r="Q300" s="45">
        <f t="shared" si="76"/>
        <v>3.9999999999999862E-3</v>
      </c>
      <c r="R300" s="45">
        <f t="shared" si="77"/>
        <v>2.0139999999999931</v>
      </c>
      <c r="S300" s="46">
        <f t="shared" si="78"/>
        <v>0.75532290413953385</v>
      </c>
    </row>
    <row r="301" spans="1:19" x14ac:dyDescent="0.25">
      <c r="D301">
        <v>0.2</v>
      </c>
      <c r="F301" s="66">
        <v>0.61736111111111114</v>
      </c>
      <c r="H301" s="66">
        <v>0.62430555555555556</v>
      </c>
      <c r="I301" s="44" t="str">
        <f t="shared" si="68"/>
        <v/>
      </c>
      <c r="J301" s="45">
        <f t="shared" si="69"/>
        <v>17.999999999999936</v>
      </c>
      <c r="K301" s="45">
        <f t="shared" si="70"/>
        <v>9.9999999999999645</v>
      </c>
      <c r="L301" s="45">
        <f t="shared" si="71"/>
        <v>2</v>
      </c>
      <c r="M301" s="54">
        <f t="shared" ca="1" si="72"/>
        <v>1336</v>
      </c>
      <c r="N301" s="45" t="str">
        <f t="shared" si="73"/>
        <v/>
      </c>
      <c r="O301" s="45">
        <f t="shared" si="74"/>
        <v>1.8899999999999935</v>
      </c>
      <c r="P301" s="46">
        <f t="shared" si="75"/>
        <v>1.141660248555022</v>
      </c>
      <c r="Q301" s="45">
        <f t="shared" si="76"/>
        <v>1.9999999999999929</v>
      </c>
      <c r="R301" s="45">
        <f t="shared" si="77"/>
        <v>3.8899999999999864</v>
      </c>
      <c r="S301" s="46">
        <f t="shared" si="78"/>
        <v>3.1416602485550147</v>
      </c>
    </row>
    <row r="302" spans="1:19" x14ac:dyDescent="0.25">
      <c r="D302">
        <v>0.01</v>
      </c>
      <c r="F302" s="66">
        <v>0.63541666666666663</v>
      </c>
      <c r="H302" s="66">
        <v>0.63680555555555551</v>
      </c>
      <c r="I302" s="44" t="str">
        <f t="shared" si="68"/>
        <v/>
      </c>
      <c r="J302" s="45">
        <f t="shared" si="69"/>
        <v>7.9999999999999716</v>
      </c>
      <c r="K302" s="45">
        <f t="shared" si="70"/>
        <v>1.9999999999999929</v>
      </c>
      <c r="L302" s="45">
        <f t="shared" si="71"/>
        <v>3</v>
      </c>
      <c r="M302" s="54">
        <f t="shared" ca="1" si="72"/>
        <v>1336</v>
      </c>
      <c r="N302" s="45" t="str">
        <f t="shared" si="73"/>
        <v/>
      </c>
      <c r="O302" s="45">
        <f t="shared" si="74"/>
        <v>9.9999999999999645E-2</v>
      </c>
      <c r="P302" s="46">
        <f t="shared" si="75"/>
        <v>9.8660248689639532E-2</v>
      </c>
      <c r="Q302" s="45">
        <f t="shared" si="76"/>
        <v>1.9999999999999931E-2</v>
      </c>
      <c r="R302" s="45">
        <f t="shared" si="77"/>
        <v>0.11999999999999958</v>
      </c>
      <c r="S302" s="46">
        <f t="shared" si="78"/>
        <v>0.11866024868963947</v>
      </c>
    </row>
    <row r="303" spans="1:19" x14ac:dyDescent="0.25">
      <c r="D303">
        <v>1.4999999999999999E-2</v>
      </c>
      <c r="F303" s="66">
        <v>0.63958333333333328</v>
      </c>
      <c r="H303" s="66">
        <v>0.64236111111111105</v>
      </c>
      <c r="I303" s="44" t="str">
        <f t="shared" si="68"/>
        <v/>
      </c>
      <c r="J303" s="45">
        <f t="shared" si="69"/>
        <v>12.000000000000117</v>
      </c>
      <c r="K303" s="45">
        <f t="shared" si="70"/>
        <v>3.9999999999999858</v>
      </c>
      <c r="L303" s="45">
        <f t="shared" si="71"/>
        <v>4</v>
      </c>
      <c r="M303" s="54">
        <f t="shared" ca="1" si="72"/>
        <v>1336</v>
      </c>
      <c r="N303" s="45" t="str">
        <f t="shared" si="73"/>
        <v/>
      </c>
      <c r="O303" s="45">
        <f t="shared" si="74"/>
        <v>1.2900000000000127</v>
      </c>
      <c r="P303" s="46">
        <f t="shared" si="75"/>
        <v>0.8570748533861734</v>
      </c>
      <c r="Q303" s="45">
        <f t="shared" si="76"/>
        <v>5.9999999999999783E-2</v>
      </c>
      <c r="R303" s="45">
        <f t="shared" si="77"/>
        <v>1.3500000000000125</v>
      </c>
      <c r="S303" s="46">
        <f t="shared" si="78"/>
        <v>0.91707485338617323</v>
      </c>
    </row>
    <row r="304" spans="1:19" x14ac:dyDescent="0.25">
      <c r="D304">
        <v>0.2</v>
      </c>
      <c r="F304" s="66">
        <v>0.64583333333333337</v>
      </c>
      <c r="H304" s="66">
        <v>0.65069444444444446</v>
      </c>
      <c r="I304" s="44" t="str">
        <f t="shared" si="68"/>
        <v/>
      </c>
      <c r="J304" s="45">
        <f t="shared" si="69"/>
        <v>10.999999999999961</v>
      </c>
      <c r="K304" s="45">
        <f t="shared" si="70"/>
        <v>6.9999999999999751</v>
      </c>
      <c r="L304" s="45">
        <f t="shared" si="71"/>
        <v>5</v>
      </c>
      <c r="M304" s="54">
        <f t="shared" ca="1" si="72"/>
        <v>1336</v>
      </c>
      <c r="N304" s="45" t="str">
        <f t="shared" si="73"/>
        <v/>
      </c>
      <c r="O304" s="45">
        <f t="shared" si="74"/>
        <v>56.099999999999795</v>
      </c>
      <c r="P304" s="46">
        <f t="shared" si="75"/>
        <v>27.556109684174704</v>
      </c>
      <c r="Q304" s="45">
        <f t="shared" si="76"/>
        <v>1.399999999999995</v>
      </c>
      <c r="R304" s="45">
        <f t="shared" si="77"/>
        <v>57.499999999999787</v>
      </c>
      <c r="S304" s="46">
        <f t="shared" si="78"/>
        <v>28.956109684174699</v>
      </c>
    </row>
    <row r="305" spans="1:19" x14ac:dyDescent="0.25">
      <c r="D305">
        <v>10</v>
      </c>
      <c r="F305" s="66">
        <v>0.65625</v>
      </c>
      <c r="H305" s="66">
        <v>0.65833333333333333</v>
      </c>
      <c r="I305" s="44" t="str">
        <f t="shared" si="68"/>
        <v/>
      </c>
      <c r="J305" s="45">
        <f t="shared" si="69"/>
        <v>18.000000000000096</v>
      </c>
      <c r="K305" s="45">
        <f t="shared" si="70"/>
        <v>2.9999999999999893</v>
      </c>
      <c r="L305" s="45">
        <f t="shared" si="71"/>
        <v>6</v>
      </c>
      <c r="M305" s="54">
        <f t="shared" ca="1" si="72"/>
        <v>1336</v>
      </c>
      <c r="N305" s="45" t="str">
        <f t="shared" si="73"/>
        <v/>
      </c>
      <c r="O305" s="45">
        <f t="shared" si="74"/>
        <v>1890.00000000001</v>
      </c>
      <c r="P305" s="46">
        <f t="shared" si="75"/>
        <v>1141.6240825809773</v>
      </c>
      <c r="Q305" s="45">
        <f t="shared" si="76"/>
        <v>29.999999999999893</v>
      </c>
      <c r="R305" s="45">
        <f t="shared" si="77"/>
        <v>1920.00000000001</v>
      </c>
      <c r="S305" s="46">
        <f t="shared" si="78"/>
        <v>1171.6240825809773</v>
      </c>
    </row>
    <row r="306" spans="1:19" x14ac:dyDescent="0.25">
      <c r="D306">
        <v>200</v>
      </c>
      <c r="F306" s="66">
        <v>0.6645833333333333</v>
      </c>
      <c r="H306" s="66">
        <v>0.67083333333333339</v>
      </c>
      <c r="I306" s="44">
        <f t="shared" si="68"/>
        <v>0.6743055555555556</v>
      </c>
      <c r="J306" s="45" t="str">
        <f t="shared" si="69"/>
        <v/>
      </c>
      <c r="K306" s="45">
        <f t="shared" si="70"/>
        <v>9.0000000000001279</v>
      </c>
      <c r="L306" s="45">
        <f t="shared" si="71"/>
        <v>7</v>
      </c>
      <c r="M306" s="54">
        <f t="shared" ca="1" si="72"/>
        <v>1336</v>
      </c>
      <c r="N306" s="45">
        <f t="shared" ca="1" si="73"/>
        <v>155.00000000000009</v>
      </c>
      <c r="O306" s="45">
        <f t="shared" si="74"/>
        <v>500</v>
      </c>
      <c r="P306" s="46">
        <f t="shared" si="75"/>
        <v>52.318172546220183</v>
      </c>
      <c r="Q306" s="45">
        <f t="shared" si="76"/>
        <v>1800.0000000000255</v>
      </c>
      <c r="R306" s="45">
        <f t="shared" si="77"/>
        <v>2300.0000000000255</v>
      </c>
      <c r="S306" s="46">
        <f t="shared" si="78"/>
        <v>1852.3181725462457</v>
      </c>
    </row>
    <row r="307" spans="1:19" x14ac:dyDescent="0.25">
      <c r="A307" s="77">
        <v>34759</v>
      </c>
      <c r="B307">
        <v>1042</v>
      </c>
      <c r="D307">
        <v>0.01</v>
      </c>
      <c r="F307" s="66">
        <v>0.52013888888888882</v>
      </c>
      <c r="H307" s="66">
        <v>0.52152777777777781</v>
      </c>
      <c r="I307" s="44">
        <f t="shared" si="68"/>
        <v>0.52500000000000002</v>
      </c>
      <c r="J307" s="45" t="str">
        <f t="shared" si="69"/>
        <v/>
      </c>
      <c r="K307" s="45">
        <f t="shared" si="70"/>
        <v>2.0000000000001528</v>
      </c>
      <c r="L307" s="45">
        <f t="shared" si="71"/>
        <v>1</v>
      </c>
      <c r="M307" s="54">
        <f t="shared" ca="1" si="72"/>
        <v>1042</v>
      </c>
      <c r="N307" s="45">
        <f t="shared" ca="1" si="73"/>
        <v>114.00000000000007</v>
      </c>
      <c r="O307" s="45">
        <f t="shared" si="74"/>
        <v>2.5000000000000001E-2</v>
      </c>
      <c r="P307" s="46">
        <f t="shared" si="75"/>
        <v>5.4281443780592247E-3</v>
      </c>
      <c r="Q307" s="45">
        <f t="shared" si="76"/>
        <v>2.0000000000001527E-2</v>
      </c>
      <c r="R307" s="45">
        <f t="shared" si="77"/>
        <v>4.5000000000001525E-2</v>
      </c>
      <c r="S307" s="46">
        <f t="shared" si="78"/>
        <v>2.5428144378060753E-2</v>
      </c>
    </row>
    <row r="308" spans="1:19" x14ac:dyDescent="0.25">
      <c r="A308" s="77">
        <v>34759</v>
      </c>
      <c r="B308">
        <v>1426</v>
      </c>
      <c r="D308">
        <v>0.01</v>
      </c>
      <c r="F308" s="66">
        <v>0.63194444444444442</v>
      </c>
      <c r="H308" s="66">
        <v>0.63472222222222219</v>
      </c>
      <c r="I308" s="44" t="str">
        <f t="shared" si="68"/>
        <v/>
      </c>
      <c r="J308" s="45">
        <f t="shared" si="69"/>
        <v>36.000000000000028</v>
      </c>
      <c r="K308" s="45">
        <f t="shared" si="70"/>
        <v>3.9999999999999858</v>
      </c>
      <c r="L308" s="45">
        <f t="shared" si="71"/>
        <v>1</v>
      </c>
      <c r="M308" s="54">
        <f t="shared" ca="1" si="72"/>
        <v>1426</v>
      </c>
      <c r="N308" s="45" t="str">
        <f t="shared" si="73"/>
        <v/>
      </c>
      <c r="O308" s="45">
        <f t="shared" si="74"/>
        <v>1.9800000000000015</v>
      </c>
      <c r="P308" s="46">
        <f t="shared" si="75"/>
        <v>1.4071691196622078</v>
      </c>
      <c r="Q308" s="45">
        <f t="shared" si="76"/>
        <v>3.9999999999999862E-2</v>
      </c>
      <c r="R308" s="45">
        <f t="shared" si="77"/>
        <v>2.0200000000000014</v>
      </c>
      <c r="S308" s="46">
        <f t="shared" si="78"/>
        <v>1.4471691196622076</v>
      </c>
    </row>
    <row r="309" spans="1:19" x14ac:dyDescent="0.25">
      <c r="D309">
        <v>0.1</v>
      </c>
      <c r="F309" s="66">
        <v>0.6381944444444444</v>
      </c>
      <c r="H309" s="66">
        <v>0.65972222222222221</v>
      </c>
      <c r="I309" s="44" t="str">
        <f t="shared" si="68"/>
        <v/>
      </c>
      <c r="J309" s="45">
        <f t="shared" si="69"/>
        <v>10.999999999999961</v>
      </c>
      <c r="K309" s="45">
        <f t="shared" si="70"/>
        <v>31.00000000000005</v>
      </c>
      <c r="L309" s="45">
        <f t="shared" si="71"/>
        <v>2</v>
      </c>
      <c r="M309" s="54">
        <f t="shared" ca="1" si="72"/>
        <v>1426</v>
      </c>
      <c r="N309" s="45" t="str">
        <f t="shared" si="73"/>
        <v/>
      </c>
      <c r="O309" s="45">
        <f t="shared" si="74"/>
        <v>55.549999999999798</v>
      </c>
      <c r="P309" s="46">
        <f t="shared" si="75"/>
        <v>23.647385375523708</v>
      </c>
      <c r="Q309" s="45">
        <f t="shared" si="76"/>
        <v>3.100000000000005</v>
      </c>
      <c r="R309" s="45">
        <f t="shared" si="77"/>
        <v>58.649999999999807</v>
      </c>
      <c r="S309" s="46">
        <f t="shared" si="78"/>
        <v>26.747385375523713</v>
      </c>
    </row>
    <row r="310" spans="1:19" x14ac:dyDescent="0.25">
      <c r="D310">
        <v>10</v>
      </c>
      <c r="F310" s="66">
        <v>0.66527777777777775</v>
      </c>
      <c r="H310" s="66">
        <v>0.66736111111111107</v>
      </c>
      <c r="I310" s="44" t="str">
        <f t="shared" si="68"/>
        <v/>
      </c>
      <c r="J310" s="45">
        <f t="shared" si="69"/>
        <v>14.999999999999947</v>
      </c>
      <c r="K310" s="45">
        <f t="shared" si="70"/>
        <v>2.9999999999999893</v>
      </c>
      <c r="L310" s="45">
        <f t="shared" si="71"/>
        <v>3</v>
      </c>
      <c r="M310" s="54">
        <f t="shared" ca="1" si="72"/>
        <v>1426</v>
      </c>
      <c r="N310" s="45" t="str">
        <f t="shared" si="73"/>
        <v/>
      </c>
      <c r="O310" s="45">
        <f t="shared" si="74"/>
        <v>1574.9999999999943</v>
      </c>
      <c r="P310" s="46">
        <f t="shared" si="75"/>
        <v>951.35340215080612</v>
      </c>
      <c r="Q310" s="45">
        <f t="shared" si="76"/>
        <v>29.999999999999893</v>
      </c>
      <c r="R310" s="45">
        <f t="shared" si="77"/>
        <v>1604.9999999999943</v>
      </c>
      <c r="S310" s="46">
        <f t="shared" si="78"/>
        <v>981.35340215080601</v>
      </c>
    </row>
    <row r="311" spans="1:19" x14ac:dyDescent="0.25">
      <c r="D311">
        <v>200</v>
      </c>
      <c r="F311" s="66">
        <v>0.67291666666666661</v>
      </c>
      <c r="H311" s="66">
        <v>0.6777777777777777</v>
      </c>
      <c r="I311" s="44">
        <f t="shared" si="68"/>
        <v>0.68124999999999991</v>
      </c>
      <c r="J311" s="45" t="str">
        <f t="shared" si="69"/>
        <v/>
      </c>
      <c r="K311" s="45">
        <f t="shared" si="70"/>
        <v>6.9999999999999751</v>
      </c>
      <c r="L311" s="45">
        <f t="shared" si="71"/>
        <v>4</v>
      </c>
      <c r="M311" s="54">
        <f t="shared" ca="1" si="72"/>
        <v>1426</v>
      </c>
      <c r="N311" s="45">
        <f t="shared" ca="1" si="73"/>
        <v>114.99999999999991</v>
      </c>
      <c r="O311" s="45">
        <f t="shared" si="74"/>
        <v>500</v>
      </c>
      <c r="P311" s="46">
        <f t="shared" si="75"/>
        <v>52.318172546220183</v>
      </c>
      <c r="Q311" s="45">
        <f t="shared" si="76"/>
        <v>1399.999999999995</v>
      </c>
      <c r="R311" s="45">
        <f t="shared" si="77"/>
        <v>1899.999999999995</v>
      </c>
      <c r="S311" s="46">
        <f t="shared" si="78"/>
        <v>1452.3181725462152</v>
      </c>
    </row>
    <row r="312" spans="1:19" x14ac:dyDescent="0.25">
      <c r="A312" s="77">
        <v>34760</v>
      </c>
      <c r="B312">
        <v>851</v>
      </c>
      <c r="D312">
        <v>1E-3</v>
      </c>
      <c r="F312" s="66">
        <v>0.39930555555555558</v>
      </c>
      <c r="H312" s="66">
        <v>0.40069444444444446</v>
      </c>
      <c r="I312" s="44" t="str">
        <f t="shared" si="68"/>
        <v/>
      </c>
      <c r="J312" s="45">
        <f t="shared" si="69"/>
        <v>19.000000000000014</v>
      </c>
      <c r="K312" s="45">
        <f t="shared" si="70"/>
        <v>1.9999999999999929</v>
      </c>
      <c r="L312" s="45">
        <f t="shared" si="71"/>
        <v>1</v>
      </c>
      <c r="M312" s="54">
        <f t="shared" ca="1" si="72"/>
        <v>851</v>
      </c>
      <c r="N312" s="45" t="str">
        <f t="shared" si="73"/>
        <v/>
      </c>
      <c r="O312" s="45">
        <f t="shared" si="74"/>
        <v>1.9095000000000015</v>
      </c>
      <c r="P312" s="46">
        <f t="shared" si="75"/>
        <v>0.71375675893256008</v>
      </c>
      <c r="Q312" s="45">
        <f t="shared" si="76"/>
        <v>1.9999999999999931E-3</v>
      </c>
      <c r="R312" s="45">
        <f t="shared" si="77"/>
        <v>1.9115000000000015</v>
      </c>
      <c r="S312" s="46">
        <f t="shared" si="78"/>
        <v>0.71575675893256008</v>
      </c>
    </row>
    <row r="313" spans="1:19" x14ac:dyDescent="0.25">
      <c r="D313">
        <v>0.2</v>
      </c>
      <c r="F313" s="66">
        <v>0.4069444444444445</v>
      </c>
      <c r="H313" s="66">
        <v>0.41388888888888892</v>
      </c>
      <c r="I313" s="44" t="str">
        <f t="shared" si="68"/>
        <v/>
      </c>
      <c r="J313" s="45">
        <f t="shared" si="69"/>
        <v>35.99999999999995</v>
      </c>
      <c r="K313" s="45">
        <f t="shared" si="70"/>
        <v>9.9999999999999645</v>
      </c>
      <c r="L313" s="45">
        <f t="shared" si="71"/>
        <v>2</v>
      </c>
      <c r="M313" s="54">
        <f t="shared" ca="1" si="72"/>
        <v>851</v>
      </c>
      <c r="N313" s="45" t="str">
        <f t="shared" si="73"/>
        <v/>
      </c>
      <c r="O313" s="45">
        <f t="shared" si="74"/>
        <v>21.599999999999969</v>
      </c>
      <c r="P313" s="46">
        <f t="shared" si="75"/>
        <v>17.894490589071935</v>
      </c>
      <c r="Q313" s="45">
        <f t="shared" si="76"/>
        <v>1.9999999999999929</v>
      </c>
      <c r="R313" s="45">
        <f t="shared" si="77"/>
        <v>23.599999999999962</v>
      </c>
      <c r="S313" s="46">
        <f t="shared" si="78"/>
        <v>19.894490589071928</v>
      </c>
    </row>
    <row r="314" spans="1:19" x14ac:dyDescent="0.25">
      <c r="D314">
        <v>1</v>
      </c>
      <c r="F314" s="66">
        <v>0.42569444444444443</v>
      </c>
      <c r="H314" s="66">
        <v>0.43888888888888888</v>
      </c>
      <c r="I314" s="44" t="str">
        <f t="shared" si="68"/>
        <v/>
      </c>
      <c r="J314" s="45">
        <f t="shared" si="69"/>
        <v>5.9999999999999787</v>
      </c>
      <c r="K314" s="45">
        <f t="shared" si="70"/>
        <v>19.000000000000014</v>
      </c>
      <c r="L314" s="45">
        <f t="shared" si="71"/>
        <v>3</v>
      </c>
      <c r="M314" s="54">
        <f t="shared" ca="1" si="72"/>
        <v>851</v>
      </c>
      <c r="N314" s="45" t="str">
        <f t="shared" si="73"/>
        <v/>
      </c>
      <c r="O314" s="45">
        <f t="shared" si="74"/>
        <v>7.4999999999999734</v>
      </c>
      <c r="P314" s="46">
        <f t="shared" si="75"/>
        <v>7.3989164697819696</v>
      </c>
      <c r="Q314" s="45">
        <f t="shared" si="76"/>
        <v>19.000000000000014</v>
      </c>
      <c r="R314" s="45">
        <f t="shared" si="77"/>
        <v>26.499999999999986</v>
      </c>
      <c r="S314" s="46">
        <f t="shared" si="78"/>
        <v>26.398916469781984</v>
      </c>
    </row>
    <row r="315" spans="1:19" x14ac:dyDescent="0.25">
      <c r="D315">
        <v>1.5</v>
      </c>
      <c r="F315" s="66">
        <v>0.44097222222222227</v>
      </c>
      <c r="H315" s="66">
        <v>0.44305555555555554</v>
      </c>
      <c r="I315" s="44" t="str">
        <f t="shared" si="68"/>
        <v/>
      </c>
      <c r="J315" s="45">
        <f t="shared" si="69"/>
        <v>5.0000000000000622</v>
      </c>
      <c r="K315" s="45">
        <f t="shared" si="70"/>
        <v>2.9999999999999094</v>
      </c>
      <c r="L315" s="45">
        <f t="shared" si="71"/>
        <v>4</v>
      </c>
      <c r="M315" s="54">
        <f t="shared" ca="1" si="72"/>
        <v>851</v>
      </c>
      <c r="N315" s="45" t="str">
        <f t="shared" si="73"/>
        <v/>
      </c>
      <c r="O315" s="45">
        <f t="shared" si="74"/>
        <v>5.7500000000000711</v>
      </c>
      <c r="P315" s="46">
        <f t="shared" si="75"/>
        <v>5.5678571961286183</v>
      </c>
      <c r="Q315" s="45">
        <f t="shared" si="76"/>
        <v>4.4999999999998641</v>
      </c>
      <c r="R315" s="45">
        <f t="shared" si="77"/>
        <v>10.249999999999936</v>
      </c>
      <c r="S315" s="46">
        <f t="shared" si="78"/>
        <v>10.067857196128482</v>
      </c>
    </row>
    <row r="316" spans="1:19" x14ac:dyDescent="0.25">
      <c r="D316">
        <v>0.8</v>
      </c>
      <c r="F316" s="66">
        <v>0.44513888888888892</v>
      </c>
      <c r="H316" s="66">
        <v>0.4465277777777778</v>
      </c>
      <c r="I316" s="44">
        <f t="shared" si="68"/>
        <v>0.45</v>
      </c>
      <c r="J316" s="45" t="str">
        <f t="shared" si="69"/>
        <v/>
      </c>
      <c r="K316" s="45">
        <f t="shared" si="70"/>
        <v>1.9999999999999929</v>
      </c>
      <c r="L316" s="45">
        <f t="shared" si="71"/>
        <v>5</v>
      </c>
      <c r="M316" s="54">
        <f t="shared" ca="1" si="72"/>
        <v>851</v>
      </c>
      <c r="N316" s="45">
        <f t="shared" ca="1" si="73"/>
        <v>117.00000000000006</v>
      </c>
      <c r="O316" s="45">
        <f t="shared" si="74"/>
        <v>2</v>
      </c>
      <c r="P316" s="46">
        <f t="shared" si="75"/>
        <v>0.29428267387637186</v>
      </c>
      <c r="Q316" s="45">
        <f t="shared" si="76"/>
        <v>1.5999999999999943</v>
      </c>
      <c r="R316" s="45">
        <f t="shared" si="77"/>
        <v>3.5999999999999943</v>
      </c>
      <c r="S316" s="46">
        <f t="shared" si="78"/>
        <v>1.8942826738763663</v>
      </c>
    </row>
    <row r="317" spans="1:19" x14ac:dyDescent="0.25">
      <c r="A317" s="77">
        <v>34760</v>
      </c>
      <c r="B317">
        <v>1329</v>
      </c>
      <c r="D317">
        <v>0.01</v>
      </c>
      <c r="F317" s="66">
        <v>0.59166666666666667</v>
      </c>
      <c r="H317" s="66">
        <v>0.59375</v>
      </c>
      <c r="I317" s="44" t="str">
        <f t="shared" si="68"/>
        <v/>
      </c>
      <c r="J317" s="45">
        <f t="shared" si="69"/>
        <v>65.999999999999929</v>
      </c>
      <c r="K317" s="45">
        <f t="shared" si="70"/>
        <v>2.9999999999999893</v>
      </c>
      <c r="L317" s="45">
        <f t="shared" si="71"/>
        <v>1</v>
      </c>
      <c r="M317" s="54">
        <f t="shared" ca="1" si="72"/>
        <v>1329</v>
      </c>
      <c r="N317" s="45" t="str">
        <f t="shared" si="73"/>
        <v/>
      </c>
      <c r="O317" s="45">
        <f t="shared" si="74"/>
        <v>3.6299999999999959</v>
      </c>
      <c r="P317" s="46">
        <f t="shared" si="75"/>
        <v>2.5798100527140426</v>
      </c>
      <c r="Q317" s="45">
        <f t="shared" si="76"/>
        <v>2.9999999999999895E-2</v>
      </c>
      <c r="R317" s="45">
        <f t="shared" si="77"/>
        <v>3.6599999999999957</v>
      </c>
      <c r="S317" s="46">
        <f t="shared" si="78"/>
        <v>2.6098100527140424</v>
      </c>
    </row>
    <row r="318" spans="1:19" x14ac:dyDescent="0.25">
      <c r="D318">
        <v>0.1</v>
      </c>
      <c r="F318" s="66">
        <v>0.59722222222222221</v>
      </c>
      <c r="H318" s="66">
        <v>0.63958333333333328</v>
      </c>
      <c r="I318" s="44" t="str">
        <f t="shared" si="68"/>
        <v/>
      </c>
      <c r="J318" s="45">
        <f t="shared" si="69"/>
        <v>29.000000000000057</v>
      </c>
      <c r="K318" s="45">
        <f t="shared" si="70"/>
        <v>60.999999999999943</v>
      </c>
      <c r="L318" s="45">
        <f t="shared" si="71"/>
        <v>2</v>
      </c>
      <c r="M318" s="54">
        <f t="shared" ca="1" si="72"/>
        <v>1329</v>
      </c>
      <c r="N318" s="45" t="str">
        <f t="shared" si="73"/>
        <v/>
      </c>
      <c r="O318" s="45">
        <f t="shared" si="74"/>
        <v>146.45000000000027</v>
      </c>
      <c r="P318" s="46">
        <f t="shared" si="75"/>
        <v>62.343106899108307</v>
      </c>
      <c r="Q318" s="45">
        <f t="shared" si="76"/>
        <v>6.0999999999999943</v>
      </c>
      <c r="R318" s="45">
        <f t="shared" si="77"/>
        <v>152.55000000000027</v>
      </c>
      <c r="S318" s="46">
        <f t="shared" si="78"/>
        <v>68.443106899108301</v>
      </c>
    </row>
    <row r="319" spans="1:19" x14ac:dyDescent="0.25">
      <c r="D319">
        <v>10</v>
      </c>
      <c r="F319" s="66">
        <v>0.64444444444444449</v>
      </c>
      <c r="H319" s="66">
        <v>0.65972222222222221</v>
      </c>
      <c r="I319" s="44">
        <f t="shared" si="68"/>
        <v>0.66319444444444442</v>
      </c>
      <c r="J319" s="45" t="str">
        <f t="shared" si="69"/>
        <v/>
      </c>
      <c r="K319" s="45">
        <f t="shared" si="70"/>
        <v>21.999999999999922</v>
      </c>
      <c r="L319" s="45">
        <f t="shared" si="71"/>
        <v>3</v>
      </c>
      <c r="M319" s="54">
        <f t="shared" ca="1" si="72"/>
        <v>1329</v>
      </c>
      <c r="N319" s="45">
        <f t="shared" ca="1" si="73"/>
        <v>145.99999999999997</v>
      </c>
      <c r="O319" s="45">
        <f t="shared" si="74"/>
        <v>25</v>
      </c>
      <c r="P319" s="46">
        <f t="shared" si="75"/>
        <v>3.1021051639523365</v>
      </c>
      <c r="Q319" s="45">
        <f t="shared" si="76"/>
        <v>219.9999999999992</v>
      </c>
      <c r="R319" s="45">
        <f t="shared" si="77"/>
        <v>244.9999999999992</v>
      </c>
      <c r="S319" s="46">
        <f t="shared" si="78"/>
        <v>223.10210516395153</v>
      </c>
    </row>
    <row r="320" spans="1:19" x14ac:dyDescent="0.25">
      <c r="A320" s="77">
        <v>34765</v>
      </c>
      <c r="B320">
        <v>839</v>
      </c>
      <c r="D320">
        <v>0.01</v>
      </c>
      <c r="F320" s="66">
        <v>0.38958333333333334</v>
      </c>
      <c r="H320" s="66">
        <v>0.39166666666666666</v>
      </c>
      <c r="I320" s="44" t="str">
        <f t="shared" si="68"/>
        <v/>
      </c>
      <c r="J320" s="45">
        <f t="shared" si="69"/>
        <v>26.999999999999986</v>
      </c>
      <c r="K320" s="45">
        <f t="shared" si="70"/>
        <v>2.9999999999999893</v>
      </c>
      <c r="L320" s="45">
        <f t="shared" si="71"/>
        <v>1</v>
      </c>
      <c r="M320" s="54">
        <f t="shared" ca="1" si="72"/>
        <v>839</v>
      </c>
      <c r="N320" s="45" t="str">
        <f t="shared" si="73"/>
        <v/>
      </c>
      <c r="O320" s="45">
        <f t="shared" si="74"/>
        <v>0.80999999999999961</v>
      </c>
      <c r="P320" s="46">
        <f t="shared" si="75"/>
        <v>0.6710750843145864</v>
      </c>
      <c r="Q320" s="45">
        <f t="shared" si="76"/>
        <v>2.9999999999999895E-2</v>
      </c>
      <c r="R320" s="45">
        <f t="shared" si="77"/>
        <v>0.83999999999999952</v>
      </c>
      <c r="S320" s="46">
        <f t="shared" si="78"/>
        <v>0.70107508431458632</v>
      </c>
    </row>
    <row r="321" spans="1:19" x14ac:dyDescent="0.25">
      <c r="D321">
        <v>0.05</v>
      </c>
      <c r="F321" s="66">
        <v>0.40347222222222223</v>
      </c>
      <c r="H321" s="66">
        <v>0.41041666666666665</v>
      </c>
      <c r="I321" s="44" t="str">
        <f t="shared" si="68"/>
        <v/>
      </c>
      <c r="J321" s="45">
        <f t="shared" si="69"/>
        <v>25.999999999999986</v>
      </c>
      <c r="K321" s="45">
        <f t="shared" si="70"/>
        <v>9.9999999999999645</v>
      </c>
      <c r="L321" s="45">
        <f t="shared" si="71"/>
        <v>2</v>
      </c>
      <c r="M321" s="54">
        <f t="shared" ca="1" si="72"/>
        <v>839</v>
      </c>
      <c r="N321" s="45" t="str">
        <f t="shared" si="73"/>
        <v/>
      </c>
      <c r="O321" s="45">
        <f t="shared" si="74"/>
        <v>0.90999999999999959</v>
      </c>
      <c r="P321" s="46">
        <f t="shared" si="75"/>
        <v>0.85128607171753423</v>
      </c>
      <c r="Q321" s="45">
        <f t="shared" si="76"/>
        <v>0.49999999999999822</v>
      </c>
      <c r="R321" s="45">
        <f t="shared" si="77"/>
        <v>1.4099999999999979</v>
      </c>
      <c r="S321" s="46">
        <f t="shared" si="78"/>
        <v>1.3512860717175323</v>
      </c>
    </row>
    <row r="322" spans="1:19" x14ac:dyDescent="0.25">
      <c r="D322">
        <v>0.02</v>
      </c>
      <c r="F322" s="66">
        <v>0.42083333333333334</v>
      </c>
      <c r="H322" s="66">
        <v>0.4284722222222222</v>
      </c>
      <c r="I322" s="44" t="str">
        <f t="shared" si="68"/>
        <v/>
      </c>
      <c r="J322" s="45">
        <f t="shared" si="69"/>
        <v>37.000000000000028</v>
      </c>
      <c r="K322" s="45">
        <f t="shared" si="70"/>
        <v>10.999999999999961</v>
      </c>
      <c r="L322" s="45">
        <f t="shared" si="71"/>
        <v>3</v>
      </c>
      <c r="M322" s="54">
        <f t="shared" ca="1" si="72"/>
        <v>839</v>
      </c>
      <c r="N322" s="45" t="str">
        <f t="shared" si="73"/>
        <v/>
      </c>
      <c r="O322" s="45">
        <f t="shared" si="74"/>
        <v>18.870000000000015</v>
      </c>
      <c r="P322" s="46">
        <f t="shared" si="75"/>
        <v>9.2689777432328189</v>
      </c>
      <c r="Q322" s="45">
        <f t="shared" si="76"/>
        <v>0.21999999999999922</v>
      </c>
      <c r="R322" s="45">
        <f t="shared" si="77"/>
        <v>19.090000000000014</v>
      </c>
      <c r="S322" s="46">
        <f t="shared" si="78"/>
        <v>9.4889777432328177</v>
      </c>
    </row>
    <row r="323" spans="1:19" x14ac:dyDescent="0.25">
      <c r="D323">
        <v>1</v>
      </c>
      <c r="F323" s="66">
        <v>0.43541666666666662</v>
      </c>
      <c r="H323" s="66">
        <v>0.45416666666666666</v>
      </c>
      <c r="I323" s="44">
        <f t="shared" si="68"/>
        <v>0.45763888888888887</v>
      </c>
      <c r="J323" s="45" t="str">
        <f t="shared" si="69"/>
        <v/>
      </c>
      <c r="K323" s="45">
        <f t="shared" si="70"/>
        <v>27.000000000000064</v>
      </c>
      <c r="L323" s="45">
        <f t="shared" si="71"/>
        <v>4</v>
      </c>
      <c r="M323" s="54">
        <f t="shared" ca="1" si="72"/>
        <v>839</v>
      </c>
      <c r="N323" s="45">
        <f t="shared" ca="1" si="73"/>
        <v>139.99999999999997</v>
      </c>
      <c r="O323" s="45">
        <f t="shared" si="74"/>
        <v>2.5</v>
      </c>
      <c r="P323" s="46">
        <f t="shared" si="75"/>
        <v>0.36191198291773735</v>
      </c>
      <c r="Q323" s="45">
        <f t="shared" si="76"/>
        <v>27.000000000000064</v>
      </c>
      <c r="R323" s="45">
        <f t="shared" si="77"/>
        <v>29.500000000000064</v>
      </c>
      <c r="S323" s="46">
        <f t="shared" si="78"/>
        <v>27.3619119829178</v>
      </c>
    </row>
    <row r="324" spans="1:19" x14ac:dyDescent="0.25">
      <c r="A324" s="77">
        <v>34765</v>
      </c>
      <c r="B324">
        <v>1336</v>
      </c>
      <c r="D324">
        <v>0.01</v>
      </c>
      <c r="F324" s="66">
        <v>0.60347222222222219</v>
      </c>
      <c r="H324" s="66">
        <v>0.60555555555555551</v>
      </c>
      <c r="I324" s="44" t="str">
        <f t="shared" si="68"/>
        <v/>
      </c>
      <c r="J324" s="45">
        <f t="shared" si="69"/>
        <v>25.000000000000071</v>
      </c>
      <c r="K324" s="45">
        <f t="shared" si="70"/>
        <v>2.9999999999999893</v>
      </c>
      <c r="L324" s="45">
        <f t="shared" si="71"/>
        <v>1</v>
      </c>
      <c r="M324" s="54">
        <f t="shared" ca="1" si="72"/>
        <v>1336</v>
      </c>
      <c r="N324" s="45" t="str">
        <f t="shared" si="73"/>
        <v/>
      </c>
      <c r="O324" s="45">
        <f t="shared" si="74"/>
        <v>1.375000000000004</v>
      </c>
      <c r="P324" s="46">
        <f t="shared" si="75"/>
        <v>0.97720077754320178</v>
      </c>
      <c r="Q324" s="45">
        <f t="shared" si="76"/>
        <v>2.9999999999999895E-2</v>
      </c>
      <c r="R324" s="45">
        <f t="shared" si="77"/>
        <v>1.4050000000000038</v>
      </c>
      <c r="S324" s="46">
        <f t="shared" si="78"/>
        <v>1.0072007775432017</v>
      </c>
    </row>
    <row r="325" spans="1:19" x14ac:dyDescent="0.25">
      <c r="D325">
        <v>0.1</v>
      </c>
      <c r="F325" s="66">
        <v>0.60972222222222217</v>
      </c>
      <c r="H325" s="66">
        <v>0.62291666666666667</v>
      </c>
      <c r="I325" s="44" t="str">
        <f t="shared" si="68"/>
        <v/>
      </c>
      <c r="J325" s="45">
        <f t="shared" si="69"/>
        <v>10.999999999999961</v>
      </c>
      <c r="K325" s="45">
        <f t="shared" si="70"/>
        <v>19.000000000000092</v>
      </c>
      <c r="L325" s="45">
        <f t="shared" si="71"/>
        <v>2</v>
      </c>
      <c r="M325" s="54">
        <f t="shared" ca="1" si="72"/>
        <v>1336</v>
      </c>
      <c r="N325" s="45" t="str">
        <f t="shared" si="73"/>
        <v/>
      </c>
      <c r="O325" s="45">
        <f t="shared" si="74"/>
        <v>55.549999999999798</v>
      </c>
      <c r="P325" s="46">
        <f t="shared" si="75"/>
        <v>23.647385375523708</v>
      </c>
      <c r="Q325" s="45">
        <f t="shared" si="76"/>
        <v>1.9000000000000092</v>
      </c>
      <c r="R325" s="45">
        <f t="shared" si="77"/>
        <v>57.449999999999804</v>
      </c>
      <c r="S325" s="46">
        <f t="shared" si="78"/>
        <v>25.547385375523717</v>
      </c>
    </row>
    <row r="326" spans="1:19" x14ac:dyDescent="0.25">
      <c r="D326">
        <v>10</v>
      </c>
      <c r="F326" s="66">
        <v>0.62777777777777777</v>
      </c>
      <c r="H326" s="66">
        <v>0.63055555555555554</v>
      </c>
      <c r="I326" s="44" t="str">
        <f t="shared" si="68"/>
        <v/>
      </c>
      <c r="J326" s="45">
        <f t="shared" si="69"/>
        <v>16.99999999999994</v>
      </c>
      <c r="K326" s="45">
        <f t="shared" si="70"/>
        <v>3.9999999999999858</v>
      </c>
      <c r="L326" s="45">
        <f t="shared" si="71"/>
        <v>3</v>
      </c>
      <c r="M326" s="54">
        <f t="shared" ca="1" si="72"/>
        <v>1336</v>
      </c>
      <c r="N326" s="45" t="str">
        <f t="shared" si="73"/>
        <v/>
      </c>
      <c r="O326" s="45">
        <f t="shared" si="74"/>
        <v>1784.9999999999936</v>
      </c>
      <c r="P326" s="46">
        <f t="shared" si="75"/>
        <v>1078.2005224375803</v>
      </c>
      <c r="Q326" s="45">
        <f t="shared" si="76"/>
        <v>39.999999999999858</v>
      </c>
      <c r="R326" s="45">
        <f t="shared" si="77"/>
        <v>1824.9999999999934</v>
      </c>
      <c r="S326" s="46">
        <f t="shared" si="78"/>
        <v>1118.20052243758</v>
      </c>
    </row>
    <row r="327" spans="1:19" x14ac:dyDescent="0.25">
      <c r="D327">
        <v>200</v>
      </c>
      <c r="F327" s="66">
        <v>0.63611111111111118</v>
      </c>
      <c r="H327" s="66">
        <v>0.64236111111111105</v>
      </c>
      <c r="I327" s="44" t="str">
        <f t="shared" si="68"/>
        <v/>
      </c>
      <c r="J327" s="45">
        <f t="shared" si="69"/>
        <v>24.000000000000075</v>
      </c>
      <c r="K327" s="45">
        <f t="shared" si="70"/>
        <v>8.9999999999998082</v>
      </c>
      <c r="L327" s="45">
        <f t="shared" si="71"/>
        <v>4</v>
      </c>
      <c r="M327" s="54">
        <f t="shared" ca="1" si="72"/>
        <v>1336</v>
      </c>
      <c r="N327" s="45" t="str">
        <f t="shared" si="73"/>
        <v/>
      </c>
      <c r="O327" s="45">
        <f t="shared" si="74"/>
        <v>2401.2000000000075</v>
      </c>
      <c r="P327" s="46">
        <f t="shared" si="75"/>
        <v>631.1890376490793</v>
      </c>
      <c r="Q327" s="45">
        <f t="shared" si="76"/>
        <v>1799.9999999999616</v>
      </c>
      <c r="R327" s="45">
        <f t="shared" si="77"/>
        <v>4201.1999999999689</v>
      </c>
      <c r="S327" s="46">
        <f t="shared" si="78"/>
        <v>2431.189037649041</v>
      </c>
    </row>
    <row r="328" spans="1:19" x14ac:dyDescent="0.25">
      <c r="D328">
        <v>0.1</v>
      </c>
      <c r="F328" s="66">
        <v>0.65625</v>
      </c>
      <c r="H328" s="66">
        <v>0.65902777777777777</v>
      </c>
      <c r="I328" s="44" t="str">
        <f t="shared" si="68"/>
        <v/>
      </c>
      <c r="J328" s="45">
        <f t="shared" si="69"/>
        <v>29.000000000000057</v>
      </c>
      <c r="K328" s="45">
        <f t="shared" si="70"/>
        <v>3.9999999999999858</v>
      </c>
      <c r="L328" s="45">
        <f t="shared" si="71"/>
        <v>5</v>
      </c>
      <c r="M328" s="54">
        <f t="shared" ca="1" si="72"/>
        <v>1336</v>
      </c>
      <c r="N328" s="45" t="str">
        <f t="shared" si="73"/>
        <v/>
      </c>
      <c r="O328" s="45">
        <f t="shared" si="74"/>
        <v>15.950000000000033</v>
      </c>
      <c r="P328" s="46">
        <f t="shared" si="75"/>
        <v>11.33513028249202</v>
      </c>
      <c r="Q328" s="45">
        <f t="shared" si="76"/>
        <v>0.39999999999999858</v>
      </c>
      <c r="R328" s="45">
        <f t="shared" si="77"/>
        <v>16.35000000000003</v>
      </c>
      <c r="S328" s="46">
        <f t="shared" si="78"/>
        <v>11.735130282492019</v>
      </c>
    </row>
    <row r="329" spans="1:19" x14ac:dyDescent="0.25">
      <c r="D329">
        <v>1</v>
      </c>
      <c r="F329" s="66">
        <v>0.66805555555555562</v>
      </c>
      <c r="H329" s="66">
        <v>0.6791666666666667</v>
      </c>
      <c r="I329" s="44">
        <f t="shared" si="68"/>
        <v>0.68263888888888891</v>
      </c>
      <c r="J329" s="45" t="str">
        <f t="shared" si="69"/>
        <v/>
      </c>
      <c r="K329" s="45">
        <f t="shared" si="70"/>
        <v>15.999999999999943</v>
      </c>
      <c r="L329" s="45">
        <f t="shared" si="71"/>
        <v>6</v>
      </c>
      <c r="M329" s="54">
        <f t="shared" ca="1" si="72"/>
        <v>1336</v>
      </c>
      <c r="N329" s="45">
        <f t="shared" ca="1" si="73"/>
        <v>167.00000000000006</v>
      </c>
      <c r="O329" s="45">
        <f t="shared" si="74"/>
        <v>2.5</v>
      </c>
      <c r="P329" s="46">
        <f t="shared" si="75"/>
        <v>0.36191198291773735</v>
      </c>
      <c r="Q329" s="45">
        <f t="shared" si="76"/>
        <v>15.999999999999943</v>
      </c>
      <c r="R329" s="45">
        <f t="shared" si="77"/>
        <v>18.499999999999943</v>
      </c>
      <c r="S329" s="46">
        <f t="shared" si="78"/>
        <v>16.361911982917679</v>
      </c>
    </row>
    <row r="330" spans="1:19" x14ac:dyDescent="0.25">
      <c r="A330" s="77">
        <v>34766</v>
      </c>
      <c r="B330">
        <v>939</v>
      </c>
      <c r="D330">
        <v>0.01</v>
      </c>
      <c r="F330" s="66">
        <v>0.44513888888888892</v>
      </c>
      <c r="H330" s="66">
        <v>0.52152777777777781</v>
      </c>
      <c r="I330" s="44" t="str">
        <f t="shared" si="68"/>
        <v/>
      </c>
      <c r="J330" s="45">
        <f t="shared" si="69"/>
        <v>21.999999999999922</v>
      </c>
      <c r="K330" s="45">
        <f t="shared" si="70"/>
        <v>110.00000000000001</v>
      </c>
      <c r="L330" s="45">
        <f t="shared" si="71"/>
        <v>1</v>
      </c>
      <c r="M330" s="54">
        <f t="shared" ca="1" si="72"/>
        <v>939</v>
      </c>
      <c r="N330" s="45" t="str">
        <f t="shared" si="73"/>
        <v/>
      </c>
      <c r="O330" s="45">
        <f t="shared" si="74"/>
        <v>2.3099999999999921</v>
      </c>
      <c r="P330" s="46">
        <f t="shared" si="75"/>
        <v>1.3953625260116937</v>
      </c>
      <c r="Q330" s="45">
        <f t="shared" si="76"/>
        <v>1.1000000000000001</v>
      </c>
      <c r="R330" s="45">
        <f t="shared" si="77"/>
        <v>3.4099999999999921</v>
      </c>
      <c r="S330" s="46">
        <f t="shared" si="78"/>
        <v>2.4953625260116938</v>
      </c>
    </row>
    <row r="331" spans="1:19" x14ac:dyDescent="0.25">
      <c r="D331">
        <v>0.2</v>
      </c>
      <c r="F331" s="66">
        <v>0.52569444444444446</v>
      </c>
      <c r="H331" s="66">
        <v>0.53680555555555554</v>
      </c>
      <c r="I331" s="44" t="str">
        <f t="shared" si="68"/>
        <v/>
      </c>
      <c r="J331" s="45">
        <f t="shared" si="69"/>
        <v>12.000000000000117</v>
      </c>
      <c r="K331" s="45">
        <f t="shared" si="70"/>
        <v>15.999999999999943</v>
      </c>
      <c r="L331" s="45">
        <f t="shared" si="71"/>
        <v>2</v>
      </c>
      <c r="M331" s="54">
        <f t="shared" ca="1" si="72"/>
        <v>939</v>
      </c>
      <c r="N331" s="45" t="str">
        <f t="shared" si="73"/>
        <v/>
      </c>
      <c r="O331" s="45">
        <f t="shared" si="74"/>
        <v>13.200000000000131</v>
      </c>
      <c r="P331" s="46">
        <f t="shared" si="75"/>
        <v>9.3807791421526936</v>
      </c>
      <c r="Q331" s="45">
        <f t="shared" si="76"/>
        <v>3.1999999999999886</v>
      </c>
      <c r="R331" s="45">
        <f t="shared" si="77"/>
        <v>16.400000000000119</v>
      </c>
      <c r="S331" s="46">
        <f t="shared" si="78"/>
        <v>12.580779142152682</v>
      </c>
    </row>
    <row r="332" spans="1:19" x14ac:dyDescent="0.25">
      <c r="D332">
        <v>2</v>
      </c>
      <c r="F332" s="66">
        <v>0.54027777777777775</v>
      </c>
      <c r="H332" s="66">
        <v>0.54513888888888895</v>
      </c>
      <c r="I332" s="44" t="str">
        <f t="shared" si="68"/>
        <v/>
      </c>
      <c r="J332" s="45">
        <f t="shared" si="69"/>
        <v>19.999999999999929</v>
      </c>
      <c r="K332" s="45">
        <f t="shared" si="70"/>
        <v>7.000000000000135</v>
      </c>
      <c r="L332" s="45">
        <f t="shared" si="71"/>
        <v>3</v>
      </c>
      <c r="M332" s="54">
        <f t="shared" ca="1" si="72"/>
        <v>939</v>
      </c>
      <c r="N332" s="45" t="str">
        <f t="shared" si="73"/>
        <v/>
      </c>
      <c r="O332" s="45">
        <f t="shared" si="74"/>
        <v>419.99999999999852</v>
      </c>
      <c r="P332" s="46">
        <f t="shared" si="75"/>
        <v>253.69427275392607</v>
      </c>
      <c r="Q332" s="45">
        <f t="shared" si="76"/>
        <v>14.00000000000027</v>
      </c>
      <c r="R332" s="45">
        <f t="shared" si="77"/>
        <v>433.99999999999881</v>
      </c>
      <c r="S332" s="46">
        <f t="shared" si="78"/>
        <v>267.69427275392633</v>
      </c>
    </row>
    <row r="333" spans="1:19" x14ac:dyDescent="0.25">
      <c r="D333">
        <v>40</v>
      </c>
      <c r="F333" s="66">
        <v>0.55277777777777781</v>
      </c>
      <c r="H333" s="66">
        <v>0.55902777777777779</v>
      </c>
      <c r="I333" s="44" t="str">
        <f t="shared" si="68"/>
        <v/>
      </c>
      <c r="J333" s="45">
        <f t="shared" si="69"/>
        <v>43.000000000000007</v>
      </c>
      <c r="K333" s="45">
        <f t="shared" si="70"/>
        <v>8.999999999999968</v>
      </c>
      <c r="L333" s="45">
        <f t="shared" si="71"/>
        <v>4</v>
      </c>
      <c r="M333" s="54">
        <f t="shared" ca="1" si="72"/>
        <v>939</v>
      </c>
      <c r="N333" s="45" t="str">
        <f t="shared" si="73"/>
        <v/>
      </c>
      <c r="O333" s="45">
        <f t="shared" si="74"/>
        <v>862.1500000000002</v>
      </c>
      <c r="P333" s="46">
        <f t="shared" si="75"/>
        <v>286.35784171222468</v>
      </c>
      <c r="Q333" s="45">
        <f t="shared" si="76"/>
        <v>359.99999999999875</v>
      </c>
      <c r="R333" s="45">
        <f t="shared" si="77"/>
        <v>1222.149999999999</v>
      </c>
      <c r="S333" s="46">
        <f t="shared" si="78"/>
        <v>646.35784171222349</v>
      </c>
    </row>
    <row r="334" spans="1:19" x14ac:dyDescent="0.25">
      <c r="D334">
        <v>0.1</v>
      </c>
      <c r="F334" s="66">
        <v>0.56666666666666665</v>
      </c>
      <c r="H334" s="66">
        <v>0.58888888888888891</v>
      </c>
      <c r="I334" s="44" t="str">
        <f t="shared" si="68"/>
        <v/>
      </c>
      <c r="J334" s="45">
        <f t="shared" si="69"/>
        <v>43.000000000000007</v>
      </c>
      <c r="K334" s="45">
        <f t="shared" si="70"/>
        <v>32.000000000000043</v>
      </c>
      <c r="L334" s="45">
        <f t="shared" si="71"/>
        <v>5</v>
      </c>
      <c r="M334" s="54">
        <f t="shared" ca="1" si="72"/>
        <v>939</v>
      </c>
      <c r="N334" s="45" t="str">
        <f t="shared" si="73"/>
        <v/>
      </c>
      <c r="O334" s="45">
        <f t="shared" si="74"/>
        <v>23.650000000000006</v>
      </c>
      <c r="P334" s="46">
        <f t="shared" si="75"/>
        <v>16.807262143005381</v>
      </c>
      <c r="Q334" s="45">
        <f t="shared" si="76"/>
        <v>3.2000000000000046</v>
      </c>
      <c r="R334" s="45">
        <f t="shared" si="77"/>
        <v>26.850000000000009</v>
      </c>
      <c r="S334" s="46">
        <f t="shared" si="78"/>
        <v>20.007262143005384</v>
      </c>
    </row>
    <row r="335" spans="1:19" x14ac:dyDescent="0.25">
      <c r="D335">
        <v>1</v>
      </c>
      <c r="F335" s="66">
        <v>0.59166666666666667</v>
      </c>
      <c r="H335" s="66">
        <v>0.61875000000000002</v>
      </c>
      <c r="I335" s="44" t="str">
        <f t="shared" si="68"/>
        <v/>
      </c>
      <c r="J335" s="45">
        <f t="shared" si="69"/>
        <v>79.000000000000043</v>
      </c>
      <c r="K335" s="45">
        <f t="shared" si="70"/>
        <v>39.000000000000021</v>
      </c>
      <c r="L335" s="45">
        <f t="shared" si="71"/>
        <v>6</v>
      </c>
      <c r="M335" s="54">
        <f t="shared" ca="1" si="72"/>
        <v>939</v>
      </c>
      <c r="N335" s="45" t="str">
        <f t="shared" si="73"/>
        <v/>
      </c>
      <c r="O335" s="45">
        <f t="shared" si="74"/>
        <v>434.50000000000023</v>
      </c>
      <c r="P335" s="46">
        <f t="shared" si="75"/>
        <v>308.7834973258179</v>
      </c>
      <c r="Q335" s="45">
        <f t="shared" si="76"/>
        <v>39.000000000000021</v>
      </c>
      <c r="R335" s="45">
        <f t="shared" si="77"/>
        <v>473.50000000000023</v>
      </c>
      <c r="S335" s="46">
        <f t="shared" si="78"/>
        <v>347.7834973258179</v>
      </c>
    </row>
    <row r="336" spans="1:19" x14ac:dyDescent="0.25">
      <c r="D336">
        <v>10</v>
      </c>
      <c r="F336" s="66">
        <v>0.62222222222222223</v>
      </c>
      <c r="H336" s="66">
        <v>0.67361111111111116</v>
      </c>
      <c r="I336" s="44">
        <f t="shared" si="68"/>
        <v>0.67708333333333337</v>
      </c>
      <c r="J336" s="45" t="str">
        <f t="shared" si="69"/>
        <v/>
      </c>
      <c r="K336" s="45">
        <f t="shared" si="70"/>
        <v>74.000000000000057</v>
      </c>
      <c r="L336" s="45">
        <f t="shared" si="71"/>
        <v>7</v>
      </c>
      <c r="M336" s="54">
        <f t="shared" ca="1" si="72"/>
        <v>939</v>
      </c>
      <c r="N336" s="45">
        <f t="shared" ca="1" si="73"/>
        <v>396.00000000000006</v>
      </c>
      <c r="O336" s="45">
        <f t="shared" si="74"/>
        <v>25</v>
      </c>
      <c r="P336" s="46">
        <f t="shared" si="75"/>
        <v>3.1021051639523365</v>
      </c>
      <c r="Q336" s="45">
        <f t="shared" si="76"/>
        <v>740.00000000000057</v>
      </c>
      <c r="R336" s="45">
        <f t="shared" si="77"/>
        <v>765.00000000000057</v>
      </c>
      <c r="S336" s="46">
        <f t="shared" si="78"/>
        <v>743.10210516395296</v>
      </c>
    </row>
    <row r="337" spans="1:19" x14ac:dyDescent="0.25">
      <c r="A337" s="77">
        <v>34767</v>
      </c>
      <c r="B337">
        <v>911</v>
      </c>
      <c r="D337">
        <v>0.01</v>
      </c>
      <c r="F337" s="66">
        <v>0.41875000000000001</v>
      </c>
      <c r="H337" s="66">
        <v>0.4236111111111111</v>
      </c>
      <c r="I337" s="44" t="str">
        <f t="shared" si="68"/>
        <v/>
      </c>
      <c r="J337" s="45">
        <f t="shared" si="69"/>
        <v>37.000000000000028</v>
      </c>
      <c r="K337" s="45">
        <f t="shared" si="70"/>
        <v>6.9999999999999751</v>
      </c>
      <c r="L337" s="45">
        <f t="shared" si="71"/>
        <v>1</v>
      </c>
      <c r="M337" s="54">
        <f t="shared" ca="1" si="72"/>
        <v>911</v>
      </c>
      <c r="N337" s="45" t="str">
        <f t="shared" si="73"/>
        <v/>
      </c>
      <c r="O337" s="45">
        <f t="shared" si="74"/>
        <v>2.0350000000000015</v>
      </c>
      <c r="P337" s="46">
        <f t="shared" si="75"/>
        <v>1.4462571507639357</v>
      </c>
      <c r="Q337" s="45">
        <f t="shared" si="76"/>
        <v>6.9999999999999757E-2</v>
      </c>
      <c r="R337" s="45">
        <f t="shared" si="77"/>
        <v>2.1050000000000013</v>
      </c>
      <c r="S337" s="46">
        <f t="shared" si="78"/>
        <v>1.5162571507639355</v>
      </c>
    </row>
    <row r="338" spans="1:19" x14ac:dyDescent="0.25">
      <c r="D338">
        <v>0.1</v>
      </c>
      <c r="F338" s="66">
        <v>0.43263888888888885</v>
      </c>
      <c r="H338" s="66">
        <v>0.44930555555555557</v>
      </c>
      <c r="I338" s="44" t="str">
        <f t="shared" si="68"/>
        <v/>
      </c>
      <c r="J338" s="45">
        <f t="shared" si="69"/>
        <v>35.99999999999995</v>
      </c>
      <c r="K338" s="45">
        <f t="shared" si="70"/>
        <v>24.000000000000075</v>
      </c>
      <c r="L338" s="45">
        <f t="shared" si="71"/>
        <v>2</v>
      </c>
      <c r="M338" s="54">
        <f t="shared" ca="1" si="72"/>
        <v>911</v>
      </c>
      <c r="N338" s="45" t="str">
        <f t="shared" si="73"/>
        <v/>
      </c>
      <c r="O338" s="45">
        <f t="shared" si="74"/>
        <v>19.799999999999976</v>
      </c>
      <c r="P338" s="46">
        <f t="shared" si="75"/>
        <v>14.071196212748669</v>
      </c>
      <c r="Q338" s="45">
        <f t="shared" si="76"/>
        <v>2.4000000000000075</v>
      </c>
      <c r="R338" s="45">
        <f t="shared" si="77"/>
        <v>22.199999999999982</v>
      </c>
      <c r="S338" s="46">
        <f t="shared" si="78"/>
        <v>16.471196212748676</v>
      </c>
    </row>
    <row r="339" spans="1:19" x14ac:dyDescent="0.25">
      <c r="D339">
        <v>1</v>
      </c>
      <c r="F339" s="66">
        <v>0.45347222222222222</v>
      </c>
      <c r="H339" s="66">
        <v>0.47430555555555554</v>
      </c>
      <c r="I339" s="44">
        <f t="shared" si="68"/>
        <v>0.47777777777777775</v>
      </c>
      <c r="J339" s="45" t="str">
        <f t="shared" si="69"/>
        <v/>
      </c>
      <c r="K339" s="45">
        <f t="shared" si="70"/>
        <v>29.999999999999972</v>
      </c>
      <c r="L339" s="45">
        <f t="shared" si="71"/>
        <v>3</v>
      </c>
      <c r="M339" s="54">
        <f t="shared" ca="1" si="72"/>
        <v>911</v>
      </c>
      <c r="N339" s="45">
        <f t="shared" ca="1" si="73"/>
        <v>136.99999999999991</v>
      </c>
      <c r="O339" s="45">
        <f t="shared" si="74"/>
        <v>2.5</v>
      </c>
      <c r="P339" s="46">
        <f t="shared" si="75"/>
        <v>0.36191198291773735</v>
      </c>
      <c r="Q339" s="45">
        <f t="shared" si="76"/>
        <v>29.999999999999972</v>
      </c>
      <c r="R339" s="45">
        <f t="shared" si="77"/>
        <v>32.499999999999972</v>
      </c>
      <c r="S339" s="46">
        <f t="shared" si="78"/>
        <v>30.361911982917707</v>
      </c>
    </row>
    <row r="340" spans="1:19" x14ac:dyDescent="0.25">
      <c r="A340" s="77">
        <v>34767</v>
      </c>
      <c r="B340">
        <v>1324</v>
      </c>
      <c r="D340">
        <v>0.01</v>
      </c>
      <c r="F340" s="66">
        <v>0.58402777777777781</v>
      </c>
      <c r="H340" s="66">
        <v>0.5854166666666667</v>
      </c>
      <c r="I340" s="44" t="str">
        <f t="shared" si="68"/>
        <v/>
      </c>
      <c r="J340" s="45">
        <f t="shared" si="69"/>
        <v>28.999999999999897</v>
      </c>
      <c r="K340" s="45">
        <f t="shared" si="70"/>
        <v>1.9999999999999929</v>
      </c>
      <c r="L340" s="45">
        <f t="shared" si="71"/>
        <v>1</v>
      </c>
      <c r="M340" s="54">
        <f t="shared" ca="1" si="72"/>
        <v>1324</v>
      </c>
      <c r="N340" s="45" t="str">
        <f t="shared" si="73"/>
        <v/>
      </c>
      <c r="O340" s="45">
        <f t="shared" si="74"/>
        <v>145.14499999999947</v>
      </c>
      <c r="P340" s="46">
        <f t="shared" si="75"/>
        <v>41.940424629724454</v>
      </c>
      <c r="Q340" s="45">
        <f t="shared" si="76"/>
        <v>1.9999999999999931E-2</v>
      </c>
      <c r="R340" s="45">
        <f t="shared" si="77"/>
        <v>145.16499999999948</v>
      </c>
      <c r="S340" s="46">
        <f t="shared" si="78"/>
        <v>41.960424629724457</v>
      </c>
    </row>
    <row r="341" spans="1:19" x14ac:dyDescent="0.25">
      <c r="D341">
        <v>10</v>
      </c>
      <c r="F341" s="66">
        <v>0.60277777777777775</v>
      </c>
      <c r="H341" s="66">
        <v>0.60555555555555551</v>
      </c>
      <c r="I341" s="44" t="str">
        <f t="shared" si="68"/>
        <v/>
      </c>
      <c r="J341" s="45">
        <f t="shared" si="69"/>
        <v>16.000000000000103</v>
      </c>
      <c r="K341" s="45">
        <f t="shared" si="70"/>
        <v>3.9999999999999858</v>
      </c>
      <c r="L341" s="45">
        <f t="shared" si="71"/>
        <v>2</v>
      </c>
      <c r="M341" s="54">
        <f t="shared" ca="1" si="72"/>
        <v>1324</v>
      </c>
      <c r="N341" s="45" t="str">
        <f t="shared" si="73"/>
        <v/>
      </c>
      <c r="O341" s="45">
        <f t="shared" si="74"/>
        <v>1680.0000000000109</v>
      </c>
      <c r="P341" s="46">
        <f t="shared" si="75"/>
        <v>1014.7769622942033</v>
      </c>
      <c r="Q341" s="45">
        <f t="shared" si="76"/>
        <v>39.999999999999858</v>
      </c>
      <c r="R341" s="45">
        <f t="shared" si="77"/>
        <v>1720.0000000000107</v>
      </c>
      <c r="S341" s="46">
        <f t="shared" si="78"/>
        <v>1054.776962294203</v>
      </c>
    </row>
    <row r="342" spans="1:19" x14ac:dyDescent="0.25">
      <c r="D342">
        <v>200</v>
      </c>
      <c r="F342" s="66">
        <v>0.60972222222222217</v>
      </c>
      <c r="H342" s="66">
        <v>0.6166666666666667</v>
      </c>
      <c r="I342" s="44" t="str">
        <f t="shared" ref="I342:I403" si="79">IF(OR(A343&lt;&gt;"",D343=""),H342+TIME(0,5,0),"")</f>
        <v/>
      </c>
      <c r="J342" s="45">
        <f t="shared" ref="J342:J403" si="80">IF(AND(OR(AND(A342&lt;&gt;"",A343=""),AND(A342="",A343="")),D343&lt;&gt;""),(H343-H342)*1440,"")</f>
        <v>34.000000000000043</v>
      </c>
      <c r="K342" s="45">
        <f t="shared" ref="K342:K403" si="81">(H342-F342)*1440</f>
        <v>10.000000000000124</v>
      </c>
      <c r="L342" s="45">
        <f t="shared" ref="L342:L403" si="82">IF(A342&lt;&gt;"",1,L341+1)</f>
        <v>3</v>
      </c>
      <c r="M342" s="54">
        <f t="shared" ref="M342:M403" ca="1" si="83">OFFSET(B342,-L342+1,0)</f>
        <v>1324</v>
      </c>
      <c r="N342" s="45" t="str">
        <f t="shared" ref="N342:N403" si="84">IF(I342&lt;&gt;"",(I342-VALUE(CONCATENATE(LEFT(M342,LEN(M342)-2),":",RIGHT(M342,2))))*1440,"")</f>
        <v/>
      </c>
      <c r="O342" s="45">
        <f t="shared" ref="O342:O403" si="85">IF(J342&lt;&gt;"",(D342+D343)*J342/2,D342*5/2)</f>
        <v>3570.0000000000045</v>
      </c>
      <c r="P342" s="46">
        <f t="shared" ref="P342:P403" si="86">IF(J342&lt;&gt;"",(D343-D342)*J342/LN((D343+0.000001)/(D342+0.000001)),-5*(D342-0.000001)/(LN(1/D342)-13.8155))</f>
        <v>2156.4010448751706</v>
      </c>
      <c r="Q342" s="45">
        <f t="shared" ref="Q342:Q403" si="87">(D342*K342)</f>
        <v>2000.0000000000248</v>
      </c>
      <c r="R342" s="45">
        <f t="shared" ref="R342:R403" si="88">O342+Q342</f>
        <v>5570.0000000000291</v>
      </c>
      <c r="S342" s="46">
        <f t="shared" ref="S342:S403" si="89">P342+Q342</f>
        <v>4156.4010448751951</v>
      </c>
    </row>
    <row r="343" spans="1:19" x14ac:dyDescent="0.25">
      <c r="D343">
        <v>10</v>
      </c>
      <c r="F343" s="66">
        <v>0.62777777777777777</v>
      </c>
      <c r="H343" s="66">
        <v>0.64027777777777783</v>
      </c>
      <c r="I343" s="44">
        <f t="shared" si="79"/>
        <v>0.64375000000000004</v>
      </c>
      <c r="J343" s="45" t="str">
        <f t="shared" si="80"/>
        <v/>
      </c>
      <c r="K343" s="45">
        <f t="shared" si="81"/>
        <v>18.000000000000096</v>
      </c>
      <c r="L343" s="45">
        <f t="shared" si="82"/>
        <v>4</v>
      </c>
      <c r="M343" s="54">
        <f t="shared" ca="1" si="83"/>
        <v>1324</v>
      </c>
      <c r="N343" s="45">
        <f t="shared" ca="1" si="84"/>
        <v>123.00000000000004</v>
      </c>
      <c r="O343" s="45">
        <f t="shared" si="85"/>
        <v>25</v>
      </c>
      <c r="P343" s="46">
        <f t="shared" si="86"/>
        <v>3.1021051639523365</v>
      </c>
      <c r="Q343" s="45">
        <f t="shared" si="87"/>
        <v>180.00000000000097</v>
      </c>
      <c r="R343" s="45">
        <f t="shared" si="88"/>
        <v>205.00000000000097</v>
      </c>
      <c r="S343" s="46">
        <f t="shared" si="89"/>
        <v>183.1021051639533</v>
      </c>
    </row>
    <row r="344" spans="1:19" x14ac:dyDescent="0.25">
      <c r="A344" s="77">
        <v>34772</v>
      </c>
      <c r="B344">
        <v>900</v>
      </c>
      <c r="D344">
        <v>1E-3</v>
      </c>
      <c r="F344" s="66">
        <v>0.4069444444444445</v>
      </c>
      <c r="H344" s="66">
        <v>0.40902777777777777</v>
      </c>
      <c r="I344" s="44" t="str">
        <f t="shared" si="79"/>
        <v/>
      </c>
      <c r="J344" s="45">
        <f t="shared" si="80"/>
        <v>18.000000000000014</v>
      </c>
      <c r="K344" s="45">
        <f t="shared" si="81"/>
        <v>2.9999999999999094</v>
      </c>
      <c r="L344" s="45">
        <f t="shared" si="82"/>
        <v>1</v>
      </c>
      <c r="M344" s="54">
        <f t="shared" ca="1" si="83"/>
        <v>900</v>
      </c>
      <c r="N344" s="45" t="str">
        <f t="shared" si="84"/>
        <v/>
      </c>
      <c r="O344" s="45">
        <f t="shared" si="85"/>
        <v>1.8090000000000015</v>
      </c>
      <c r="P344" s="46">
        <f t="shared" si="86"/>
        <v>0.67619061372558331</v>
      </c>
      <c r="Q344" s="45">
        <f t="shared" si="87"/>
        <v>2.9999999999999094E-3</v>
      </c>
      <c r="R344" s="45">
        <f t="shared" si="88"/>
        <v>1.8120000000000014</v>
      </c>
      <c r="S344" s="46">
        <f t="shared" si="89"/>
        <v>0.6791906137255832</v>
      </c>
    </row>
    <row r="345" spans="1:19" x14ac:dyDescent="0.25">
      <c r="D345">
        <v>0.2</v>
      </c>
      <c r="F345" s="66">
        <v>0.4145833333333333</v>
      </c>
      <c r="H345" s="66">
        <v>0.42152777777777778</v>
      </c>
      <c r="I345" s="44" t="str">
        <f t="shared" si="79"/>
        <v/>
      </c>
      <c r="J345" s="45">
        <f t="shared" si="80"/>
        <v>26.999999999999986</v>
      </c>
      <c r="K345" s="45">
        <f t="shared" si="81"/>
        <v>10.000000000000044</v>
      </c>
      <c r="L345" s="45">
        <f t="shared" si="82"/>
        <v>2</v>
      </c>
      <c r="M345" s="54">
        <f t="shared" ca="1" si="83"/>
        <v>900</v>
      </c>
      <c r="N345" s="45" t="str">
        <f t="shared" si="84"/>
        <v/>
      </c>
      <c r="O345" s="45">
        <f t="shared" si="85"/>
        <v>2.9699999999999984</v>
      </c>
      <c r="P345" s="46">
        <f t="shared" si="86"/>
        <v>2.1107124310997381</v>
      </c>
      <c r="Q345" s="45">
        <f t="shared" si="87"/>
        <v>2.0000000000000089</v>
      </c>
      <c r="R345" s="45">
        <f t="shared" si="88"/>
        <v>4.9700000000000077</v>
      </c>
      <c r="S345" s="46">
        <f t="shared" si="89"/>
        <v>4.1107124310997474</v>
      </c>
    </row>
    <row r="346" spans="1:19" x14ac:dyDescent="0.25">
      <c r="D346">
        <v>0.02</v>
      </c>
      <c r="F346" s="66">
        <v>0.4375</v>
      </c>
      <c r="H346" s="66">
        <v>0.44027777777777777</v>
      </c>
      <c r="I346" s="44" t="str">
        <f t="shared" si="79"/>
        <v/>
      </c>
      <c r="J346" s="45">
        <f t="shared" si="80"/>
        <v>14.00000000000003</v>
      </c>
      <c r="K346" s="45">
        <f t="shared" si="81"/>
        <v>3.9999999999999858</v>
      </c>
      <c r="L346" s="45">
        <f t="shared" si="82"/>
        <v>3</v>
      </c>
      <c r="M346" s="54">
        <f t="shared" ca="1" si="83"/>
        <v>900</v>
      </c>
      <c r="N346" s="45" t="str">
        <f t="shared" si="84"/>
        <v/>
      </c>
      <c r="O346" s="45">
        <f t="shared" si="85"/>
        <v>140.1400000000003</v>
      </c>
      <c r="P346" s="46">
        <f t="shared" si="86"/>
        <v>40.493910296923765</v>
      </c>
      <c r="Q346" s="45">
        <f t="shared" si="87"/>
        <v>7.9999999999999724E-2</v>
      </c>
      <c r="R346" s="45">
        <f t="shared" si="88"/>
        <v>140.22000000000031</v>
      </c>
      <c r="S346" s="46">
        <f t="shared" si="89"/>
        <v>40.573910296923763</v>
      </c>
    </row>
    <row r="347" spans="1:19" x14ac:dyDescent="0.25">
      <c r="D347">
        <v>20</v>
      </c>
      <c r="F347" s="66">
        <v>0.44791666666666669</v>
      </c>
      <c r="H347" s="66">
        <v>0.45</v>
      </c>
      <c r="I347" s="44" t="str">
        <f t="shared" si="79"/>
        <v/>
      </c>
      <c r="J347" s="45">
        <f t="shared" si="80"/>
        <v>8.999999999999968</v>
      </c>
      <c r="K347" s="45">
        <f t="shared" si="81"/>
        <v>2.9999999999999893</v>
      </c>
      <c r="L347" s="45">
        <f t="shared" si="82"/>
        <v>4</v>
      </c>
      <c r="M347" s="54">
        <f t="shared" ca="1" si="83"/>
        <v>900</v>
      </c>
      <c r="N347" s="45" t="str">
        <f t="shared" si="84"/>
        <v/>
      </c>
      <c r="O347" s="45">
        <f t="shared" si="85"/>
        <v>539.99999999999807</v>
      </c>
      <c r="P347" s="46">
        <f t="shared" si="86"/>
        <v>447.36116400136342</v>
      </c>
      <c r="Q347" s="45">
        <f t="shared" si="87"/>
        <v>59.999999999999787</v>
      </c>
      <c r="R347" s="45">
        <f t="shared" si="88"/>
        <v>599.99999999999784</v>
      </c>
      <c r="S347" s="46">
        <f t="shared" si="89"/>
        <v>507.36116400136319</v>
      </c>
    </row>
    <row r="348" spans="1:19" x14ac:dyDescent="0.25">
      <c r="D348">
        <v>100</v>
      </c>
      <c r="F348" s="66">
        <v>0.4548611111111111</v>
      </c>
      <c r="H348" s="66">
        <v>0.45624999999999999</v>
      </c>
      <c r="I348" s="44">
        <f t="shared" si="79"/>
        <v>0.4597222222222222</v>
      </c>
      <c r="J348" s="45" t="str">
        <f t="shared" si="80"/>
        <v/>
      </c>
      <c r="K348" s="45">
        <f t="shared" si="81"/>
        <v>1.9999999999999929</v>
      </c>
      <c r="L348" s="45">
        <f t="shared" si="82"/>
        <v>5</v>
      </c>
      <c r="M348" s="54">
        <f t="shared" ca="1" si="83"/>
        <v>900</v>
      </c>
      <c r="N348" s="45">
        <f t="shared" ca="1" si="84"/>
        <v>121.99999999999997</v>
      </c>
      <c r="O348" s="45">
        <f t="shared" si="85"/>
        <v>250</v>
      </c>
      <c r="P348" s="46">
        <f t="shared" si="86"/>
        <v>27.143420404993254</v>
      </c>
      <c r="Q348" s="45">
        <f t="shared" si="87"/>
        <v>199.99999999999929</v>
      </c>
      <c r="R348" s="45">
        <f t="shared" si="88"/>
        <v>449.99999999999932</v>
      </c>
      <c r="S348" s="46">
        <f t="shared" si="89"/>
        <v>227.14342040499255</v>
      </c>
    </row>
    <row r="349" spans="1:19" x14ac:dyDescent="0.25">
      <c r="A349" s="77">
        <v>34772</v>
      </c>
      <c r="B349">
        <v>1356</v>
      </c>
      <c r="D349">
        <v>0.01</v>
      </c>
      <c r="F349" s="66">
        <v>0.61805555555555558</v>
      </c>
      <c r="H349" s="66">
        <v>0.62013888888888891</v>
      </c>
      <c r="I349" s="44" t="str">
        <f t="shared" si="79"/>
        <v/>
      </c>
      <c r="J349" s="45">
        <f t="shared" si="80"/>
        <v>7.9999999999999716</v>
      </c>
      <c r="K349" s="45">
        <f t="shared" si="81"/>
        <v>2.9999999999999893</v>
      </c>
      <c r="L349" s="45">
        <f t="shared" si="82"/>
        <v>1</v>
      </c>
      <c r="M349" s="54">
        <f t="shared" ca="1" si="83"/>
        <v>1356</v>
      </c>
      <c r="N349" s="45" t="str">
        <f t="shared" si="84"/>
        <v/>
      </c>
      <c r="O349" s="45">
        <f t="shared" si="85"/>
        <v>9.5999999999999655E-2</v>
      </c>
      <c r="P349" s="46">
        <f t="shared" si="86"/>
        <v>9.5112504938289863E-2</v>
      </c>
      <c r="Q349" s="45">
        <f t="shared" si="87"/>
        <v>2.9999999999999895E-2</v>
      </c>
      <c r="R349" s="45">
        <f t="shared" si="88"/>
        <v>0.12599999999999956</v>
      </c>
      <c r="S349" s="46">
        <f t="shared" si="89"/>
        <v>0.12511250493828976</v>
      </c>
    </row>
    <row r="350" spans="1:19" x14ac:dyDescent="0.25">
      <c r="D350">
        <v>1.4E-2</v>
      </c>
      <c r="F350" s="66">
        <v>0.62291666666666667</v>
      </c>
      <c r="H350" s="66">
        <v>0.62569444444444444</v>
      </c>
      <c r="I350" s="44" t="str">
        <f t="shared" si="79"/>
        <v/>
      </c>
      <c r="J350" s="45">
        <f t="shared" si="80"/>
        <v>5.9999999999999787</v>
      </c>
      <c r="K350" s="45">
        <f t="shared" si="81"/>
        <v>3.9999999999999858</v>
      </c>
      <c r="L350" s="45">
        <f t="shared" si="82"/>
        <v>2</v>
      </c>
      <c r="M350" s="54">
        <f t="shared" ca="1" si="83"/>
        <v>1356</v>
      </c>
      <c r="N350" s="45" t="str">
        <f t="shared" si="84"/>
        <v/>
      </c>
      <c r="O350" s="45">
        <f t="shared" si="85"/>
        <v>5.999999999999979E-2</v>
      </c>
      <c r="P350" s="46">
        <f t="shared" si="86"/>
        <v>5.6657047670431206E-2</v>
      </c>
      <c r="Q350" s="45">
        <f t="shared" si="87"/>
        <v>5.59999999999998E-2</v>
      </c>
      <c r="R350" s="45">
        <f t="shared" si="88"/>
        <v>0.11599999999999959</v>
      </c>
      <c r="S350" s="46">
        <f t="shared" si="89"/>
        <v>0.112657047670431</v>
      </c>
    </row>
    <row r="351" spans="1:19" x14ac:dyDescent="0.25">
      <c r="D351">
        <v>6.0000000000000001E-3</v>
      </c>
      <c r="F351" s="66">
        <v>0.62847222222222221</v>
      </c>
      <c r="H351" s="66">
        <v>0.62986111111111109</v>
      </c>
      <c r="I351" s="44">
        <f t="shared" si="79"/>
        <v>0.6333333333333333</v>
      </c>
      <c r="J351" s="45" t="str">
        <f t="shared" si="80"/>
        <v/>
      </c>
      <c r="K351" s="45">
        <f t="shared" si="81"/>
        <v>1.9999999999999929</v>
      </c>
      <c r="L351" s="45">
        <f t="shared" si="82"/>
        <v>3</v>
      </c>
      <c r="M351" s="54">
        <f t="shared" ca="1" si="83"/>
        <v>1356</v>
      </c>
      <c r="N351" s="45">
        <f t="shared" ca="1" si="84"/>
        <v>75.999999999999886</v>
      </c>
      <c r="O351" s="45">
        <f t="shared" si="85"/>
        <v>1.4999999999999999E-2</v>
      </c>
      <c r="P351" s="46">
        <f t="shared" si="86"/>
        <v>3.4478976438256192E-3</v>
      </c>
      <c r="Q351" s="45">
        <f t="shared" si="87"/>
        <v>1.1999999999999957E-2</v>
      </c>
      <c r="R351" s="45">
        <f t="shared" si="88"/>
        <v>2.6999999999999955E-2</v>
      </c>
      <c r="S351" s="46">
        <f t="shared" si="89"/>
        <v>1.5447897643825577E-2</v>
      </c>
    </row>
    <row r="352" spans="1:19" x14ac:dyDescent="0.25">
      <c r="A352" s="77">
        <v>34778</v>
      </c>
      <c r="B352">
        <v>1259</v>
      </c>
      <c r="D352">
        <v>0.01</v>
      </c>
      <c r="F352" s="66">
        <v>0.5756944444444444</v>
      </c>
      <c r="H352" s="66">
        <v>0.57708333333333328</v>
      </c>
      <c r="I352" s="44" t="str">
        <f t="shared" si="79"/>
        <v/>
      </c>
      <c r="J352" s="45">
        <f t="shared" si="80"/>
        <v>15.000000000000107</v>
      </c>
      <c r="K352" s="45">
        <f t="shared" si="81"/>
        <v>1.9999999999999929</v>
      </c>
      <c r="L352" s="45">
        <f t="shared" si="82"/>
        <v>1</v>
      </c>
      <c r="M352" s="54">
        <f t="shared" ca="1" si="83"/>
        <v>1259</v>
      </c>
      <c r="N352" s="45" t="str">
        <f t="shared" si="84"/>
        <v/>
      </c>
      <c r="O352" s="45">
        <f t="shared" si="85"/>
        <v>7.5750000000000535</v>
      </c>
      <c r="P352" s="46">
        <f t="shared" si="86"/>
        <v>3.2247058479928712</v>
      </c>
      <c r="Q352" s="45">
        <f t="shared" si="87"/>
        <v>1.9999999999999931E-2</v>
      </c>
      <c r="R352" s="45">
        <f t="shared" si="88"/>
        <v>7.595000000000053</v>
      </c>
      <c r="S352" s="46">
        <f t="shared" si="89"/>
        <v>3.2447058479928712</v>
      </c>
    </row>
    <row r="353" spans="1:19" x14ac:dyDescent="0.25">
      <c r="D353">
        <v>1</v>
      </c>
      <c r="F353" s="66">
        <v>0.58263888888888882</v>
      </c>
      <c r="H353" s="66">
        <v>0.58750000000000002</v>
      </c>
      <c r="I353" s="44" t="str">
        <f t="shared" si="79"/>
        <v/>
      </c>
      <c r="J353" s="45">
        <f t="shared" si="80"/>
        <v>103.99999999999994</v>
      </c>
      <c r="K353" s="45">
        <f t="shared" si="81"/>
        <v>7.000000000000135</v>
      </c>
      <c r="L353" s="45">
        <f t="shared" si="82"/>
        <v>2</v>
      </c>
      <c r="M353" s="54">
        <f t="shared" ca="1" si="83"/>
        <v>1259</v>
      </c>
      <c r="N353" s="45" t="str">
        <f t="shared" si="84"/>
        <v/>
      </c>
      <c r="O353" s="45">
        <f t="shared" si="85"/>
        <v>571.99999999999966</v>
      </c>
      <c r="P353" s="46">
        <f t="shared" si="86"/>
        <v>406.49979394791177</v>
      </c>
      <c r="Q353" s="45">
        <f t="shared" si="87"/>
        <v>7.000000000000135</v>
      </c>
      <c r="R353" s="45">
        <f t="shared" si="88"/>
        <v>578.99999999999977</v>
      </c>
      <c r="S353" s="46">
        <f t="shared" si="89"/>
        <v>413.49979394791188</v>
      </c>
    </row>
    <row r="354" spans="1:19" x14ac:dyDescent="0.25">
      <c r="D354">
        <v>10</v>
      </c>
      <c r="F354" s="66">
        <v>0.59097222222222223</v>
      </c>
      <c r="H354" s="66">
        <v>0.65972222222222221</v>
      </c>
      <c r="I354" s="44" t="str">
        <f t="shared" si="79"/>
        <v/>
      </c>
      <c r="J354" s="45">
        <f t="shared" si="80"/>
        <v>5.9999999999999787</v>
      </c>
      <c r="K354" s="45">
        <f t="shared" si="81"/>
        <v>98.999999999999972</v>
      </c>
      <c r="L354" s="45">
        <f t="shared" si="82"/>
        <v>3</v>
      </c>
      <c r="M354" s="54">
        <f t="shared" ca="1" si="83"/>
        <v>1259</v>
      </c>
      <c r="N354" s="45" t="str">
        <f t="shared" si="84"/>
        <v/>
      </c>
      <c r="O354" s="45">
        <f t="shared" si="85"/>
        <v>149.99999999999946</v>
      </c>
      <c r="P354" s="46">
        <f t="shared" si="86"/>
        <v>129.84256070462649</v>
      </c>
      <c r="Q354" s="45">
        <f t="shared" si="87"/>
        <v>989.99999999999977</v>
      </c>
      <c r="R354" s="45">
        <f t="shared" si="88"/>
        <v>1139.9999999999993</v>
      </c>
      <c r="S354" s="46">
        <f t="shared" si="89"/>
        <v>1119.8425607046263</v>
      </c>
    </row>
    <row r="355" spans="1:19" x14ac:dyDescent="0.25">
      <c r="D355">
        <v>40</v>
      </c>
      <c r="F355" s="66">
        <v>0.66180555555555554</v>
      </c>
      <c r="H355" s="66">
        <v>0.66388888888888886</v>
      </c>
      <c r="I355" s="44">
        <f t="shared" si="79"/>
        <v>0.66736111111111107</v>
      </c>
      <c r="J355" s="45" t="str">
        <f t="shared" si="80"/>
        <v/>
      </c>
      <c r="K355" s="45">
        <f t="shared" si="81"/>
        <v>2.9999999999999893</v>
      </c>
      <c r="L355" s="45">
        <f t="shared" si="82"/>
        <v>4</v>
      </c>
      <c r="M355" s="54">
        <f t="shared" ca="1" si="83"/>
        <v>1259</v>
      </c>
      <c r="N355" s="45">
        <f t="shared" ca="1" si="84"/>
        <v>182</v>
      </c>
      <c r="O355" s="45">
        <f t="shared" si="85"/>
        <v>100</v>
      </c>
      <c r="P355" s="46">
        <f t="shared" si="86"/>
        <v>11.425711806824168</v>
      </c>
      <c r="Q355" s="45">
        <f t="shared" si="87"/>
        <v>119.99999999999957</v>
      </c>
      <c r="R355" s="45">
        <f t="shared" si="88"/>
        <v>219.99999999999957</v>
      </c>
      <c r="S355" s="46">
        <f t="shared" si="89"/>
        <v>131.42571180682376</v>
      </c>
    </row>
    <row r="356" spans="1:19" x14ac:dyDescent="0.25">
      <c r="A356" s="77">
        <v>34779</v>
      </c>
      <c r="B356">
        <v>851</v>
      </c>
      <c r="D356">
        <v>0.01</v>
      </c>
      <c r="F356" s="66">
        <v>0.3979166666666667</v>
      </c>
      <c r="H356" s="66">
        <v>0.40069444444444446</v>
      </c>
      <c r="I356" s="44" t="str">
        <f t="shared" si="79"/>
        <v/>
      </c>
      <c r="J356" s="45">
        <f t="shared" si="80"/>
        <v>3.9999999999999858</v>
      </c>
      <c r="K356" s="45">
        <f t="shared" si="81"/>
        <v>3.9999999999999858</v>
      </c>
      <c r="L356" s="45">
        <f t="shared" si="82"/>
        <v>1</v>
      </c>
      <c r="M356" s="54">
        <f t="shared" ca="1" si="83"/>
        <v>851</v>
      </c>
      <c r="N356" s="45" t="str">
        <f t="shared" si="84"/>
        <v/>
      </c>
      <c r="O356" s="45">
        <f t="shared" si="85"/>
        <v>3.5999999999999879E-2</v>
      </c>
      <c r="P356" s="46">
        <f t="shared" si="86"/>
        <v>3.585537756518508E-2</v>
      </c>
      <c r="Q356" s="45">
        <f t="shared" si="87"/>
        <v>3.9999999999999862E-2</v>
      </c>
      <c r="R356" s="45">
        <f t="shared" si="88"/>
        <v>7.5999999999999734E-2</v>
      </c>
      <c r="S356" s="46">
        <f t="shared" si="89"/>
        <v>7.5855377565184942E-2</v>
      </c>
    </row>
    <row r="357" spans="1:19" x14ac:dyDescent="0.25">
      <c r="D357">
        <v>8.0000000000000002E-3</v>
      </c>
      <c r="F357" s="66">
        <v>0.40208333333333335</v>
      </c>
      <c r="H357" s="66">
        <v>0.40347222222222223</v>
      </c>
      <c r="I357" s="44" t="str">
        <f t="shared" si="79"/>
        <v/>
      </c>
      <c r="J357" s="45">
        <f t="shared" si="80"/>
        <v>32.999999999999964</v>
      </c>
      <c r="K357" s="45">
        <f t="shared" si="81"/>
        <v>1.9999999999999929</v>
      </c>
      <c r="L357" s="45">
        <f t="shared" si="82"/>
        <v>2</v>
      </c>
      <c r="M357" s="54">
        <f t="shared" ca="1" si="83"/>
        <v>851</v>
      </c>
      <c r="N357" s="45" t="str">
        <f t="shared" si="84"/>
        <v/>
      </c>
      <c r="O357" s="45">
        <f t="shared" si="85"/>
        <v>0.95699999999999907</v>
      </c>
      <c r="P357" s="46">
        <f t="shared" si="86"/>
        <v>0.75635350393952683</v>
      </c>
      <c r="Q357" s="45">
        <f t="shared" si="87"/>
        <v>1.5999999999999945E-2</v>
      </c>
      <c r="R357" s="45">
        <f t="shared" si="88"/>
        <v>0.97299999999999898</v>
      </c>
      <c r="S357" s="46">
        <f t="shared" si="89"/>
        <v>0.77235350393952673</v>
      </c>
    </row>
    <row r="358" spans="1:19" x14ac:dyDescent="0.25">
      <c r="D358">
        <v>0.05</v>
      </c>
      <c r="F358" s="66">
        <v>0.41944444444444445</v>
      </c>
      <c r="H358" s="66">
        <v>0.42638888888888887</v>
      </c>
      <c r="I358" s="44" t="str">
        <f t="shared" si="79"/>
        <v/>
      </c>
      <c r="J358" s="45">
        <f t="shared" si="80"/>
        <v>25.000000000000071</v>
      </c>
      <c r="K358" s="45">
        <f t="shared" si="81"/>
        <v>9.9999999999999645</v>
      </c>
      <c r="L358" s="45">
        <f t="shared" si="82"/>
        <v>3</v>
      </c>
      <c r="M358" s="54">
        <f t="shared" ca="1" si="83"/>
        <v>851</v>
      </c>
      <c r="N358" s="45" t="str">
        <f t="shared" si="84"/>
        <v/>
      </c>
      <c r="O358" s="45">
        <f t="shared" si="85"/>
        <v>0.75000000000000222</v>
      </c>
      <c r="P358" s="46">
        <f t="shared" si="86"/>
        <v>0.62136581880980446</v>
      </c>
      <c r="Q358" s="45">
        <f t="shared" si="87"/>
        <v>0.49999999999999822</v>
      </c>
      <c r="R358" s="45">
        <f t="shared" si="88"/>
        <v>1.2500000000000004</v>
      </c>
      <c r="S358" s="46">
        <f t="shared" si="89"/>
        <v>1.1213658188098026</v>
      </c>
    </row>
    <row r="359" spans="1:19" x14ac:dyDescent="0.25">
      <c r="D359">
        <v>0.01</v>
      </c>
      <c r="F359" s="66">
        <v>0.44166666666666665</v>
      </c>
      <c r="H359" s="66">
        <v>0.44375000000000003</v>
      </c>
      <c r="I359" s="44" t="str">
        <f t="shared" si="79"/>
        <v/>
      </c>
      <c r="J359" s="45">
        <f t="shared" si="80"/>
        <v>13.99999999999995</v>
      </c>
      <c r="K359" s="45">
        <f t="shared" si="81"/>
        <v>3.0000000000000693</v>
      </c>
      <c r="L359" s="45">
        <f t="shared" si="82"/>
        <v>4</v>
      </c>
      <c r="M359" s="54">
        <f t="shared" ca="1" si="83"/>
        <v>851</v>
      </c>
      <c r="N359" s="45" t="str">
        <f t="shared" si="84"/>
        <v/>
      </c>
      <c r="O359" s="45">
        <f t="shared" si="85"/>
        <v>1.4699999999999949</v>
      </c>
      <c r="P359" s="46">
        <f t="shared" si="86"/>
        <v>0.8879579710983504</v>
      </c>
      <c r="Q359" s="45">
        <f t="shared" si="87"/>
        <v>3.0000000000000693E-2</v>
      </c>
      <c r="R359" s="45">
        <f t="shared" si="88"/>
        <v>1.4999999999999956</v>
      </c>
      <c r="S359" s="46">
        <f t="shared" si="89"/>
        <v>0.91795797109835109</v>
      </c>
    </row>
    <row r="360" spans="1:19" x14ac:dyDescent="0.25">
      <c r="D360">
        <v>0.2</v>
      </c>
      <c r="F360" s="66">
        <v>0.44861111111111113</v>
      </c>
      <c r="H360" s="66">
        <v>0.45347222222222222</v>
      </c>
      <c r="I360" s="44" t="str">
        <f t="shared" si="79"/>
        <v/>
      </c>
      <c r="J360" s="45">
        <f t="shared" si="80"/>
        <v>14.00000000000003</v>
      </c>
      <c r="K360" s="45">
        <f t="shared" si="81"/>
        <v>6.9999999999999751</v>
      </c>
      <c r="L360" s="45">
        <f t="shared" si="82"/>
        <v>5</v>
      </c>
      <c r="M360" s="54">
        <f t="shared" ca="1" si="83"/>
        <v>851</v>
      </c>
      <c r="N360" s="45" t="str">
        <f t="shared" si="84"/>
        <v/>
      </c>
      <c r="O360" s="45">
        <f t="shared" si="85"/>
        <v>15.400000000000034</v>
      </c>
      <c r="P360" s="46">
        <f t="shared" si="86"/>
        <v>10.944242332511394</v>
      </c>
      <c r="Q360" s="45">
        <f t="shared" si="87"/>
        <v>1.399999999999995</v>
      </c>
      <c r="R360" s="45">
        <f t="shared" si="88"/>
        <v>16.800000000000029</v>
      </c>
      <c r="S360" s="46">
        <f t="shared" si="89"/>
        <v>12.344242332511389</v>
      </c>
    </row>
    <row r="361" spans="1:19" x14ac:dyDescent="0.25">
      <c r="D361">
        <v>2</v>
      </c>
      <c r="F361" s="66">
        <v>0.45694444444444443</v>
      </c>
      <c r="H361" s="66">
        <v>0.46319444444444446</v>
      </c>
      <c r="I361" s="44" t="str">
        <f t="shared" si="79"/>
        <v/>
      </c>
      <c r="J361" s="45">
        <f t="shared" si="80"/>
        <v>13.99999999999995</v>
      </c>
      <c r="K361" s="45">
        <f t="shared" si="81"/>
        <v>9.000000000000048</v>
      </c>
      <c r="L361" s="45">
        <f t="shared" si="82"/>
        <v>6</v>
      </c>
      <c r="M361" s="54">
        <f t="shared" ca="1" si="83"/>
        <v>851</v>
      </c>
      <c r="N361" s="45" t="str">
        <f t="shared" si="84"/>
        <v/>
      </c>
      <c r="O361" s="45">
        <f t="shared" si="85"/>
        <v>363.99999999999869</v>
      </c>
      <c r="P361" s="46">
        <f t="shared" si="86"/>
        <v>208.76856914367002</v>
      </c>
      <c r="Q361" s="45">
        <f t="shared" si="87"/>
        <v>18.000000000000096</v>
      </c>
      <c r="R361" s="45">
        <f t="shared" si="88"/>
        <v>381.99999999999881</v>
      </c>
      <c r="S361" s="46">
        <f t="shared" si="89"/>
        <v>226.76856914367011</v>
      </c>
    </row>
    <row r="362" spans="1:19" x14ac:dyDescent="0.25">
      <c r="D362">
        <v>50</v>
      </c>
      <c r="F362" s="66">
        <v>0.46736111111111112</v>
      </c>
      <c r="H362" s="66">
        <v>0.47291666666666665</v>
      </c>
      <c r="I362" s="44">
        <f t="shared" si="79"/>
        <v>0.47638888888888886</v>
      </c>
      <c r="J362" s="45" t="str">
        <f t="shared" si="80"/>
        <v/>
      </c>
      <c r="K362" s="45">
        <f t="shared" si="81"/>
        <v>7.9999999999999716</v>
      </c>
      <c r="L362" s="45">
        <f t="shared" si="82"/>
        <v>7</v>
      </c>
      <c r="M362" s="54">
        <f t="shared" ca="1" si="83"/>
        <v>851</v>
      </c>
      <c r="N362" s="45">
        <f t="shared" ca="1" si="84"/>
        <v>155</v>
      </c>
      <c r="O362" s="45">
        <f t="shared" si="85"/>
        <v>125</v>
      </c>
      <c r="P362" s="46">
        <f t="shared" si="86"/>
        <v>14.102364719732718</v>
      </c>
      <c r="Q362" s="45">
        <f t="shared" si="87"/>
        <v>399.99999999999858</v>
      </c>
      <c r="R362" s="45">
        <f t="shared" si="88"/>
        <v>524.99999999999864</v>
      </c>
      <c r="S362" s="46">
        <f t="shared" si="89"/>
        <v>414.10236471973127</v>
      </c>
    </row>
    <row r="363" spans="1:19" x14ac:dyDescent="0.25">
      <c r="A363" s="77">
        <v>34779</v>
      </c>
      <c r="B363">
        <v>1350</v>
      </c>
      <c r="D363">
        <v>0.01</v>
      </c>
      <c r="F363" s="66">
        <v>0.61041666666666672</v>
      </c>
      <c r="H363" s="66">
        <v>0.61249999999999993</v>
      </c>
      <c r="I363" s="44" t="str">
        <f t="shared" si="79"/>
        <v/>
      </c>
      <c r="J363" s="45">
        <f t="shared" si="80"/>
        <v>6.0000000000001386</v>
      </c>
      <c r="K363" s="45">
        <f t="shared" si="81"/>
        <v>2.9999999999998295</v>
      </c>
      <c r="L363" s="45">
        <f t="shared" si="82"/>
        <v>1</v>
      </c>
      <c r="M363" s="54">
        <f t="shared" ca="1" si="83"/>
        <v>1350</v>
      </c>
      <c r="N363" s="45" t="str">
        <f t="shared" si="84"/>
        <v/>
      </c>
      <c r="O363" s="45">
        <f t="shared" si="85"/>
        <v>7.200000000000166E-2</v>
      </c>
      <c r="P363" s="46">
        <f t="shared" si="86"/>
        <v>7.1334378703719295E-2</v>
      </c>
      <c r="Q363" s="45">
        <f t="shared" si="87"/>
        <v>2.9999999999998295E-2</v>
      </c>
      <c r="R363" s="45">
        <f t="shared" si="88"/>
        <v>0.10199999999999995</v>
      </c>
      <c r="S363" s="46">
        <f t="shared" si="89"/>
        <v>0.10133437870371759</v>
      </c>
    </row>
    <row r="364" spans="1:19" x14ac:dyDescent="0.25">
      <c r="D364">
        <v>1.4E-2</v>
      </c>
      <c r="F364" s="66">
        <v>0.61527777777777781</v>
      </c>
      <c r="H364" s="66">
        <v>0.6166666666666667</v>
      </c>
      <c r="I364" s="44">
        <f t="shared" si="79"/>
        <v>0.62013888888888891</v>
      </c>
      <c r="J364" s="45" t="str">
        <f t="shared" si="80"/>
        <v/>
      </c>
      <c r="K364" s="45">
        <f t="shared" si="81"/>
        <v>1.9999999999999929</v>
      </c>
      <c r="L364" s="45">
        <f t="shared" si="82"/>
        <v>2</v>
      </c>
      <c r="M364" s="54">
        <f t="shared" ca="1" si="83"/>
        <v>1350</v>
      </c>
      <c r="N364" s="45">
        <f t="shared" ca="1" si="84"/>
        <v>62.999999999999936</v>
      </c>
      <c r="O364" s="45">
        <f t="shared" si="85"/>
        <v>3.5000000000000003E-2</v>
      </c>
      <c r="P364" s="46">
        <f>IF(J364&lt;&gt;"",(D365-D364)*J364/LN((D365+0.000001)/(D364+0.000001)),-5*(D364-0.000001)/(LN(1/D364)-13.8155))</f>
        <v>7.3317745176624972E-3</v>
      </c>
      <c r="Q364" s="45">
        <f t="shared" si="87"/>
        <v>2.79999999999999E-2</v>
      </c>
      <c r="R364" s="45">
        <f t="shared" si="88"/>
        <v>6.2999999999999903E-2</v>
      </c>
      <c r="S364" s="46">
        <f t="shared" si="89"/>
        <v>3.5331774517662395E-2</v>
      </c>
    </row>
    <row r="365" spans="1:19" x14ac:dyDescent="0.25">
      <c r="A365" s="77">
        <v>34779</v>
      </c>
      <c r="D365">
        <v>1.4E-2</v>
      </c>
      <c r="F365" s="66">
        <v>0.62638888888888888</v>
      </c>
      <c r="H365" s="66">
        <v>0.63194444444444442</v>
      </c>
      <c r="I365" s="44" t="str">
        <f t="shared" si="79"/>
        <v/>
      </c>
      <c r="J365" s="45">
        <f t="shared" si="80"/>
        <v>6.9999999999999751</v>
      </c>
      <c r="K365" s="45">
        <f t="shared" si="81"/>
        <v>7.9999999999999716</v>
      </c>
      <c r="L365" s="45">
        <f t="shared" si="82"/>
        <v>1</v>
      </c>
      <c r="M365" s="54">
        <f t="shared" ca="1" si="83"/>
        <v>0</v>
      </c>
      <c r="N365" s="45" t="str">
        <f t="shared" si="84"/>
        <v/>
      </c>
      <c r="O365" s="45">
        <f t="shared" si="85"/>
        <v>7.6999999999999721E-2</v>
      </c>
      <c r="P365" s="46">
        <f t="shared" si="86"/>
        <v>7.5058676883709249E-2</v>
      </c>
      <c r="Q365" s="45">
        <f t="shared" si="87"/>
        <v>0.1119999999999996</v>
      </c>
      <c r="R365" s="45">
        <f t="shared" si="88"/>
        <v>0.18899999999999934</v>
      </c>
      <c r="S365" s="46">
        <f t="shared" si="89"/>
        <v>0.18705867688370886</v>
      </c>
    </row>
    <row r="366" spans="1:19" x14ac:dyDescent="0.25">
      <c r="D366">
        <v>8.0000000000000002E-3</v>
      </c>
      <c r="F366" s="66">
        <v>0.63402777777777775</v>
      </c>
      <c r="H366" s="66">
        <v>0.63680555555555551</v>
      </c>
      <c r="I366" s="44" t="str">
        <f t="shared" si="79"/>
        <v/>
      </c>
      <c r="J366" s="45">
        <f t="shared" si="80"/>
        <v>34.000000000000043</v>
      </c>
      <c r="K366" s="45">
        <f t="shared" si="81"/>
        <v>3.9999999999999858</v>
      </c>
      <c r="L366" s="45">
        <f t="shared" si="82"/>
        <v>2</v>
      </c>
      <c r="M366" s="54">
        <f t="shared" ca="1" si="83"/>
        <v>0</v>
      </c>
      <c r="N366" s="45" t="str">
        <f t="shared" si="84"/>
        <v/>
      </c>
      <c r="O366" s="45">
        <f t="shared" si="85"/>
        <v>0.30600000000000044</v>
      </c>
      <c r="P366" s="46">
        <f t="shared" si="86"/>
        <v>0.30477070930407463</v>
      </c>
      <c r="Q366" s="45">
        <f t="shared" si="87"/>
        <v>3.199999999999989E-2</v>
      </c>
      <c r="R366" s="45">
        <f t="shared" si="88"/>
        <v>0.3380000000000003</v>
      </c>
      <c r="S366" s="46">
        <f t="shared" si="89"/>
        <v>0.33677070930407449</v>
      </c>
    </row>
    <row r="367" spans="1:19" x14ac:dyDescent="0.25">
      <c r="D367">
        <v>0.01</v>
      </c>
      <c r="F367" s="66">
        <v>0.65555555555555556</v>
      </c>
      <c r="H367" s="66">
        <v>0.66041666666666665</v>
      </c>
      <c r="I367" s="44" t="str">
        <f t="shared" si="79"/>
        <v/>
      </c>
      <c r="J367" s="45">
        <f t="shared" si="80"/>
        <v>16.000000000000103</v>
      </c>
      <c r="K367" s="45">
        <f t="shared" si="81"/>
        <v>6.9999999999999751</v>
      </c>
      <c r="L367" s="45">
        <f t="shared" si="82"/>
        <v>3</v>
      </c>
      <c r="M367" s="54">
        <f t="shared" ca="1" si="83"/>
        <v>0</v>
      </c>
      <c r="N367" s="45" t="str">
        <f t="shared" si="84"/>
        <v/>
      </c>
      <c r="O367" s="45">
        <f t="shared" si="85"/>
        <v>0.88000000000000567</v>
      </c>
      <c r="P367" s="46">
        <f t="shared" si="86"/>
        <v>0.62540849762765149</v>
      </c>
      <c r="Q367" s="45">
        <f t="shared" si="87"/>
        <v>6.9999999999999757E-2</v>
      </c>
      <c r="R367" s="45">
        <f t="shared" si="88"/>
        <v>0.9500000000000054</v>
      </c>
      <c r="S367" s="46">
        <f t="shared" si="89"/>
        <v>0.69540849762765122</v>
      </c>
    </row>
    <row r="368" spans="1:19" x14ac:dyDescent="0.25">
      <c r="D368">
        <v>0.1</v>
      </c>
      <c r="F368" s="66">
        <v>0.66805555555555562</v>
      </c>
      <c r="H368" s="66">
        <v>0.67152777777777783</v>
      </c>
      <c r="I368" s="44" t="str">
        <f t="shared" si="79"/>
        <v/>
      </c>
      <c r="J368" s="45">
        <f t="shared" si="80"/>
        <v>14.999999999999947</v>
      </c>
      <c r="K368" s="45">
        <f t="shared" si="81"/>
        <v>4.9999999999999822</v>
      </c>
      <c r="L368" s="45">
        <f t="shared" si="82"/>
        <v>4</v>
      </c>
      <c r="M368" s="54">
        <f t="shared" ca="1" si="83"/>
        <v>0</v>
      </c>
      <c r="N368" s="45" t="str">
        <f t="shared" si="84"/>
        <v/>
      </c>
      <c r="O368" s="45">
        <f t="shared" si="85"/>
        <v>9.7499999999999662</v>
      </c>
      <c r="P368" s="46">
        <f t="shared" si="86"/>
        <v>6.6401129671330485</v>
      </c>
      <c r="Q368" s="45">
        <f t="shared" si="87"/>
        <v>0.49999999999999822</v>
      </c>
      <c r="R368" s="45">
        <f t="shared" si="88"/>
        <v>10.249999999999964</v>
      </c>
      <c r="S368" s="46">
        <f t="shared" si="89"/>
        <v>7.1401129671330468</v>
      </c>
    </row>
    <row r="369" spans="1:19" x14ac:dyDescent="0.25">
      <c r="D369">
        <v>1.2</v>
      </c>
      <c r="F369" s="66">
        <v>0.67986111111111114</v>
      </c>
      <c r="H369" s="66">
        <v>0.68194444444444446</v>
      </c>
      <c r="I369" s="44">
        <f t="shared" si="79"/>
        <v>0.68541666666666667</v>
      </c>
      <c r="J369" s="45" t="str">
        <f t="shared" si="80"/>
        <v/>
      </c>
      <c r="K369" s="45">
        <f t="shared" si="81"/>
        <v>2.9999999999999893</v>
      </c>
      <c r="L369" s="45">
        <f t="shared" si="82"/>
        <v>5</v>
      </c>
      <c r="M369" s="54">
        <f t="shared" ca="1" si="83"/>
        <v>0</v>
      </c>
      <c r="N369" s="45" t="e">
        <f t="shared" ca="1" si="84"/>
        <v>#VALUE!</v>
      </c>
      <c r="O369" s="45">
        <f t="shared" si="85"/>
        <v>3</v>
      </c>
      <c r="P369" s="46">
        <f t="shared" si="86"/>
        <v>0.42863776878823368</v>
      </c>
      <c r="Q369" s="45">
        <f t="shared" si="87"/>
        <v>3.5999999999999872</v>
      </c>
      <c r="R369" s="45">
        <f t="shared" si="88"/>
        <v>6.5999999999999872</v>
      </c>
      <c r="S369" s="46">
        <f t="shared" si="89"/>
        <v>4.0286377687882204</v>
      </c>
    </row>
    <row r="370" spans="1:19" x14ac:dyDescent="0.25">
      <c r="A370" s="77">
        <v>34780</v>
      </c>
      <c r="B370">
        <v>1320</v>
      </c>
      <c r="D370">
        <v>8.0000000000000002E-3</v>
      </c>
      <c r="F370" s="66">
        <v>0.59236111111111112</v>
      </c>
      <c r="H370" s="66">
        <v>0.59583333333333333</v>
      </c>
      <c r="I370" s="44" t="str">
        <f t="shared" si="79"/>
        <v/>
      </c>
      <c r="J370" s="45">
        <f t="shared" si="80"/>
        <v>27.000000000000064</v>
      </c>
      <c r="K370" s="45">
        <f t="shared" si="81"/>
        <v>4.9999999999999822</v>
      </c>
      <c r="L370" s="45">
        <f t="shared" si="82"/>
        <v>1</v>
      </c>
      <c r="M370" s="54">
        <f t="shared" ca="1" si="83"/>
        <v>1320</v>
      </c>
      <c r="N370" s="45" t="str">
        <f t="shared" si="84"/>
        <v/>
      </c>
      <c r="O370" s="45">
        <f t="shared" si="85"/>
        <v>1.4580000000000035</v>
      </c>
      <c r="P370" s="46">
        <f t="shared" si="86"/>
        <v>0.98352335004366531</v>
      </c>
      <c r="Q370" s="45">
        <f t="shared" si="87"/>
        <v>3.9999999999999862E-2</v>
      </c>
      <c r="R370" s="45">
        <f t="shared" si="88"/>
        <v>1.4980000000000033</v>
      </c>
      <c r="S370" s="46">
        <f t="shared" si="89"/>
        <v>1.0235233500436651</v>
      </c>
    </row>
    <row r="371" spans="1:19" x14ac:dyDescent="0.25">
      <c r="D371">
        <v>0.1</v>
      </c>
      <c r="F371" s="66">
        <v>0.6020833333333333</v>
      </c>
      <c r="H371" s="66">
        <v>0.61458333333333337</v>
      </c>
      <c r="I371" s="44" t="str">
        <f t="shared" si="79"/>
        <v/>
      </c>
      <c r="J371" s="45">
        <f t="shared" si="80"/>
        <v>47.999999999999986</v>
      </c>
      <c r="K371" s="45">
        <f t="shared" si="81"/>
        <v>18.000000000000096</v>
      </c>
      <c r="L371" s="45">
        <f t="shared" si="82"/>
        <v>2</v>
      </c>
      <c r="M371" s="54">
        <f t="shared" ca="1" si="83"/>
        <v>1320</v>
      </c>
      <c r="N371" s="45" t="str">
        <f t="shared" si="84"/>
        <v/>
      </c>
      <c r="O371" s="45">
        <f t="shared" si="85"/>
        <v>7.1999999999999993</v>
      </c>
      <c r="P371" s="46">
        <f t="shared" si="86"/>
        <v>6.9249861491082543</v>
      </c>
      <c r="Q371" s="45">
        <f t="shared" si="87"/>
        <v>1.8000000000000096</v>
      </c>
      <c r="R371" s="45">
        <f t="shared" si="88"/>
        <v>9.0000000000000089</v>
      </c>
      <c r="S371" s="46">
        <f t="shared" si="89"/>
        <v>8.7249861491082648</v>
      </c>
    </row>
    <row r="372" spans="1:19" x14ac:dyDescent="0.25">
      <c r="D372">
        <v>0.2</v>
      </c>
      <c r="F372" s="66">
        <v>0.61875000000000002</v>
      </c>
      <c r="H372" s="66">
        <v>0.6479166666666667</v>
      </c>
      <c r="I372" s="44" t="str">
        <f t="shared" si="79"/>
        <v/>
      </c>
      <c r="J372" s="45">
        <f t="shared" si="80"/>
        <v>46.999999999999829</v>
      </c>
      <c r="K372" s="45">
        <f t="shared" si="81"/>
        <v>42.000000000000014</v>
      </c>
      <c r="L372" s="45">
        <f t="shared" si="82"/>
        <v>3</v>
      </c>
      <c r="M372" s="54">
        <f t="shared" ca="1" si="83"/>
        <v>1320</v>
      </c>
      <c r="N372" s="45" t="str">
        <f t="shared" si="84"/>
        <v/>
      </c>
      <c r="O372" s="45">
        <f t="shared" si="85"/>
        <v>51.699999999999818</v>
      </c>
      <c r="P372" s="46">
        <f t="shared" si="86"/>
        <v>36.74138497343089</v>
      </c>
      <c r="Q372" s="45">
        <f t="shared" si="87"/>
        <v>8.4000000000000039</v>
      </c>
      <c r="R372" s="45">
        <f t="shared" si="88"/>
        <v>60.099999999999824</v>
      </c>
      <c r="S372" s="46">
        <f t="shared" si="89"/>
        <v>45.141384973430895</v>
      </c>
    </row>
    <row r="373" spans="1:19" x14ac:dyDescent="0.25">
      <c r="D373">
        <v>2</v>
      </c>
      <c r="F373" s="66">
        <v>0.6118055555555556</v>
      </c>
      <c r="H373" s="66">
        <v>0.68055555555555547</v>
      </c>
      <c r="I373" s="44">
        <f t="shared" si="79"/>
        <v>0.68402777777777768</v>
      </c>
      <c r="J373" s="45" t="str">
        <f t="shared" si="80"/>
        <v/>
      </c>
      <c r="K373" s="45">
        <f t="shared" si="81"/>
        <v>98.999999999999801</v>
      </c>
      <c r="L373" s="45">
        <f t="shared" si="82"/>
        <v>4</v>
      </c>
      <c r="M373" s="54">
        <f t="shared" ca="1" si="83"/>
        <v>1320</v>
      </c>
      <c r="N373" s="45">
        <f t="shared" ca="1" si="84"/>
        <v>184.99999999999983</v>
      </c>
      <c r="O373" s="45">
        <f t="shared" si="85"/>
        <v>5</v>
      </c>
      <c r="P373" s="46">
        <f t="shared" si="86"/>
        <v>0.68924379203313568</v>
      </c>
      <c r="Q373" s="45">
        <f t="shared" si="87"/>
        <v>197.9999999999996</v>
      </c>
      <c r="R373" s="45">
        <f t="shared" si="88"/>
        <v>202.9999999999996</v>
      </c>
      <c r="S373" s="46">
        <f t="shared" si="89"/>
        <v>198.68924379203273</v>
      </c>
    </row>
    <row r="374" spans="1:19" x14ac:dyDescent="0.25">
      <c r="A374" s="77">
        <v>34781</v>
      </c>
      <c r="B374">
        <v>839</v>
      </c>
      <c r="D374">
        <v>0.01</v>
      </c>
      <c r="F374" s="66">
        <v>0.3923611111111111</v>
      </c>
      <c r="H374" s="66">
        <v>0.39513888888888887</v>
      </c>
      <c r="I374" s="44" t="str">
        <f t="shared" si="79"/>
        <v/>
      </c>
      <c r="J374" s="45">
        <f t="shared" si="80"/>
        <v>8.0000000000000515</v>
      </c>
      <c r="K374" s="45">
        <f t="shared" si="81"/>
        <v>3.9999999999999858</v>
      </c>
      <c r="L374" s="45">
        <f t="shared" si="82"/>
        <v>1</v>
      </c>
      <c r="M374" s="54">
        <f t="shared" ca="1" si="83"/>
        <v>839</v>
      </c>
      <c r="N374" s="45" t="str">
        <f t="shared" si="84"/>
        <v/>
      </c>
      <c r="O374" s="45">
        <f t="shared" si="85"/>
        <v>0.44000000000000283</v>
      </c>
      <c r="P374" s="46">
        <f t="shared" si="86"/>
        <v>0.31270424881382575</v>
      </c>
      <c r="Q374" s="45">
        <f t="shared" si="87"/>
        <v>3.9999999999999862E-2</v>
      </c>
      <c r="R374" s="45">
        <f t="shared" si="88"/>
        <v>0.4800000000000027</v>
      </c>
      <c r="S374" s="46">
        <f t="shared" si="89"/>
        <v>0.35270424881382562</v>
      </c>
    </row>
    <row r="375" spans="1:19" x14ac:dyDescent="0.25">
      <c r="D375">
        <v>0.1</v>
      </c>
      <c r="F375" s="66">
        <v>0.39861111111111108</v>
      </c>
      <c r="H375" s="66">
        <v>0.40069444444444446</v>
      </c>
      <c r="I375" s="44" t="str">
        <f t="shared" si="79"/>
        <v/>
      </c>
      <c r="J375" s="45">
        <f t="shared" si="80"/>
        <v>15.000000000000027</v>
      </c>
      <c r="K375" s="45">
        <f t="shared" si="81"/>
        <v>3.0000000000000693</v>
      </c>
      <c r="L375" s="45">
        <f t="shared" si="82"/>
        <v>2</v>
      </c>
      <c r="M375" s="54">
        <f t="shared" ca="1" si="83"/>
        <v>839</v>
      </c>
      <c r="N375" s="45" t="str">
        <f t="shared" si="84"/>
        <v/>
      </c>
      <c r="O375" s="45">
        <f t="shared" si="85"/>
        <v>1.1250000000000022</v>
      </c>
      <c r="P375" s="46">
        <f t="shared" si="86"/>
        <v>1.0820368909251366</v>
      </c>
      <c r="Q375" s="45">
        <f t="shared" si="87"/>
        <v>0.30000000000000693</v>
      </c>
      <c r="R375" s="45">
        <f t="shared" si="88"/>
        <v>1.4250000000000091</v>
      </c>
      <c r="S375" s="46">
        <f t="shared" si="89"/>
        <v>1.3820368909251435</v>
      </c>
    </row>
    <row r="376" spans="1:19" x14ac:dyDescent="0.25">
      <c r="D376">
        <v>0.05</v>
      </c>
      <c r="F376" s="66">
        <v>0.40972222222222227</v>
      </c>
      <c r="H376" s="66">
        <v>0.41111111111111115</v>
      </c>
      <c r="I376" s="44" t="str">
        <f t="shared" si="79"/>
        <v/>
      </c>
      <c r="J376" s="45">
        <f t="shared" si="80"/>
        <v>5.9999999999999787</v>
      </c>
      <c r="K376" s="45">
        <f t="shared" si="81"/>
        <v>1.9999999999999929</v>
      </c>
      <c r="L376" s="45">
        <f t="shared" si="82"/>
        <v>3</v>
      </c>
      <c r="M376" s="54">
        <f t="shared" ca="1" si="83"/>
        <v>839</v>
      </c>
      <c r="N376" s="45" t="str">
        <f t="shared" si="84"/>
        <v/>
      </c>
      <c r="O376" s="45">
        <f t="shared" si="85"/>
        <v>0.22499999999999923</v>
      </c>
      <c r="P376" s="46">
        <f t="shared" si="86"/>
        <v>0.21641050023313063</v>
      </c>
      <c r="Q376" s="45">
        <f t="shared" si="87"/>
        <v>9.9999999999999645E-2</v>
      </c>
      <c r="R376" s="45">
        <f t="shared" si="88"/>
        <v>0.32499999999999885</v>
      </c>
      <c r="S376" s="46">
        <f t="shared" si="89"/>
        <v>0.31641050023313028</v>
      </c>
    </row>
    <row r="377" spans="1:19" x14ac:dyDescent="0.25">
      <c r="D377">
        <v>2.5000000000000001E-2</v>
      </c>
      <c r="F377" s="66">
        <v>0.41388888888888892</v>
      </c>
      <c r="H377" s="66">
        <v>0.4152777777777778</v>
      </c>
      <c r="I377" s="44">
        <f t="shared" si="79"/>
        <v>0.41875000000000001</v>
      </c>
      <c r="J377" s="45" t="str">
        <f t="shared" si="80"/>
        <v/>
      </c>
      <c r="K377" s="45">
        <f t="shared" si="81"/>
        <v>1.9999999999999929</v>
      </c>
      <c r="L377" s="45">
        <f t="shared" si="82"/>
        <v>4</v>
      </c>
      <c r="M377" s="54">
        <f t="shared" ca="1" si="83"/>
        <v>839</v>
      </c>
      <c r="N377" s="45">
        <f t="shared" ca="1" si="84"/>
        <v>84.000000000000028</v>
      </c>
      <c r="O377" s="45">
        <f t="shared" si="85"/>
        <v>6.25E-2</v>
      </c>
      <c r="P377" s="46">
        <f t="shared" si="86"/>
        <v>1.2343209606168087E-2</v>
      </c>
      <c r="Q377" s="45">
        <f t="shared" si="87"/>
        <v>4.9999999999999822E-2</v>
      </c>
      <c r="R377" s="45">
        <f t="shared" si="88"/>
        <v>0.11249999999999982</v>
      </c>
      <c r="S377" s="46">
        <f t="shared" si="89"/>
        <v>6.2343209606167911E-2</v>
      </c>
    </row>
    <row r="378" spans="1:19" x14ac:dyDescent="0.25">
      <c r="A378" s="77">
        <v>34781</v>
      </c>
      <c r="B378">
        <v>1253</v>
      </c>
      <c r="D378">
        <v>1.4999999999999999E-2</v>
      </c>
      <c r="F378" s="66">
        <v>0.57361111111111118</v>
      </c>
      <c r="H378" s="66">
        <v>0.57847222222222217</v>
      </c>
      <c r="I378" s="44" t="str">
        <f t="shared" si="79"/>
        <v/>
      </c>
      <c r="J378" s="45">
        <f t="shared" si="80"/>
        <v>44.000000000000163</v>
      </c>
      <c r="K378" s="45">
        <f t="shared" si="81"/>
        <v>6.9999999999998153</v>
      </c>
      <c r="L378" s="45">
        <f t="shared" si="82"/>
        <v>1</v>
      </c>
      <c r="M378" s="54">
        <f t="shared" ca="1" si="83"/>
        <v>1253</v>
      </c>
      <c r="N378" s="45" t="str">
        <f t="shared" si="84"/>
        <v/>
      </c>
      <c r="O378" s="45">
        <f t="shared" si="85"/>
        <v>4.7300000000000182</v>
      </c>
      <c r="P378" s="46">
        <f t="shared" si="86"/>
        <v>3.1426077957492842</v>
      </c>
      <c r="Q378" s="45">
        <f t="shared" si="87"/>
        <v>0.10499999999999722</v>
      </c>
      <c r="R378" s="45">
        <f t="shared" si="88"/>
        <v>4.8350000000000151</v>
      </c>
      <c r="S378" s="46">
        <f t="shared" si="89"/>
        <v>3.2476077957492815</v>
      </c>
    </row>
    <row r="379" spans="1:19" x14ac:dyDescent="0.25">
      <c r="D379">
        <v>0.2</v>
      </c>
      <c r="F379" s="66">
        <v>0.58333333333333337</v>
      </c>
      <c r="H379" s="66">
        <v>0.60902777777777783</v>
      </c>
      <c r="I379" s="44" t="str">
        <f t="shared" si="79"/>
        <v/>
      </c>
      <c r="J379" s="45">
        <f t="shared" si="80"/>
        <v>55.999999999999957</v>
      </c>
      <c r="K379" s="45">
        <f t="shared" si="81"/>
        <v>37.000000000000028</v>
      </c>
      <c r="L379" s="45">
        <f t="shared" si="82"/>
        <v>2</v>
      </c>
      <c r="M379" s="54">
        <f t="shared" ca="1" si="83"/>
        <v>1253</v>
      </c>
      <c r="N379" s="45" t="str">
        <f t="shared" si="84"/>
        <v/>
      </c>
      <c r="O379" s="45">
        <f t="shared" si="85"/>
        <v>61.599999999999959</v>
      </c>
      <c r="P379" s="46">
        <f t="shared" si="86"/>
        <v>43.776969330045439</v>
      </c>
      <c r="Q379" s="45">
        <f t="shared" si="87"/>
        <v>7.4000000000000057</v>
      </c>
      <c r="R379" s="45">
        <f t="shared" si="88"/>
        <v>68.999999999999972</v>
      </c>
      <c r="S379" s="46">
        <f t="shared" si="89"/>
        <v>51.176969330045445</v>
      </c>
    </row>
    <row r="380" spans="1:19" x14ac:dyDescent="0.25">
      <c r="D380">
        <v>2</v>
      </c>
      <c r="F380" s="66">
        <v>0.61805555555555558</v>
      </c>
      <c r="H380" s="66">
        <v>0.6479166666666667</v>
      </c>
      <c r="I380" s="44" t="str">
        <f t="shared" si="79"/>
        <v/>
      </c>
      <c r="J380" s="45">
        <f t="shared" si="80"/>
        <v>27.999999999999901</v>
      </c>
      <c r="K380" s="45">
        <f t="shared" si="81"/>
        <v>43.000000000000007</v>
      </c>
      <c r="L380" s="45">
        <f t="shared" si="82"/>
        <v>3</v>
      </c>
      <c r="M380" s="54">
        <f t="shared" ca="1" si="83"/>
        <v>1253</v>
      </c>
      <c r="N380" s="45" t="str">
        <f t="shared" si="84"/>
        <v/>
      </c>
      <c r="O380" s="45">
        <f t="shared" si="85"/>
        <v>307.99999999999892</v>
      </c>
      <c r="P380" s="46">
        <f t="shared" si="86"/>
        <v>218.88446165636762</v>
      </c>
      <c r="Q380" s="45">
        <f t="shared" si="87"/>
        <v>86.000000000000014</v>
      </c>
      <c r="R380" s="45">
        <f t="shared" si="88"/>
        <v>393.99999999999892</v>
      </c>
      <c r="S380" s="46">
        <f t="shared" si="89"/>
        <v>304.88446165636765</v>
      </c>
    </row>
    <row r="381" spans="1:19" x14ac:dyDescent="0.25">
      <c r="D381">
        <v>20</v>
      </c>
      <c r="F381" s="66">
        <v>0.65416666666666667</v>
      </c>
      <c r="H381" s="66">
        <v>0.66736111111111107</v>
      </c>
      <c r="I381" s="44" t="str">
        <f t="shared" si="79"/>
        <v/>
      </c>
      <c r="J381" s="45">
        <f t="shared" si="80"/>
        <v>17.000000000000099</v>
      </c>
      <c r="K381" s="45">
        <f t="shared" si="81"/>
        <v>18.999999999999932</v>
      </c>
      <c r="L381" s="45">
        <f t="shared" si="82"/>
        <v>4</v>
      </c>
      <c r="M381" s="54">
        <f t="shared" ca="1" si="83"/>
        <v>1253</v>
      </c>
      <c r="N381" s="45" t="str">
        <f t="shared" si="84"/>
        <v/>
      </c>
      <c r="O381" s="45">
        <f t="shared" si="85"/>
        <v>1020.0000000000059</v>
      </c>
      <c r="P381" s="46">
        <f t="shared" si="86"/>
        <v>845.01553200258331</v>
      </c>
      <c r="Q381" s="45">
        <f t="shared" si="87"/>
        <v>379.99999999999864</v>
      </c>
      <c r="R381" s="45">
        <f t="shared" si="88"/>
        <v>1400.0000000000045</v>
      </c>
      <c r="S381" s="46">
        <f t="shared" si="89"/>
        <v>1225.0155320025819</v>
      </c>
    </row>
    <row r="382" spans="1:19" x14ac:dyDescent="0.25">
      <c r="D382">
        <v>100</v>
      </c>
      <c r="F382" s="66">
        <v>0.67708333333333337</v>
      </c>
      <c r="H382" s="66">
        <v>0.6791666666666667</v>
      </c>
      <c r="I382" s="44">
        <f t="shared" si="79"/>
        <v>0.68263888888888891</v>
      </c>
      <c r="J382" s="45" t="str">
        <f t="shared" si="80"/>
        <v/>
      </c>
      <c r="K382" s="45">
        <f t="shared" si="81"/>
        <v>2.9999999999999893</v>
      </c>
      <c r="L382" s="45">
        <f t="shared" si="82"/>
        <v>5</v>
      </c>
      <c r="M382" s="54">
        <f t="shared" ca="1" si="83"/>
        <v>1253</v>
      </c>
      <c r="N382" s="45">
        <f t="shared" ca="1" si="84"/>
        <v>210.00000000000006</v>
      </c>
      <c r="O382" s="45">
        <f t="shared" si="85"/>
        <v>250</v>
      </c>
      <c r="P382" s="46">
        <f t="shared" si="86"/>
        <v>27.143420404993254</v>
      </c>
      <c r="Q382" s="45">
        <f t="shared" si="87"/>
        <v>299.99999999999892</v>
      </c>
      <c r="R382" s="45">
        <f t="shared" si="88"/>
        <v>549.99999999999886</v>
      </c>
      <c r="S382" s="46">
        <f t="shared" si="89"/>
        <v>327.14342040499218</v>
      </c>
    </row>
    <row r="383" spans="1:19" x14ac:dyDescent="0.25">
      <c r="A383" s="77">
        <v>34786</v>
      </c>
      <c r="B383">
        <v>857</v>
      </c>
      <c r="D383">
        <v>0.01</v>
      </c>
      <c r="F383" s="66">
        <v>0.41944444444444445</v>
      </c>
      <c r="H383" s="66">
        <v>0.42222222222222222</v>
      </c>
      <c r="I383" s="44" t="str">
        <f t="shared" si="79"/>
        <v/>
      </c>
      <c r="J383" s="45">
        <f t="shared" si="80"/>
        <v>31.999999999999964</v>
      </c>
      <c r="K383" s="45">
        <f t="shared" si="81"/>
        <v>3.9999999999999858</v>
      </c>
      <c r="L383" s="45">
        <f t="shared" si="82"/>
        <v>1</v>
      </c>
      <c r="M383" s="54">
        <f t="shared" ca="1" si="83"/>
        <v>857</v>
      </c>
      <c r="N383" s="45" t="str">
        <f t="shared" si="84"/>
        <v/>
      </c>
      <c r="O383" s="45">
        <f t="shared" si="85"/>
        <v>0.95999999999999897</v>
      </c>
      <c r="P383" s="46">
        <f t="shared" si="86"/>
        <v>0.79534824807654647</v>
      </c>
      <c r="Q383" s="45">
        <f t="shared" si="87"/>
        <v>3.9999999999999862E-2</v>
      </c>
      <c r="R383" s="45">
        <f t="shared" si="88"/>
        <v>0.99999999999999878</v>
      </c>
      <c r="S383" s="46">
        <f t="shared" si="89"/>
        <v>0.83534824807654628</v>
      </c>
    </row>
    <row r="384" spans="1:19" x14ac:dyDescent="0.25">
      <c r="D384">
        <v>0.05</v>
      </c>
      <c r="F384" s="66">
        <v>0.4381944444444445</v>
      </c>
      <c r="H384" s="66">
        <v>0.44444444444444442</v>
      </c>
      <c r="I384" s="44">
        <f t="shared" si="79"/>
        <v>0.44791666666666663</v>
      </c>
      <c r="J384" s="45" t="str">
        <f t="shared" si="80"/>
        <v/>
      </c>
      <c r="K384" s="45">
        <f t="shared" si="81"/>
        <v>8.9999999999998881</v>
      </c>
      <c r="L384" s="45">
        <f t="shared" si="82"/>
        <v>2</v>
      </c>
      <c r="M384" s="54">
        <f t="shared" ca="1" si="83"/>
        <v>857</v>
      </c>
      <c r="N384" s="45">
        <f t="shared" ca="1" si="84"/>
        <v>108.00000000000001</v>
      </c>
      <c r="O384" s="45">
        <f t="shared" si="85"/>
        <v>0.125</v>
      </c>
      <c r="P384" s="46">
        <f t="shared" si="86"/>
        <v>2.3105394341225508E-2</v>
      </c>
      <c r="Q384" s="45">
        <f t="shared" si="87"/>
        <v>0.4499999999999944</v>
      </c>
      <c r="R384" s="45">
        <f t="shared" si="88"/>
        <v>0.5749999999999944</v>
      </c>
      <c r="S384" s="46">
        <f t="shared" si="89"/>
        <v>0.4731053943412199</v>
      </c>
    </row>
    <row r="385" spans="1:19" x14ac:dyDescent="0.25">
      <c r="A385" s="77">
        <v>34786</v>
      </c>
      <c r="B385">
        <v>1358</v>
      </c>
      <c r="D385">
        <v>0.01</v>
      </c>
      <c r="F385" s="66">
        <v>0.61458333333333337</v>
      </c>
      <c r="H385" s="66">
        <v>0.61736111111111114</v>
      </c>
      <c r="I385" s="44" t="str">
        <f t="shared" si="79"/>
        <v/>
      </c>
      <c r="J385" s="45">
        <f t="shared" si="80"/>
        <v>5.9999999999999787</v>
      </c>
      <c r="K385" s="45">
        <f t="shared" si="81"/>
        <v>3.9999999999999858</v>
      </c>
      <c r="L385" s="45">
        <f t="shared" si="82"/>
        <v>1</v>
      </c>
      <c r="M385" s="54">
        <f t="shared" ca="1" si="83"/>
        <v>1358</v>
      </c>
      <c r="N385" s="45" t="str">
        <f t="shared" si="84"/>
        <v/>
      </c>
      <c r="O385" s="45">
        <f t="shared" si="85"/>
        <v>5.3999999999999812E-2</v>
      </c>
      <c r="P385" s="46">
        <f t="shared" si="86"/>
        <v>5.378306634777761E-2</v>
      </c>
      <c r="Q385" s="45">
        <f t="shared" si="87"/>
        <v>3.9999999999999862E-2</v>
      </c>
      <c r="R385" s="45">
        <f t="shared" si="88"/>
        <v>9.3999999999999667E-2</v>
      </c>
      <c r="S385" s="46">
        <f t="shared" si="89"/>
        <v>9.3783066347777472E-2</v>
      </c>
    </row>
    <row r="386" spans="1:19" x14ac:dyDescent="0.25">
      <c r="D386">
        <v>8.0000000000000002E-3</v>
      </c>
      <c r="F386" s="66">
        <v>0.62013888888888891</v>
      </c>
      <c r="H386" s="66">
        <v>0.62152777777777779</v>
      </c>
      <c r="I386" s="44">
        <f t="shared" si="79"/>
        <v>0.625</v>
      </c>
      <c r="J386" s="45" t="str">
        <f t="shared" si="80"/>
        <v/>
      </c>
      <c r="K386" s="45">
        <f t="shared" si="81"/>
        <v>1.9999999999999929</v>
      </c>
      <c r="L386" s="45">
        <f t="shared" si="82"/>
        <v>2</v>
      </c>
      <c r="M386" s="54">
        <f t="shared" ca="1" si="83"/>
        <v>1358</v>
      </c>
      <c r="N386" s="45">
        <f t="shared" ca="1" si="84"/>
        <v>61.999999999999943</v>
      </c>
      <c r="O386" s="45">
        <f t="shared" si="85"/>
        <v>0.02</v>
      </c>
      <c r="P386" s="46">
        <f t="shared" si="86"/>
        <v>4.4502248902978277E-3</v>
      </c>
      <c r="Q386" s="45">
        <f t="shared" si="87"/>
        <v>1.5999999999999945E-2</v>
      </c>
      <c r="R386" s="45">
        <f t="shared" si="88"/>
        <v>3.5999999999999949E-2</v>
      </c>
      <c r="S386" s="46">
        <f t="shared" si="89"/>
        <v>2.0450224890297772E-2</v>
      </c>
    </row>
    <row r="387" spans="1:19" x14ac:dyDescent="0.25">
      <c r="A387" s="77">
        <v>34786</v>
      </c>
      <c r="D387">
        <v>8.0000000000000002E-3</v>
      </c>
      <c r="F387" s="66">
        <v>0.63194444444444442</v>
      </c>
      <c r="H387" s="66">
        <v>0.63472222222222219</v>
      </c>
      <c r="I387" s="44" t="str">
        <f t="shared" si="79"/>
        <v/>
      </c>
      <c r="J387" s="45">
        <f t="shared" si="80"/>
        <v>6.9999999999999751</v>
      </c>
      <c r="K387" s="45">
        <f t="shared" si="81"/>
        <v>3.9999999999999858</v>
      </c>
      <c r="L387" s="45">
        <f t="shared" si="82"/>
        <v>1</v>
      </c>
      <c r="M387" s="54">
        <f t="shared" ca="1" si="83"/>
        <v>0</v>
      </c>
      <c r="N387" s="45" t="str">
        <f t="shared" si="84"/>
        <v/>
      </c>
      <c r="O387" s="45">
        <f t="shared" si="85"/>
        <v>6.9999999999999757E-2</v>
      </c>
      <c r="P387" s="46">
        <f t="shared" si="86"/>
        <v>6.9063593364807288E-2</v>
      </c>
      <c r="Q387" s="45">
        <f t="shared" si="87"/>
        <v>3.199999999999989E-2</v>
      </c>
      <c r="R387" s="45">
        <f t="shared" si="88"/>
        <v>0.10199999999999965</v>
      </c>
      <c r="S387" s="46">
        <f t="shared" si="89"/>
        <v>0.10106359336480718</v>
      </c>
    </row>
    <row r="388" spans="1:19" x14ac:dyDescent="0.25">
      <c r="D388">
        <v>1.2E-2</v>
      </c>
      <c r="F388" s="66">
        <v>0.63750000000000007</v>
      </c>
      <c r="H388" s="66">
        <v>0.63958333333333328</v>
      </c>
      <c r="I388" s="44" t="str">
        <f t="shared" si="79"/>
        <v/>
      </c>
      <c r="J388" s="45">
        <f t="shared" si="80"/>
        <v>22.000000000000082</v>
      </c>
      <c r="K388" s="45">
        <f t="shared" si="81"/>
        <v>2.9999999999998295</v>
      </c>
      <c r="L388" s="45">
        <f t="shared" si="82"/>
        <v>2</v>
      </c>
      <c r="M388" s="54">
        <f t="shared" ca="1" si="83"/>
        <v>0</v>
      </c>
      <c r="N388" s="45" t="str">
        <f t="shared" si="84"/>
        <v/>
      </c>
      <c r="O388" s="45">
        <f t="shared" si="85"/>
        <v>0.24200000000000088</v>
      </c>
      <c r="P388" s="46">
        <f t="shared" si="86"/>
        <v>0.2413539187049642</v>
      </c>
      <c r="Q388" s="45">
        <f t="shared" si="87"/>
        <v>3.5999999999997957E-2</v>
      </c>
      <c r="R388" s="45">
        <f t="shared" si="88"/>
        <v>0.27799999999999886</v>
      </c>
      <c r="S388" s="46">
        <f t="shared" si="89"/>
        <v>0.27735391870496218</v>
      </c>
    </row>
    <row r="389" spans="1:19" x14ac:dyDescent="0.25">
      <c r="D389">
        <v>0.01</v>
      </c>
      <c r="F389" s="66">
        <v>0.65069444444444446</v>
      </c>
      <c r="H389" s="66">
        <v>0.65486111111111112</v>
      </c>
      <c r="I389" s="44" t="str">
        <f t="shared" si="79"/>
        <v/>
      </c>
      <c r="J389" s="45">
        <f t="shared" si="80"/>
        <v>24.999999999999911</v>
      </c>
      <c r="K389" s="45">
        <f t="shared" si="81"/>
        <v>5.9999999999999787</v>
      </c>
      <c r="L389" s="45">
        <f t="shared" si="82"/>
        <v>3</v>
      </c>
      <c r="M389" s="54">
        <f t="shared" ca="1" si="83"/>
        <v>0</v>
      </c>
      <c r="N389" s="45" t="str">
        <f t="shared" si="84"/>
        <v/>
      </c>
      <c r="O389" s="45">
        <f t="shared" si="85"/>
        <v>250.12499999999912</v>
      </c>
      <c r="P389" s="46">
        <f t="shared" si="86"/>
        <v>65.749636179059195</v>
      </c>
      <c r="Q389" s="45">
        <f t="shared" si="87"/>
        <v>5.999999999999979E-2</v>
      </c>
      <c r="R389" s="45">
        <f t="shared" si="88"/>
        <v>250.18499999999912</v>
      </c>
      <c r="S389" s="46">
        <f t="shared" si="89"/>
        <v>65.809636179059197</v>
      </c>
    </row>
    <row r="390" spans="1:19" x14ac:dyDescent="0.25">
      <c r="D390">
        <v>20</v>
      </c>
      <c r="F390" s="66">
        <v>0.66736111111111107</v>
      </c>
      <c r="H390" s="66">
        <v>0.67222222222222217</v>
      </c>
      <c r="I390" s="44" t="str">
        <f t="shared" si="79"/>
        <v/>
      </c>
      <c r="J390" s="45">
        <f t="shared" si="80"/>
        <v>17.000000000000099</v>
      </c>
      <c r="K390" s="45">
        <f t="shared" si="81"/>
        <v>6.9999999999999751</v>
      </c>
      <c r="L390" s="45">
        <f t="shared" si="82"/>
        <v>4</v>
      </c>
      <c r="M390" s="54">
        <f t="shared" ca="1" si="83"/>
        <v>0</v>
      </c>
      <c r="N390" s="45" t="str">
        <f t="shared" si="84"/>
        <v/>
      </c>
      <c r="O390" s="45">
        <f t="shared" si="85"/>
        <v>1020.0000000000059</v>
      </c>
      <c r="P390" s="46">
        <f t="shared" si="86"/>
        <v>845.01553200258331</v>
      </c>
      <c r="Q390" s="45">
        <f t="shared" si="87"/>
        <v>139.99999999999949</v>
      </c>
      <c r="R390" s="45">
        <f t="shared" si="88"/>
        <v>1160.0000000000055</v>
      </c>
      <c r="S390" s="46">
        <f t="shared" si="89"/>
        <v>985.01553200258286</v>
      </c>
    </row>
    <row r="391" spans="1:19" x14ac:dyDescent="0.25">
      <c r="D391">
        <v>100</v>
      </c>
      <c r="F391" s="66">
        <v>0.67986111111111114</v>
      </c>
      <c r="H391" s="66">
        <v>0.68402777777777779</v>
      </c>
      <c r="I391" s="44">
        <f t="shared" si="79"/>
        <v>0.6875</v>
      </c>
      <c r="J391" s="45" t="str">
        <f t="shared" si="80"/>
        <v/>
      </c>
      <c r="K391" s="45">
        <f t="shared" si="81"/>
        <v>5.9999999999999787</v>
      </c>
      <c r="L391" s="45">
        <f t="shared" si="82"/>
        <v>5</v>
      </c>
      <c r="M391" s="54">
        <f t="shared" ca="1" si="83"/>
        <v>0</v>
      </c>
      <c r="N391" s="45" t="e">
        <f t="shared" ca="1" si="84"/>
        <v>#VALUE!</v>
      </c>
      <c r="O391" s="45">
        <f t="shared" si="85"/>
        <v>250</v>
      </c>
      <c r="P391" s="46">
        <f t="shared" si="86"/>
        <v>27.143420404993254</v>
      </c>
      <c r="Q391" s="45">
        <f t="shared" si="87"/>
        <v>599.99999999999784</v>
      </c>
      <c r="R391" s="45">
        <f t="shared" si="88"/>
        <v>849.99999999999784</v>
      </c>
      <c r="S391" s="46">
        <f t="shared" si="89"/>
        <v>627.14342040499105</v>
      </c>
    </row>
    <row r="392" spans="1:19" x14ac:dyDescent="0.25">
      <c r="A392" s="77">
        <v>34787</v>
      </c>
      <c r="B392">
        <v>826</v>
      </c>
      <c r="D392">
        <v>0.01</v>
      </c>
      <c r="F392" s="66">
        <v>0.39652777777777781</v>
      </c>
      <c r="H392" s="66">
        <v>0.40208333333333335</v>
      </c>
      <c r="I392" s="44" t="str">
        <f t="shared" si="79"/>
        <v/>
      </c>
      <c r="J392" s="45">
        <f t="shared" si="80"/>
        <v>19.000000000000014</v>
      </c>
      <c r="K392" s="45">
        <f t="shared" si="81"/>
        <v>7.9999999999999716</v>
      </c>
      <c r="L392" s="45">
        <f t="shared" si="82"/>
        <v>1</v>
      </c>
      <c r="M392" s="54">
        <f t="shared" ca="1" si="83"/>
        <v>826</v>
      </c>
      <c r="N392" s="45" t="str">
        <f t="shared" si="84"/>
        <v/>
      </c>
      <c r="O392" s="45">
        <f t="shared" si="85"/>
        <v>1.9950000000000017</v>
      </c>
      <c r="P392" s="46">
        <f t="shared" si="86"/>
        <v>1.205085817919195</v>
      </c>
      <c r="Q392" s="45">
        <f t="shared" si="87"/>
        <v>7.9999999999999724E-2</v>
      </c>
      <c r="R392" s="45">
        <f t="shared" si="88"/>
        <v>2.0750000000000015</v>
      </c>
      <c r="S392" s="46">
        <f t="shared" si="89"/>
        <v>1.2850858179191946</v>
      </c>
    </row>
    <row r="393" spans="1:19" x14ac:dyDescent="0.25">
      <c r="D393">
        <v>0.2</v>
      </c>
      <c r="F393" s="66">
        <v>0.4069444444444445</v>
      </c>
      <c r="H393" s="66">
        <v>0.4152777777777778</v>
      </c>
      <c r="I393" s="44" t="str">
        <f t="shared" si="79"/>
        <v/>
      </c>
      <c r="J393" s="45">
        <f t="shared" si="80"/>
        <v>13.99999999999995</v>
      </c>
      <c r="K393" s="45">
        <f t="shared" si="81"/>
        <v>11.999999999999957</v>
      </c>
      <c r="L393" s="45">
        <f t="shared" si="82"/>
        <v>2</v>
      </c>
      <c r="M393" s="54">
        <f t="shared" ca="1" si="83"/>
        <v>826</v>
      </c>
      <c r="N393" s="45" t="str">
        <f t="shared" si="84"/>
        <v/>
      </c>
      <c r="O393" s="45">
        <f t="shared" si="85"/>
        <v>15.399999999999947</v>
      </c>
      <c r="P393" s="46">
        <f t="shared" si="86"/>
        <v>10.94424233251133</v>
      </c>
      <c r="Q393" s="45">
        <f t="shared" si="87"/>
        <v>2.3999999999999915</v>
      </c>
      <c r="R393" s="45">
        <f t="shared" si="88"/>
        <v>17.79999999999994</v>
      </c>
      <c r="S393" s="46">
        <f t="shared" si="89"/>
        <v>13.344242332511321</v>
      </c>
    </row>
    <row r="394" spans="1:19" x14ac:dyDescent="0.25">
      <c r="D394">
        <v>2</v>
      </c>
      <c r="F394" s="66">
        <v>0.41944444444444445</v>
      </c>
      <c r="H394" s="66">
        <v>0.42499999999999999</v>
      </c>
      <c r="I394" s="44" t="str">
        <f t="shared" si="79"/>
        <v/>
      </c>
      <c r="J394" s="45">
        <f t="shared" si="80"/>
        <v>14.999999999999947</v>
      </c>
      <c r="K394" s="45">
        <f t="shared" si="81"/>
        <v>7.9999999999999716</v>
      </c>
      <c r="L394" s="45">
        <f t="shared" si="82"/>
        <v>3</v>
      </c>
      <c r="M394" s="54">
        <f t="shared" ca="1" si="83"/>
        <v>826</v>
      </c>
      <c r="N394" s="45" t="str">
        <f t="shared" si="84"/>
        <v/>
      </c>
      <c r="O394" s="45">
        <f t="shared" si="85"/>
        <v>389.99999999999864</v>
      </c>
      <c r="P394" s="46">
        <f t="shared" si="86"/>
        <v>223.68060979678933</v>
      </c>
      <c r="Q394" s="45">
        <f t="shared" si="87"/>
        <v>15.999999999999943</v>
      </c>
      <c r="R394" s="45">
        <f t="shared" si="88"/>
        <v>405.99999999999858</v>
      </c>
      <c r="S394" s="46">
        <f t="shared" si="89"/>
        <v>239.68060979678927</v>
      </c>
    </row>
    <row r="395" spans="1:19" x14ac:dyDescent="0.25">
      <c r="D395">
        <v>50</v>
      </c>
      <c r="F395" s="66">
        <v>0.43194444444444446</v>
      </c>
      <c r="H395" s="66">
        <v>0.43541666666666662</v>
      </c>
      <c r="I395" s="44">
        <f t="shared" si="79"/>
        <v>0.43888888888888883</v>
      </c>
      <c r="J395" s="45" t="str">
        <f t="shared" si="80"/>
        <v/>
      </c>
      <c r="K395" s="45">
        <f t="shared" si="81"/>
        <v>4.9999999999999023</v>
      </c>
      <c r="L395" s="45">
        <f t="shared" si="82"/>
        <v>4</v>
      </c>
      <c r="M395" s="54">
        <f t="shared" ca="1" si="83"/>
        <v>826</v>
      </c>
      <c r="N395" s="45">
        <f t="shared" ca="1" si="84"/>
        <v>125.99999999999987</v>
      </c>
      <c r="O395" s="45">
        <f t="shared" si="85"/>
        <v>125</v>
      </c>
      <c r="P395" s="46">
        <f t="shared" si="86"/>
        <v>14.102364719732718</v>
      </c>
      <c r="Q395" s="45">
        <f t="shared" si="87"/>
        <v>249.99999999999511</v>
      </c>
      <c r="R395" s="45">
        <f t="shared" si="88"/>
        <v>374.99999999999511</v>
      </c>
      <c r="S395" s="46">
        <f t="shared" si="89"/>
        <v>264.1023647197278</v>
      </c>
    </row>
    <row r="396" spans="1:19" x14ac:dyDescent="0.25">
      <c r="A396" s="77">
        <v>34788</v>
      </c>
      <c r="B396">
        <v>843</v>
      </c>
      <c r="D396">
        <v>0.01</v>
      </c>
      <c r="F396" s="66">
        <v>0.39374999999999999</v>
      </c>
      <c r="H396" s="66">
        <v>0.40208333333333335</v>
      </c>
      <c r="I396" s="44" t="str">
        <f t="shared" si="79"/>
        <v/>
      </c>
      <c r="J396" s="45">
        <f t="shared" si="80"/>
        <v>9.000000000000048</v>
      </c>
      <c r="K396" s="45">
        <f t="shared" si="81"/>
        <v>12.000000000000037</v>
      </c>
      <c r="L396" s="45">
        <f t="shared" si="82"/>
        <v>1</v>
      </c>
      <c r="M396" s="54">
        <f t="shared" ca="1" si="83"/>
        <v>843</v>
      </c>
      <c r="N396" s="45" t="str">
        <f t="shared" si="84"/>
        <v/>
      </c>
      <c r="O396" s="45">
        <f t="shared" si="85"/>
        <v>0.1350000000000007</v>
      </c>
      <c r="P396" s="46">
        <f t="shared" si="86"/>
        <v>0.12985191981358757</v>
      </c>
      <c r="Q396" s="45">
        <f t="shared" si="87"/>
        <v>0.12000000000000037</v>
      </c>
      <c r="R396" s="45">
        <f t="shared" si="88"/>
        <v>0.25500000000000106</v>
      </c>
      <c r="S396" s="46">
        <f t="shared" si="89"/>
        <v>0.24985191981358795</v>
      </c>
    </row>
    <row r="397" spans="1:19" x14ac:dyDescent="0.25">
      <c r="D397">
        <v>0.02</v>
      </c>
      <c r="F397" s="66">
        <v>0.4055555555555555</v>
      </c>
      <c r="H397" s="66">
        <v>0.40833333333333338</v>
      </c>
      <c r="I397" s="44" t="str">
        <f t="shared" si="79"/>
        <v/>
      </c>
      <c r="J397" s="45">
        <f t="shared" si="80"/>
        <v>6.9999999999998952</v>
      </c>
      <c r="K397" s="45">
        <f t="shared" si="81"/>
        <v>4.0000000000001457</v>
      </c>
      <c r="L397" s="45">
        <f t="shared" si="82"/>
        <v>2</v>
      </c>
      <c r="M397" s="54">
        <f t="shared" ca="1" si="83"/>
        <v>843</v>
      </c>
      <c r="N397" s="45" t="str">
        <f t="shared" si="84"/>
        <v/>
      </c>
      <c r="O397" s="45">
        <f t="shared" si="85"/>
        <v>0.41999999999999377</v>
      </c>
      <c r="P397" s="46">
        <f t="shared" si="86"/>
        <v>0.34795621098793289</v>
      </c>
      <c r="Q397" s="45">
        <f t="shared" si="87"/>
        <v>8.0000000000002916E-2</v>
      </c>
      <c r="R397" s="45">
        <f t="shared" si="88"/>
        <v>0.49999999999999667</v>
      </c>
      <c r="S397" s="46">
        <f t="shared" si="89"/>
        <v>0.42795621098793579</v>
      </c>
    </row>
    <row r="398" spans="1:19" x14ac:dyDescent="0.25">
      <c r="D398">
        <v>0.1</v>
      </c>
      <c r="F398" s="66">
        <v>0.41180555555555554</v>
      </c>
      <c r="H398" s="66">
        <v>0.41319444444444442</v>
      </c>
      <c r="I398" s="44" t="str">
        <f t="shared" si="79"/>
        <v/>
      </c>
      <c r="J398" s="45">
        <f t="shared" si="80"/>
        <v>13.000000000000034</v>
      </c>
      <c r="K398" s="45">
        <f t="shared" si="81"/>
        <v>1.9999999999999929</v>
      </c>
      <c r="L398" s="45">
        <f t="shared" si="82"/>
        <v>3</v>
      </c>
      <c r="M398" s="54">
        <f t="shared" ca="1" si="83"/>
        <v>843</v>
      </c>
      <c r="N398" s="45" t="str">
        <f t="shared" si="84"/>
        <v/>
      </c>
      <c r="O398" s="45">
        <f t="shared" si="85"/>
        <v>0.71500000000000186</v>
      </c>
      <c r="P398" s="46">
        <f t="shared" si="86"/>
        <v>0.50814440432246477</v>
      </c>
      <c r="Q398" s="45">
        <f t="shared" si="87"/>
        <v>0.19999999999999929</v>
      </c>
      <c r="R398" s="45">
        <f t="shared" si="88"/>
        <v>0.91500000000000115</v>
      </c>
      <c r="S398" s="46">
        <f t="shared" si="89"/>
        <v>0.70814440432246406</v>
      </c>
    </row>
    <row r="399" spans="1:19" x14ac:dyDescent="0.25">
      <c r="D399">
        <v>0.01</v>
      </c>
      <c r="F399" s="66">
        <v>0.4201388888888889</v>
      </c>
      <c r="H399" s="66">
        <v>0.42222222222222222</v>
      </c>
      <c r="I399" s="44" t="str">
        <f t="shared" si="79"/>
        <v/>
      </c>
      <c r="J399" s="45">
        <f t="shared" si="80"/>
        <v>5.9999999999999787</v>
      </c>
      <c r="K399" s="45">
        <f t="shared" si="81"/>
        <v>2.9999999999999893</v>
      </c>
      <c r="L399" s="45">
        <f t="shared" si="82"/>
        <v>4</v>
      </c>
      <c r="M399" s="54">
        <f t="shared" ca="1" si="83"/>
        <v>843</v>
      </c>
      <c r="N399" s="45" t="str">
        <f t="shared" si="84"/>
        <v/>
      </c>
      <c r="O399" s="45">
        <f t="shared" si="85"/>
        <v>5.0999999999999823E-2</v>
      </c>
      <c r="P399" s="46">
        <f t="shared" si="86"/>
        <v>5.0472182408178613E-2</v>
      </c>
      <c r="Q399" s="45">
        <f t="shared" si="87"/>
        <v>2.9999999999999895E-2</v>
      </c>
      <c r="R399" s="45">
        <f t="shared" si="88"/>
        <v>8.0999999999999711E-2</v>
      </c>
      <c r="S399" s="46">
        <f t="shared" si="89"/>
        <v>8.0472182408178508E-2</v>
      </c>
    </row>
    <row r="400" spans="1:19" x14ac:dyDescent="0.25">
      <c r="D400">
        <v>7.0000000000000001E-3</v>
      </c>
      <c r="F400" s="66">
        <v>0.4236111111111111</v>
      </c>
      <c r="H400" s="66">
        <v>0.42638888888888887</v>
      </c>
      <c r="I400" s="44" t="str">
        <f t="shared" si="79"/>
        <v/>
      </c>
      <c r="J400" s="45">
        <f t="shared" si="80"/>
        <v>4.9999999999999822</v>
      </c>
      <c r="K400" s="45">
        <f t="shared" si="81"/>
        <v>3.9999999999999858</v>
      </c>
      <c r="L400" s="45">
        <f t="shared" si="82"/>
        <v>5</v>
      </c>
      <c r="M400" s="54">
        <f t="shared" ca="1" si="83"/>
        <v>843</v>
      </c>
      <c r="N400" s="45" t="str">
        <f t="shared" si="84"/>
        <v/>
      </c>
      <c r="O400" s="45">
        <f t="shared" si="85"/>
        <v>6.2499999999999771E-2</v>
      </c>
      <c r="P400" s="46">
        <f t="shared" si="86"/>
        <v>5.8239618627066864E-2</v>
      </c>
      <c r="Q400" s="45">
        <f t="shared" si="87"/>
        <v>2.79999999999999E-2</v>
      </c>
      <c r="R400" s="45">
        <f t="shared" si="88"/>
        <v>9.0499999999999664E-2</v>
      </c>
      <c r="S400" s="46">
        <f t="shared" si="89"/>
        <v>8.6239618627066764E-2</v>
      </c>
    </row>
    <row r="401" spans="1:19" x14ac:dyDescent="0.25">
      <c r="D401">
        <v>1.7999999999999999E-2</v>
      </c>
      <c r="F401" s="66">
        <v>0.4284722222222222</v>
      </c>
      <c r="H401" s="66">
        <v>0.42986111111111108</v>
      </c>
      <c r="I401" s="44">
        <f t="shared" si="79"/>
        <v>0.43333333333333329</v>
      </c>
      <c r="J401" s="45" t="str">
        <f t="shared" si="80"/>
        <v/>
      </c>
      <c r="K401" s="45">
        <f t="shared" si="81"/>
        <v>1.9999999999999929</v>
      </c>
      <c r="L401" s="45">
        <f t="shared" si="82"/>
        <v>6</v>
      </c>
      <c r="M401" s="54">
        <f t="shared" ca="1" si="83"/>
        <v>843</v>
      </c>
      <c r="N401" s="45">
        <f t="shared" ca="1" si="84"/>
        <v>100.99999999999996</v>
      </c>
      <c r="O401" s="45">
        <f t="shared" si="85"/>
        <v>4.4999999999999998E-2</v>
      </c>
      <c r="P401" s="46">
        <f t="shared" si="86"/>
        <v>9.1849285721059895E-3</v>
      </c>
      <c r="Q401" s="45">
        <f t="shared" si="87"/>
        <v>3.5999999999999872E-2</v>
      </c>
      <c r="R401" s="45">
        <f t="shared" si="88"/>
        <v>8.0999999999999878E-2</v>
      </c>
      <c r="S401" s="46">
        <f t="shared" si="89"/>
        <v>4.5184928572105862E-2</v>
      </c>
    </row>
    <row r="402" spans="1:19" x14ac:dyDescent="0.25">
      <c r="A402" s="77">
        <v>34789</v>
      </c>
      <c r="B402">
        <v>949</v>
      </c>
      <c r="D402">
        <v>8.0000000000000002E-3</v>
      </c>
      <c r="F402" s="66">
        <v>0.45277777777777778</v>
      </c>
      <c r="H402" s="66">
        <v>0.46111111111111108</v>
      </c>
      <c r="I402" s="44" t="str">
        <f t="shared" si="79"/>
        <v/>
      </c>
      <c r="J402" s="45">
        <f t="shared" si="80"/>
        <v>78.999999999999957</v>
      </c>
      <c r="K402" s="45">
        <f t="shared" si="81"/>
        <v>11.999999999999957</v>
      </c>
      <c r="L402" s="45">
        <f t="shared" si="82"/>
        <v>1</v>
      </c>
      <c r="M402" s="54">
        <f t="shared" ca="1" si="83"/>
        <v>949</v>
      </c>
      <c r="N402" s="45" t="str">
        <f t="shared" si="84"/>
        <v/>
      </c>
      <c r="O402" s="45">
        <f t="shared" si="85"/>
        <v>3950.3159999999975</v>
      </c>
      <c r="P402" s="46">
        <f t="shared" si="86"/>
        <v>837.38656074895346</v>
      </c>
      <c r="Q402" s="45">
        <f t="shared" si="87"/>
        <v>9.5999999999999655E-2</v>
      </c>
      <c r="R402" s="45">
        <f t="shared" si="88"/>
        <v>3950.4119999999975</v>
      </c>
      <c r="S402" s="46">
        <f t="shared" si="89"/>
        <v>837.48256074895346</v>
      </c>
    </row>
    <row r="403" spans="1:19" x14ac:dyDescent="0.25">
      <c r="D403">
        <v>100</v>
      </c>
      <c r="F403" s="66">
        <v>0.47430555555555554</v>
      </c>
      <c r="H403" s="66">
        <v>0.51597222222222217</v>
      </c>
      <c r="I403" s="44">
        <f t="shared" si="79"/>
        <v>0.51944444444444438</v>
      </c>
      <c r="J403" s="45" t="str">
        <f t="shared" si="80"/>
        <v/>
      </c>
      <c r="K403" s="45">
        <f t="shared" si="81"/>
        <v>59.999999999999943</v>
      </c>
      <c r="L403" s="45">
        <f t="shared" si="82"/>
        <v>2</v>
      </c>
      <c r="M403" s="54">
        <f t="shared" ca="1" si="83"/>
        <v>949</v>
      </c>
      <c r="N403" s="45">
        <f t="shared" ca="1" si="84"/>
        <v>158.99999999999991</v>
      </c>
      <c r="O403" s="45">
        <f t="shared" si="85"/>
        <v>250</v>
      </c>
      <c r="P403" s="46">
        <f t="shared" si="86"/>
        <v>27.143420404993254</v>
      </c>
      <c r="Q403" s="45">
        <f t="shared" si="87"/>
        <v>5999.9999999999945</v>
      </c>
      <c r="R403" s="45">
        <f t="shared" si="88"/>
        <v>6249.9999999999945</v>
      </c>
      <c r="S403" s="46">
        <f t="shared" si="89"/>
        <v>6027.1434204049874</v>
      </c>
    </row>
  </sheetData>
  <conditionalFormatting sqref="I2:N403">
    <cfRule type="cellIs" dxfId="3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6FC1E-1F00-4571-A411-33D9095E541A}">
  <sheetPr codeName="Sheet20"/>
  <dimension ref="A1:S287"/>
  <sheetViews>
    <sheetView topLeftCell="A279" workbookViewId="0">
      <selection activeCell="H199" sqref="H199"/>
    </sheetView>
  </sheetViews>
  <sheetFormatPr defaultRowHeight="15" x14ac:dyDescent="0.25"/>
  <cols>
    <col min="1" max="1" width="9.7109375" bestFit="1" customWidth="1"/>
    <col min="2" max="4" width="9.140625" style="71"/>
    <col min="5" max="5" width="11.5703125" style="71" bestFit="1" customWidth="1"/>
    <col min="6" max="6" width="11.5703125" style="67" bestFit="1" customWidth="1"/>
    <col min="7" max="7" width="11.5703125" style="71" bestFit="1" customWidth="1"/>
    <col min="8" max="8" width="11.5703125" style="67" bestFit="1" customWidth="1"/>
    <col min="10" max="10" width="11.7109375" customWidth="1"/>
    <col min="11" max="11" width="11.5703125" bestFit="1" customWidth="1"/>
    <col min="15" max="15" width="15.85546875" customWidth="1"/>
    <col min="16" max="16" width="13.28515625" customWidth="1"/>
    <col min="18" max="19" width="13.7109375" customWidth="1"/>
  </cols>
  <sheetData>
    <row r="1" spans="1:19" ht="30" x14ac:dyDescent="0.25">
      <c r="A1" s="13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34436</v>
      </c>
      <c r="B2" s="71">
        <v>829</v>
      </c>
      <c r="D2" s="71">
        <v>0.01</v>
      </c>
      <c r="E2" s="71">
        <v>912</v>
      </c>
      <c r="F2" s="67">
        <f>VALUE(CONCATENATE(LEFT(E2,LEN(E2)-2),":",RIGHT(E2,2)))</f>
        <v>0.3833333333333333</v>
      </c>
      <c r="G2" s="71">
        <v>916</v>
      </c>
      <c r="H2" s="67">
        <f>VALUE(CONCATENATE(LEFT(G2,LEN(G2)-2),":",RIGHT(G2,2)))</f>
        <v>0.38611111111111113</v>
      </c>
      <c r="I2" s="44" t="str">
        <f>IF(OR(A3&lt;&gt;"",D3=""),H2+TIME(0,5,0),"")</f>
        <v/>
      </c>
      <c r="J2" s="45">
        <f>IF(AND(OR(AND(A2&lt;&gt;"",A3=""),AND(A2="",A3="")),D3&lt;&gt;""),(H3-H2)*1440,"")</f>
        <v>68.999999999999915</v>
      </c>
      <c r="K2" s="45">
        <f>(H2-F2)*1440</f>
        <v>4.0000000000000657</v>
      </c>
      <c r="L2" s="45">
        <f>IF(A2&lt;&gt;"",1,L1+1)</f>
        <v>1</v>
      </c>
      <c r="M2" s="54">
        <f ca="1">OFFSET(B2,-L2+1,0)</f>
        <v>829</v>
      </c>
      <c r="N2" s="45" t="str">
        <f t="shared" ref="N2" si="0">IF(I2&lt;&gt;"",(I2-VALUE(CONCATENATE(LEFT(M2,LEN(M2)-2),":",RIGHT(M2,2))))*1440,"")</f>
        <v/>
      </c>
      <c r="O2" s="45">
        <f>IF(J2&lt;&gt;"",(D2+D3)*J2/2,D2*5/2)</f>
        <v>17.594999999999978</v>
      </c>
      <c r="P2" s="46">
        <f>IF(J2&lt;&gt;"",(D3-D2)*J2/LN((D3+0.000001)/(D2+0.000001)),-5*(D2-0.000001)/(LN(1/D2)-13.8155))</f>
        <v>8.6428037116999192</v>
      </c>
      <c r="Q2" s="45">
        <f>(D2*K2)</f>
        <v>4.000000000000066E-2</v>
      </c>
      <c r="R2" s="45">
        <f>O2+Q2</f>
        <v>17.634999999999977</v>
      </c>
      <c r="S2" s="46">
        <f>P2+Q2</f>
        <v>8.6828037116999202</v>
      </c>
    </row>
    <row r="3" spans="1:19" x14ac:dyDescent="0.25">
      <c r="D3" s="71">
        <v>0.5</v>
      </c>
      <c r="F3" s="67">
        <v>0.39097222222222222</v>
      </c>
      <c r="H3" s="67">
        <v>0.43402777777777773</v>
      </c>
      <c r="I3" s="44">
        <f t="shared" ref="I3:I66" si="1">IF(OR(A4&lt;&gt;"",D4=""),H3+TIME(0,5,0),"")</f>
        <v>0.43749999999999994</v>
      </c>
      <c r="J3" s="45" t="str">
        <f t="shared" ref="J3:J66" si="2">IF(AND(OR(AND(A3&lt;&gt;"",A4=""),AND(A3="",A4="")),D4&lt;&gt;""),(H4-H3)*1440,"")</f>
        <v/>
      </c>
      <c r="K3" s="45">
        <f t="shared" ref="K3:K66" si="3">(H3-F3)*1440</f>
        <v>61.999999999999943</v>
      </c>
      <c r="L3" s="45">
        <f t="shared" ref="L3:L66" si="4">IF(A3&lt;&gt;"",1,L2+1)</f>
        <v>2</v>
      </c>
      <c r="M3" s="54">
        <f t="shared" ref="M3:M66" ca="1" si="5">OFFSET(B3,-L3+1,0)</f>
        <v>829</v>
      </c>
      <c r="N3" s="45">
        <f t="shared" ref="N3:N66" ca="1" si="6">IF(I3&lt;&gt;"",(I3-VALUE(CONCATENATE(LEFT(M3,LEN(M3)-2),":",RIGHT(M3,2))))*1440,"")</f>
        <v>120.99999999999997</v>
      </c>
      <c r="O3" s="45">
        <f t="shared" ref="O3:O66" si="7">IF(J3&lt;&gt;"",(D3+D4)*J3/2,D3*5/2)</f>
        <v>1.25</v>
      </c>
      <c r="P3" s="46">
        <f t="shared" ref="P3:P66" si="8">IF(J3&lt;&gt;"",(D4-D3)*J3/LN((D4+0.000001)/(D3+0.000001)),-5*(D3-0.000001)/(LN(1/D3)-13.8155))</f>
        <v>0.19051423432971509</v>
      </c>
      <c r="Q3" s="45">
        <f t="shared" ref="Q3:Q66" si="9">(D3*K3)</f>
        <v>30.999999999999972</v>
      </c>
      <c r="R3" s="45">
        <f t="shared" ref="R3:R66" si="10">O3+Q3</f>
        <v>32.249999999999972</v>
      </c>
      <c r="S3" s="46">
        <f t="shared" ref="S3:S66" si="11">P3+Q3</f>
        <v>31.190514234329687</v>
      </c>
    </row>
    <row r="4" spans="1:19" x14ac:dyDescent="0.25">
      <c r="A4" s="77">
        <v>34436</v>
      </c>
      <c r="B4" s="71">
        <v>1232</v>
      </c>
      <c r="D4" s="71">
        <v>0.01</v>
      </c>
      <c r="F4" s="67">
        <v>0.55555555555555558</v>
      </c>
      <c r="H4" s="67">
        <v>0.55902777777777779</v>
      </c>
      <c r="I4" s="44" t="str">
        <f t="shared" si="1"/>
        <v/>
      </c>
      <c r="J4" s="45">
        <f t="shared" si="2"/>
        <v>51.999999999999972</v>
      </c>
      <c r="K4" s="45">
        <f t="shared" si="3"/>
        <v>4.9999999999999822</v>
      </c>
      <c r="L4" s="45">
        <f t="shared" si="4"/>
        <v>1</v>
      </c>
      <c r="M4" s="54">
        <f t="shared" ca="1" si="5"/>
        <v>1232</v>
      </c>
      <c r="N4" s="45" t="str">
        <f t="shared" si="6"/>
        <v/>
      </c>
      <c r="O4" s="45">
        <f t="shared" si="7"/>
        <v>13.259999999999993</v>
      </c>
      <c r="P4" s="46">
        <f t="shared" si="8"/>
        <v>6.5134172899767551</v>
      </c>
      <c r="Q4" s="45">
        <f t="shared" si="9"/>
        <v>4.9999999999999822E-2</v>
      </c>
      <c r="R4" s="45">
        <f t="shared" si="10"/>
        <v>13.309999999999992</v>
      </c>
      <c r="S4" s="46">
        <f t="shared" si="11"/>
        <v>6.5634172899767549</v>
      </c>
    </row>
    <row r="5" spans="1:19" x14ac:dyDescent="0.25">
      <c r="D5" s="71">
        <v>0.5</v>
      </c>
      <c r="F5" s="67">
        <v>0.55902777777777779</v>
      </c>
      <c r="H5" s="67">
        <v>0.59513888888888888</v>
      </c>
      <c r="I5" s="44">
        <f t="shared" si="1"/>
        <v>0.59861111111111109</v>
      </c>
      <c r="J5" s="45" t="str">
        <f t="shared" si="2"/>
        <v/>
      </c>
      <c r="K5" s="45">
        <f t="shared" si="3"/>
        <v>51.999999999999972</v>
      </c>
      <c r="L5" s="45">
        <f t="shared" si="4"/>
        <v>2</v>
      </c>
      <c r="M5" s="54">
        <f t="shared" ca="1" si="5"/>
        <v>1232</v>
      </c>
      <c r="N5" s="45">
        <f t="shared" ca="1" si="6"/>
        <v>109.99999999999993</v>
      </c>
      <c r="O5" s="45">
        <f t="shared" si="7"/>
        <v>1.25</v>
      </c>
      <c r="P5" s="46">
        <f t="shared" si="8"/>
        <v>0.19051423432971509</v>
      </c>
      <c r="Q5" s="45">
        <f t="shared" si="9"/>
        <v>25.999999999999986</v>
      </c>
      <c r="R5" s="45">
        <f t="shared" si="10"/>
        <v>27.249999999999986</v>
      </c>
      <c r="S5" s="46">
        <f t="shared" si="11"/>
        <v>26.190514234329701</v>
      </c>
    </row>
    <row r="6" spans="1:19" x14ac:dyDescent="0.25">
      <c r="A6" s="77">
        <v>34436</v>
      </c>
      <c r="B6" s="71">
        <v>1504</v>
      </c>
      <c r="D6" s="71">
        <v>0.01</v>
      </c>
      <c r="F6" s="67">
        <v>0.67569444444444438</v>
      </c>
      <c r="H6" s="67">
        <v>0.68125000000000002</v>
      </c>
      <c r="I6" s="44" t="str">
        <f t="shared" si="1"/>
        <v/>
      </c>
      <c r="J6" s="45">
        <f t="shared" si="2"/>
        <v>8.999999999999968</v>
      </c>
      <c r="K6" s="45">
        <f t="shared" si="3"/>
        <v>8.0000000000001315</v>
      </c>
      <c r="L6" s="45">
        <f t="shared" si="4"/>
        <v>1</v>
      </c>
      <c r="M6" s="54">
        <f t="shared" ca="1" si="5"/>
        <v>1504</v>
      </c>
      <c r="N6" s="45" t="str">
        <f t="shared" si="6"/>
        <v/>
      </c>
      <c r="O6" s="45">
        <f t="shared" si="7"/>
        <v>0.49499999999999822</v>
      </c>
      <c r="P6" s="46">
        <f t="shared" si="8"/>
        <v>0.3517922799155504</v>
      </c>
      <c r="Q6" s="45">
        <f t="shared" si="9"/>
        <v>8.000000000000132E-2</v>
      </c>
      <c r="R6" s="45">
        <f t="shared" si="10"/>
        <v>0.57499999999999951</v>
      </c>
      <c r="S6" s="46">
        <f t="shared" si="11"/>
        <v>0.43179227991555169</v>
      </c>
    </row>
    <row r="7" spans="1:19" x14ac:dyDescent="0.25">
      <c r="D7" s="71">
        <v>0.1</v>
      </c>
      <c r="F7" s="67">
        <v>0.68472222222222223</v>
      </c>
      <c r="H7" s="67">
        <v>0.6875</v>
      </c>
      <c r="I7" s="44" t="str">
        <f t="shared" si="1"/>
        <v/>
      </c>
      <c r="J7" s="45">
        <f t="shared" si="2"/>
        <v>10.000000000000124</v>
      </c>
      <c r="K7" s="45">
        <f t="shared" si="3"/>
        <v>3.9999999999999858</v>
      </c>
      <c r="L7" s="45">
        <f t="shared" si="4"/>
        <v>2</v>
      </c>
      <c r="M7" s="54">
        <f t="shared" ca="1" si="5"/>
        <v>1504</v>
      </c>
      <c r="N7" s="45" t="str">
        <f t="shared" si="6"/>
        <v/>
      </c>
      <c r="O7" s="45">
        <f t="shared" si="7"/>
        <v>0.90000000000001112</v>
      </c>
      <c r="P7" s="46">
        <f t="shared" si="8"/>
        <v>0.8962940651075908</v>
      </c>
      <c r="Q7" s="45">
        <f t="shared" si="9"/>
        <v>0.39999999999999858</v>
      </c>
      <c r="R7" s="45">
        <f t="shared" si="10"/>
        <v>1.3000000000000096</v>
      </c>
      <c r="S7" s="46">
        <f t="shared" si="11"/>
        <v>1.2962940651075894</v>
      </c>
    </row>
    <row r="8" spans="1:19" x14ac:dyDescent="0.25">
      <c r="A8" s="66"/>
      <c r="D8" s="71">
        <v>0.08</v>
      </c>
      <c r="F8" s="67">
        <v>0.68888888888888899</v>
      </c>
      <c r="H8" s="67">
        <v>0.69444444444444453</v>
      </c>
      <c r="I8" s="44">
        <f t="shared" si="1"/>
        <v>0.69791666666666674</v>
      </c>
      <c r="J8" s="45" t="str">
        <f t="shared" si="2"/>
        <v/>
      </c>
      <c r="K8" s="45">
        <f t="shared" si="3"/>
        <v>7.9999999999999716</v>
      </c>
      <c r="L8" s="45">
        <f t="shared" si="4"/>
        <v>3</v>
      </c>
      <c r="M8" s="54">
        <f t="shared" ca="1" si="5"/>
        <v>1504</v>
      </c>
      <c r="N8" s="45">
        <f t="shared" ca="1" si="6"/>
        <v>101.00000000000011</v>
      </c>
      <c r="O8" s="45">
        <f t="shared" si="7"/>
        <v>0.2</v>
      </c>
      <c r="P8" s="46">
        <f t="shared" si="8"/>
        <v>3.5429858355664777E-2</v>
      </c>
      <c r="Q8" s="45">
        <f t="shared" si="9"/>
        <v>0.63999999999999779</v>
      </c>
      <c r="R8" s="45">
        <f t="shared" si="10"/>
        <v>0.83999999999999786</v>
      </c>
      <c r="S8" s="46">
        <f t="shared" si="11"/>
        <v>0.6754298583556626</v>
      </c>
    </row>
    <row r="9" spans="1:19" x14ac:dyDescent="0.25">
      <c r="A9" s="77">
        <v>34437</v>
      </c>
      <c r="B9" s="71">
        <v>1007</v>
      </c>
      <c r="D9" s="71">
        <v>0.01</v>
      </c>
      <c r="F9" s="67">
        <v>0.46458333333333335</v>
      </c>
      <c r="H9" s="67">
        <v>0.46736111111111112</v>
      </c>
      <c r="I9" s="44" t="str">
        <f t="shared" si="1"/>
        <v/>
      </c>
      <c r="J9" s="45">
        <f t="shared" si="2"/>
        <v>33.000000000000043</v>
      </c>
      <c r="K9" s="45">
        <f t="shared" si="3"/>
        <v>3.9999999999999858</v>
      </c>
      <c r="L9" s="45">
        <f t="shared" si="4"/>
        <v>1</v>
      </c>
      <c r="M9" s="54">
        <f t="shared" ca="1" si="5"/>
        <v>1007</v>
      </c>
      <c r="N9" s="45" t="str">
        <f t="shared" si="6"/>
        <v/>
      </c>
      <c r="O9" s="45">
        <f t="shared" si="7"/>
        <v>33.165000000000042</v>
      </c>
      <c r="P9" s="46">
        <f t="shared" si="8"/>
        <v>12.394733775041656</v>
      </c>
      <c r="Q9" s="45">
        <f t="shared" si="9"/>
        <v>3.9999999999999862E-2</v>
      </c>
      <c r="R9" s="45">
        <f t="shared" si="10"/>
        <v>33.205000000000041</v>
      </c>
      <c r="S9" s="46">
        <f t="shared" si="11"/>
        <v>12.434733775041655</v>
      </c>
    </row>
    <row r="10" spans="1:19" x14ac:dyDescent="0.25">
      <c r="D10" s="71">
        <v>2</v>
      </c>
      <c r="F10" s="67">
        <v>0.47291666666666665</v>
      </c>
      <c r="H10" s="67">
        <v>0.49027777777777781</v>
      </c>
      <c r="I10" s="44" t="str">
        <f t="shared" si="1"/>
        <v/>
      </c>
      <c r="J10" s="45">
        <f t="shared" si="2"/>
        <v>16.99999999999994</v>
      </c>
      <c r="K10" s="45">
        <f t="shared" si="3"/>
        <v>25.000000000000071</v>
      </c>
      <c r="L10" s="45">
        <f t="shared" si="4"/>
        <v>2</v>
      </c>
      <c r="M10" s="54">
        <f t="shared" ca="1" si="5"/>
        <v>1007</v>
      </c>
      <c r="N10" s="45" t="str">
        <f t="shared" si="6"/>
        <v/>
      </c>
      <c r="O10" s="45">
        <f t="shared" si="7"/>
        <v>441.99999999999841</v>
      </c>
      <c r="P10" s="46">
        <f t="shared" si="8"/>
        <v>253.50469110302785</v>
      </c>
      <c r="Q10" s="45">
        <f t="shared" si="9"/>
        <v>50.000000000000142</v>
      </c>
      <c r="R10" s="45">
        <f t="shared" si="10"/>
        <v>491.99999999999852</v>
      </c>
      <c r="S10" s="46">
        <f t="shared" si="11"/>
        <v>303.50469110302799</v>
      </c>
    </row>
    <row r="11" spans="1:19" x14ac:dyDescent="0.25">
      <c r="D11" s="71">
        <v>50</v>
      </c>
      <c r="F11" s="67">
        <v>0.49513888888888885</v>
      </c>
      <c r="H11" s="67">
        <v>0.50208333333333333</v>
      </c>
      <c r="I11" s="44">
        <f t="shared" si="1"/>
        <v>0.50555555555555554</v>
      </c>
      <c r="J11" s="45" t="str">
        <f t="shared" si="2"/>
        <v/>
      </c>
      <c r="K11" s="45">
        <f t="shared" si="3"/>
        <v>10.000000000000044</v>
      </c>
      <c r="L11" s="45">
        <f t="shared" si="4"/>
        <v>3</v>
      </c>
      <c r="M11" s="54">
        <f t="shared" ca="1" si="5"/>
        <v>1007</v>
      </c>
      <c r="N11" s="45">
        <f t="shared" ca="1" si="6"/>
        <v>120.99999999999997</v>
      </c>
      <c r="O11" s="45">
        <f t="shared" si="7"/>
        <v>125</v>
      </c>
      <c r="P11" s="46">
        <f t="shared" si="8"/>
        <v>14.102364719732718</v>
      </c>
      <c r="Q11" s="45">
        <f t="shared" si="9"/>
        <v>500.00000000000222</v>
      </c>
      <c r="R11" s="45">
        <f t="shared" si="10"/>
        <v>625.00000000000227</v>
      </c>
      <c r="S11" s="46">
        <f t="shared" si="11"/>
        <v>514.10236471973496</v>
      </c>
    </row>
    <row r="12" spans="1:19" x14ac:dyDescent="0.25">
      <c r="A12" s="77">
        <v>34437</v>
      </c>
      <c r="B12" s="71">
        <v>1436</v>
      </c>
      <c r="D12" s="71">
        <v>0.01</v>
      </c>
      <c r="F12" s="67">
        <v>0.63472222222222219</v>
      </c>
      <c r="H12" s="67">
        <v>0.63888888888888895</v>
      </c>
      <c r="I12" s="44" t="str">
        <f t="shared" si="1"/>
        <v/>
      </c>
      <c r="J12" s="45">
        <f t="shared" si="2"/>
        <v>28.999999999999897</v>
      </c>
      <c r="K12" s="45">
        <f t="shared" si="3"/>
        <v>6.0000000000001386</v>
      </c>
      <c r="L12" s="45">
        <f t="shared" si="4"/>
        <v>1</v>
      </c>
      <c r="M12" s="54">
        <f t="shared" ca="1" si="5"/>
        <v>1436</v>
      </c>
      <c r="N12" s="45" t="str">
        <f t="shared" si="6"/>
        <v/>
      </c>
      <c r="O12" s="45">
        <f t="shared" si="7"/>
        <v>3.0449999999999893</v>
      </c>
      <c r="P12" s="46">
        <f t="shared" si="8"/>
        <v>1.8393415115608689</v>
      </c>
      <c r="Q12" s="45">
        <f t="shared" si="9"/>
        <v>6.0000000000001386E-2</v>
      </c>
      <c r="R12" s="45">
        <f t="shared" si="10"/>
        <v>3.1049999999999907</v>
      </c>
      <c r="S12" s="46">
        <f t="shared" si="11"/>
        <v>1.8993415115608703</v>
      </c>
    </row>
    <row r="13" spans="1:19" x14ac:dyDescent="0.25">
      <c r="D13" s="71">
        <v>0.2</v>
      </c>
      <c r="F13" s="67">
        <v>0.6430555555555556</v>
      </c>
      <c r="H13" s="67">
        <v>0.65902777777777777</v>
      </c>
      <c r="I13" s="44" t="str">
        <f t="shared" si="1"/>
        <v/>
      </c>
      <c r="J13" s="45">
        <f t="shared" si="2"/>
        <v>14.999999999999947</v>
      </c>
      <c r="K13" s="45">
        <f t="shared" si="3"/>
        <v>22.999999999999918</v>
      </c>
      <c r="L13" s="45">
        <f t="shared" si="4"/>
        <v>2</v>
      </c>
      <c r="M13" s="54">
        <f t="shared" ca="1" si="5"/>
        <v>1436</v>
      </c>
      <c r="N13" s="45" t="str">
        <f t="shared" si="6"/>
        <v/>
      </c>
      <c r="O13" s="45">
        <f t="shared" si="7"/>
        <v>376.49999999999869</v>
      </c>
      <c r="P13" s="46">
        <f t="shared" si="8"/>
        <v>135.29040318440423</v>
      </c>
      <c r="Q13" s="45">
        <f t="shared" si="9"/>
        <v>4.5999999999999837</v>
      </c>
      <c r="R13" s="45">
        <f t="shared" si="10"/>
        <v>381.09999999999866</v>
      </c>
      <c r="S13" s="46">
        <f t="shared" si="11"/>
        <v>139.89040318440422</v>
      </c>
    </row>
    <row r="14" spans="1:19" x14ac:dyDescent="0.25">
      <c r="D14" s="71">
        <v>50</v>
      </c>
      <c r="F14" s="67">
        <v>0.6645833333333333</v>
      </c>
      <c r="H14" s="67">
        <v>0.6694444444444444</v>
      </c>
      <c r="I14" s="44">
        <f t="shared" si="1"/>
        <v>0.67291666666666661</v>
      </c>
      <c r="J14" s="45" t="str">
        <f t="shared" si="2"/>
        <v/>
      </c>
      <c r="K14" s="45">
        <f t="shared" si="3"/>
        <v>6.9999999999999751</v>
      </c>
      <c r="L14" s="45">
        <f t="shared" si="4"/>
        <v>3</v>
      </c>
      <c r="M14" s="54">
        <f t="shared" ca="1" si="5"/>
        <v>1436</v>
      </c>
      <c r="N14" s="45">
        <f t="shared" ca="1" si="6"/>
        <v>92.999999999999986</v>
      </c>
      <c r="O14" s="45">
        <f t="shared" si="7"/>
        <v>125</v>
      </c>
      <c r="P14" s="46">
        <f t="shared" si="8"/>
        <v>14.102364719732718</v>
      </c>
      <c r="Q14" s="45">
        <f t="shared" si="9"/>
        <v>349.99999999999875</v>
      </c>
      <c r="R14" s="45">
        <f t="shared" si="10"/>
        <v>474.99999999999875</v>
      </c>
      <c r="S14" s="46">
        <f t="shared" si="11"/>
        <v>364.10236471973144</v>
      </c>
    </row>
    <row r="15" spans="1:19" x14ac:dyDescent="0.25">
      <c r="A15" s="77">
        <v>34438</v>
      </c>
      <c r="B15" s="71">
        <v>829</v>
      </c>
      <c r="D15" s="71">
        <v>0.01</v>
      </c>
      <c r="F15" s="67">
        <v>0.38611111111111113</v>
      </c>
      <c r="H15" s="67">
        <v>0.3979166666666667</v>
      </c>
      <c r="I15" s="44" t="str">
        <f t="shared" si="1"/>
        <v/>
      </c>
      <c r="J15" s="45">
        <f t="shared" si="2"/>
        <v>56.999999999999957</v>
      </c>
      <c r="K15" s="45">
        <f t="shared" si="3"/>
        <v>17.000000000000021</v>
      </c>
      <c r="L15" s="45">
        <f t="shared" si="4"/>
        <v>1</v>
      </c>
      <c r="M15" s="54">
        <f t="shared" ca="1" si="5"/>
        <v>829</v>
      </c>
      <c r="N15" s="45" t="str">
        <f t="shared" si="6"/>
        <v/>
      </c>
      <c r="O15" s="45">
        <f t="shared" si="7"/>
        <v>14.534999999999989</v>
      </c>
      <c r="P15" s="46">
        <f t="shared" si="8"/>
        <v>7.1397074140129799</v>
      </c>
      <c r="Q15" s="45">
        <f t="shared" si="9"/>
        <v>0.17000000000000021</v>
      </c>
      <c r="R15" s="45">
        <f t="shared" si="10"/>
        <v>14.704999999999989</v>
      </c>
      <c r="S15" s="46">
        <f t="shared" si="11"/>
        <v>7.3097074140129799</v>
      </c>
    </row>
    <row r="16" spans="1:19" x14ac:dyDescent="0.25">
      <c r="D16" s="71">
        <v>0.5</v>
      </c>
      <c r="F16" s="67">
        <v>0.40208333333333335</v>
      </c>
      <c r="H16" s="67">
        <v>0.4375</v>
      </c>
      <c r="I16" s="44" t="str">
        <f t="shared" si="1"/>
        <v/>
      </c>
      <c r="J16" s="45">
        <f t="shared" si="2"/>
        <v>13.99999999999995</v>
      </c>
      <c r="K16" s="45">
        <f t="shared" si="3"/>
        <v>50.999999999999979</v>
      </c>
      <c r="L16" s="45">
        <f t="shared" si="4"/>
        <v>2</v>
      </c>
      <c r="M16" s="54">
        <f t="shared" ca="1" si="5"/>
        <v>829</v>
      </c>
      <c r="N16" s="45" t="str">
        <f t="shared" si="6"/>
        <v/>
      </c>
      <c r="O16" s="45">
        <f t="shared" si="7"/>
        <v>4.8999999999999826</v>
      </c>
      <c r="P16" s="46">
        <f t="shared" si="8"/>
        <v>4.583713012681363</v>
      </c>
      <c r="Q16" s="45">
        <f t="shared" si="9"/>
        <v>25.499999999999989</v>
      </c>
      <c r="R16" s="45">
        <f t="shared" si="10"/>
        <v>30.39999999999997</v>
      </c>
      <c r="S16" s="46">
        <f t="shared" si="11"/>
        <v>30.083713012681351</v>
      </c>
    </row>
    <row r="17" spans="1:19" x14ac:dyDescent="0.25">
      <c r="D17" s="71">
        <v>0.2</v>
      </c>
      <c r="F17" s="67">
        <v>0.44097222222222227</v>
      </c>
      <c r="H17" s="67">
        <v>0.44722222222222219</v>
      </c>
      <c r="I17" s="44" t="str">
        <f t="shared" si="1"/>
        <v/>
      </c>
      <c r="J17" s="45">
        <f t="shared" si="2"/>
        <v>12.000000000000037</v>
      </c>
      <c r="K17" s="45">
        <f t="shared" si="3"/>
        <v>8.9999999999998881</v>
      </c>
      <c r="L17" s="45">
        <f t="shared" si="4"/>
        <v>3</v>
      </c>
      <c r="M17" s="54">
        <f t="shared" ca="1" si="5"/>
        <v>829</v>
      </c>
      <c r="N17" s="45" t="str">
        <f t="shared" si="6"/>
        <v/>
      </c>
      <c r="O17" s="45">
        <f t="shared" si="7"/>
        <v>61.200000000000188</v>
      </c>
      <c r="P17" s="46">
        <f t="shared" si="8"/>
        <v>30.061210564554425</v>
      </c>
      <c r="Q17" s="45">
        <f t="shared" si="9"/>
        <v>1.7999999999999776</v>
      </c>
      <c r="R17" s="45">
        <f t="shared" si="10"/>
        <v>63.000000000000163</v>
      </c>
      <c r="S17" s="46">
        <f t="shared" si="11"/>
        <v>31.861210564554405</v>
      </c>
    </row>
    <row r="18" spans="1:19" x14ac:dyDescent="0.25">
      <c r="D18" s="71">
        <v>10</v>
      </c>
      <c r="F18" s="67">
        <v>0.45277777777777778</v>
      </c>
      <c r="H18" s="67">
        <v>0.45555555555555555</v>
      </c>
      <c r="I18" s="44" t="str">
        <f t="shared" si="1"/>
        <v/>
      </c>
      <c r="J18" s="45">
        <f t="shared" si="2"/>
        <v>9.000000000000048</v>
      </c>
      <c r="K18" s="45">
        <f t="shared" si="3"/>
        <v>3.9999999999999858</v>
      </c>
      <c r="L18" s="45">
        <f t="shared" si="4"/>
        <v>4</v>
      </c>
      <c r="M18" s="54">
        <f t="shared" ca="1" si="5"/>
        <v>829</v>
      </c>
      <c r="N18" s="45" t="str">
        <f t="shared" si="6"/>
        <v/>
      </c>
      <c r="O18" s="45">
        <f t="shared" si="7"/>
        <v>495.00000000000261</v>
      </c>
      <c r="P18" s="46">
        <f t="shared" si="8"/>
        <v>351.77854409142833</v>
      </c>
      <c r="Q18" s="45">
        <f t="shared" si="9"/>
        <v>39.999999999999858</v>
      </c>
      <c r="R18" s="45">
        <f t="shared" si="10"/>
        <v>535.0000000000025</v>
      </c>
      <c r="S18" s="46">
        <f t="shared" si="11"/>
        <v>391.77854409142822</v>
      </c>
    </row>
    <row r="19" spans="1:19" x14ac:dyDescent="0.25">
      <c r="D19" s="71">
        <v>100</v>
      </c>
      <c r="F19" s="67">
        <v>0.4597222222222222</v>
      </c>
      <c r="H19" s="67">
        <v>0.46180555555555558</v>
      </c>
      <c r="I19" s="44">
        <f t="shared" si="1"/>
        <v>0.46527777777777779</v>
      </c>
      <c r="J19" s="45" t="str">
        <f t="shared" si="2"/>
        <v/>
      </c>
      <c r="K19" s="45">
        <f t="shared" si="3"/>
        <v>3.0000000000000693</v>
      </c>
      <c r="L19" s="45">
        <f t="shared" si="4"/>
        <v>5</v>
      </c>
      <c r="M19" s="54">
        <f t="shared" ca="1" si="5"/>
        <v>829</v>
      </c>
      <c r="N19" s="45">
        <f t="shared" ca="1" si="6"/>
        <v>161.00000000000006</v>
      </c>
      <c r="O19" s="45">
        <f t="shared" si="7"/>
        <v>250</v>
      </c>
      <c r="P19" s="46">
        <f t="shared" si="8"/>
        <v>27.143420404993254</v>
      </c>
      <c r="Q19" s="45">
        <f t="shared" si="9"/>
        <v>300.00000000000693</v>
      </c>
      <c r="R19" s="45">
        <f t="shared" si="10"/>
        <v>550.00000000000693</v>
      </c>
      <c r="S19" s="46">
        <f t="shared" si="11"/>
        <v>327.1434204050002</v>
      </c>
    </row>
    <row r="20" spans="1:19" x14ac:dyDescent="0.25">
      <c r="A20" s="77">
        <v>34443</v>
      </c>
      <c r="B20" s="71">
        <v>830</v>
      </c>
      <c r="D20" s="71">
        <v>0.01</v>
      </c>
      <c r="F20" s="67">
        <v>0.38611111111111113</v>
      </c>
      <c r="H20" s="67">
        <v>0.39166666666666666</v>
      </c>
      <c r="I20" s="44" t="str">
        <f t="shared" si="1"/>
        <v/>
      </c>
      <c r="J20" s="45">
        <f t="shared" si="2"/>
        <v>19.999999999999929</v>
      </c>
      <c r="K20" s="45">
        <f t="shared" si="3"/>
        <v>7.9999999999999716</v>
      </c>
      <c r="L20" s="45">
        <f t="shared" si="4"/>
        <v>1</v>
      </c>
      <c r="M20" s="54">
        <f t="shared" ca="1" si="5"/>
        <v>830</v>
      </c>
      <c r="N20" s="45" t="str">
        <f t="shared" si="6"/>
        <v/>
      </c>
      <c r="O20" s="45">
        <f t="shared" si="7"/>
        <v>5.0999999999999819</v>
      </c>
      <c r="P20" s="46">
        <f t="shared" si="8"/>
        <v>2.5051604961448981</v>
      </c>
      <c r="Q20" s="45">
        <f t="shared" si="9"/>
        <v>7.9999999999999724E-2</v>
      </c>
      <c r="R20" s="45">
        <f t="shared" si="10"/>
        <v>5.179999999999982</v>
      </c>
      <c r="S20" s="46">
        <f t="shared" si="11"/>
        <v>2.5851604961448977</v>
      </c>
    </row>
    <row r="21" spans="1:19" x14ac:dyDescent="0.25">
      <c r="D21" s="71">
        <v>0.5</v>
      </c>
      <c r="F21" s="67">
        <v>0.39305555555555555</v>
      </c>
      <c r="H21" s="67">
        <v>0.4055555555555555</v>
      </c>
      <c r="I21" s="44" t="str">
        <f t="shared" si="1"/>
        <v/>
      </c>
      <c r="J21" s="45">
        <f t="shared" si="2"/>
        <v>27.000000000000064</v>
      </c>
      <c r="K21" s="45">
        <f t="shared" si="3"/>
        <v>17.999999999999936</v>
      </c>
      <c r="L21" s="45">
        <f t="shared" si="4"/>
        <v>2</v>
      </c>
      <c r="M21" s="54">
        <f t="shared" ca="1" si="5"/>
        <v>830</v>
      </c>
      <c r="N21" s="45" t="str">
        <f t="shared" si="6"/>
        <v/>
      </c>
      <c r="O21" s="45">
        <f t="shared" si="7"/>
        <v>33.750000000000078</v>
      </c>
      <c r="P21" s="46">
        <f t="shared" si="8"/>
        <v>29.214606188787666</v>
      </c>
      <c r="Q21" s="45">
        <f t="shared" si="9"/>
        <v>8.999999999999968</v>
      </c>
      <c r="R21" s="45">
        <f t="shared" si="10"/>
        <v>42.750000000000043</v>
      </c>
      <c r="S21" s="46">
        <f t="shared" si="11"/>
        <v>38.214606188787634</v>
      </c>
    </row>
    <row r="22" spans="1:19" x14ac:dyDescent="0.25">
      <c r="D22" s="71">
        <v>2</v>
      </c>
      <c r="F22" s="67">
        <v>0.41666666666666669</v>
      </c>
      <c r="H22" s="67">
        <v>0.42430555555555555</v>
      </c>
      <c r="I22" s="44" t="str">
        <f t="shared" si="1"/>
        <v/>
      </c>
      <c r="J22" s="45">
        <f t="shared" si="2"/>
        <v>24.000000000000075</v>
      </c>
      <c r="K22" s="45">
        <f t="shared" si="3"/>
        <v>10.999999999999961</v>
      </c>
      <c r="L22" s="45">
        <f t="shared" si="4"/>
        <v>3</v>
      </c>
      <c r="M22" s="54">
        <f t="shared" ca="1" si="5"/>
        <v>830</v>
      </c>
      <c r="N22" s="45" t="str">
        <f t="shared" si="6"/>
        <v/>
      </c>
      <c r="O22" s="45">
        <f t="shared" si="7"/>
        <v>264.0000000000008</v>
      </c>
      <c r="P22" s="46">
        <f t="shared" si="8"/>
        <v>187.61525284831637</v>
      </c>
      <c r="Q22" s="45">
        <f t="shared" si="9"/>
        <v>21.999999999999922</v>
      </c>
      <c r="R22" s="45">
        <f t="shared" si="10"/>
        <v>286.00000000000074</v>
      </c>
      <c r="S22" s="46">
        <f t="shared" si="11"/>
        <v>209.61525284831629</v>
      </c>
    </row>
    <row r="23" spans="1:19" x14ac:dyDescent="0.25">
      <c r="D23" s="71">
        <v>20</v>
      </c>
      <c r="F23" s="67">
        <v>0.4284722222222222</v>
      </c>
      <c r="H23" s="67">
        <v>0.44097222222222227</v>
      </c>
      <c r="I23" s="44" t="str">
        <f t="shared" si="1"/>
        <v/>
      </c>
      <c r="J23" s="45">
        <f t="shared" si="2"/>
        <v>10.999999999999961</v>
      </c>
      <c r="K23" s="45">
        <f t="shared" si="3"/>
        <v>18.000000000000096</v>
      </c>
      <c r="L23" s="45">
        <f t="shared" si="4"/>
        <v>4</v>
      </c>
      <c r="M23" s="54">
        <f t="shared" ca="1" si="5"/>
        <v>830</v>
      </c>
      <c r="N23" s="45" t="str">
        <f t="shared" si="6"/>
        <v/>
      </c>
      <c r="O23" s="45">
        <f t="shared" si="7"/>
        <v>120.99999999999957</v>
      </c>
      <c r="P23" s="46">
        <f t="shared" si="8"/>
        <v>85.990324222144423</v>
      </c>
      <c r="Q23" s="45">
        <f t="shared" si="9"/>
        <v>360.00000000000193</v>
      </c>
      <c r="R23" s="45">
        <f t="shared" si="10"/>
        <v>481.00000000000148</v>
      </c>
      <c r="S23" s="46">
        <f t="shared" si="11"/>
        <v>445.99032422214634</v>
      </c>
    </row>
    <row r="24" spans="1:19" x14ac:dyDescent="0.25">
      <c r="D24" s="71">
        <v>2</v>
      </c>
      <c r="F24" s="67">
        <v>0.44375000000000003</v>
      </c>
      <c r="H24" s="67">
        <v>0.44861111111111113</v>
      </c>
      <c r="I24" s="44">
        <f t="shared" si="1"/>
        <v>0.45208333333333334</v>
      </c>
      <c r="J24" s="45" t="str">
        <f t="shared" si="2"/>
        <v/>
      </c>
      <c r="K24" s="45">
        <f t="shared" si="3"/>
        <v>6.9999999999999751</v>
      </c>
      <c r="L24" s="45">
        <f t="shared" si="4"/>
        <v>5</v>
      </c>
      <c r="M24" s="54">
        <f t="shared" ca="1" si="5"/>
        <v>830</v>
      </c>
      <c r="N24" s="45">
        <f t="shared" ca="1" si="6"/>
        <v>140.99999999999997</v>
      </c>
      <c r="O24" s="45">
        <f t="shared" si="7"/>
        <v>5</v>
      </c>
      <c r="P24" s="46">
        <f t="shared" si="8"/>
        <v>0.68924379203313568</v>
      </c>
      <c r="Q24" s="45">
        <f t="shared" si="9"/>
        <v>13.99999999999995</v>
      </c>
      <c r="R24" s="45">
        <f t="shared" si="10"/>
        <v>18.99999999999995</v>
      </c>
      <c r="S24" s="46">
        <f t="shared" si="11"/>
        <v>14.689243792033086</v>
      </c>
    </row>
    <row r="25" spans="1:19" x14ac:dyDescent="0.25">
      <c r="A25" s="77">
        <v>34443</v>
      </c>
      <c r="B25" s="71">
        <v>1234</v>
      </c>
      <c r="D25" s="71">
        <v>0.01</v>
      </c>
      <c r="F25" s="67">
        <v>0.55763888888888891</v>
      </c>
      <c r="H25" s="67">
        <v>0.56041666666666667</v>
      </c>
      <c r="I25" s="44" t="str">
        <f t="shared" si="1"/>
        <v/>
      </c>
      <c r="J25" s="45">
        <f t="shared" si="2"/>
        <v>12.999999999999954</v>
      </c>
      <c r="K25" s="45">
        <f t="shared" si="3"/>
        <v>3.9999999999999858</v>
      </c>
      <c r="L25" s="45">
        <f t="shared" si="4"/>
        <v>1</v>
      </c>
      <c r="M25" s="54">
        <f t="shared" ca="1" si="5"/>
        <v>1234</v>
      </c>
      <c r="N25" s="45" t="str">
        <f t="shared" si="6"/>
        <v/>
      </c>
      <c r="O25" s="45">
        <f t="shared" si="7"/>
        <v>65.06499999999977</v>
      </c>
      <c r="P25" s="46">
        <f t="shared" si="8"/>
        <v>18.800880006428205</v>
      </c>
      <c r="Q25" s="45">
        <f t="shared" si="9"/>
        <v>3.9999999999999862E-2</v>
      </c>
      <c r="R25" s="45">
        <f t="shared" si="10"/>
        <v>65.104999999999777</v>
      </c>
      <c r="S25" s="46">
        <f t="shared" si="11"/>
        <v>18.840880006428204</v>
      </c>
    </row>
    <row r="26" spans="1:19" x14ac:dyDescent="0.25">
      <c r="D26" s="71">
        <v>10</v>
      </c>
      <c r="F26" s="67">
        <v>0.56736111111111109</v>
      </c>
      <c r="H26" s="67">
        <v>0.56944444444444442</v>
      </c>
      <c r="I26" s="44" t="str">
        <f t="shared" si="1"/>
        <v/>
      </c>
      <c r="J26" s="45">
        <f t="shared" si="2"/>
        <v>14.00000000000011</v>
      </c>
      <c r="K26" s="45">
        <f t="shared" si="3"/>
        <v>2.9999999999999893</v>
      </c>
      <c r="L26" s="45">
        <f t="shared" si="4"/>
        <v>2</v>
      </c>
      <c r="M26" s="54">
        <f t="shared" ca="1" si="5"/>
        <v>1234</v>
      </c>
      <c r="N26" s="45" t="str">
        <f t="shared" si="6"/>
        <v/>
      </c>
      <c r="O26" s="45">
        <f t="shared" si="7"/>
        <v>70.700000000000557</v>
      </c>
      <c r="P26" s="46">
        <f t="shared" si="8"/>
        <v>30.096672296121429</v>
      </c>
      <c r="Q26" s="45">
        <f t="shared" si="9"/>
        <v>29.999999999999893</v>
      </c>
      <c r="R26" s="45">
        <f t="shared" si="10"/>
        <v>100.70000000000044</v>
      </c>
      <c r="S26" s="46">
        <f t="shared" si="11"/>
        <v>60.096672296121326</v>
      </c>
    </row>
    <row r="27" spans="1:19" x14ac:dyDescent="0.25">
      <c r="D27" s="71">
        <v>0.1</v>
      </c>
      <c r="F27" s="67">
        <v>0.57638888888888895</v>
      </c>
      <c r="H27" s="67">
        <v>0.57916666666666672</v>
      </c>
      <c r="I27" s="44" t="str">
        <f t="shared" si="1"/>
        <v/>
      </c>
      <c r="J27" s="45">
        <f t="shared" si="2"/>
        <v>17.999999999999936</v>
      </c>
      <c r="K27" s="45">
        <f t="shared" si="3"/>
        <v>3.9999999999999858</v>
      </c>
      <c r="L27" s="45">
        <f t="shared" si="4"/>
        <v>3</v>
      </c>
      <c r="M27" s="54">
        <f t="shared" ca="1" si="5"/>
        <v>1234</v>
      </c>
      <c r="N27" s="45" t="str">
        <f t="shared" si="6"/>
        <v/>
      </c>
      <c r="O27" s="45">
        <f t="shared" si="7"/>
        <v>900.89999999999679</v>
      </c>
      <c r="P27" s="46">
        <f t="shared" si="8"/>
        <v>260.31648892079295</v>
      </c>
      <c r="Q27" s="45">
        <f t="shared" si="9"/>
        <v>0.39999999999999858</v>
      </c>
      <c r="R27" s="45">
        <f t="shared" si="10"/>
        <v>901.29999999999677</v>
      </c>
      <c r="S27" s="46">
        <f t="shared" si="11"/>
        <v>260.71648892079293</v>
      </c>
    </row>
    <row r="28" spans="1:19" x14ac:dyDescent="0.25">
      <c r="D28" s="71">
        <v>100</v>
      </c>
      <c r="F28" s="67">
        <v>0.58958333333333335</v>
      </c>
      <c r="H28" s="67">
        <v>0.59166666666666667</v>
      </c>
      <c r="I28" s="44">
        <f t="shared" si="1"/>
        <v>0.59513888888888888</v>
      </c>
      <c r="J28" s="45" t="str">
        <f t="shared" si="2"/>
        <v/>
      </c>
      <c r="K28" s="45">
        <f t="shared" si="3"/>
        <v>2.9999999999999893</v>
      </c>
      <c r="L28" s="45">
        <f t="shared" si="4"/>
        <v>4</v>
      </c>
      <c r="M28" s="54">
        <f t="shared" ca="1" si="5"/>
        <v>1234</v>
      </c>
      <c r="N28" s="45">
        <f t="shared" ca="1" si="6"/>
        <v>102.99999999999996</v>
      </c>
      <c r="O28" s="45">
        <f t="shared" si="7"/>
        <v>250</v>
      </c>
      <c r="P28" s="46">
        <f t="shared" si="8"/>
        <v>27.143420404993254</v>
      </c>
      <c r="Q28" s="45">
        <f t="shared" si="9"/>
        <v>299.99999999999892</v>
      </c>
      <c r="R28" s="45">
        <f t="shared" si="10"/>
        <v>549.99999999999886</v>
      </c>
      <c r="S28" s="46">
        <f t="shared" si="11"/>
        <v>327.14342040499218</v>
      </c>
    </row>
    <row r="29" spans="1:19" x14ac:dyDescent="0.25">
      <c r="A29" s="77">
        <v>34443</v>
      </c>
      <c r="B29" s="71">
        <v>1437</v>
      </c>
      <c r="D29" s="71">
        <v>0.01</v>
      </c>
      <c r="F29" s="67">
        <v>0.64861111111111114</v>
      </c>
      <c r="H29" s="67">
        <v>0.65138888888888891</v>
      </c>
      <c r="I29" s="44" t="str">
        <f t="shared" si="1"/>
        <v/>
      </c>
      <c r="J29" s="45">
        <f t="shared" si="2"/>
        <v>7.9999999999999716</v>
      </c>
      <c r="K29" s="45">
        <f t="shared" si="3"/>
        <v>3.9999999999999858</v>
      </c>
      <c r="L29" s="45">
        <f t="shared" si="4"/>
        <v>1</v>
      </c>
      <c r="M29" s="54">
        <f t="shared" ca="1" si="5"/>
        <v>1437</v>
      </c>
      <c r="N29" s="45" t="str">
        <f t="shared" si="6"/>
        <v/>
      </c>
      <c r="O29" s="45">
        <f t="shared" si="7"/>
        <v>0.35999999999999871</v>
      </c>
      <c r="P29" s="46">
        <f t="shared" si="8"/>
        <v>0.26931440603647844</v>
      </c>
      <c r="Q29" s="45">
        <f t="shared" si="9"/>
        <v>3.9999999999999862E-2</v>
      </c>
      <c r="R29" s="45">
        <f t="shared" si="10"/>
        <v>0.39999999999999858</v>
      </c>
      <c r="S29" s="46">
        <f t="shared" si="11"/>
        <v>0.30931440603647831</v>
      </c>
    </row>
    <row r="30" spans="1:19" x14ac:dyDescent="0.25">
      <c r="D30" s="71">
        <v>0.08</v>
      </c>
      <c r="F30" s="67">
        <v>0.65486111111111112</v>
      </c>
      <c r="H30" s="67">
        <v>0.65694444444444444</v>
      </c>
      <c r="I30" s="44" t="str">
        <f t="shared" si="1"/>
        <v/>
      </c>
      <c r="J30" s="45">
        <f t="shared" si="2"/>
        <v>6.9999999999999751</v>
      </c>
      <c r="K30" s="45">
        <f t="shared" si="3"/>
        <v>2.9999999999999893</v>
      </c>
      <c r="L30" s="45">
        <f t="shared" si="4"/>
        <v>2</v>
      </c>
      <c r="M30" s="54">
        <f t="shared" ca="1" si="5"/>
        <v>1437</v>
      </c>
      <c r="N30" s="45" t="str">
        <f t="shared" si="6"/>
        <v/>
      </c>
      <c r="O30" s="45">
        <f t="shared" si="7"/>
        <v>0.48999999999999833</v>
      </c>
      <c r="P30" s="46">
        <f t="shared" si="8"/>
        <v>0.48665537795941877</v>
      </c>
      <c r="Q30" s="45">
        <f t="shared" si="9"/>
        <v>0.23999999999999916</v>
      </c>
      <c r="R30" s="45">
        <f t="shared" si="10"/>
        <v>0.72999999999999754</v>
      </c>
      <c r="S30" s="46">
        <f t="shared" si="11"/>
        <v>0.72665537795941793</v>
      </c>
    </row>
    <row r="31" spans="1:19" x14ac:dyDescent="0.25">
      <c r="D31" s="71">
        <v>0.06</v>
      </c>
      <c r="F31" s="67">
        <v>0.65902777777777777</v>
      </c>
      <c r="H31" s="67">
        <v>0.66180555555555554</v>
      </c>
      <c r="I31" s="44" t="str">
        <f t="shared" si="1"/>
        <v/>
      </c>
      <c r="J31" s="45">
        <f t="shared" si="2"/>
        <v>7.9999999999999716</v>
      </c>
      <c r="K31" s="45">
        <f t="shared" si="3"/>
        <v>3.9999999999999858</v>
      </c>
      <c r="L31" s="45">
        <f t="shared" si="4"/>
        <v>3</v>
      </c>
      <c r="M31" s="54">
        <f t="shared" ca="1" si="5"/>
        <v>1437</v>
      </c>
      <c r="N31" s="45" t="str">
        <f t="shared" si="6"/>
        <v/>
      </c>
      <c r="O31" s="45">
        <f t="shared" si="7"/>
        <v>0.79999999999999716</v>
      </c>
      <c r="P31" s="46">
        <f t="shared" si="8"/>
        <v>0.75535089093685714</v>
      </c>
      <c r="Q31" s="45">
        <f t="shared" si="9"/>
        <v>0.23999999999999913</v>
      </c>
      <c r="R31" s="45">
        <f t="shared" si="10"/>
        <v>1.0399999999999963</v>
      </c>
      <c r="S31" s="46">
        <f t="shared" si="11"/>
        <v>0.99535089093685625</v>
      </c>
    </row>
    <row r="32" spans="1:19" x14ac:dyDescent="0.25">
      <c r="D32" s="71">
        <v>0.14000000000000001</v>
      </c>
      <c r="F32" s="67">
        <v>0.6645833333333333</v>
      </c>
      <c r="H32" s="67">
        <v>0.66736111111111107</v>
      </c>
      <c r="I32" s="44" t="str">
        <f t="shared" si="1"/>
        <v/>
      </c>
      <c r="J32" s="45">
        <f t="shared" si="2"/>
        <v>6.0000000000001386</v>
      </c>
      <c r="K32" s="45">
        <f t="shared" si="3"/>
        <v>3.9999999999999858</v>
      </c>
      <c r="L32" s="45">
        <f t="shared" si="4"/>
        <v>4</v>
      </c>
      <c r="M32" s="54">
        <f t="shared" ca="1" si="5"/>
        <v>1437</v>
      </c>
      <c r="N32" s="45" t="str">
        <f t="shared" si="6"/>
        <v/>
      </c>
      <c r="O32" s="45">
        <f t="shared" si="7"/>
        <v>0.69000000000001593</v>
      </c>
      <c r="P32" s="46">
        <f t="shared" si="8"/>
        <v>0.67899605191497003</v>
      </c>
      <c r="Q32" s="45">
        <f t="shared" si="9"/>
        <v>0.55999999999999805</v>
      </c>
      <c r="R32" s="45">
        <f t="shared" si="10"/>
        <v>1.250000000000014</v>
      </c>
      <c r="S32" s="46">
        <f t="shared" si="11"/>
        <v>1.2389960519149681</v>
      </c>
    </row>
    <row r="33" spans="1:19" x14ac:dyDescent="0.25">
      <c r="D33" s="71">
        <v>0.09</v>
      </c>
      <c r="F33" s="67">
        <v>0.6694444444444444</v>
      </c>
      <c r="H33" s="67">
        <v>0.67152777777777783</v>
      </c>
      <c r="I33" s="44">
        <f t="shared" si="1"/>
        <v>0.67500000000000004</v>
      </c>
      <c r="J33" s="45" t="str">
        <f t="shared" si="2"/>
        <v/>
      </c>
      <c r="K33" s="45">
        <f t="shared" si="3"/>
        <v>3.0000000000001492</v>
      </c>
      <c r="L33" s="45">
        <f t="shared" si="4"/>
        <v>5</v>
      </c>
      <c r="M33" s="54">
        <f t="shared" ca="1" si="5"/>
        <v>1437</v>
      </c>
      <c r="N33" s="45">
        <f t="shared" ca="1" si="6"/>
        <v>94.999999999999986</v>
      </c>
      <c r="O33" s="45">
        <f t="shared" si="7"/>
        <v>0.22499999999999998</v>
      </c>
      <c r="P33" s="46">
        <f t="shared" si="8"/>
        <v>3.9447105362152929E-2</v>
      </c>
      <c r="Q33" s="45">
        <f t="shared" si="9"/>
        <v>0.2700000000000134</v>
      </c>
      <c r="R33" s="45">
        <f t="shared" si="10"/>
        <v>0.49500000000001337</v>
      </c>
      <c r="S33" s="46">
        <f t="shared" si="11"/>
        <v>0.30944710536216635</v>
      </c>
    </row>
    <row r="34" spans="1:19" x14ac:dyDescent="0.25">
      <c r="A34" s="77">
        <v>34444</v>
      </c>
      <c r="B34" s="71">
        <v>1005</v>
      </c>
      <c r="D34" s="71">
        <v>0.01</v>
      </c>
      <c r="F34" s="67">
        <v>0.45624999999999999</v>
      </c>
      <c r="H34" s="67">
        <v>0.45833333333333331</v>
      </c>
      <c r="I34" s="44" t="str">
        <f t="shared" si="1"/>
        <v/>
      </c>
      <c r="J34" s="45">
        <f t="shared" si="2"/>
        <v>15.000000000000027</v>
      </c>
      <c r="K34" s="45">
        <f t="shared" si="3"/>
        <v>2.9999999999999893</v>
      </c>
      <c r="L34" s="45">
        <f t="shared" si="4"/>
        <v>1</v>
      </c>
      <c r="M34" s="54">
        <f t="shared" ca="1" si="5"/>
        <v>1005</v>
      </c>
      <c r="N34" s="45" t="str">
        <f t="shared" si="6"/>
        <v/>
      </c>
      <c r="O34" s="45">
        <f t="shared" si="7"/>
        <v>3.8250000000000068</v>
      </c>
      <c r="P34" s="46">
        <f t="shared" si="8"/>
        <v>1.8788703721086837</v>
      </c>
      <c r="Q34" s="45">
        <f t="shared" si="9"/>
        <v>2.9999999999999895E-2</v>
      </c>
      <c r="R34" s="45">
        <f t="shared" si="10"/>
        <v>3.8550000000000066</v>
      </c>
      <c r="S34" s="46">
        <f t="shared" si="11"/>
        <v>1.9088703721086835</v>
      </c>
    </row>
    <row r="35" spans="1:19" x14ac:dyDescent="0.25">
      <c r="D35" s="71">
        <v>0.5</v>
      </c>
      <c r="F35" s="67">
        <v>0.46180555555555558</v>
      </c>
      <c r="H35" s="67">
        <v>0.46875</v>
      </c>
      <c r="I35" s="44">
        <f t="shared" si="1"/>
        <v>0.47222222222222221</v>
      </c>
      <c r="J35" s="45" t="str">
        <f t="shared" si="2"/>
        <v/>
      </c>
      <c r="K35" s="45">
        <f t="shared" si="3"/>
        <v>9.9999999999999645</v>
      </c>
      <c r="L35" s="45">
        <f t="shared" si="4"/>
        <v>2</v>
      </c>
      <c r="M35" s="54">
        <f t="shared" ca="1" si="5"/>
        <v>1005</v>
      </c>
      <c r="N35" s="45">
        <f t="shared" ca="1" si="6"/>
        <v>74.999999999999972</v>
      </c>
      <c r="O35" s="45">
        <f t="shared" si="7"/>
        <v>1.25</v>
      </c>
      <c r="P35" s="46">
        <f t="shared" si="8"/>
        <v>0.19051423432971509</v>
      </c>
      <c r="Q35" s="45">
        <f t="shared" si="9"/>
        <v>4.9999999999999822</v>
      </c>
      <c r="R35" s="45">
        <f t="shared" si="10"/>
        <v>6.2499999999999822</v>
      </c>
      <c r="S35" s="46">
        <f t="shared" si="11"/>
        <v>5.1905142343296973</v>
      </c>
    </row>
    <row r="36" spans="1:19" x14ac:dyDescent="0.25">
      <c r="A36" s="77">
        <v>34445</v>
      </c>
      <c r="B36" s="71">
        <v>827</v>
      </c>
      <c r="D36" s="71">
        <v>0.01</v>
      </c>
      <c r="F36" s="67">
        <v>0.3888888888888889</v>
      </c>
      <c r="H36" s="67">
        <v>0.39444444444444443</v>
      </c>
      <c r="I36" s="44" t="str">
        <f t="shared" si="1"/>
        <v/>
      </c>
      <c r="J36" s="45">
        <f t="shared" si="2"/>
        <v>26.999999999999986</v>
      </c>
      <c r="K36" s="45">
        <f t="shared" si="3"/>
        <v>7.9999999999999716</v>
      </c>
      <c r="L36" s="45">
        <f t="shared" si="4"/>
        <v>1</v>
      </c>
      <c r="M36" s="54">
        <f t="shared" ca="1" si="5"/>
        <v>827</v>
      </c>
      <c r="N36" s="45" t="str">
        <f t="shared" si="6"/>
        <v/>
      </c>
      <c r="O36" s="45">
        <f t="shared" si="7"/>
        <v>6.8849999999999962</v>
      </c>
      <c r="P36" s="46">
        <f t="shared" si="8"/>
        <v>3.3819666697956228</v>
      </c>
      <c r="Q36" s="45">
        <f t="shared" si="9"/>
        <v>7.9999999999999724E-2</v>
      </c>
      <c r="R36" s="45">
        <f t="shared" si="10"/>
        <v>6.9649999999999963</v>
      </c>
      <c r="S36" s="46">
        <f t="shared" si="11"/>
        <v>3.4619666697956224</v>
      </c>
    </row>
    <row r="37" spans="1:19" x14ac:dyDescent="0.25">
      <c r="D37" s="71">
        <v>0.5</v>
      </c>
      <c r="F37" s="67">
        <v>0.39444444444444443</v>
      </c>
      <c r="H37" s="67">
        <v>0.41319444444444442</v>
      </c>
      <c r="I37" s="44" t="str">
        <f t="shared" si="1"/>
        <v/>
      </c>
      <c r="J37" s="45">
        <f t="shared" si="2"/>
        <v>1.9999999999999929</v>
      </c>
      <c r="K37" s="45">
        <f t="shared" si="3"/>
        <v>26.999999999999986</v>
      </c>
      <c r="L37" s="45">
        <f t="shared" si="4"/>
        <v>2</v>
      </c>
      <c r="M37" s="54">
        <f t="shared" ca="1" si="5"/>
        <v>827</v>
      </c>
      <c r="N37" s="45" t="str">
        <f t="shared" si="6"/>
        <v/>
      </c>
      <c r="O37" s="45">
        <f t="shared" si="7"/>
        <v>0.50999999999999823</v>
      </c>
      <c r="P37" s="46">
        <f t="shared" si="8"/>
        <v>0.25051604961448981</v>
      </c>
      <c r="Q37" s="45">
        <f t="shared" si="9"/>
        <v>13.499999999999993</v>
      </c>
      <c r="R37" s="45">
        <f t="shared" si="10"/>
        <v>14.009999999999991</v>
      </c>
      <c r="S37" s="46">
        <f t="shared" si="11"/>
        <v>13.750516049614482</v>
      </c>
    </row>
    <row r="38" spans="1:19" x14ac:dyDescent="0.25">
      <c r="D38" s="71">
        <v>0.01</v>
      </c>
      <c r="F38" s="67">
        <v>0.41319444444444442</v>
      </c>
      <c r="H38" s="67">
        <v>0.4145833333333333</v>
      </c>
      <c r="I38" s="44" t="str">
        <f t="shared" si="1"/>
        <v/>
      </c>
      <c r="J38" s="45">
        <f t="shared" si="2"/>
        <v>18.000000000000014</v>
      </c>
      <c r="K38" s="45">
        <f t="shared" si="3"/>
        <v>1.9999999999999929</v>
      </c>
      <c r="L38" s="45">
        <f t="shared" si="4"/>
        <v>3</v>
      </c>
      <c r="M38" s="54">
        <f t="shared" ca="1" si="5"/>
        <v>827</v>
      </c>
      <c r="N38" s="45" t="str">
        <f t="shared" si="6"/>
        <v/>
      </c>
      <c r="O38" s="45">
        <f t="shared" si="7"/>
        <v>90.090000000000074</v>
      </c>
      <c r="P38" s="46">
        <f t="shared" si="8"/>
        <v>26.031987701208397</v>
      </c>
      <c r="Q38" s="45">
        <f t="shared" si="9"/>
        <v>1.9999999999999931E-2</v>
      </c>
      <c r="R38" s="45">
        <f t="shared" si="10"/>
        <v>90.11000000000007</v>
      </c>
      <c r="S38" s="46">
        <f t="shared" si="11"/>
        <v>26.051987701208397</v>
      </c>
    </row>
    <row r="39" spans="1:19" x14ac:dyDescent="0.25">
      <c r="D39" s="71">
        <v>10</v>
      </c>
      <c r="F39" s="67">
        <v>0.42291666666666666</v>
      </c>
      <c r="H39" s="67">
        <v>0.42708333333333331</v>
      </c>
      <c r="I39" s="44" t="str">
        <f t="shared" si="1"/>
        <v/>
      </c>
      <c r="J39" s="45">
        <f t="shared" si="2"/>
        <v>13.000000000000034</v>
      </c>
      <c r="K39" s="45">
        <f t="shared" si="3"/>
        <v>5.9999999999999787</v>
      </c>
      <c r="L39" s="45">
        <f t="shared" si="4"/>
        <v>4</v>
      </c>
      <c r="M39" s="54">
        <f t="shared" ca="1" si="5"/>
        <v>827</v>
      </c>
      <c r="N39" s="45" t="str">
        <f t="shared" si="6"/>
        <v/>
      </c>
      <c r="O39" s="45">
        <f t="shared" si="7"/>
        <v>715.00000000000182</v>
      </c>
      <c r="P39" s="46">
        <f t="shared" si="8"/>
        <v>508.12456368761724</v>
      </c>
      <c r="Q39" s="45">
        <f t="shared" si="9"/>
        <v>59.999999999999787</v>
      </c>
      <c r="R39" s="45">
        <f t="shared" si="10"/>
        <v>775.00000000000159</v>
      </c>
      <c r="S39" s="46">
        <f t="shared" si="11"/>
        <v>568.12456368761707</v>
      </c>
    </row>
    <row r="40" spans="1:19" x14ac:dyDescent="0.25">
      <c r="D40" s="71">
        <v>100</v>
      </c>
      <c r="F40" s="67">
        <v>0.43194444444444446</v>
      </c>
      <c r="H40" s="67">
        <v>0.43611111111111112</v>
      </c>
      <c r="I40" s="44" t="str">
        <f t="shared" si="1"/>
        <v/>
      </c>
      <c r="J40" s="45">
        <f t="shared" si="2"/>
        <v>37.999999999999943</v>
      </c>
      <c r="K40" s="45">
        <f t="shared" si="3"/>
        <v>5.9999999999999787</v>
      </c>
      <c r="L40" s="45">
        <f t="shared" si="4"/>
        <v>5</v>
      </c>
      <c r="M40" s="54">
        <f t="shared" ca="1" si="5"/>
        <v>827</v>
      </c>
      <c r="N40" s="45" t="str">
        <f t="shared" si="6"/>
        <v/>
      </c>
      <c r="O40" s="45">
        <f t="shared" si="7"/>
        <v>1903.7999999999972</v>
      </c>
      <c r="P40" s="46">
        <f t="shared" si="8"/>
        <v>610.24009640339011</v>
      </c>
      <c r="Q40" s="45">
        <f t="shared" si="9"/>
        <v>599.99999999999784</v>
      </c>
      <c r="R40" s="45">
        <f t="shared" si="10"/>
        <v>2503.7999999999952</v>
      </c>
      <c r="S40" s="46">
        <f t="shared" si="11"/>
        <v>1210.240096403388</v>
      </c>
    </row>
    <row r="41" spans="1:19" x14ac:dyDescent="0.25">
      <c r="D41" s="71">
        <v>0.2</v>
      </c>
      <c r="F41" s="67">
        <v>0.4458333333333333</v>
      </c>
      <c r="H41" s="67">
        <v>0.46249999999999997</v>
      </c>
      <c r="I41" s="44" t="str">
        <f t="shared" si="1"/>
        <v/>
      </c>
      <c r="J41" s="45">
        <f t="shared" si="2"/>
        <v>11.000000000000041</v>
      </c>
      <c r="K41" s="45">
        <f t="shared" si="3"/>
        <v>23.999999999999993</v>
      </c>
      <c r="L41" s="45">
        <f t="shared" si="4"/>
        <v>6</v>
      </c>
      <c r="M41" s="54">
        <f t="shared" ca="1" si="5"/>
        <v>827</v>
      </c>
      <c r="N41" s="45" t="str">
        <f t="shared" si="6"/>
        <v/>
      </c>
      <c r="O41" s="45">
        <f t="shared" si="7"/>
        <v>12.100000000000046</v>
      </c>
      <c r="P41" s="46">
        <f t="shared" si="8"/>
        <v>8.5990475469732512</v>
      </c>
      <c r="Q41" s="45">
        <f t="shared" si="9"/>
        <v>4.7999999999999989</v>
      </c>
      <c r="R41" s="45">
        <f t="shared" si="10"/>
        <v>16.900000000000045</v>
      </c>
      <c r="S41" s="46">
        <f t="shared" si="11"/>
        <v>13.39904754697325</v>
      </c>
    </row>
    <row r="42" spans="1:19" x14ac:dyDescent="0.25">
      <c r="D42" s="71">
        <v>2</v>
      </c>
      <c r="F42" s="67">
        <v>0.46527777777777773</v>
      </c>
      <c r="H42" s="67">
        <v>0.47013888888888888</v>
      </c>
      <c r="I42" s="44">
        <f t="shared" si="1"/>
        <v>0.47361111111111109</v>
      </c>
      <c r="J42" s="45" t="str">
        <f t="shared" si="2"/>
        <v/>
      </c>
      <c r="K42" s="45">
        <f t="shared" si="3"/>
        <v>7.0000000000000551</v>
      </c>
      <c r="L42" s="45">
        <f t="shared" si="4"/>
        <v>7</v>
      </c>
      <c r="M42" s="54">
        <f t="shared" ca="1" si="5"/>
        <v>827</v>
      </c>
      <c r="N42" s="45">
        <f t="shared" ca="1" si="6"/>
        <v>175.00000000000003</v>
      </c>
      <c r="O42" s="45">
        <f t="shared" si="7"/>
        <v>5</v>
      </c>
      <c r="P42" s="46">
        <f t="shared" si="8"/>
        <v>0.68924379203313568</v>
      </c>
      <c r="Q42" s="45">
        <f t="shared" si="9"/>
        <v>14.00000000000011</v>
      </c>
      <c r="R42" s="45">
        <f t="shared" si="10"/>
        <v>19.00000000000011</v>
      </c>
      <c r="S42" s="46">
        <f t="shared" si="11"/>
        <v>14.689243792033245</v>
      </c>
    </row>
    <row r="43" spans="1:19" x14ac:dyDescent="0.25">
      <c r="A43" s="77">
        <v>34449</v>
      </c>
      <c r="B43" s="71">
        <v>824</v>
      </c>
      <c r="D43" s="71">
        <v>0.01</v>
      </c>
      <c r="F43" s="67">
        <v>0.38055555555555554</v>
      </c>
      <c r="H43" s="67">
        <v>0.3833333333333333</v>
      </c>
      <c r="I43" s="44" t="str">
        <f t="shared" si="1"/>
        <v/>
      </c>
      <c r="J43" s="45">
        <f t="shared" si="2"/>
        <v>25.999999999999986</v>
      </c>
      <c r="K43" s="45">
        <f t="shared" si="3"/>
        <v>3.9999999999999858</v>
      </c>
      <c r="L43" s="45">
        <f t="shared" si="4"/>
        <v>1</v>
      </c>
      <c r="M43" s="54">
        <f t="shared" ca="1" si="5"/>
        <v>824</v>
      </c>
      <c r="N43" s="45" t="str">
        <f t="shared" si="6"/>
        <v/>
      </c>
      <c r="O43" s="45">
        <f t="shared" si="7"/>
        <v>0.77999999999999958</v>
      </c>
      <c r="P43" s="46">
        <f t="shared" si="8"/>
        <v>0.64622045156219432</v>
      </c>
      <c r="Q43" s="45">
        <f t="shared" si="9"/>
        <v>3.9999999999999862E-2</v>
      </c>
      <c r="R43" s="45">
        <f t="shared" si="10"/>
        <v>0.8199999999999994</v>
      </c>
      <c r="S43" s="46">
        <f t="shared" si="11"/>
        <v>0.68622045156219413</v>
      </c>
    </row>
    <row r="44" spans="1:19" x14ac:dyDescent="0.25">
      <c r="D44" s="71">
        <v>0.05</v>
      </c>
      <c r="F44" s="67">
        <v>0.38750000000000001</v>
      </c>
      <c r="H44" s="67">
        <v>0.40138888888888885</v>
      </c>
      <c r="I44" s="44" t="str">
        <f t="shared" si="1"/>
        <v/>
      </c>
      <c r="J44" s="45">
        <f t="shared" si="2"/>
        <v>14.00000000000011</v>
      </c>
      <c r="K44" s="45">
        <f t="shared" si="3"/>
        <v>19.999999999999929</v>
      </c>
      <c r="L44" s="45">
        <f t="shared" si="4"/>
        <v>2</v>
      </c>
      <c r="M44" s="54">
        <f t="shared" ca="1" si="5"/>
        <v>824</v>
      </c>
      <c r="N44" s="45" t="str">
        <f t="shared" si="6"/>
        <v/>
      </c>
      <c r="O44" s="45">
        <f t="shared" si="7"/>
        <v>70.350000000000563</v>
      </c>
      <c r="P44" s="46">
        <f t="shared" si="8"/>
        <v>26.291464545779871</v>
      </c>
      <c r="Q44" s="45">
        <f t="shared" si="9"/>
        <v>0.99999999999999645</v>
      </c>
      <c r="R44" s="45">
        <f t="shared" si="10"/>
        <v>71.350000000000563</v>
      </c>
      <c r="S44" s="46">
        <f t="shared" si="11"/>
        <v>27.291464545779867</v>
      </c>
    </row>
    <row r="45" spans="1:19" x14ac:dyDescent="0.25">
      <c r="D45" s="71">
        <v>10</v>
      </c>
      <c r="F45" s="67">
        <v>0.40902777777777777</v>
      </c>
      <c r="H45" s="67">
        <v>0.41111111111111115</v>
      </c>
      <c r="I45" s="44" t="str">
        <f t="shared" si="1"/>
        <v/>
      </c>
      <c r="J45" s="45">
        <f t="shared" si="2"/>
        <v>9.9999999999999645</v>
      </c>
      <c r="K45" s="45">
        <f t="shared" si="3"/>
        <v>3.0000000000000693</v>
      </c>
      <c r="L45" s="45">
        <f t="shared" si="4"/>
        <v>3</v>
      </c>
      <c r="M45" s="54">
        <f t="shared" ca="1" si="5"/>
        <v>824</v>
      </c>
      <c r="N45" s="45" t="str">
        <f t="shared" si="6"/>
        <v/>
      </c>
      <c r="O45" s="45">
        <f t="shared" si="7"/>
        <v>549.99999999999807</v>
      </c>
      <c r="P45" s="46">
        <f t="shared" si="8"/>
        <v>390.86504899047242</v>
      </c>
      <c r="Q45" s="45">
        <f t="shared" si="9"/>
        <v>30.000000000000693</v>
      </c>
      <c r="R45" s="45">
        <f t="shared" si="10"/>
        <v>579.99999999999875</v>
      </c>
      <c r="S45" s="46">
        <f t="shared" si="11"/>
        <v>420.8650489904731</v>
      </c>
    </row>
    <row r="46" spans="1:19" x14ac:dyDescent="0.25">
      <c r="D46" s="71">
        <v>100</v>
      </c>
      <c r="F46" s="67">
        <v>0.41597222222222219</v>
      </c>
      <c r="H46" s="67">
        <v>0.41805555555555557</v>
      </c>
      <c r="I46" s="44">
        <f t="shared" si="1"/>
        <v>0.42152777777777778</v>
      </c>
      <c r="J46" s="45" t="str">
        <f t="shared" si="2"/>
        <v/>
      </c>
      <c r="K46" s="45">
        <f t="shared" si="3"/>
        <v>3.0000000000000693</v>
      </c>
      <c r="L46" s="45">
        <f t="shared" si="4"/>
        <v>4</v>
      </c>
      <c r="M46" s="54">
        <f t="shared" ca="1" si="5"/>
        <v>824</v>
      </c>
      <c r="N46" s="45">
        <f t="shared" ca="1" si="6"/>
        <v>102.99999999999996</v>
      </c>
      <c r="O46" s="45">
        <f t="shared" si="7"/>
        <v>250</v>
      </c>
      <c r="P46" s="46">
        <f t="shared" si="8"/>
        <v>27.143420404993254</v>
      </c>
      <c r="Q46" s="45">
        <f t="shared" si="9"/>
        <v>300.00000000000693</v>
      </c>
      <c r="R46" s="45">
        <f t="shared" si="10"/>
        <v>550.00000000000693</v>
      </c>
      <c r="S46" s="46">
        <f t="shared" si="11"/>
        <v>327.1434204050002</v>
      </c>
    </row>
    <row r="47" spans="1:19" x14ac:dyDescent="0.25">
      <c r="A47" s="77">
        <v>34450</v>
      </c>
      <c r="B47" s="71">
        <v>1236</v>
      </c>
      <c r="D47" s="71">
        <v>0.01</v>
      </c>
      <c r="F47" s="67">
        <v>0.55555555555555558</v>
      </c>
      <c r="H47" s="67">
        <v>0.55833333333333335</v>
      </c>
      <c r="I47" s="44" t="str">
        <f t="shared" si="1"/>
        <v/>
      </c>
      <c r="J47" s="45">
        <f t="shared" si="2"/>
        <v>6.9999999999999751</v>
      </c>
      <c r="K47" s="45">
        <f t="shared" si="3"/>
        <v>3.9999999999999858</v>
      </c>
      <c r="L47" s="45">
        <f t="shared" si="4"/>
        <v>1</v>
      </c>
      <c r="M47" s="54">
        <f t="shared" ca="1" si="5"/>
        <v>1236</v>
      </c>
      <c r="N47" s="45" t="str">
        <f t="shared" si="6"/>
        <v/>
      </c>
      <c r="O47" s="45">
        <f t="shared" si="7"/>
        <v>8.39999999999997E-2</v>
      </c>
      <c r="P47" s="46">
        <f t="shared" si="8"/>
        <v>8.3223441821003608E-2</v>
      </c>
      <c r="Q47" s="45">
        <f t="shared" si="9"/>
        <v>3.9999999999999862E-2</v>
      </c>
      <c r="R47" s="45">
        <f t="shared" si="10"/>
        <v>0.12399999999999956</v>
      </c>
      <c r="S47" s="46">
        <f t="shared" si="11"/>
        <v>0.12322344182100348</v>
      </c>
    </row>
    <row r="48" spans="1:19" x14ac:dyDescent="0.25">
      <c r="D48" s="71">
        <v>1.4E-2</v>
      </c>
      <c r="F48" s="67">
        <v>0.56111111111111112</v>
      </c>
      <c r="H48" s="67">
        <v>0.56319444444444444</v>
      </c>
      <c r="I48" s="44" t="str">
        <f t="shared" si="1"/>
        <v/>
      </c>
      <c r="J48" s="45">
        <f t="shared" si="2"/>
        <v>19.000000000000092</v>
      </c>
      <c r="K48" s="45">
        <f t="shared" si="3"/>
        <v>2.9999999999999893</v>
      </c>
      <c r="L48" s="45">
        <f t="shared" si="4"/>
        <v>2</v>
      </c>
      <c r="M48" s="54">
        <f t="shared" ca="1" si="5"/>
        <v>1236</v>
      </c>
      <c r="N48" s="45" t="str">
        <f t="shared" si="6"/>
        <v/>
      </c>
      <c r="O48" s="45">
        <f t="shared" si="7"/>
        <v>9.6330000000000471</v>
      </c>
      <c r="P48" s="46">
        <f t="shared" si="8"/>
        <v>4.3887642802143461</v>
      </c>
      <c r="Q48" s="45">
        <f t="shared" si="9"/>
        <v>4.199999999999985E-2</v>
      </c>
      <c r="R48" s="45">
        <f t="shared" si="10"/>
        <v>9.6750000000000469</v>
      </c>
      <c r="S48" s="46">
        <f t="shared" si="11"/>
        <v>4.4307642802143459</v>
      </c>
    </row>
    <row r="49" spans="1:19" x14ac:dyDescent="0.25">
      <c r="D49" s="71">
        <v>1</v>
      </c>
      <c r="F49" s="67">
        <v>0.57361111111111118</v>
      </c>
      <c r="H49" s="67">
        <v>0.57638888888888895</v>
      </c>
      <c r="I49" s="44" t="str">
        <f t="shared" si="1"/>
        <v/>
      </c>
      <c r="J49" s="45">
        <f t="shared" si="2"/>
        <v>12.999999999999954</v>
      </c>
      <c r="K49" s="45">
        <f t="shared" si="3"/>
        <v>3.9999999999999858</v>
      </c>
      <c r="L49" s="45">
        <f t="shared" si="4"/>
        <v>3</v>
      </c>
      <c r="M49" s="54">
        <f t="shared" ca="1" si="5"/>
        <v>1236</v>
      </c>
      <c r="N49" s="45" t="str">
        <f t="shared" si="6"/>
        <v/>
      </c>
      <c r="O49" s="45">
        <f t="shared" si="7"/>
        <v>14.299999999999951</v>
      </c>
      <c r="P49" s="46">
        <f t="shared" si="8"/>
        <v>14.260531900193493</v>
      </c>
      <c r="Q49" s="45">
        <f t="shared" si="9"/>
        <v>3.9999999999999858</v>
      </c>
      <c r="R49" s="45">
        <f t="shared" si="10"/>
        <v>18.299999999999937</v>
      </c>
      <c r="S49" s="46">
        <f t="shared" si="11"/>
        <v>18.260531900193477</v>
      </c>
    </row>
    <row r="50" spans="1:19" x14ac:dyDescent="0.25">
      <c r="D50" s="71">
        <v>1.2</v>
      </c>
      <c r="F50" s="67">
        <v>0.5805555555555556</v>
      </c>
      <c r="H50" s="67">
        <v>0.5854166666666667</v>
      </c>
      <c r="I50" s="44">
        <f t="shared" si="1"/>
        <v>0.58888888888888891</v>
      </c>
      <c r="J50" s="45" t="str">
        <f t="shared" si="2"/>
        <v/>
      </c>
      <c r="K50" s="45">
        <f t="shared" si="3"/>
        <v>6.9999999999999751</v>
      </c>
      <c r="L50" s="45">
        <f t="shared" si="4"/>
        <v>4</v>
      </c>
      <c r="M50" s="54">
        <f t="shared" ca="1" si="5"/>
        <v>1236</v>
      </c>
      <c r="N50" s="45">
        <f t="shared" ca="1" si="6"/>
        <v>92</v>
      </c>
      <c r="O50" s="45">
        <f t="shared" si="7"/>
        <v>3</v>
      </c>
      <c r="P50" s="46">
        <f t="shared" si="8"/>
        <v>0.42863776878823368</v>
      </c>
      <c r="Q50" s="45">
        <f t="shared" si="9"/>
        <v>8.3999999999999702</v>
      </c>
      <c r="R50" s="45">
        <f t="shared" si="10"/>
        <v>11.39999999999997</v>
      </c>
      <c r="S50" s="46">
        <f t="shared" si="11"/>
        <v>8.8286377687882034</v>
      </c>
    </row>
    <row r="51" spans="1:19" x14ac:dyDescent="0.25">
      <c r="A51" s="77">
        <v>34450</v>
      </c>
      <c r="B51" s="71">
        <v>1438</v>
      </c>
      <c r="D51" s="71">
        <v>0.01</v>
      </c>
      <c r="F51" s="67">
        <v>0.64027777777777783</v>
      </c>
      <c r="H51" s="67">
        <v>0.6430555555555556</v>
      </c>
      <c r="I51" s="44" t="str">
        <f t="shared" si="1"/>
        <v/>
      </c>
      <c r="J51" s="45">
        <f t="shared" si="2"/>
        <v>38.999999999999858</v>
      </c>
      <c r="K51" s="45">
        <f t="shared" si="3"/>
        <v>3.9999999999999858</v>
      </c>
      <c r="L51" s="45">
        <f t="shared" si="4"/>
        <v>1</v>
      </c>
      <c r="M51" s="54">
        <f t="shared" ca="1" si="5"/>
        <v>1438</v>
      </c>
      <c r="N51" s="45" t="str">
        <f t="shared" si="6"/>
        <v/>
      </c>
      <c r="O51" s="45">
        <f t="shared" si="7"/>
        <v>97.694999999999638</v>
      </c>
      <c r="P51" s="46">
        <f t="shared" si="8"/>
        <v>31.315430038582935</v>
      </c>
      <c r="Q51" s="45">
        <f t="shared" si="9"/>
        <v>3.9999999999999862E-2</v>
      </c>
      <c r="R51" s="45">
        <f t="shared" si="10"/>
        <v>97.734999999999644</v>
      </c>
      <c r="S51" s="46">
        <f t="shared" si="11"/>
        <v>31.355430038582934</v>
      </c>
    </row>
    <row r="52" spans="1:19" x14ac:dyDescent="0.25">
      <c r="D52" s="71">
        <v>5</v>
      </c>
      <c r="F52" s="67">
        <v>0.64930555555555558</v>
      </c>
      <c r="H52" s="67">
        <v>0.67013888888888884</v>
      </c>
      <c r="I52" s="44">
        <f t="shared" si="1"/>
        <v>0.67361111111111105</v>
      </c>
      <c r="J52" s="45" t="str">
        <f t="shared" si="2"/>
        <v/>
      </c>
      <c r="K52" s="45">
        <f t="shared" si="3"/>
        <v>29.999999999999893</v>
      </c>
      <c r="L52" s="45">
        <f t="shared" si="4"/>
        <v>2</v>
      </c>
      <c r="M52" s="54">
        <f t="shared" ca="1" si="5"/>
        <v>1438</v>
      </c>
      <c r="N52" s="45">
        <f t="shared" ca="1" si="6"/>
        <v>92</v>
      </c>
      <c r="O52" s="45">
        <f t="shared" si="7"/>
        <v>12.5</v>
      </c>
      <c r="P52" s="46">
        <f t="shared" si="8"/>
        <v>1.6207517425303481</v>
      </c>
      <c r="Q52" s="45">
        <f t="shared" si="9"/>
        <v>149.99999999999946</v>
      </c>
      <c r="R52" s="45">
        <f t="shared" si="10"/>
        <v>162.49999999999946</v>
      </c>
      <c r="S52" s="46">
        <f t="shared" si="11"/>
        <v>151.62075174252982</v>
      </c>
    </row>
    <row r="53" spans="1:19" x14ac:dyDescent="0.25">
      <c r="A53" s="77">
        <v>34452</v>
      </c>
      <c r="B53" s="71">
        <v>831</v>
      </c>
      <c r="D53" s="71">
        <v>0.01</v>
      </c>
      <c r="F53" s="67">
        <v>0.38750000000000001</v>
      </c>
      <c r="H53" s="67">
        <v>0.39027777777777778</v>
      </c>
      <c r="I53" s="44" t="str">
        <f t="shared" si="1"/>
        <v/>
      </c>
      <c r="J53" s="45">
        <f t="shared" si="2"/>
        <v>5.9999999999999787</v>
      </c>
      <c r="K53" s="45">
        <f t="shared" si="3"/>
        <v>3.9999999999999858</v>
      </c>
      <c r="L53" s="45">
        <f t="shared" si="4"/>
        <v>1</v>
      </c>
      <c r="M53" s="54">
        <f t="shared" ca="1" si="5"/>
        <v>831</v>
      </c>
      <c r="N53" s="45" t="str">
        <f t="shared" si="6"/>
        <v/>
      </c>
      <c r="O53" s="45">
        <f t="shared" si="7"/>
        <v>4.7999999999999828E-2</v>
      </c>
      <c r="P53" s="46">
        <f t="shared" si="8"/>
        <v>4.6988896129550518E-2</v>
      </c>
      <c r="Q53" s="45">
        <f t="shared" si="9"/>
        <v>3.9999999999999862E-2</v>
      </c>
      <c r="R53" s="45">
        <f t="shared" si="10"/>
        <v>8.799999999999969E-2</v>
      </c>
      <c r="S53" s="46">
        <f t="shared" si="11"/>
        <v>8.698889612955038E-2</v>
      </c>
    </row>
    <row r="54" spans="1:19" x14ac:dyDescent="0.25">
      <c r="D54" s="71">
        <v>6.0000000000000001E-3</v>
      </c>
      <c r="F54" s="67">
        <v>0.3923611111111111</v>
      </c>
      <c r="H54" s="67">
        <v>0.39444444444444443</v>
      </c>
      <c r="I54" s="44" t="str">
        <f t="shared" si="1"/>
        <v/>
      </c>
      <c r="J54" s="45">
        <f t="shared" si="2"/>
        <v>9.000000000000048</v>
      </c>
      <c r="K54" s="45">
        <f t="shared" si="3"/>
        <v>2.9999999999999893</v>
      </c>
      <c r="L54" s="45">
        <f t="shared" si="4"/>
        <v>2</v>
      </c>
      <c r="M54" s="54">
        <f t="shared" ca="1" si="5"/>
        <v>831</v>
      </c>
      <c r="N54" s="45" t="str">
        <f t="shared" si="6"/>
        <v/>
      </c>
      <c r="O54" s="45">
        <f t="shared" si="7"/>
        <v>9.9000000000000518E-2</v>
      </c>
      <c r="P54" s="46">
        <f t="shared" si="8"/>
        <v>9.1768835281060349E-2</v>
      </c>
      <c r="Q54" s="45">
        <f t="shared" si="9"/>
        <v>1.7999999999999936E-2</v>
      </c>
      <c r="R54" s="45">
        <f t="shared" si="10"/>
        <v>0.11700000000000045</v>
      </c>
      <c r="S54" s="46">
        <f t="shared" si="11"/>
        <v>0.10976883528106028</v>
      </c>
    </row>
    <row r="55" spans="1:19" x14ac:dyDescent="0.25">
      <c r="D55" s="71">
        <v>1.6E-2</v>
      </c>
      <c r="F55" s="67">
        <v>0.39861111111111108</v>
      </c>
      <c r="H55" s="67">
        <v>0.40069444444444446</v>
      </c>
      <c r="I55" s="44">
        <f t="shared" si="1"/>
        <v>0.40416666666666667</v>
      </c>
      <c r="J55" s="45" t="str">
        <f t="shared" si="2"/>
        <v/>
      </c>
      <c r="K55" s="45">
        <f t="shared" si="3"/>
        <v>3.0000000000000693</v>
      </c>
      <c r="L55" s="45">
        <f t="shared" si="4"/>
        <v>3</v>
      </c>
      <c r="M55" s="54">
        <f t="shared" ca="1" si="5"/>
        <v>831</v>
      </c>
      <c r="N55" s="45">
        <f t="shared" ca="1" si="6"/>
        <v>70.999999999999986</v>
      </c>
      <c r="O55" s="45">
        <f t="shared" si="7"/>
        <v>0.04</v>
      </c>
      <c r="P55" s="46">
        <f t="shared" si="8"/>
        <v>8.2636616258003528E-3</v>
      </c>
      <c r="Q55" s="45">
        <f t="shared" si="9"/>
        <v>4.8000000000001111E-2</v>
      </c>
      <c r="R55" s="45">
        <f t="shared" si="10"/>
        <v>8.8000000000001105E-2</v>
      </c>
      <c r="S55" s="46">
        <f t="shared" si="11"/>
        <v>5.6263661625801466E-2</v>
      </c>
    </row>
    <row r="56" spans="1:19" x14ac:dyDescent="0.25">
      <c r="A56" s="77">
        <v>34452</v>
      </c>
      <c r="D56" s="71">
        <v>1.6E-2</v>
      </c>
      <c r="F56" s="67">
        <v>0.40972222222222227</v>
      </c>
      <c r="H56" s="67">
        <v>0.41180555555555554</v>
      </c>
      <c r="I56" s="44" t="str">
        <f t="shared" si="1"/>
        <v/>
      </c>
      <c r="J56" s="45">
        <f t="shared" si="2"/>
        <v>5.0000000000000622</v>
      </c>
      <c r="K56" s="45">
        <f t="shared" si="3"/>
        <v>2.9999999999999094</v>
      </c>
      <c r="L56" s="45">
        <f t="shared" si="4"/>
        <v>1</v>
      </c>
      <c r="M56" s="54">
        <f t="shared" ca="1" si="5"/>
        <v>0</v>
      </c>
      <c r="N56" s="45" t="str">
        <f t="shared" si="6"/>
        <v/>
      </c>
      <c r="O56" s="45">
        <f t="shared" si="7"/>
        <v>7.0000000000000867E-2</v>
      </c>
      <c r="P56" s="46">
        <f t="shared" si="8"/>
        <v>6.9526224512144588E-2</v>
      </c>
      <c r="Q56" s="45">
        <f t="shared" si="9"/>
        <v>4.7999999999998551E-2</v>
      </c>
      <c r="R56" s="45">
        <f t="shared" si="10"/>
        <v>0.11799999999999941</v>
      </c>
      <c r="S56" s="46">
        <f t="shared" si="11"/>
        <v>0.11752622451214315</v>
      </c>
    </row>
    <row r="57" spans="1:19" x14ac:dyDescent="0.25">
      <c r="D57" s="71">
        <v>1.2E-2</v>
      </c>
      <c r="F57" s="67">
        <v>0.41388888888888892</v>
      </c>
      <c r="H57" s="67">
        <v>0.4152777777777778</v>
      </c>
      <c r="I57" s="44" t="str">
        <f t="shared" si="1"/>
        <v/>
      </c>
      <c r="J57" s="45">
        <f t="shared" si="2"/>
        <v>13.99999999999995</v>
      </c>
      <c r="K57" s="45">
        <f t="shared" si="3"/>
        <v>1.9999999999999929</v>
      </c>
      <c r="L57" s="45">
        <f t="shared" si="4"/>
        <v>2</v>
      </c>
      <c r="M57" s="54">
        <f t="shared" ca="1" si="5"/>
        <v>0</v>
      </c>
      <c r="N57" s="45" t="str">
        <f t="shared" si="6"/>
        <v/>
      </c>
      <c r="O57" s="45">
        <f t="shared" si="7"/>
        <v>1.4839999999999949</v>
      </c>
      <c r="P57" s="46">
        <f t="shared" si="8"/>
        <v>0.93554533842802046</v>
      </c>
      <c r="Q57" s="45">
        <f t="shared" si="9"/>
        <v>2.3999999999999914E-2</v>
      </c>
      <c r="R57" s="45">
        <f t="shared" si="10"/>
        <v>1.5079999999999949</v>
      </c>
      <c r="S57" s="46">
        <f t="shared" si="11"/>
        <v>0.95954533842802037</v>
      </c>
    </row>
    <row r="58" spans="1:19" x14ac:dyDescent="0.25">
      <c r="D58" s="71">
        <v>0.2</v>
      </c>
      <c r="F58" s="67">
        <v>0.42083333333333334</v>
      </c>
      <c r="H58" s="67">
        <v>0.42499999999999999</v>
      </c>
      <c r="I58" s="44" t="str">
        <f t="shared" si="1"/>
        <v/>
      </c>
      <c r="J58" s="45">
        <f t="shared" si="2"/>
        <v>12.999999999999954</v>
      </c>
      <c r="K58" s="45">
        <f t="shared" si="3"/>
        <v>5.9999999999999787</v>
      </c>
      <c r="L58" s="45">
        <f t="shared" si="4"/>
        <v>3</v>
      </c>
      <c r="M58" s="54">
        <f t="shared" ca="1" si="5"/>
        <v>0</v>
      </c>
      <c r="N58" s="45" t="str">
        <f t="shared" si="6"/>
        <v/>
      </c>
      <c r="O58" s="45">
        <f t="shared" si="7"/>
        <v>66.299999999999756</v>
      </c>
      <c r="P58" s="46">
        <f t="shared" si="8"/>
        <v>32.566311444933739</v>
      </c>
      <c r="Q58" s="45">
        <f t="shared" si="9"/>
        <v>1.1999999999999957</v>
      </c>
      <c r="R58" s="45">
        <f t="shared" si="10"/>
        <v>67.499999999999744</v>
      </c>
      <c r="S58" s="46">
        <f t="shared" si="11"/>
        <v>33.766311444933734</v>
      </c>
    </row>
    <row r="59" spans="1:19" x14ac:dyDescent="0.25">
      <c r="D59" s="71">
        <v>10</v>
      </c>
      <c r="F59" s="67">
        <v>0.43124999999999997</v>
      </c>
      <c r="H59" s="67">
        <v>0.43402777777777773</v>
      </c>
      <c r="I59" s="44" t="str">
        <f t="shared" si="1"/>
        <v/>
      </c>
      <c r="J59" s="45">
        <f t="shared" si="2"/>
        <v>11.000000000000041</v>
      </c>
      <c r="K59" s="45">
        <f t="shared" si="3"/>
        <v>3.9999999999999858</v>
      </c>
      <c r="L59" s="45">
        <f t="shared" si="4"/>
        <v>4</v>
      </c>
      <c r="M59" s="54">
        <f t="shared" ca="1" si="5"/>
        <v>0</v>
      </c>
      <c r="N59" s="45" t="str">
        <f t="shared" si="6"/>
        <v/>
      </c>
      <c r="O59" s="45">
        <f t="shared" si="7"/>
        <v>605.00000000000227</v>
      </c>
      <c r="P59" s="46">
        <f t="shared" si="8"/>
        <v>429.95155388952276</v>
      </c>
      <c r="Q59" s="45">
        <f t="shared" si="9"/>
        <v>39.999999999999858</v>
      </c>
      <c r="R59" s="45">
        <f t="shared" si="10"/>
        <v>645.00000000000216</v>
      </c>
      <c r="S59" s="46">
        <f t="shared" si="11"/>
        <v>469.95155388952264</v>
      </c>
    </row>
    <row r="60" spans="1:19" x14ac:dyDescent="0.25">
      <c r="D60" s="71">
        <v>100</v>
      </c>
      <c r="F60" s="67">
        <v>0.43888888888888888</v>
      </c>
      <c r="H60" s="67">
        <v>0.44166666666666665</v>
      </c>
      <c r="I60" s="44">
        <f t="shared" si="1"/>
        <v>0.44513888888888886</v>
      </c>
      <c r="J60" s="45" t="str">
        <f t="shared" si="2"/>
        <v/>
      </c>
      <c r="K60" s="45">
        <f t="shared" si="3"/>
        <v>3.9999999999999858</v>
      </c>
      <c r="L60" s="45">
        <f t="shared" si="4"/>
        <v>5</v>
      </c>
      <c r="M60" s="54">
        <f t="shared" ca="1" si="5"/>
        <v>0</v>
      </c>
      <c r="N60" s="45" t="e">
        <f t="shared" ca="1" si="6"/>
        <v>#VALUE!</v>
      </c>
      <c r="O60" s="45">
        <f t="shared" si="7"/>
        <v>250</v>
      </c>
      <c r="P60" s="46">
        <f t="shared" si="8"/>
        <v>27.143420404993254</v>
      </c>
      <c r="Q60" s="45">
        <f t="shared" si="9"/>
        <v>399.99999999999858</v>
      </c>
      <c r="R60" s="45">
        <f t="shared" si="10"/>
        <v>649.99999999999864</v>
      </c>
      <c r="S60" s="46">
        <f t="shared" si="11"/>
        <v>427.14342040499184</v>
      </c>
    </row>
    <row r="61" spans="1:19" x14ac:dyDescent="0.25">
      <c r="A61" s="77">
        <v>34452</v>
      </c>
      <c r="B61" s="71">
        <v>1241</v>
      </c>
      <c r="D61" s="71">
        <v>0.01</v>
      </c>
      <c r="F61" s="67">
        <v>0.56041666666666667</v>
      </c>
      <c r="H61" s="67">
        <v>0.5625</v>
      </c>
      <c r="I61" s="44" t="str">
        <f t="shared" si="1"/>
        <v/>
      </c>
      <c r="J61" s="45">
        <f t="shared" si="2"/>
        <v>36.000000000000028</v>
      </c>
      <c r="K61" s="45">
        <f t="shared" si="3"/>
        <v>2.9999999999999893</v>
      </c>
      <c r="L61" s="45">
        <f t="shared" si="4"/>
        <v>1</v>
      </c>
      <c r="M61" s="54">
        <f t="shared" ca="1" si="5"/>
        <v>1241</v>
      </c>
      <c r="N61" s="45" t="str">
        <f t="shared" si="6"/>
        <v/>
      </c>
      <c r="O61" s="45">
        <f t="shared" si="7"/>
        <v>180.18000000000015</v>
      </c>
      <c r="P61" s="46">
        <f t="shared" si="8"/>
        <v>52.063975402416794</v>
      </c>
      <c r="Q61" s="45">
        <f t="shared" si="9"/>
        <v>2.9999999999999895E-2</v>
      </c>
      <c r="R61" s="45">
        <f t="shared" si="10"/>
        <v>180.21000000000015</v>
      </c>
      <c r="S61" s="46">
        <f t="shared" si="11"/>
        <v>52.093975402416795</v>
      </c>
    </row>
    <row r="62" spans="1:19" x14ac:dyDescent="0.25">
      <c r="D62" s="71">
        <v>10</v>
      </c>
      <c r="F62" s="67">
        <v>0.56805555555555554</v>
      </c>
      <c r="H62" s="67">
        <v>0.58750000000000002</v>
      </c>
      <c r="I62" s="44" t="str">
        <f t="shared" si="1"/>
        <v/>
      </c>
      <c r="J62" s="45">
        <f t="shared" si="2"/>
        <v>58.99999999999995</v>
      </c>
      <c r="K62" s="45">
        <f t="shared" si="3"/>
        <v>28.00000000000006</v>
      </c>
      <c r="L62" s="45">
        <f t="shared" si="4"/>
        <v>2</v>
      </c>
      <c r="M62" s="54">
        <f t="shared" ca="1" si="5"/>
        <v>1241</v>
      </c>
      <c r="N62" s="45" t="str">
        <f t="shared" si="6"/>
        <v/>
      </c>
      <c r="O62" s="45">
        <f t="shared" si="7"/>
        <v>884.9999999999992</v>
      </c>
      <c r="P62" s="46">
        <f t="shared" si="8"/>
        <v>851.1901355248724</v>
      </c>
      <c r="Q62" s="45">
        <f t="shared" si="9"/>
        <v>280.00000000000063</v>
      </c>
      <c r="R62" s="45">
        <f t="shared" si="10"/>
        <v>1164.9999999999998</v>
      </c>
      <c r="S62" s="46">
        <f t="shared" si="11"/>
        <v>1131.1901355248731</v>
      </c>
    </row>
    <row r="63" spans="1:19" x14ac:dyDescent="0.25">
      <c r="D63" s="71">
        <v>20</v>
      </c>
      <c r="F63" s="67">
        <v>0.60833333333333328</v>
      </c>
      <c r="H63" s="67">
        <v>0.62847222222222221</v>
      </c>
      <c r="I63" s="44" t="str">
        <f t="shared" si="1"/>
        <v/>
      </c>
      <c r="J63" s="45">
        <f t="shared" si="2"/>
        <v>111.00000000000009</v>
      </c>
      <c r="K63" s="45">
        <f t="shared" si="3"/>
        <v>29.000000000000057</v>
      </c>
      <c r="L63" s="45">
        <f t="shared" si="4"/>
        <v>3</v>
      </c>
      <c r="M63" s="54">
        <f t="shared" ca="1" si="5"/>
        <v>1241</v>
      </c>
      <c r="N63" s="45" t="str">
        <f t="shared" si="6"/>
        <v/>
      </c>
      <c r="O63" s="45">
        <f t="shared" si="7"/>
        <v>12210.000000000009</v>
      </c>
      <c r="P63" s="46">
        <f t="shared" si="8"/>
        <v>8677.2039180077536</v>
      </c>
      <c r="Q63" s="45">
        <f t="shared" si="9"/>
        <v>580.00000000000114</v>
      </c>
      <c r="R63" s="45">
        <f t="shared" si="10"/>
        <v>12790.000000000011</v>
      </c>
      <c r="S63" s="46">
        <f t="shared" si="11"/>
        <v>9257.2039180077554</v>
      </c>
    </row>
    <row r="64" spans="1:19" x14ac:dyDescent="0.25">
      <c r="D64" s="71">
        <v>200</v>
      </c>
      <c r="F64" s="67">
        <v>0.64652777777777781</v>
      </c>
      <c r="H64" s="67">
        <v>0.7055555555555556</v>
      </c>
      <c r="I64" s="44">
        <f t="shared" si="1"/>
        <v>0.70902777777777781</v>
      </c>
      <c r="J64" s="45" t="str">
        <f t="shared" si="2"/>
        <v/>
      </c>
      <c r="K64" s="45">
        <f t="shared" si="3"/>
        <v>85.000000000000014</v>
      </c>
      <c r="L64" s="45">
        <f t="shared" si="4"/>
        <v>4</v>
      </c>
      <c r="M64" s="54">
        <f t="shared" ca="1" si="5"/>
        <v>1241</v>
      </c>
      <c r="N64" s="45">
        <f t="shared" ca="1" si="6"/>
        <v>260.00000000000006</v>
      </c>
      <c r="O64" s="45">
        <f t="shared" si="7"/>
        <v>500</v>
      </c>
      <c r="P64" s="46">
        <f t="shared" si="8"/>
        <v>52.318172546220183</v>
      </c>
      <c r="Q64" s="45">
        <f t="shared" si="9"/>
        <v>17000.000000000004</v>
      </c>
      <c r="R64" s="45">
        <f t="shared" si="10"/>
        <v>17500.000000000004</v>
      </c>
      <c r="S64" s="46">
        <f t="shared" si="11"/>
        <v>17052.318172546224</v>
      </c>
    </row>
    <row r="65" spans="1:19" x14ac:dyDescent="0.25">
      <c r="A65" s="77">
        <v>34453</v>
      </c>
      <c r="B65" s="71">
        <v>958</v>
      </c>
      <c r="D65" s="71">
        <v>0.02</v>
      </c>
      <c r="F65" s="67">
        <v>0.45069444444444445</v>
      </c>
      <c r="H65" s="67">
        <v>0.45277777777777778</v>
      </c>
      <c r="I65" s="44" t="str">
        <f t="shared" si="1"/>
        <v/>
      </c>
      <c r="J65" s="45">
        <f t="shared" si="2"/>
        <v>11.000000000000041</v>
      </c>
      <c r="K65" s="45">
        <f t="shared" si="3"/>
        <v>2.9999999999999893</v>
      </c>
      <c r="L65" s="45">
        <f t="shared" si="4"/>
        <v>1</v>
      </c>
      <c r="M65" s="54">
        <f t="shared" ca="1" si="5"/>
        <v>958</v>
      </c>
      <c r="N65" s="45" t="str">
        <f t="shared" si="6"/>
        <v/>
      </c>
      <c r="O65" s="45">
        <f t="shared" si="7"/>
        <v>110.11000000000041</v>
      </c>
      <c r="P65" s="46">
        <f t="shared" si="8"/>
        <v>31.816643804725871</v>
      </c>
      <c r="Q65" s="45">
        <f t="shared" si="9"/>
        <v>5.999999999999979E-2</v>
      </c>
      <c r="R65" s="45">
        <f t="shared" si="10"/>
        <v>110.17000000000041</v>
      </c>
      <c r="S65" s="46">
        <f t="shared" si="11"/>
        <v>31.87664380472587</v>
      </c>
    </row>
    <row r="66" spans="1:19" x14ac:dyDescent="0.25">
      <c r="D66" s="71">
        <v>20</v>
      </c>
      <c r="F66" s="67">
        <v>0.45833333333333331</v>
      </c>
      <c r="H66" s="67">
        <v>0.4604166666666667</v>
      </c>
      <c r="I66" s="44" t="str">
        <f t="shared" si="1"/>
        <v/>
      </c>
      <c r="J66" s="45">
        <f t="shared" si="2"/>
        <v>29.999999999999972</v>
      </c>
      <c r="K66" s="45">
        <f t="shared" si="3"/>
        <v>3.0000000000000693</v>
      </c>
      <c r="L66" s="45">
        <f t="shared" si="4"/>
        <v>2</v>
      </c>
      <c r="M66" s="54">
        <f t="shared" ca="1" si="5"/>
        <v>958</v>
      </c>
      <c r="N66" s="45" t="str">
        <f t="shared" si="6"/>
        <v/>
      </c>
      <c r="O66" s="45">
        <f t="shared" si="7"/>
        <v>3299.9999999999968</v>
      </c>
      <c r="P66" s="46">
        <f t="shared" si="8"/>
        <v>2345.1902481101997</v>
      </c>
      <c r="Q66" s="45">
        <f t="shared" si="9"/>
        <v>60.000000000001386</v>
      </c>
      <c r="R66" s="45">
        <f t="shared" si="10"/>
        <v>3359.9999999999982</v>
      </c>
      <c r="S66" s="46">
        <f t="shared" si="11"/>
        <v>2405.1902481102011</v>
      </c>
    </row>
    <row r="67" spans="1:19" x14ac:dyDescent="0.25">
      <c r="D67" s="71">
        <v>200</v>
      </c>
      <c r="F67" s="67">
        <v>0.46527777777777773</v>
      </c>
      <c r="H67" s="67">
        <v>0.48125000000000001</v>
      </c>
      <c r="I67" s="44" t="str">
        <f t="shared" ref="I67:I129" si="12">IF(OR(A68&lt;&gt;"",D68=""),H67+TIME(0,5,0),"")</f>
        <v/>
      </c>
      <c r="J67" s="45">
        <f t="shared" ref="J67:J129" si="13">IF(AND(OR(AND(A67&lt;&gt;"",A68=""),AND(A67="",A68="")),D68&lt;&gt;""),(H68-H67)*1440,"")</f>
        <v>29.999999999999972</v>
      </c>
      <c r="K67" s="45">
        <f t="shared" ref="K67:K129" si="14">(H67-F67)*1440</f>
        <v>23.000000000000078</v>
      </c>
      <c r="L67" s="45">
        <f t="shared" ref="L67:L129" si="15">IF(A67&lt;&gt;"",1,L66+1)</f>
        <v>3</v>
      </c>
      <c r="M67" s="54">
        <f t="shared" ref="M67:M129" ca="1" si="16">OFFSET(B67,-L67+1,0)</f>
        <v>958</v>
      </c>
      <c r="N67" s="45" t="str">
        <f t="shared" ref="N67:N129" si="17">IF(I67&lt;&gt;"",(I67-VALUE(CONCATENATE(LEFT(M67,LEN(M67)-2),":",RIGHT(M67,2))))*1440,"")</f>
        <v/>
      </c>
      <c r="O67" s="45">
        <f t="shared" ref="O67:O129" si="18">IF(J67&lt;&gt;"",(D67+D68)*J67/2,D67*5/2)</f>
        <v>3029.9999999999973</v>
      </c>
      <c r="P67" s="46">
        <f t="shared" ref="P67:P129" si="19">IF(J67&lt;&gt;"",(D68-D67)*J67/LN((D68+0.000001)/(D67+0.000001)),-5*(D67-0.000001)/(LN(1/D67)-13.8155))</f>
        <v>1289.8547498963799</v>
      </c>
      <c r="Q67" s="45">
        <f t="shared" ref="Q67:Q129" si="20">(D67*K67)</f>
        <v>4600.0000000000155</v>
      </c>
      <c r="R67" s="45">
        <f t="shared" ref="R67:R129" si="21">O67+Q67</f>
        <v>7630.0000000000127</v>
      </c>
      <c r="S67" s="46">
        <f t="shared" ref="S67:S129" si="22">P67+Q67</f>
        <v>5889.8547498963953</v>
      </c>
    </row>
    <row r="68" spans="1:19" x14ac:dyDescent="0.25">
      <c r="D68" s="71">
        <v>2</v>
      </c>
      <c r="F68" s="67">
        <v>0.48888888888888887</v>
      </c>
      <c r="H68" s="67">
        <v>0.50208333333333333</v>
      </c>
      <c r="I68" s="44" t="str">
        <f t="shared" si="12"/>
        <v/>
      </c>
      <c r="J68" s="45">
        <f t="shared" si="13"/>
        <v>27.000000000000064</v>
      </c>
      <c r="K68" s="45">
        <f t="shared" si="14"/>
        <v>19.000000000000014</v>
      </c>
      <c r="L68" s="45">
        <f t="shared" si="15"/>
        <v>4</v>
      </c>
      <c r="M68" s="54">
        <f t="shared" ca="1" si="16"/>
        <v>958</v>
      </c>
      <c r="N68" s="45" t="str">
        <f t="shared" si="17"/>
        <v/>
      </c>
      <c r="O68" s="45">
        <f t="shared" si="18"/>
        <v>2727.0000000000064</v>
      </c>
      <c r="P68" s="46">
        <f t="shared" si="19"/>
        <v>1160.8692749067457</v>
      </c>
      <c r="Q68" s="45">
        <f t="shared" si="20"/>
        <v>38.000000000000028</v>
      </c>
      <c r="R68" s="45">
        <f t="shared" si="21"/>
        <v>2765.0000000000064</v>
      </c>
      <c r="S68" s="46">
        <f t="shared" si="22"/>
        <v>1198.8692749067457</v>
      </c>
    </row>
    <row r="69" spans="1:19" x14ac:dyDescent="0.25">
      <c r="D69" s="71">
        <v>200</v>
      </c>
      <c r="F69" s="67">
        <v>0.50763888888888886</v>
      </c>
      <c r="H69" s="67">
        <v>0.52083333333333337</v>
      </c>
      <c r="I69" s="44">
        <f t="shared" si="12"/>
        <v>0.52430555555555558</v>
      </c>
      <c r="J69" s="45" t="str">
        <f t="shared" si="13"/>
        <v/>
      </c>
      <c r="K69" s="45">
        <f t="shared" si="14"/>
        <v>19.000000000000092</v>
      </c>
      <c r="L69" s="45">
        <f t="shared" si="15"/>
        <v>5</v>
      </c>
      <c r="M69" s="54">
        <f t="shared" ca="1" si="16"/>
        <v>958</v>
      </c>
      <c r="N69" s="45">
        <f t="shared" ca="1" si="17"/>
        <v>157</v>
      </c>
      <c r="O69" s="45">
        <f t="shared" si="18"/>
        <v>500</v>
      </c>
      <c r="P69" s="46">
        <f t="shared" si="19"/>
        <v>52.318172546220183</v>
      </c>
      <c r="Q69" s="45">
        <f t="shared" si="20"/>
        <v>3800.0000000000186</v>
      </c>
      <c r="R69" s="45">
        <f t="shared" si="21"/>
        <v>4300.0000000000182</v>
      </c>
      <c r="S69" s="46">
        <f t="shared" si="22"/>
        <v>3852.3181725462387</v>
      </c>
    </row>
    <row r="70" spans="1:19" x14ac:dyDescent="0.25">
      <c r="A70" s="77">
        <v>34456</v>
      </c>
      <c r="B70" s="71">
        <v>1248</v>
      </c>
      <c r="D70" s="71">
        <v>0.02</v>
      </c>
      <c r="F70" s="67">
        <v>0.56805555555555554</v>
      </c>
      <c r="H70" s="67">
        <v>0.57152777777777775</v>
      </c>
      <c r="I70" s="44" t="str">
        <f t="shared" si="12"/>
        <v/>
      </c>
      <c r="J70" s="45">
        <f t="shared" si="13"/>
        <v>15.999999999999943</v>
      </c>
      <c r="K70" s="45">
        <f t="shared" si="14"/>
        <v>4.9999999999999822</v>
      </c>
      <c r="L70" s="45">
        <f t="shared" si="15"/>
        <v>1</v>
      </c>
      <c r="M70" s="54">
        <f t="shared" ca="1" si="16"/>
        <v>1248</v>
      </c>
      <c r="N70" s="45" t="str">
        <f t="shared" si="17"/>
        <v/>
      </c>
      <c r="O70" s="45">
        <f t="shared" si="18"/>
        <v>160.15999999999943</v>
      </c>
      <c r="P70" s="46">
        <f t="shared" si="19"/>
        <v>46.27875462505547</v>
      </c>
      <c r="Q70" s="45">
        <f t="shared" si="20"/>
        <v>9.9999999999999645E-2</v>
      </c>
      <c r="R70" s="45">
        <f t="shared" si="21"/>
        <v>160.25999999999942</v>
      </c>
      <c r="S70" s="46">
        <f t="shared" si="22"/>
        <v>46.378754625055471</v>
      </c>
    </row>
    <row r="71" spans="1:19" x14ac:dyDescent="0.25">
      <c r="D71" s="71">
        <v>20</v>
      </c>
      <c r="F71" s="67">
        <v>0.57777777777777783</v>
      </c>
      <c r="H71" s="67">
        <v>0.58263888888888882</v>
      </c>
      <c r="I71" s="44" t="str">
        <f t="shared" si="12"/>
        <v/>
      </c>
      <c r="J71" s="45">
        <f t="shared" si="13"/>
        <v>27.000000000000064</v>
      </c>
      <c r="K71" s="45">
        <f t="shared" si="14"/>
        <v>6.9999999999998153</v>
      </c>
      <c r="L71" s="45">
        <f t="shared" si="15"/>
        <v>2</v>
      </c>
      <c r="M71" s="54">
        <f t="shared" ca="1" si="16"/>
        <v>1248</v>
      </c>
      <c r="N71" s="45" t="str">
        <f t="shared" si="17"/>
        <v/>
      </c>
      <c r="O71" s="45">
        <f t="shared" si="18"/>
        <v>2970.0000000000068</v>
      </c>
      <c r="P71" s="46">
        <f t="shared" si="19"/>
        <v>2110.6712232991872</v>
      </c>
      <c r="Q71" s="45">
        <f t="shared" si="20"/>
        <v>139.99999999999631</v>
      </c>
      <c r="R71" s="45">
        <f t="shared" si="21"/>
        <v>3110.0000000000032</v>
      </c>
      <c r="S71" s="46">
        <f t="shared" si="22"/>
        <v>2250.6712232991836</v>
      </c>
    </row>
    <row r="72" spans="1:19" x14ac:dyDescent="0.25">
      <c r="D72" s="71">
        <v>200</v>
      </c>
      <c r="F72" s="67">
        <v>0.58680555555555558</v>
      </c>
      <c r="H72" s="67">
        <v>0.60138888888888886</v>
      </c>
      <c r="I72" s="44">
        <f t="shared" si="12"/>
        <v>0.60486111111111107</v>
      </c>
      <c r="J72" s="45" t="str">
        <f t="shared" si="13"/>
        <v/>
      </c>
      <c r="K72" s="45">
        <f t="shared" si="14"/>
        <v>20.999999999999925</v>
      </c>
      <c r="L72" s="45">
        <f t="shared" si="15"/>
        <v>3</v>
      </c>
      <c r="M72" s="54">
        <f t="shared" ca="1" si="16"/>
        <v>1248</v>
      </c>
      <c r="N72" s="45">
        <f t="shared" ca="1" si="17"/>
        <v>102.99999999999996</v>
      </c>
      <c r="O72" s="45">
        <f t="shared" si="18"/>
        <v>500</v>
      </c>
      <c r="P72" s="46">
        <f t="shared" si="19"/>
        <v>52.318172546220183</v>
      </c>
      <c r="Q72" s="45">
        <f t="shared" si="20"/>
        <v>4199.9999999999854</v>
      </c>
      <c r="R72" s="45">
        <f t="shared" si="21"/>
        <v>4699.9999999999854</v>
      </c>
      <c r="S72" s="46">
        <f t="shared" si="22"/>
        <v>4252.3181725462055</v>
      </c>
    </row>
    <row r="73" spans="1:19" x14ac:dyDescent="0.25">
      <c r="A73" s="77">
        <v>34457</v>
      </c>
      <c r="B73" s="71">
        <v>832</v>
      </c>
      <c r="D73" s="71">
        <v>0.02</v>
      </c>
      <c r="F73" s="67">
        <v>0.39513888888888887</v>
      </c>
      <c r="H73" s="67">
        <v>0.40138888888888885</v>
      </c>
      <c r="I73" s="44" t="str">
        <f t="shared" si="12"/>
        <v/>
      </c>
      <c r="J73" s="45">
        <f t="shared" si="13"/>
        <v>8.0000000000001315</v>
      </c>
      <c r="K73" s="45">
        <f t="shared" si="14"/>
        <v>8.999999999999968</v>
      </c>
      <c r="L73" s="45">
        <f t="shared" si="15"/>
        <v>1</v>
      </c>
      <c r="M73" s="54">
        <f t="shared" ca="1" si="16"/>
        <v>832</v>
      </c>
      <c r="N73" s="45" t="str">
        <f t="shared" si="17"/>
        <v/>
      </c>
      <c r="O73" s="45">
        <f t="shared" si="18"/>
        <v>0.12800000000000211</v>
      </c>
      <c r="P73" s="46">
        <f t="shared" si="19"/>
        <v>0.12529554756469682</v>
      </c>
      <c r="Q73" s="45">
        <f t="shared" si="20"/>
        <v>0.17999999999999935</v>
      </c>
      <c r="R73" s="45">
        <f t="shared" si="21"/>
        <v>0.30800000000000149</v>
      </c>
      <c r="S73" s="46">
        <f t="shared" si="22"/>
        <v>0.30529554756469618</v>
      </c>
    </row>
    <row r="74" spans="1:19" x14ac:dyDescent="0.25">
      <c r="D74" s="71">
        <v>1.2E-2</v>
      </c>
      <c r="F74" s="67">
        <v>0.40486111111111112</v>
      </c>
      <c r="H74" s="67">
        <v>0.4069444444444445</v>
      </c>
      <c r="I74" s="44" t="str">
        <f t="shared" si="12"/>
        <v/>
      </c>
      <c r="J74" s="45">
        <f t="shared" si="13"/>
        <v>5.9999999999999787</v>
      </c>
      <c r="K74" s="45">
        <f t="shared" si="14"/>
        <v>3.0000000000000693</v>
      </c>
      <c r="L74" s="45">
        <f t="shared" si="15"/>
        <v>2</v>
      </c>
      <c r="M74" s="54">
        <f t="shared" ca="1" si="16"/>
        <v>832</v>
      </c>
      <c r="N74" s="45" t="str">
        <f t="shared" si="17"/>
        <v/>
      </c>
      <c r="O74" s="45">
        <f t="shared" si="18"/>
        <v>8.0999999999999711E-2</v>
      </c>
      <c r="P74" s="46">
        <f t="shared" si="19"/>
        <v>8.0671587055057489E-2</v>
      </c>
      <c r="Q74" s="45">
        <f t="shared" si="20"/>
        <v>3.600000000000083E-2</v>
      </c>
      <c r="R74" s="45">
        <f t="shared" si="21"/>
        <v>0.11700000000000055</v>
      </c>
      <c r="S74" s="46">
        <f t="shared" si="22"/>
        <v>0.11667158705505831</v>
      </c>
    </row>
    <row r="75" spans="1:19" x14ac:dyDescent="0.25">
      <c r="D75" s="71">
        <v>1.4999999999999999E-2</v>
      </c>
      <c r="F75" s="67">
        <v>0.40972222222222227</v>
      </c>
      <c r="H75" s="67">
        <v>0.41111111111111115</v>
      </c>
      <c r="I75" s="44">
        <f t="shared" si="12"/>
        <v>0.41458333333333336</v>
      </c>
      <c r="J75" s="45" t="str">
        <f t="shared" si="13"/>
        <v/>
      </c>
      <c r="K75" s="45">
        <f t="shared" si="14"/>
        <v>1.9999999999999929</v>
      </c>
      <c r="L75" s="45">
        <f t="shared" si="15"/>
        <v>3</v>
      </c>
      <c r="M75" s="54">
        <f t="shared" ca="1" si="16"/>
        <v>832</v>
      </c>
      <c r="N75" s="45">
        <f t="shared" ca="1" si="17"/>
        <v>85.000000000000014</v>
      </c>
      <c r="O75" s="45">
        <f t="shared" si="18"/>
        <v>3.7499999999999999E-2</v>
      </c>
      <c r="P75" s="46">
        <f t="shared" si="19"/>
        <v>7.7991471955669829E-3</v>
      </c>
      <c r="Q75" s="45">
        <f t="shared" si="20"/>
        <v>2.9999999999999891E-2</v>
      </c>
      <c r="R75" s="45">
        <f t="shared" si="21"/>
        <v>6.7499999999999893E-2</v>
      </c>
      <c r="S75" s="46">
        <f t="shared" si="22"/>
        <v>3.7799147195566873E-2</v>
      </c>
    </row>
    <row r="76" spans="1:19" x14ac:dyDescent="0.25">
      <c r="A76" s="77">
        <v>34457</v>
      </c>
      <c r="D76" s="71">
        <v>1.4999999999999999E-2</v>
      </c>
      <c r="F76" s="67">
        <v>0.4201388888888889</v>
      </c>
      <c r="H76" s="67">
        <v>0.42222222222222222</v>
      </c>
      <c r="I76" s="44" t="str">
        <f t="shared" si="12"/>
        <v/>
      </c>
      <c r="J76" s="45">
        <f t="shared" si="13"/>
        <v>12.999999999999954</v>
      </c>
      <c r="K76" s="45">
        <f t="shared" si="14"/>
        <v>2.9999999999999893</v>
      </c>
      <c r="L76" s="45">
        <f t="shared" si="15"/>
        <v>1</v>
      </c>
      <c r="M76" s="54">
        <f t="shared" ca="1" si="16"/>
        <v>0</v>
      </c>
      <c r="N76" s="45" t="str">
        <f t="shared" si="17"/>
        <v/>
      </c>
      <c r="O76" s="45">
        <f t="shared" si="18"/>
        <v>97.597499999999656</v>
      </c>
      <c r="P76" s="46">
        <f t="shared" si="19"/>
        <v>28.201184070449131</v>
      </c>
      <c r="Q76" s="45">
        <f t="shared" si="20"/>
        <v>4.4999999999999839E-2</v>
      </c>
      <c r="R76" s="45">
        <f t="shared" si="21"/>
        <v>97.642499999999657</v>
      </c>
      <c r="S76" s="46">
        <f t="shared" si="22"/>
        <v>28.246184070449129</v>
      </c>
    </row>
    <row r="77" spans="1:19" x14ac:dyDescent="0.25">
      <c r="D77" s="71">
        <v>15</v>
      </c>
      <c r="F77" s="67">
        <v>0.4291666666666667</v>
      </c>
      <c r="H77" s="67">
        <v>0.43124999999999997</v>
      </c>
      <c r="I77" s="44" t="str">
        <f t="shared" si="12"/>
        <v/>
      </c>
      <c r="J77" s="45">
        <f t="shared" si="13"/>
        <v>5.0000000000000622</v>
      </c>
      <c r="K77" s="45">
        <f t="shared" si="14"/>
        <v>2.9999999999999094</v>
      </c>
      <c r="L77" s="45">
        <f t="shared" si="15"/>
        <v>2</v>
      </c>
      <c r="M77" s="54">
        <f t="shared" ca="1" si="16"/>
        <v>0</v>
      </c>
      <c r="N77" s="45" t="str">
        <f t="shared" si="17"/>
        <v/>
      </c>
      <c r="O77" s="45">
        <f t="shared" si="18"/>
        <v>62.500000000000774</v>
      </c>
      <c r="P77" s="46">
        <f t="shared" si="19"/>
        <v>61.657591628288856</v>
      </c>
      <c r="Q77" s="45">
        <f t="shared" si="20"/>
        <v>44.999999999998643</v>
      </c>
      <c r="R77" s="45">
        <f t="shared" si="21"/>
        <v>107.49999999999942</v>
      </c>
      <c r="S77" s="46">
        <f t="shared" si="22"/>
        <v>106.65759162828749</v>
      </c>
    </row>
    <row r="78" spans="1:19" x14ac:dyDescent="0.25">
      <c r="D78" s="71">
        <v>10</v>
      </c>
      <c r="F78" s="67">
        <v>0.43333333333333335</v>
      </c>
      <c r="H78" s="67">
        <v>0.43472222222222223</v>
      </c>
      <c r="I78" s="44">
        <f t="shared" si="12"/>
        <v>0.43819444444444444</v>
      </c>
      <c r="J78" s="45" t="str">
        <f t="shared" si="13"/>
        <v/>
      </c>
      <c r="K78" s="45">
        <f t="shared" si="14"/>
        <v>1.9999999999999929</v>
      </c>
      <c r="L78" s="45">
        <f t="shared" si="15"/>
        <v>3</v>
      </c>
      <c r="M78" s="54">
        <f t="shared" ca="1" si="16"/>
        <v>0</v>
      </c>
      <c r="N78" s="45" t="e">
        <f t="shared" ca="1" si="17"/>
        <v>#VALUE!</v>
      </c>
      <c r="O78" s="45">
        <f t="shared" si="18"/>
        <v>25</v>
      </c>
      <c r="P78" s="46">
        <f t="shared" si="19"/>
        <v>3.1021051639523365</v>
      </c>
      <c r="Q78" s="45">
        <f t="shared" si="20"/>
        <v>19.999999999999929</v>
      </c>
      <c r="R78" s="45">
        <f t="shared" si="21"/>
        <v>44.999999999999929</v>
      </c>
      <c r="S78" s="46">
        <f t="shared" si="22"/>
        <v>23.102105163952267</v>
      </c>
    </row>
    <row r="79" spans="1:19" x14ac:dyDescent="0.25">
      <c r="A79" s="77">
        <v>34457</v>
      </c>
      <c r="B79" s="71">
        <v>1237</v>
      </c>
      <c r="D79" s="71">
        <v>0.01</v>
      </c>
      <c r="F79" s="67">
        <v>0.55625000000000002</v>
      </c>
      <c r="H79" s="67">
        <v>0.56041666666666667</v>
      </c>
      <c r="I79" s="44" t="str">
        <f t="shared" si="12"/>
        <v/>
      </c>
      <c r="J79" s="45">
        <f t="shared" si="13"/>
        <v>4.9999999999999822</v>
      </c>
      <c r="K79" s="45">
        <f t="shared" si="14"/>
        <v>5.9999999999999787</v>
      </c>
      <c r="L79" s="45">
        <f t="shared" si="15"/>
        <v>1</v>
      </c>
      <c r="M79" s="54">
        <f t="shared" ca="1" si="16"/>
        <v>1237</v>
      </c>
      <c r="N79" s="45" t="str">
        <f t="shared" si="17"/>
        <v/>
      </c>
      <c r="O79" s="45">
        <f t="shared" si="18"/>
        <v>6.2499999999999778E-2</v>
      </c>
      <c r="P79" s="46">
        <f t="shared" si="19"/>
        <v>6.1662655431024699E-2</v>
      </c>
      <c r="Q79" s="45">
        <f t="shared" si="20"/>
        <v>5.999999999999979E-2</v>
      </c>
      <c r="R79" s="45">
        <f t="shared" si="21"/>
        <v>0.12249999999999957</v>
      </c>
      <c r="S79" s="46">
        <f t="shared" si="22"/>
        <v>0.12166265543102449</v>
      </c>
    </row>
    <row r="80" spans="1:19" x14ac:dyDescent="0.25">
      <c r="D80" s="71">
        <v>1.4999999999999999E-2</v>
      </c>
      <c r="F80" s="67">
        <v>0.5625</v>
      </c>
      <c r="H80" s="67">
        <v>0.56388888888888888</v>
      </c>
      <c r="I80" s="44" t="str">
        <f t="shared" si="12"/>
        <v/>
      </c>
      <c r="J80" s="45">
        <f t="shared" si="13"/>
        <v>5.9999999999999787</v>
      </c>
      <c r="K80" s="45">
        <f t="shared" si="14"/>
        <v>1.9999999999999929</v>
      </c>
      <c r="L80" s="45">
        <f t="shared" si="15"/>
        <v>2</v>
      </c>
      <c r="M80" s="54">
        <f t="shared" ca="1" si="16"/>
        <v>1237</v>
      </c>
      <c r="N80" s="45" t="str">
        <f t="shared" si="17"/>
        <v/>
      </c>
      <c r="O80" s="45">
        <f t="shared" si="18"/>
        <v>6.8999999999999756E-2</v>
      </c>
      <c r="P80" s="46">
        <f t="shared" si="19"/>
        <v>6.6820424528015065E-2</v>
      </c>
      <c r="Q80" s="45">
        <f t="shared" si="20"/>
        <v>2.9999999999999891E-2</v>
      </c>
      <c r="R80" s="45">
        <f t="shared" si="21"/>
        <v>9.8999999999999644E-2</v>
      </c>
      <c r="S80" s="46">
        <f t="shared" si="22"/>
        <v>9.6820424528014953E-2</v>
      </c>
    </row>
    <row r="81" spans="1:19" x14ac:dyDescent="0.25">
      <c r="D81" s="71">
        <v>8.0000000000000002E-3</v>
      </c>
      <c r="F81" s="67">
        <v>0.56666666666666665</v>
      </c>
      <c r="H81" s="67">
        <v>0.56805555555555554</v>
      </c>
      <c r="I81" s="44" t="str">
        <f t="shared" si="12"/>
        <v/>
      </c>
      <c r="J81" s="45">
        <f t="shared" si="13"/>
        <v>26.000000000000068</v>
      </c>
      <c r="K81" s="45">
        <f t="shared" si="14"/>
        <v>1.9999999999999929</v>
      </c>
      <c r="L81" s="45">
        <f t="shared" si="15"/>
        <v>3</v>
      </c>
      <c r="M81" s="54">
        <f t="shared" ca="1" si="16"/>
        <v>1237</v>
      </c>
      <c r="N81" s="45" t="str">
        <f t="shared" si="17"/>
        <v/>
      </c>
      <c r="O81" s="45">
        <f t="shared" si="18"/>
        <v>1.144000000000003</v>
      </c>
      <c r="P81" s="46">
        <f t="shared" si="19"/>
        <v>0.81303899095620036</v>
      </c>
      <c r="Q81" s="45">
        <f t="shared" si="20"/>
        <v>1.5999999999999945E-2</v>
      </c>
      <c r="R81" s="45">
        <f t="shared" si="21"/>
        <v>1.160000000000003</v>
      </c>
      <c r="S81" s="46">
        <f t="shared" si="22"/>
        <v>0.82903899095620026</v>
      </c>
    </row>
    <row r="82" spans="1:19" x14ac:dyDescent="0.25">
      <c r="D82" s="71">
        <v>0.08</v>
      </c>
      <c r="F82" s="67">
        <v>0.58472222222222225</v>
      </c>
      <c r="H82" s="67">
        <v>0.58611111111111114</v>
      </c>
      <c r="I82" s="44" t="str">
        <f t="shared" si="12"/>
        <v/>
      </c>
      <c r="J82" s="45">
        <f t="shared" si="13"/>
        <v>4.9999999999999822</v>
      </c>
      <c r="K82" s="45">
        <f t="shared" si="14"/>
        <v>1.9999999999999929</v>
      </c>
      <c r="L82" s="45">
        <f t="shared" si="15"/>
        <v>4</v>
      </c>
      <c r="M82" s="54">
        <f t="shared" ca="1" si="16"/>
        <v>1237</v>
      </c>
      <c r="N82" s="45" t="str">
        <f t="shared" si="17"/>
        <v/>
      </c>
      <c r="O82" s="45">
        <f t="shared" si="18"/>
        <v>0.4499999999999984</v>
      </c>
      <c r="P82" s="46">
        <f t="shared" si="19"/>
        <v>0.44814703255378818</v>
      </c>
      <c r="Q82" s="45">
        <f t="shared" si="20"/>
        <v>0.15999999999999945</v>
      </c>
      <c r="R82" s="45">
        <f t="shared" si="21"/>
        <v>0.60999999999999788</v>
      </c>
      <c r="S82" s="46">
        <f t="shared" si="22"/>
        <v>0.60814703255378766</v>
      </c>
    </row>
    <row r="83" spans="1:19" x14ac:dyDescent="0.25">
      <c r="D83" s="71">
        <v>0.1</v>
      </c>
      <c r="F83" s="67">
        <v>0.58819444444444446</v>
      </c>
      <c r="H83" s="67">
        <v>0.58958333333333335</v>
      </c>
      <c r="I83" s="44" t="str">
        <f t="shared" si="12"/>
        <v/>
      </c>
      <c r="J83" s="45">
        <f t="shared" si="13"/>
        <v>5.9999999999999787</v>
      </c>
      <c r="K83" s="45">
        <f t="shared" si="14"/>
        <v>1.9999999999999929</v>
      </c>
      <c r="L83" s="45">
        <f t="shared" si="15"/>
        <v>5</v>
      </c>
      <c r="M83" s="54">
        <f t="shared" ca="1" si="16"/>
        <v>1237</v>
      </c>
      <c r="N83" s="45" t="str">
        <f t="shared" si="17"/>
        <v/>
      </c>
      <c r="O83" s="45">
        <f t="shared" si="18"/>
        <v>0.47999999999999832</v>
      </c>
      <c r="P83" s="46">
        <f t="shared" si="19"/>
        <v>0.46983377696292294</v>
      </c>
      <c r="Q83" s="45">
        <f t="shared" si="20"/>
        <v>0.19999999999999929</v>
      </c>
      <c r="R83" s="45">
        <f t="shared" si="21"/>
        <v>0.67999999999999761</v>
      </c>
      <c r="S83" s="46">
        <f t="shared" si="22"/>
        <v>0.66983377696292223</v>
      </c>
    </row>
    <row r="84" spans="1:19" x14ac:dyDescent="0.25">
      <c r="D84" s="71">
        <v>0.06</v>
      </c>
      <c r="F84" s="67">
        <v>0.59236111111111112</v>
      </c>
      <c r="H84" s="67">
        <v>0.59375</v>
      </c>
      <c r="I84" s="44">
        <f t="shared" si="12"/>
        <v>0.59722222222222221</v>
      </c>
      <c r="J84" s="45" t="str">
        <f t="shared" si="13"/>
        <v/>
      </c>
      <c r="K84" s="45">
        <f t="shared" si="14"/>
        <v>1.9999999999999929</v>
      </c>
      <c r="L84" s="45">
        <f t="shared" si="15"/>
        <v>6</v>
      </c>
      <c r="M84" s="54">
        <f t="shared" ca="1" si="16"/>
        <v>1237</v>
      </c>
      <c r="N84" s="45">
        <f t="shared" ca="1" si="17"/>
        <v>102.99999999999996</v>
      </c>
      <c r="O84" s="45">
        <f t="shared" si="18"/>
        <v>0.15</v>
      </c>
      <c r="P84" s="46">
        <f t="shared" si="19"/>
        <v>2.726709375618297E-2</v>
      </c>
      <c r="Q84" s="45">
        <f t="shared" si="20"/>
        <v>0.11999999999999957</v>
      </c>
      <c r="R84" s="45">
        <f t="shared" si="21"/>
        <v>0.26999999999999957</v>
      </c>
      <c r="S84" s="46">
        <f t="shared" si="22"/>
        <v>0.14726709375618252</v>
      </c>
    </row>
    <row r="85" spans="1:19" x14ac:dyDescent="0.25">
      <c r="A85" s="77">
        <v>34457</v>
      </c>
      <c r="B85" s="71">
        <v>1449</v>
      </c>
      <c r="D85" s="71">
        <v>0.01</v>
      </c>
      <c r="F85" s="67">
        <v>0.65277777777777779</v>
      </c>
      <c r="H85" s="67">
        <v>0.65486111111111112</v>
      </c>
      <c r="I85" s="44" t="str">
        <f t="shared" si="12"/>
        <v/>
      </c>
      <c r="J85" s="45">
        <f t="shared" si="13"/>
        <v>5.9999999999999787</v>
      </c>
      <c r="K85" s="45">
        <f t="shared" si="14"/>
        <v>2.9999999999999893</v>
      </c>
      <c r="L85" s="45">
        <f t="shared" si="15"/>
        <v>1</v>
      </c>
      <c r="M85" s="54">
        <f t="shared" ca="1" si="16"/>
        <v>1449</v>
      </c>
      <c r="N85" s="45" t="str">
        <f t="shared" si="17"/>
        <v/>
      </c>
      <c r="O85" s="45">
        <f t="shared" si="18"/>
        <v>7.1999999999999745E-2</v>
      </c>
      <c r="P85" s="46">
        <f t="shared" si="19"/>
        <v>7.133437870371738E-2</v>
      </c>
      <c r="Q85" s="45">
        <f t="shared" si="20"/>
        <v>2.9999999999999895E-2</v>
      </c>
      <c r="R85" s="45">
        <f t="shared" si="21"/>
        <v>0.10199999999999965</v>
      </c>
      <c r="S85" s="46">
        <f t="shared" si="22"/>
        <v>0.10133437870371728</v>
      </c>
    </row>
    <row r="86" spans="1:19" x14ac:dyDescent="0.25">
      <c r="D86" s="71">
        <v>1.4E-2</v>
      </c>
      <c r="F86" s="67">
        <v>0.62777777777777777</v>
      </c>
      <c r="H86" s="67">
        <v>0.65902777777777777</v>
      </c>
      <c r="I86" s="44" t="str">
        <f t="shared" si="12"/>
        <v/>
      </c>
      <c r="J86" s="45">
        <f t="shared" si="13"/>
        <v>5.9999999999999787</v>
      </c>
      <c r="K86" s="45">
        <f t="shared" si="14"/>
        <v>45</v>
      </c>
      <c r="L86" s="45">
        <f t="shared" si="15"/>
        <v>2</v>
      </c>
      <c r="M86" s="54">
        <f t="shared" ca="1" si="16"/>
        <v>1449</v>
      </c>
      <c r="N86" s="45" t="str">
        <f t="shared" si="17"/>
        <v/>
      </c>
      <c r="O86" s="45">
        <f t="shared" si="18"/>
        <v>6.5999999999999767E-2</v>
      </c>
      <c r="P86" s="46">
        <f t="shared" si="19"/>
        <v>6.4336008757465077E-2</v>
      </c>
      <c r="Q86" s="45">
        <f t="shared" si="20"/>
        <v>0.63</v>
      </c>
      <c r="R86" s="45">
        <f t="shared" si="21"/>
        <v>0.69599999999999973</v>
      </c>
      <c r="S86" s="46">
        <f t="shared" si="22"/>
        <v>0.69433600875746504</v>
      </c>
    </row>
    <row r="87" spans="1:19" x14ac:dyDescent="0.25">
      <c r="D87" s="71">
        <v>8.0000000000000002E-3</v>
      </c>
      <c r="F87" s="67">
        <v>0.66180555555555554</v>
      </c>
      <c r="H87" s="67">
        <v>0.66319444444444442</v>
      </c>
      <c r="I87" s="44" t="str">
        <f t="shared" si="12"/>
        <v/>
      </c>
      <c r="J87" s="45">
        <f t="shared" si="13"/>
        <v>13.99999999999995</v>
      </c>
      <c r="K87" s="45">
        <f t="shared" si="14"/>
        <v>1.9999999999999929</v>
      </c>
      <c r="L87" s="45">
        <f t="shared" si="15"/>
        <v>3</v>
      </c>
      <c r="M87" s="54">
        <f t="shared" ca="1" si="16"/>
        <v>1449</v>
      </c>
      <c r="N87" s="45" t="str">
        <f t="shared" si="17"/>
        <v/>
      </c>
      <c r="O87" s="45">
        <f t="shared" si="18"/>
        <v>0.12599999999999956</v>
      </c>
      <c r="P87" s="46">
        <f t="shared" si="19"/>
        <v>0.12549382147814778</v>
      </c>
      <c r="Q87" s="45">
        <f t="shared" si="20"/>
        <v>1.5999999999999945E-2</v>
      </c>
      <c r="R87" s="45">
        <f t="shared" si="21"/>
        <v>0.14199999999999952</v>
      </c>
      <c r="S87" s="46">
        <f t="shared" si="22"/>
        <v>0.14149382147814771</v>
      </c>
    </row>
    <row r="88" spans="1:19" x14ac:dyDescent="0.25">
      <c r="D88" s="71">
        <v>0.01</v>
      </c>
      <c r="F88" s="67">
        <v>0.67152777777777783</v>
      </c>
      <c r="H88" s="67">
        <v>0.67291666666666661</v>
      </c>
      <c r="I88" s="44" t="str">
        <f t="shared" si="12"/>
        <v/>
      </c>
      <c r="J88" s="45">
        <f t="shared" si="13"/>
        <v>5.0000000000001421</v>
      </c>
      <c r="K88" s="45">
        <f t="shared" si="14"/>
        <v>1.999999999999833</v>
      </c>
      <c r="L88" s="45">
        <f t="shared" si="15"/>
        <v>4</v>
      </c>
      <c r="M88" s="54">
        <f t="shared" ca="1" si="16"/>
        <v>1449</v>
      </c>
      <c r="N88" s="45" t="str">
        <f t="shared" si="17"/>
        <v/>
      </c>
      <c r="O88" s="45">
        <f t="shared" si="18"/>
        <v>6.5000000000001848E-2</v>
      </c>
      <c r="P88" s="46">
        <f t="shared" si="19"/>
        <v>6.383438707310575E-2</v>
      </c>
      <c r="Q88" s="45">
        <f t="shared" si="20"/>
        <v>1.9999999999998332E-2</v>
      </c>
      <c r="R88" s="45">
        <f t="shared" si="21"/>
        <v>8.5000000000000187E-2</v>
      </c>
      <c r="S88" s="46">
        <f t="shared" si="22"/>
        <v>8.3834387073104089E-2</v>
      </c>
    </row>
    <row r="89" spans="1:19" x14ac:dyDescent="0.25">
      <c r="D89" s="71">
        <v>1.6E-2</v>
      </c>
      <c r="F89" s="67">
        <v>0.67499999999999993</v>
      </c>
      <c r="H89" s="67">
        <v>0.67638888888888893</v>
      </c>
      <c r="I89" s="44" t="str">
        <f t="shared" si="12"/>
        <v/>
      </c>
      <c r="J89" s="45">
        <f t="shared" si="13"/>
        <v>6.9999999999999751</v>
      </c>
      <c r="K89" s="45">
        <f t="shared" si="14"/>
        <v>2.0000000000001528</v>
      </c>
      <c r="L89" s="45">
        <f t="shared" si="15"/>
        <v>5</v>
      </c>
      <c r="M89" s="54">
        <f t="shared" ca="1" si="16"/>
        <v>1449</v>
      </c>
      <c r="N89" s="45" t="str">
        <f t="shared" si="17"/>
        <v/>
      </c>
      <c r="O89" s="45">
        <f t="shared" si="18"/>
        <v>9.7999999999999657E-2</v>
      </c>
      <c r="P89" s="46">
        <f t="shared" si="19"/>
        <v>9.7336714317000861E-2</v>
      </c>
      <c r="Q89" s="45">
        <f t="shared" si="20"/>
        <v>3.2000000000002443E-2</v>
      </c>
      <c r="R89" s="45">
        <f t="shared" si="21"/>
        <v>0.13000000000000211</v>
      </c>
      <c r="S89" s="46">
        <f t="shared" si="22"/>
        <v>0.1293367143170033</v>
      </c>
    </row>
    <row r="90" spans="1:19" x14ac:dyDescent="0.25">
      <c r="D90" s="71">
        <v>1.2E-2</v>
      </c>
      <c r="F90" s="67">
        <v>0.6791666666666667</v>
      </c>
      <c r="H90" s="67">
        <v>0.68125000000000002</v>
      </c>
      <c r="I90" s="44">
        <f t="shared" si="12"/>
        <v>0.68472222222222223</v>
      </c>
      <c r="J90" s="45" t="str">
        <f t="shared" si="13"/>
        <v/>
      </c>
      <c r="K90" s="45">
        <f t="shared" si="14"/>
        <v>2.9999999999999893</v>
      </c>
      <c r="L90" s="45">
        <f t="shared" si="15"/>
        <v>6</v>
      </c>
      <c r="M90" s="54">
        <f t="shared" ca="1" si="16"/>
        <v>1449</v>
      </c>
      <c r="N90" s="45">
        <f t="shared" ca="1" si="17"/>
        <v>96.999999999999972</v>
      </c>
      <c r="O90" s="45">
        <f t="shared" si="18"/>
        <v>0.03</v>
      </c>
      <c r="P90" s="46">
        <f t="shared" si="19"/>
        <v>6.3874403117394323E-3</v>
      </c>
      <c r="Q90" s="45">
        <f t="shared" si="20"/>
        <v>3.5999999999999872E-2</v>
      </c>
      <c r="R90" s="45">
        <f t="shared" si="21"/>
        <v>6.5999999999999864E-2</v>
      </c>
      <c r="S90" s="46">
        <f t="shared" si="22"/>
        <v>4.2387440311739306E-2</v>
      </c>
    </row>
    <row r="91" spans="1:19" x14ac:dyDescent="0.25">
      <c r="A91" s="77">
        <v>34459</v>
      </c>
      <c r="B91" s="71">
        <v>833</v>
      </c>
      <c r="D91" s="71">
        <v>0.01</v>
      </c>
      <c r="F91" s="67">
        <v>0.38680555555555557</v>
      </c>
      <c r="H91" s="67">
        <v>0.38958333333333334</v>
      </c>
      <c r="I91" s="44" t="str">
        <f t="shared" si="12"/>
        <v/>
      </c>
      <c r="J91" s="45">
        <f t="shared" si="13"/>
        <v>12.999999999999954</v>
      </c>
      <c r="K91" s="45">
        <f t="shared" si="14"/>
        <v>3.9999999999999858</v>
      </c>
      <c r="L91" s="45">
        <f t="shared" si="15"/>
        <v>1</v>
      </c>
      <c r="M91" s="54">
        <f t="shared" ca="1" si="16"/>
        <v>833</v>
      </c>
      <c r="N91" s="45" t="str">
        <f t="shared" si="17"/>
        <v/>
      </c>
      <c r="O91" s="45">
        <f t="shared" si="18"/>
        <v>0.71499999999999742</v>
      </c>
      <c r="P91" s="46">
        <f t="shared" si="19"/>
        <v>0.50814440432246166</v>
      </c>
      <c r="Q91" s="45">
        <f t="shared" si="20"/>
        <v>3.9999999999999862E-2</v>
      </c>
      <c r="R91" s="45">
        <f t="shared" si="21"/>
        <v>0.75499999999999723</v>
      </c>
      <c r="S91" s="46">
        <f t="shared" si="22"/>
        <v>0.54814440432246148</v>
      </c>
    </row>
    <row r="92" spans="1:19" x14ac:dyDescent="0.25">
      <c r="D92" s="71">
        <v>0.1</v>
      </c>
      <c r="F92" s="67">
        <v>0.39513888888888887</v>
      </c>
      <c r="H92" s="67">
        <v>0.39861111111111108</v>
      </c>
      <c r="I92" s="44" t="str">
        <f t="shared" si="12"/>
        <v/>
      </c>
      <c r="J92" s="45">
        <f t="shared" si="13"/>
        <v>5.0000000000000622</v>
      </c>
      <c r="K92" s="45">
        <f t="shared" si="14"/>
        <v>4.9999999999999822</v>
      </c>
      <c r="L92" s="45">
        <f t="shared" si="15"/>
        <v>2</v>
      </c>
      <c r="M92" s="54">
        <f t="shared" ca="1" si="16"/>
        <v>833</v>
      </c>
      <c r="N92" s="45" t="str">
        <f t="shared" si="17"/>
        <v/>
      </c>
      <c r="O92" s="45">
        <f t="shared" si="18"/>
        <v>0.43750000000000544</v>
      </c>
      <c r="P92" s="46">
        <f t="shared" si="19"/>
        <v>0.43451247167639012</v>
      </c>
      <c r="Q92" s="45">
        <f t="shared" si="20"/>
        <v>0.49999999999999822</v>
      </c>
      <c r="R92" s="45">
        <f t="shared" si="21"/>
        <v>0.93750000000000366</v>
      </c>
      <c r="S92" s="46">
        <f t="shared" si="22"/>
        <v>0.9345124716763884</v>
      </c>
    </row>
    <row r="93" spans="1:19" x14ac:dyDescent="0.25">
      <c r="D93" s="71">
        <v>7.4999999999999997E-2</v>
      </c>
      <c r="F93" s="67">
        <v>0.39930555555555558</v>
      </c>
      <c r="H93" s="67">
        <v>0.40208333333333335</v>
      </c>
      <c r="I93" s="44" t="str">
        <f t="shared" si="12"/>
        <v/>
      </c>
      <c r="J93" s="45">
        <f t="shared" si="13"/>
        <v>11.000000000000041</v>
      </c>
      <c r="K93" s="45">
        <f t="shared" si="14"/>
        <v>3.9999999999999858</v>
      </c>
      <c r="L93" s="45">
        <f t="shared" si="15"/>
        <v>3</v>
      </c>
      <c r="M93" s="54">
        <f t="shared" ca="1" si="16"/>
        <v>833</v>
      </c>
      <c r="N93" s="45" t="str">
        <f t="shared" si="17"/>
        <v/>
      </c>
      <c r="O93" s="45">
        <f t="shared" si="18"/>
        <v>55.4125000000002</v>
      </c>
      <c r="P93" s="46">
        <f t="shared" si="19"/>
        <v>22.31322130930721</v>
      </c>
      <c r="Q93" s="45">
        <f t="shared" si="20"/>
        <v>0.29999999999999893</v>
      </c>
      <c r="R93" s="45">
        <f t="shared" si="21"/>
        <v>55.712500000000198</v>
      </c>
      <c r="S93" s="46">
        <f t="shared" si="22"/>
        <v>22.613221309307207</v>
      </c>
    </row>
    <row r="94" spans="1:19" x14ac:dyDescent="0.25">
      <c r="D94" s="71">
        <v>10</v>
      </c>
      <c r="F94" s="67">
        <v>0.4069444444444445</v>
      </c>
      <c r="H94" s="67">
        <v>0.40972222222222227</v>
      </c>
      <c r="I94" s="44" t="str">
        <f t="shared" si="12"/>
        <v/>
      </c>
      <c r="J94" s="45">
        <f t="shared" si="13"/>
        <v>7.9999999999999716</v>
      </c>
      <c r="K94" s="45">
        <f t="shared" si="14"/>
        <v>3.9999999999999858</v>
      </c>
      <c r="L94" s="45">
        <f t="shared" si="15"/>
        <v>4</v>
      </c>
      <c r="M94" s="54">
        <f t="shared" ca="1" si="16"/>
        <v>833</v>
      </c>
      <c r="N94" s="45" t="str">
        <f t="shared" si="17"/>
        <v/>
      </c>
      <c r="O94" s="45">
        <f t="shared" si="18"/>
        <v>119.99999999999957</v>
      </c>
      <c r="P94" s="46">
        <f t="shared" si="19"/>
        <v>115.41561159659256</v>
      </c>
      <c r="Q94" s="45">
        <f t="shared" si="20"/>
        <v>39.999999999999858</v>
      </c>
      <c r="R94" s="45">
        <f t="shared" si="21"/>
        <v>159.99999999999943</v>
      </c>
      <c r="S94" s="46">
        <f t="shared" si="22"/>
        <v>155.41561159659241</v>
      </c>
    </row>
    <row r="95" spans="1:19" x14ac:dyDescent="0.25">
      <c r="D95" s="71">
        <v>20</v>
      </c>
      <c r="F95" s="67">
        <v>0.41250000000000003</v>
      </c>
      <c r="H95" s="67">
        <v>0.4152777777777778</v>
      </c>
      <c r="I95" s="44" t="str">
        <f t="shared" si="12"/>
        <v/>
      </c>
      <c r="J95" s="45">
        <f t="shared" si="13"/>
        <v>6.9999999999999751</v>
      </c>
      <c r="K95" s="45">
        <f t="shared" si="14"/>
        <v>3.9999999999999858</v>
      </c>
      <c r="L95" s="45">
        <f t="shared" si="15"/>
        <v>5</v>
      </c>
      <c r="M95" s="54">
        <f t="shared" ca="1" si="16"/>
        <v>833</v>
      </c>
      <c r="N95" s="45" t="str">
        <f t="shared" si="17"/>
        <v/>
      </c>
      <c r="O95" s="45">
        <f t="shared" si="18"/>
        <v>97.999999999999659</v>
      </c>
      <c r="P95" s="46">
        <f t="shared" si="19"/>
        <v>91.673967610406166</v>
      </c>
      <c r="Q95" s="45">
        <f t="shared" si="20"/>
        <v>79.999999999999716</v>
      </c>
      <c r="R95" s="45">
        <f t="shared" si="21"/>
        <v>177.99999999999937</v>
      </c>
      <c r="S95" s="46">
        <f t="shared" si="22"/>
        <v>171.6739676104059</v>
      </c>
    </row>
    <row r="96" spans="1:19" x14ac:dyDescent="0.25">
      <c r="D96" s="71">
        <v>8</v>
      </c>
      <c r="F96" s="67">
        <v>0.41805555555555557</v>
      </c>
      <c r="H96" s="67">
        <v>0.4201388888888889</v>
      </c>
      <c r="I96" s="44">
        <f t="shared" si="12"/>
        <v>0.4236111111111111</v>
      </c>
      <c r="J96" s="45" t="str">
        <f t="shared" si="13"/>
        <v/>
      </c>
      <c r="K96" s="45">
        <f t="shared" si="14"/>
        <v>2.9999999999999893</v>
      </c>
      <c r="L96" s="45">
        <f t="shared" si="15"/>
        <v>6</v>
      </c>
      <c r="M96" s="54">
        <f t="shared" ca="1" si="16"/>
        <v>833</v>
      </c>
      <c r="N96" s="45">
        <f t="shared" ca="1" si="17"/>
        <v>96.999999999999972</v>
      </c>
      <c r="O96" s="45">
        <f t="shared" si="18"/>
        <v>20</v>
      </c>
      <c r="P96" s="46">
        <f t="shared" si="19"/>
        <v>2.5165235678981084</v>
      </c>
      <c r="Q96" s="45">
        <f t="shared" si="20"/>
        <v>23.999999999999915</v>
      </c>
      <c r="R96" s="45">
        <f t="shared" si="21"/>
        <v>43.999999999999915</v>
      </c>
      <c r="S96" s="46">
        <f t="shared" si="22"/>
        <v>26.516523567898023</v>
      </c>
    </row>
    <row r="97" spans="1:19" x14ac:dyDescent="0.25">
      <c r="A97" s="77">
        <v>34459</v>
      </c>
      <c r="B97" s="71">
        <v>1400</v>
      </c>
      <c r="D97" s="71">
        <v>8.0000000000000002E-3</v>
      </c>
      <c r="F97" s="67">
        <v>0.62222222222222223</v>
      </c>
      <c r="H97" s="67">
        <v>0.625</v>
      </c>
      <c r="I97" s="44" t="str">
        <f t="shared" si="12"/>
        <v/>
      </c>
      <c r="J97" s="45">
        <f t="shared" si="13"/>
        <v>12.999999999999954</v>
      </c>
      <c r="K97" s="45">
        <f t="shared" si="14"/>
        <v>3.9999999999999858</v>
      </c>
      <c r="L97" s="45">
        <f t="shared" si="15"/>
        <v>1</v>
      </c>
      <c r="M97" s="54">
        <f t="shared" ca="1" si="16"/>
        <v>1400</v>
      </c>
      <c r="N97" s="45" t="str">
        <f t="shared" si="17"/>
        <v/>
      </c>
      <c r="O97" s="45">
        <f t="shared" si="18"/>
        <v>52.051999999999808</v>
      </c>
      <c r="P97" s="46">
        <f t="shared" si="19"/>
        <v>15.040758379691137</v>
      </c>
      <c r="Q97" s="45">
        <f t="shared" si="20"/>
        <v>3.199999999999989E-2</v>
      </c>
      <c r="R97" s="45">
        <f t="shared" si="21"/>
        <v>52.083999999999804</v>
      </c>
      <c r="S97" s="46">
        <f t="shared" si="22"/>
        <v>15.072758379691138</v>
      </c>
    </row>
    <row r="98" spans="1:19" x14ac:dyDescent="0.25">
      <c r="D98" s="71">
        <v>8</v>
      </c>
      <c r="F98" s="67">
        <v>0.63263888888888886</v>
      </c>
      <c r="H98" s="67">
        <v>0.63402777777777775</v>
      </c>
      <c r="I98" s="44" t="str">
        <f t="shared" si="12"/>
        <v/>
      </c>
      <c r="J98" s="45">
        <f t="shared" si="13"/>
        <v>15.000000000000107</v>
      </c>
      <c r="K98" s="45">
        <f t="shared" si="14"/>
        <v>1.9999999999999929</v>
      </c>
      <c r="L98" s="45">
        <f t="shared" si="15"/>
        <v>2</v>
      </c>
      <c r="M98" s="54">
        <f t="shared" ca="1" si="16"/>
        <v>1400</v>
      </c>
      <c r="N98" s="45" t="str">
        <f t="shared" si="17"/>
        <v/>
      </c>
      <c r="O98" s="45">
        <f t="shared" si="18"/>
        <v>60.750000000000426</v>
      </c>
      <c r="P98" s="46">
        <f t="shared" si="19"/>
        <v>27.042342943359252</v>
      </c>
      <c r="Q98" s="45">
        <f t="shared" si="20"/>
        <v>15.999999999999943</v>
      </c>
      <c r="R98" s="45">
        <f t="shared" si="21"/>
        <v>76.750000000000369</v>
      </c>
      <c r="S98" s="46">
        <f t="shared" si="22"/>
        <v>43.042342943359195</v>
      </c>
    </row>
    <row r="99" spans="1:19" x14ac:dyDescent="0.25">
      <c r="D99" s="71">
        <v>0.1</v>
      </c>
      <c r="F99" s="67">
        <v>0.64097222222222217</v>
      </c>
      <c r="H99" s="67">
        <v>0.64444444444444449</v>
      </c>
      <c r="I99" s="44">
        <f t="shared" si="12"/>
        <v>0.6479166666666667</v>
      </c>
      <c r="J99" s="45" t="str">
        <f t="shared" si="13"/>
        <v/>
      </c>
      <c r="K99" s="45">
        <f t="shared" si="14"/>
        <v>5.0000000000001421</v>
      </c>
      <c r="L99" s="45">
        <f t="shared" si="15"/>
        <v>3</v>
      </c>
      <c r="M99" s="54">
        <f t="shared" ca="1" si="16"/>
        <v>1400</v>
      </c>
      <c r="N99" s="45">
        <f t="shared" ca="1" si="17"/>
        <v>92.999999999999986</v>
      </c>
      <c r="O99" s="45">
        <f t="shared" si="18"/>
        <v>0.25</v>
      </c>
      <c r="P99" s="46">
        <f t="shared" si="19"/>
        <v>4.342905372259271E-2</v>
      </c>
      <c r="Q99" s="45">
        <f t="shared" si="20"/>
        <v>0.50000000000001421</v>
      </c>
      <c r="R99" s="45">
        <f t="shared" si="21"/>
        <v>0.75000000000001421</v>
      </c>
      <c r="S99" s="46">
        <f t="shared" si="22"/>
        <v>0.54342905372260697</v>
      </c>
    </row>
    <row r="100" spans="1:19" x14ac:dyDescent="0.25">
      <c r="A100" s="77">
        <v>34460</v>
      </c>
      <c r="B100" s="71">
        <v>1028</v>
      </c>
      <c r="D100" s="71">
        <v>0.01</v>
      </c>
      <c r="F100" s="67">
        <v>0.47291666666666665</v>
      </c>
      <c r="H100" s="67">
        <v>0.47500000000000003</v>
      </c>
      <c r="I100" s="44" t="str">
        <f t="shared" si="12"/>
        <v/>
      </c>
      <c r="J100" s="45">
        <f t="shared" si="13"/>
        <v>56.000000000000043</v>
      </c>
      <c r="K100" s="45">
        <f t="shared" si="14"/>
        <v>3.0000000000000693</v>
      </c>
      <c r="L100" s="45">
        <f t="shared" si="15"/>
        <v>1</v>
      </c>
      <c r="M100" s="54">
        <f t="shared" ca="1" si="16"/>
        <v>1028</v>
      </c>
      <c r="N100" s="45" t="str">
        <f t="shared" si="17"/>
        <v/>
      </c>
      <c r="O100" s="45">
        <f t="shared" si="18"/>
        <v>2800.2800000000025</v>
      </c>
      <c r="P100" s="46">
        <f t="shared" si="19"/>
        <v>607.95807326789668</v>
      </c>
      <c r="Q100" s="45">
        <f t="shared" si="20"/>
        <v>3.0000000000000693E-2</v>
      </c>
      <c r="R100" s="45">
        <f t="shared" si="21"/>
        <v>2800.3100000000027</v>
      </c>
      <c r="S100" s="46">
        <f t="shared" si="22"/>
        <v>607.98807326789665</v>
      </c>
    </row>
    <row r="101" spans="1:19" x14ac:dyDescent="0.25">
      <c r="D101" s="71">
        <v>100</v>
      </c>
      <c r="F101" s="67">
        <v>0.48402777777777778</v>
      </c>
      <c r="H101" s="67">
        <v>0.51388888888888895</v>
      </c>
      <c r="I101" s="44">
        <f t="shared" si="12"/>
        <v>0.51736111111111116</v>
      </c>
      <c r="J101" s="45" t="str">
        <f t="shared" si="13"/>
        <v/>
      </c>
      <c r="K101" s="45">
        <f t="shared" si="14"/>
        <v>43.000000000000085</v>
      </c>
      <c r="L101" s="45">
        <f t="shared" si="15"/>
        <v>2</v>
      </c>
      <c r="M101" s="54">
        <f t="shared" ca="1" si="16"/>
        <v>1028</v>
      </c>
      <c r="N101" s="45">
        <f t="shared" ca="1" si="17"/>
        <v>117.00000000000006</v>
      </c>
      <c r="O101" s="45">
        <f t="shared" si="18"/>
        <v>250</v>
      </c>
      <c r="P101" s="46">
        <f t="shared" si="19"/>
        <v>27.143420404993254</v>
      </c>
      <c r="Q101" s="45">
        <f t="shared" si="20"/>
        <v>4300.0000000000082</v>
      </c>
      <c r="R101" s="45">
        <f t="shared" si="21"/>
        <v>4550.0000000000082</v>
      </c>
      <c r="S101" s="46">
        <f t="shared" si="22"/>
        <v>4327.1434204050011</v>
      </c>
    </row>
    <row r="102" spans="1:19" x14ac:dyDescent="0.25">
      <c r="A102" s="77">
        <v>34463</v>
      </c>
      <c r="B102" s="71">
        <v>909</v>
      </c>
      <c r="D102" s="71">
        <v>0.01</v>
      </c>
      <c r="F102" s="67">
        <v>0.43541666666666662</v>
      </c>
      <c r="H102" s="67">
        <v>0.43888888888888888</v>
      </c>
      <c r="I102" s="44" t="str">
        <f t="shared" si="12"/>
        <v/>
      </c>
      <c r="J102" s="45">
        <f t="shared" si="13"/>
        <v>7.9999999999999716</v>
      </c>
      <c r="K102" s="45">
        <f t="shared" si="14"/>
        <v>5.0000000000000622</v>
      </c>
      <c r="L102" s="45">
        <f t="shared" si="15"/>
        <v>1</v>
      </c>
      <c r="M102" s="54">
        <f t="shared" ca="1" si="16"/>
        <v>909</v>
      </c>
      <c r="N102" s="45" t="str">
        <f t="shared" si="17"/>
        <v/>
      </c>
      <c r="O102" s="45">
        <f t="shared" si="18"/>
        <v>0.10399999999999963</v>
      </c>
      <c r="P102" s="46">
        <f t="shared" si="19"/>
        <v>0.10213501931696593</v>
      </c>
      <c r="Q102" s="45">
        <f t="shared" si="20"/>
        <v>5.000000000000062E-2</v>
      </c>
      <c r="R102" s="45">
        <f t="shared" si="21"/>
        <v>0.15400000000000025</v>
      </c>
      <c r="S102" s="46">
        <f t="shared" si="22"/>
        <v>0.15213501931696655</v>
      </c>
    </row>
    <row r="103" spans="1:19" x14ac:dyDescent="0.25">
      <c r="D103" s="71">
        <v>1.6E-2</v>
      </c>
      <c r="F103" s="67">
        <v>0.44166666666666665</v>
      </c>
      <c r="H103" s="67">
        <v>0.44444444444444442</v>
      </c>
      <c r="I103" s="44" t="str">
        <f t="shared" si="12"/>
        <v/>
      </c>
      <c r="J103" s="45">
        <f t="shared" si="13"/>
        <v>14.00000000000003</v>
      </c>
      <c r="K103" s="45">
        <f t="shared" si="14"/>
        <v>3.9999999999999858</v>
      </c>
      <c r="L103" s="45">
        <f t="shared" si="15"/>
        <v>2</v>
      </c>
      <c r="M103" s="54">
        <f t="shared" ca="1" si="16"/>
        <v>909</v>
      </c>
      <c r="N103" s="45" t="str">
        <f t="shared" si="17"/>
        <v/>
      </c>
      <c r="O103" s="45">
        <f t="shared" si="18"/>
        <v>0.15400000000000033</v>
      </c>
      <c r="P103" s="46">
        <f t="shared" si="19"/>
        <v>0.14275152154831566</v>
      </c>
      <c r="Q103" s="45">
        <f t="shared" si="20"/>
        <v>6.3999999999999779E-2</v>
      </c>
      <c r="R103" s="45">
        <f t="shared" si="21"/>
        <v>0.21800000000000011</v>
      </c>
      <c r="S103" s="46">
        <f t="shared" si="22"/>
        <v>0.20675152154831544</v>
      </c>
    </row>
    <row r="104" spans="1:19" x14ac:dyDescent="0.25">
      <c r="D104" s="71">
        <v>6.0000000000000001E-3</v>
      </c>
      <c r="F104" s="67">
        <v>0.44722222222222219</v>
      </c>
      <c r="H104" s="67">
        <v>0.45416666666666666</v>
      </c>
      <c r="I104" s="44">
        <f t="shared" si="12"/>
        <v>0.45763888888888887</v>
      </c>
      <c r="J104" s="45" t="str">
        <f t="shared" si="13"/>
        <v/>
      </c>
      <c r="K104" s="45">
        <f t="shared" si="14"/>
        <v>10.000000000000044</v>
      </c>
      <c r="L104" s="45">
        <f t="shared" si="15"/>
        <v>3</v>
      </c>
      <c r="M104" s="54">
        <f t="shared" ca="1" si="16"/>
        <v>909</v>
      </c>
      <c r="N104" s="45">
        <f t="shared" ca="1" si="17"/>
        <v>109.99999999999993</v>
      </c>
      <c r="O104" s="45">
        <f t="shared" si="18"/>
        <v>1.4999999999999999E-2</v>
      </c>
      <c r="P104" s="46">
        <f t="shared" si="19"/>
        <v>3.4478976438256192E-3</v>
      </c>
      <c r="Q104" s="45">
        <f t="shared" si="20"/>
        <v>6.0000000000000268E-2</v>
      </c>
      <c r="R104" s="45">
        <f t="shared" si="21"/>
        <v>7.5000000000000261E-2</v>
      </c>
      <c r="S104" s="46">
        <f t="shared" si="22"/>
        <v>6.3447897643825885E-2</v>
      </c>
    </row>
    <row r="105" spans="1:19" x14ac:dyDescent="0.25">
      <c r="A105" s="77">
        <v>34464</v>
      </c>
      <c r="B105" s="71">
        <v>910</v>
      </c>
      <c r="D105" s="71">
        <v>0.02</v>
      </c>
      <c r="F105" s="67">
        <v>0.42708333333333331</v>
      </c>
      <c r="H105" s="67">
        <v>0.43055555555555558</v>
      </c>
      <c r="I105" s="44" t="str">
        <f t="shared" si="12"/>
        <v/>
      </c>
      <c r="J105" s="45">
        <f t="shared" si="13"/>
        <v>19.000000000000014</v>
      </c>
      <c r="K105" s="45">
        <f t="shared" si="14"/>
        <v>5.0000000000000622</v>
      </c>
      <c r="L105" s="45">
        <f t="shared" si="15"/>
        <v>1</v>
      </c>
      <c r="M105" s="54">
        <f t="shared" ca="1" si="16"/>
        <v>910</v>
      </c>
      <c r="N105" s="45" t="str">
        <f t="shared" si="17"/>
        <v/>
      </c>
      <c r="O105" s="45">
        <f t="shared" si="18"/>
        <v>475.1900000000004</v>
      </c>
      <c r="P105" s="46">
        <f t="shared" si="19"/>
        <v>121.37276093995656</v>
      </c>
      <c r="Q105" s="45">
        <f t="shared" si="20"/>
        <v>0.10000000000000124</v>
      </c>
      <c r="R105" s="45">
        <f t="shared" si="21"/>
        <v>475.29000000000042</v>
      </c>
      <c r="S105" s="46">
        <f t="shared" si="22"/>
        <v>121.47276093995656</v>
      </c>
    </row>
    <row r="106" spans="1:19" x14ac:dyDescent="0.25">
      <c r="D106" s="71">
        <v>50</v>
      </c>
      <c r="F106" s="67">
        <v>0.44097222222222227</v>
      </c>
      <c r="H106" s="67">
        <v>0.44375000000000003</v>
      </c>
      <c r="I106" s="44" t="str">
        <f t="shared" si="12"/>
        <v/>
      </c>
      <c r="J106" s="45">
        <f t="shared" si="13"/>
        <v>17.999999999999936</v>
      </c>
      <c r="K106" s="45">
        <f t="shared" si="14"/>
        <v>3.9999999999999858</v>
      </c>
      <c r="L106" s="45">
        <f t="shared" si="15"/>
        <v>2</v>
      </c>
      <c r="M106" s="54">
        <f t="shared" ca="1" si="16"/>
        <v>910</v>
      </c>
      <c r="N106" s="45" t="str">
        <f t="shared" si="17"/>
        <v/>
      </c>
      <c r="O106" s="45">
        <f t="shared" si="18"/>
        <v>539.99999999999807</v>
      </c>
      <c r="P106" s="46">
        <f t="shared" si="19"/>
        <v>447.36117511980774</v>
      </c>
      <c r="Q106" s="45">
        <f t="shared" si="20"/>
        <v>199.99999999999929</v>
      </c>
      <c r="R106" s="45">
        <f t="shared" si="21"/>
        <v>739.99999999999739</v>
      </c>
      <c r="S106" s="46">
        <f t="shared" si="22"/>
        <v>647.36117511980706</v>
      </c>
    </row>
    <row r="107" spans="1:19" x14ac:dyDescent="0.25">
      <c r="D107" s="71">
        <v>10</v>
      </c>
      <c r="F107" s="67">
        <v>0.44791666666666669</v>
      </c>
      <c r="H107" s="67">
        <v>0.45624999999999999</v>
      </c>
      <c r="I107" s="44">
        <f t="shared" si="12"/>
        <v>0.4597222222222222</v>
      </c>
      <c r="J107" s="45" t="str">
        <f t="shared" si="13"/>
        <v/>
      </c>
      <c r="K107" s="45">
        <f t="shared" si="14"/>
        <v>11.999999999999957</v>
      </c>
      <c r="L107" s="45">
        <f t="shared" si="15"/>
        <v>3</v>
      </c>
      <c r="M107" s="54">
        <f t="shared" ca="1" si="16"/>
        <v>910</v>
      </c>
      <c r="N107" s="45">
        <f t="shared" ca="1" si="17"/>
        <v>112</v>
      </c>
      <c r="O107" s="45">
        <f t="shared" si="18"/>
        <v>25</v>
      </c>
      <c r="P107" s="46">
        <f t="shared" si="19"/>
        <v>3.1021051639523365</v>
      </c>
      <c r="Q107" s="45">
        <f t="shared" si="20"/>
        <v>119.99999999999957</v>
      </c>
      <c r="R107" s="45">
        <f t="shared" si="21"/>
        <v>144.99999999999957</v>
      </c>
      <c r="S107" s="46">
        <f t="shared" si="22"/>
        <v>123.1021051639519</v>
      </c>
    </row>
    <row r="108" spans="1:19" x14ac:dyDescent="0.25">
      <c r="A108" s="77">
        <v>34465</v>
      </c>
      <c r="B108" s="71">
        <v>1005</v>
      </c>
      <c r="D108" s="71">
        <v>1.4999999999999999E-2</v>
      </c>
      <c r="F108" s="67">
        <v>0.47083333333333338</v>
      </c>
      <c r="H108" s="67">
        <v>0.47430555555555554</v>
      </c>
      <c r="I108" s="44" t="str">
        <f t="shared" si="12"/>
        <v/>
      </c>
      <c r="J108" s="45">
        <f t="shared" si="13"/>
        <v>14.00000000000003</v>
      </c>
      <c r="K108" s="45">
        <f t="shared" si="14"/>
        <v>4.9999999999999023</v>
      </c>
      <c r="L108" s="45">
        <f t="shared" si="15"/>
        <v>1</v>
      </c>
      <c r="M108" s="54">
        <f t="shared" ca="1" si="16"/>
        <v>1005</v>
      </c>
      <c r="N108" s="45" t="str">
        <f t="shared" si="17"/>
        <v/>
      </c>
      <c r="O108" s="45">
        <f t="shared" si="18"/>
        <v>4.3050000000000095</v>
      </c>
      <c r="P108" s="46">
        <f t="shared" si="19"/>
        <v>2.2202255214912259</v>
      </c>
      <c r="Q108" s="45">
        <f t="shared" si="20"/>
        <v>7.4999999999998526E-2</v>
      </c>
      <c r="R108" s="45">
        <f t="shared" si="21"/>
        <v>4.3800000000000079</v>
      </c>
      <c r="S108" s="46">
        <f t="shared" si="22"/>
        <v>2.2952255214912243</v>
      </c>
    </row>
    <row r="109" spans="1:19" x14ac:dyDescent="0.25">
      <c r="D109" s="71">
        <v>0.6</v>
      </c>
      <c r="F109" s="67">
        <v>0.48055555555555557</v>
      </c>
      <c r="H109" s="67">
        <v>0.48402777777777778</v>
      </c>
      <c r="I109" s="44" t="str">
        <f t="shared" si="12"/>
        <v/>
      </c>
      <c r="J109" s="45">
        <f t="shared" si="13"/>
        <v>13.99999999999995</v>
      </c>
      <c r="K109" s="45">
        <f t="shared" si="14"/>
        <v>4.9999999999999822</v>
      </c>
      <c r="L109" s="45">
        <f t="shared" si="15"/>
        <v>2</v>
      </c>
      <c r="M109" s="54">
        <f t="shared" ca="1" si="16"/>
        <v>1005</v>
      </c>
      <c r="N109" s="45" t="str">
        <f t="shared" si="17"/>
        <v/>
      </c>
      <c r="O109" s="45">
        <f t="shared" si="18"/>
        <v>4.8999999999999826</v>
      </c>
      <c r="P109" s="46">
        <f t="shared" si="19"/>
        <v>3.906792555939735</v>
      </c>
      <c r="Q109" s="45">
        <f t="shared" si="20"/>
        <v>2.9999999999999893</v>
      </c>
      <c r="R109" s="45">
        <f t="shared" si="21"/>
        <v>7.8999999999999719</v>
      </c>
      <c r="S109" s="46">
        <f t="shared" si="22"/>
        <v>6.9067925559397239</v>
      </c>
    </row>
    <row r="110" spans="1:19" x14ac:dyDescent="0.25">
      <c r="D110" s="71">
        <v>0.1</v>
      </c>
      <c r="F110" s="67">
        <v>0.48888888888888887</v>
      </c>
      <c r="H110" s="67">
        <v>0.49374999999999997</v>
      </c>
      <c r="I110" s="44">
        <f t="shared" si="12"/>
        <v>0.49722222222222218</v>
      </c>
      <c r="J110" s="45" t="str">
        <f t="shared" si="13"/>
        <v/>
      </c>
      <c r="K110" s="45">
        <f t="shared" si="14"/>
        <v>6.9999999999999751</v>
      </c>
      <c r="L110" s="45">
        <f t="shared" si="15"/>
        <v>3</v>
      </c>
      <c r="M110" s="54">
        <f t="shared" ca="1" si="16"/>
        <v>1005</v>
      </c>
      <c r="N110" s="45">
        <f t="shared" ca="1" si="17"/>
        <v>110.99999999999993</v>
      </c>
      <c r="O110" s="45">
        <f t="shared" si="18"/>
        <v>0.25</v>
      </c>
      <c r="P110" s="46">
        <f t="shared" si="19"/>
        <v>4.342905372259271E-2</v>
      </c>
      <c r="Q110" s="45">
        <f t="shared" si="20"/>
        <v>0.69999999999999751</v>
      </c>
      <c r="R110" s="45">
        <f t="shared" si="21"/>
        <v>0.94999999999999751</v>
      </c>
      <c r="S110" s="46">
        <f t="shared" si="22"/>
        <v>0.74342905372259027</v>
      </c>
    </row>
    <row r="111" spans="1:19" x14ac:dyDescent="0.25">
      <c r="A111" s="77">
        <v>34465</v>
      </c>
      <c r="B111" s="71">
        <v>1312</v>
      </c>
      <c r="D111" s="71">
        <v>0.01</v>
      </c>
      <c r="F111" s="67">
        <v>0.59513888888888888</v>
      </c>
      <c r="H111" s="67">
        <v>0.59861111111111109</v>
      </c>
      <c r="I111" s="44" t="str">
        <f t="shared" si="12"/>
        <v/>
      </c>
      <c r="J111" s="45">
        <f t="shared" si="13"/>
        <v>11.000000000000121</v>
      </c>
      <c r="K111" s="45">
        <f t="shared" si="14"/>
        <v>4.9999999999999822</v>
      </c>
      <c r="L111" s="45">
        <f t="shared" si="15"/>
        <v>1</v>
      </c>
      <c r="M111" s="54">
        <f t="shared" ca="1" si="16"/>
        <v>1312</v>
      </c>
      <c r="N111" s="45" t="str">
        <f t="shared" si="17"/>
        <v/>
      </c>
      <c r="O111" s="45">
        <f t="shared" si="18"/>
        <v>3.3550000000000368</v>
      </c>
      <c r="P111" s="46">
        <f t="shared" si="19"/>
        <v>1.585151363463188</v>
      </c>
      <c r="Q111" s="45">
        <f t="shared" si="20"/>
        <v>4.9999999999999822E-2</v>
      </c>
      <c r="R111" s="45">
        <f t="shared" si="21"/>
        <v>3.4050000000000367</v>
      </c>
      <c r="S111" s="46">
        <f t="shared" si="22"/>
        <v>1.6351513634631878</v>
      </c>
    </row>
    <row r="112" spans="1:19" x14ac:dyDescent="0.25">
      <c r="D112" s="71">
        <v>0.6</v>
      </c>
      <c r="F112" s="67">
        <v>0.60416666666666663</v>
      </c>
      <c r="H112" s="67">
        <v>0.60625000000000007</v>
      </c>
      <c r="I112" s="44" t="str">
        <f t="shared" si="12"/>
        <v/>
      </c>
      <c r="J112" s="45">
        <f t="shared" si="13"/>
        <v>15.999999999999943</v>
      </c>
      <c r="K112" s="45">
        <f t="shared" si="14"/>
        <v>3.0000000000001492</v>
      </c>
      <c r="L112" s="45">
        <f t="shared" si="15"/>
        <v>2</v>
      </c>
      <c r="M112" s="54">
        <f t="shared" ca="1" si="16"/>
        <v>1312</v>
      </c>
      <c r="N112" s="45" t="str">
        <f t="shared" si="17"/>
        <v/>
      </c>
      <c r="O112" s="45">
        <f t="shared" si="18"/>
        <v>5.5999999999999801</v>
      </c>
      <c r="P112" s="46">
        <f t="shared" si="19"/>
        <v>4.4649057782168402</v>
      </c>
      <c r="Q112" s="45">
        <f t="shared" si="20"/>
        <v>1.8000000000000895</v>
      </c>
      <c r="R112" s="45">
        <f t="shared" si="21"/>
        <v>7.4000000000000696</v>
      </c>
      <c r="S112" s="46">
        <f t="shared" si="22"/>
        <v>6.2649057782169297</v>
      </c>
    </row>
    <row r="113" spans="1:19" x14ac:dyDescent="0.25">
      <c r="D113" s="71">
        <v>0.1</v>
      </c>
      <c r="F113" s="67">
        <v>0.60972222222222217</v>
      </c>
      <c r="H113" s="67">
        <v>0.61736111111111114</v>
      </c>
      <c r="I113" s="44">
        <f t="shared" si="12"/>
        <v>0.62083333333333335</v>
      </c>
      <c r="J113" s="45" t="str">
        <f t="shared" si="13"/>
        <v/>
      </c>
      <c r="K113" s="45">
        <f t="shared" si="14"/>
        <v>11.000000000000121</v>
      </c>
      <c r="L113" s="45">
        <f t="shared" si="15"/>
        <v>3</v>
      </c>
      <c r="M113" s="54">
        <f t="shared" ca="1" si="16"/>
        <v>1312</v>
      </c>
      <c r="N113" s="45">
        <f t="shared" ca="1" si="17"/>
        <v>102.00000000000011</v>
      </c>
      <c r="O113" s="45">
        <f t="shared" si="18"/>
        <v>0.25</v>
      </c>
      <c r="P113" s="46">
        <f t="shared" si="19"/>
        <v>4.342905372259271E-2</v>
      </c>
      <c r="Q113" s="45">
        <f t="shared" si="20"/>
        <v>1.1000000000000121</v>
      </c>
      <c r="R113" s="45">
        <f t="shared" si="21"/>
        <v>1.3500000000000121</v>
      </c>
      <c r="S113" s="46">
        <f t="shared" si="22"/>
        <v>1.1434290537226048</v>
      </c>
    </row>
    <row r="114" spans="1:19" x14ac:dyDescent="0.25">
      <c r="A114" s="77">
        <v>34466</v>
      </c>
      <c r="B114" s="71">
        <v>900</v>
      </c>
      <c r="D114" s="71">
        <v>0.01</v>
      </c>
      <c r="F114" s="67">
        <v>0.43333333333333335</v>
      </c>
      <c r="H114" s="67">
        <v>0.4368055555555555</v>
      </c>
      <c r="I114" s="44" t="str">
        <f t="shared" si="12"/>
        <v/>
      </c>
      <c r="J114" s="45">
        <f t="shared" si="13"/>
        <v>16.000000000000103</v>
      </c>
      <c r="K114" s="45">
        <f t="shared" si="14"/>
        <v>4.9999999999999023</v>
      </c>
      <c r="L114" s="45">
        <f t="shared" si="15"/>
        <v>1</v>
      </c>
      <c r="M114" s="54">
        <f t="shared" ca="1" si="16"/>
        <v>900</v>
      </c>
      <c r="N114" s="45" t="str">
        <f t="shared" si="17"/>
        <v/>
      </c>
      <c r="O114" s="45">
        <f t="shared" si="18"/>
        <v>6.4800000000000422</v>
      </c>
      <c r="P114" s="46">
        <f t="shared" si="19"/>
        <v>2.8845750816187001</v>
      </c>
      <c r="Q114" s="45">
        <f t="shared" si="20"/>
        <v>4.9999999999999024E-2</v>
      </c>
      <c r="R114" s="45">
        <f t="shared" si="21"/>
        <v>6.5300000000000411</v>
      </c>
      <c r="S114" s="46">
        <f t="shared" si="22"/>
        <v>2.9345750816186991</v>
      </c>
    </row>
    <row r="115" spans="1:19" x14ac:dyDescent="0.25">
      <c r="D115" s="71">
        <v>0.8</v>
      </c>
      <c r="F115" s="67">
        <v>0.44305555555555554</v>
      </c>
      <c r="H115" s="67">
        <v>0.44791666666666669</v>
      </c>
      <c r="I115" s="44" t="str">
        <f t="shared" si="12"/>
        <v/>
      </c>
      <c r="J115" s="45">
        <f t="shared" si="13"/>
        <v>18.999999999999932</v>
      </c>
      <c r="K115" s="45">
        <f t="shared" si="14"/>
        <v>7.0000000000000551</v>
      </c>
      <c r="L115" s="45">
        <f t="shared" si="15"/>
        <v>2</v>
      </c>
      <c r="M115" s="54">
        <f t="shared" ca="1" si="16"/>
        <v>900</v>
      </c>
      <c r="N115" s="45" t="str">
        <f t="shared" si="17"/>
        <v/>
      </c>
      <c r="O115" s="45">
        <f t="shared" si="18"/>
        <v>8.5499999999999705</v>
      </c>
      <c r="P115" s="46">
        <f t="shared" si="19"/>
        <v>6.3959749278268161</v>
      </c>
      <c r="Q115" s="45">
        <f t="shared" si="20"/>
        <v>5.6000000000000441</v>
      </c>
      <c r="R115" s="45">
        <f t="shared" si="21"/>
        <v>14.150000000000015</v>
      </c>
      <c r="S115" s="46">
        <f t="shared" si="22"/>
        <v>11.995974927826861</v>
      </c>
    </row>
    <row r="116" spans="1:19" x14ac:dyDescent="0.25">
      <c r="D116" s="71">
        <v>0.1</v>
      </c>
      <c r="F116" s="67">
        <v>0.45277777777777778</v>
      </c>
      <c r="H116" s="67">
        <v>0.46111111111111108</v>
      </c>
      <c r="I116" s="44">
        <f t="shared" si="12"/>
        <v>0.46458333333333329</v>
      </c>
      <c r="J116" s="45" t="str">
        <f t="shared" si="13"/>
        <v/>
      </c>
      <c r="K116" s="45">
        <f t="shared" si="14"/>
        <v>11.999999999999957</v>
      </c>
      <c r="L116" s="45">
        <f t="shared" si="15"/>
        <v>3</v>
      </c>
      <c r="M116" s="54">
        <f t="shared" ca="1" si="16"/>
        <v>900</v>
      </c>
      <c r="N116" s="45">
        <f t="shared" ca="1" si="17"/>
        <v>128.99999999999994</v>
      </c>
      <c r="O116" s="45">
        <f t="shared" si="18"/>
        <v>0.25</v>
      </c>
      <c r="P116" s="46">
        <f t="shared" si="19"/>
        <v>4.342905372259271E-2</v>
      </c>
      <c r="Q116" s="45">
        <f t="shared" si="20"/>
        <v>1.1999999999999957</v>
      </c>
      <c r="R116" s="45">
        <f t="shared" si="21"/>
        <v>1.4499999999999957</v>
      </c>
      <c r="S116" s="46">
        <f t="shared" si="22"/>
        <v>1.2434290537225885</v>
      </c>
    </row>
    <row r="117" spans="1:19" x14ac:dyDescent="0.25">
      <c r="A117" s="77">
        <v>34467</v>
      </c>
      <c r="B117" s="71">
        <v>858</v>
      </c>
      <c r="D117" s="71">
        <v>0.01</v>
      </c>
      <c r="F117" s="67">
        <v>0.42083333333333334</v>
      </c>
      <c r="H117" s="67">
        <v>0.42291666666666666</v>
      </c>
      <c r="I117" s="44" t="str">
        <f t="shared" si="12"/>
        <v/>
      </c>
      <c r="J117" s="45">
        <f t="shared" si="13"/>
        <v>17.000000000000021</v>
      </c>
      <c r="K117" s="45">
        <f t="shared" si="14"/>
        <v>2.9999999999999893</v>
      </c>
      <c r="L117" s="45">
        <f t="shared" si="15"/>
        <v>1</v>
      </c>
      <c r="M117" s="54">
        <f t="shared" ca="1" si="16"/>
        <v>858</v>
      </c>
      <c r="N117" s="45" t="str">
        <f t="shared" si="17"/>
        <v/>
      </c>
      <c r="O117" s="45">
        <f t="shared" si="18"/>
        <v>12.835000000000017</v>
      </c>
      <c r="P117" s="46">
        <f t="shared" si="19"/>
        <v>5.0553474065615251</v>
      </c>
      <c r="Q117" s="45">
        <f t="shared" si="20"/>
        <v>2.9999999999999895E-2</v>
      </c>
      <c r="R117" s="45">
        <f t="shared" si="21"/>
        <v>12.865000000000016</v>
      </c>
      <c r="S117" s="46">
        <f t="shared" si="22"/>
        <v>5.0853474065615254</v>
      </c>
    </row>
    <row r="118" spans="1:19" x14ac:dyDescent="0.25">
      <c r="D118" s="71">
        <v>1.5</v>
      </c>
      <c r="F118" s="67">
        <v>0.43194444444444446</v>
      </c>
      <c r="H118" s="67">
        <v>0.43472222222222223</v>
      </c>
      <c r="I118" s="44" t="str">
        <f t="shared" si="12"/>
        <v/>
      </c>
      <c r="J118" s="45">
        <f t="shared" si="13"/>
        <v>15.000000000000027</v>
      </c>
      <c r="K118" s="45">
        <f t="shared" si="14"/>
        <v>3.9999999999999858</v>
      </c>
      <c r="L118" s="45">
        <f t="shared" si="15"/>
        <v>2</v>
      </c>
      <c r="M118" s="54">
        <f t="shared" ca="1" si="16"/>
        <v>858</v>
      </c>
      <c r="N118" s="45" t="str">
        <f t="shared" si="17"/>
        <v/>
      </c>
      <c r="O118" s="45">
        <f t="shared" si="18"/>
        <v>15.000000000000027</v>
      </c>
      <c r="P118" s="46">
        <f t="shared" si="19"/>
        <v>13.653604970109598</v>
      </c>
      <c r="Q118" s="45">
        <f t="shared" si="20"/>
        <v>5.9999999999999787</v>
      </c>
      <c r="R118" s="45">
        <f t="shared" si="21"/>
        <v>21.000000000000007</v>
      </c>
      <c r="S118" s="46">
        <f t="shared" si="22"/>
        <v>19.653604970109576</v>
      </c>
    </row>
    <row r="119" spans="1:19" x14ac:dyDescent="0.25">
      <c r="D119" s="71">
        <v>0.5</v>
      </c>
      <c r="F119" s="67">
        <v>0.4381944444444445</v>
      </c>
      <c r="H119" s="67">
        <v>0.44513888888888892</v>
      </c>
      <c r="I119" s="44">
        <f t="shared" si="12"/>
        <v>0.44861111111111113</v>
      </c>
      <c r="J119" s="45" t="str">
        <f t="shared" si="13"/>
        <v/>
      </c>
      <c r="K119" s="45">
        <f t="shared" si="14"/>
        <v>9.9999999999999645</v>
      </c>
      <c r="L119" s="45">
        <f t="shared" si="15"/>
        <v>3</v>
      </c>
      <c r="M119" s="54">
        <f t="shared" ca="1" si="16"/>
        <v>858</v>
      </c>
      <c r="N119" s="45">
        <f t="shared" ca="1" si="17"/>
        <v>108.00000000000001</v>
      </c>
      <c r="O119" s="45">
        <f t="shared" si="18"/>
        <v>1.25</v>
      </c>
      <c r="P119" s="46">
        <f t="shared" si="19"/>
        <v>0.19051423432971509</v>
      </c>
      <c r="Q119" s="45">
        <f t="shared" si="20"/>
        <v>4.9999999999999822</v>
      </c>
      <c r="R119" s="45">
        <f t="shared" si="21"/>
        <v>6.2499999999999822</v>
      </c>
      <c r="S119" s="46">
        <f t="shared" si="22"/>
        <v>5.1905142343296973</v>
      </c>
    </row>
    <row r="120" spans="1:19" x14ac:dyDescent="0.25">
      <c r="A120" s="77">
        <v>34467</v>
      </c>
      <c r="B120" s="71">
        <v>1330</v>
      </c>
      <c r="D120" s="71">
        <v>5.0000000000000001E-3</v>
      </c>
      <c r="F120" s="67">
        <v>0.61527777777777781</v>
      </c>
      <c r="H120" s="67">
        <v>0.61736111111111114</v>
      </c>
      <c r="I120" s="44" t="str">
        <f t="shared" si="12"/>
        <v/>
      </c>
      <c r="J120" s="45">
        <f t="shared" si="13"/>
        <v>8.999999999999968</v>
      </c>
      <c r="K120" s="45">
        <f t="shared" si="14"/>
        <v>2.9999999999999893</v>
      </c>
      <c r="L120" s="45">
        <f t="shared" si="15"/>
        <v>1</v>
      </c>
      <c r="M120" s="54">
        <f t="shared" ca="1" si="16"/>
        <v>1330</v>
      </c>
      <c r="N120" s="45" t="str">
        <f t="shared" si="17"/>
        <v/>
      </c>
      <c r="O120" s="45">
        <f t="shared" si="18"/>
        <v>6.7499999999999755E-2</v>
      </c>
      <c r="P120" s="46">
        <f t="shared" si="19"/>
        <v>6.493064294675302E-2</v>
      </c>
      <c r="Q120" s="45">
        <f t="shared" si="20"/>
        <v>1.4999999999999947E-2</v>
      </c>
      <c r="R120" s="45">
        <f t="shared" si="21"/>
        <v>8.2499999999999699E-2</v>
      </c>
      <c r="S120" s="46">
        <f t="shared" si="22"/>
        <v>7.9930642946752964E-2</v>
      </c>
    </row>
    <row r="121" spans="1:19" x14ac:dyDescent="0.25">
      <c r="D121" s="71">
        <v>0.01</v>
      </c>
      <c r="F121" s="67">
        <v>0.62222222222222223</v>
      </c>
      <c r="H121" s="67">
        <v>0.62361111111111112</v>
      </c>
      <c r="I121" s="44" t="str">
        <f t="shared" si="12"/>
        <v/>
      </c>
      <c r="J121" s="45">
        <f t="shared" si="13"/>
        <v>10.999999999999961</v>
      </c>
      <c r="K121" s="45">
        <f t="shared" si="14"/>
        <v>1.9999999999999929</v>
      </c>
      <c r="L121" s="45">
        <f t="shared" si="15"/>
        <v>2</v>
      </c>
      <c r="M121" s="54">
        <f t="shared" ca="1" si="16"/>
        <v>1330</v>
      </c>
      <c r="N121" s="45" t="str">
        <f t="shared" si="17"/>
        <v/>
      </c>
      <c r="O121" s="45">
        <f t="shared" si="18"/>
        <v>9.8999999999999658E-2</v>
      </c>
      <c r="P121" s="46">
        <f t="shared" si="19"/>
        <v>9.8602288304258962E-2</v>
      </c>
      <c r="Q121" s="45">
        <f t="shared" si="20"/>
        <v>1.9999999999999931E-2</v>
      </c>
      <c r="R121" s="45">
        <f t="shared" si="21"/>
        <v>0.11899999999999959</v>
      </c>
      <c r="S121" s="46">
        <f t="shared" si="22"/>
        <v>0.1186022883042589</v>
      </c>
    </row>
    <row r="122" spans="1:19" x14ac:dyDescent="0.25">
      <c r="D122" s="71">
        <v>8.0000000000000002E-3</v>
      </c>
      <c r="F122" s="67">
        <v>0.62569444444444444</v>
      </c>
      <c r="H122" s="67">
        <v>0.63124999999999998</v>
      </c>
      <c r="I122" s="44">
        <f t="shared" ref="I122" si="23">IF(OR(A123&lt;&gt;"",D123=""),H122+TIME(0,5,0),"")</f>
        <v>0.63472222222222219</v>
      </c>
      <c r="J122" s="45" t="str">
        <f t="shared" ref="J122" si="24">IF(AND(OR(AND(A122&lt;&gt;"",A123=""),AND(A122="",A123="")),D123&lt;&gt;""),(H123-H122)*1440,"")</f>
        <v/>
      </c>
      <c r="K122" s="45">
        <f t="shared" ref="K122" si="25">(H122-F122)*1440</f>
        <v>7.9999999999999716</v>
      </c>
      <c r="L122" s="45">
        <f t="shared" ref="L122" si="26">IF(A122&lt;&gt;"",1,L121+1)</f>
        <v>3</v>
      </c>
      <c r="M122" s="54">
        <f t="shared" ref="M122" ca="1" si="27">OFFSET(B122,-L122+1,0)</f>
        <v>1330</v>
      </c>
      <c r="N122" s="45">
        <f t="shared" ref="N122" ca="1" si="28">IF(I122&lt;&gt;"",(I122-VALUE(CONCATENATE(LEFT(M122,LEN(M122)-2),":",RIGHT(M122,2))))*1440,"")</f>
        <v>103.99999999999994</v>
      </c>
      <c r="O122" s="45">
        <f t="shared" ref="O122" si="29">IF(J122&lt;&gt;"",(D122+D123)*J122/2,D122*5/2)</f>
        <v>0.02</v>
      </c>
      <c r="P122" s="46">
        <f t="shared" ref="P122" si="30">IF(J122&lt;&gt;"",(D123-D122)*J122/LN((D123+0.000001)/(D122+0.000001)),-5*(D122-0.000001)/(LN(1/D122)-13.8155))</f>
        <v>4.4502248902978277E-3</v>
      </c>
      <c r="Q122" s="45">
        <f t="shared" ref="Q122" si="31">(D122*K122)</f>
        <v>6.3999999999999779E-2</v>
      </c>
      <c r="R122" s="45">
        <f t="shared" ref="R122" si="32">O122+Q122</f>
        <v>8.3999999999999783E-2</v>
      </c>
      <c r="S122" s="46">
        <f t="shared" ref="S122" si="33">P122+Q122</f>
        <v>6.8450224890297603E-2</v>
      </c>
    </row>
    <row r="123" spans="1:19" x14ac:dyDescent="0.25">
      <c r="A123" s="77">
        <v>34477</v>
      </c>
      <c r="B123" s="71">
        <v>1029</v>
      </c>
      <c r="D123" s="71">
        <v>0.01</v>
      </c>
      <c r="F123" s="67">
        <v>0.46527777777777773</v>
      </c>
      <c r="H123" s="67">
        <v>0.46736111111111112</v>
      </c>
      <c r="I123" s="44" t="str">
        <f t="shared" si="12"/>
        <v/>
      </c>
      <c r="J123" s="45">
        <f t="shared" si="13"/>
        <v>67.999999999999915</v>
      </c>
      <c r="K123" s="45">
        <f t="shared" si="14"/>
        <v>3.0000000000000693</v>
      </c>
      <c r="L123" s="45">
        <f>IF(A123&lt;&gt;"",1,#REF!+1)</f>
        <v>1</v>
      </c>
      <c r="M123" s="54">
        <f t="shared" ca="1" si="16"/>
        <v>1029</v>
      </c>
      <c r="N123" s="45" t="str">
        <f t="shared" si="17"/>
        <v/>
      </c>
      <c r="O123" s="45">
        <f t="shared" si="18"/>
        <v>1360.3399999999983</v>
      </c>
      <c r="P123" s="46">
        <f t="shared" si="19"/>
        <v>327.8679167541481</v>
      </c>
      <c r="Q123" s="45">
        <f t="shared" si="20"/>
        <v>3.0000000000000693E-2</v>
      </c>
      <c r="R123" s="45">
        <f t="shared" si="21"/>
        <v>1360.3699999999983</v>
      </c>
      <c r="S123" s="46">
        <f t="shared" si="22"/>
        <v>327.89791675414807</v>
      </c>
    </row>
    <row r="124" spans="1:19" x14ac:dyDescent="0.25">
      <c r="D124" s="71">
        <v>40</v>
      </c>
      <c r="F124" s="67">
        <v>0.47361111111111115</v>
      </c>
      <c r="H124" s="67">
        <v>0.51458333333333328</v>
      </c>
      <c r="I124" s="44">
        <f t="shared" si="12"/>
        <v>0.51805555555555549</v>
      </c>
      <c r="J124" s="45" t="str">
        <f t="shared" si="13"/>
        <v/>
      </c>
      <c r="K124" s="45">
        <f t="shared" si="14"/>
        <v>58.999999999999872</v>
      </c>
      <c r="L124" s="45">
        <f t="shared" si="15"/>
        <v>2</v>
      </c>
      <c r="M124" s="54">
        <f t="shared" ca="1" si="16"/>
        <v>1029</v>
      </c>
      <c r="N124" s="45">
        <f t="shared" ca="1" si="17"/>
        <v>116.99999999999999</v>
      </c>
      <c r="O124" s="45">
        <f t="shared" si="18"/>
        <v>100</v>
      </c>
      <c r="P124" s="46">
        <f t="shared" si="19"/>
        <v>11.425711806824168</v>
      </c>
      <c r="Q124" s="45">
        <f t="shared" si="20"/>
        <v>2359.999999999995</v>
      </c>
      <c r="R124" s="45">
        <f t="shared" si="21"/>
        <v>2459.999999999995</v>
      </c>
      <c r="S124" s="46">
        <f t="shared" si="22"/>
        <v>2371.425711806819</v>
      </c>
    </row>
    <row r="125" spans="1:19" x14ac:dyDescent="0.25">
      <c r="A125" s="77">
        <v>34478</v>
      </c>
      <c r="B125" s="71">
        <v>826</v>
      </c>
      <c r="D125" s="71">
        <v>0.01</v>
      </c>
      <c r="F125" s="67">
        <v>0.375</v>
      </c>
      <c r="H125" s="105">
        <v>0.37847222222222227</v>
      </c>
      <c r="I125" s="44" t="str">
        <f t="shared" si="12"/>
        <v/>
      </c>
      <c r="J125" s="45">
        <f>IF(AND(OR(AND(A125&lt;&gt;"",A126=""),AND(A125="",A126="")),D126&lt;&gt;""),(H126-H125)*1440,"")</f>
        <v>13.99999999999995</v>
      </c>
      <c r="K125" s="45">
        <f t="shared" si="14"/>
        <v>5.0000000000000622</v>
      </c>
      <c r="L125" s="45">
        <f t="shared" si="15"/>
        <v>1</v>
      </c>
      <c r="M125" s="54">
        <f t="shared" ca="1" si="16"/>
        <v>826</v>
      </c>
      <c r="N125" s="45" t="str">
        <f t="shared" si="17"/>
        <v/>
      </c>
      <c r="O125" s="45">
        <f t="shared" si="18"/>
        <v>700.06999999999755</v>
      </c>
      <c r="P125" s="46">
        <f t="shared" si="19"/>
        <v>151.98951831697349</v>
      </c>
      <c r="Q125" s="45">
        <f t="shared" si="20"/>
        <v>5.000000000000062E-2</v>
      </c>
      <c r="R125" s="45">
        <f t="shared" si="21"/>
        <v>700.1199999999975</v>
      </c>
      <c r="S125" s="46">
        <f t="shared" si="22"/>
        <v>152.0395183169735</v>
      </c>
    </row>
    <row r="126" spans="1:19" x14ac:dyDescent="0.25">
      <c r="D126" s="71">
        <v>100</v>
      </c>
      <c r="F126" s="67">
        <v>0.38541666666666669</v>
      </c>
      <c r="H126" s="67">
        <v>0.38819444444444445</v>
      </c>
      <c r="I126" s="44" t="str">
        <f t="shared" si="12"/>
        <v/>
      </c>
      <c r="J126" s="45">
        <f t="shared" si="13"/>
        <v>194.00000000000003</v>
      </c>
      <c r="K126" s="45">
        <f t="shared" si="14"/>
        <v>3.9999999999999858</v>
      </c>
      <c r="L126" s="45">
        <f t="shared" si="15"/>
        <v>2</v>
      </c>
      <c r="M126" s="54">
        <f t="shared" ca="1" si="16"/>
        <v>826</v>
      </c>
      <c r="N126" s="45" t="str">
        <f t="shared" si="17"/>
        <v/>
      </c>
      <c r="O126" s="45">
        <f t="shared" si="18"/>
        <v>29100.000000000004</v>
      </c>
      <c r="P126" s="46">
        <f t="shared" si="19"/>
        <v>27988.283995138689</v>
      </c>
      <c r="Q126" s="45">
        <f t="shared" si="20"/>
        <v>399.99999999999858</v>
      </c>
      <c r="R126" s="45">
        <f t="shared" si="21"/>
        <v>29500.000000000004</v>
      </c>
      <c r="S126" s="46">
        <f t="shared" si="22"/>
        <v>28388.283995138689</v>
      </c>
    </row>
    <row r="127" spans="1:19" x14ac:dyDescent="0.25">
      <c r="D127" s="71">
        <v>200</v>
      </c>
      <c r="F127" s="67">
        <v>0.3923611111111111</v>
      </c>
      <c r="H127" s="67">
        <v>0.5229166666666667</v>
      </c>
      <c r="I127" s="44">
        <f t="shared" si="12"/>
        <v>0.52638888888888891</v>
      </c>
      <c r="J127" s="45" t="str">
        <f t="shared" si="13"/>
        <v/>
      </c>
      <c r="K127" s="45">
        <f t="shared" si="14"/>
        <v>188.00000000000006</v>
      </c>
      <c r="L127" s="45">
        <f t="shared" si="15"/>
        <v>3</v>
      </c>
      <c r="M127" s="54">
        <f t="shared" ca="1" si="16"/>
        <v>826</v>
      </c>
      <c r="N127" s="45">
        <f t="shared" ca="1" si="17"/>
        <v>251.99999999999997</v>
      </c>
      <c r="O127" s="45">
        <f t="shared" si="18"/>
        <v>500</v>
      </c>
      <c r="P127" s="46">
        <f t="shared" si="19"/>
        <v>52.318172546220183</v>
      </c>
      <c r="Q127" s="45">
        <f t="shared" si="20"/>
        <v>37600.000000000015</v>
      </c>
      <c r="R127" s="45">
        <f t="shared" si="21"/>
        <v>38100.000000000015</v>
      </c>
      <c r="S127" s="46">
        <f t="shared" si="22"/>
        <v>37652.318172546235</v>
      </c>
    </row>
    <row r="128" spans="1:19" x14ac:dyDescent="0.25">
      <c r="A128" s="77">
        <v>34479</v>
      </c>
      <c r="B128" s="71">
        <v>953</v>
      </c>
      <c r="D128" s="71">
        <v>0.01</v>
      </c>
      <c r="F128" s="67">
        <v>0.48194444444444445</v>
      </c>
      <c r="H128" s="67">
        <v>0.4909722222222222</v>
      </c>
      <c r="I128" s="44">
        <f t="shared" si="12"/>
        <v>0.49444444444444441</v>
      </c>
      <c r="J128" s="45" t="str">
        <f t="shared" si="13"/>
        <v/>
      </c>
      <c r="K128" s="45">
        <f t="shared" si="14"/>
        <v>12.999999999999954</v>
      </c>
      <c r="L128" s="45">
        <f t="shared" si="15"/>
        <v>1</v>
      </c>
      <c r="M128" s="54">
        <f t="shared" ca="1" si="16"/>
        <v>953</v>
      </c>
      <c r="N128" s="45">
        <f t="shared" ca="1" si="17"/>
        <v>118.99999999999997</v>
      </c>
      <c r="O128" s="45">
        <f t="shared" si="18"/>
        <v>2.5000000000000001E-2</v>
      </c>
      <c r="P128" s="46">
        <f t="shared" si="19"/>
        <v>5.4281443780592247E-3</v>
      </c>
      <c r="Q128" s="45">
        <f t="shared" si="20"/>
        <v>0.12999999999999953</v>
      </c>
      <c r="R128" s="45">
        <f t="shared" si="21"/>
        <v>0.15499999999999953</v>
      </c>
      <c r="S128" s="46">
        <f t="shared" si="22"/>
        <v>0.13542814437805875</v>
      </c>
    </row>
    <row r="129" spans="1:19" x14ac:dyDescent="0.25">
      <c r="A129" s="77">
        <v>34491</v>
      </c>
      <c r="B129" s="71">
        <v>1029</v>
      </c>
      <c r="D129" s="71">
        <v>0.01</v>
      </c>
      <c r="F129" s="67">
        <v>0.46180555555555558</v>
      </c>
      <c r="H129" s="67">
        <v>0.46388888888888885</v>
      </c>
      <c r="I129" s="44" t="str">
        <f t="shared" si="12"/>
        <v/>
      </c>
      <c r="J129" s="45">
        <f t="shared" si="13"/>
        <v>20.000000000000089</v>
      </c>
      <c r="K129" s="45">
        <f t="shared" si="14"/>
        <v>2.9999999999999094</v>
      </c>
      <c r="L129" s="45">
        <f t="shared" si="15"/>
        <v>1</v>
      </c>
      <c r="M129" s="54">
        <f t="shared" ca="1" si="16"/>
        <v>1029</v>
      </c>
      <c r="N129" s="45" t="str">
        <f t="shared" si="17"/>
        <v/>
      </c>
      <c r="O129" s="45">
        <f t="shared" si="18"/>
        <v>1000.1000000000045</v>
      </c>
      <c r="P129" s="46">
        <f t="shared" si="19"/>
        <v>217.12788330996389</v>
      </c>
      <c r="Q129" s="45">
        <f t="shared" si="20"/>
        <v>2.9999999999999093E-2</v>
      </c>
      <c r="R129" s="45">
        <f t="shared" si="21"/>
        <v>1000.1300000000044</v>
      </c>
      <c r="S129" s="46">
        <f t="shared" si="22"/>
        <v>217.15788330996389</v>
      </c>
    </row>
    <row r="130" spans="1:19" x14ac:dyDescent="0.25">
      <c r="D130" s="71">
        <v>100</v>
      </c>
      <c r="F130" s="67">
        <v>0.47013888888888888</v>
      </c>
      <c r="H130" s="67">
        <v>0.4777777777777778</v>
      </c>
      <c r="I130" s="44" t="str">
        <f t="shared" ref="I130:I193" si="34">IF(OR(A131&lt;&gt;"",D131=""),H130+TIME(0,5,0),"")</f>
        <v/>
      </c>
      <c r="J130" s="45">
        <f t="shared" ref="J130:J193" si="35">IF(AND(OR(AND(A130&lt;&gt;"",A131=""),AND(A130="",A131="")),D131&lt;&gt;""),(H131-H130)*1440,"")</f>
        <v>16.99999999999994</v>
      </c>
      <c r="K130" s="45">
        <f t="shared" ref="K130:K193" si="36">(H130-F130)*1440</f>
        <v>11.000000000000041</v>
      </c>
      <c r="L130" s="45">
        <f t="shared" ref="L130:L193" si="37">IF(A130&lt;&gt;"",1,L129+1)</f>
        <v>2</v>
      </c>
      <c r="M130" s="54">
        <f t="shared" ref="M130:M193" ca="1" si="38">OFFSET(B130,-L130+1,0)</f>
        <v>1029</v>
      </c>
      <c r="N130" s="45" t="str">
        <f t="shared" ref="N130:N193" si="39">IF(I130&lt;&gt;"",(I130-VALUE(CONCATENATE(LEFT(M130,LEN(M130)-2),":",RIGHT(M130,2))))*1440,"")</f>
        <v/>
      </c>
      <c r="O130" s="45">
        <f t="shared" ref="O130:O193" si="40">IF(J130&lt;&gt;"",(D130+D131)*J130/2,D130*5/2)</f>
        <v>858.49999999999693</v>
      </c>
      <c r="P130" s="46">
        <f t="shared" ref="P130:P193" si="41">IF(J130&lt;&gt;"",(D131-D130)*J130/LN((D131+0.000001)/(D130+0.000001)),-5*(D130-0.000001)/(LN(1/D130)-13.8155))</f>
        <v>365.45888508635011</v>
      </c>
      <c r="Q130" s="45">
        <f t="shared" ref="Q130:Q193" si="42">(D130*K130)</f>
        <v>1100.0000000000041</v>
      </c>
      <c r="R130" s="45">
        <f t="shared" ref="R130:R193" si="43">O130+Q130</f>
        <v>1958.5000000000009</v>
      </c>
      <c r="S130" s="46">
        <f t="shared" ref="S130:S193" si="44">P130+Q130</f>
        <v>1465.4588850863543</v>
      </c>
    </row>
    <row r="131" spans="1:19" x14ac:dyDescent="0.25">
      <c r="D131" s="71">
        <v>1</v>
      </c>
      <c r="F131" s="67">
        <v>0.48541666666666666</v>
      </c>
      <c r="H131" s="67">
        <v>0.48958333333333331</v>
      </c>
      <c r="I131" s="44" t="str">
        <f t="shared" si="34"/>
        <v/>
      </c>
      <c r="J131" s="45">
        <f t="shared" si="35"/>
        <v>24.999999999999993</v>
      </c>
      <c r="K131" s="45">
        <f t="shared" si="36"/>
        <v>5.9999999999999787</v>
      </c>
      <c r="L131" s="45">
        <f t="shared" si="37"/>
        <v>3</v>
      </c>
      <c r="M131" s="54">
        <f t="shared" ca="1" si="38"/>
        <v>1029</v>
      </c>
      <c r="N131" s="45" t="str">
        <f t="shared" si="39"/>
        <v/>
      </c>
      <c r="O131" s="45">
        <f t="shared" si="40"/>
        <v>1262.4999999999995</v>
      </c>
      <c r="P131" s="46">
        <f t="shared" si="41"/>
        <v>537.43953689169302</v>
      </c>
      <c r="Q131" s="45">
        <f t="shared" si="42"/>
        <v>5.9999999999999787</v>
      </c>
      <c r="R131" s="45">
        <f t="shared" si="43"/>
        <v>1268.4999999999995</v>
      </c>
      <c r="S131" s="46">
        <f t="shared" si="44"/>
        <v>543.43953689169302</v>
      </c>
    </row>
    <row r="132" spans="1:19" x14ac:dyDescent="0.25">
      <c r="D132" s="71">
        <v>100</v>
      </c>
      <c r="F132" s="67">
        <v>0.50069444444444444</v>
      </c>
      <c r="H132" s="67">
        <v>0.50694444444444442</v>
      </c>
      <c r="I132" s="44">
        <f t="shared" si="34"/>
        <v>0.51041666666666663</v>
      </c>
      <c r="J132" s="45" t="str">
        <f t="shared" si="35"/>
        <v/>
      </c>
      <c r="K132" s="45">
        <f t="shared" si="36"/>
        <v>8.999999999999968</v>
      </c>
      <c r="L132" s="45">
        <f t="shared" si="37"/>
        <v>4</v>
      </c>
      <c r="M132" s="54">
        <f t="shared" ca="1" si="38"/>
        <v>1029</v>
      </c>
      <c r="N132" s="45">
        <f t="shared" ca="1" si="39"/>
        <v>106.00000000000003</v>
      </c>
      <c r="O132" s="45">
        <f t="shared" si="40"/>
        <v>250</v>
      </c>
      <c r="P132" s="46">
        <f t="shared" si="41"/>
        <v>27.143420404993254</v>
      </c>
      <c r="Q132" s="45">
        <f t="shared" si="42"/>
        <v>899.99999999999682</v>
      </c>
      <c r="R132" s="45">
        <f t="shared" si="43"/>
        <v>1149.9999999999968</v>
      </c>
      <c r="S132" s="46">
        <f t="shared" si="44"/>
        <v>927.14342040499002</v>
      </c>
    </row>
    <row r="133" spans="1:19" x14ac:dyDescent="0.25">
      <c r="A133" s="77">
        <v>34492</v>
      </c>
      <c r="B133" s="71">
        <v>935</v>
      </c>
      <c r="D133" s="71">
        <v>0.02</v>
      </c>
      <c r="F133" s="67">
        <v>0.45902777777777781</v>
      </c>
      <c r="H133" s="67">
        <v>0.46180555555555558</v>
      </c>
      <c r="I133" s="44" t="str">
        <f t="shared" si="34"/>
        <v/>
      </c>
      <c r="J133" s="45">
        <f t="shared" si="35"/>
        <v>73.000000000000057</v>
      </c>
      <c r="K133" s="45">
        <f t="shared" si="36"/>
        <v>3.9999999999999858</v>
      </c>
      <c r="L133" s="45">
        <f t="shared" si="37"/>
        <v>1</v>
      </c>
      <c r="M133" s="54">
        <f t="shared" ca="1" si="38"/>
        <v>935</v>
      </c>
      <c r="N133" s="45" t="str">
        <f t="shared" si="39"/>
        <v/>
      </c>
      <c r="O133" s="45">
        <f t="shared" si="40"/>
        <v>8.0300000000000065</v>
      </c>
      <c r="P133" s="46">
        <f t="shared" si="41"/>
        <v>5.7067410174178175</v>
      </c>
      <c r="Q133" s="45">
        <f t="shared" si="42"/>
        <v>7.9999999999999724E-2</v>
      </c>
      <c r="R133" s="45">
        <f t="shared" si="43"/>
        <v>8.1100000000000065</v>
      </c>
      <c r="S133" s="46">
        <f t="shared" si="44"/>
        <v>5.7867410174178175</v>
      </c>
    </row>
    <row r="134" spans="1:19" x14ac:dyDescent="0.25">
      <c r="D134" s="71">
        <v>0.2</v>
      </c>
      <c r="F134" s="67">
        <v>0.4694444444444445</v>
      </c>
      <c r="H134" s="67">
        <v>0.51250000000000007</v>
      </c>
      <c r="I134" s="44" t="str">
        <f t="shared" si="34"/>
        <v/>
      </c>
      <c r="J134" s="45">
        <f t="shared" si="35"/>
        <v>23.999999999999915</v>
      </c>
      <c r="K134" s="45">
        <f t="shared" si="36"/>
        <v>62.000000000000021</v>
      </c>
      <c r="L134" s="45">
        <f t="shared" si="37"/>
        <v>2</v>
      </c>
      <c r="M134" s="54">
        <f t="shared" ca="1" si="38"/>
        <v>935</v>
      </c>
      <c r="N134" s="45" t="str">
        <f t="shared" si="39"/>
        <v/>
      </c>
      <c r="O134" s="45">
        <f t="shared" si="40"/>
        <v>242.39999999999912</v>
      </c>
      <c r="P134" s="46">
        <f t="shared" si="41"/>
        <v>103.18847981504598</v>
      </c>
      <c r="Q134" s="45">
        <f t="shared" si="42"/>
        <v>12.400000000000006</v>
      </c>
      <c r="R134" s="45">
        <f t="shared" si="43"/>
        <v>254.79999999999913</v>
      </c>
      <c r="S134" s="46">
        <f t="shared" si="44"/>
        <v>115.58847981504599</v>
      </c>
    </row>
    <row r="135" spans="1:19" x14ac:dyDescent="0.25">
      <c r="D135" s="71">
        <v>20</v>
      </c>
      <c r="F135" s="67">
        <v>0.52569444444444446</v>
      </c>
      <c r="H135" s="67">
        <v>0.52916666666666667</v>
      </c>
      <c r="I135" s="44" t="str">
        <f t="shared" si="34"/>
        <v/>
      </c>
      <c r="J135" s="45">
        <f t="shared" si="35"/>
        <v>41.000000000000014</v>
      </c>
      <c r="K135" s="45">
        <f t="shared" si="36"/>
        <v>4.9999999999999822</v>
      </c>
      <c r="L135" s="45">
        <f t="shared" si="37"/>
        <v>3</v>
      </c>
      <c r="M135" s="54">
        <f t="shared" ca="1" si="38"/>
        <v>935</v>
      </c>
      <c r="N135" s="45" t="str">
        <f t="shared" si="39"/>
        <v/>
      </c>
      <c r="O135" s="45">
        <f t="shared" si="40"/>
        <v>4510.0000000000018</v>
      </c>
      <c r="P135" s="46">
        <f t="shared" si="41"/>
        <v>3205.0933390839441</v>
      </c>
      <c r="Q135" s="45">
        <f t="shared" si="42"/>
        <v>99.999999999999645</v>
      </c>
      <c r="R135" s="45">
        <f t="shared" si="43"/>
        <v>4610.0000000000018</v>
      </c>
      <c r="S135" s="46">
        <f t="shared" si="44"/>
        <v>3305.0933390839436</v>
      </c>
    </row>
    <row r="136" spans="1:19" x14ac:dyDescent="0.25">
      <c r="D136" s="71">
        <v>200</v>
      </c>
      <c r="F136" s="67">
        <v>0.53472222222222221</v>
      </c>
      <c r="H136" s="67">
        <v>0.55763888888888891</v>
      </c>
      <c r="I136" s="44">
        <f t="shared" si="34"/>
        <v>0.56111111111111112</v>
      </c>
      <c r="J136" s="45" t="str">
        <f t="shared" si="35"/>
        <v/>
      </c>
      <c r="K136" s="45">
        <f t="shared" si="36"/>
        <v>33.000000000000043</v>
      </c>
      <c r="L136" s="45">
        <f t="shared" si="37"/>
        <v>4</v>
      </c>
      <c r="M136" s="54">
        <f t="shared" ca="1" si="38"/>
        <v>935</v>
      </c>
      <c r="N136" s="45">
        <f t="shared" ca="1" si="39"/>
        <v>232.99999999999997</v>
      </c>
      <c r="O136" s="45">
        <f t="shared" si="40"/>
        <v>500</v>
      </c>
      <c r="P136" s="46">
        <f t="shared" si="41"/>
        <v>52.318172546220183</v>
      </c>
      <c r="Q136" s="45">
        <f t="shared" si="42"/>
        <v>6600.0000000000082</v>
      </c>
      <c r="R136" s="45">
        <f t="shared" si="43"/>
        <v>7100.0000000000082</v>
      </c>
      <c r="S136" s="46">
        <f t="shared" si="44"/>
        <v>6652.3181725462282</v>
      </c>
    </row>
    <row r="137" spans="1:19" x14ac:dyDescent="0.25">
      <c r="A137" s="77">
        <v>34498</v>
      </c>
      <c r="B137" s="71">
        <v>1024</v>
      </c>
      <c r="D137" s="71">
        <v>0.01</v>
      </c>
      <c r="F137" s="67">
        <v>0.46180555555555558</v>
      </c>
      <c r="H137" s="67">
        <v>0.46319444444444446</v>
      </c>
      <c r="I137" s="44" t="str">
        <f t="shared" si="34"/>
        <v/>
      </c>
      <c r="J137" s="45">
        <f t="shared" si="35"/>
        <v>46.999999999999993</v>
      </c>
      <c r="K137" s="45">
        <f t="shared" si="36"/>
        <v>1.9999999999999929</v>
      </c>
      <c r="L137" s="45">
        <f t="shared" si="37"/>
        <v>1</v>
      </c>
      <c r="M137" s="54">
        <f t="shared" ca="1" si="38"/>
        <v>1024</v>
      </c>
      <c r="N137" s="45" t="str">
        <f t="shared" si="39"/>
        <v/>
      </c>
      <c r="O137" s="45">
        <f t="shared" si="40"/>
        <v>1175.2349999999997</v>
      </c>
      <c r="P137" s="46">
        <f t="shared" si="41"/>
        <v>275.86054775959235</v>
      </c>
      <c r="Q137" s="45">
        <f t="shared" si="42"/>
        <v>1.9999999999999931E-2</v>
      </c>
      <c r="R137" s="45">
        <f t="shared" si="43"/>
        <v>1175.2549999999997</v>
      </c>
      <c r="S137" s="46">
        <f t="shared" si="44"/>
        <v>275.88054775959233</v>
      </c>
    </row>
    <row r="138" spans="1:19" x14ac:dyDescent="0.25">
      <c r="D138" s="71">
        <v>50</v>
      </c>
      <c r="F138" s="67">
        <v>0.47013888888888888</v>
      </c>
      <c r="H138" s="67">
        <v>0.49583333333333335</v>
      </c>
      <c r="I138" s="44">
        <f t="shared" si="34"/>
        <v>0.49930555555555556</v>
      </c>
      <c r="J138" s="45" t="str">
        <f t="shared" si="35"/>
        <v/>
      </c>
      <c r="K138" s="45">
        <f t="shared" si="36"/>
        <v>37.000000000000028</v>
      </c>
      <c r="L138" s="45">
        <f t="shared" si="37"/>
        <v>2</v>
      </c>
      <c r="M138" s="54">
        <f t="shared" ca="1" si="38"/>
        <v>1024</v>
      </c>
      <c r="N138" s="45">
        <f t="shared" ca="1" si="39"/>
        <v>94.999999999999986</v>
      </c>
      <c r="O138" s="45">
        <f t="shared" si="40"/>
        <v>125</v>
      </c>
      <c r="P138" s="46">
        <f t="shared" si="41"/>
        <v>14.102364719732718</v>
      </c>
      <c r="Q138" s="45">
        <f t="shared" si="42"/>
        <v>1850.0000000000014</v>
      </c>
      <c r="R138" s="45">
        <f t="shared" si="43"/>
        <v>1975.0000000000014</v>
      </c>
      <c r="S138" s="46">
        <f t="shared" si="44"/>
        <v>1864.1023647197342</v>
      </c>
    </row>
    <row r="139" spans="1:19" x14ac:dyDescent="0.25">
      <c r="A139" s="77">
        <v>34498</v>
      </c>
      <c r="B139" s="71">
        <v>1520</v>
      </c>
      <c r="D139" s="71">
        <v>0.01</v>
      </c>
      <c r="F139" s="67">
        <v>0.67291666666666661</v>
      </c>
      <c r="H139" s="67">
        <v>0.67638888888888893</v>
      </c>
      <c r="I139" s="44" t="str">
        <f t="shared" si="34"/>
        <v/>
      </c>
      <c r="J139" s="45">
        <f t="shared" si="35"/>
        <v>13.99999999999979</v>
      </c>
      <c r="K139" s="45">
        <f t="shared" si="36"/>
        <v>5.0000000000001421</v>
      </c>
      <c r="L139" s="45">
        <f t="shared" si="37"/>
        <v>1</v>
      </c>
      <c r="M139" s="54">
        <f t="shared" ca="1" si="38"/>
        <v>1520</v>
      </c>
      <c r="N139" s="45" t="str">
        <f t="shared" si="39"/>
        <v/>
      </c>
      <c r="O139" s="45">
        <f t="shared" si="40"/>
        <v>420.06999999999368</v>
      </c>
      <c r="P139" s="46">
        <f t="shared" si="41"/>
        <v>96.542126363278101</v>
      </c>
      <c r="Q139" s="45">
        <f t="shared" si="42"/>
        <v>5.0000000000001425E-2</v>
      </c>
      <c r="R139" s="45">
        <f t="shared" si="43"/>
        <v>420.11999999999369</v>
      </c>
      <c r="S139" s="46">
        <f t="shared" si="44"/>
        <v>96.592126363278098</v>
      </c>
    </row>
    <row r="140" spans="1:19" x14ac:dyDescent="0.25">
      <c r="D140" s="71">
        <v>60</v>
      </c>
      <c r="F140" s="67">
        <v>0.68263888888888891</v>
      </c>
      <c r="H140" s="67">
        <v>0.68611111111111101</v>
      </c>
      <c r="I140" s="44">
        <f t="shared" si="34"/>
        <v>0.68958333333333321</v>
      </c>
      <c r="J140" s="45" t="str">
        <f t="shared" si="35"/>
        <v/>
      </c>
      <c r="K140" s="45">
        <f t="shared" si="36"/>
        <v>4.9999999999998224</v>
      </c>
      <c r="L140" s="45">
        <f t="shared" si="37"/>
        <v>2</v>
      </c>
      <c r="M140" s="54">
        <f t="shared" ca="1" si="38"/>
        <v>1520</v>
      </c>
      <c r="N140" s="45">
        <f t="shared" ca="1" si="39"/>
        <v>72.999999999999744</v>
      </c>
      <c r="O140" s="45">
        <f t="shared" si="40"/>
        <v>150</v>
      </c>
      <c r="P140" s="46">
        <f t="shared" si="41"/>
        <v>16.750563856528444</v>
      </c>
      <c r="Q140" s="45">
        <f t="shared" si="42"/>
        <v>299.99999999998931</v>
      </c>
      <c r="R140" s="45">
        <f t="shared" si="43"/>
        <v>449.99999999998931</v>
      </c>
      <c r="S140" s="46">
        <f t="shared" si="44"/>
        <v>316.75056385651777</v>
      </c>
    </row>
    <row r="141" spans="1:19" x14ac:dyDescent="0.25">
      <c r="A141" s="77">
        <v>34499</v>
      </c>
      <c r="B141" s="71">
        <v>1456</v>
      </c>
      <c r="D141" s="71">
        <v>0.01</v>
      </c>
      <c r="F141" s="67">
        <v>0.64236111111111105</v>
      </c>
      <c r="H141" s="67">
        <v>0.64722222222222225</v>
      </c>
      <c r="I141" s="44" t="str">
        <f t="shared" si="34"/>
        <v/>
      </c>
      <c r="J141" s="45">
        <f t="shared" si="35"/>
        <v>8.999999999999968</v>
      </c>
      <c r="K141" s="45">
        <f t="shared" si="36"/>
        <v>7.000000000000135</v>
      </c>
      <c r="L141" s="45">
        <f t="shared" si="37"/>
        <v>1</v>
      </c>
      <c r="M141" s="54">
        <f t="shared" ca="1" si="38"/>
        <v>1456</v>
      </c>
      <c r="N141" s="45" t="str">
        <f t="shared" si="39"/>
        <v/>
      </c>
      <c r="O141" s="45">
        <f t="shared" si="40"/>
        <v>9.0449999999999662</v>
      </c>
      <c r="P141" s="46">
        <f t="shared" si="41"/>
        <v>3.3803819386477079</v>
      </c>
      <c r="Q141" s="45">
        <f t="shared" si="42"/>
        <v>7.0000000000001353E-2</v>
      </c>
      <c r="R141" s="45">
        <f t="shared" si="43"/>
        <v>9.1149999999999682</v>
      </c>
      <c r="S141" s="46">
        <f t="shared" si="44"/>
        <v>3.450381938647709</v>
      </c>
    </row>
    <row r="142" spans="1:19" x14ac:dyDescent="0.25">
      <c r="D142" s="71">
        <v>2</v>
      </c>
      <c r="F142" s="67">
        <v>0.65208333333333335</v>
      </c>
      <c r="H142" s="67">
        <v>0.65347222222222223</v>
      </c>
      <c r="I142" s="44" t="str">
        <f t="shared" si="34"/>
        <v/>
      </c>
      <c r="J142" s="45">
        <f t="shared" si="35"/>
        <v>8.999999999999968</v>
      </c>
      <c r="K142" s="45">
        <f t="shared" si="36"/>
        <v>1.9999999999999929</v>
      </c>
      <c r="L142" s="45">
        <f t="shared" si="37"/>
        <v>2</v>
      </c>
      <c r="M142" s="54">
        <f t="shared" ca="1" si="38"/>
        <v>1456</v>
      </c>
      <c r="N142" s="45" t="str">
        <f t="shared" si="39"/>
        <v/>
      </c>
      <c r="O142" s="45">
        <f t="shared" si="40"/>
        <v>9.4499999999999673</v>
      </c>
      <c r="P142" s="46">
        <f t="shared" si="41"/>
        <v>5.7081383333173292</v>
      </c>
      <c r="Q142" s="45">
        <f t="shared" si="42"/>
        <v>3.9999999999999858</v>
      </c>
      <c r="R142" s="45">
        <f t="shared" si="43"/>
        <v>13.449999999999953</v>
      </c>
      <c r="S142" s="46">
        <f t="shared" si="44"/>
        <v>9.708138333317315</v>
      </c>
    </row>
    <row r="143" spans="1:19" x14ac:dyDescent="0.25">
      <c r="D143" s="71">
        <v>0.1</v>
      </c>
      <c r="F143" s="67">
        <v>0.65763888888888888</v>
      </c>
      <c r="H143" s="67">
        <v>0.65972222222222221</v>
      </c>
      <c r="I143" s="44" t="str">
        <f t="shared" si="34"/>
        <v/>
      </c>
      <c r="J143" s="45">
        <f t="shared" si="35"/>
        <v>8.999999999999968</v>
      </c>
      <c r="K143" s="45">
        <f t="shared" si="36"/>
        <v>2.9999999999999893</v>
      </c>
      <c r="L143" s="45">
        <f t="shared" si="37"/>
        <v>3</v>
      </c>
      <c r="M143" s="54">
        <f t="shared" ca="1" si="38"/>
        <v>1456</v>
      </c>
      <c r="N143" s="45" t="str">
        <f t="shared" si="39"/>
        <v/>
      </c>
      <c r="O143" s="45">
        <f t="shared" si="40"/>
        <v>360.44999999999868</v>
      </c>
      <c r="P143" s="46">
        <f t="shared" si="41"/>
        <v>107.57559357254303</v>
      </c>
      <c r="Q143" s="45">
        <f t="shared" si="42"/>
        <v>0.29999999999999893</v>
      </c>
      <c r="R143" s="45">
        <f t="shared" si="43"/>
        <v>360.74999999999869</v>
      </c>
      <c r="S143" s="46">
        <f t="shared" si="44"/>
        <v>107.87559357254302</v>
      </c>
    </row>
    <row r="144" spans="1:19" x14ac:dyDescent="0.25">
      <c r="D144" s="71">
        <v>80</v>
      </c>
      <c r="F144" s="67">
        <v>0.6645833333333333</v>
      </c>
      <c r="H144" s="67">
        <v>0.66597222222222219</v>
      </c>
      <c r="I144" s="44" t="str">
        <f t="shared" si="34"/>
        <v/>
      </c>
      <c r="J144" s="45">
        <f t="shared" si="35"/>
        <v>7.000000000000135</v>
      </c>
      <c r="K144" s="45">
        <f t="shared" si="36"/>
        <v>1.9999999999999929</v>
      </c>
      <c r="L144" s="45">
        <f t="shared" si="37"/>
        <v>4</v>
      </c>
      <c r="M144" s="54">
        <f t="shared" ca="1" si="38"/>
        <v>1456</v>
      </c>
      <c r="N144" s="45" t="str">
        <f t="shared" si="39"/>
        <v/>
      </c>
      <c r="O144" s="45">
        <f t="shared" si="40"/>
        <v>332.50000000000642</v>
      </c>
      <c r="P144" s="46">
        <f t="shared" si="41"/>
        <v>271.80789740995777</v>
      </c>
      <c r="Q144" s="45">
        <f t="shared" si="42"/>
        <v>159.99999999999943</v>
      </c>
      <c r="R144" s="45">
        <f t="shared" si="43"/>
        <v>492.50000000000585</v>
      </c>
      <c r="S144" s="46">
        <f t="shared" si="44"/>
        <v>431.80789740995721</v>
      </c>
    </row>
    <row r="145" spans="1:19" x14ac:dyDescent="0.25">
      <c r="D145" s="71">
        <v>15</v>
      </c>
      <c r="F145" s="67">
        <v>0.66875000000000007</v>
      </c>
      <c r="H145" s="67">
        <v>0.67083333333333339</v>
      </c>
      <c r="I145" s="44">
        <f t="shared" si="34"/>
        <v>0.6743055555555556</v>
      </c>
      <c r="J145" s="45" t="str">
        <f t="shared" si="35"/>
        <v/>
      </c>
      <c r="K145" s="45">
        <f t="shared" si="36"/>
        <v>2.9999999999999893</v>
      </c>
      <c r="L145" s="45">
        <f t="shared" si="37"/>
        <v>5</v>
      </c>
      <c r="M145" s="54">
        <f t="shared" ca="1" si="38"/>
        <v>1456</v>
      </c>
      <c r="N145" s="45">
        <f t="shared" ca="1" si="39"/>
        <v>75.000000000000057</v>
      </c>
      <c r="O145" s="45">
        <f t="shared" si="40"/>
        <v>37.5</v>
      </c>
      <c r="P145" s="46">
        <f t="shared" si="41"/>
        <v>4.5389758306902523</v>
      </c>
      <c r="Q145" s="45">
        <f t="shared" si="42"/>
        <v>44.999999999999844</v>
      </c>
      <c r="R145" s="45">
        <f t="shared" si="43"/>
        <v>82.499999999999844</v>
      </c>
      <c r="S145" s="46">
        <f t="shared" si="44"/>
        <v>49.538975830690099</v>
      </c>
    </row>
    <row r="146" spans="1:19" x14ac:dyDescent="0.25">
      <c r="A146" s="77">
        <v>34500</v>
      </c>
      <c r="B146" s="71">
        <v>1520</v>
      </c>
      <c r="D146" s="71">
        <v>1.4999999999999999E-2</v>
      </c>
      <c r="F146" s="67">
        <v>0.67499999999999993</v>
      </c>
      <c r="H146" s="67">
        <v>0.67708333333333337</v>
      </c>
      <c r="I146" s="44" t="str">
        <f t="shared" si="34"/>
        <v/>
      </c>
      <c r="J146" s="45">
        <f t="shared" si="35"/>
        <v>21.999999999999922</v>
      </c>
      <c r="K146" s="45">
        <f t="shared" si="36"/>
        <v>3.0000000000001492</v>
      </c>
      <c r="L146" s="45">
        <f t="shared" si="37"/>
        <v>1</v>
      </c>
      <c r="M146" s="54">
        <f t="shared" ca="1" si="38"/>
        <v>1520</v>
      </c>
      <c r="N146" s="45" t="str">
        <f t="shared" si="39"/>
        <v/>
      </c>
      <c r="O146" s="45">
        <f t="shared" si="40"/>
        <v>660.16499999999769</v>
      </c>
      <c r="P146" s="46">
        <f t="shared" si="41"/>
        <v>159.1117321100505</v>
      </c>
      <c r="Q146" s="45">
        <f t="shared" si="42"/>
        <v>4.500000000000224E-2</v>
      </c>
      <c r="R146" s="45">
        <f t="shared" si="43"/>
        <v>660.20999999999765</v>
      </c>
      <c r="S146" s="46">
        <f t="shared" si="44"/>
        <v>159.15673211005051</v>
      </c>
    </row>
    <row r="147" spans="1:19" x14ac:dyDescent="0.25">
      <c r="D147" s="71">
        <v>60</v>
      </c>
      <c r="F147" s="67">
        <v>0.68819444444444444</v>
      </c>
      <c r="H147" s="67">
        <v>0.69236111111111109</v>
      </c>
      <c r="I147" s="44">
        <f t="shared" si="34"/>
        <v>0.6958333333333333</v>
      </c>
      <c r="J147" s="45" t="str">
        <f t="shared" si="35"/>
        <v/>
      </c>
      <c r="K147" s="45">
        <f t="shared" si="36"/>
        <v>5.9999999999999787</v>
      </c>
      <c r="L147" s="45">
        <f t="shared" si="37"/>
        <v>2</v>
      </c>
      <c r="M147" s="54">
        <f t="shared" ca="1" si="38"/>
        <v>1520</v>
      </c>
      <c r="N147" s="45">
        <f t="shared" ca="1" si="39"/>
        <v>81.999999999999872</v>
      </c>
      <c r="O147" s="45">
        <f t="shared" si="40"/>
        <v>150</v>
      </c>
      <c r="P147" s="46">
        <f t="shared" si="41"/>
        <v>16.750563856528444</v>
      </c>
      <c r="Q147" s="45">
        <f t="shared" si="42"/>
        <v>359.99999999999875</v>
      </c>
      <c r="R147" s="45">
        <f t="shared" si="43"/>
        <v>509.99999999999875</v>
      </c>
      <c r="S147" s="46">
        <f t="shared" si="44"/>
        <v>376.75056385652721</v>
      </c>
    </row>
    <row r="148" spans="1:19" x14ac:dyDescent="0.25">
      <c r="A148" s="77">
        <v>34505</v>
      </c>
      <c r="B148" s="71">
        <v>930</v>
      </c>
      <c r="D148" s="71">
        <v>1.7000000000000001E-2</v>
      </c>
      <c r="F148" s="67">
        <v>0.43194444444444446</v>
      </c>
      <c r="H148" s="67">
        <v>0.43541666666666662</v>
      </c>
      <c r="I148" s="44" t="str">
        <f t="shared" si="34"/>
        <v/>
      </c>
      <c r="J148" s="45">
        <f t="shared" si="35"/>
        <v>41.000000000000014</v>
      </c>
      <c r="K148" s="45">
        <f t="shared" si="36"/>
        <v>4.9999999999999023</v>
      </c>
      <c r="L148" s="45">
        <f t="shared" si="37"/>
        <v>1</v>
      </c>
      <c r="M148" s="54">
        <f t="shared" ca="1" si="38"/>
        <v>930</v>
      </c>
      <c r="N148" s="45" t="str">
        <f t="shared" si="39"/>
        <v/>
      </c>
      <c r="O148" s="45">
        <f t="shared" si="40"/>
        <v>1558.3485000000005</v>
      </c>
      <c r="P148" s="46">
        <f t="shared" si="41"/>
        <v>370.63923485970707</v>
      </c>
      <c r="Q148" s="45">
        <f t="shared" si="42"/>
        <v>8.4999999999998341E-2</v>
      </c>
      <c r="R148" s="45">
        <f t="shared" si="43"/>
        <v>1558.4335000000005</v>
      </c>
      <c r="S148" s="46">
        <f t="shared" si="44"/>
        <v>370.72423485970705</v>
      </c>
    </row>
    <row r="149" spans="1:19" x14ac:dyDescent="0.25">
      <c r="D149" s="71">
        <v>76</v>
      </c>
      <c r="F149" s="67">
        <v>0.44236111111111115</v>
      </c>
      <c r="H149" s="67">
        <v>0.46388888888888885</v>
      </c>
      <c r="I149" s="44" t="str">
        <f t="shared" si="34"/>
        <v/>
      </c>
      <c r="J149" s="45">
        <f t="shared" si="35"/>
        <v>19.000000000000014</v>
      </c>
      <c r="K149" s="45">
        <f t="shared" si="36"/>
        <v>30.99999999999989</v>
      </c>
      <c r="L149" s="45">
        <f t="shared" si="37"/>
        <v>2</v>
      </c>
      <c r="M149" s="54">
        <f t="shared" ca="1" si="38"/>
        <v>930</v>
      </c>
      <c r="N149" s="45" t="str">
        <f t="shared" si="39"/>
        <v/>
      </c>
      <c r="O149" s="45">
        <f t="shared" si="40"/>
        <v>722.9500000000005</v>
      </c>
      <c r="P149" s="46">
        <f t="shared" si="41"/>
        <v>217.4028256990614</v>
      </c>
      <c r="Q149" s="45">
        <f t="shared" si="42"/>
        <v>2355.9999999999918</v>
      </c>
      <c r="R149" s="45">
        <f t="shared" si="43"/>
        <v>3078.9499999999925</v>
      </c>
      <c r="S149" s="46">
        <f t="shared" si="44"/>
        <v>2573.4028256990532</v>
      </c>
    </row>
    <row r="150" spans="1:19" x14ac:dyDescent="0.25">
      <c r="D150" s="71">
        <v>0.1</v>
      </c>
      <c r="F150" s="67">
        <v>0.47430555555555554</v>
      </c>
      <c r="H150" s="67">
        <v>0.4770833333333333</v>
      </c>
      <c r="I150" s="44" t="str">
        <f t="shared" si="34"/>
        <v/>
      </c>
      <c r="J150" s="45">
        <f t="shared" si="35"/>
        <v>9.000000000000048</v>
      </c>
      <c r="K150" s="45">
        <f t="shared" si="36"/>
        <v>3.9999999999999858</v>
      </c>
      <c r="L150" s="45">
        <f t="shared" si="37"/>
        <v>3</v>
      </c>
      <c r="M150" s="54">
        <f t="shared" ca="1" si="38"/>
        <v>930</v>
      </c>
      <c r="N150" s="45" t="str">
        <f t="shared" si="39"/>
        <v/>
      </c>
      <c r="O150" s="45">
        <f t="shared" si="40"/>
        <v>360.45000000000192</v>
      </c>
      <c r="P150" s="46">
        <f t="shared" si="41"/>
        <v>107.57559357254398</v>
      </c>
      <c r="Q150" s="45">
        <f t="shared" si="42"/>
        <v>0.39999999999999858</v>
      </c>
      <c r="R150" s="45">
        <f t="shared" si="43"/>
        <v>360.8500000000019</v>
      </c>
      <c r="S150" s="46">
        <f t="shared" si="44"/>
        <v>107.97559357254397</v>
      </c>
    </row>
    <row r="151" spans="1:19" x14ac:dyDescent="0.25">
      <c r="D151" s="71">
        <v>80</v>
      </c>
      <c r="F151" s="67">
        <v>0.48194444444444445</v>
      </c>
      <c r="H151" s="67">
        <v>0.48333333333333334</v>
      </c>
      <c r="I151" s="44" t="str">
        <f t="shared" si="34"/>
        <v/>
      </c>
      <c r="J151" s="45">
        <f t="shared" si="35"/>
        <v>16.99999999999994</v>
      </c>
      <c r="K151" s="45">
        <f t="shared" si="36"/>
        <v>1.9999999999999929</v>
      </c>
      <c r="L151" s="45">
        <f t="shared" si="37"/>
        <v>4</v>
      </c>
      <c r="M151" s="54">
        <f t="shared" ca="1" si="38"/>
        <v>930</v>
      </c>
      <c r="N151" s="45" t="str">
        <f t="shared" si="39"/>
        <v/>
      </c>
      <c r="O151" s="45">
        <f t="shared" si="40"/>
        <v>688.4999999999975</v>
      </c>
      <c r="P151" s="46">
        <f t="shared" si="41"/>
        <v>306.47926510105862</v>
      </c>
      <c r="Q151" s="45">
        <f t="shared" si="42"/>
        <v>159.99999999999943</v>
      </c>
      <c r="R151" s="45">
        <f t="shared" si="43"/>
        <v>848.49999999999693</v>
      </c>
      <c r="S151" s="46">
        <f t="shared" si="44"/>
        <v>466.47926510105805</v>
      </c>
    </row>
    <row r="152" spans="1:19" x14ac:dyDescent="0.25">
      <c r="D152" s="71">
        <v>1</v>
      </c>
      <c r="F152" s="67">
        <v>0.49027777777777781</v>
      </c>
      <c r="H152" s="67">
        <v>0.49513888888888885</v>
      </c>
      <c r="I152" s="44">
        <f t="shared" si="34"/>
        <v>0.49861111111111106</v>
      </c>
      <c r="J152" s="45" t="str">
        <f t="shared" si="35"/>
        <v/>
      </c>
      <c r="K152" s="45">
        <f t="shared" si="36"/>
        <v>6.9999999999998952</v>
      </c>
      <c r="L152" s="45">
        <f t="shared" si="37"/>
        <v>5</v>
      </c>
      <c r="M152" s="54">
        <f t="shared" ca="1" si="38"/>
        <v>930</v>
      </c>
      <c r="N152" s="45">
        <f t="shared" ca="1" si="39"/>
        <v>147.99999999999994</v>
      </c>
      <c r="O152" s="45">
        <f t="shared" si="40"/>
        <v>2.5</v>
      </c>
      <c r="P152" s="46">
        <f t="shared" si="41"/>
        <v>0.36191198291773735</v>
      </c>
      <c r="Q152" s="45">
        <f t="shared" si="42"/>
        <v>6.9999999999998952</v>
      </c>
      <c r="R152" s="45">
        <f t="shared" si="43"/>
        <v>9.4999999999998952</v>
      </c>
      <c r="S152" s="46">
        <f t="shared" si="44"/>
        <v>7.3619119829176327</v>
      </c>
    </row>
    <row r="153" spans="1:19" x14ac:dyDescent="0.25">
      <c r="A153" s="77">
        <v>34506</v>
      </c>
      <c r="B153" s="71">
        <v>1351</v>
      </c>
      <c r="D153" s="71">
        <v>1.4999999999999999E-2</v>
      </c>
      <c r="F153" s="67">
        <v>0.62638888888888888</v>
      </c>
      <c r="H153" s="67">
        <v>0.64027777777777783</v>
      </c>
      <c r="I153" s="44" t="str">
        <f t="shared" si="34"/>
        <v/>
      </c>
      <c r="J153" s="45">
        <f t="shared" si="35"/>
        <v>13.99999999999995</v>
      </c>
      <c r="K153" s="45">
        <f t="shared" si="36"/>
        <v>20.000000000000089</v>
      </c>
      <c r="L153" s="45">
        <f t="shared" si="37"/>
        <v>1</v>
      </c>
      <c r="M153" s="54">
        <f t="shared" ca="1" si="38"/>
        <v>1351</v>
      </c>
      <c r="N153" s="45" t="str">
        <f t="shared" si="39"/>
        <v/>
      </c>
      <c r="O153" s="45">
        <f t="shared" si="40"/>
        <v>10.184999999999963</v>
      </c>
      <c r="P153" s="46">
        <f t="shared" si="41"/>
        <v>4.3708953636056398</v>
      </c>
      <c r="Q153" s="45">
        <f t="shared" si="42"/>
        <v>0.30000000000000132</v>
      </c>
      <c r="R153" s="45">
        <f t="shared" si="43"/>
        <v>10.484999999999964</v>
      </c>
      <c r="S153" s="46">
        <f t="shared" si="44"/>
        <v>4.6708953636056414</v>
      </c>
    </row>
    <row r="154" spans="1:19" x14ac:dyDescent="0.25">
      <c r="D154" s="71">
        <v>1.44</v>
      </c>
      <c r="F154" s="67">
        <v>0.64652777777777781</v>
      </c>
      <c r="H154" s="67">
        <v>0.65</v>
      </c>
      <c r="I154" s="44" t="str">
        <f t="shared" si="34"/>
        <v/>
      </c>
      <c r="J154" s="45">
        <f t="shared" si="35"/>
        <v>18.999999999999932</v>
      </c>
      <c r="K154" s="45">
        <f t="shared" si="36"/>
        <v>4.9999999999999822</v>
      </c>
      <c r="L154" s="45">
        <f t="shared" si="37"/>
        <v>2</v>
      </c>
      <c r="M154" s="54">
        <f t="shared" ca="1" si="38"/>
        <v>1351</v>
      </c>
      <c r="N154" s="45" t="str">
        <f t="shared" si="39"/>
        <v/>
      </c>
      <c r="O154" s="45">
        <f t="shared" si="40"/>
        <v>1913.6799999999932</v>
      </c>
      <c r="P154" s="46">
        <f t="shared" si="41"/>
        <v>764.67158830659628</v>
      </c>
      <c r="Q154" s="45">
        <f t="shared" si="42"/>
        <v>7.1999999999999744</v>
      </c>
      <c r="R154" s="45">
        <f t="shared" si="43"/>
        <v>1920.8799999999933</v>
      </c>
      <c r="S154" s="46">
        <f t="shared" si="44"/>
        <v>771.87158830659621</v>
      </c>
    </row>
    <row r="155" spans="1:19" x14ac:dyDescent="0.25">
      <c r="D155" s="71">
        <v>200</v>
      </c>
      <c r="F155" s="67">
        <v>0.65763888888888888</v>
      </c>
      <c r="H155" s="67">
        <v>0.66319444444444442</v>
      </c>
      <c r="I155" s="44" t="str">
        <f t="shared" si="34"/>
        <v/>
      </c>
      <c r="J155" s="45">
        <f t="shared" si="35"/>
        <v>22.000000000000082</v>
      </c>
      <c r="K155" s="45">
        <f t="shared" si="36"/>
        <v>7.9999999999999716</v>
      </c>
      <c r="L155" s="45">
        <f t="shared" si="37"/>
        <v>3</v>
      </c>
      <c r="M155" s="54">
        <f t="shared" ca="1" si="38"/>
        <v>1351</v>
      </c>
      <c r="N155" s="45" t="str">
        <f t="shared" si="39"/>
        <v/>
      </c>
      <c r="O155" s="45">
        <f t="shared" si="40"/>
        <v>3080.0000000000114</v>
      </c>
      <c r="P155" s="46">
        <f t="shared" si="41"/>
        <v>2881.1816269374358</v>
      </c>
      <c r="Q155" s="45">
        <f t="shared" si="42"/>
        <v>1599.9999999999943</v>
      </c>
      <c r="R155" s="45">
        <f t="shared" si="43"/>
        <v>4680.0000000000055</v>
      </c>
      <c r="S155" s="46">
        <f t="shared" si="44"/>
        <v>4481.1816269374303</v>
      </c>
    </row>
    <row r="156" spans="1:19" x14ac:dyDescent="0.25">
      <c r="D156" s="71">
        <v>80</v>
      </c>
      <c r="F156" s="67">
        <v>0.66805555555555562</v>
      </c>
      <c r="H156" s="67">
        <v>0.67847222222222225</v>
      </c>
      <c r="I156" s="44">
        <f t="shared" si="34"/>
        <v>0.68194444444444446</v>
      </c>
      <c r="J156" s="45" t="str">
        <f t="shared" si="35"/>
        <v/>
      </c>
      <c r="K156" s="45">
        <f t="shared" si="36"/>
        <v>14.999999999999947</v>
      </c>
      <c r="L156" s="45">
        <f t="shared" si="37"/>
        <v>4</v>
      </c>
      <c r="M156" s="54">
        <f t="shared" ca="1" si="38"/>
        <v>1351</v>
      </c>
      <c r="N156" s="45">
        <f t="shared" ca="1" si="39"/>
        <v>151.00000000000011</v>
      </c>
      <c r="O156" s="45">
        <f t="shared" si="40"/>
        <v>200</v>
      </c>
      <c r="P156" s="46">
        <f t="shared" si="41"/>
        <v>21.981008904684504</v>
      </c>
      <c r="Q156" s="45">
        <f t="shared" si="42"/>
        <v>1199.9999999999957</v>
      </c>
      <c r="R156" s="45">
        <f t="shared" si="43"/>
        <v>1399.9999999999957</v>
      </c>
      <c r="S156" s="46">
        <f t="shared" si="44"/>
        <v>1221.9810089046803</v>
      </c>
    </row>
    <row r="157" spans="1:19" x14ac:dyDescent="0.25">
      <c r="A157" s="77">
        <v>34507</v>
      </c>
      <c r="B157" s="71">
        <v>841</v>
      </c>
      <c r="D157" s="71">
        <v>0.02</v>
      </c>
      <c r="F157" s="67">
        <v>0.40763888888888888</v>
      </c>
      <c r="H157" s="67">
        <v>0.4145833333333333</v>
      </c>
      <c r="I157" s="44" t="str">
        <f t="shared" si="34"/>
        <v/>
      </c>
      <c r="J157" s="45">
        <f t="shared" si="35"/>
        <v>16.000000000000021</v>
      </c>
      <c r="K157" s="45">
        <f t="shared" si="36"/>
        <v>9.9999999999999645</v>
      </c>
      <c r="L157" s="45">
        <f t="shared" si="37"/>
        <v>1</v>
      </c>
      <c r="M157" s="54">
        <f t="shared" ca="1" si="38"/>
        <v>841</v>
      </c>
      <c r="N157" s="45" t="str">
        <f t="shared" si="39"/>
        <v/>
      </c>
      <c r="O157" s="45">
        <f t="shared" si="40"/>
        <v>16.160000000000021</v>
      </c>
      <c r="P157" s="46">
        <f t="shared" si="41"/>
        <v>6.8792985356049776</v>
      </c>
      <c r="Q157" s="45">
        <f t="shared" si="42"/>
        <v>0.19999999999999929</v>
      </c>
      <c r="R157" s="45">
        <f t="shared" si="43"/>
        <v>16.360000000000021</v>
      </c>
      <c r="S157" s="46">
        <f t="shared" si="44"/>
        <v>7.0792985356049769</v>
      </c>
    </row>
    <row r="158" spans="1:19" x14ac:dyDescent="0.25">
      <c r="D158" s="71">
        <v>2</v>
      </c>
      <c r="F158" s="67">
        <v>0.42152777777777778</v>
      </c>
      <c r="H158" s="67">
        <v>0.42569444444444443</v>
      </c>
      <c r="I158" s="44" t="str">
        <f t="shared" si="34"/>
        <v/>
      </c>
      <c r="J158" s="45">
        <f t="shared" si="35"/>
        <v>18.000000000000096</v>
      </c>
      <c r="K158" s="45">
        <f t="shared" si="36"/>
        <v>5.9999999999999787</v>
      </c>
      <c r="L158" s="45">
        <f t="shared" si="37"/>
        <v>2</v>
      </c>
      <c r="M158" s="54">
        <f t="shared" ca="1" si="38"/>
        <v>841</v>
      </c>
      <c r="N158" s="45" t="str">
        <f t="shared" si="39"/>
        <v/>
      </c>
      <c r="O158" s="45">
        <f t="shared" si="40"/>
        <v>54.000000000000284</v>
      </c>
      <c r="P158" s="46">
        <f t="shared" si="41"/>
        <v>51.937040204323523</v>
      </c>
      <c r="Q158" s="45">
        <f t="shared" si="42"/>
        <v>11.999999999999957</v>
      </c>
      <c r="R158" s="45">
        <f t="shared" si="43"/>
        <v>66.000000000000242</v>
      </c>
      <c r="S158" s="46">
        <f t="shared" si="44"/>
        <v>63.93704020432348</v>
      </c>
    </row>
    <row r="159" spans="1:19" x14ac:dyDescent="0.25">
      <c r="D159" s="71">
        <v>4</v>
      </c>
      <c r="F159" s="67">
        <v>0.43194444444444446</v>
      </c>
      <c r="H159" s="67">
        <v>0.4381944444444445</v>
      </c>
      <c r="I159" s="44" t="str">
        <f t="shared" si="34"/>
        <v/>
      </c>
      <c r="J159" s="45">
        <f t="shared" si="35"/>
        <v>9.9999999999999645</v>
      </c>
      <c r="K159" s="45">
        <f t="shared" si="36"/>
        <v>9.000000000000048</v>
      </c>
      <c r="L159" s="45">
        <f t="shared" si="37"/>
        <v>3</v>
      </c>
      <c r="M159" s="54">
        <f t="shared" ca="1" si="38"/>
        <v>841</v>
      </c>
      <c r="N159" s="45" t="str">
        <f t="shared" si="39"/>
        <v/>
      </c>
      <c r="O159" s="45">
        <f t="shared" si="40"/>
        <v>69.999999999999744</v>
      </c>
      <c r="P159" s="46">
        <f t="shared" si="41"/>
        <v>65.481410795771538</v>
      </c>
      <c r="Q159" s="45">
        <f t="shared" si="42"/>
        <v>36.000000000000192</v>
      </c>
      <c r="R159" s="45">
        <f t="shared" si="43"/>
        <v>105.99999999999994</v>
      </c>
      <c r="S159" s="46">
        <f t="shared" si="44"/>
        <v>101.48141079577172</v>
      </c>
    </row>
    <row r="160" spans="1:19" x14ac:dyDescent="0.25">
      <c r="D160" s="71">
        <v>10</v>
      </c>
      <c r="F160" s="67">
        <v>0.44236111111111115</v>
      </c>
      <c r="H160" s="67">
        <v>0.44513888888888892</v>
      </c>
      <c r="I160" s="44" t="str">
        <f t="shared" si="34"/>
        <v/>
      </c>
      <c r="J160" s="45">
        <f t="shared" si="35"/>
        <v>48.999999999999986</v>
      </c>
      <c r="K160" s="45">
        <f t="shared" si="36"/>
        <v>3.9999999999999858</v>
      </c>
      <c r="L160" s="45">
        <f t="shared" si="37"/>
        <v>4</v>
      </c>
      <c r="M160" s="54">
        <f t="shared" ca="1" si="38"/>
        <v>841</v>
      </c>
      <c r="N160" s="45" t="str">
        <f t="shared" si="39"/>
        <v/>
      </c>
      <c r="O160" s="45">
        <f t="shared" si="40"/>
        <v>661.49999999999977</v>
      </c>
      <c r="P160" s="46">
        <f t="shared" si="41"/>
        <v>646.4036280202323</v>
      </c>
      <c r="Q160" s="45">
        <f t="shared" si="42"/>
        <v>39.999999999999858</v>
      </c>
      <c r="R160" s="45">
        <f t="shared" si="43"/>
        <v>701.49999999999966</v>
      </c>
      <c r="S160" s="46">
        <f t="shared" si="44"/>
        <v>686.40362802023219</v>
      </c>
    </row>
    <row r="161" spans="1:19" x14ac:dyDescent="0.25">
      <c r="D161" s="71">
        <v>17</v>
      </c>
      <c r="F161" s="67">
        <v>0.45694444444444443</v>
      </c>
      <c r="H161" s="67">
        <v>0.47916666666666669</v>
      </c>
      <c r="I161" s="44">
        <f t="shared" si="34"/>
        <v>0.4826388888888889</v>
      </c>
      <c r="J161" s="45" t="str">
        <f t="shared" si="35"/>
        <v/>
      </c>
      <c r="K161" s="45">
        <f t="shared" si="36"/>
        <v>32.000000000000043</v>
      </c>
      <c r="L161" s="45">
        <f t="shared" si="37"/>
        <v>5</v>
      </c>
      <c r="M161" s="54">
        <f t="shared" ca="1" si="38"/>
        <v>841</v>
      </c>
      <c r="N161" s="45">
        <f t="shared" ca="1" si="39"/>
        <v>174.00000000000003</v>
      </c>
      <c r="O161" s="45">
        <f t="shared" si="40"/>
        <v>42.5</v>
      </c>
      <c r="P161" s="46">
        <f t="shared" si="41"/>
        <v>5.1054993406049594</v>
      </c>
      <c r="Q161" s="45">
        <f t="shared" si="42"/>
        <v>544.00000000000068</v>
      </c>
      <c r="R161" s="45">
        <f t="shared" si="43"/>
        <v>586.50000000000068</v>
      </c>
      <c r="S161" s="46">
        <f t="shared" si="44"/>
        <v>549.10549934060566</v>
      </c>
    </row>
    <row r="162" spans="1:19" x14ac:dyDescent="0.25">
      <c r="A162" s="77">
        <v>34507</v>
      </c>
      <c r="B162" s="71">
        <v>1335</v>
      </c>
      <c r="D162" s="71">
        <v>0.01</v>
      </c>
      <c r="F162" s="67">
        <v>0.58402777777777781</v>
      </c>
      <c r="H162" s="67">
        <v>0.59375</v>
      </c>
      <c r="I162" s="44" t="str">
        <f t="shared" si="34"/>
        <v/>
      </c>
      <c r="J162" s="45">
        <f t="shared" si="35"/>
        <v>13.99999999999995</v>
      </c>
      <c r="K162" s="45">
        <f t="shared" si="36"/>
        <v>13.99999999999995</v>
      </c>
      <c r="L162" s="45">
        <f t="shared" si="37"/>
        <v>1</v>
      </c>
      <c r="M162" s="54">
        <f t="shared" ca="1" si="38"/>
        <v>1335</v>
      </c>
      <c r="N162" s="45" t="str">
        <f t="shared" si="39"/>
        <v/>
      </c>
      <c r="O162" s="45">
        <f t="shared" si="40"/>
        <v>420.06999999999852</v>
      </c>
      <c r="P162" s="46">
        <f t="shared" si="41"/>
        <v>96.542126363279209</v>
      </c>
      <c r="Q162" s="45">
        <f t="shared" si="42"/>
        <v>0.13999999999999951</v>
      </c>
      <c r="R162" s="45">
        <f t="shared" si="43"/>
        <v>420.2099999999985</v>
      </c>
      <c r="S162" s="46">
        <f t="shared" si="44"/>
        <v>96.68212636327921</v>
      </c>
    </row>
    <row r="163" spans="1:19" x14ac:dyDescent="0.25">
      <c r="D163" s="71">
        <v>60</v>
      </c>
      <c r="F163" s="67">
        <v>0.6</v>
      </c>
      <c r="H163" s="67">
        <v>0.60347222222222219</v>
      </c>
      <c r="I163" s="44" t="str">
        <f t="shared" si="34"/>
        <v/>
      </c>
      <c r="J163" s="45">
        <f t="shared" si="35"/>
        <v>39.000000000000021</v>
      </c>
      <c r="K163" s="45">
        <f t="shared" si="36"/>
        <v>4.9999999999999822</v>
      </c>
      <c r="L163" s="45">
        <f t="shared" si="37"/>
        <v>2</v>
      </c>
      <c r="M163" s="54">
        <f t="shared" ca="1" si="38"/>
        <v>1335</v>
      </c>
      <c r="N163" s="45" t="str">
        <f t="shared" si="39"/>
        <v/>
      </c>
      <c r="O163" s="45">
        <f t="shared" si="40"/>
        <v>1170.2730000000006</v>
      </c>
      <c r="P163" s="46">
        <f t="shared" si="41"/>
        <v>279.73957716710879</v>
      </c>
      <c r="Q163" s="45">
        <f t="shared" si="42"/>
        <v>299.99999999999892</v>
      </c>
      <c r="R163" s="45">
        <f t="shared" si="43"/>
        <v>1470.2729999999995</v>
      </c>
      <c r="S163" s="46">
        <f t="shared" si="44"/>
        <v>579.73957716710765</v>
      </c>
    </row>
    <row r="164" spans="1:19" x14ac:dyDescent="0.25">
      <c r="D164" s="71">
        <v>1.4E-2</v>
      </c>
      <c r="F164" s="67">
        <v>0.61388888888888882</v>
      </c>
      <c r="H164" s="67">
        <v>0.63055555555555554</v>
      </c>
      <c r="I164" s="44">
        <f t="shared" si="34"/>
        <v>0.63402777777777775</v>
      </c>
      <c r="J164" s="45" t="str">
        <f t="shared" si="35"/>
        <v/>
      </c>
      <c r="K164" s="45">
        <f t="shared" si="36"/>
        <v>24.000000000000075</v>
      </c>
      <c r="L164" s="45">
        <f t="shared" si="37"/>
        <v>3</v>
      </c>
      <c r="M164" s="54">
        <f t="shared" ca="1" si="38"/>
        <v>1335</v>
      </c>
      <c r="N164" s="45">
        <f t="shared" ca="1" si="39"/>
        <v>97.999999999999972</v>
      </c>
      <c r="O164" s="45">
        <f t="shared" si="40"/>
        <v>3.5000000000000003E-2</v>
      </c>
      <c r="P164" s="46">
        <f t="shared" si="41"/>
        <v>7.3317745176624972E-3</v>
      </c>
      <c r="Q164" s="45">
        <f t="shared" si="42"/>
        <v>0.33600000000000108</v>
      </c>
      <c r="R164" s="45">
        <f t="shared" si="43"/>
        <v>0.37100000000000111</v>
      </c>
      <c r="S164" s="46">
        <f t="shared" si="44"/>
        <v>0.34333177451766356</v>
      </c>
    </row>
    <row r="165" spans="1:19" x14ac:dyDescent="0.25">
      <c r="A165" s="77">
        <v>34509</v>
      </c>
      <c r="B165" s="71">
        <v>1017</v>
      </c>
      <c r="D165" s="71">
        <v>1.2999999999999999E-2</v>
      </c>
      <c r="F165" s="67">
        <v>0.47013888888888888</v>
      </c>
      <c r="H165" s="67">
        <v>0.47291666666666665</v>
      </c>
      <c r="I165" s="44" t="str">
        <f t="shared" si="34"/>
        <v/>
      </c>
      <c r="J165" s="45">
        <f t="shared" si="35"/>
        <v>19.000000000000014</v>
      </c>
      <c r="K165" s="45">
        <f t="shared" si="36"/>
        <v>3.9999999999999858</v>
      </c>
      <c r="L165" s="45">
        <f t="shared" si="37"/>
        <v>1</v>
      </c>
      <c r="M165" s="54">
        <f t="shared" ca="1" si="38"/>
        <v>1017</v>
      </c>
      <c r="N165" s="45" t="str">
        <f t="shared" si="39"/>
        <v/>
      </c>
      <c r="O165" s="45">
        <f t="shared" si="40"/>
        <v>47.623500000000035</v>
      </c>
      <c r="P165" s="46">
        <f t="shared" si="41"/>
        <v>15.919075890819794</v>
      </c>
      <c r="Q165" s="45">
        <f t="shared" si="42"/>
        <v>5.199999999999981E-2</v>
      </c>
      <c r="R165" s="45">
        <f t="shared" si="43"/>
        <v>47.675500000000035</v>
      </c>
      <c r="S165" s="46">
        <f t="shared" si="44"/>
        <v>15.971075890819794</v>
      </c>
    </row>
    <row r="166" spans="1:19" x14ac:dyDescent="0.25">
      <c r="D166" s="71">
        <v>5</v>
      </c>
      <c r="F166" s="67">
        <v>0.47847222222222219</v>
      </c>
      <c r="H166" s="67">
        <v>0.4861111111111111</v>
      </c>
      <c r="I166" s="44" t="str">
        <f t="shared" si="34"/>
        <v/>
      </c>
      <c r="J166" s="45">
        <f t="shared" si="35"/>
        <v>10.000000000000044</v>
      </c>
      <c r="K166" s="45">
        <f t="shared" si="36"/>
        <v>11.000000000000041</v>
      </c>
      <c r="L166" s="45">
        <f t="shared" si="37"/>
        <v>2</v>
      </c>
      <c r="M166" s="54">
        <f t="shared" ca="1" si="38"/>
        <v>1017</v>
      </c>
      <c r="N166" s="45" t="str">
        <f t="shared" si="39"/>
        <v/>
      </c>
      <c r="O166" s="45">
        <f t="shared" si="40"/>
        <v>75.000000000000327</v>
      </c>
      <c r="P166" s="46">
        <f t="shared" si="41"/>
        <v>72.134762451293341</v>
      </c>
      <c r="Q166" s="45">
        <f t="shared" si="42"/>
        <v>55.000000000000206</v>
      </c>
      <c r="R166" s="45">
        <f t="shared" si="43"/>
        <v>130.00000000000054</v>
      </c>
      <c r="S166" s="46">
        <f t="shared" si="44"/>
        <v>127.13476245129354</v>
      </c>
    </row>
    <row r="167" spans="1:19" x14ac:dyDescent="0.25">
      <c r="D167" s="71">
        <v>10</v>
      </c>
      <c r="F167" s="67">
        <v>0.48819444444444443</v>
      </c>
      <c r="H167" s="67">
        <v>0.49305555555555558</v>
      </c>
      <c r="I167" s="44" t="str">
        <f t="shared" si="34"/>
        <v/>
      </c>
      <c r="J167" s="45">
        <f t="shared" si="35"/>
        <v>8.9999999999998881</v>
      </c>
      <c r="K167" s="45">
        <f t="shared" si="36"/>
        <v>7.0000000000000551</v>
      </c>
      <c r="L167" s="45">
        <f t="shared" si="37"/>
        <v>3</v>
      </c>
      <c r="M167" s="54">
        <f t="shared" ca="1" si="38"/>
        <v>1017</v>
      </c>
      <c r="N167" s="45" t="str">
        <f t="shared" si="39"/>
        <v/>
      </c>
      <c r="O167" s="45">
        <f t="shared" si="40"/>
        <v>494.99999999999386</v>
      </c>
      <c r="P167" s="46">
        <f t="shared" si="41"/>
        <v>351.77854409142202</v>
      </c>
      <c r="Q167" s="45">
        <f t="shared" si="42"/>
        <v>70.000000000000554</v>
      </c>
      <c r="R167" s="45">
        <f t="shared" si="43"/>
        <v>564.99999999999443</v>
      </c>
      <c r="S167" s="46">
        <f t="shared" si="44"/>
        <v>421.77854409142259</v>
      </c>
    </row>
    <row r="168" spans="1:19" x14ac:dyDescent="0.25">
      <c r="D168" s="71">
        <v>100</v>
      </c>
      <c r="F168" s="67">
        <v>0.49583333333333335</v>
      </c>
      <c r="H168" s="67">
        <v>0.4993055555555555</v>
      </c>
      <c r="I168" s="44" t="str">
        <f t="shared" si="34"/>
        <v/>
      </c>
      <c r="J168" s="45">
        <f t="shared" si="35"/>
        <v>8.0000000000000515</v>
      </c>
      <c r="K168" s="45">
        <f t="shared" si="36"/>
        <v>4.9999999999999023</v>
      </c>
      <c r="L168" s="45">
        <f t="shared" si="37"/>
        <v>4</v>
      </c>
      <c r="M168" s="54">
        <f t="shared" ca="1" si="38"/>
        <v>1017</v>
      </c>
      <c r="N168" s="45" t="str">
        <f t="shared" si="39"/>
        <v/>
      </c>
      <c r="O168" s="45">
        <f t="shared" si="40"/>
        <v>1200.0000000000077</v>
      </c>
      <c r="P168" s="46">
        <f t="shared" si="41"/>
        <v>1154.1560410366542</v>
      </c>
      <c r="Q168" s="45">
        <f t="shared" si="42"/>
        <v>499.99999999999022</v>
      </c>
      <c r="R168" s="45">
        <f t="shared" si="43"/>
        <v>1699.999999999998</v>
      </c>
      <c r="S168" s="46">
        <f t="shared" si="44"/>
        <v>1654.1560410366444</v>
      </c>
    </row>
    <row r="169" spans="1:19" x14ac:dyDescent="0.25">
      <c r="D169" s="71">
        <v>200</v>
      </c>
      <c r="F169" s="67">
        <v>0.50138888888888888</v>
      </c>
      <c r="H169" s="67">
        <v>0.50486111111111109</v>
      </c>
      <c r="I169" s="44" t="str">
        <f t="shared" si="34"/>
        <v/>
      </c>
      <c r="J169" s="45">
        <f t="shared" si="35"/>
        <v>21.000000000000085</v>
      </c>
      <c r="K169" s="45">
        <f t="shared" si="36"/>
        <v>4.9999999999999822</v>
      </c>
      <c r="L169" s="45">
        <f t="shared" si="37"/>
        <v>5</v>
      </c>
      <c r="M169" s="54">
        <f t="shared" ca="1" si="38"/>
        <v>1017</v>
      </c>
      <c r="N169" s="45" t="str">
        <f t="shared" si="39"/>
        <v/>
      </c>
      <c r="O169" s="45">
        <f t="shared" si="40"/>
        <v>2102.1000000000085</v>
      </c>
      <c r="P169" s="46">
        <f t="shared" si="41"/>
        <v>607.40470160332086</v>
      </c>
      <c r="Q169" s="45">
        <f t="shared" si="42"/>
        <v>999.99999999999648</v>
      </c>
      <c r="R169" s="45">
        <f t="shared" si="43"/>
        <v>3102.1000000000049</v>
      </c>
      <c r="S169" s="46">
        <f t="shared" si="44"/>
        <v>1607.4047016033173</v>
      </c>
    </row>
    <row r="170" spans="1:19" x14ac:dyDescent="0.25">
      <c r="D170" s="71">
        <v>0.2</v>
      </c>
      <c r="F170" s="67">
        <v>0.51388888888888895</v>
      </c>
      <c r="H170" s="67">
        <v>0.51944444444444449</v>
      </c>
      <c r="I170" s="44">
        <f t="shared" si="34"/>
        <v>0.5229166666666667</v>
      </c>
      <c r="J170" s="45" t="str">
        <f t="shared" si="35"/>
        <v/>
      </c>
      <c r="K170" s="45">
        <f t="shared" si="36"/>
        <v>7.9999999999999716</v>
      </c>
      <c r="L170" s="45">
        <f t="shared" si="37"/>
        <v>6</v>
      </c>
      <c r="M170" s="54">
        <f t="shared" ca="1" si="38"/>
        <v>1017</v>
      </c>
      <c r="N170" s="45">
        <f t="shared" ca="1" si="39"/>
        <v>136.00000000000009</v>
      </c>
      <c r="O170" s="45">
        <f t="shared" si="40"/>
        <v>0.5</v>
      </c>
      <c r="P170" s="46">
        <f t="shared" si="41"/>
        <v>8.192609482288947E-2</v>
      </c>
      <c r="Q170" s="45">
        <f t="shared" si="42"/>
        <v>1.5999999999999943</v>
      </c>
      <c r="R170" s="45">
        <f t="shared" si="43"/>
        <v>2.0999999999999943</v>
      </c>
      <c r="S170" s="46">
        <f t="shared" si="44"/>
        <v>1.6819260948228838</v>
      </c>
    </row>
    <row r="171" spans="1:19" x14ac:dyDescent="0.25">
      <c r="A171" s="77">
        <v>34513</v>
      </c>
      <c r="B171" s="71">
        <v>924</v>
      </c>
      <c r="D171" s="71">
        <v>0.1</v>
      </c>
      <c r="F171" s="67">
        <v>0.43402777777777773</v>
      </c>
      <c r="H171" s="67">
        <v>0.43888888888888888</v>
      </c>
      <c r="I171" s="44" t="str">
        <f t="shared" si="34"/>
        <v/>
      </c>
      <c r="J171" s="45">
        <f t="shared" si="35"/>
        <v>24.999999999999993</v>
      </c>
      <c r="K171" s="45">
        <f t="shared" si="36"/>
        <v>7.0000000000000551</v>
      </c>
      <c r="L171" s="45">
        <f t="shared" si="37"/>
        <v>1</v>
      </c>
      <c r="M171" s="54">
        <f t="shared" ca="1" si="38"/>
        <v>924</v>
      </c>
      <c r="N171" s="45" t="str">
        <f t="shared" si="39"/>
        <v/>
      </c>
      <c r="O171" s="45">
        <f t="shared" si="40"/>
        <v>376.24999999999989</v>
      </c>
      <c r="P171" s="46">
        <f t="shared" si="41"/>
        <v>131.05361389262805</v>
      </c>
      <c r="Q171" s="45">
        <f t="shared" si="42"/>
        <v>0.70000000000000551</v>
      </c>
      <c r="R171" s="45">
        <f t="shared" si="43"/>
        <v>376.94999999999987</v>
      </c>
      <c r="S171" s="46">
        <f t="shared" si="44"/>
        <v>131.75361389262807</v>
      </c>
    </row>
    <row r="172" spans="1:19" x14ac:dyDescent="0.25">
      <c r="D172" s="71">
        <v>30</v>
      </c>
      <c r="F172" s="67">
        <v>0.4465277777777778</v>
      </c>
      <c r="H172" s="67">
        <v>0.45624999999999999</v>
      </c>
      <c r="I172" s="44" t="str">
        <f t="shared" si="34"/>
        <v/>
      </c>
      <c r="J172" s="45">
        <f t="shared" si="35"/>
        <v>35.000000000000036</v>
      </c>
      <c r="K172" s="45">
        <f t="shared" si="36"/>
        <v>13.99999999999995</v>
      </c>
      <c r="L172" s="45">
        <f t="shared" si="37"/>
        <v>2</v>
      </c>
      <c r="M172" s="54">
        <f t="shared" ca="1" si="38"/>
        <v>924</v>
      </c>
      <c r="N172" s="45" t="str">
        <f t="shared" si="39"/>
        <v/>
      </c>
      <c r="O172" s="45">
        <f t="shared" si="40"/>
        <v>525.12250000000051</v>
      </c>
      <c r="P172" s="46">
        <f t="shared" si="41"/>
        <v>125.52524099424988</v>
      </c>
      <c r="Q172" s="45">
        <f t="shared" si="42"/>
        <v>419.99999999999852</v>
      </c>
      <c r="R172" s="45">
        <f t="shared" si="43"/>
        <v>945.12249999999904</v>
      </c>
      <c r="S172" s="46">
        <f t="shared" si="44"/>
        <v>545.52524099424841</v>
      </c>
    </row>
    <row r="173" spans="1:19" x14ac:dyDescent="0.25">
      <c r="D173" s="71">
        <v>7.0000000000000001E-3</v>
      </c>
      <c r="F173" s="67">
        <v>0.47222222222222227</v>
      </c>
      <c r="H173" s="67">
        <v>0.48055555555555557</v>
      </c>
      <c r="I173" s="44" t="str">
        <f t="shared" si="34"/>
        <v/>
      </c>
      <c r="J173" s="45">
        <f t="shared" si="35"/>
        <v>14.00000000000003</v>
      </c>
      <c r="K173" s="45">
        <f t="shared" si="36"/>
        <v>11.999999999999957</v>
      </c>
      <c r="L173" s="45">
        <f t="shared" si="37"/>
        <v>3</v>
      </c>
      <c r="M173" s="54">
        <f t="shared" ca="1" si="38"/>
        <v>924</v>
      </c>
      <c r="N173" s="45" t="str">
        <f t="shared" si="39"/>
        <v/>
      </c>
      <c r="O173" s="45">
        <f t="shared" si="40"/>
        <v>12.649000000000028</v>
      </c>
      <c r="P173" s="46">
        <f t="shared" si="41"/>
        <v>4.5232989420773055</v>
      </c>
      <c r="Q173" s="45">
        <f t="shared" si="42"/>
        <v>8.39999999999997E-2</v>
      </c>
      <c r="R173" s="45">
        <f t="shared" si="43"/>
        <v>12.733000000000027</v>
      </c>
      <c r="S173" s="46">
        <f t="shared" si="44"/>
        <v>4.6072989420773052</v>
      </c>
    </row>
    <row r="174" spans="1:19" x14ac:dyDescent="0.25">
      <c r="D174" s="71">
        <v>1.8</v>
      </c>
      <c r="F174" s="67">
        <v>0.48680555555555555</v>
      </c>
      <c r="H174" s="67">
        <v>0.49027777777777781</v>
      </c>
      <c r="I174" s="44">
        <f t="shared" si="34"/>
        <v>0.49375000000000002</v>
      </c>
      <c r="J174" s="45" t="str">
        <f t="shared" si="35"/>
        <v/>
      </c>
      <c r="K174" s="45">
        <f t="shared" si="36"/>
        <v>5.0000000000000622</v>
      </c>
      <c r="L174" s="45">
        <f t="shared" si="37"/>
        <v>4</v>
      </c>
      <c r="M174" s="54">
        <f t="shared" ca="1" si="38"/>
        <v>924</v>
      </c>
      <c r="N174" s="45">
        <f t="shared" ca="1" si="39"/>
        <v>147.00000000000003</v>
      </c>
      <c r="O174" s="45">
        <f t="shared" si="40"/>
        <v>4.5</v>
      </c>
      <c r="P174" s="46">
        <f t="shared" si="41"/>
        <v>0.62485703502181611</v>
      </c>
      <c r="Q174" s="45">
        <f t="shared" si="42"/>
        <v>9.0000000000001119</v>
      </c>
      <c r="R174" s="45">
        <f t="shared" si="43"/>
        <v>13.500000000000112</v>
      </c>
      <c r="S174" s="46">
        <f t="shared" si="44"/>
        <v>9.6248570350219289</v>
      </c>
    </row>
    <row r="175" spans="1:19" x14ac:dyDescent="0.25">
      <c r="A175" s="77">
        <v>34513</v>
      </c>
      <c r="B175" s="71">
        <v>1410</v>
      </c>
      <c r="D175" s="71">
        <v>1.4999999999999999E-2</v>
      </c>
      <c r="F175" s="67">
        <v>0.61805555555555558</v>
      </c>
      <c r="H175" s="67">
        <v>0.62152777777777779</v>
      </c>
      <c r="I175" s="44" t="str">
        <f t="shared" si="34"/>
        <v/>
      </c>
      <c r="J175" s="45">
        <f t="shared" si="35"/>
        <v>29.000000000000057</v>
      </c>
      <c r="K175" s="45">
        <f t="shared" si="36"/>
        <v>4.9999999999999822</v>
      </c>
      <c r="L175" s="45">
        <f t="shared" si="37"/>
        <v>1</v>
      </c>
      <c r="M175" s="54">
        <f t="shared" ca="1" si="38"/>
        <v>1410</v>
      </c>
      <c r="N175" s="45" t="str">
        <f t="shared" si="39"/>
        <v/>
      </c>
      <c r="O175" s="45">
        <f t="shared" si="40"/>
        <v>145.21750000000029</v>
      </c>
      <c r="P175" s="46">
        <f t="shared" si="41"/>
        <v>44.533227020011665</v>
      </c>
      <c r="Q175" s="45">
        <f t="shared" si="42"/>
        <v>7.4999999999999734E-2</v>
      </c>
      <c r="R175" s="45">
        <f t="shared" si="43"/>
        <v>145.29250000000027</v>
      </c>
      <c r="S175" s="46">
        <f t="shared" si="44"/>
        <v>44.608227020011668</v>
      </c>
    </row>
    <row r="176" spans="1:19" x14ac:dyDescent="0.25">
      <c r="D176" s="71">
        <v>10</v>
      </c>
      <c r="F176" s="67">
        <v>0.62916666666666665</v>
      </c>
      <c r="H176" s="67">
        <v>0.64166666666666672</v>
      </c>
      <c r="I176" s="44" t="str">
        <f t="shared" si="34"/>
        <v/>
      </c>
      <c r="J176" s="45">
        <f t="shared" si="35"/>
        <v>9.9999999999999645</v>
      </c>
      <c r="K176" s="45">
        <f t="shared" si="36"/>
        <v>18.000000000000096</v>
      </c>
      <c r="L176" s="45">
        <f t="shared" si="37"/>
        <v>2</v>
      </c>
      <c r="M176" s="54">
        <f t="shared" ca="1" si="38"/>
        <v>1410</v>
      </c>
      <c r="N176" s="45" t="str">
        <f t="shared" si="39"/>
        <v/>
      </c>
      <c r="O176" s="45">
        <f t="shared" si="40"/>
        <v>549.99999999999807</v>
      </c>
      <c r="P176" s="46">
        <f t="shared" si="41"/>
        <v>390.86504899047242</v>
      </c>
      <c r="Q176" s="45">
        <f t="shared" si="42"/>
        <v>180.00000000000097</v>
      </c>
      <c r="R176" s="45">
        <f t="shared" si="43"/>
        <v>729.99999999999909</v>
      </c>
      <c r="S176" s="46">
        <f t="shared" si="44"/>
        <v>570.86504899047338</v>
      </c>
    </row>
    <row r="177" spans="1:19" x14ac:dyDescent="0.25">
      <c r="D177" s="71">
        <v>100</v>
      </c>
      <c r="F177" s="67">
        <v>0.64166666666666672</v>
      </c>
      <c r="H177" s="67">
        <v>0.64861111111111114</v>
      </c>
      <c r="I177" s="44" t="str">
        <f t="shared" si="34"/>
        <v/>
      </c>
      <c r="J177" s="45">
        <f t="shared" si="35"/>
        <v>10.999999999999961</v>
      </c>
      <c r="K177" s="45">
        <f t="shared" si="36"/>
        <v>9.9999999999999645</v>
      </c>
      <c r="L177" s="45">
        <f t="shared" si="37"/>
        <v>3</v>
      </c>
      <c r="M177" s="54">
        <f t="shared" ca="1" si="38"/>
        <v>1410</v>
      </c>
      <c r="N177" s="45" t="str">
        <f t="shared" si="39"/>
        <v/>
      </c>
      <c r="O177" s="45">
        <f t="shared" si="40"/>
        <v>1649.9999999999941</v>
      </c>
      <c r="P177" s="46">
        <f t="shared" si="41"/>
        <v>1586.9645564253835</v>
      </c>
      <c r="Q177" s="45">
        <f t="shared" si="42"/>
        <v>999.99999999999648</v>
      </c>
      <c r="R177" s="45">
        <f t="shared" si="43"/>
        <v>2649.9999999999905</v>
      </c>
      <c r="S177" s="46">
        <f t="shared" si="44"/>
        <v>2586.9645564253801</v>
      </c>
    </row>
    <row r="178" spans="1:19" x14ac:dyDescent="0.25">
      <c r="D178" s="71">
        <v>200</v>
      </c>
      <c r="F178" s="67">
        <v>0.65208333333333335</v>
      </c>
      <c r="G178" s="71">
        <v>1545</v>
      </c>
      <c r="H178" s="67">
        <f>VALUE(CONCATENATE(LEFT(G178,LEN(G178)-2),":",RIGHT(G178,2)))</f>
        <v>0.65625</v>
      </c>
      <c r="I178" s="44" t="str">
        <f t="shared" si="34"/>
        <v/>
      </c>
      <c r="J178" s="45">
        <f t="shared" si="35"/>
        <v>40.000000000000014</v>
      </c>
      <c r="K178" s="45">
        <f t="shared" si="36"/>
        <v>5.9999999999999787</v>
      </c>
      <c r="L178" s="45">
        <f t="shared" si="37"/>
        <v>4</v>
      </c>
      <c r="M178" s="54">
        <f t="shared" ca="1" si="38"/>
        <v>1410</v>
      </c>
      <c r="N178" s="45" t="str">
        <f t="shared" si="39"/>
        <v/>
      </c>
      <c r="O178" s="45">
        <f t="shared" si="40"/>
        <v>4000.6000000000013</v>
      </c>
      <c r="P178" s="46">
        <f t="shared" si="41"/>
        <v>908.4546955026716</v>
      </c>
      <c r="Q178" s="45">
        <f t="shared" si="42"/>
        <v>1199.9999999999957</v>
      </c>
      <c r="R178" s="45">
        <f t="shared" si="43"/>
        <v>5200.5999999999967</v>
      </c>
      <c r="S178" s="46">
        <f t="shared" si="44"/>
        <v>2108.4546955026672</v>
      </c>
    </row>
    <row r="179" spans="1:19" x14ac:dyDescent="0.25">
      <c r="D179" s="71">
        <v>0.03</v>
      </c>
      <c r="F179" s="67">
        <v>0.68125000000000002</v>
      </c>
      <c r="G179" s="71">
        <v>1625</v>
      </c>
      <c r="H179" s="67">
        <f>VALUE(CONCATENATE(LEFT(G179,LEN(G179)-2),":",RIGHT(G179,2)))</f>
        <v>0.68402777777777779</v>
      </c>
      <c r="I179" s="44">
        <f t="shared" si="34"/>
        <v>0.6875</v>
      </c>
      <c r="J179" s="45" t="str">
        <f t="shared" si="35"/>
        <v/>
      </c>
      <c r="K179" s="45">
        <f t="shared" si="36"/>
        <v>3.9999999999999858</v>
      </c>
      <c r="L179" s="45">
        <f t="shared" si="37"/>
        <v>5</v>
      </c>
      <c r="M179" s="54">
        <f t="shared" ca="1" si="38"/>
        <v>1410</v>
      </c>
      <c r="N179" s="45">
        <f t="shared" ca="1" si="39"/>
        <v>139.99999999999997</v>
      </c>
      <c r="O179" s="45">
        <f t="shared" si="40"/>
        <v>7.4999999999999997E-2</v>
      </c>
      <c r="P179" s="46">
        <f t="shared" si="41"/>
        <v>1.4549989563042143E-2</v>
      </c>
      <c r="Q179" s="45">
        <f t="shared" si="42"/>
        <v>0.11999999999999957</v>
      </c>
      <c r="R179" s="45">
        <f t="shared" si="43"/>
        <v>0.19499999999999956</v>
      </c>
      <c r="S179" s="46">
        <f t="shared" si="44"/>
        <v>0.13454998956304171</v>
      </c>
    </row>
    <row r="180" spans="1:19" x14ac:dyDescent="0.25">
      <c r="A180" s="77">
        <v>34516</v>
      </c>
      <c r="B180" s="71">
        <v>847</v>
      </c>
      <c r="D180" s="71">
        <v>0.01</v>
      </c>
      <c r="E180" s="71">
        <v>930</v>
      </c>
      <c r="F180" s="67">
        <f>VALUE(CONCATENATE(LEFT(E180,LEN(E180)-2),":",RIGHT(E180,2)))</f>
        <v>0.39583333333333331</v>
      </c>
      <c r="G180" s="71">
        <v>933</v>
      </c>
      <c r="H180" s="67">
        <f>VALUE(CONCATENATE(LEFT(G180,LEN(G180)-2),":",RIGHT(G180,2)))</f>
        <v>0.3979166666666667</v>
      </c>
      <c r="I180" s="44" t="str">
        <f t="shared" si="34"/>
        <v/>
      </c>
      <c r="J180" s="45">
        <f t="shared" si="35"/>
        <v>13.99999999999995</v>
      </c>
      <c r="K180" s="45">
        <f t="shared" si="36"/>
        <v>3.0000000000000693</v>
      </c>
      <c r="L180" s="45">
        <f t="shared" si="37"/>
        <v>1</v>
      </c>
      <c r="M180" s="54">
        <f t="shared" ca="1" si="38"/>
        <v>847</v>
      </c>
      <c r="N180" s="45" t="str">
        <f t="shared" si="39"/>
        <v/>
      </c>
      <c r="O180" s="45">
        <f t="shared" si="40"/>
        <v>70.069999999999752</v>
      </c>
      <c r="P180" s="46">
        <f t="shared" si="41"/>
        <v>20.247101545384222</v>
      </c>
      <c r="Q180" s="45">
        <f t="shared" si="42"/>
        <v>3.0000000000000693E-2</v>
      </c>
      <c r="R180" s="45">
        <f t="shared" si="43"/>
        <v>70.099999999999753</v>
      </c>
      <c r="S180" s="46">
        <f t="shared" si="44"/>
        <v>20.277101545384223</v>
      </c>
    </row>
    <row r="181" spans="1:19" x14ac:dyDescent="0.25">
      <c r="D181" s="71">
        <v>10</v>
      </c>
      <c r="E181" s="71">
        <v>939</v>
      </c>
      <c r="F181" s="67">
        <f>VALUE(CONCATENATE(LEFT(E181,LEN(E181)-2),":",RIGHT(E181,2)))</f>
        <v>0.40208333333333335</v>
      </c>
      <c r="G181" s="71">
        <v>947</v>
      </c>
      <c r="H181" s="67">
        <f>VALUE(CONCATENATE(LEFT(G181,LEN(G181)-2),":",RIGHT(G181,2)))</f>
        <v>0.40763888888888888</v>
      </c>
      <c r="I181" s="44" t="str">
        <f t="shared" si="34"/>
        <v/>
      </c>
      <c r="J181" s="45">
        <f t="shared" si="35"/>
        <v>9.000000000000048</v>
      </c>
      <c r="K181" s="45">
        <f t="shared" si="36"/>
        <v>7.9999999999999716</v>
      </c>
      <c r="L181" s="45">
        <f t="shared" si="37"/>
        <v>2</v>
      </c>
      <c r="M181" s="54">
        <f t="shared" ca="1" si="38"/>
        <v>847</v>
      </c>
      <c r="N181" s="45" t="str">
        <f t="shared" si="39"/>
        <v/>
      </c>
      <c r="O181" s="45">
        <f t="shared" si="40"/>
        <v>495.00000000000261</v>
      </c>
      <c r="P181" s="46">
        <f t="shared" si="41"/>
        <v>351.77854409142833</v>
      </c>
      <c r="Q181" s="45">
        <f t="shared" si="42"/>
        <v>79.999999999999716</v>
      </c>
      <c r="R181" s="45">
        <f t="shared" si="43"/>
        <v>575.00000000000227</v>
      </c>
      <c r="S181" s="46">
        <f t="shared" si="44"/>
        <v>431.77854409142805</v>
      </c>
    </row>
    <row r="182" spans="1:19" x14ac:dyDescent="0.25">
      <c r="D182" s="71">
        <v>100</v>
      </c>
      <c r="F182" s="67">
        <v>0.41180555555555554</v>
      </c>
      <c r="H182" s="67">
        <v>0.41388888888888892</v>
      </c>
      <c r="I182" s="44" t="str">
        <f t="shared" si="34"/>
        <v/>
      </c>
      <c r="J182" s="45">
        <f t="shared" si="35"/>
        <v>8.999999999999968</v>
      </c>
      <c r="K182" s="45">
        <f t="shared" si="36"/>
        <v>3.0000000000000693</v>
      </c>
      <c r="L182" s="45">
        <f t="shared" si="37"/>
        <v>3</v>
      </c>
      <c r="M182" s="54">
        <f t="shared" ca="1" si="38"/>
        <v>847</v>
      </c>
      <c r="N182" s="45" t="str">
        <f t="shared" si="39"/>
        <v/>
      </c>
      <c r="O182" s="45">
        <f t="shared" si="40"/>
        <v>1349.9999999999952</v>
      </c>
      <c r="P182" s="46">
        <f t="shared" si="41"/>
        <v>1298.4255461662228</v>
      </c>
      <c r="Q182" s="45">
        <f t="shared" si="42"/>
        <v>300.00000000000693</v>
      </c>
      <c r="R182" s="45">
        <f t="shared" si="43"/>
        <v>1650.0000000000023</v>
      </c>
      <c r="S182" s="46">
        <f t="shared" si="44"/>
        <v>1598.4255461662297</v>
      </c>
    </row>
    <row r="183" spans="1:19" x14ac:dyDescent="0.25">
      <c r="D183" s="71">
        <v>200</v>
      </c>
      <c r="F183" s="67">
        <v>0.41666666666666669</v>
      </c>
      <c r="H183" s="67">
        <v>0.4201388888888889</v>
      </c>
      <c r="I183" s="44">
        <f t="shared" si="34"/>
        <v>0.4236111111111111</v>
      </c>
      <c r="J183" s="45" t="str">
        <f t="shared" si="35"/>
        <v/>
      </c>
      <c r="K183" s="45">
        <f t="shared" si="36"/>
        <v>4.9999999999999822</v>
      </c>
      <c r="L183" s="45">
        <f t="shared" si="37"/>
        <v>4</v>
      </c>
      <c r="M183" s="54">
        <f t="shared" ca="1" si="38"/>
        <v>847</v>
      </c>
      <c r="N183" s="45">
        <f t="shared" ca="1" si="39"/>
        <v>83.000000000000028</v>
      </c>
      <c r="O183" s="45">
        <f t="shared" si="40"/>
        <v>500</v>
      </c>
      <c r="P183" s="46">
        <f t="shared" si="41"/>
        <v>52.318172546220183</v>
      </c>
      <c r="Q183" s="45">
        <f t="shared" si="42"/>
        <v>999.99999999999648</v>
      </c>
      <c r="R183" s="45">
        <f t="shared" si="43"/>
        <v>1499.9999999999964</v>
      </c>
      <c r="S183" s="46">
        <f t="shared" si="44"/>
        <v>1052.3181725462166</v>
      </c>
    </row>
    <row r="184" spans="1:19" x14ac:dyDescent="0.25">
      <c r="A184" s="77">
        <v>34541</v>
      </c>
      <c r="B184" s="71">
        <v>1021</v>
      </c>
      <c r="D184" s="71">
        <v>0.01</v>
      </c>
      <c r="F184" s="67">
        <v>0.4770833333333333</v>
      </c>
      <c r="H184" s="67">
        <v>0.47847222222222219</v>
      </c>
      <c r="I184" s="44" t="str">
        <f t="shared" si="34"/>
        <v/>
      </c>
      <c r="J184" s="45">
        <f t="shared" si="35"/>
        <v>67.000000000000085</v>
      </c>
      <c r="K184" s="45">
        <f t="shared" si="36"/>
        <v>1.9999999999999929</v>
      </c>
      <c r="L184" s="45">
        <f t="shared" si="37"/>
        <v>1</v>
      </c>
      <c r="M184" s="54">
        <f t="shared" ca="1" si="38"/>
        <v>1021</v>
      </c>
      <c r="N184" s="45" t="str">
        <f t="shared" si="39"/>
        <v/>
      </c>
      <c r="O184" s="45">
        <f t="shared" si="40"/>
        <v>1340.3350000000016</v>
      </c>
      <c r="P184" s="46">
        <f t="shared" si="41"/>
        <v>323.04632974305855</v>
      </c>
      <c r="Q184" s="45">
        <f t="shared" si="42"/>
        <v>1.9999999999999931E-2</v>
      </c>
      <c r="R184" s="45">
        <f t="shared" si="43"/>
        <v>1340.3550000000016</v>
      </c>
      <c r="S184" s="46">
        <f t="shared" si="44"/>
        <v>323.06632974305853</v>
      </c>
    </row>
    <row r="185" spans="1:19" x14ac:dyDescent="0.25">
      <c r="D185" s="71">
        <v>40</v>
      </c>
      <c r="F185" s="67">
        <v>0.48402777777777778</v>
      </c>
      <c r="H185" s="67">
        <v>0.52500000000000002</v>
      </c>
      <c r="I185" s="44">
        <f t="shared" si="34"/>
        <v>0.52847222222222223</v>
      </c>
      <c r="J185" s="45" t="str">
        <f t="shared" si="35"/>
        <v/>
      </c>
      <c r="K185" s="45">
        <f t="shared" si="36"/>
        <v>59.000000000000028</v>
      </c>
      <c r="L185" s="45">
        <f t="shared" si="37"/>
        <v>2</v>
      </c>
      <c r="M185" s="54">
        <f t="shared" ca="1" si="38"/>
        <v>1021</v>
      </c>
      <c r="N185" s="45">
        <f t="shared" ca="1" si="39"/>
        <v>140.00000000000006</v>
      </c>
      <c r="O185" s="45">
        <f t="shared" si="40"/>
        <v>100</v>
      </c>
      <c r="P185" s="46">
        <f t="shared" si="41"/>
        <v>11.425711806824168</v>
      </c>
      <c r="Q185" s="45">
        <f t="shared" si="42"/>
        <v>2360.0000000000009</v>
      </c>
      <c r="R185" s="45">
        <f t="shared" si="43"/>
        <v>2460.0000000000009</v>
      </c>
      <c r="S185" s="46">
        <f t="shared" si="44"/>
        <v>2371.4257118068249</v>
      </c>
    </row>
    <row r="186" spans="1:19" x14ac:dyDescent="0.25">
      <c r="A186" s="77">
        <v>34544</v>
      </c>
      <c r="B186" s="71">
        <v>910</v>
      </c>
      <c r="D186" s="71">
        <v>0.01</v>
      </c>
      <c r="F186" s="67">
        <v>0.45555555555555555</v>
      </c>
      <c r="H186" s="67">
        <v>0.4597222222222222</v>
      </c>
      <c r="I186" s="44" t="str">
        <f t="shared" si="34"/>
        <v/>
      </c>
      <c r="J186" s="45">
        <f t="shared" si="35"/>
        <v>33.000000000000043</v>
      </c>
      <c r="K186" s="45">
        <f t="shared" si="36"/>
        <v>5.9999999999999787</v>
      </c>
      <c r="L186" s="45">
        <f t="shared" si="37"/>
        <v>1</v>
      </c>
      <c r="M186" s="54">
        <f t="shared" ca="1" si="38"/>
        <v>910</v>
      </c>
      <c r="N186" s="45" t="str">
        <f t="shared" si="39"/>
        <v/>
      </c>
      <c r="O186" s="45">
        <f t="shared" si="40"/>
        <v>660.16500000000087</v>
      </c>
      <c r="P186" s="46">
        <f t="shared" si="41"/>
        <v>159.11237136598405</v>
      </c>
      <c r="Q186" s="45">
        <f t="shared" si="42"/>
        <v>5.999999999999979E-2</v>
      </c>
      <c r="R186" s="45">
        <f t="shared" si="43"/>
        <v>660.22500000000082</v>
      </c>
      <c r="S186" s="46">
        <f t="shared" si="44"/>
        <v>159.17237136598405</v>
      </c>
    </row>
    <row r="187" spans="1:19" x14ac:dyDescent="0.25">
      <c r="D187" s="71">
        <v>40</v>
      </c>
      <c r="F187" s="67">
        <v>0.4694444444444445</v>
      </c>
      <c r="H187" s="67">
        <v>0.4826388888888889</v>
      </c>
      <c r="I187" s="44" t="str">
        <f t="shared" si="34"/>
        <v/>
      </c>
      <c r="J187" s="45">
        <f t="shared" si="35"/>
        <v>23</v>
      </c>
      <c r="K187" s="45">
        <f t="shared" si="36"/>
        <v>18.999999999999932</v>
      </c>
      <c r="L187" s="45">
        <f t="shared" si="37"/>
        <v>2</v>
      </c>
      <c r="M187" s="54">
        <f t="shared" ca="1" si="38"/>
        <v>910</v>
      </c>
      <c r="N187" s="45" t="str">
        <f t="shared" si="39"/>
        <v/>
      </c>
      <c r="O187" s="45">
        <f t="shared" si="40"/>
        <v>2760</v>
      </c>
      <c r="P187" s="46">
        <f t="shared" si="41"/>
        <v>2286.512587593174</v>
      </c>
      <c r="Q187" s="45">
        <f t="shared" si="42"/>
        <v>759.99999999999727</v>
      </c>
      <c r="R187" s="45">
        <f t="shared" si="43"/>
        <v>3519.9999999999973</v>
      </c>
      <c r="S187" s="46">
        <f t="shared" si="44"/>
        <v>3046.5125875931712</v>
      </c>
    </row>
    <row r="188" spans="1:19" x14ac:dyDescent="0.25">
      <c r="D188" s="71">
        <v>200</v>
      </c>
      <c r="F188" s="67">
        <v>0.48749999999999999</v>
      </c>
      <c r="H188" s="67">
        <v>0.49861111111111112</v>
      </c>
      <c r="I188" s="44">
        <f t="shared" si="34"/>
        <v>0.50208333333333333</v>
      </c>
      <c r="J188" s="45" t="str">
        <f t="shared" si="35"/>
        <v/>
      </c>
      <c r="K188" s="45">
        <f t="shared" si="36"/>
        <v>16.000000000000021</v>
      </c>
      <c r="L188" s="45">
        <f t="shared" si="37"/>
        <v>3</v>
      </c>
      <c r="M188" s="54">
        <f t="shared" ca="1" si="38"/>
        <v>910</v>
      </c>
      <c r="N188" s="45">
        <f t="shared" ca="1" si="39"/>
        <v>173.00000000000003</v>
      </c>
      <c r="O188" s="45">
        <f t="shared" si="40"/>
        <v>500</v>
      </c>
      <c r="P188" s="46">
        <f t="shared" si="41"/>
        <v>52.318172546220183</v>
      </c>
      <c r="Q188" s="45">
        <f t="shared" si="42"/>
        <v>3200.0000000000041</v>
      </c>
      <c r="R188" s="45">
        <f t="shared" si="43"/>
        <v>3700.0000000000041</v>
      </c>
      <c r="S188" s="46">
        <f t="shared" si="44"/>
        <v>3252.3181725462241</v>
      </c>
    </row>
    <row r="189" spans="1:19" x14ac:dyDescent="0.25">
      <c r="A189" s="77">
        <v>34548</v>
      </c>
      <c r="B189" s="71">
        <v>1058</v>
      </c>
      <c r="D189" s="71">
        <v>0.01</v>
      </c>
      <c r="F189" s="67">
        <v>0.50416666666666665</v>
      </c>
      <c r="H189" s="67">
        <v>0.50763888888888886</v>
      </c>
      <c r="I189" s="44" t="str">
        <f t="shared" si="34"/>
        <v/>
      </c>
      <c r="J189" s="45">
        <f t="shared" si="35"/>
        <v>34.000000000000043</v>
      </c>
      <c r="K189" s="45">
        <f t="shared" si="36"/>
        <v>4.9999999999999822</v>
      </c>
      <c r="L189" s="45">
        <f t="shared" si="37"/>
        <v>1</v>
      </c>
      <c r="M189" s="54">
        <f t="shared" ca="1" si="38"/>
        <v>1058</v>
      </c>
      <c r="N189" s="45" t="str">
        <f t="shared" si="39"/>
        <v/>
      </c>
      <c r="O189" s="45">
        <f t="shared" si="40"/>
        <v>680.17000000000087</v>
      </c>
      <c r="P189" s="46">
        <f t="shared" si="41"/>
        <v>163.93395837707448</v>
      </c>
      <c r="Q189" s="45">
        <f t="shared" si="42"/>
        <v>4.9999999999999822E-2</v>
      </c>
      <c r="R189" s="45">
        <f t="shared" si="43"/>
        <v>680.22000000000082</v>
      </c>
      <c r="S189" s="46">
        <f t="shared" si="44"/>
        <v>163.98395837707449</v>
      </c>
    </row>
    <row r="190" spans="1:19" x14ac:dyDescent="0.25">
      <c r="D190" s="71">
        <v>40</v>
      </c>
      <c r="F190" s="67">
        <v>0.51458333333333328</v>
      </c>
      <c r="H190" s="67">
        <v>0.53125</v>
      </c>
      <c r="I190" s="44">
        <f t="shared" si="34"/>
        <v>0.53472222222222221</v>
      </c>
      <c r="J190" s="45" t="str">
        <f t="shared" si="35"/>
        <v/>
      </c>
      <c r="K190" s="45">
        <f t="shared" si="36"/>
        <v>24.000000000000075</v>
      </c>
      <c r="L190" s="45">
        <f t="shared" si="37"/>
        <v>2</v>
      </c>
      <c r="M190" s="54">
        <f t="shared" ca="1" si="38"/>
        <v>1058</v>
      </c>
      <c r="N190" s="45">
        <f t="shared" ca="1" si="39"/>
        <v>112</v>
      </c>
      <c r="O190" s="45">
        <f t="shared" si="40"/>
        <v>100</v>
      </c>
      <c r="P190" s="46">
        <f t="shared" si="41"/>
        <v>11.425711806824168</v>
      </c>
      <c r="Q190" s="45">
        <f t="shared" si="42"/>
        <v>960.00000000000296</v>
      </c>
      <c r="R190" s="45">
        <f t="shared" si="43"/>
        <v>1060.000000000003</v>
      </c>
      <c r="S190" s="46">
        <f t="shared" si="44"/>
        <v>971.42571180682717</v>
      </c>
    </row>
    <row r="191" spans="1:19" x14ac:dyDescent="0.25">
      <c r="A191" s="77">
        <v>34549</v>
      </c>
      <c r="B191" s="71">
        <v>1505</v>
      </c>
      <c r="D191" s="71">
        <v>0.01</v>
      </c>
      <c r="F191" s="67">
        <v>0.6479166666666667</v>
      </c>
      <c r="H191" s="67">
        <v>0.64930555555555558</v>
      </c>
      <c r="I191" s="44" t="str">
        <f t="shared" si="34"/>
        <v/>
      </c>
      <c r="J191" s="45">
        <f t="shared" si="35"/>
        <v>28.00000000000006</v>
      </c>
      <c r="K191" s="45">
        <f t="shared" si="36"/>
        <v>1.9999999999999929</v>
      </c>
      <c r="L191" s="45">
        <f t="shared" si="37"/>
        <v>1</v>
      </c>
      <c r="M191" s="54">
        <f t="shared" ca="1" si="38"/>
        <v>1505</v>
      </c>
      <c r="N191" s="45" t="str">
        <f t="shared" si="39"/>
        <v/>
      </c>
      <c r="O191" s="45">
        <f t="shared" si="40"/>
        <v>560.14000000000124</v>
      </c>
      <c r="P191" s="46">
        <f t="shared" si="41"/>
        <v>135.00443631053204</v>
      </c>
      <c r="Q191" s="45">
        <f t="shared" si="42"/>
        <v>1.9999999999999931E-2</v>
      </c>
      <c r="R191" s="45">
        <f t="shared" si="43"/>
        <v>560.16000000000122</v>
      </c>
      <c r="S191" s="46">
        <f t="shared" si="44"/>
        <v>135.02443631053205</v>
      </c>
    </row>
    <row r="192" spans="1:19" x14ac:dyDescent="0.25">
      <c r="D192" s="71">
        <v>40</v>
      </c>
      <c r="F192" s="67">
        <v>0.65625</v>
      </c>
      <c r="H192" s="67">
        <v>0.66875000000000007</v>
      </c>
      <c r="I192" s="44">
        <f t="shared" si="34"/>
        <v>0.67222222222222228</v>
      </c>
      <c r="J192" s="45" t="str">
        <f t="shared" si="35"/>
        <v/>
      </c>
      <c r="K192" s="45">
        <f t="shared" si="36"/>
        <v>18.000000000000096</v>
      </c>
      <c r="L192" s="45">
        <f t="shared" si="37"/>
        <v>2</v>
      </c>
      <c r="M192" s="54">
        <f t="shared" ca="1" si="38"/>
        <v>1505</v>
      </c>
      <c r="N192" s="45">
        <f t="shared" ca="1" si="39"/>
        <v>63.000000000000099</v>
      </c>
      <c r="O192" s="45">
        <f t="shared" si="40"/>
        <v>100</v>
      </c>
      <c r="P192" s="46">
        <f t="shared" si="41"/>
        <v>11.425711806824168</v>
      </c>
      <c r="Q192" s="45">
        <f t="shared" si="42"/>
        <v>720.00000000000387</v>
      </c>
      <c r="R192" s="45">
        <f t="shared" si="43"/>
        <v>820.00000000000387</v>
      </c>
      <c r="S192" s="46">
        <f t="shared" si="44"/>
        <v>731.42571180682808</v>
      </c>
    </row>
    <row r="193" spans="1:19" x14ac:dyDescent="0.25">
      <c r="A193" s="77">
        <v>34550</v>
      </c>
      <c r="B193" s="71">
        <v>1431</v>
      </c>
      <c r="D193" s="71">
        <v>0.01</v>
      </c>
      <c r="F193" s="67">
        <v>0.63750000000000007</v>
      </c>
      <c r="H193" s="67">
        <v>0.63888888888888895</v>
      </c>
      <c r="I193" s="44" t="str">
        <f t="shared" si="34"/>
        <v/>
      </c>
      <c r="J193" s="45">
        <f t="shared" si="35"/>
        <v>43.000000000000007</v>
      </c>
      <c r="K193" s="45">
        <f t="shared" si="36"/>
        <v>1.9999999999999929</v>
      </c>
      <c r="L193" s="45">
        <f t="shared" si="37"/>
        <v>1</v>
      </c>
      <c r="M193" s="54">
        <f t="shared" ca="1" si="38"/>
        <v>1431</v>
      </c>
      <c r="N193" s="45" t="str">
        <f t="shared" si="39"/>
        <v/>
      </c>
      <c r="O193" s="45">
        <f t="shared" si="40"/>
        <v>860.21500000000015</v>
      </c>
      <c r="P193" s="46">
        <f t="shared" si="41"/>
        <v>207.32824147688808</v>
      </c>
      <c r="Q193" s="45">
        <f t="shared" si="42"/>
        <v>1.9999999999999931E-2</v>
      </c>
      <c r="R193" s="45">
        <f t="shared" si="43"/>
        <v>860.23500000000013</v>
      </c>
      <c r="S193" s="46">
        <f t="shared" si="44"/>
        <v>207.34824147688809</v>
      </c>
    </row>
    <row r="194" spans="1:19" x14ac:dyDescent="0.25">
      <c r="D194" s="71">
        <v>40</v>
      </c>
      <c r="F194" s="67">
        <v>0.64652777777777781</v>
      </c>
      <c r="H194" s="67">
        <v>0.66875000000000007</v>
      </c>
      <c r="I194" s="44" t="str">
        <f t="shared" ref="I194:I212" si="45">IF(OR(A195&lt;&gt;"",D195=""),H194+TIME(0,5,0),"")</f>
        <v/>
      </c>
      <c r="J194" s="45">
        <f t="shared" ref="J194:J212" si="46">IF(AND(OR(AND(A194&lt;&gt;"",A195=""),AND(A194="",A195="")),D195&lt;&gt;""),(H195-H194)*1440,"")</f>
        <v>11.999999999999957</v>
      </c>
      <c r="K194" s="45">
        <f t="shared" ref="K194:K212" si="47">(H194-F194)*1440</f>
        <v>32.000000000000043</v>
      </c>
      <c r="L194" s="45">
        <f t="shared" ref="L194:L212" si="48">IF(A194&lt;&gt;"",1,L193+1)</f>
        <v>2</v>
      </c>
      <c r="M194" s="54">
        <f t="shared" ref="M194:M212" ca="1" si="49">OFFSET(B194,-L194+1,0)</f>
        <v>1431</v>
      </c>
      <c r="N194" s="45" t="str">
        <f t="shared" ref="N194:N212" si="50">IF(I194&lt;&gt;"",(I194-VALUE(CONCATENATE(LEFT(M194,LEN(M194)-2),":",RIGHT(M194,2))))*1440,"")</f>
        <v/>
      </c>
      <c r="O194" s="45">
        <f t="shared" ref="O194:O212" si="51">IF(J194&lt;&gt;"",(D194+D195)*J194/2,D194*5/2)</f>
        <v>1439.999999999995</v>
      </c>
      <c r="P194" s="46">
        <f t="shared" ref="P194:P212" si="52">IF(J194&lt;&gt;"",(D195-D194)*J194/LN((D195+0.000001)/(D194+0.000001)),-5*(D194-0.000001)/(LN(1/D194)-13.8155))</f>
        <v>1192.9630891790432</v>
      </c>
      <c r="Q194" s="45">
        <f t="shared" ref="Q194:Q212" si="53">(D194*K194)</f>
        <v>1280.0000000000018</v>
      </c>
      <c r="R194" s="45">
        <f t="shared" ref="R194:R212" si="54">O194+Q194</f>
        <v>2719.9999999999968</v>
      </c>
      <c r="S194" s="46">
        <f t="shared" ref="S194:S212" si="55">P194+Q194</f>
        <v>2472.9630891790448</v>
      </c>
    </row>
    <row r="195" spans="1:19" x14ac:dyDescent="0.25">
      <c r="D195" s="71">
        <v>200</v>
      </c>
      <c r="F195" s="67">
        <v>0.67152777777777783</v>
      </c>
      <c r="H195" s="67">
        <v>0.67708333333333337</v>
      </c>
      <c r="I195" s="44">
        <f t="shared" si="45"/>
        <v>0.68055555555555558</v>
      </c>
      <c r="J195" s="45" t="str">
        <f t="shared" si="46"/>
        <v/>
      </c>
      <c r="K195" s="45">
        <f t="shared" si="47"/>
        <v>7.9999999999999716</v>
      </c>
      <c r="L195" s="45">
        <f t="shared" si="48"/>
        <v>3</v>
      </c>
      <c r="M195" s="54">
        <f t="shared" ca="1" si="49"/>
        <v>1431</v>
      </c>
      <c r="N195" s="45">
        <f t="shared" ca="1" si="50"/>
        <v>108.99999999999993</v>
      </c>
      <c r="O195" s="45">
        <f t="shared" si="51"/>
        <v>500</v>
      </c>
      <c r="P195" s="46">
        <f t="shared" si="52"/>
        <v>52.318172546220183</v>
      </c>
      <c r="Q195" s="45">
        <f t="shared" si="53"/>
        <v>1599.9999999999943</v>
      </c>
      <c r="R195" s="45">
        <f t="shared" si="54"/>
        <v>2099.9999999999945</v>
      </c>
      <c r="S195" s="46">
        <f t="shared" si="55"/>
        <v>1652.3181725462146</v>
      </c>
    </row>
    <row r="196" spans="1:19" x14ac:dyDescent="0.25">
      <c r="A196" s="77">
        <v>34554</v>
      </c>
      <c r="B196" s="71">
        <v>1419</v>
      </c>
      <c r="D196" s="71">
        <v>0.01</v>
      </c>
      <c r="F196" s="67">
        <v>0.62916666666666665</v>
      </c>
      <c r="H196" s="67">
        <v>0.63124999999999998</v>
      </c>
      <c r="I196" s="44" t="str">
        <f t="shared" si="45"/>
        <v/>
      </c>
      <c r="J196" s="45">
        <f t="shared" si="46"/>
        <v>59.999999999999943</v>
      </c>
      <c r="K196" s="45">
        <f t="shared" si="47"/>
        <v>2.9999999999999893</v>
      </c>
      <c r="L196" s="45">
        <f t="shared" si="48"/>
        <v>1</v>
      </c>
      <c r="M196" s="54">
        <f t="shared" ca="1" si="49"/>
        <v>1419</v>
      </c>
      <c r="N196" s="45" t="str">
        <f t="shared" si="50"/>
        <v/>
      </c>
      <c r="O196" s="45">
        <f t="shared" si="51"/>
        <v>1200.2999999999988</v>
      </c>
      <c r="P196" s="46">
        <f t="shared" si="52"/>
        <v>289.29522066542489</v>
      </c>
      <c r="Q196" s="45">
        <f t="shared" si="53"/>
        <v>2.9999999999999895E-2</v>
      </c>
      <c r="R196" s="45">
        <f t="shared" si="54"/>
        <v>1200.3299999999988</v>
      </c>
      <c r="S196" s="46">
        <f t="shared" si="55"/>
        <v>289.32522066542487</v>
      </c>
    </row>
    <row r="197" spans="1:19" x14ac:dyDescent="0.25">
      <c r="D197" s="71">
        <v>40</v>
      </c>
      <c r="F197" s="67">
        <v>0.63750000000000007</v>
      </c>
      <c r="H197" s="67">
        <v>0.67291666666666661</v>
      </c>
      <c r="I197" s="44" t="str">
        <f t="shared" si="45"/>
        <v/>
      </c>
      <c r="J197" s="45">
        <f t="shared" si="46"/>
        <v>6.0000000000001386</v>
      </c>
      <c r="K197" s="45">
        <f t="shared" si="47"/>
        <v>50.999999999999815</v>
      </c>
      <c r="L197" s="45">
        <f t="shared" si="48"/>
        <v>2</v>
      </c>
      <c r="M197" s="54">
        <f t="shared" ca="1" si="49"/>
        <v>1419</v>
      </c>
      <c r="N197" s="45" t="str">
        <f t="shared" si="50"/>
        <v/>
      </c>
      <c r="O197" s="45">
        <f t="shared" si="51"/>
        <v>720.0000000000166</v>
      </c>
      <c r="P197" s="46">
        <f t="shared" si="52"/>
        <v>596.48154458953741</v>
      </c>
      <c r="Q197" s="45">
        <f t="shared" si="53"/>
        <v>2039.9999999999927</v>
      </c>
      <c r="R197" s="45">
        <f t="shared" si="54"/>
        <v>2760.0000000000091</v>
      </c>
      <c r="S197" s="46">
        <f t="shared" si="55"/>
        <v>2636.4815445895301</v>
      </c>
    </row>
    <row r="198" spans="1:19" x14ac:dyDescent="0.25">
      <c r="D198" s="71">
        <v>200</v>
      </c>
      <c r="F198" s="67">
        <v>0.67638888888888893</v>
      </c>
      <c r="H198" s="67">
        <v>0.67708333333333337</v>
      </c>
      <c r="I198" s="44">
        <f t="shared" si="45"/>
        <v>0.68055555555555558</v>
      </c>
      <c r="J198" s="45" t="str">
        <f t="shared" si="46"/>
        <v/>
      </c>
      <c r="K198" s="51">
        <f>(H198-F198)*1440</f>
        <v>0.99999999999999645</v>
      </c>
      <c r="L198" s="45">
        <f t="shared" si="48"/>
        <v>3</v>
      </c>
      <c r="M198" s="54">
        <f t="shared" ca="1" si="49"/>
        <v>1419</v>
      </c>
      <c r="N198" s="45">
        <f t="shared" ca="1" si="50"/>
        <v>121.00000000000006</v>
      </c>
      <c r="O198" s="45">
        <f t="shared" si="51"/>
        <v>500</v>
      </c>
      <c r="P198" s="46">
        <f t="shared" si="52"/>
        <v>52.318172546220183</v>
      </c>
      <c r="Q198" s="45">
        <f>(D198*K198)</f>
        <v>199.99999999999929</v>
      </c>
      <c r="R198" s="45">
        <f t="shared" si="54"/>
        <v>699.99999999999932</v>
      </c>
      <c r="S198" s="46">
        <f t="shared" si="55"/>
        <v>252.31817254621947</v>
      </c>
    </row>
    <row r="199" spans="1:19" x14ac:dyDescent="0.25">
      <c r="A199" s="77">
        <v>34555</v>
      </c>
      <c r="B199" s="71">
        <v>1425</v>
      </c>
      <c r="D199" s="71">
        <v>0.01</v>
      </c>
      <c r="F199" s="67">
        <v>0.63402777777777775</v>
      </c>
      <c r="H199" s="67">
        <v>0.63541666666666663</v>
      </c>
      <c r="I199" s="44" t="str">
        <f t="shared" si="45"/>
        <v/>
      </c>
      <c r="J199" s="45">
        <f t="shared" si="46"/>
        <v>30.000000000000053</v>
      </c>
      <c r="K199" s="45">
        <f t="shared" si="47"/>
        <v>1.9999999999999929</v>
      </c>
      <c r="L199" s="45">
        <f t="shared" si="48"/>
        <v>1</v>
      </c>
      <c r="M199" s="54">
        <f t="shared" ca="1" si="49"/>
        <v>1425</v>
      </c>
      <c r="N199" s="45" t="str">
        <f t="shared" si="50"/>
        <v/>
      </c>
      <c r="O199" s="45">
        <f t="shared" si="51"/>
        <v>600.150000000001</v>
      </c>
      <c r="P199" s="46">
        <f t="shared" si="52"/>
        <v>144.64761033271284</v>
      </c>
      <c r="Q199" s="45">
        <f t="shared" si="53"/>
        <v>1.9999999999999931E-2</v>
      </c>
      <c r="R199" s="45">
        <f t="shared" si="54"/>
        <v>600.17000000000098</v>
      </c>
      <c r="S199" s="46">
        <f t="shared" si="55"/>
        <v>144.66761033271285</v>
      </c>
    </row>
    <row r="200" spans="1:19" x14ac:dyDescent="0.25">
      <c r="D200" s="71">
        <v>40</v>
      </c>
      <c r="F200" s="67">
        <v>0.64236111111111105</v>
      </c>
      <c r="H200" s="67">
        <v>0.65625</v>
      </c>
      <c r="I200" s="44">
        <f t="shared" si="45"/>
        <v>0.65972222222222221</v>
      </c>
      <c r="J200" s="45" t="str">
        <f t="shared" si="46"/>
        <v/>
      </c>
      <c r="K200" s="45">
        <f t="shared" si="47"/>
        <v>20.000000000000089</v>
      </c>
      <c r="L200" s="45">
        <f t="shared" si="48"/>
        <v>2</v>
      </c>
      <c r="M200" s="54">
        <f t="shared" ca="1" si="49"/>
        <v>1425</v>
      </c>
      <c r="N200" s="45">
        <f t="shared" ca="1" si="50"/>
        <v>85.000000000000014</v>
      </c>
      <c r="O200" s="45">
        <f t="shared" si="51"/>
        <v>100</v>
      </c>
      <c r="P200" s="46">
        <f t="shared" si="52"/>
        <v>11.425711806824168</v>
      </c>
      <c r="Q200" s="45">
        <f t="shared" si="53"/>
        <v>800.00000000000352</v>
      </c>
      <c r="R200" s="45">
        <f t="shared" si="54"/>
        <v>900.00000000000352</v>
      </c>
      <c r="S200" s="46">
        <f t="shared" si="55"/>
        <v>811.42571180682774</v>
      </c>
    </row>
    <row r="201" spans="1:19" x14ac:dyDescent="0.25">
      <c r="A201" s="77">
        <v>34556</v>
      </c>
      <c r="B201" s="71">
        <v>1429</v>
      </c>
      <c r="D201" s="71">
        <v>0.01</v>
      </c>
      <c r="F201" s="67">
        <v>0.63472222222222219</v>
      </c>
      <c r="H201" s="67">
        <v>0.63680555555555551</v>
      </c>
      <c r="I201" s="44" t="str">
        <f t="shared" si="45"/>
        <v/>
      </c>
      <c r="J201" s="45">
        <f t="shared" si="46"/>
        <v>36.000000000000028</v>
      </c>
      <c r="K201" s="45">
        <f t="shared" si="47"/>
        <v>2.9999999999999893</v>
      </c>
      <c r="L201" s="45">
        <f t="shared" si="48"/>
        <v>1</v>
      </c>
      <c r="M201" s="54">
        <f t="shared" ca="1" si="49"/>
        <v>1429</v>
      </c>
      <c r="N201" s="45" t="str">
        <f t="shared" si="50"/>
        <v/>
      </c>
      <c r="O201" s="45">
        <f t="shared" si="51"/>
        <v>720.18000000000052</v>
      </c>
      <c r="P201" s="46">
        <f t="shared" si="52"/>
        <v>173.57713239925525</v>
      </c>
      <c r="Q201" s="45">
        <f t="shared" si="53"/>
        <v>2.9999999999999895E-2</v>
      </c>
      <c r="R201" s="45">
        <f t="shared" si="54"/>
        <v>720.21000000000049</v>
      </c>
      <c r="S201" s="46">
        <f t="shared" si="55"/>
        <v>173.60713239925525</v>
      </c>
    </row>
    <row r="202" spans="1:19" x14ac:dyDescent="0.25">
      <c r="D202" s="71">
        <v>40</v>
      </c>
      <c r="F202" s="67">
        <v>0.64236111111111105</v>
      </c>
      <c r="H202" s="67">
        <v>0.66180555555555554</v>
      </c>
      <c r="I202" s="44" t="str">
        <f t="shared" si="45"/>
        <v/>
      </c>
      <c r="J202" s="45">
        <f t="shared" si="46"/>
        <v>11.999999999999957</v>
      </c>
      <c r="K202" s="45">
        <f t="shared" si="47"/>
        <v>28.00000000000006</v>
      </c>
      <c r="L202" s="45">
        <f t="shared" si="48"/>
        <v>2</v>
      </c>
      <c r="M202" s="54">
        <f t="shared" ca="1" si="49"/>
        <v>1429</v>
      </c>
      <c r="N202" s="45" t="str">
        <f t="shared" si="50"/>
        <v/>
      </c>
      <c r="O202" s="45">
        <f t="shared" si="51"/>
        <v>1319.9999999999952</v>
      </c>
      <c r="P202" s="46">
        <f t="shared" si="52"/>
        <v>1116.9638113833234</v>
      </c>
      <c r="Q202" s="45">
        <f t="shared" si="53"/>
        <v>1120.0000000000025</v>
      </c>
      <c r="R202" s="45">
        <f t="shared" si="54"/>
        <v>2439.9999999999977</v>
      </c>
      <c r="S202" s="46">
        <f t="shared" si="55"/>
        <v>2236.9638113833262</v>
      </c>
    </row>
    <row r="203" spans="1:19" x14ac:dyDescent="0.25">
      <c r="D203" s="71">
        <v>180</v>
      </c>
      <c r="F203" s="67">
        <v>0.6645833333333333</v>
      </c>
      <c r="H203" s="67">
        <v>0.67013888888888884</v>
      </c>
      <c r="I203" s="44">
        <f t="shared" si="45"/>
        <v>0.67361111111111105</v>
      </c>
      <c r="J203" s="45" t="str">
        <f t="shared" si="46"/>
        <v/>
      </c>
      <c r="K203" s="45">
        <f t="shared" si="47"/>
        <v>7.9999999999999716</v>
      </c>
      <c r="L203" s="45">
        <f t="shared" si="48"/>
        <v>3</v>
      </c>
      <c r="M203" s="54">
        <f t="shared" ca="1" si="49"/>
        <v>1429</v>
      </c>
      <c r="N203" s="45">
        <f t="shared" ca="1" si="50"/>
        <v>100.99999999999996</v>
      </c>
      <c r="O203" s="45">
        <f t="shared" si="51"/>
        <v>450</v>
      </c>
      <c r="P203" s="46">
        <f t="shared" si="52"/>
        <v>47.347346607878421</v>
      </c>
      <c r="Q203" s="45">
        <f t="shared" si="53"/>
        <v>1439.999999999995</v>
      </c>
      <c r="R203" s="45">
        <f t="shared" si="54"/>
        <v>1889.999999999995</v>
      </c>
      <c r="S203" s="46">
        <f t="shared" si="55"/>
        <v>1487.3473466078735</v>
      </c>
    </row>
    <row r="204" spans="1:19" x14ac:dyDescent="0.25">
      <c r="A204" s="77">
        <v>34569</v>
      </c>
      <c r="B204" s="71">
        <v>1438</v>
      </c>
      <c r="D204" s="71">
        <v>0.01</v>
      </c>
      <c r="F204" s="67">
        <v>0.65555555555555556</v>
      </c>
      <c r="H204" s="67">
        <v>0.65902777777777777</v>
      </c>
      <c r="I204" s="44" t="str">
        <f t="shared" si="45"/>
        <v/>
      </c>
      <c r="J204" s="45">
        <f t="shared" si="46"/>
        <v>10.999999999999961</v>
      </c>
      <c r="K204" s="45">
        <f t="shared" si="47"/>
        <v>4.9999999999999822</v>
      </c>
      <c r="L204" s="45">
        <f t="shared" si="48"/>
        <v>1</v>
      </c>
      <c r="M204" s="54">
        <f t="shared" ca="1" si="49"/>
        <v>1438</v>
      </c>
      <c r="N204" s="45" t="str">
        <f t="shared" si="50"/>
        <v/>
      </c>
      <c r="O204" s="45">
        <f t="shared" si="51"/>
        <v>55.054999999999801</v>
      </c>
      <c r="P204" s="46">
        <f t="shared" si="52"/>
        <v>15.908436928516174</v>
      </c>
      <c r="Q204" s="45">
        <f t="shared" si="53"/>
        <v>4.9999999999999822E-2</v>
      </c>
      <c r="R204" s="45">
        <f t="shared" si="54"/>
        <v>55.104999999999798</v>
      </c>
      <c r="S204" s="46">
        <f t="shared" si="55"/>
        <v>15.958436928516175</v>
      </c>
    </row>
    <row r="205" spans="1:19" x14ac:dyDescent="0.25">
      <c r="D205" s="71">
        <v>10</v>
      </c>
      <c r="F205" s="67">
        <v>0.66527777777777775</v>
      </c>
      <c r="H205" s="67">
        <v>0.66666666666666663</v>
      </c>
      <c r="I205" s="44" t="str">
        <f t="shared" si="45"/>
        <v/>
      </c>
      <c r="J205" s="45">
        <f t="shared" si="46"/>
        <v>7.000000000000135</v>
      </c>
      <c r="K205" s="45">
        <f t="shared" si="47"/>
        <v>1.9999999999999929</v>
      </c>
      <c r="L205" s="45">
        <f t="shared" si="48"/>
        <v>2</v>
      </c>
      <c r="M205" s="54">
        <f t="shared" ca="1" si="49"/>
        <v>1438</v>
      </c>
      <c r="N205" s="45" t="str">
        <f t="shared" si="50"/>
        <v/>
      </c>
      <c r="O205" s="45">
        <f t="shared" si="51"/>
        <v>385.00000000000745</v>
      </c>
      <c r="P205" s="46">
        <f t="shared" si="52"/>
        <v>273.60553429333697</v>
      </c>
      <c r="Q205" s="45">
        <f t="shared" si="53"/>
        <v>19.999999999999929</v>
      </c>
      <c r="R205" s="45">
        <f t="shared" si="54"/>
        <v>405.00000000000739</v>
      </c>
      <c r="S205" s="46">
        <f t="shared" si="55"/>
        <v>293.60553429333692</v>
      </c>
    </row>
    <row r="206" spans="1:19" x14ac:dyDescent="0.25">
      <c r="D206" s="71">
        <v>100</v>
      </c>
      <c r="F206" s="67">
        <v>0.67013888888888884</v>
      </c>
      <c r="H206" s="67">
        <v>0.67152777777777783</v>
      </c>
      <c r="I206" s="44">
        <f t="shared" si="45"/>
        <v>0.67500000000000004</v>
      </c>
      <c r="J206" s="45" t="str">
        <f t="shared" si="46"/>
        <v/>
      </c>
      <c r="K206" s="45">
        <f t="shared" si="47"/>
        <v>2.0000000000001528</v>
      </c>
      <c r="L206" s="45">
        <f t="shared" si="48"/>
        <v>3</v>
      </c>
      <c r="M206" s="54">
        <f t="shared" ca="1" si="49"/>
        <v>1438</v>
      </c>
      <c r="N206" s="45">
        <f t="shared" ca="1" si="50"/>
        <v>94.000000000000142</v>
      </c>
      <c r="O206" s="45">
        <f t="shared" si="51"/>
        <v>250</v>
      </c>
      <c r="P206" s="46">
        <f t="shared" si="52"/>
        <v>27.143420404993254</v>
      </c>
      <c r="Q206" s="45">
        <f t="shared" si="53"/>
        <v>200.00000000001529</v>
      </c>
      <c r="R206" s="45">
        <f t="shared" si="54"/>
        <v>450.00000000001529</v>
      </c>
      <c r="S206" s="46">
        <f t="shared" si="55"/>
        <v>227.14342040500856</v>
      </c>
    </row>
    <row r="207" spans="1:19" x14ac:dyDescent="0.25">
      <c r="A207" s="77">
        <v>34576</v>
      </c>
      <c r="B207" s="71">
        <v>949</v>
      </c>
      <c r="D207" s="71">
        <v>0.01</v>
      </c>
      <c r="F207" s="67">
        <v>0.46180555555555558</v>
      </c>
      <c r="H207" s="67">
        <v>0.46527777777777773</v>
      </c>
      <c r="I207" s="44" t="str">
        <f t="shared" si="45"/>
        <v/>
      </c>
      <c r="J207" s="45">
        <f t="shared" si="46"/>
        <v>9.000000000000048</v>
      </c>
      <c r="K207" s="45">
        <f t="shared" si="47"/>
        <v>4.9999999999999023</v>
      </c>
      <c r="L207" s="45">
        <f t="shared" si="48"/>
        <v>1</v>
      </c>
      <c r="M207" s="54">
        <f t="shared" ca="1" si="49"/>
        <v>949</v>
      </c>
      <c r="N207" s="45" t="str">
        <f t="shared" si="50"/>
        <v/>
      </c>
      <c r="O207" s="45">
        <f t="shared" si="51"/>
        <v>0.49500000000000266</v>
      </c>
      <c r="P207" s="46">
        <f t="shared" si="52"/>
        <v>0.35179227991555351</v>
      </c>
      <c r="Q207" s="45">
        <f t="shared" si="53"/>
        <v>4.9999999999999024E-2</v>
      </c>
      <c r="R207" s="45">
        <f t="shared" si="54"/>
        <v>0.54500000000000171</v>
      </c>
      <c r="S207" s="46">
        <f t="shared" si="55"/>
        <v>0.40179227991555255</v>
      </c>
    </row>
    <row r="208" spans="1:19" x14ac:dyDescent="0.25">
      <c r="D208" s="71">
        <v>0.1</v>
      </c>
      <c r="F208" s="67">
        <v>0.47083333333333338</v>
      </c>
      <c r="H208" s="67">
        <v>0.47152777777777777</v>
      </c>
      <c r="I208" s="44">
        <f t="shared" si="45"/>
        <v>0.47499999999999998</v>
      </c>
      <c r="J208" s="45" t="str">
        <f t="shared" si="46"/>
        <v/>
      </c>
      <c r="K208" s="45">
        <f t="shared" si="47"/>
        <v>0.99999999999991651</v>
      </c>
      <c r="L208" s="45">
        <f t="shared" si="48"/>
        <v>2</v>
      </c>
      <c r="M208" s="54">
        <f t="shared" ca="1" si="49"/>
        <v>949</v>
      </c>
      <c r="N208" s="45">
        <f t="shared" ca="1" si="50"/>
        <v>94.999999999999986</v>
      </c>
      <c r="O208" s="45">
        <f t="shared" si="51"/>
        <v>0.25</v>
      </c>
      <c r="P208" s="46">
        <f t="shared" si="52"/>
        <v>4.342905372259271E-2</v>
      </c>
      <c r="Q208" s="45">
        <f t="shared" si="53"/>
        <v>9.9999999999991651E-2</v>
      </c>
      <c r="R208" s="45">
        <f t="shared" si="54"/>
        <v>0.34999999999999165</v>
      </c>
      <c r="S208" s="46">
        <f t="shared" si="55"/>
        <v>0.14342905372258435</v>
      </c>
    </row>
    <row r="209" spans="1:19" x14ac:dyDescent="0.25">
      <c r="A209" s="77">
        <v>34576</v>
      </c>
      <c r="B209" s="71">
        <v>1358</v>
      </c>
      <c r="D209" s="71">
        <v>0.01</v>
      </c>
      <c r="F209" s="67">
        <v>0.63541666666666663</v>
      </c>
      <c r="H209" s="67">
        <v>0.64027777777777783</v>
      </c>
      <c r="I209" s="44" t="str">
        <f t="shared" si="45"/>
        <v/>
      </c>
      <c r="J209" s="45">
        <f t="shared" si="46"/>
        <v>15.999999999999943</v>
      </c>
      <c r="K209" s="45">
        <f t="shared" si="47"/>
        <v>7.000000000000135</v>
      </c>
      <c r="L209" s="45">
        <f t="shared" si="48"/>
        <v>1</v>
      </c>
      <c r="M209" s="54">
        <f t="shared" ca="1" si="49"/>
        <v>1358</v>
      </c>
      <c r="N209" s="45" t="str">
        <f t="shared" si="50"/>
        <v/>
      </c>
      <c r="O209" s="45">
        <f t="shared" si="51"/>
        <v>8.0799999999999716</v>
      </c>
      <c r="P209" s="46">
        <f t="shared" si="52"/>
        <v>3.4396862378590258</v>
      </c>
      <c r="Q209" s="45">
        <f t="shared" si="53"/>
        <v>7.0000000000001353E-2</v>
      </c>
      <c r="R209" s="45">
        <f t="shared" si="54"/>
        <v>8.1499999999999737</v>
      </c>
      <c r="S209" s="46">
        <f t="shared" si="55"/>
        <v>3.509686237859027</v>
      </c>
    </row>
    <row r="210" spans="1:19" x14ac:dyDescent="0.25">
      <c r="D210" s="71">
        <v>1</v>
      </c>
      <c r="E210" s="71">
        <v>1533</v>
      </c>
      <c r="F210" s="67">
        <f>VALUE(CONCATENATE(LEFT(E210,LEN(E210)-2),":",RIGHT(E210,2)))</f>
        <v>0.6479166666666667</v>
      </c>
      <c r="G210" s="71">
        <v>1538</v>
      </c>
      <c r="H210" s="67">
        <f>VALUE(CONCATENATE(LEFT(G210,LEN(G210)-2),":",RIGHT(G210,2)))</f>
        <v>0.65138888888888891</v>
      </c>
      <c r="I210" s="44">
        <f t="shared" si="45"/>
        <v>0.65486111111111112</v>
      </c>
      <c r="J210" s="45" t="str">
        <f t="shared" si="46"/>
        <v/>
      </c>
      <c r="K210" s="45">
        <f t="shared" si="47"/>
        <v>4.9999999999999822</v>
      </c>
      <c r="L210" s="45">
        <f t="shared" si="48"/>
        <v>2</v>
      </c>
      <c r="M210" s="54">
        <f t="shared" ca="1" si="49"/>
        <v>1358</v>
      </c>
      <c r="N210" s="45">
        <f t="shared" ca="1" si="50"/>
        <v>104.99999999999994</v>
      </c>
      <c r="O210" s="45">
        <f t="shared" si="51"/>
        <v>2.5</v>
      </c>
      <c r="P210" s="46">
        <f t="shared" si="52"/>
        <v>0.36191198291773735</v>
      </c>
      <c r="Q210" s="45">
        <f t="shared" si="53"/>
        <v>4.9999999999999822</v>
      </c>
      <c r="R210" s="45">
        <f t="shared" si="54"/>
        <v>7.4999999999999822</v>
      </c>
      <c r="S210" s="46">
        <f t="shared" si="55"/>
        <v>5.3619119829177198</v>
      </c>
    </row>
    <row r="211" spans="1:19" x14ac:dyDescent="0.25">
      <c r="A211" s="77">
        <v>34577</v>
      </c>
      <c r="B211" s="71">
        <v>1344</v>
      </c>
      <c r="D211" s="71">
        <v>0.01</v>
      </c>
      <c r="E211" s="71">
        <v>1513</v>
      </c>
      <c r="F211" s="67">
        <f t="shared" ref="F211:F216" si="56">VALUE(CONCATENATE(LEFT(E211,LEN(E211)-2),":",RIGHT(E211,2)))</f>
        <v>0.63402777777777775</v>
      </c>
      <c r="G211" s="71">
        <v>1527</v>
      </c>
      <c r="H211" s="67">
        <f t="shared" ref="H211:H216" si="57">VALUE(CONCATENATE(LEFT(G211,LEN(G211)-2),":",RIGHT(G211,2)))</f>
        <v>0.64374999999999993</v>
      </c>
      <c r="I211" s="44" t="str">
        <f t="shared" si="45"/>
        <v/>
      </c>
      <c r="J211" s="45">
        <f t="shared" si="46"/>
        <v>15.000000000000107</v>
      </c>
      <c r="K211" s="45">
        <f t="shared" si="47"/>
        <v>13.99999999999995</v>
      </c>
      <c r="L211" s="45">
        <f t="shared" si="48"/>
        <v>1</v>
      </c>
      <c r="M211" s="54">
        <f t="shared" ca="1" si="49"/>
        <v>1344</v>
      </c>
      <c r="N211" s="45" t="str">
        <f t="shared" si="50"/>
        <v/>
      </c>
      <c r="O211" s="45">
        <f t="shared" si="51"/>
        <v>7.5750000000000535</v>
      </c>
      <c r="P211" s="46">
        <f t="shared" si="52"/>
        <v>3.2247058479928712</v>
      </c>
      <c r="Q211" s="45">
        <f t="shared" si="53"/>
        <v>0.13999999999999951</v>
      </c>
      <c r="R211" s="45">
        <f t="shared" si="54"/>
        <v>7.7150000000000531</v>
      </c>
      <c r="S211" s="46">
        <f t="shared" si="55"/>
        <v>3.3647058479928709</v>
      </c>
    </row>
    <row r="212" spans="1:19" x14ac:dyDescent="0.25">
      <c r="D212" s="71">
        <v>1</v>
      </c>
      <c r="E212" s="71">
        <v>1537</v>
      </c>
      <c r="F212" s="67">
        <f t="shared" si="56"/>
        <v>0.65069444444444446</v>
      </c>
      <c r="G212" s="71">
        <v>1542</v>
      </c>
      <c r="H212" s="67">
        <f t="shared" si="57"/>
        <v>0.65416666666666667</v>
      </c>
      <c r="I212" s="44" t="str">
        <f t="shared" si="45"/>
        <v/>
      </c>
      <c r="J212" s="45">
        <f t="shared" si="46"/>
        <v>9.9999999999999645</v>
      </c>
      <c r="K212" s="45">
        <f t="shared" si="47"/>
        <v>4.9999999999999822</v>
      </c>
      <c r="L212" s="45">
        <f t="shared" si="48"/>
        <v>2</v>
      </c>
      <c r="M212" s="54">
        <f t="shared" ca="1" si="49"/>
        <v>1344</v>
      </c>
      <c r="N212" s="45" t="str">
        <f t="shared" si="50"/>
        <v/>
      </c>
      <c r="O212" s="45">
        <f t="shared" si="51"/>
        <v>7.4999999999999734</v>
      </c>
      <c r="P212" s="46">
        <f t="shared" si="52"/>
        <v>7.2134856112891006</v>
      </c>
      <c r="Q212" s="45">
        <f t="shared" si="53"/>
        <v>4.9999999999999822</v>
      </c>
      <c r="R212" s="45">
        <f t="shared" si="54"/>
        <v>12.499999999999956</v>
      </c>
      <c r="S212" s="46">
        <f t="shared" si="55"/>
        <v>12.213485611289084</v>
      </c>
    </row>
    <row r="213" spans="1:19" x14ac:dyDescent="0.25">
      <c r="D213" s="71">
        <v>0.5</v>
      </c>
      <c r="E213" s="71">
        <v>1549</v>
      </c>
      <c r="F213" s="67">
        <f t="shared" si="56"/>
        <v>0.65902777777777777</v>
      </c>
      <c r="G213" s="71">
        <v>1552</v>
      </c>
      <c r="H213" s="67">
        <f t="shared" si="57"/>
        <v>0.66111111111111109</v>
      </c>
      <c r="I213" s="44" t="str">
        <f t="shared" ref="I213:I276" si="58">IF(OR(A214&lt;&gt;"",D214=""),H213+TIME(0,5,0),"")</f>
        <v/>
      </c>
      <c r="J213" s="45">
        <f t="shared" ref="J213:J276" si="59">IF(AND(OR(AND(A213&lt;&gt;"",A214=""),AND(A213="",A214="")),D214&lt;&gt;""),(H214-H213)*1440,"")</f>
        <v>14.00000000000011</v>
      </c>
      <c r="K213" s="45">
        <f t="shared" ref="K213:K276" si="60">(H213-F213)*1440</f>
        <v>2.9999999999999893</v>
      </c>
      <c r="L213" s="45">
        <f t="shared" ref="L213:L276" si="61">IF(A213&lt;&gt;"",1,L212+1)</f>
        <v>3</v>
      </c>
      <c r="M213" s="54">
        <f t="shared" ref="M213:M276" ca="1" si="62">OFFSET(B213,-L213+1,0)</f>
        <v>1344</v>
      </c>
      <c r="N213" s="45" t="str">
        <f t="shared" ref="N213:N276" si="63">IF(I213&lt;&gt;"",(I213-VALUE(CONCATENATE(LEFT(M213,LEN(M213)-2),":",RIGHT(M213,2))))*1440,"")</f>
        <v/>
      </c>
      <c r="O213" s="45">
        <f t="shared" ref="O213:O276" si="64">IF(J213&lt;&gt;"",(D213+D214)*J213/2,D213*5/2)</f>
        <v>353.50000000000279</v>
      </c>
      <c r="P213" s="46">
        <f t="shared" ref="P213:P276" si="65">IF(J213&lt;&gt;"",(D214-D213)*J213/LN((D214+0.000001)/(D213+0.000001)),-5*(D213-0.000001)/(LN(1/D213)-13.8155))</f>
        <v>150.48310267985391</v>
      </c>
      <c r="Q213" s="45">
        <f t="shared" ref="Q213:Q276" si="66">(D213*K213)</f>
        <v>1.4999999999999947</v>
      </c>
      <c r="R213" s="45">
        <f t="shared" ref="R213:R276" si="67">O213+Q213</f>
        <v>355.00000000000279</v>
      </c>
      <c r="S213" s="46">
        <f t="shared" ref="S213:S276" si="68">P213+Q213</f>
        <v>151.98310267985391</v>
      </c>
    </row>
    <row r="214" spans="1:19" x14ac:dyDescent="0.25">
      <c r="D214" s="71">
        <v>50</v>
      </c>
      <c r="E214" s="71">
        <v>1604</v>
      </c>
      <c r="F214" s="67">
        <f t="shared" si="56"/>
        <v>0.6694444444444444</v>
      </c>
      <c r="G214" s="71">
        <v>1606</v>
      </c>
      <c r="H214" s="67">
        <f t="shared" si="57"/>
        <v>0.67083333333333339</v>
      </c>
      <c r="I214" s="44" t="str">
        <f t="shared" si="58"/>
        <v/>
      </c>
      <c r="J214" s="45">
        <f t="shared" si="59"/>
        <v>20.999999999999925</v>
      </c>
      <c r="K214" s="45">
        <f t="shared" si="60"/>
        <v>2.0000000000001528</v>
      </c>
      <c r="L214" s="45">
        <f t="shared" si="61"/>
        <v>4</v>
      </c>
      <c r="M214" s="54">
        <f t="shared" ca="1" si="62"/>
        <v>1344</v>
      </c>
      <c r="N214" s="45" t="str">
        <f t="shared" si="63"/>
        <v/>
      </c>
      <c r="O214" s="45">
        <f t="shared" si="64"/>
        <v>2414.9999999999914</v>
      </c>
      <c r="P214" s="46">
        <f t="shared" si="65"/>
        <v>2131.2576293118746</v>
      </c>
      <c r="Q214" s="45">
        <f t="shared" si="66"/>
        <v>100.00000000000765</v>
      </c>
      <c r="R214" s="45">
        <f t="shared" si="67"/>
        <v>2514.9999999999991</v>
      </c>
      <c r="S214" s="46">
        <f t="shared" si="68"/>
        <v>2231.2576293118823</v>
      </c>
    </row>
    <row r="215" spans="1:19" x14ac:dyDescent="0.25">
      <c r="D215" s="71">
        <v>180</v>
      </c>
      <c r="E215" s="71">
        <v>1618</v>
      </c>
      <c r="F215" s="67">
        <f t="shared" si="56"/>
        <v>0.6791666666666667</v>
      </c>
      <c r="G215" s="71">
        <v>1627</v>
      </c>
      <c r="H215" s="67">
        <f t="shared" si="57"/>
        <v>0.68541666666666667</v>
      </c>
      <c r="I215" s="44">
        <f t="shared" si="58"/>
        <v>0.68888888888888888</v>
      </c>
      <c r="J215" s="45" t="str">
        <f t="shared" si="59"/>
        <v/>
      </c>
      <c r="K215" s="45">
        <f t="shared" si="60"/>
        <v>8.999999999999968</v>
      </c>
      <c r="L215" s="45">
        <f t="shared" si="61"/>
        <v>5</v>
      </c>
      <c r="M215" s="54">
        <f t="shared" ca="1" si="62"/>
        <v>1344</v>
      </c>
      <c r="N215" s="45">
        <f t="shared" ca="1" si="63"/>
        <v>168.00000000000006</v>
      </c>
      <c r="O215" s="45">
        <f t="shared" si="64"/>
        <v>450</v>
      </c>
      <c r="P215" s="46">
        <f t="shared" si="65"/>
        <v>47.347346607878421</v>
      </c>
      <c r="Q215" s="45">
        <f t="shared" si="66"/>
        <v>1619.9999999999943</v>
      </c>
      <c r="R215" s="45">
        <f t="shared" si="67"/>
        <v>2069.9999999999945</v>
      </c>
      <c r="S215" s="46">
        <f t="shared" si="68"/>
        <v>1667.3473466078726</v>
      </c>
    </row>
    <row r="216" spans="1:19" x14ac:dyDescent="0.25">
      <c r="A216" s="77">
        <v>34578</v>
      </c>
      <c r="B216" s="71">
        <v>948</v>
      </c>
      <c r="D216" s="71">
        <v>0.01</v>
      </c>
      <c r="E216" s="71">
        <v>1104</v>
      </c>
      <c r="F216" s="67">
        <f t="shared" si="56"/>
        <v>0.46111111111111108</v>
      </c>
      <c r="G216" s="71">
        <v>1109</v>
      </c>
      <c r="H216" s="67">
        <f t="shared" si="57"/>
        <v>0.46458333333333335</v>
      </c>
      <c r="I216" s="44" t="str">
        <f t="shared" si="58"/>
        <v/>
      </c>
      <c r="J216" s="45">
        <f t="shared" si="59"/>
        <v>7.9999999999999716</v>
      </c>
      <c r="K216" s="45">
        <f t="shared" si="60"/>
        <v>5.0000000000000622</v>
      </c>
      <c r="L216" s="45">
        <f t="shared" si="61"/>
        <v>1</v>
      </c>
      <c r="M216" s="54">
        <f t="shared" ca="1" si="62"/>
        <v>948</v>
      </c>
      <c r="N216" s="45" t="str">
        <f t="shared" si="63"/>
        <v/>
      </c>
      <c r="O216" s="45">
        <f t="shared" si="64"/>
        <v>9.5999999999999655E-2</v>
      </c>
      <c r="P216" s="46">
        <f t="shared" si="65"/>
        <v>9.5112504938289863E-2</v>
      </c>
      <c r="Q216" s="45">
        <f t="shared" si="66"/>
        <v>5.000000000000062E-2</v>
      </c>
      <c r="R216" s="45">
        <f t="shared" si="67"/>
        <v>0.14600000000000027</v>
      </c>
      <c r="S216" s="46">
        <f t="shared" si="68"/>
        <v>0.14511250493829048</v>
      </c>
    </row>
    <row r="217" spans="1:19" s="106" customFormat="1" x14ac:dyDescent="0.25">
      <c r="A217" s="108"/>
      <c r="B217" s="115"/>
      <c r="C217" s="115"/>
      <c r="D217" s="115">
        <v>1.4E-2</v>
      </c>
      <c r="E217" s="115"/>
      <c r="F217" s="105">
        <v>0.46736111111111112</v>
      </c>
      <c r="G217" s="115"/>
      <c r="H217" s="105">
        <v>0.47013888888888888</v>
      </c>
      <c r="I217" s="117">
        <f t="shared" si="58"/>
        <v>0.47361111111111109</v>
      </c>
      <c r="J217" s="118" t="str">
        <f t="shared" si="59"/>
        <v/>
      </c>
      <c r="K217" s="118">
        <f t="shared" si="60"/>
        <v>3.9999999999999858</v>
      </c>
      <c r="L217" s="118">
        <f t="shared" si="61"/>
        <v>2</v>
      </c>
      <c r="M217" s="119">
        <f t="shared" ca="1" si="62"/>
        <v>948</v>
      </c>
      <c r="N217" s="118">
        <f t="shared" ca="1" si="63"/>
        <v>93.999999999999901</v>
      </c>
      <c r="O217" s="118">
        <f t="shared" si="64"/>
        <v>3.5000000000000003E-2</v>
      </c>
      <c r="P217" s="120">
        <f t="shared" si="65"/>
        <v>7.3317745176624972E-3</v>
      </c>
      <c r="Q217" s="118">
        <f t="shared" si="66"/>
        <v>5.59999999999998E-2</v>
      </c>
      <c r="R217" s="118">
        <f t="shared" si="67"/>
        <v>9.0999999999999803E-2</v>
      </c>
      <c r="S217" s="120">
        <f t="shared" si="68"/>
        <v>6.3331774517662295E-2</v>
      </c>
    </row>
    <row r="218" spans="1:19" s="106" customFormat="1" x14ac:dyDescent="0.25">
      <c r="A218" s="108">
        <v>34578</v>
      </c>
      <c r="B218" s="115">
        <v>1434</v>
      </c>
      <c r="C218" s="115"/>
      <c r="D218" s="115">
        <v>1.4E-2</v>
      </c>
      <c r="E218" s="115"/>
      <c r="F218" s="105">
        <v>0.62361111111111112</v>
      </c>
      <c r="G218" s="115"/>
      <c r="H218" s="105">
        <v>0.63055555555555554</v>
      </c>
      <c r="I218" s="117" t="str">
        <f t="shared" si="58"/>
        <v/>
      </c>
      <c r="J218" s="118">
        <f t="shared" si="59"/>
        <v>24.000000000000075</v>
      </c>
      <c r="K218" s="118">
        <f t="shared" si="60"/>
        <v>9.9999999999999645</v>
      </c>
      <c r="L218" s="118">
        <f t="shared" si="61"/>
        <v>1</v>
      </c>
      <c r="M218" s="119">
        <f t="shared" ca="1" si="62"/>
        <v>1434</v>
      </c>
      <c r="N218" s="118" t="str">
        <f t="shared" si="63"/>
        <v/>
      </c>
      <c r="O218" s="118">
        <f t="shared" si="64"/>
        <v>1.8480000000000061</v>
      </c>
      <c r="P218" s="120">
        <f t="shared" si="65"/>
        <v>1.313343178972578</v>
      </c>
      <c r="Q218" s="118">
        <f t="shared" si="66"/>
        <v>0.13999999999999951</v>
      </c>
      <c r="R218" s="118">
        <f t="shared" si="67"/>
        <v>1.9880000000000055</v>
      </c>
      <c r="S218" s="120">
        <f t="shared" si="68"/>
        <v>1.4533431789725775</v>
      </c>
    </row>
    <row r="219" spans="1:19" s="106" customFormat="1" x14ac:dyDescent="0.25">
      <c r="B219" s="115"/>
      <c r="C219" s="115"/>
      <c r="D219" s="115">
        <v>0.14000000000000001</v>
      </c>
      <c r="E219" s="115"/>
      <c r="F219" s="105">
        <v>0.6333333333333333</v>
      </c>
      <c r="G219" s="115"/>
      <c r="H219" s="105">
        <v>0.64722222222222225</v>
      </c>
      <c r="I219" s="117" t="str">
        <f t="shared" si="58"/>
        <v/>
      </c>
      <c r="J219" s="118">
        <f t="shared" si="59"/>
        <v>13.99999999999995</v>
      </c>
      <c r="K219" s="118">
        <f t="shared" si="60"/>
        <v>20.000000000000089</v>
      </c>
      <c r="L219" s="118">
        <f t="shared" si="61"/>
        <v>2</v>
      </c>
      <c r="M219" s="119">
        <f t="shared" ca="1" si="62"/>
        <v>1434</v>
      </c>
      <c r="N219" s="118" t="str">
        <f t="shared" si="63"/>
        <v/>
      </c>
      <c r="O219" s="118">
        <f t="shared" si="64"/>
        <v>280.979999999999</v>
      </c>
      <c r="P219" s="120">
        <f t="shared" si="65"/>
        <v>98.681071831062823</v>
      </c>
      <c r="Q219" s="118">
        <f t="shared" si="66"/>
        <v>2.8000000000000127</v>
      </c>
      <c r="R219" s="118">
        <f t="shared" si="67"/>
        <v>283.77999999999901</v>
      </c>
      <c r="S219" s="120">
        <f t="shared" si="68"/>
        <v>101.48107183106283</v>
      </c>
    </row>
    <row r="220" spans="1:19" s="106" customFormat="1" x14ac:dyDescent="0.25">
      <c r="B220" s="115"/>
      <c r="C220" s="115"/>
      <c r="D220" s="115">
        <v>40</v>
      </c>
      <c r="E220" s="115"/>
      <c r="F220" s="105">
        <v>0.65347222222222223</v>
      </c>
      <c r="G220" s="115"/>
      <c r="H220" s="105">
        <v>0.65694444444444444</v>
      </c>
      <c r="I220" s="117" t="str">
        <f t="shared" si="58"/>
        <v/>
      </c>
      <c r="J220" s="118">
        <f t="shared" si="59"/>
        <v>11.999999999999957</v>
      </c>
      <c r="K220" s="118">
        <f t="shared" si="60"/>
        <v>4.9999999999999822</v>
      </c>
      <c r="L220" s="118">
        <f t="shared" si="61"/>
        <v>3</v>
      </c>
      <c r="M220" s="119">
        <f t="shared" ca="1" si="62"/>
        <v>1434</v>
      </c>
      <c r="N220" s="118" t="str">
        <f t="shared" si="63"/>
        <v/>
      </c>
      <c r="O220" s="118">
        <f t="shared" si="64"/>
        <v>299.99999999999892</v>
      </c>
      <c r="P220" s="120">
        <f t="shared" si="65"/>
        <v>259.68512140925304</v>
      </c>
      <c r="Q220" s="118">
        <f t="shared" si="66"/>
        <v>199.99999999999929</v>
      </c>
      <c r="R220" s="118">
        <f t="shared" si="67"/>
        <v>499.99999999999818</v>
      </c>
      <c r="S220" s="120">
        <f t="shared" si="68"/>
        <v>459.68512140925236</v>
      </c>
    </row>
    <row r="221" spans="1:19" s="106" customFormat="1" x14ac:dyDescent="0.25">
      <c r="B221" s="115"/>
      <c r="C221" s="115"/>
      <c r="D221" s="115">
        <v>10</v>
      </c>
      <c r="E221" s="115"/>
      <c r="F221" s="105">
        <v>0.66249999999999998</v>
      </c>
      <c r="G221" s="115"/>
      <c r="H221" s="105">
        <v>0.66527777777777775</v>
      </c>
      <c r="I221" s="117" t="str">
        <f t="shared" si="58"/>
        <v/>
      </c>
      <c r="J221" s="118">
        <f t="shared" si="59"/>
        <v>13.99999999999995</v>
      </c>
      <c r="K221" s="118">
        <f t="shared" si="60"/>
        <v>3.9999999999999858</v>
      </c>
      <c r="L221" s="118">
        <f t="shared" si="61"/>
        <v>4</v>
      </c>
      <c r="M221" s="119">
        <f t="shared" ca="1" si="62"/>
        <v>1434</v>
      </c>
      <c r="N221" s="118" t="str">
        <f t="shared" si="63"/>
        <v/>
      </c>
      <c r="O221" s="118">
        <f t="shared" si="64"/>
        <v>769.99999999999727</v>
      </c>
      <c r="P221" s="120">
        <f t="shared" si="65"/>
        <v>547.21106858666133</v>
      </c>
      <c r="Q221" s="118">
        <f t="shared" si="66"/>
        <v>39.999999999999858</v>
      </c>
      <c r="R221" s="118">
        <f t="shared" si="67"/>
        <v>809.99999999999716</v>
      </c>
      <c r="S221" s="120">
        <f t="shared" si="68"/>
        <v>587.21106858666121</v>
      </c>
    </row>
    <row r="222" spans="1:19" s="106" customFormat="1" x14ac:dyDescent="0.25">
      <c r="B222" s="115"/>
      <c r="C222" s="115"/>
      <c r="D222" s="115">
        <v>100</v>
      </c>
      <c r="E222" s="115"/>
      <c r="F222" s="105">
        <v>0.67291666666666661</v>
      </c>
      <c r="G222" s="115"/>
      <c r="H222" s="105">
        <v>0.67499999999999993</v>
      </c>
      <c r="I222" s="117">
        <f t="shared" si="58"/>
        <v>0.67847222222222214</v>
      </c>
      <c r="J222" s="118" t="str">
        <f t="shared" si="59"/>
        <v/>
      </c>
      <c r="K222" s="118">
        <f t="shared" si="60"/>
        <v>2.9999999999999893</v>
      </c>
      <c r="L222" s="118">
        <f t="shared" si="61"/>
        <v>5</v>
      </c>
      <c r="M222" s="119">
        <f t="shared" ca="1" si="62"/>
        <v>1434</v>
      </c>
      <c r="N222" s="118">
        <f t="shared" ca="1" si="63"/>
        <v>102.99999999999996</v>
      </c>
      <c r="O222" s="118">
        <f t="shared" si="64"/>
        <v>250</v>
      </c>
      <c r="P222" s="120">
        <f t="shared" si="65"/>
        <v>27.143420404993254</v>
      </c>
      <c r="Q222" s="118">
        <f t="shared" si="66"/>
        <v>299.99999999999892</v>
      </c>
      <c r="R222" s="118">
        <f t="shared" si="67"/>
        <v>549.99999999999886</v>
      </c>
      <c r="S222" s="120">
        <f t="shared" si="68"/>
        <v>327.14342040499218</v>
      </c>
    </row>
    <row r="223" spans="1:19" s="106" customFormat="1" x14ac:dyDescent="0.25">
      <c r="A223" s="108">
        <v>34583</v>
      </c>
      <c r="B223" s="115">
        <v>941</v>
      </c>
      <c r="C223" s="115"/>
      <c r="D223" s="115">
        <v>0.01</v>
      </c>
      <c r="E223" s="115"/>
      <c r="F223" s="105">
        <v>0.44861111111111113</v>
      </c>
      <c r="G223" s="115"/>
      <c r="H223" s="105">
        <v>0.45694444444444443</v>
      </c>
      <c r="I223" s="117" t="str">
        <f t="shared" si="58"/>
        <v/>
      </c>
      <c r="J223" s="118">
        <f t="shared" si="59"/>
        <v>9.000000000000048</v>
      </c>
      <c r="K223" s="118">
        <f t="shared" si="60"/>
        <v>11.999999999999957</v>
      </c>
      <c r="L223" s="118">
        <f t="shared" si="61"/>
        <v>1</v>
      </c>
      <c r="M223" s="119">
        <f t="shared" ca="1" si="62"/>
        <v>941</v>
      </c>
      <c r="N223" s="118" t="str">
        <f t="shared" si="63"/>
        <v/>
      </c>
      <c r="O223" s="118">
        <f t="shared" si="64"/>
        <v>0.11700000000000063</v>
      </c>
      <c r="P223" s="120">
        <f t="shared" si="65"/>
        <v>0.11490189673158771</v>
      </c>
      <c r="Q223" s="118">
        <f t="shared" si="66"/>
        <v>0.11999999999999958</v>
      </c>
      <c r="R223" s="118">
        <f t="shared" si="67"/>
        <v>0.23700000000000021</v>
      </c>
      <c r="S223" s="120">
        <f t="shared" si="68"/>
        <v>0.23490189673158729</v>
      </c>
    </row>
    <row r="224" spans="1:19" s="106" customFormat="1" x14ac:dyDescent="0.25">
      <c r="B224" s="115"/>
      <c r="C224" s="115"/>
      <c r="D224" s="115">
        <v>1.6E-2</v>
      </c>
      <c r="E224" s="115"/>
      <c r="F224" s="105">
        <v>0.4604166666666667</v>
      </c>
      <c r="G224" s="115"/>
      <c r="H224" s="105">
        <v>0.46319444444444446</v>
      </c>
      <c r="I224" s="117">
        <f t="shared" si="58"/>
        <v>0.46666666666666667</v>
      </c>
      <c r="J224" s="118" t="str">
        <f t="shared" si="59"/>
        <v/>
      </c>
      <c r="K224" s="118">
        <f t="shared" si="60"/>
        <v>3.9999999999999858</v>
      </c>
      <c r="L224" s="118">
        <f t="shared" si="61"/>
        <v>2</v>
      </c>
      <c r="M224" s="119">
        <f t="shared" ca="1" si="62"/>
        <v>941</v>
      </c>
      <c r="N224" s="118">
        <f t="shared" ca="1" si="63"/>
        <v>91</v>
      </c>
      <c r="O224" s="118">
        <f t="shared" si="64"/>
        <v>0.04</v>
      </c>
      <c r="P224" s="120">
        <f t="shared" si="65"/>
        <v>8.2636616258003528E-3</v>
      </c>
      <c r="Q224" s="118">
        <f t="shared" si="66"/>
        <v>6.3999999999999779E-2</v>
      </c>
      <c r="R224" s="118">
        <f t="shared" si="67"/>
        <v>0.10399999999999979</v>
      </c>
      <c r="S224" s="120">
        <f t="shared" si="68"/>
        <v>7.2263661625800127E-2</v>
      </c>
    </row>
    <row r="225" spans="1:19" x14ac:dyDescent="0.25">
      <c r="A225" s="77">
        <v>34583</v>
      </c>
      <c r="B225" s="71">
        <v>1358</v>
      </c>
      <c r="D225" s="71">
        <v>8.0000000000000002E-3</v>
      </c>
      <c r="F225" s="67">
        <v>0.4680555555555555</v>
      </c>
      <c r="H225" s="67">
        <v>0.4694444444444445</v>
      </c>
      <c r="I225" s="44" t="str">
        <f t="shared" si="58"/>
        <v/>
      </c>
      <c r="J225" s="45">
        <f t="shared" si="59"/>
        <v>242.00000000000003</v>
      </c>
      <c r="K225" s="45">
        <f t="shared" si="60"/>
        <v>2.0000000000001528</v>
      </c>
      <c r="L225" s="45">
        <f t="shared" si="61"/>
        <v>1</v>
      </c>
      <c r="M225" s="54">
        <f t="shared" ca="1" si="62"/>
        <v>1358</v>
      </c>
      <c r="N225" s="45" t="str">
        <f t="shared" si="63"/>
        <v/>
      </c>
      <c r="O225" s="45">
        <f t="shared" si="64"/>
        <v>2.1780000000000004</v>
      </c>
      <c r="P225" s="46">
        <f t="shared" si="65"/>
        <v>2.1692503426937053</v>
      </c>
      <c r="Q225" s="45">
        <f t="shared" si="66"/>
        <v>1.6000000000001222E-2</v>
      </c>
      <c r="R225" s="45">
        <f t="shared" si="67"/>
        <v>2.1940000000000017</v>
      </c>
      <c r="S225" s="46">
        <f t="shared" si="68"/>
        <v>2.1852503426937067</v>
      </c>
    </row>
    <row r="226" spans="1:19" x14ac:dyDescent="0.25">
      <c r="D226" s="71">
        <v>0.01</v>
      </c>
      <c r="F226" s="67">
        <v>0.63472222222222219</v>
      </c>
      <c r="H226" s="67">
        <v>0.63750000000000007</v>
      </c>
      <c r="I226" s="44" t="str">
        <f t="shared" si="58"/>
        <v/>
      </c>
      <c r="J226" s="45">
        <f t="shared" si="59"/>
        <v>19.999999999999929</v>
      </c>
      <c r="K226" s="45">
        <f t="shared" si="60"/>
        <v>4.0000000000001457</v>
      </c>
      <c r="L226" s="45">
        <f t="shared" si="61"/>
        <v>2</v>
      </c>
      <c r="M226" s="54">
        <f t="shared" ca="1" si="62"/>
        <v>1358</v>
      </c>
      <c r="N226" s="45" t="str">
        <f t="shared" si="63"/>
        <v/>
      </c>
      <c r="O226" s="45">
        <f t="shared" si="64"/>
        <v>100.09999999999964</v>
      </c>
      <c r="P226" s="46">
        <f t="shared" si="65"/>
        <v>28.924430779120318</v>
      </c>
      <c r="Q226" s="45">
        <f t="shared" si="66"/>
        <v>4.0000000000001458E-2</v>
      </c>
      <c r="R226" s="45">
        <f t="shared" si="67"/>
        <v>100.13999999999965</v>
      </c>
      <c r="S226" s="46">
        <f t="shared" si="68"/>
        <v>28.96443077912032</v>
      </c>
    </row>
    <row r="227" spans="1:19" x14ac:dyDescent="0.25">
      <c r="D227" s="71">
        <v>10</v>
      </c>
      <c r="F227" s="67">
        <v>0.64722222222222225</v>
      </c>
      <c r="H227" s="67">
        <v>0.65138888888888891</v>
      </c>
      <c r="I227" s="44" t="str">
        <f t="shared" si="58"/>
        <v/>
      </c>
      <c r="J227" s="45">
        <f t="shared" si="59"/>
        <v>18.999999999999932</v>
      </c>
      <c r="K227" s="45">
        <f t="shared" si="60"/>
        <v>5.9999999999999787</v>
      </c>
      <c r="L227" s="45">
        <f t="shared" si="61"/>
        <v>3</v>
      </c>
      <c r="M227" s="54">
        <f t="shared" ca="1" si="62"/>
        <v>1358</v>
      </c>
      <c r="N227" s="45" t="str">
        <f t="shared" si="63"/>
        <v/>
      </c>
      <c r="O227" s="45">
        <f t="shared" si="64"/>
        <v>1044.9999999999964</v>
      </c>
      <c r="P227" s="46">
        <f t="shared" si="65"/>
        <v>742.64359308189762</v>
      </c>
      <c r="Q227" s="45">
        <f t="shared" si="66"/>
        <v>59.999999999999787</v>
      </c>
      <c r="R227" s="45">
        <f t="shared" si="67"/>
        <v>1104.9999999999961</v>
      </c>
      <c r="S227" s="46">
        <f t="shared" si="68"/>
        <v>802.64359308189739</v>
      </c>
    </row>
    <row r="228" spans="1:19" x14ac:dyDescent="0.25">
      <c r="A228" s="77"/>
      <c r="D228" s="71">
        <v>100</v>
      </c>
      <c r="F228" s="67">
        <v>0.65694444444444444</v>
      </c>
      <c r="H228" s="67">
        <v>0.6645833333333333</v>
      </c>
      <c r="I228" s="44">
        <f t="shared" si="58"/>
        <v>0.66805555555555551</v>
      </c>
      <c r="J228" s="45" t="str">
        <f t="shared" si="59"/>
        <v/>
      </c>
      <c r="K228" s="45">
        <f t="shared" si="60"/>
        <v>10.999999999999961</v>
      </c>
      <c r="L228" s="45">
        <f t="shared" si="61"/>
        <v>4</v>
      </c>
      <c r="M228" s="54">
        <f t="shared" ca="1" si="62"/>
        <v>1358</v>
      </c>
      <c r="N228" s="45">
        <f t="shared" ca="1" si="63"/>
        <v>123.99999999999989</v>
      </c>
      <c r="O228" s="45">
        <f t="shared" si="64"/>
        <v>250</v>
      </c>
      <c r="P228" s="46">
        <f t="shared" si="65"/>
        <v>27.143420404993254</v>
      </c>
      <c r="Q228" s="45">
        <f t="shared" si="66"/>
        <v>1099.9999999999961</v>
      </c>
      <c r="R228" s="45">
        <f t="shared" si="67"/>
        <v>1349.9999999999961</v>
      </c>
      <c r="S228" s="46">
        <f t="shared" si="68"/>
        <v>1127.1434204049895</v>
      </c>
    </row>
    <row r="229" spans="1:19" x14ac:dyDescent="0.25">
      <c r="A229" s="77">
        <v>34584</v>
      </c>
      <c r="B229" s="71">
        <v>1241</v>
      </c>
      <c r="D229" s="71">
        <v>1E-3</v>
      </c>
      <c r="F229" s="67">
        <v>0.6791666666666667</v>
      </c>
      <c r="H229" s="67">
        <v>0.68055555555555547</v>
      </c>
      <c r="I229" s="44">
        <f t="shared" si="58"/>
        <v>0.68402777777777768</v>
      </c>
      <c r="J229" s="45" t="str">
        <f t="shared" si="59"/>
        <v/>
      </c>
      <c r="K229" s="45">
        <f t="shared" si="60"/>
        <v>1.999999999999833</v>
      </c>
      <c r="L229" s="45">
        <f t="shared" si="61"/>
        <v>1</v>
      </c>
      <c r="M229" s="54">
        <f t="shared" ca="1" si="62"/>
        <v>1241</v>
      </c>
      <c r="N229" s="45">
        <f t="shared" ca="1" si="63"/>
        <v>223.99999999999983</v>
      </c>
      <c r="O229" s="45">
        <f t="shared" si="64"/>
        <v>2.5000000000000001E-3</v>
      </c>
      <c r="P229" s="46">
        <f t="shared" si="65"/>
        <v>7.2310141757293866E-4</v>
      </c>
      <c r="Q229" s="45">
        <f t="shared" si="66"/>
        <v>1.9999999999998331E-3</v>
      </c>
      <c r="R229" s="45">
        <f t="shared" si="67"/>
        <v>4.4999999999998331E-3</v>
      </c>
      <c r="S229" s="46">
        <f t="shared" si="68"/>
        <v>2.7231014175727718E-3</v>
      </c>
    </row>
    <row r="230" spans="1:19" x14ac:dyDescent="0.25">
      <c r="A230" s="77">
        <v>34585</v>
      </c>
      <c r="B230" s="71">
        <v>947</v>
      </c>
      <c r="D230" s="71">
        <v>0.01</v>
      </c>
      <c r="F230" s="67">
        <v>0.46111111111111108</v>
      </c>
      <c r="H230" s="67">
        <v>0.46597222222222223</v>
      </c>
      <c r="I230" s="44" t="str">
        <f t="shared" si="58"/>
        <v/>
      </c>
      <c r="J230" s="45">
        <f t="shared" si="59"/>
        <v>7.0000000000000551</v>
      </c>
      <c r="K230" s="45">
        <f t="shared" si="60"/>
        <v>7.0000000000000551</v>
      </c>
      <c r="L230" s="45">
        <f t="shared" si="61"/>
        <v>1</v>
      </c>
      <c r="M230" s="54">
        <f t="shared" ca="1" si="62"/>
        <v>947</v>
      </c>
      <c r="N230" s="45" t="str">
        <f t="shared" si="63"/>
        <v/>
      </c>
      <c r="O230" s="45">
        <f t="shared" si="64"/>
        <v>8.7500000000000688E-2</v>
      </c>
      <c r="P230" s="46">
        <f t="shared" si="65"/>
        <v>8.632771760343555E-2</v>
      </c>
      <c r="Q230" s="45">
        <f t="shared" si="66"/>
        <v>7.0000000000000548E-2</v>
      </c>
      <c r="R230" s="45">
        <f t="shared" si="67"/>
        <v>0.15750000000000125</v>
      </c>
      <c r="S230" s="46">
        <f t="shared" si="68"/>
        <v>0.15632771760343611</v>
      </c>
    </row>
    <row r="231" spans="1:19" x14ac:dyDescent="0.25">
      <c r="D231" s="71">
        <v>1.4999999999999999E-2</v>
      </c>
      <c r="F231" s="67">
        <v>0.4680555555555555</v>
      </c>
      <c r="H231" s="67">
        <v>0.47083333333333338</v>
      </c>
      <c r="I231" s="44">
        <f t="shared" si="58"/>
        <v>0.47430555555555559</v>
      </c>
      <c r="J231" s="45" t="str">
        <f t="shared" si="59"/>
        <v/>
      </c>
      <c r="K231" s="45">
        <f t="shared" si="60"/>
        <v>4.0000000000001457</v>
      </c>
      <c r="L231" s="45">
        <f t="shared" si="61"/>
        <v>2</v>
      </c>
      <c r="M231" s="54">
        <f t="shared" ca="1" si="62"/>
        <v>947</v>
      </c>
      <c r="N231" s="45">
        <f t="shared" ca="1" si="63"/>
        <v>96.000000000000057</v>
      </c>
      <c r="O231" s="45">
        <f t="shared" si="64"/>
        <v>3.7499999999999999E-2</v>
      </c>
      <c r="P231" s="46">
        <f t="shared" si="65"/>
        <v>7.7991471955669829E-3</v>
      </c>
      <c r="Q231" s="45">
        <f t="shared" si="66"/>
        <v>6.0000000000002184E-2</v>
      </c>
      <c r="R231" s="45">
        <f t="shared" si="67"/>
        <v>9.7500000000002182E-2</v>
      </c>
      <c r="S231" s="46">
        <f t="shared" si="68"/>
        <v>6.7799147195569162E-2</v>
      </c>
    </row>
    <row r="232" spans="1:19" x14ac:dyDescent="0.25">
      <c r="A232" s="77">
        <v>34585</v>
      </c>
      <c r="B232" s="71">
        <v>1254</v>
      </c>
      <c r="D232" s="71">
        <v>1E-3</v>
      </c>
      <c r="F232" s="67">
        <v>0.67638888888888893</v>
      </c>
      <c r="H232" s="67">
        <v>0.68888888888888899</v>
      </c>
      <c r="I232" s="44">
        <f t="shared" si="58"/>
        <v>0.6923611111111112</v>
      </c>
      <c r="J232" s="45" t="str">
        <f t="shared" si="59"/>
        <v/>
      </c>
      <c r="K232" s="45">
        <f t="shared" si="60"/>
        <v>18.000000000000096</v>
      </c>
      <c r="L232" s="45">
        <f t="shared" si="61"/>
        <v>1</v>
      </c>
      <c r="M232" s="54">
        <f t="shared" ca="1" si="62"/>
        <v>1254</v>
      </c>
      <c r="N232" s="45">
        <f t="shared" ca="1" si="63"/>
        <v>223.00000000000017</v>
      </c>
      <c r="O232" s="45">
        <f t="shared" si="64"/>
        <v>2.5000000000000001E-3</v>
      </c>
      <c r="P232" s="46">
        <f t="shared" si="65"/>
        <v>7.2310141757293866E-4</v>
      </c>
      <c r="Q232" s="45">
        <f t="shared" si="66"/>
        <v>1.8000000000000096E-2</v>
      </c>
      <c r="R232" s="45">
        <f t="shared" si="67"/>
        <v>2.0500000000000095E-2</v>
      </c>
      <c r="S232" s="46">
        <f t="shared" si="68"/>
        <v>1.8723101417573034E-2</v>
      </c>
    </row>
    <row r="233" spans="1:19" x14ac:dyDescent="0.25">
      <c r="A233" s="77">
        <v>34590</v>
      </c>
      <c r="B233" s="71">
        <v>1023</v>
      </c>
      <c r="D233" s="71">
        <v>0.01</v>
      </c>
      <c r="F233" s="67">
        <v>0.48194444444444445</v>
      </c>
      <c r="H233" s="67">
        <v>0.48680555555555555</v>
      </c>
      <c r="I233" s="44">
        <f t="shared" si="58"/>
        <v>0.49027777777777776</v>
      </c>
      <c r="J233" s="45" t="str">
        <f t="shared" si="59"/>
        <v/>
      </c>
      <c r="K233" s="45">
        <f t="shared" si="60"/>
        <v>6.9999999999999751</v>
      </c>
      <c r="L233" s="45">
        <f t="shared" si="61"/>
        <v>1</v>
      </c>
      <c r="M233" s="54">
        <f t="shared" ca="1" si="62"/>
        <v>1023</v>
      </c>
      <c r="N233" s="45">
        <f t="shared" ca="1" si="63"/>
        <v>83.000000000000028</v>
      </c>
      <c r="O233" s="45">
        <f t="shared" si="64"/>
        <v>2.5000000000000001E-2</v>
      </c>
      <c r="P233" s="46">
        <f t="shared" si="65"/>
        <v>5.4281443780592247E-3</v>
      </c>
      <c r="Q233" s="45">
        <f t="shared" si="66"/>
        <v>6.9999999999999757E-2</v>
      </c>
      <c r="R233" s="45">
        <f t="shared" si="67"/>
        <v>9.4999999999999751E-2</v>
      </c>
      <c r="S233" s="46">
        <f t="shared" si="68"/>
        <v>7.5428144378058976E-2</v>
      </c>
    </row>
    <row r="234" spans="1:19" x14ac:dyDescent="0.25">
      <c r="A234" s="77">
        <v>34590</v>
      </c>
      <c r="B234" s="71">
        <v>1415</v>
      </c>
      <c r="D234" s="71">
        <v>0.01</v>
      </c>
      <c r="F234" s="67">
        <v>0.6479166666666667</v>
      </c>
      <c r="H234" s="67">
        <v>0.65138888888888891</v>
      </c>
      <c r="I234" s="44">
        <f t="shared" si="58"/>
        <v>0.65486111111111112</v>
      </c>
      <c r="J234" s="45" t="str">
        <f t="shared" si="59"/>
        <v/>
      </c>
      <c r="K234" s="45">
        <f t="shared" si="60"/>
        <v>4.9999999999999822</v>
      </c>
      <c r="L234" s="45">
        <f t="shared" si="61"/>
        <v>1</v>
      </c>
      <c r="M234" s="54">
        <f t="shared" ca="1" si="62"/>
        <v>1415</v>
      </c>
      <c r="N234" s="45">
        <f t="shared" ca="1" si="63"/>
        <v>88</v>
      </c>
      <c r="O234" s="45">
        <f t="shared" si="64"/>
        <v>2.5000000000000001E-2</v>
      </c>
      <c r="P234" s="46">
        <f t="shared" si="65"/>
        <v>5.4281443780592247E-3</v>
      </c>
      <c r="Q234" s="45">
        <f t="shared" si="66"/>
        <v>4.9999999999999822E-2</v>
      </c>
      <c r="R234" s="45">
        <f t="shared" si="67"/>
        <v>7.4999999999999817E-2</v>
      </c>
      <c r="S234" s="46">
        <f t="shared" si="68"/>
        <v>5.5428144378059048E-2</v>
      </c>
    </row>
    <row r="235" spans="1:19" x14ac:dyDescent="0.25">
      <c r="A235" s="77">
        <v>34591</v>
      </c>
      <c r="B235" s="71">
        <v>1247</v>
      </c>
      <c r="D235" s="71">
        <v>1.7000000000000001E-2</v>
      </c>
      <c r="F235" s="67">
        <v>0.56944444444444442</v>
      </c>
      <c r="H235" s="67">
        <v>0.58888888888888891</v>
      </c>
      <c r="I235" s="44" t="str">
        <f t="shared" si="58"/>
        <v/>
      </c>
      <c r="J235" s="45">
        <f t="shared" si="59"/>
        <v>61.999999999999943</v>
      </c>
      <c r="K235" s="45">
        <f t="shared" si="60"/>
        <v>28.00000000000006</v>
      </c>
      <c r="L235" s="45">
        <f t="shared" si="61"/>
        <v>1</v>
      </c>
      <c r="M235" s="54">
        <f t="shared" ca="1" si="62"/>
        <v>1247</v>
      </c>
      <c r="N235" s="45" t="str">
        <f t="shared" si="63"/>
        <v/>
      </c>
      <c r="O235" s="45">
        <f t="shared" si="64"/>
        <v>775.52699999999925</v>
      </c>
      <c r="P235" s="46">
        <f t="shared" si="65"/>
        <v>212.37758962275427</v>
      </c>
      <c r="Q235" s="45">
        <f t="shared" si="66"/>
        <v>0.47600000000000103</v>
      </c>
      <c r="R235" s="45">
        <f t="shared" si="67"/>
        <v>776.00299999999925</v>
      </c>
      <c r="S235" s="46">
        <f t="shared" si="68"/>
        <v>212.85358962275427</v>
      </c>
    </row>
    <row r="236" spans="1:19" x14ac:dyDescent="0.25">
      <c r="D236" s="71">
        <v>25</v>
      </c>
      <c r="F236" s="67">
        <v>0.59583333333333333</v>
      </c>
      <c r="H236" s="67">
        <v>0.63194444444444442</v>
      </c>
      <c r="I236" s="44" t="str">
        <f t="shared" si="58"/>
        <v/>
      </c>
      <c r="J236" s="45">
        <f t="shared" si="59"/>
        <v>39.000000000000021</v>
      </c>
      <c r="K236" s="45">
        <f t="shared" si="60"/>
        <v>51.999999999999972</v>
      </c>
      <c r="L236" s="45">
        <f t="shared" si="61"/>
        <v>2</v>
      </c>
      <c r="M236" s="54">
        <f t="shared" ca="1" si="62"/>
        <v>1247</v>
      </c>
      <c r="N236" s="45" t="str">
        <f t="shared" si="63"/>
        <v/>
      </c>
      <c r="O236" s="45">
        <f t="shared" si="64"/>
        <v>1950.0000000000011</v>
      </c>
      <c r="P236" s="46">
        <f t="shared" si="65"/>
        <v>1774.9665350061771</v>
      </c>
      <c r="Q236" s="45">
        <f t="shared" si="66"/>
        <v>1299.9999999999993</v>
      </c>
      <c r="R236" s="45">
        <f t="shared" si="67"/>
        <v>3250.0000000000005</v>
      </c>
      <c r="S236" s="46">
        <f t="shared" si="68"/>
        <v>3074.9665350061764</v>
      </c>
    </row>
    <row r="237" spans="1:19" x14ac:dyDescent="0.25">
      <c r="D237" s="71">
        <v>75</v>
      </c>
      <c r="F237" s="67">
        <v>0.63402777777777775</v>
      </c>
      <c r="H237" s="67">
        <v>0.65902777777777777</v>
      </c>
      <c r="I237" s="44">
        <f t="shared" si="58"/>
        <v>0.66249999999999998</v>
      </c>
      <c r="J237" s="45" t="str">
        <f t="shared" si="59"/>
        <v/>
      </c>
      <c r="K237" s="45">
        <f t="shared" si="60"/>
        <v>36.000000000000028</v>
      </c>
      <c r="L237" s="45">
        <f t="shared" si="61"/>
        <v>3</v>
      </c>
      <c r="M237" s="54">
        <f t="shared" ca="1" si="62"/>
        <v>1247</v>
      </c>
      <c r="N237" s="45">
        <f t="shared" ca="1" si="63"/>
        <v>186.99999999999997</v>
      </c>
      <c r="O237" s="45">
        <f t="shared" si="64"/>
        <v>187.5</v>
      </c>
      <c r="P237" s="46">
        <f t="shared" si="65"/>
        <v>20.680540496249584</v>
      </c>
      <c r="Q237" s="45">
        <f t="shared" si="66"/>
        <v>2700.0000000000023</v>
      </c>
      <c r="R237" s="45">
        <f t="shared" si="67"/>
        <v>2887.5000000000023</v>
      </c>
      <c r="S237" s="46">
        <f t="shared" si="68"/>
        <v>2720.680540496252</v>
      </c>
    </row>
    <row r="238" spans="1:19" x14ac:dyDescent="0.25">
      <c r="A238" s="77">
        <v>34592</v>
      </c>
      <c r="B238" s="71">
        <v>1023</v>
      </c>
      <c r="D238" s="71">
        <v>0.01</v>
      </c>
      <c r="F238" s="67">
        <v>0.48680555555555555</v>
      </c>
      <c r="H238" s="67">
        <v>0.49027777777777781</v>
      </c>
      <c r="I238" s="44">
        <f t="shared" si="58"/>
        <v>0.49375000000000002</v>
      </c>
      <c r="J238" s="45" t="str">
        <f t="shared" si="59"/>
        <v/>
      </c>
      <c r="K238" s="45">
        <f t="shared" si="60"/>
        <v>5.0000000000000622</v>
      </c>
      <c r="L238" s="45">
        <f t="shared" si="61"/>
        <v>1</v>
      </c>
      <c r="M238" s="54">
        <f t="shared" ca="1" si="62"/>
        <v>1023</v>
      </c>
      <c r="N238" s="45">
        <f t="shared" ca="1" si="63"/>
        <v>88.000000000000085</v>
      </c>
      <c r="O238" s="45">
        <f t="shared" si="64"/>
        <v>2.5000000000000001E-2</v>
      </c>
      <c r="P238" s="46">
        <f t="shared" si="65"/>
        <v>5.4281443780592247E-3</v>
      </c>
      <c r="Q238" s="45">
        <f t="shared" si="66"/>
        <v>5.000000000000062E-2</v>
      </c>
      <c r="R238" s="45">
        <f t="shared" si="67"/>
        <v>7.5000000000000622E-2</v>
      </c>
      <c r="S238" s="46">
        <f t="shared" si="68"/>
        <v>5.5428144378059846E-2</v>
      </c>
    </row>
    <row r="239" spans="1:19" x14ac:dyDescent="0.25">
      <c r="A239" s="77">
        <v>34592</v>
      </c>
      <c r="B239" s="71">
        <v>1246</v>
      </c>
      <c r="D239" s="71">
        <v>0.01</v>
      </c>
      <c r="F239" s="67">
        <v>0.57222222222222219</v>
      </c>
      <c r="H239" s="67">
        <v>0.58888888888888891</v>
      </c>
      <c r="I239" s="44" t="str">
        <f t="shared" si="58"/>
        <v/>
      </c>
      <c r="J239" s="45">
        <f t="shared" si="59"/>
        <v>52.999999999999972</v>
      </c>
      <c r="K239" s="45">
        <f t="shared" si="60"/>
        <v>24.000000000000075</v>
      </c>
      <c r="L239" s="45">
        <f t="shared" si="61"/>
        <v>1</v>
      </c>
      <c r="M239" s="54">
        <f t="shared" ca="1" si="62"/>
        <v>1246</v>
      </c>
      <c r="N239" s="45" t="str">
        <f t="shared" si="63"/>
        <v/>
      </c>
      <c r="O239" s="45">
        <f t="shared" si="64"/>
        <v>1325.2649999999992</v>
      </c>
      <c r="P239" s="46">
        <f t="shared" si="65"/>
        <v>311.07678789911466</v>
      </c>
      <c r="Q239" s="45">
        <f t="shared" si="66"/>
        <v>0.24000000000000074</v>
      </c>
      <c r="R239" s="45">
        <f t="shared" si="67"/>
        <v>1325.5049999999992</v>
      </c>
      <c r="S239" s="46">
        <f t="shared" si="68"/>
        <v>311.31678789911467</v>
      </c>
    </row>
    <row r="240" spans="1:19" x14ac:dyDescent="0.25">
      <c r="D240" s="71">
        <v>50</v>
      </c>
      <c r="F240" s="67">
        <v>0.59791666666666665</v>
      </c>
      <c r="H240" s="67">
        <v>0.62569444444444444</v>
      </c>
      <c r="I240" s="44" t="str">
        <f t="shared" si="58"/>
        <v/>
      </c>
      <c r="J240" s="45">
        <f t="shared" si="59"/>
        <v>62.000000000000099</v>
      </c>
      <c r="K240" s="45">
        <f t="shared" si="60"/>
        <v>40.000000000000014</v>
      </c>
      <c r="L240" s="45">
        <f t="shared" si="61"/>
        <v>2</v>
      </c>
      <c r="M240" s="54">
        <f t="shared" ca="1" si="62"/>
        <v>1246</v>
      </c>
      <c r="N240" s="45" t="str">
        <f t="shared" si="63"/>
        <v/>
      </c>
      <c r="O240" s="45">
        <f t="shared" si="64"/>
        <v>4650.0000000000073</v>
      </c>
      <c r="P240" s="46">
        <f t="shared" si="65"/>
        <v>4472.3546912782322</v>
      </c>
      <c r="Q240" s="45">
        <f t="shared" si="66"/>
        <v>2000.0000000000007</v>
      </c>
      <c r="R240" s="45">
        <f t="shared" si="67"/>
        <v>6650.0000000000082</v>
      </c>
      <c r="S240" s="46">
        <f t="shared" si="68"/>
        <v>6472.3546912782331</v>
      </c>
    </row>
    <row r="241" spans="1:19" x14ac:dyDescent="0.25">
      <c r="D241" s="71">
        <v>100</v>
      </c>
      <c r="F241" s="67">
        <v>0.62777777777777777</v>
      </c>
      <c r="H241" s="67">
        <v>0.66875000000000007</v>
      </c>
      <c r="I241" s="44">
        <f t="shared" si="58"/>
        <v>0.67222222222222228</v>
      </c>
      <c r="J241" s="45" t="str">
        <f t="shared" si="59"/>
        <v/>
      </c>
      <c r="K241" s="45">
        <f t="shared" si="60"/>
        <v>59.000000000000114</v>
      </c>
      <c r="L241" s="45">
        <f t="shared" si="61"/>
        <v>3</v>
      </c>
      <c r="M241" s="54">
        <f t="shared" ca="1" si="62"/>
        <v>1246</v>
      </c>
      <c r="N241" s="45">
        <f t="shared" ca="1" si="63"/>
        <v>202.00000000000009</v>
      </c>
      <c r="O241" s="45">
        <f t="shared" si="64"/>
        <v>250</v>
      </c>
      <c r="P241" s="46">
        <f t="shared" si="65"/>
        <v>27.143420404993254</v>
      </c>
      <c r="Q241" s="45">
        <f t="shared" si="66"/>
        <v>5900.0000000000109</v>
      </c>
      <c r="R241" s="45">
        <f t="shared" si="67"/>
        <v>6150.0000000000109</v>
      </c>
      <c r="S241" s="46">
        <f t="shared" si="68"/>
        <v>5927.1434204050038</v>
      </c>
    </row>
    <row r="242" spans="1:19" x14ac:dyDescent="0.25">
      <c r="A242" s="77">
        <v>34596</v>
      </c>
      <c r="B242" s="71">
        <v>1314</v>
      </c>
      <c r="D242" s="71">
        <v>0.01</v>
      </c>
      <c r="F242" s="67">
        <v>0.59097222222222223</v>
      </c>
      <c r="H242" s="67">
        <v>0.59513888888888888</v>
      </c>
      <c r="I242" s="44" t="str">
        <f t="shared" si="58"/>
        <v/>
      </c>
      <c r="J242" s="45">
        <f t="shared" si="59"/>
        <v>122.99999999999989</v>
      </c>
      <c r="K242" s="45">
        <f t="shared" si="60"/>
        <v>5.9999999999999787</v>
      </c>
      <c r="L242" s="45">
        <f t="shared" si="61"/>
        <v>1</v>
      </c>
      <c r="M242" s="54">
        <f t="shared" ca="1" si="62"/>
        <v>1314</v>
      </c>
      <c r="N242" s="45" t="str">
        <f t="shared" si="63"/>
        <v/>
      </c>
      <c r="O242" s="45">
        <f t="shared" si="64"/>
        <v>6.7649999999999935</v>
      </c>
      <c r="P242" s="46">
        <f t="shared" si="65"/>
        <v>4.8078278255125353</v>
      </c>
      <c r="Q242" s="45">
        <f t="shared" si="66"/>
        <v>5.999999999999979E-2</v>
      </c>
      <c r="R242" s="45">
        <f t="shared" si="67"/>
        <v>6.8249999999999931</v>
      </c>
      <c r="S242" s="46">
        <f t="shared" si="68"/>
        <v>4.8678278255125349</v>
      </c>
    </row>
    <row r="243" spans="1:19" x14ac:dyDescent="0.25">
      <c r="D243" s="71">
        <v>0.1</v>
      </c>
      <c r="F243" s="67">
        <v>0.59930555555555554</v>
      </c>
      <c r="H243" s="67">
        <v>0.68055555555555547</v>
      </c>
      <c r="I243" s="44">
        <f t="shared" si="58"/>
        <v>0.68402777777777768</v>
      </c>
      <c r="J243" s="45" t="str">
        <f t="shared" si="59"/>
        <v/>
      </c>
      <c r="K243" s="45">
        <f t="shared" si="60"/>
        <v>116.9999999999999</v>
      </c>
      <c r="L243" s="45">
        <f t="shared" si="61"/>
        <v>2</v>
      </c>
      <c r="M243" s="54">
        <f t="shared" ca="1" si="62"/>
        <v>1314</v>
      </c>
      <c r="N243" s="45">
        <f t="shared" ca="1" si="63"/>
        <v>190.99999999999997</v>
      </c>
      <c r="O243" s="45">
        <f t="shared" si="64"/>
        <v>0.25</v>
      </c>
      <c r="P243" s="46">
        <f t="shared" si="65"/>
        <v>4.342905372259271E-2</v>
      </c>
      <c r="Q243" s="45">
        <f t="shared" si="66"/>
        <v>11.69999999999999</v>
      </c>
      <c r="R243" s="45">
        <f t="shared" si="67"/>
        <v>11.94999999999999</v>
      </c>
      <c r="S243" s="46">
        <f t="shared" si="68"/>
        <v>11.743429053722583</v>
      </c>
    </row>
    <row r="244" spans="1:19" x14ac:dyDescent="0.25">
      <c r="A244" s="77">
        <v>34597</v>
      </c>
      <c r="B244" s="71">
        <v>729</v>
      </c>
      <c r="D244" s="71">
        <v>0.01</v>
      </c>
      <c r="F244" s="67">
        <v>0.33402777777777781</v>
      </c>
      <c r="H244" s="67">
        <v>0.34722222222222227</v>
      </c>
      <c r="I244" s="44" t="str">
        <f t="shared" si="58"/>
        <v/>
      </c>
      <c r="J244" s="45">
        <f t="shared" si="59"/>
        <v>43.999999999999922</v>
      </c>
      <c r="K244" s="45">
        <f t="shared" si="60"/>
        <v>19.000000000000014</v>
      </c>
      <c r="L244" s="45">
        <f t="shared" si="61"/>
        <v>1</v>
      </c>
      <c r="M244" s="54">
        <f t="shared" ca="1" si="62"/>
        <v>729</v>
      </c>
      <c r="N244" s="45" t="str">
        <f t="shared" si="63"/>
        <v/>
      </c>
      <c r="O244" s="45">
        <f t="shared" si="64"/>
        <v>2.4199999999999959</v>
      </c>
      <c r="P244" s="46">
        <f t="shared" si="65"/>
        <v>1.7198733684760272</v>
      </c>
      <c r="Q244" s="45">
        <f t="shared" si="66"/>
        <v>0.19000000000000014</v>
      </c>
      <c r="R244" s="45">
        <f t="shared" si="67"/>
        <v>2.6099999999999959</v>
      </c>
      <c r="S244" s="46">
        <f t="shared" si="68"/>
        <v>1.9098733684760274</v>
      </c>
    </row>
    <row r="245" spans="1:19" x14ac:dyDescent="0.25">
      <c r="D245" s="71">
        <v>0.1</v>
      </c>
      <c r="F245" s="67">
        <v>0.35069444444444442</v>
      </c>
      <c r="H245" s="67">
        <v>0.37777777777777777</v>
      </c>
      <c r="I245" s="44" t="str">
        <f t="shared" si="58"/>
        <v/>
      </c>
      <c r="J245" s="45">
        <f t="shared" si="59"/>
        <v>62.000000000000021</v>
      </c>
      <c r="K245" s="45">
        <f t="shared" si="60"/>
        <v>39.000000000000021</v>
      </c>
      <c r="L245" s="45">
        <f t="shared" si="61"/>
        <v>2</v>
      </c>
      <c r="M245" s="54">
        <f t="shared" ca="1" si="62"/>
        <v>729</v>
      </c>
      <c r="N245" s="45" t="str">
        <f t="shared" si="63"/>
        <v/>
      </c>
      <c r="O245" s="45">
        <f t="shared" si="64"/>
        <v>8.0600000000000023</v>
      </c>
      <c r="P245" s="46">
        <f t="shared" si="65"/>
        <v>7.9148956500345724</v>
      </c>
      <c r="Q245" s="45">
        <f t="shared" si="66"/>
        <v>3.9000000000000021</v>
      </c>
      <c r="R245" s="45">
        <f t="shared" si="67"/>
        <v>11.960000000000004</v>
      </c>
      <c r="S245" s="46">
        <f t="shared" si="68"/>
        <v>11.814895650034575</v>
      </c>
    </row>
    <row r="246" spans="1:19" x14ac:dyDescent="0.25">
      <c r="D246" s="71">
        <v>0.16</v>
      </c>
      <c r="F246" s="67">
        <v>0.4145833333333333</v>
      </c>
      <c r="H246" s="67">
        <v>0.42083333333333334</v>
      </c>
      <c r="I246" s="44" t="str">
        <f t="shared" si="58"/>
        <v/>
      </c>
      <c r="J246" s="45">
        <f t="shared" si="59"/>
        <v>10.999999999999961</v>
      </c>
      <c r="K246" s="45">
        <f t="shared" si="60"/>
        <v>9.000000000000048</v>
      </c>
      <c r="L246" s="45">
        <f t="shared" si="61"/>
        <v>3</v>
      </c>
      <c r="M246" s="54">
        <f t="shared" ca="1" si="62"/>
        <v>729</v>
      </c>
      <c r="N246" s="45" t="str">
        <f t="shared" si="63"/>
        <v/>
      </c>
      <c r="O246" s="45">
        <f t="shared" si="64"/>
        <v>1.4299999999999951</v>
      </c>
      <c r="P246" s="46">
        <f t="shared" si="65"/>
        <v>1.4042556798448378</v>
      </c>
      <c r="Q246" s="45">
        <f t="shared" si="66"/>
        <v>1.4400000000000077</v>
      </c>
      <c r="R246" s="45">
        <f t="shared" si="67"/>
        <v>2.8700000000000028</v>
      </c>
      <c r="S246" s="46">
        <f t="shared" si="68"/>
        <v>2.8442556798448457</v>
      </c>
    </row>
    <row r="247" spans="1:19" x14ac:dyDescent="0.25">
      <c r="D247" s="71">
        <v>0.1</v>
      </c>
      <c r="F247" s="67">
        <v>0.42291666666666666</v>
      </c>
      <c r="H247" s="67">
        <v>0.4284722222222222</v>
      </c>
      <c r="I247" s="44" t="str">
        <f t="shared" si="58"/>
        <v/>
      </c>
      <c r="J247" s="45">
        <f t="shared" si="59"/>
        <v>9.9999999999999645</v>
      </c>
      <c r="K247" s="45">
        <f t="shared" si="60"/>
        <v>7.9999999999999716</v>
      </c>
      <c r="L247" s="45">
        <f t="shared" si="61"/>
        <v>4</v>
      </c>
      <c r="M247" s="54">
        <f t="shared" ca="1" si="62"/>
        <v>729</v>
      </c>
      <c r="N247" s="45" t="str">
        <f t="shared" si="63"/>
        <v/>
      </c>
      <c r="O247" s="45">
        <f t="shared" si="64"/>
        <v>0.74999999999999745</v>
      </c>
      <c r="P247" s="46">
        <f t="shared" si="65"/>
        <v>0.72135792728342063</v>
      </c>
      <c r="Q247" s="45">
        <f t="shared" si="66"/>
        <v>0.79999999999999716</v>
      </c>
      <c r="R247" s="45">
        <f t="shared" si="67"/>
        <v>1.5499999999999945</v>
      </c>
      <c r="S247" s="46">
        <f t="shared" si="68"/>
        <v>1.5213579272834177</v>
      </c>
    </row>
    <row r="248" spans="1:19" x14ac:dyDescent="0.25">
      <c r="D248" s="71">
        <v>0.05</v>
      </c>
      <c r="F248" s="67">
        <v>0.43124999999999997</v>
      </c>
      <c r="H248" s="67">
        <v>0.43541666666666662</v>
      </c>
      <c r="I248" s="44" t="str">
        <f t="shared" si="58"/>
        <v/>
      </c>
      <c r="J248" s="45">
        <f t="shared" si="59"/>
        <v>9.000000000000048</v>
      </c>
      <c r="K248" s="45">
        <f t="shared" si="60"/>
        <v>5.9999999999999787</v>
      </c>
      <c r="L248" s="45">
        <f t="shared" si="61"/>
        <v>5</v>
      </c>
      <c r="M248" s="54">
        <f t="shared" ca="1" si="62"/>
        <v>729</v>
      </c>
      <c r="N248" s="45" t="str">
        <f t="shared" si="63"/>
        <v/>
      </c>
      <c r="O248" s="45">
        <f t="shared" si="64"/>
        <v>0.9000000000000048</v>
      </c>
      <c r="P248" s="46">
        <f t="shared" si="65"/>
        <v>0.81922524637765526</v>
      </c>
      <c r="Q248" s="45">
        <f t="shared" si="66"/>
        <v>0.29999999999999893</v>
      </c>
      <c r="R248" s="45">
        <f t="shared" si="67"/>
        <v>1.2000000000000037</v>
      </c>
      <c r="S248" s="46">
        <f t="shared" si="68"/>
        <v>1.1192252463776542</v>
      </c>
    </row>
    <row r="249" spans="1:19" x14ac:dyDescent="0.25">
      <c r="D249" s="71">
        <v>0.15</v>
      </c>
      <c r="F249" s="67">
        <v>0.43888888888888888</v>
      </c>
      <c r="H249" s="67">
        <v>0.44166666666666665</v>
      </c>
      <c r="I249" s="44" t="str">
        <f t="shared" si="58"/>
        <v/>
      </c>
      <c r="J249" s="45">
        <f t="shared" si="59"/>
        <v>12.000000000000037</v>
      </c>
      <c r="K249" s="45">
        <f t="shared" si="60"/>
        <v>3.9999999999999858</v>
      </c>
      <c r="L249" s="45">
        <f t="shared" si="61"/>
        <v>6</v>
      </c>
      <c r="M249" s="54">
        <f t="shared" ca="1" si="62"/>
        <v>729</v>
      </c>
      <c r="N249" s="45" t="str">
        <f t="shared" si="63"/>
        <v/>
      </c>
      <c r="O249" s="45">
        <f t="shared" si="64"/>
        <v>9.9000000000000306</v>
      </c>
      <c r="P249" s="46">
        <f t="shared" si="65"/>
        <v>7.0355889398702018</v>
      </c>
      <c r="Q249" s="45">
        <f t="shared" si="66"/>
        <v>0.59999999999999787</v>
      </c>
      <c r="R249" s="45">
        <f t="shared" si="67"/>
        <v>10.500000000000028</v>
      </c>
      <c r="S249" s="46">
        <f t="shared" si="68"/>
        <v>7.6355889398701997</v>
      </c>
    </row>
    <row r="250" spans="1:19" x14ac:dyDescent="0.25">
      <c r="D250" s="71">
        <v>1.5</v>
      </c>
      <c r="F250" s="67">
        <v>0.44722222222222219</v>
      </c>
      <c r="H250" s="67">
        <v>0.45</v>
      </c>
      <c r="I250" s="44" t="str">
        <f t="shared" si="58"/>
        <v/>
      </c>
      <c r="J250" s="45">
        <f t="shared" si="59"/>
        <v>9.9999999999999645</v>
      </c>
      <c r="K250" s="45">
        <f t="shared" si="60"/>
        <v>4.0000000000000657</v>
      </c>
      <c r="L250" s="45">
        <f t="shared" si="61"/>
        <v>7</v>
      </c>
      <c r="M250" s="54">
        <f t="shared" ca="1" si="62"/>
        <v>729</v>
      </c>
      <c r="N250" s="45" t="str">
        <f t="shared" si="63"/>
        <v/>
      </c>
      <c r="O250" s="45">
        <f t="shared" si="64"/>
        <v>9.4999999999999662</v>
      </c>
      <c r="P250" s="46">
        <f t="shared" si="65"/>
        <v>8.3222747535782862</v>
      </c>
      <c r="Q250" s="45">
        <f t="shared" si="66"/>
        <v>6.0000000000000986</v>
      </c>
      <c r="R250" s="45">
        <f t="shared" si="67"/>
        <v>15.500000000000064</v>
      </c>
      <c r="S250" s="46">
        <f t="shared" si="68"/>
        <v>14.322274753578384</v>
      </c>
    </row>
    <row r="251" spans="1:19" x14ac:dyDescent="0.25">
      <c r="D251" s="71">
        <v>0.4</v>
      </c>
      <c r="F251" s="67">
        <v>0.4548611111111111</v>
      </c>
      <c r="H251" s="67">
        <v>0.45694444444444443</v>
      </c>
      <c r="I251" s="44" t="str">
        <f t="shared" si="58"/>
        <v/>
      </c>
      <c r="J251" s="45">
        <f t="shared" si="59"/>
        <v>7.9999999999999716</v>
      </c>
      <c r="K251" s="45">
        <f t="shared" si="60"/>
        <v>2.9999999999999893</v>
      </c>
      <c r="L251" s="45">
        <f t="shared" si="61"/>
        <v>8</v>
      </c>
      <c r="M251" s="54">
        <f t="shared" ca="1" si="62"/>
        <v>729</v>
      </c>
      <c r="N251" s="45" t="str">
        <f t="shared" si="63"/>
        <v/>
      </c>
      <c r="O251" s="45">
        <f t="shared" si="64"/>
        <v>6.3999999999999773</v>
      </c>
      <c r="P251" s="46">
        <f t="shared" si="65"/>
        <v>5.8255398881218801</v>
      </c>
      <c r="Q251" s="45">
        <f t="shared" si="66"/>
        <v>1.1999999999999957</v>
      </c>
      <c r="R251" s="45">
        <f t="shared" si="67"/>
        <v>7.599999999999973</v>
      </c>
      <c r="S251" s="46">
        <f t="shared" si="68"/>
        <v>7.0255398881218758</v>
      </c>
    </row>
    <row r="252" spans="1:19" x14ac:dyDescent="0.25">
      <c r="D252" s="71">
        <v>1.2</v>
      </c>
      <c r="F252" s="67">
        <v>0.4604166666666667</v>
      </c>
      <c r="H252" s="67">
        <v>0.46249999999999997</v>
      </c>
      <c r="I252" s="44" t="str">
        <f t="shared" si="58"/>
        <v/>
      </c>
      <c r="J252" s="45">
        <f t="shared" si="59"/>
        <v>139.00000000000006</v>
      </c>
      <c r="K252" s="45">
        <f t="shared" si="60"/>
        <v>2.9999999999999094</v>
      </c>
      <c r="L252" s="45">
        <f t="shared" si="61"/>
        <v>9</v>
      </c>
      <c r="M252" s="54">
        <f t="shared" ca="1" si="62"/>
        <v>729</v>
      </c>
      <c r="N252" s="45" t="str">
        <f t="shared" si="63"/>
        <v/>
      </c>
      <c r="O252" s="45">
        <f t="shared" si="64"/>
        <v>90.350000000000037</v>
      </c>
      <c r="P252" s="46">
        <f t="shared" si="65"/>
        <v>61.531713495433152</v>
      </c>
      <c r="Q252" s="45">
        <f t="shared" si="66"/>
        <v>3.5999999999998913</v>
      </c>
      <c r="R252" s="45">
        <f t="shared" si="67"/>
        <v>93.949999999999932</v>
      </c>
      <c r="S252" s="46">
        <f t="shared" si="68"/>
        <v>65.131713495433047</v>
      </c>
    </row>
    <row r="253" spans="1:19" x14ac:dyDescent="0.25">
      <c r="D253" s="71">
        <v>0.1</v>
      </c>
      <c r="F253" s="67">
        <v>0.4694444444444445</v>
      </c>
      <c r="H253" s="67">
        <v>0.55902777777777779</v>
      </c>
      <c r="I253" s="44">
        <f t="shared" si="58"/>
        <v>0.5625</v>
      </c>
      <c r="J253" s="45" t="str">
        <f t="shared" si="59"/>
        <v/>
      </c>
      <c r="K253" s="45">
        <f t="shared" si="60"/>
        <v>128.99999999999994</v>
      </c>
      <c r="L253" s="45">
        <f t="shared" si="61"/>
        <v>10</v>
      </c>
      <c r="M253" s="54">
        <f t="shared" ca="1" si="62"/>
        <v>729</v>
      </c>
      <c r="N253" s="45">
        <f t="shared" ca="1" si="63"/>
        <v>361</v>
      </c>
      <c r="O253" s="45">
        <f t="shared" si="64"/>
        <v>0.25</v>
      </c>
      <c r="P253" s="46">
        <f t="shared" si="65"/>
        <v>4.342905372259271E-2</v>
      </c>
      <c r="Q253" s="45">
        <f t="shared" si="66"/>
        <v>12.899999999999995</v>
      </c>
      <c r="R253" s="45">
        <f t="shared" si="67"/>
        <v>13.149999999999995</v>
      </c>
      <c r="S253" s="46">
        <f t="shared" si="68"/>
        <v>12.943429053722587</v>
      </c>
    </row>
    <row r="254" spans="1:19" x14ac:dyDescent="0.25">
      <c r="A254" s="77">
        <v>34597</v>
      </c>
      <c r="B254" s="71">
        <v>1336</v>
      </c>
      <c r="D254" s="71">
        <v>0.01</v>
      </c>
      <c r="F254" s="67">
        <v>0.61388888888888882</v>
      </c>
      <c r="H254" s="67">
        <v>0.6166666666666667</v>
      </c>
      <c r="I254" s="44" t="str">
        <f t="shared" si="58"/>
        <v/>
      </c>
      <c r="J254" s="45">
        <f t="shared" si="59"/>
        <v>14.999999999999947</v>
      </c>
      <c r="K254" s="45">
        <f t="shared" si="60"/>
        <v>4.0000000000001457</v>
      </c>
      <c r="L254" s="45">
        <f t="shared" si="61"/>
        <v>1</v>
      </c>
      <c r="M254" s="54">
        <f t="shared" ca="1" si="62"/>
        <v>1336</v>
      </c>
      <c r="N254" s="45" t="str">
        <f t="shared" si="63"/>
        <v/>
      </c>
      <c r="O254" s="45">
        <f t="shared" si="64"/>
        <v>0.82499999999999707</v>
      </c>
      <c r="P254" s="46">
        <f t="shared" si="65"/>
        <v>0.58632046652591741</v>
      </c>
      <c r="Q254" s="45">
        <f t="shared" si="66"/>
        <v>4.0000000000001458E-2</v>
      </c>
      <c r="R254" s="45">
        <f t="shared" si="67"/>
        <v>0.86499999999999855</v>
      </c>
      <c r="S254" s="46">
        <f t="shared" si="68"/>
        <v>0.62632046652591888</v>
      </c>
    </row>
    <row r="255" spans="1:19" x14ac:dyDescent="0.25">
      <c r="D255" s="71">
        <v>0.1</v>
      </c>
      <c r="F255" s="67">
        <v>0.62152777777777779</v>
      </c>
      <c r="H255" s="67">
        <v>0.62708333333333333</v>
      </c>
      <c r="I255" s="44" t="str">
        <f t="shared" si="58"/>
        <v/>
      </c>
      <c r="J255" s="45">
        <f t="shared" si="59"/>
        <v>7.9999999999999716</v>
      </c>
      <c r="K255" s="45">
        <f t="shared" si="60"/>
        <v>7.9999999999999716</v>
      </c>
      <c r="L255" s="45">
        <f t="shared" si="61"/>
        <v>2</v>
      </c>
      <c r="M255" s="54">
        <f t="shared" ca="1" si="62"/>
        <v>1336</v>
      </c>
      <c r="N255" s="45" t="str">
        <f t="shared" si="63"/>
        <v/>
      </c>
      <c r="O255" s="45">
        <f t="shared" si="64"/>
        <v>0.59999999999999798</v>
      </c>
      <c r="P255" s="46">
        <f t="shared" si="65"/>
        <v>0.57708634182673646</v>
      </c>
      <c r="Q255" s="45">
        <f t="shared" si="66"/>
        <v>0.79999999999999716</v>
      </c>
      <c r="R255" s="45">
        <f t="shared" si="67"/>
        <v>1.399999999999995</v>
      </c>
      <c r="S255" s="46">
        <f t="shared" si="68"/>
        <v>1.3770863418267336</v>
      </c>
    </row>
    <row r="256" spans="1:19" x14ac:dyDescent="0.25">
      <c r="D256" s="71">
        <v>0.05</v>
      </c>
      <c r="F256" s="67">
        <v>0.63055555555555554</v>
      </c>
      <c r="H256" s="67">
        <v>0.63263888888888886</v>
      </c>
      <c r="I256" s="44" t="str">
        <f t="shared" si="58"/>
        <v/>
      </c>
      <c r="J256" s="45">
        <f t="shared" si="59"/>
        <v>15.999999999999943</v>
      </c>
      <c r="K256" s="45">
        <f t="shared" si="60"/>
        <v>2.9999999999999893</v>
      </c>
      <c r="L256" s="45">
        <f t="shared" si="61"/>
        <v>3</v>
      </c>
      <c r="M256" s="54">
        <f t="shared" ca="1" si="62"/>
        <v>1336</v>
      </c>
      <c r="N256" s="45" t="str">
        <f t="shared" si="63"/>
        <v/>
      </c>
      <c r="O256" s="45">
        <f t="shared" si="64"/>
        <v>1.199999999999996</v>
      </c>
      <c r="P256" s="46">
        <f t="shared" si="65"/>
        <v>1.1541726836534731</v>
      </c>
      <c r="Q256" s="45">
        <f t="shared" si="66"/>
        <v>0.14999999999999947</v>
      </c>
      <c r="R256" s="45">
        <f t="shared" si="67"/>
        <v>1.3499999999999954</v>
      </c>
      <c r="S256" s="46">
        <f t="shared" si="68"/>
        <v>1.3041726836534726</v>
      </c>
    </row>
    <row r="257" spans="1:19" x14ac:dyDescent="0.25">
      <c r="D257" s="71">
        <v>0.1</v>
      </c>
      <c r="F257" s="67">
        <v>0.6381944444444444</v>
      </c>
      <c r="H257" s="67">
        <v>0.64374999999999993</v>
      </c>
      <c r="I257" s="44" t="str">
        <f t="shared" si="58"/>
        <v/>
      </c>
      <c r="J257" s="45">
        <f t="shared" si="59"/>
        <v>16.000000000000103</v>
      </c>
      <c r="K257" s="45">
        <f t="shared" si="60"/>
        <v>7.9999999999999716</v>
      </c>
      <c r="L257" s="45">
        <f t="shared" si="61"/>
        <v>4</v>
      </c>
      <c r="M257" s="54">
        <f t="shared" ca="1" si="62"/>
        <v>1336</v>
      </c>
      <c r="N257" s="45" t="str">
        <f t="shared" si="63"/>
        <v/>
      </c>
      <c r="O257" s="45">
        <f t="shared" si="64"/>
        <v>80.800000000000523</v>
      </c>
      <c r="P257" s="46">
        <f t="shared" si="65"/>
        <v>34.39619690985301</v>
      </c>
      <c r="Q257" s="45">
        <f t="shared" si="66"/>
        <v>0.79999999999999716</v>
      </c>
      <c r="R257" s="45">
        <f t="shared" si="67"/>
        <v>81.60000000000052</v>
      </c>
      <c r="S257" s="46">
        <f t="shared" si="68"/>
        <v>35.196196909853008</v>
      </c>
    </row>
    <row r="258" spans="1:19" x14ac:dyDescent="0.25">
      <c r="D258" s="71">
        <v>10</v>
      </c>
      <c r="F258" s="67">
        <v>0.65277777777777779</v>
      </c>
      <c r="H258" s="67">
        <v>0.65486111111111112</v>
      </c>
      <c r="I258" s="44" t="str">
        <f t="shared" si="58"/>
        <v/>
      </c>
      <c r="J258" s="45">
        <f t="shared" si="59"/>
        <v>42.000000000000014</v>
      </c>
      <c r="K258" s="45">
        <f t="shared" si="60"/>
        <v>2.9999999999999893</v>
      </c>
      <c r="L258" s="45">
        <f t="shared" si="61"/>
        <v>5</v>
      </c>
      <c r="M258" s="54">
        <f t="shared" ca="1" si="62"/>
        <v>1336</v>
      </c>
      <c r="N258" s="45" t="str">
        <f t="shared" si="63"/>
        <v/>
      </c>
      <c r="O258" s="45">
        <f t="shared" si="64"/>
        <v>212.10000000000005</v>
      </c>
      <c r="P258" s="46">
        <f t="shared" si="65"/>
        <v>90.29001688836361</v>
      </c>
      <c r="Q258" s="45">
        <f t="shared" si="66"/>
        <v>29.999999999999893</v>
      </c>
      <c r="R258" s="45">
        <f t="shared" si="67"/>
        <v>242.09999999999994</v>
      </c>
      <c r="S258" s="46">
        <f t="shared" si="68"/>
        <v>120.29001688836351</v>
      </c>
    </row>
    <row r="259" spans="1:19" x14ac:dyDescent="0.25">
      <c r="D259" s="71">
        <v>0.1</v>
      </c>
      <c r="F259" s="67">
        <v>0.66249999999999998</v>
      </c>
      <c r="H259" s="67">
        <v>0.68402777777777779</v>
      </c>
      <c r="I259" s="44" t="str">
        <f t="shared" si="58"/>
        <v/>
      </c>
      <c r="J259" s="45">
        <f t="shared" si="59"/>
        <v>22.000000000000082</v>
      </c>
      <c r="K259" s="45">
        <f t="shared" si="60"/>
        <v>31.00000000000005</v>
      </c>
      <c r="L259" s="45">
        <f t="shared" si="61"/>
        <v>6</v>
      </c>
      <c r="M259" s="54">
        <f t="shared" ca="1" si="62"/>
        <v>1336</v>
      </c>
      <c r="N259" s="45" t="str">
        <f t="shared" si="63"/>
        <v/>
      </c>
      <c r="O259" s="45">
        <f t="shared" si="64"/>
        <v>111.10000000000041</v>
      </c>
      <c r="P259" s="46">
        <f t="shared" si="65"/>
        <v>47.294770751047757</v>
      </c>
      <c r="Q259" s="45">
        <f t="shared" si="66"/>
        <v>3.100000000000005</v>
      </c>
      <c r="R259" s="45">
        <f t="shared" si="67"/>
        <v>114.20000000000041</v>
      </c>
      <c r="S259" s="46">
        <f t="shared" si="68"/>
        <v>50.394770751047758</v>
      </c>
    </row>
    <row r="260" spans="1:19" x14ac:dyDescent="0.25">
      <c r="D260" s="71">
        <v>10</v>
      </c>
      <c r="F260" s="67">
        <v>0.6875</v>
      </c>
      <c r="H260" s="67">
        <v>0.69930555555555562</v>
      </c>
      <c r="I260" s="44">
        <f t="shared" si="58"/>
        <v>0.70277777777777783</v>
      </c>
      <c r="J260" s="45" t="str">
        <f t="shared" si="59"/>
        <v/>
      </c>
      <c r="K260" s="45">
        <f t="shared" si="60"/>
        <v>17.000000000000099</v>
      </c>
      <c r="L260" s="45">
        <f t="shared" si="61"/>
        <v>7</v>
      </c>
      <c r="M260" s="54">
        <f t="shared" ca="1" si="62"/>
        <v>1336</v>
      </c>
      <c r="N260" s="45">
        <f t="shared" ca="1" si="63"/>
        <v>196.00000000000011</v>
      </c>
      <c r="O260" s="45">
        <f t="shared" si="64"/>
        <v>25</v>
      </c>
      <c r="P260" s="46">
        <f t="shared" si="65"/>
        <v>3.1021051639523365</v>
      </c>
      <c r="Q260" s="45">
        <f t="shared" si="66"/>
        <v>170.00000000000099</v>
      </c>
      <c r="R260" s="45">
        <f t="shared" si="67"/>
        <v>195.00000000000099</v>
      </c>
      <c r="S260" s="46">
        <f t="shared" si="68"/>
        <v>173.10210516395333</v>
      </c>
    </row>
    <row r="261" spans="1:19" x14ac:dyDescent="0.25">
      <c r="A261" s="77">
        <v>34598</v>
      </c>
      <c r="B261" s="71">
        <v>1137</v>
      </c>
      <c r="D261" s="71">
        <v>0.01</v>
      </c>
      <c r="F261" s="67">
        <v>0.5229166666666667</v>
      </c>
      <c r="H261" s="67">
        <v>0.52569444444444446</v>
      </c>
      <c r="I261" s="44" t="str">
        <f t="shared" si="58"/>
        <v/>
      </c>
      <c r="J261" s="45">
        <f t="shared" si="59"/>
        <v>254.00000000000006</v>
      </c>
      <c r="K261" s="45">
        <f t="shared" si="60"/>
        <v>3.9999999999999858</v>
      </c>
      <c r="L261" s="45">
        <f t="shared" si="61"/>
        <v>1</v>
      </c>
      <c r="M261" s="54">
        <f t="shared" ca="1" si="62"/>
        <v>1137</v>
      </c>
      <c r="N261" s="45" t="str">
        <f t="shared" si="63"/>
        <v/>
      </c>
      <c r="O261" s="45">
        <f t="shared" si="64"/>
        <v>13.970000000000002</v>
      </c>
      <c r="P261" s="46">
        <f t="shared" si="65"/>
        <v>9.9283598998389042</v>
      </c>
      <c r="Q261" s="45">
        <f t="shared" si="66"/>
        <v>3.9999999999999862E-2</v>
      </c>
      <c r="R261" s="45">
        <f t="shared" si="67"/>
        <v>14.010000000000002</v>
      </c>
      <c r="S261" s="46">
        <f t="shared" si="68"/>
        <v>9.9683598998389034</v>
      </c>
    </row>
    <row r="262" spans="1:19" x14ac:dyDescent="0.25">
      <c r="D262" s="71">
        <v>0.1</v>
      </c>
      <c r="F262" s="67">
        <v>0.52916666666666667</v>
      </c>
      <c r="H262" s="67">
        <v>0.70208333333333339</v>
      </c>
      <c r="I262" s="44">
        <f t="shared" si="58"/>
        <v>0.7055555555555556</v>
      </c>
      <c r="J262" s="45" t="str">
        <f t="shared" si="59"/>
        <v/>
      </c>
      <c r="K262" s="45">
        <f t="shared" si="60"/>
        <v>249.00000000000009</v>
      </c>
      <c r="L262" s="45">
        <f t="shared" si="61"/>
        <v>2</v>
      </c>
      <c r="M262" s="54">
        <f t="shared" ca="1" si="62"/>
        <v>1137</v>
      </c>
      <c r="N262" s="45">
        <f t="shared" ca="1" si="63"/>
        <v>319.00000000000006</v>
      </c>
      <c r="O262" s="45">
        <f t="shared" si="64"/>
        <v>0.25</v>
      </c>
      <c r="P262" s="46">
        <f t="shared" si="65"/>
        <v>4.342905372259271E-2</v>
      </c>
      <c r="Q262" s="45">
        <f t="shared" si="66"/>
        <v>24.900000000000009</v>
      </c>
      <c r="R262" s="45">
        <f t="shared" si="67"/>
        <v>25.150000000000009</v>
      </c>
      <c r="S262" s="46">
        <f t="shared" si="68"/>
        <v>24.943429053722603</v>
      </c>
    </row>
    <row r="263" spans="1:19" x14ac:dyDescent="0.25">
      <c r="A263" s="77">
        <v>34599</v>
      </c>
      <c r="B263" s="71">
        <v>738</v>
      </c>
      <c r="D263" s="71">
        <v>0.01</v>
      </c>
      <c r="F263" s="67">
        <v>0.35069444444444442</v>
      </c>
      <c r="H263" s="67">
        <v>0.35347222222222219</v>
      </c>
      <c r="I263" s="44" t="str">
        <f t="shared" si="58"/>
        <v/>
      </c>
      <c r="J263" s="45">
        <f t="shared" si="59"/>
        <v>60.000000000000028</v>
      </c>
      <c r="K263" s="45">
        <f t="shared" si="60"/>
        <v>3.9999999999999858</v>
      </c>
      <c r="L263" s="45">
        <f t="shared" si="61"/>
        <v>1</v>
      </c>
      <c r="M263" s="54">
        <f t="shared" ca="1" si="62"/>
        <v>738</v>
      </c>
      <c r="N263" s="45" t="str">
        <f t="shared" si="63"/>
        <v/>
      </c>
      <c r="O263" s="45">
        <f t="shared" si="64"/>
        <v>3.3000000000000016</v>
      </c>
      <c r="P263" s="46">
        <f t="shared" si="65"/>
        <v>2.3452818661036789</v>
      </c>
      <c r="Q263" s="45">
        <f t="shared" si="66"/>
        <v>3.9999999999999862E-2</v>
      </c>
      <c r="R263" s="45">
        <f t="shared" si="67"/>
        <v>3.3400000000000016</v>
      </c>
      <c r="S263" s="46">
        <f t="shared" si="68"/>
        <v>2.385281866103679</v>
      </c>
    </row>
    <row r="264" spans="1:19" x14ac:dyDescent="0.25">
      <c r="D264" s="71">
        <v>0.1</v>
      </c>
      <c r="F264" s="67">
        <v>0.35625000000000001</v>
      </c>
      <c r="H264" s="67">
        <v>0.39513888888888887</v>
      </c>
      <c r="I264" s="44" t="str">
        <f t="shared" si="58"/>
        <v/>
      </c>
      <c r="J264" s="45">
        <f t="shared" si="59"/>
        <v>8.999999999999968</v>
      </c>
      <c r="K264" s="45">
        <f t="shared" si="60"/>
        <v>55.999999999999957</v>
      </c>
      <c r="L264" s="45">
        <f t="shared" si="61"/>
        <v>2</v>
      </c>
      <c r="M264" s="54">
        <f t="shared" ca="1" si="62"/>
        <v>738</v>
      </c>
      <c r="N264" s="45" t="str">
        <f t="shared" si="63"/>
        <v/>
      </c>
      <c r="O264" s="45">
        <f t="shared" si="64"/>
        <v>0.98999999999999644</v>
      </c>
      <c r="P264" s="46">
        <f t="shared" si="65"/>
        <v>0.98727571555274529</v>
      </c>
      <c r="Q264" s="45">
        <f t="shared" si="66"/>
        <v>5.5999999999999961</v>
      </c>
      <c r="R264" s="45">
        <f t="shared" si="67"/>
        <v>6.5899999999999928</v>
      </c>
      <c r="S264" s="46">
        <f t="shared" si="68"/>
        <v>6.5872757155527415</v>
      </c>
    </row>
    <row r="265" spans="1:19" x14ac:dyDescent="0.25">
      <c r="D265" s="71">
        <v>0.12</v>
      </c>
      <c r="F265" s="67">
        <v>0.3979166666666667</v>
      </c>
      <c r="H265" s="67">
        <v>0.40138888888888885</v>
      </c>
      <c r="I265" s="44" t="str">
        <f t="shared" si="58"/>
        <v/>
      </c>
      <c r="J265" s="45">
        <f t="shared" si="59"/>
        <v>12.000000000000117</v>
      </c>
      <c r="K265" s="45">
        <f t="shared" si="60"/>
        <v>4.9999999999999023</v>
      </c>
      <c r="L265" s="45">
        <f t="shared" si="61"/>
        <v>3</v>
      </c>
      <c r="M265" s="54">
        <f t="shared" ca="1" si="62"/>
        <v>738</v>
      </c>
      <c r="N265" s="45" t="str">
        <f t="shared" si="63"/>
        <v/>
      </c>
      <c r="O265" s="45">
        <f t="shared" si="64"/>
        <v>1.3200000000000129</v>
      </c>
      <c r="P265" s="46">
        <f t="shared" si="65"/>
        <v>1.316367620737011</v>
      </c>
      <c r="Q265" s="45">
        <f t="shared" si="66"/>
        <v>0.59999999999998821</v>
      </c>
      <c r="R265" s="45">
        <f t="shared" si="67"/>
        <v>1.9200000000000013</v>
      </c>
      <c r="S265" s="46">
        <f t="shared" si="68"/>
        <v>1.9163676207369993</v>
      </c>
    </row>
    <row r="266" spans="1:19" x14ac:dyDescent="0.25">
      <c r="D266" s="71">
        <v>0.1</v>
      </c>
      <c r="F266" s="67">
        <v>0.40347222222222223</v>
      </c>
      <c r="H266" s="67">
        <v>0.40972222222222227</v>
      </c>
      <c r="I266" s="44" t="str">
        <f t="shared" si="58"/>
        <v/>
      </c>
      <c r="J266" s="45">
        <f t="shared" si="59"/>
        <v>10.999999999999961</v>
      </c>
      <c r="K266" s="45">
        <f t="shared" si="60"/>
        <v>9.000000000000048</v>
      </c>
      <c r="L266" s="45">
        <f t="shared" si="61"/>
        <v>4</v>
      </c>
      <c r="M266" s="54">
        <f t="shared" ca="1" si="62"/>
        <v>738</v>
      </c>
      <c r="N266" s="45" t="str">
        <f t="shared" si="63"/>
        <v/>
      </c>
      <c r="O266" s="45">
        <f t="shared" si="64"/>
        <v>0.96249999999999647</v>
      </c>
      <c r="P266" s="46">
        <f t="shared" si="65"/>
        <v>0.955927437688043</v>
      </c>
      <c r="Q266" s="45">
        <f t="shared" si="66"/>
        <v>0.9000000000000048</v>
      </c>
      <c r="R266" s="45">
        <f t="shared" si="67"/>
        <v>1.8625000000000012</v>
      </c>
      <c r="S266" s="46">
        <f t="shared" si="68"/>
        <v>1.8559274376880479</v>
      </c>
    </row>
    <row r="267" spans="1:19" x14ac:dyDescent="0.25">
      <c r="D267" s="71">
        <v>7.4999999999999997E-2</v>
      </c>
      <c r="F267" s="67">
        <v>0.4145833333333333</v>
      </c>
      <c r="H267" s="67">
        <v>0.41736111111111113</v>
      </c>
      <c r="I267" s="44" t="str">
        <f t="shared" si="58"/>
        <v/>
      </c>
      <c r="J267" s="45">
        <f t="shared" si="59"/>
        <v>6.9999999999999751</v>
      </c>
      <c r="K267" s="45">
        <f t="shared" si="60"/>
        <v>4.0000000000000657</v>
      </c>
      <c r="L267" s="45">
        <f t="shared" si="61"/>
        <v>5</v>
      </c>
      <c r="M267" s="54">
        <f t="shared" ca="1" si="62"/>
        <v>738</v>
      </c>
      <c r="N267" s="45" t="str">
        <f t="shared" si="63"/>
        <v/>
      </c>
      <c r="O267" s="45">
        <f t="shared" si="64"/>
        <v>0.26249999999999907</v>
      </c>
      <c r="P267" s="46">
        <f t="shared" si="65"/>
        <v>4.6769531675394084E-2</v>
      </c>
      <c r="Q267" s="45">
        <f t="shared" si="66"/>
        <v>0.30000000000000493</v>
      </c>
      <c r="R267" s="45">
        <f t="shared" si="67"/>
        <v>0.562500000000004</v>
      </c>
      <c r="S267" s="46">
        <f t="shared" si="68"/>
        <v>0.34676953167539903</v>
      </c>
    </row>
    <row r="268" spans="1:19" x14ac:dyDescent="0.25">
      <c r="D268" s="71">
        <v>0</v>
      </c>
      <c r="F268" s="67">
        <v>0.41875000000000001</v>
      </c>
      <c r="H268" s="67">
        <v>0.42222222222222222</v>
      </c>
      <c r="I268" s="44" t="str">
        <f t="shared" si="58"/>
        <v/>
      </c>
      <c r="J268" s="45">
        <f t="shared" si="59"/>
        <v>16.000000000000021</v>
      </c>
      <c r="K268" s="45">
        <f t="shared" si="60"/>
        <v>4.9999999999999822</v>
      </c>
      <c r="L268" s="45">
        <f t="shared" si="61"/>
        <v>6</v>
      </c>
      <c r="M268" s="54">
        <f t="shared" ca="1" si="62"/>
        <v>738</v>
      </c>
      <c r="N268" s="45" t="str">
        <f t="shared" si="63"/>
        <v/>
      </c>
      <c r="O268" s="45">
        <f t="shared" si="64"/>
        <v>8.0000000000000113E-2</v>
      </c>
      <c r="P268" s="46">
        <f t="shared" si="65"/>
        <v>1.7371590675910639E-2</v>
      </c>
      <c r="Q268" s="45">
        <f t="shared" si="66"/>
        <v>0</v>
      </c>
      <c r="R268" s="45">
        <f t="shared" si="67"/>
        <v>8.0000000000000113E-2</v>
      </c>
      <c r="S268" s="46">
        <f t="shared" si="68"/>
        <v>1.7371590675910639E-2</v>
      </c>
    </row>
    <row r="269" spans="1:19" x14ac:dyDescent="0.25">
      <c r="D269" s="71">
        <v>0.01</v>
      </c>
      <c r="F269" s="67">
        <v>0.43055555555555558</v>
      </c>
      <c r="H269" s="67">
        <v>0.43333333333333335</v>
      </c>
      <c r="I269" s="44" t="str">
        <f t="shared" si="58"/>
        <v/>
      </c>
      <c r="J269" s="45">
        <f t="shared" si="59"/>
        <v>13.000000000000034</v>
      </c>
      <c r="K269" s="45">
        <f t="shared" si="60"/>
        <v>3.9999999999999858</v>
      </c>
      <c r="L269" s="45">
        <f t="shared" si="61"/>
        <v>7</v>
      </c>
      <c r="M269" s="54">
        <f t="shared" ca="1" si="62"/>
        <v>738</v>
      </c>
      <c r="N269" s="45" t="str">
        <f t="shared" si="63"/>
        <v/>
      </c>
      <c r="O269" s="45">
        <f t="shared" si="64"/>
        <v>0.71500000000000186</v>
      </c>
      <c r="P269" s="46">
        <f t="shared" si="65"/>
        <v>0.50814440432246488</v>
      </c>
      <c r="Q269" s="45">
        <f t="shared" si="66"/>
        <v>3.9999999999999862E-2</v>
      </c>
      <c r="R269" s="45">
        <f t="shared" si="67"/>
        <v>0.75500000000000167</v>
      </c>
      <c r="S269" s="46">
        <f t="shared" si="68"/>
        <v>0.5481444043224647</v>
      </c>
    </row>
    <row r="270" spans="1:19" x14ac:dyDescent="0.25">
      <c r="D270" s="71">
        <v>0.1</v>
      </c>
      <c r="F270" s="67">
        <v>0.43888888888888888</v>
      </c>
      <c r="H270" s="67">
        <v>0.44236111111111115</v>
      </c>
      <c r="I270" s="44" t="str">
        <f t="shared" si="58"/>
        <v/>
      </c>
      <c r="J270" s="45">
        <f t="shared" si="59"/>
        <v>9.9999999999999645</v>
      </c>
      <c r="K270" s="45">
        <f t="shared" si="60"/>
        <v>5.0000000000000622</v>
      </c>
      <c r="L270" s="45">
        <f t="shared" si="61"/>
        <v>8</v>
      </c>
      <c r="M270" s="54">
        <f t="shared" ca="1" si="62"/>
        <v>738</v>
      </c>
      <c r="N270" s="45" t="str">
        <f t="shared" si="63"/>
        <v/>
      </c>
      <c r="O270" s="45">
        <f t="shared" si="64"/>
        <v>0.74999999999999745</v>
      </c>
      <c r="P270" s="46">
        <f t="shared" si="65"/>
        <v>0.72135792728342063</v>
      </c>
      <c r="Q270" s="45">
        <f t="shared" si="66"/>
        <v>0.50000000000000622</v>
      </c>
      <c r="R270" s="45">
        <f t="shared" si="67"/>
        <v>1.2500000000000036</v>
      </c>
      <c r="S270" s="46">
        <f t="shared" si="68"/>
        <v>1.2213579272834267</v>
      </c>
    </row>
    <row r="271" spans="1:19" x14ac:dyDescent="0.25">
      <c r="D271" s="71">
        <v>0.05</v>
      </c>
      <c r="F271" s="67">
        <v>0.4465277777777778</v>
      </c>
      <c r="H271" s="67">
        <v>0.44930555555555557</v>
      </c>
      <c r="I271" s="44">
        <f t="shared" si="58"/>
        <v>0.45277777777777778</v>
      </c>
      <c r="J271" s="45" t="str">
        <f t="shared" si="59"/>
        <v/>
      </c>
      <c r="K271" s="45">
        <f t="shared" si="60"/>
        <v>3.9999999999999858</v>
      </c>
      <c r="L271" s="45">
        <f t="shared" si="61"/>
        <v>9</v>
      </c>
      <c r="M271" s="54">
        <f t="shared" ca="1" si="62"/>
        <v>738</v>
      </c>
      <c r="N271" s="45">
        <f t="shared" ca="1" si="63"/>
        <v>194.00000000000003</v>
      </c>
      <c r="O271" s="45">
        <f t="shared" si="64"/>
        <v>0.125</v>
      </c>
      <c r="P271" s="46">
        <f t="shared" si="65"/>
        <v>2.3105394341225508E-2</v>
      </c>
      <c r="Q271" s="45">
        <f t="shared" si="66"/>
        <v>0.19999999999999929</v>
      </c>
      <c r="R271" s="45">
        <f t="shared" si="67"/>
        <v>0.32499999999999929</v>
      </c>
      <c r="S271" s="46">
        <f t="shared" si="68"/>
        <v>0.22310539434122478</v>
      </c>
    </row>
    <row r="272" spans="1:19" x14ac:dyDescent="0.25">
      <c r="A272" s="77">
        <v>34599</v>
      </c>
      <c r="B272" s="71">
        <v>1102</v>
      </c>
      <c r="D272" s="71">
        <v>0.01</v>
      </c>
      <c r="F272" s="67">
        <v>0.4826388888888889</v>
      </c>
      <c r="H272" s="67">
        <v>0.48402777777777778</v>
      </c>
      <c r="I272" s="44" t="str">
        <f t="shared" si="58"/>
        <v/>
      </c>
      <c r="J272" s="45">
        <f t="shared" si="59"/>
        <v>288</v>
      </c>
      <c r="K272" s="45">
        <f t="shared" si="60"/>
        <v>1.9999999999999929</v>
      </c>
      <c r="L272" s="45">
        <f t="shared" si="61"/>
        <v>1</v>
      </c>
      <c r="M272" s="54">
        <f t="shared" ca="1" si="62"/>
        <v>1102</v>
      </c>
      <c r="N272" s="45" t="str">
        <f t="shared" si="63"/>
        <v/>
      </c>
      <c r="O272" s="45">
        <f t="shared" si="64"/>
        <v>15.84</v>
      </c>
      <c r="P272" s="46">
        <f t="shared" si="65"/>
        <v>11.257352957297652</v>
      </c>
      <c r="Q272" s="45">
        <f t="shared" si="66"/>
        <v>1.9999999999999931E-2</v>
      </c>
      <c r="R272" s="45">
        <f t="shared" si="67"/>
        <v>15.86</v>
      </c>
      <c r="S272" s="46">
        <f t="shared" si="68"/>
        <v>11.277352957297651</v>
      </c>
    </row>
    <row r="273" spans="1:19" x14ac:dyDescent="0.25">
      <c r="D273" s="71">
        <v>0.1</v>
      </c>
      <c r="F273" s="67">
        <v>0.48749999999999999</v>
      </c>
      <c r="H273" s="67">
        <v>0.68402777777777779</v>
      </c>
      <c r="I273" s="44">
        <f t="shared" si="58"/>
        <v>0.6875</v>
      </c>
      <c r="J273" s="45" t="str">
        <f t="shared" si="59"/>
        <v/>
      </c>
      <c r="K273" s="45">
        <f t="shared" si="60"/>
        <v>283.00000000000006</v>
      </c>
      <c r="L273" s="45">
        <f t="shared" si="61"/>
        <v>2</v>
      </c>
      <c r="M273" s="54">
        <f t="shared" ca="1" si="62"/>
        <v>1102</v>
      </c>
      <c r="N273" s="45">
        <f t="shared" ca="1" si="63"/>
        <v>328.00000000000006</v>
      </c>
      <c r="O273" s="45">
        <f t="shared" si="64"/>
        <v>0.25</v>
      </c>
      <c r="P273" s="46">
        <f t="shared" si="65"/>
        <v>4.342905372259271E-2</v>
      </c>
      <c r="Q273" s="45">
        <f t="shared" si="66"/>
        <v>28.300000000000008</v>
      </c>
      <c r="R273" s="45">
        <f t="shared" si="67"/>
        <v>28.550000000000008</v>
      </c>
      <c r="S273" s="46">
        <f t="shared" si="68"/>
        <v>28.343429053722602</v>
      </c>
    </row>
    <row r="274" spans="1:19" x14ac:dyDescent="0.25">
      <c r="A274" s="77">
        <v>34604</v>
      </c>
      <c r="B274" s="71">
        <v>951</v>
      </c>
      <c r="D274" s="71">
        <v>0.01</v>
      </c>
      <c r="F274" s="67">
        <v>0.47569444444444442</v>
      </c>
      <c r="H274" s="67">
        <v>0.47847222222222219</v>
      </c>
      <c r="I274" s="44" t="str">
        <f t="shared" si="58"/>
        <v/>
      </c>
      <c r="J274" s="45">
        <f t="shared" si="59"/>
        <v>6.0000000000000586</v>
      </c>
      <c r="K274" s="45">
        <f t="shared" si="60"/>
        <v>3.9999999999999858</v>
      </c>
      <c r="L274" s="45">
        <f t="shared" si="61"/>
        <v>1</v>
      </c>
      <c r="M274" s="54">
        <f t="shared" ca="1" si="62"/>
        <v>951</v>
      </c>
      <c r="N274" s="45" t="str">
        <f t="shared" si="63"/>
        <v/>
      </c>
      <c r="O274" s="45">
        <f t="shared" si="64"/>
        <v>6.6000000000000641E-2</v>
      </c>
      <c r="P274" s="46">
        <f t="shared" si="65"/>
        <v>6.5823796010445232E-2</v>
      </c>
      <c r="Q274" s="45">
        <f t="shared" si="66"/>
        <v>3.9999999999999862E-2</v>
      </c>
      <c r="R274" s="45">
        <f t="shared" si="67"/>
        <v>0.10600000000000051</v>
      </c>
      <c r="S274" s="46">
        <f t="shared" si="68"/>
        <v>0.10582379601044509</v>
      </c>
    </row>
    <row r="275" spans="1:19" x14ac:dyDescent="0.25">
      <c r="D275" s="71">
        <v>1.2E-2</v>
      </c>
      <c r="F275" s="67">
        <v>0.48125000000000001</v>
      </c>
      <c r="H275" s="67">
        <v>0.4826388888888889</v>
      </c>
      <c r="I275" s="44">
        <f t="shared" si="58"/>
        <v>0.4861111111111111</v>
      </c>
      <c r="J275" s="45" t="str">
        <f t="shared" si="59"/>
        <v/>
      </c>
      <c r="K275" s="45">
        <f t="shared" si="60"/>
        <v>1.9999999999999929</v>
      </c>
      <c r="L275" s="45">
        <f t="shared" si="61"/>
        <v>2</v>
      </c>
      <c r="M275" s="54">
        <f t="shared" ca="1" si="62"/>
        <v>951</v>
      </c>
      <c r="N275" s="45">
        <f t="shared" ca="1" si="63"/>
        <v>109.00000000000001</v>
      </c>
      <c r="O275" s="45">
        <f t="shared" si="64"/>
        <v>0.03</v>
      </c>
      <c r="P275" s="46">
        <f t="shared" si="65"/>
        <v>6.3874403117394323E-3</v>
      </c>
      <c r="Q275" s="45">
        <f t="shared" si="66"/>
        <v>2.3999999999999914E-2</v>
      </c>
      <c r="R275" s="45">
        <f t="shared" si="67"/>
        <v>5.3999999999999909E-2</v>
      </c>
      <c r="S275" s="46">
        <f t="shared" si="68"/>
        <v>3.0387440311739344E-2</v>
      </c>
    </row>
    <row r="276" spans="1:19" x14ac:dyDescent="0.25">
      <c r="A276" s="77">
        <v>34604</v>
      </c>
      <c r="B276" s="71">
        <v>1359</v>
      </c>
      <c r="D276" s="71">
        <v>1.2E-2</v>
      </c>
      <c r="F276" s="67">
        <v>0.63055555555555554</v>
      </c>
      <c r="H276" s="67">
        <v>0.63541666666666663</v>
      </c>
      <c r="I276" s="44" t="str">
        <f t="shared" si="58"/>
        <v/>
      </c>
      <c r="J276" s="45">
        <f t="shared" si="59"/>
        <v>7.000000000000135</v>
      </c>
      <c r="K276" s="45">
        <f t="shared" si="60"/>
        <v>6.9999999999999751</v>
      </c>
      <c r="L276" s="45">
        <f t="shared" si="61"/>
        <v>1</v>
      </c>
      <c r="M276" s="54">
        <f t="shared" ca="1" si="62"/>
        <v>1359</v>
      </c>
      <c r="N276" s="45" t="str">
        <f t="shared" si="63"/>
        <v/>
      </c>
      <c r="O276" s="45">
        <f t="shared" si="64"/>
        <v>7.7000000000001484E-2</v>
      </c>
      <c r="P276" s="46">
        <f t="shared" si="65"/>
        <v>7.6794428678853444E-2</v>
      </c>
      <c r="Q276" s="45">
        <f t="shared" si="66"/>
        <v>8.39999999999997E-2</v>
      </c>
      <c r="R276" s="45">
        <f t="shared" si="67"/>
        <v>0.1610000000000012</v>
      </c>
      <c r="S276" s="46">
        <f t="shared" si="68"/>
        <v>0.16079442867885313</v>
      </c>
    </row>
    <row r="277" spans="1:19" x14ac:dyDescent="0.25">
      <c r="D277" s="71">
        <v>0.01</v>
      </c>
      <c r="F277" s="67">
        <v>0.6381944444444444</v>
      </c>
      <c r="H277" s="67">
        <v>0.64027777777777783</v>
      </c>
      <c r="I277" s="44" t="str">
        <f t="shared" ref="I277:I287" si="69">IF(OR(A278&lt;&gt;"",D278=""),H277+TIME(0,5,0),"")</f>
        <v/>
      </c>
      <c r="J277" s="45">
        <f t="shared" ref="J277:J287" si="70">IF(AND(OR(AND(A277&lt;&gt;"",A278=""),AND(A277="",A278="")),D278&lt;&gt;""),(H278-H277)*1440,"")</f>
        <v>7.9999999999999716</v>
      </c>
      <c r="K277" s="45">
        <f t="shared" ref="K277:K287" si="71">(H277-F277)*1440</f>
        <v>3.0000000000001492</v>
      </c>
      <c r="L277" s="45">
        <f t="shared" ref="L277:L287" si="72">IF(A277&lt;&gt;"",1,L276+1)</f>
        <v>2</v>
      </c>
      <c r="M277" s="54">
        <f t="shared" ref="M277:M287" ca="1" si="73">OFFSET(B277,-L277+1,0)</f>
        <v>1359</v>
      </c>
      <c r="N277" s="45" t="str">
        <f t="shared" ref="N277:N287" si="74">IF(I277&lt;&gt;"",(I277-VALUE(CONCATENATE(LEFT(M277,LEN(M277)-2),":",RIGHT(M277,2))))*1440,"")</f>
        <v/>
      </c>
      <c r="O277" s="45">
        <f t="shared" ref="O277:O287" si="75">IF(J277&lt;&gt;"",(D277+D278)*J277/2,D277*5/2)</f>
        <v>9.9999999999999645E-2</v>
      </c>
      <c r="P277" s="46">
        <f t="shared" ref="P277:P287" si="76">IF(J277&lt;&gt;"",(D278-D277)*J277/LN((D278+0.000001)/(D277+0.000001)),-5*(D277-0.000001)/(LN(1/D277)-13.8155))</f>
        <v>9.8660248689639532E-2</v>
      </c>
      <c r="Q277" s="45">
        <f t="shared" ref="Q277:Q287" si="77">(D277*K277)</f>
        <v>3.0000000000001494E-2</v>
      </c>
      <c r="R277" s="45">
        <f t="shared" ref="R277:R287" si="78">O277+Q277</f>
        <v>0.13000000000000114</v>
      </c>
      <c r="S277" s="46">
        <f t="shared" ref="S277:S287" si="79">P277+Q277</f>
        <v>0.12866024868964102</v>
      </c>
    </row>
    <row r="278" spans="1:19" x14ac:dyDescent="0.25">
      <c r="D278" s="71">
        <v>1.4999999999999999E-2</v>
      </c>
      <c r="F278" s="67">
        <v>0.64374999999999993</v>
      </c>
      <c r="H278" s="67">
        <v>0.64583333333333337</v>
      </c>
      <c r="I278" s="44">
        <f t="shared" si="69"/>
        <v>0.64930555555555558</v>
      </c>
      <c r="J278" s="45" t="str">
        <f t="shared" si="70"/>
        <v/>
      </c>
      <c r="K278" s="45">
        <f t="shared" si="71"/>
        <v>3.0000000000001492</v>
      </c>
      <c r="L278" s="45">
        <f t="shared" si="72"/>
        <v>3</v>
      </c>
      <c r="M278" s="54">
        <f t="shared" ca="1" si="73"/>
        <v>1359</v>
      </c>
      <c r="N278" s="45">
        <f t="shared" ca="1" si="74"/>
        <v>96.000000000000142</v>
      </c>
      <c r="O278" s="45">
        <f t="shared" si="75"/>
        <v>3.7499999999999999E-2</v>
      </c>
      <c r="P278" s="46">
        <f t="shared" si="76"/>
        <v>7.7991471955669829E-3</v>
      </c>
      <c r="Q278" s="45">
        <f t="shared" si="77"/>
        <v>4.500000000000224E-2</v>
      </c>
      <c r="R278" s="45">
        <f t="shared" si="78"/>
        <v>8.2500000000002238E-2</v>
      </c>
      <c r="S278" s="46">
        <f t="shared" si="79"/>
        <v>5.2799147195569225E-2</v>
      </c>
    </row>
    <row r="279" spans="1:19" x14ac:dyDescent="0.25">
      <c r="A279" s="77">
        <v>34605</v>
      </c>
      <c r="B279" s="71">
        <v>952</v>
      </c>
      <c r="D279" s="71">
        <v>0.01</v>
      </c>
      <c r="F279" s="67">
        <v>0.45555555555555555</v>
      </c>
      <c r="H279" s="67">
        <v>0.4597222222222222</v>
      </c>
      <c r="I279" s="44" t="str">
        <f t="shared" si="69"/>
        <v/>
      </c>
      <c r="J279" s="45">
        <f t="shared" si="70"/>
        <v>7.0000000000000551</v>
      </c>
      <c r="K279" s="45">
        <f t="shared" si="71"/>
        <v>5.9999999999999787</v>
      </c>
      <c r="L279" s="45">
        <f t="shared" si="72"/>
        <v>1</v>
      </c>
      <c r="M279" s="54">
        <f t="shared" ca="1" si="73"/>
        <v>952</v>
      </c>
      <c r="N279" s="45" t="str">
        <f t="shared" si="74"/>
        <v/>
      </c>
      <c r="O279" s="45">
        <f t="shared" si="75"/>
        <v>8.4000000000000657E-2</v>
      </c>
      <c r="P279" s="46">
        <f t="shared" si="76"/>
        <v>8.3223441821004565E-2</v>
      </c>
      <c r="Q279" s="45">
        <f t="shared" si="77"/>
        <v>5.999999999999979E-2</v>
      </c>
      <c r="R279" s="45">
        <f t="shared" si="78"/>
        <v>0.14400000000000046</v>
      </c>
      <c r="S279" s="46">
        <f t="shared" si="79"/>
        <v>0.14322344182100435</v>
      </c>
    </row>
    <row r="280" spans="1:19" x14ac:dyDescent="0.25">
      <c r="D280" s="71">
        <v>1.4E-2</v>
      </c>
      <c r="F280" s="67">
        <v>0.46249999999999997</v>
      </c>
      <c r="H280" s="67">
        <v>0.46458333333333335</v>
      </c>
      <c r="I280" s="44" t="str">
        <f t="shared" si="69"/>
        <v/>
      </c>
      <c r="J280" s="45">
        <f t="shared" si="70"/>
        <v>7.9999999999999716</v>
      </c>
      <c r="K280" s="45">
        <f t="shared" si="71"/>
        <v>3.0000000000000693</v>
      </c>
      <c r="L280" s="45">
        <f t="shared" si="72"/>
        <v>2</v>
      </c>
      <c r="M280" s="54">
        <f t="shared" ca="1" si="73"/>
        <v>952</v>
      </c>
      <c r="N280" s="45" t="str">
        <f t="shared" si="74"/>
        <v/>
      </c>
      <c r="O280" s="45">
        <f t="shared" si="75"/>
        <v>8.7999999999999676E-2</v>
      </c>
      <c r="P280" s="46">
        <f t="shared" si="76"/>
        <v>8.5781345009953422E-2</v>
      </c>
      <c r="Q280" s="45">
        <f t="shared" si="77"/>
        <v>4.2000000000000974E-2</v>
      </c>
      <c r="R280" s="45">
        <f t="shared" si="78"/>
        <v>0.13000000000000064</v>
      </c>
      <c r="S280" s="46">
        <f t="shared" si="79"/>
        <v>0.12778134500995439</v>
      </c>
    </row>
    <row r="281" spans="1:19" x14ac:dyDescent="0.25">
      <c r="D281" s="71">
        <v>8.0000000000000002E-3</v>
      </c>
      <c r="F281" s="67">
        <v>0.4680555555555555</v>
      </c>
      <c r="H281" s="67">
        <v>0.47013888888888888</v>
      </c>
      <c r="I281" s="44">
        <f t="shared" si="69"/>
        <v>0.47361111111111109</v>
      </c>
      <c r="J281" s="45" t="str">
        <f t="shared" si="70"/>
        <v/>
      </c>
      <c r="K281" s="45">
        <f t="shared" si="71"/>
        <v>3.0000000000000693</v>
      </c>
      <c r="L281" s="45">
        <f t="shared" si="72"/>
        <v>3</v>
      </c>
      <c r="M281" s="54">
        <f t="shared" ca="1" si="73"/>
        <v>952</v>
      </c>
      <c r="N281" s="45">
        <f t="shared" ca="1" si="74"/>
        <v>89.999999999999915</v>
      </c>
      <c r="O281" s="45">
        <f t="shared" si="75"/>
        <v>0.02</v>
      </c>
      <c r="P281" s="46">
        <f t="shared" si="76"/>
        <v>4.4502248902978277E-3</v>
      </c>
      <c r="Q281" s="45">
        <f t="shared" si="77"/>
        <v>2.4000000000000556E-2</v>
      </c>
      <c r="R281" s="45">
        <f t="shared" si="78"/>
        <v>4.4000000000000553E-2</v>
      </c>
      <c r="S281" s="46">
        <f t="shared" si="79"/>
        <v>2.8450224890298383E-2</v>
      </c>
    </row>
    <row r="282" spans="1:19" x14ac:dyDescent="0.25">
      <c r="A282" s="77">
        <v>34605</v>
      </c>
      <c r="B282" s="71">
        <v>1243</v>
      </c>
      <c r="D282" s="71">
        <v>0.01</v>
      </c>
      <c r="F282" s="67">
        <v>0.56666666666666665</v>
      </c>
      <c r="H282" s="67">
        <v>0.57361111111111118</v>
      </c>
      <c r="I282" s="44" t="str">
        <f t="shared" si="69"/>
        <v/>
      </c>
      <c r="J282" s="45">
        <f t="shared" si="70"/>
        <v>146.9999999999998</v>
      </c>
      <c r="K282" s="45">
        <f t="shared" si="71"/>
        <v>10.000000000000124</v>
      </c>
      <c r="L282" s="45">
        <f t="shared" si="72"/>
        <v>1</v>
      </c>
      <c r="M282" s="54">
        <f t="shared" ca="1" si="73"/>
        <v>1243</v>
      </c>
      <c r="N282" s="45" t="str">
        <f t="shared" si="74"/>
        <v/>
      </c>
      <c r="O282" s="45">
        <f t="shared" si="75"/>
        <v>37.48499999999995</v>
      </c>
      <c r="P282" s="46">
        <f t="shared" si="76"/>
        <v>18.412929646665042</v>
      </c>
      <c r="Q282" s="45">
        <f t="shared" si="77"/>
        <v>0.10000000000000124</v>
      </c>
      <c r="R282" s="45">
        <f t="shared" si="78"/>
        <v>37.584999999999951</v>
      </c>
      <c r="S282" s="46">
        <f t="shared" si="79"/>
        <v>18.512929646665043</v>
      </c>
    </row>
    <row r="283" spans="1:19" x14ac:dyDescent="0.25">
      <c r="D283" s="71">
        <v>0.5</v>
      </c>
      <c r="F283" s="67">
        <v>0.58124999999999993</v>
      </c>
      <c r="H283" s="67">
        <v>0.67569444444444438</v>
      </c>
      <c r="I283" s="44" t="str">
        <f t="shared" si="69"/>
        <v/>
      </c>
      <c r="J283" s="45">
        <f t="shared" si="70"/>
        <v>19.000000000000252</v>
      </c>
      <c r="K283" s="45">
        <f t="shared" si="71"/>
        <v>136</v>
      </c>
      <c r="L283" s="45">
        <f t="shared" si="72"/>
        <v>2</v>
      </c>
      <c r="M283" s="54">
        <f t="shared" ca="1" si="73"/>
        <v>1243</v>
      </c>
      <c r="N283" s="45" t="str">
        <f t="shared" si="74"/>
        <v/>
      </c>
      <c r="O283" s="45">
        <f t="shared" si="75"/>
        <v>10.45000000000014</v>
      </c>
      <c r="P283" s="46">
        <f t="shared" si="76"/>
        <v>10.421167453409661</v>
      </c>
      <c r="Q283" s="45">
        <f t="shared" si="77"/>
        <v>68</v>
      </c>
      <c r="R283" s="45">
        <f t="shared" si="78"/>
        <v>78.450000000000145</v>
      </c>
      <c r="S283" s="46">
        <f t="shared" si="79"/>
        <v>78.421167453409666</v>
      </c>
    </row>
    <row r="284" spans="1:19" x14ac:dyDescent="0.25">
      <c r="D284" s="71">
        <v>0.6</v>
      </c>
      <c r="F284" s="67">
        <v>0.68541666666666667</v>
      </c>
      <c r="H284" s="67">
        <v>0.68888888888888899</v>
      </c>
      <c r="I284" s="44">
        <f t="shared" si="69"/>
        <v>0.6923611111111112</v>
      </c>
      <c r="J284" s="45" t="str">
        <f t="shared" si="70"/>
        <v/>
      </c>
      <c r="K284" s="45">
        <f t="shared" si="71"/>
        <v>5.0000000000001421</v>
      </c>
      <c r="L284" s="45">
        <f t="shared" si="72"/>
        <v>3</v>
      </c>
      <c r="M284" s="54">
        <f t="shared" ca="1" si="73"/>
        <v>1243</v>
      </c>
      <c r="N284" s="45">
        <f t="shared" ca="1" si="74"/>
        <v>234.00000000000011</v>
      </c>
      <c r="O284" s="45">
        <f t="shared" si="75"/>
        <v>1.5</v>
      </c>
      <c r="P284" s="46">
        <f t="shared" si="76"/>
        <v>0.22548428583557498</v>
      </c>
      <c r="Q284" s="45">
        <f t="shared" si="77"/>
        <v>3.0000000000000853</v>
      </c>
      <c r="R284" s="45">
        <f t="shared" si="78"/>
        <v>4.5000000000000853</v>
      </c>
      <c r="S284" s="46">
        <f t="shared" si="79"/>
        <v>3.2254842858356603</v>
      </c>
    </row>
    <row r="285" spans="1:19" x14ac:dyDescent="0.25">
      <c r="A285" s="77">
        <v>34606</v>
      </c>
      <c r="B285" s="71">
        <v>1235</v>
      </c>
      <c r="D285" s="71">
        <v>0.01</v>
      </c>
      <c r="F285" s="67">
        <v>0.56319444444444444</v>
      </c>
      <c r="H285" s="67">
        <v>0.58402777777777781</v>
      </c>
      <c r="I285" s="44" t="str">
        <f t="shared" si="69"/>
        <v/>
      </c>
      <c r="J285" s="45">
        <f t="shared" si="70"/>
        <v>122.99999999999989</v>
      </c>
      <c r="K285" s="45">
        <f t="shared" si="71"/>
        <v>30.000000000000053</v>
      </c>
      <c r="L285" s="45">
        <f t="shared" si="72"/>
        <v>1</v>
      </c>
      <c r="M285" s="54">
        <f t="shared" ca="1" si="73"/>
        <v>1235</v>
      </c>
      <c r="N285" s="45" t="str">
        <f t="shared" si="74"/>
        <v/>
      </c>
      <c r="O285" s="45">
        <f t="shared" si="75"/>
        <v>31.36499999999997</v>
      </c>
      <c r="P285" s="46">
        <f t="shared" si="76"/>
        <v>15.406737051291165</v>
      </c>
      <c r="Q285" s="45">
        <f t="shared" si="77"/>
        <v>0.30000000000000054</v>
      </c>
      <c r="R285" s="45">
        <f t="shared" si="78"/>
        <v>31.664999999999971</v>
      </c>
      <c r="S285" s="46">
        <f t="shared" si="79"/>
        <v>15.706737051291165</v>
      </c>
    </row>
    <row r="286" spans="1:19" x14ac:dyDescent="0.25">
      <c r="D286" s="71">
        <v>0.5</v>
      </c>
      <c r="F286" s="67">
        <v>0.58680555555555558</v>
      </c>
      <c r="H286" s="67">
        <v>0.6694444444444444</v>
      </c>
      <c r="I286" s="44" t="str">
        <f t="shared" si="69"/>
        <v/>
      </c>
      <c r="J286" s="45">
        <f t="shared" si="70"/>
        <v>15.000000000000107</v>
      </c>
      <c r="K286" s="45">
        <f t="shared" si="71"/>
        <v>118.9999999999999</v>
      </c>
      <c r="L286" s="45">
        <f t="shared" si="72"/>
        <v>2</v>
      </c>
      <c r="M286" s="54">
        <f t="shared" ca="1" si="73"/>
        <v>1235</v>
      </c>
      <c r="N286" s="45" t="str">
        <f t="shared" si="74"/>
        <v/>
      </c>
      <c r="O286" s="45">
        <f t="shared" si="75"/>
        <v>8.2500000000000586</v>
      </c>
      <c r="P286" s="46">
        <f t="shared" si="76"/>
        <v>8.2272374632181009</v>
      </c>
      <c r="Q286" s="45">
        <f t="shared" si="77"/>
        <v>59.49999999999995</v>
      </c>
      <c r="R286" s="45">
        <f t="shared" si="78"/>
        <v>67.750000000000014</v>
      </c>
      <c r="S286" s="46">
        <f t="shared" si="79"/>
        <v>67.727237463218046</v>
      </c>
    </row>
    <row r="287" spans="1:19" x14ac:dyDescent="0.25">
      <c r="D287" s="71">
        <v>0.6</v>
      </c>
      <c r="F287" s="67">
        <v>0.67361111111111116</v>
      </c>
      <c r="H287" s="67">
        <v>0.67986111111111114</v>
      </c>
      <c r="I287" s="44">
        <f t="shared" si="69"/>
        <v>0.68333333333333335</v>
      </c>
      <c r="J287" s="45" t="str">
        <f t="shared" si="70"/>
        <v/>
      </c>
      <c r="K287" s="45">
        <f t="shared" si="71"/>
        <v>8.999999999999968</v>
      </c>
      <c r="L287" s="45">
        <f t="shared" si="72"/>
        <v>3</v>
      </c>
      <c r="M287" s="54">
        <f t="shared" ca="1" si="73"/>
        <v>1235</v>
      </c>
      <c r="N287" s="45">
        <f t="shared" ca="1" si="74"/>
        <v>229</v>
      </c>
      <c r="O287" s="45">
        <f t="shared" si="75"/>
        <v>1.5</v>
      </c>
      <c r="P287" s="46">
        <f t="shared" si="76"/>
        <v>0.22548428583557498</v>
      </c>
      <c r="Q287" s="45">
        <f t="shared" si="77"/>
        <v>5.3999999999999808</v>
      </c>
      <c r="R287" s="45">
        <f t="shared" si="78"/>
        <v>6.8999999999999808</v>
      </c>
      <c r="S287" s="46">
        <f t="shared" si="79"/>
        <v>5.6254842858355554</v>
      </c>
    </row>
  </sheetData>
  <conditionalFormatting sqref="I2:N287">
    <cfRule type="cellIs" dxfId="2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0A3D8-B3B6-4095-9D43-7A729D5042CB}">
  <sheetPr codeName="Sheet21"/>
  <dimension ref="A1:S449"/>
  <sheetViews>
    <sheetView topLeftCell="A178" workbookViewId="0">
      <selection activeCell="S189" sqref="I189:S190"/>
    </sheetView>
  </sheetViews>
  <sheetFormatPr defaultRowHeight="15" x14ac:dyDescent="0.25"/>
  <cols>
    <col min="1" max="1" width="10.7109375" bestFit="1" customWidth="1"/>
    <col min="6" max="6" width="11.5703125" bestFit="1" customWidth="1"/>
    <col min="8" max="8" width="11.5703125" bestFit="1" customWidth="1"/>
    <col min="10" max="10" width="11.140625" customWidth="1"/>
    <col min="15" max="15" width="12.140625" customWidth="1"/>
    <col min="16" max="16" width="13.5703125" customWidth="1"/>
    <col min="18" max="18" width="11.85546875" bestFit="1" customWidth="1"/>
    <col min="19" max="19" width="13.28515625" bestFit="1" customWidth="1"/>
  </cols>
  <sheetData>
    <row r="1" spans="1:19" ht="60" x14ac:dyDescent="0.25">
      <c r="A1" s="13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34243</v>
      </c>
      <c r="B2" s="71">
        <v>910</v>
      </c>
      <c r="C2" s="71"/>
      <c r="D2" s="71">
        <v>2E-3</v>
      </c>
      <c r="E2" s="71">
        <v>959</v>
      </c>
      <c r="F2" s="67">
        <f>VALUE(CONCATENATE(LEFT(E2,LEN(E2)-2),":",RIGHT(E2,2)))</f>
        <v>0.41597222222222219</v>
      </c>
      <c r="G2" s="71">
        <v>1001</v>
      </c>
      <c r="H2" s="67">
        <f>VALUE(CONCATENATE(LEFT(G2,LEN(G2)-2),":",RIGHT(G2,2)))</f>
        <v>0.41736111111111113</v>
      </c>
      <c r="I2" s="44" t="str">
        <f>IF(OR(A3&lt;&gt;"",D3=""),H2+TIME(0,5,0),"")</f>
        <v/>
      </c>
      <c r="J2" s="45">
        <f>IF(AND(OR(AND(A2&lt;&gt;"",A3=""),AND(A2="",A3="")),D3&lt;&gt;""),(H3-H2)*1440,"")</f>
        <v>9.9999999999999645</v>
      </c>
      <c r="K2" s="45">
        <f>(H2-F2)*1440</f>
        <v>2.0000000000000728</v>
      </c>
      <c r="L2" s="45">
        <f>IF(A2&lt;&gt;"",1,L1+1)</f>
        <v>1</v>
      </c>
      <c r="M2" s="54">
        <f ca="1">OFFSET(B2,-L2+1,0)</f>
        <v>910</v>
      </c>
      <c r="N2" s="45" t="str">
        <f t="shared" ref="N2" si="0">IF(I2&lt;&gt;"",(I2-VALUE(CONCATENATE(LEFT(M2,LEN(M2)-2),":",RIGHT(M2,2))))*1440,"")</f>
        <v/>
      </c>
      <c r="O2" s="45">
        <f>IF(J2&lt;&gt;"",(D2+D3)*J2/2,D2*5/2)</f>
        <v>1.0099999999999965</v>
      </c>
      <c r="P2" s="46">
        <f>IF(J2&lt;&gt;"",(D3-D2)*J2/LN((D3+0.000001)/(D2+0.000001)),-5*(D2-0.000001)/(LN(1/D2)-13.8155))</f>
        <v>0.42999774496551874</v>
      </c>
      <c r="Q2" s="45">
        <f>(D2*K2)</f>
        <v>4.0000000000001458E-3</v>
      </c>
      <c r="R2" s="45">
        <f>O2+Q2</f>
        <v>1.0139999999999967</v>
      </c>
      <c r="S2" s="46">
        <f>P2+Q2</f>
        <v>0.43399774496551891</v>
      </c>
    </row>
    <row r="3" spans="1:19" x14ac:dyDescent="0.25">
      <c r="B3" s="71"/>
      <c r="C3" s="71"/>
      <c r="D3" s="71">
        <v>0.2</v>
      </c>
      <c r="E3" s="71">
        <v>1008</v>
      </c>
      <c r="F3" s="67">
        <f>VALUE(CONCATENATE(LEFT(E3,LEN(E3)-2),":",RIGHT(E3,2)))</f>
        <v>0.42222222222222222</v>
      </c>
      <c r="G3" s="71">
        <v>1011</v>
      </c>
      <c r="H3" s="67">
        <f>VALUE(CONCATENATE(LEFT(G3,LEN(G3)-2),":",RIGHT(G3,2)))</f>
        <v>0.42430555555555555</v>
      </c>
      <c r="I3" s="44">
        <f t="shared" ref="I3:I48" si="1">IF(OR(A4&lt;&gt;"",D4=""),H3+TIME(0,5,0),"")</f>
        <v>0.42777777777777776</v>
      </c>
      <c r="J3" s="45" t="str">
        <f t="shared" ref="J3:J48" si="2">IF(AND(OR(AND(A3&lt;&gt;"",A4=""),AND(A3="",A4="")),D4&lt;&gt;""),(H4-H3)*1440,"")</f>
        <v/>
      </c>
      <c r="K3" s="45">
        <f t="shared" ref="K3:K48" si="3">(H3-F3)*1440</f>
        <v>2.9999999999999893</v>
      </c>
      <c r="L3" s="45">
        <f t="shared" ref="L3:L48" si="4">IF(A3&lt;&gt;"",1,L2+1)</f>
        <v>2</v>
      </c>
      <c r="M3" s="54">
        <f t="shared" ref="M3:M48" ca="1" si="5">OFFSET(B3,-L3+1,0)</f>
        <v>910</v>
      </c>
      <c r="N3" s="45">
        <f t="shared" ref="N3:N48" ca="1" si="6">IF(I3&lt;&gt;"",(I3-VALUE(CONCATENATE(LEFT(M3,LEN(M3)-2),":",RIGHT(M3,2))))*1440,"")</f>
        <v>66</v>
      </c>
      <c r="O3" s="45">
        <f t="shared" ref="O3:O48" si="7">IF(J3&lt;&gt;"",(D3+D4)*J3/2,D3*5/2)</f>
        <v>0.5</v>
      </c>
      <c r="P3" s="46">
        <f t="shared" ref="P3:P48" si="8">IF(J3&lt;&gt;"",(D4-D3)*J3/LN((D4+0.000001)/(D3+0.000001)),-5*(D3-0.000001)/(LN(1/D3)-13.8155))</f>
        <v>8.192609482288947E-2</v>
      </c>
      <c r="Q3" s="45">
        <f t="shared" ref="Q3:Q48" si="9">(D3*K3)</f>
        <v>0.59999999999999787</v>
      </c>
      <c r="R3" s="45">
        <f t="shared" ref="R3:R48" si="10">O3+Q3</f>
        <v>1.0999999999999979</v>
      </c>
      <c r="S3" s="46">
        <f t="shared" ref="S3:S48" si="11">P3+Q3</f>
        <v>0.68192609482288735</v>
      </c>
    </row>
    <row r="4" spans="1:19" x14ac:dyDescent="0.25">
      <c r="A4" s="77">
        <v>34243</v>
      </c>
      <c r="D4">
        <v>0.2</v>
      </c>
      <c r="E4">
        <v>1017</v>
      </c>
      <c r="F4" s="67">
        <f t="shared" ref="F4:F5" si="12">VALUE(CONCATENATE(LEFT(E4,LEN(E4)-2),":",RIGHT(E4,2)))</f>
        <v>0.4284722222222222</v>
      </c>
      <c r="G4">
        <v>1019</v>
      </c>
      <c r="H4" s="67">
        <f>VALUE(CONCATENATE(LEFT(G4,LEN(G4)-2),":",RIGHT(G4,2)))</f>
        <v>0.42986111111111108</v>
      </c>
      <c r="I4" s="44" t="str">
        <f t="shared" si="1"/>
        <v/>
      </c>
      <c r="J4" s="45">
        <f t="shared" si="2"/>
        <v>9.9999999999999645</v>
      </c>
      <c r="K4" s="45">
        <f t="shared" si="3"/>
        <v>1.9999999999999929</v>
      </c>
      <c r="L4" s="45">
        <f t="shared" si="4"/>
        <v>1</v>
      </c>
      <c r="M4" s="54">
        <f t="shared" ca="1" si="5"/>
        <v>0</v>
      </c>
      <c r="N4" s="45" t="str">
        <f t="shared" si="6"/>
        <v/>
      </c>
      <c r="O4" s="45">
        <f t="shared" si="7"/>
        <v>10.999999999999961</v>
      </c>
      <c r="P4" s="46">
        <f t="shared" si="8"/>
        <v>7.8173159517938071</v>
      </c>
      <c r="Q4" s="45">
        <f t="shared" si="9"/>
        <v>0.39999999999999858</v>
      </c>
      <c r="R4" s="45">
        <f t="shared" si="10"/>
        <v>11.399999999999959</v>
      </c>
      <c r="S4" s="46">
        <f t="shared" si="11"/>
        <v>8.2173159517938057</v>
      </c>
    </row>
    <row r="5" spans="1:19" x14ac:dyDescent="0.25">
      <c r="D5">
        <v>2</v>
      </c>
      <c r="E5">
        <v>1025</v>
      </c>
      <c r="F5" s="67">
        <f t="shared" si="12"/>
        <v>0.43402777777777773</v>
      </c>
      <c r="G5">
        <v>1029</v>
      </c>
      <c r="H5" s="67">
        <f>VALUE(CONCATENATE(LEFT(G5,LEN(G5)-2),":",RIGHT(G5,2)))</f>
        <v>0.4368055555555555</v>
      </c>
      <c r="I5" s="44" t="str">
        <f t="shared" si="1"/>
        <v/>
      </c>
      <c r="J5" s="45">
        <f t="shared" si="2"/>
        <v>19.000000000000092</v>
      </c>
      <c r="K5" s="45">
        <f t="shared" si="3"/>
        <v>3.9999999999999858</v>
      </c>
      <c r="L5" s="45">
        <f t="shared" si="4"/>
        <v>2</v>
      </c>
      <c r="M5" s="54">
        <f t="shared" ca="1" si="5"/>
        <v>0</v>
      </c>
      <c r="N5" s="45" t="str">
        <f t="shared" si="6"/>
        <v/>
      </c>
      <c r="O5" s="45">
        <f t="shared" si="7"/>
        <v>399.00000000000193</v>
      </c>
      <c r="P5" s="46">
        <f t="shared" si="8"/>
        <v>241.0095591162318</v>
      </c>
      <c r="Q5" s="45">
        <f t="shared" si="9"/>
        <v>7.9999999999999716</v>
      </c>
      <c r="R5" s="45">
        <f t="shared" si="10"/>
        <v>407.00000000000193</v>
      </c>
      <c r="S5" s="46">
        <f t="shared" si="11"/>
        <v>249.00955911623177</v>
      </c>
    </row>
    <row r="6" spans="1:19" x14ac:dyDescent="0.25">
      <c r="D6">
        <v>40</v>
      </c>
      <c r="F6" s="66">
        <v>0.44791666666666669</v>
      </c>
      <c r="H6" s="66">
        <v>0.45</v>
      </c>
      <c r="I6" s="44" t="str">
        <f t="shared" si="1"/>
        <v/>
      </c>
      <c r="J6" s="45">
        <f t="shared" si="2"/>
        <v>19.999999999999929</v>
      </c>
      <c r="K6" s="45">
        <f t="shared" si="3"/>
        <v>2.9999999999999893</v>
      </c>
      <c r="L6" s="45">
        <f t="shared" si="4"/>
        <v>3</v>
      </c>
      <c r="M6" s="54">
        <f t="shared" ca="1" si="5"/>
        <v>0</v>
      </c>
      <c r="N6" s="45" t="str">
        <f t="shared" si="6"/>
        <v/>
      </c>
      <c r="O6" s="45">
        <f t="shared" si="7"/>
        <v>1399.999999999995</v>
      </c>
      <c r="P6" s="46">
        <f t="shared" si="8"/>
        <v>1309.6280229638137</v>
      </c>
      <c r="Q6" s="45">
        <f t="shared" si="9"/>
        <v>119.99999999999957</v>
      </c>
      <c r="R6" s="45">
        <f t="shared" si="10"/>
        <v>1519.9999999999945</v>
      </c>
      <c r="S6" s="46">
        <f t="shared" si="11"/>
        <v>1429.6280229638132</v>
      </c>
    </row>
    <row r="7" spans="1:19" x14ac:dyDescent="0.25">
      <c r="D7">
        <v>100</v>
      </c>
      <c r="F7" s="66">
        <v>0.4548611111111111</v>
      </c>
      <c r="H7" s="66">
        <v>0.46388888888888885</v>
      </c>
      <c r="I7" s="44" t="str">
        <f t="shared" si="1"/>
        <v/>
      </c>
      <c r="J7" s="45">
        <f t="shared" si="2"/>
        <v>22.000000000000082</v>
      </c>
      <c r="K7" s="45">
        <f t="shared" si="3"/>
        <v>12.999999999999954</v>
      </c>
      <c r="L7" s="45">
        <f t="shared" si="4"/>
        <v>4</v>
      </c>
      <c r="M7" s="54">
        <f t="shared" ca="1" si="5"/>
        <v>0</v>
      </c>
      <c r="N7" s="45" t="str">
        <f t="shared" si="6"/>
        <v/>
      </c>
      <c r="O7" s="45">
        <f t="shared" si="7"/>
        <v>3300.0000000000123</v>
      </c>
      <c r="P7" s="46">
        <f t="shared" si="8"/>
        <v>3173.9291128507903</v>
      </c>
      <c r="Q7" s="45">
        <f t="shared" si="9"/>
        <v>1299.9999999999955</v>
      </c>
      <c r="R7" s="45">
        <f t="shared" si="10"/>
        <v>4600.0000000000073</v>
      </c>
      <c r="S7" s="46">
        <f t="shared" si="11"/>
        <v>4473.9291128507857</v>
      </c>
    </row>
    <row r="8" spans="1:19" x14ac:dyDescent="0.25">
      <c r="D8">
        <v>200</v>
      </c>
      <c r="F8" s="66">
        <v>0.4680555555555555</v>
      </c>
      <c r="H8" s="66">
        <v>0.47916666666666669</v>
      </c>
      <c r="I8" s="44">
        <f t="shared" si="1"/>
        <v>0.4826388888888889</v>
      </c>
      <c r="J8" s="45" t="str">
        <f t="shared" si="2"/>
        <v/>
      </c>
      <c r="K8" s="45">
        <f t="shared" si="3"/>
        <v>16.000000000000103</v>
      </c>
      <c r="L8" s="45">
        <f t="shared" si="4"/>
        <v>5</v>
      </c>
      <c r="M8" s="54">
        <f t="shared" ca="1" si="5"/>
        <v>0</v>
      </c>
      <c r="N8" s="45" t="e">
        <f t="shared" ca="1" si="6"/>
        <v>#VALUE!</v>
      </c>
      <c r="O8" s="45">
        <f t="shared" si="7"/>
        <v>500</v>
      </c>
      <c r="P8" s="46">
        <f t="shared" si="8"/>
        <v>52.318172546220183</v>
      </c>
      <c r="Q8" s="45">
        <f t="shared" si="9"/>
        <v>3200.0000000000205</v>
      </c>
      <c r="R8" s="45">
        <f t="shared" si="10"/>
        <v>3700.0000000000205</v>
      </c>
      <c r="S8" s="46">
        <f t="shared" si="11"/>
        <v>3252.3181725462405</v>
      </c>
    </row>
    <row r="9" spans="1:19" x14ac:dyDescent="0.25">
      <c r="A9" s="77">
        <v>34247</v>
      </c>
      <c r="B9">
        <v>928</v>
      </c>
      <c r="D9">
        <v>0.01</v>
      </c>
      <c r="F9" s="66">
        <v>0.4375</v>
      </c>
      <c r="H9" s="66">
        <v>0.44097222222222227</v>
      </c>
      <c r="I9" s="44" t="str">
        <f t="shared" si="1"/>
        <v/>
      </c>
      <c r="J9" s="45">
        <f t="shared" si="2"/>
        <v>18.999999999999932</v>
      </c>
      <c r="K9" s="45">
        <f t="shared" si="3"/>
        <v>5.0000000000000622</v>
      </c>
      <c r="L9" s="45">
        <f t="shared" si="4"/>
        <v>1</v>
      </c>
      <c r="M9" s="54">
        <f t="shared" ca="1" si="5"/>
        <v>928</v>
      </c>
      <c r="N9" s="45" t="str">
        <f t="shared" si="6"/>
        <v/>
      </c>
      <c r="O9" s="45">
        <f t="shared" si="7"/>
        <v>43.794999999999838</v>
      </c>
      <c r="P9" s="46">
        <f t="shared" si="8"/>
        <v>14.224139232206864</v>
      </c>
      <c r="Q9" s="45">
        <f t="shared" si="9"/>
        <v>5.000000000000062E-2</v>
      </c>
      <c r="R9" s="45">
        <f t="shared" si="10"/>
        <v>43.844999999999835</v>
      </c>
      <c r="S9" s="46">
        <f t="shared" si="11"/>
        <v>14.274139232206865</v>
      </c>
    </row>
    <row r="10" spans="1:19" x14ac:dyDescent="0.25">
      <c r="D10">
        <v>4.5999999999999996</v>
      </c>
      <c r="F10" s="66">
        <v>0.44861111111111113</v>
      </c>
      <c r="H10" s="66">
        <v>0.45416666666666666</v>
      </c>
      <c r="I10" s="44" t="str">
        <f t="shared" si="1"/>
        <v/>
      </c>
      <c r="J10" s="45">
        <f t="shared" si="2"/>
        <v>11.999999999999957</v>
      </c>
      <c r="K10" s="45">
        <f t="shared" si="3"/>
        <v>7.9999999999999716</v>
      </c>
      <c r="L10" s="45">
        <f t="shared" si="4"/>
        <v>2</v>
      </c>
      <c r="M10" s="54">
        <f t="shared" ca="1" si="5"/>
        <v>928</v>
      </c>
      <c r="N10" s="45" t="str">
        <f t="shared" si="6"/>
        <v/>
      </c>
      <c r="O10" s="45">
        <f t="shared" si="7"/>
        <v>129.59999999999954</v>
      </c>
      <c r="P10" s="46">
        <f t="shared" si="8"/>
        <v>113.83484419489076</v>
      </c>
      <c r="Q10" s="45">
        <f t="shared" si="9"/>
        <v>36.799999999999869</v>
      </c>
      <c r="R10" s="45">
        <f t="shared" si="10"/>
        <v>166.39999999999941</v>
      </c>
      <c r="S10" s="46">
        <f t="shared" si="11"/>
        <v>150.63484419489063</v>
      </c>
    </row>
    <row r="11" spans="1:19" x14ac:dyDescent="0.25">
      <c r="D11">
        <v>17</v>
      </c>
      <c r="F11" s="66">
        <v>0.45902777777777781</v>
      </c>
      <c r="H11" s="66">
        <v>0.46249999999999997</v>
      </c>
      <c r="I11" s="44" t="str">
        <f t="shared" si="1"/>
        <v/>
      </c>
      <c r="J11" s="45">
        <f t="shared" si="2"/>
        <v>21.000000000000007</v>
      </c>
      <c r="K11" s="45">
        <f t="shared" si="3"/>
        <v>4.9999999999999023</v>
      </c>
      <c r="L11" s="45">
        <f t="shared" si="4"/>
        <v>3</v>
      </c>
      <c r="M11" s="54">
        <f t="shared" ca="1" si="5"/>
        <v>928</v>
      </c>
      <c r="N11" s="45" t="str">
        <f t="shared" si="6"/>
        <v/>
      </c>
      <c r="O11" s="45">
        <f t="shared" si="7"/>
        <v>178.63650000000007</v>
      </c>
      <c r="P11" s="46">
        <f t="shared" si="8"/>
        <v>49.71151939390468</v>
      </c>
      <c r="Q11" s="45">
        <f t="shared" si="9"/>
        <v>84.999999999998337</v>
      </c>
      <c r="R11" s="45">
        <f t="shared" si="10"/>
        <v>263.63649999999842</v>
      </c>
      <c r="S11" s="46">
        <f t="shared" si="11"/>
        <v>134.71151939390302</v>
      </c>
    </row>
    <row r="12" spans="1:19" x14ac:dyDescent="0.25">
      <c r="D12">
        <v>1.2999999999999999E-2</v>
      </c>
      <c r="F12" s="66">
        <v>0.47361111111111115</v>
      </c>
      <c r="H12" s="66">
        <v>0.4770833333333333</v>
      </c>
      <c r="I12" s="44">
        <f t="shared" si="1"/>
        <v>0.48055555555555551</v>
      </c>
      <c r="J12" s="45" t="str">
        <f t="shared" si="2"/>
        <v/>
      </c>
      <c r="K12" s="45">
        <f t="shared" si="3"/>
        <v>4.9999999999999023</v>
      </c>
      <c r="L12" s="45">
        <f t="shared" si="4"/>
        <v>4</v>
      </c>
      <c r="M12" s="54">
        <f t="shared" ca="1" si="5"/>
        <v>928</v>
      </c>
      <c r="N12" s="45">
        <f t="shared" ca="1" si="6"/>
        <v>123.99999999999996</v>
      </c>
      <c r="O12" s="45">
        <f t="shared" si="7"/>
        <v>3.2500000000000001E-2</v>
      </c>
      <c r="P12" s="46">
        <f t="shared" si="8"/>
        <v>6.8613004348635417E-3</v>
      </c>
      <c r="Q12" s="45">
        <f t="shared" si="9"/>
        <v>6.4999999999998725E-2</v>
      </c>
      <c r="R12" s="45">
        <f t="shared" si="10"/>
        <v>9.7499999999998727E-2</v>
      </c>
      <c r="S12" s="46">
        <f t="shared" si="11"/>
        <v>7.1861300434862274E-2</v>
      </c>
    </row>
    <row r="13" spans="1:19" x14ac:dyDescent="0.25">
      <c r="A13" s="77">
        <v>34247</v>
      </c>
      <c r="B13">
        <v>1328</v>
      </c>
      <c r="D13">
        <v>1.7000000000000001E-2</v>
      </c>
      <c r="F13" s="66">
        <v>0.62222222222222223</v>
      </c>
      <c r="H13" s="66">
        <v>0.63263888888888886</v>
      </c>
      <c r="I13" s="44" t="str">
        <f t="shared" si="1"/>
        <v/>
      </c>
      <c r="J13" s="45">
        <f t="shared" si="2"/>
        <v>17.000000000000099</v>
      </c>
      <c r="K13" s="45">
        <f t="shared" si="3"/>
        <v>14.999999999999947</v>
      </c>
      <c r="L13" s="45">
        <f t="shared" si="4"/>
        <v>1</v>
      </c>
      <c r="M13" s="54">
        <f t="shared" ca="1" si="5"/>
        <v>1328</v>
      </c>
      <c r="N13" s="45" t="str">
        <f t="shared" si="6"/>
        <v/>
      </c>
      <c r="O13" s="45">
        <f t="shared" si="7"/>
        <v>12.21450000000007</v>
      </c>
      <c r="P13" s="46">
        <f t="shared" si="8"/>
        <v>5.3898851305402564</v>
      </c>
      <c r="Q13" s="45">
        <f t="shared" si="9"/>
        <v>0.25499999999999912</v>
      </c>
      <c r="R13" s="45">
        <f t="shared" si="10"/>
        <v>12.469500000000069</v>
      </c>
      <c r="S13" s="46">
        <f t="shared" si="11"/>
        <v>5.6448851305402554</v>
      </c>
    </row>
    <row r="14" spans="1:19" x14ac:dyDescent="0.25">
      <c r="D14">
        <v>1.42</v>
      </c>
      <c r="F14" s="66">
        <v>0.64027777777777783</v>
      </c>
      <c r="H14" s="66">
        <v>0.64444444444444449</v>
      </c>
      <c r="I14" s="44" t="str">
        <f t="shared" si="1"/>
        <v/>
      </c>
      <c r="J14" s="45">
        <f t="shared" si="2"/>
        <v>28.999999999999897</v>
      </c>
      <c r="K14" s="45">
        <f t="shared" si="3"/>
        <v>5.9999999999999787</v>
      </c>
      <c r="L14" s="45">
        <f t="shared" si="4"/>
        <v>2</v>
      </c>
      <c r="M14" s="54">
        <f t="shared" ca="1" si="5"/>
        <v>1328</v>
      </c>
      <c r="N14" s="45" t="str">
        <f t="shared" si="6"/>
        <v/>
      </c>
      <c r="O14" s="45">
        <f t="shared" si="7"/>
        <v>20.749499999999923</v>
      </c>
      <c r="P14" s="46">
        <f t="shared" si="8"/>
        <v>8.4068750986055214</v>
      </c>
      <c r="Q14" s="45">
        <f t="shared" si="9"/>
        <v>8.5199999999999694</v>
      </c>
      <c r="R14" s="45">
        <f t="shared" si="10"/>
        <v>29.269499999999894</v>
      </c>
      <c r="S14" s="46">
        <f t="shared" si="11"/>
        <v>16.926875098605493</v>
      </c>
    </row>
    <row r="15" spans="1:19" x14ac:dyDescent="0.25">
      <c r="D15">
        <v>1.0999999999999999E-2</v>
      </c>
      <c r="F15" s="66">
        <v>0.65972222222222221</v>
      </c>
      <c r="H15" s="66">
        <v>0.6645833333333333</v>
      </c>
      <c r="I15" s="44" t="str">
        <f t="shared" si="1"/>
        <v/>
      </c>
      <c r="J15" s="45">
        <f t="shared" si="2"/>
        <v>21.000000000000085</v>
      </c>
      <c r="K15" s="45">
        <f t="shared" si="3"/>
        <v>6.9999999999999751</v>
      </c>
      <c r="L15" s="45">
        <f t="shared" si="4"/>
        <v>3</v>
      </c>
      <c r="M15" s="54">
        <f t="shared" ca="1" si="5"/>
        <v>1328</v>
      </c>
      <c r="N15" s="45" t="str">
        <f t="shared" si="6"/>
        <v/>
      </c>
      <c r="O15" s="45">
        <f t="shared" si="7"/>
        <v>199.61550000000079</v>
      </c>
      <c r="P15" s="46">
        <f t="shared" si="8"/>
        <v>53.495823148996443</v>
      </c>
      <c r="Q15" s="45">
        <f t="shared" si="9"/>
        <v>7.6999999999999721E-2</v>
      </c>
      <c r="R15" s="45">
        <f t="shared" si="10"/>
        <v>199.69250000000079</v>
      </c>
      <c r="S15" s="46">
        <f t="shared" si="11"/>
        <v>53.572823148996441</v>
      </c>
    </row>
    <row r="16" spans="1:19" x14ac:dyDescent="0.25">
      <c r="D16">
        <v>19</v>
      </c>
      <c r="F16" s="66">
        <v>0.6743055555555556</v>
      </c>
      <c r="H16" s="66">
        <v>0.6791666666666667</v>
      </c>
      <c r="I16" s="44">
        <f t="shared" si="1"/>
        <v>0.68263888888888891</v>
      </c>
      <c r="J16" s="45" t="str">
        <f t="shared" si="2"/>
        <v/>
      </c>
      <c r="K16" s="45">
        <f t="shared" si="3"/>
        <v>6.9999999999999751</v>
      </c>
      <c r="L16" s="45">
        <f t="shared" si="4"/>
        <v>4</v>
      </c>
      <c r="M16" s="54">
        <f t="shared" ca="1" si="5"/>
        <v>1328</v>
      </c>
      <c r="N16" s="45">
        <f t="shared" ca="1" si="6"/>
        <v>175.00000000000003</v>
      </c>
      <c r="O16" s="45">
        <f t="shared" si="7"/>
        <v>47.5</v>
      </c>
      <c r="P16" s="46">
        <f t="shared" si="8"/>
        <v>5.6682780956476275</v>
      </c>
      <c r="Q16" s="45">
        <f t="shared" si="9"/>
        <v>132.99999999999952</v>
      </c>
      <c r="R16" s="45">
        <f t="shared" si="10"/>
        <v>180.49999999999952</v>
      </c>
      <c r="S16" s="46">
        <f t="shared" si="11"/>
        <v>138.66827809564714</v>
      </c>
    </row>
    <row r="17" spans="1:19" x14ac:dyDescent="0.25">
      <c r="A17" s="77">
        <v>34248</v>
      </c>
      <c r="B17">
        <v>937</v>
      </c>
      <c r="D17">
        <v>0.01</v>
      </c>
      <c r="F17" s="66">
        <v>0.43263888888888885</v>
      </c>
      <c r="H17" s="66">
        <v>0.43541666666666662</v>
      </c>
      <c r="I17" s="44" t="str">
        <f t="shared" si="1"/>
        <v/>
      </c>
      <c r="J17" s="45">
        <f t="shared" si="2"/>
        <v>39.000000000000021</v>
      </c>
      <c r="K17" s="45">
        <f t="shared" si="3"/>
        <v>3.9999999999999858</v>
      </c>
      <c r="L17" s="45">
        <f t="shared" si="4"/>
        <v>1</v>
      </c>
      <c r="M17" s="54">
        <f t="shared" ca="1" si="5"/>
        <v>937</v>
      </c>
      <c r="N17" s="45" t="str">
        <f t="shared" si="6"/>
        <v/>
      </c>
      <c r="O17" s="45">
        <f t="shared" si="7"/>
        <v>4.0950000000000024</v>
      </c>
      <c r="P17" s="46">
        <f t="shared" si="8"/>
        <v>2.4735972052025579</v>
      </c>
      <c r="Q17" s="45">
        <f t="shared" si="9"/>
        <v>3.9999999999999862E-2</v>
      </c>
      <c r="R17" s="45">
        <f t="shared" si="10"/>
        <v>4.1350000000000025</v>
      </c>
      <c r="S17" s="46">
        <f t="shared" si="11"/>
        <v>2.5135972052025579</v>
      </c>
    </row>
    <row r="18" spans="1:19" x14ac:dyDescent="0.25">
      <c r="D18">
        <v>0.2</v>
      </c>
      <c r="F18" s="66">
        <v>0.4381944444444445</v>
      </c>
      <c r="H18" s="66">
        <v>0.46249999999999997</v>
      </c>
      <c r="I18" s="44" t="str">
        <f t="shared" si="1"/>
        <v/>
      </c>
      <c r="J18" s="45">
        <f t="shared" si="2"/>
        <v>5.9999999999999787</v>
      </c>
      <c r="K18" s="45">
        <f t="shared" si="3"/>
        <v>34.999999999999872</v>
      </c>
      <c r="L18" s="45">
        <f t="shared" si="4"/>
        <v>2</v>
      </c>
      <c r="M18" s="54">
        <f t="shared" ca="1" si="5"/>
        <v>937</v>
      </c>
      <c r="N18" s="45" t="str">
        <f t="shared" si="6"/>
        <v/>
      </c>
      <c r="O18" s="45">
        <f t="shared" si="7"/>
        <v>6.5999999999999774</v>
      </c>
      <c r="P18" s="46">
        <f t="shared" si="8"/>
        <v>4.6903895710762837</v>
      </c>
      <c r="Q18" s="45">
        <f t="shared" si="9"/>
        <v>6.9999999999999751</v>
      </c>
      <c r="R18" s="45">
        <f t="shared" si="10"/>
        <v>13.599999999999952</v>
      </c>
      <c r="S18" s="46">
        <f t="shared" si="11"/>
        <v>11.69038957107626</v>
      </c>
    </row>
    <row r="19" spans="1:19" x14ac:dyDescent="0.25">
      <c r="D19">
        <v>2</v>
      </c>
      <c r="F19" s="66">
        <v>0.46527777777777773</v>
      </c>
      <c r="H19" s="66">
        <v>0.46666666666666662</v>
      </c>
      <c r="I19" s="44" t="str">
        <f t="shared" si="1"/>
        <v/>
      </c>
      <c r="J19" s="45">
        <f t="shared" si="2"/>
        <v>6.0000000000001386</v>
      </c>
      <c r="K19" s="45">
        <f t="shared" si="3"/>
        <v>1.9999999999999929</v>
      </c>
      <c r="L19" s="45">
        <f t="shared" si="4"/>
        <v>3</v>
      </c>
      <c r="M19" s="54">
        <f t="shared" ca="1" si="5"/>
        <v>937</v>
      </c>
      <c r="N19" s="45" t="str">
        <f t="shared" si="6"/>
        <v/>
      </c>
      <c r="O19" s="45">
        <f t="shared" si="7"/>
        <v>66.000000000001521</v>
      </c>
      <c r="P19" s="46">
        <f t="shared" si="8"/>
        <v>46.903813212080031</v>
      </c>
      <c r="Q19" s="45">
        <f t="shared" si="9"/>
        <v>3.9999999999999858</v>
      </c>
      <c r="R19" s="45">
        <f t="shared" si="10"/>
        <v>70.000000000001506</v>
      </c>
      <c r="S19" s="46">
        <f t="shared" si="11"/>
        <v>50.903813212080017</v>
      </c>
    </row>
    <row r="20" spans="1:19" x14ac:dyDescent="0.25">
      <c r="D20">
        <v>20</v>
      </c>
      <c r="F20" s="66">
        <v>0.4694444444444445</v>
      </c>
      <c r="H20" s="66">
        <v>0.47083333333333338</v>
      </c>
      <c r="I20" s="44">
        <f t="shared" si="1"/>
        <v>0.47430555555555559</v>
      </c>
      <c r="J20" s="45" t="str">
        <f t="shared" si="2"/>
        <v/>
      </c>
      <c r="K20" s="45">
        <f t="shared" si="3"/>
        <v>1.9999999999999929</v>
      </c>
      <c r="L20" s="45">
        <f t="shared" si="4"/>
        <v>4</v>
      </c>
      <c r="M20" s="54">
        <f t="shared" ca="1" si="5"/>
        <v>937</v>
      </c>
      <c r="N20" s="45">
        <f t="shared" ca="1" si="6"/>
        <v>106.00000000000003</v>
      </c>
      <c r="O20" s="45">
        <f t="shared" si="7"/>
        <v>50</v>
      </c>
      <c r="P20" s="46">
        <f t="shared" si="8"/>
        <v>5.9484036251947776</v>
      </c>
      <c r="Q20" s="45">
        <f t="shared" si="9"/>
        <v>39.999999999999858</v>
      </c>
      <c r="R20" s="45">
        <f t="shared" si="10"/>
        <v>89.999999999999858</v>
      </c>
      <c r="S20" s="46">
        <f t="shared" si="11"/>
        <v>45.948403625194636</v>
      </c>
    </row>
    <row r="21" spans="1:19" x14ac:dyDescent="0.25">
      <c r="A21" s="77">
        <v>34248</v>
      </c>
      <c r="B21">
        <v>1301</v>
      </c>
      <c r="D21">
        <v>0.01</v>
      </c>
      <c r="F21" s="66">
        <v>0.5756944444444444</v>
      </c>
      <c r="H21" s="66">
        <v>0.58472222222222225</v>
      </c>
      <c r="I21" s="44" t="str">
        <f t="shared" si="1"/>
        <v/>
      </c>
      <c r="J21" s="45">
        <f t="shared" si="2"/>
        <v>147.99999999999994</v>
      </c>
      <c r="K21" s="45">
        <f t="shared" si="3"/>
        <v>13.000000000000114</v>
      </c>
      <c r="L21" s="45">
        <f t="shared" si="4"/>
        <v>1</v>
      </c>
      <c r="M21" s="54">
        <f t="shared" ca="1" si="5"/>
        <v>1301</v>
      </c>
      <c r="N21" s="45" t="str">
        <f t="shared" si="6"/>
        <v/>
      </c>
      <c r="O21" s="45">
        <f t="shared" si="7"/>
        <v>370.73999999999984</v>
      </c>
      <c r="P21" s="46">
        <f t="shared" si="8"/>
        <v>118.83804219769972</v>
      </c>
      <c r="Q21" s="45">
        <f t="shared" si="9"/>
        <v>0.13000000000000114</v>
      </c>
      <c r="R21" s="45">
        <f t="shared" si="10"/>
        <v>370.86999999999983</v>
      </c>
      <c r="S21" s="46">
        <f t="shared" si="11"/>
        <v>118.96804219769972</v>
      </c>
    </row>
    <row r="22" spans="1:19" x14ac:dyDescent="0.25">
      <c r="D22">
        <v>5</v>
      </c>
      <c r="F22" s="66">
        <v>0.58472222222222225</v>
      </c>
      <c r="H22" s="66">
        <v>0.6875</v>
      </c>
      <c r="I22" s="44">
        <f t="shared" si="1"/>
        <v>0.69097222222222221</v>
      </c>
      <c r="J22" s="45" t="str">
        <f t="shared" si="2"/>
        <v/>
      </c>
      <c r="K22" s="45">
        <f t="shared" si="3"/>
        <v>147.99999999999994</v>
      </c>
      <c r="L22" s="45">
        <f t="shared" si="4"/>
        <v>2</v>
      </c>
      <c r="M22" s="54">
        <f t="shared" ca="1" si="5"/>
        <v>1301</v>
      </c>
      <c r="N22" s="45">
        <f t="shared" ca="1" si="6"/>
        <v>213.99999999999989</v>
      </c>
      <c r="O22" s="45">
        <f t="shared" si="7"/>
        <v>12.5</v>
      </c>
      <c r="P22" s="46">
        <f t="shared" si="8"/>
        <v>1.6207517425303481</v>
      </c>
      <c r="Q22" s="45">
        <f t="shared" si="9"/>
        <v>739.99999999999977</v>
      </c>
      <c r="R22" s="45">
        <f t="shared" si="10"/>
        <v>752.49999999999977</v>
      </c>
      <c r="S22" s="46">
        <f t="shared" si="11"/>
        <v>741.62075174253016</v>
      </c>
    </row>
    <row r="23" spans="1:19" x14ac:dyDescent="0.25">
      <c r="A23" s="77">
        <v>34249</v>
      </c>
      <c r="B23">
        <v>1314</v>
      </c>
      <c r="D23">
        <v>0.01</v>
      </c>
      <c r="F23" s="66">
        <v>0.57361111111111118</v>
      </c>
      <c r="H23" s="66">
        <v>0.5805555555555556</v>
      </c>
      <c r="I23" s="44" t="str">
        <f t="shared" si="1"/>
        <v/>
      </c>
      <c r="J23" s="45">
        <f t="shared" si="2"/>
        <v>156.99999999999991</v>
      </c>
      <c r="K23" s="45">
        <f t="shared" si="3"/>
        <v>9.9999999999999645</v>
      </c>
      <c r="L23" s="45">
        <f t="shared" si="4"/>
        <v>1</v>
      </c>
      <c r="M23" s="54">
        <f t="shared" ca="1" si="5"/>
        <v>1314</v>
      </c>
      <c r="N23" s="45" t="str">
        <f t="shared" si="6"/>
        <v/>
      </c>
      <c r="O23" s="45">
        <f t="shared" si="7"/>
        <v>79.284999999999954</v>
      </c>
      <c r="P23" s="46">
        <f t="shared" si="8"/>
        <v>33.751921208991796</v>
      </c>
      <c r="Q23" s="45">
        <f t="shared" si="9"/>
        <v>9.9999999999999645E-2</v>
      </c>
      <c r="R23" s="45">
        <f t="shared" si="10"/>
        <v>79.384999999999948</v>
      </c>
      <c r="S23" s="46">
        <f t="shared" si="11"/>
        <v>33.851921208991797</v>
      </c>
    </row>
    <row r="24" spans="1:19" x14ac:dyDescent="0.25">
      <c r="D24">
        <v>1</v>
      </c>
      <c r="F24" s="66">
        <v>0.5805555555555556</v>
      </c>
      <c r="H24" s="66">
        <v>0.68958333333333333</v>
      </c>
      <c r="I24" s="44" t="str">
        <f t="shared" si="1"/>
        <v/>
      </c>
      <c r="J24" s="45">
        <f t="shared" si="2"/>
        <v>7.9999999999999716</v>
      </c>
      <c r="K24" s="45">
        <f t="shared" si="3"/>
        <v>156.99999999999991</v>
      </c>
      <c r="L24" s="45">
        <f t="shared" si="4"/>
        <v>2</v>
      </c>
      <c r="M24" s="54">
        <f t="shared" ca="1" si="5"/>
        <v>1314</v>
      </c>
      <c r="N24" s="45" t="str">
        <f t="shared" si="6"/>
        <v/>
      </c>
      <c r="O24" s="45">
        <f t="shared" si="7"/>
        <v>6.3999999999999773</v>
      </c>
      <c r="P24" s="46">
        <f t="shared" si="8"/>
        <v>6.264376780189731</v>
      </c>
      <c r="Q24" s="45">
        <f t="shared" si="9"/>
        <v>156.99999999999991</v>
      </c>
      <c r="R24" s="45">
        <f t="shared" si="10"/>
        <v>163.39999999999989</v>
      </c>
      <c r="S24" s="46">
        <f t="shared" si="11"/>
        <v>163.26437678018965</v>
      </c>
    </row>
    <row r="25" spans="1:19" x14ac:dyDescent="0.25">
      <c r="D25">
        <v>0.6</v>
      </c>
      <c r="F25" s="66">
        <v>0.68958333333333333</v>
      </c>
      <c r="H25" s="66">
        <v>0.69513888888888886</v>
      </c>
      <c r="I25" s="44">
        <f t="shared" si="1"/>
        <v>0.69861111111111107</v>
      </c>
      <c r="J25" s="45" t="str">
        <f t="shared" si="2"/>
        <v/>
      </c>
      <c r="K25" s="45">
        <f t="shared" si="3"/>
        <v>7.9999999999999716</v>
      </c>
      <c r="L25" s="45">
        <f t="shared" si="4"/>
        <v>3</v>
      </c>
      <c r="M25" s="54">
        <f t="shared" ca="1" si="5"/>
        <v>1314</v>
      </c>
      <c r="N25" s="45">
        <f t="shared" ca="1" si="6"/>
        <v>212.00000000000006</v>
      </c>
      <c r="O25" s="45">
        <f t="shared" si="7"/>
        <v>1.5</v>
      </c>
      <c r="P25" s="46">
        <f t="shared" si="8"/>
        <v>0.22548428583557498</v>
      </c>
      <c r="Q25" s="45">
        <f t="shared" si="9"/>
        <v>4.7999999999999829</v>
      </c>
      <c r="R25" s="45">
        <f t="shared" si="10"/>
        <v>6.2999999999999829</v>
      </c>
      <c r="S25" s="46">
        <f t="shared" si="11"/>
        <v>5.0254842858355575</v>
      </c>
    </row>
    <row r="26" spans="1:19" x14ac:dyDescent="0.25">
      <c r="A26" s="77">
        <v>34250</v>
      </c>
      <c r="B26">
        <v>809</v>
      </c>
      <c r="D26">
        <v>1.4999999999999999E-2</v>
      </c>
      <c r="F26" s="66">
        <v>0.38819444444444445</v>
      </c>
      <c r="H26" s="66">
        <v>0.39583333333333331</v>
      </c>
      <c r="I26" s="44" t="str">
        <f t="shared" si="1"/>
        <v/>
      </c>
      <c r="J26" s="45">
        <f t="shared" si="2"/>
        <v>16.000000000000103</v>
      </c>
      <c r="K26" s="45">
        <f t="shared" si="3"/>
        <v>10.999999999999961</v>
      </c>
      <c r="L26" s="45">
        <f t="shared" si="4"/>
        <v>1</v>
      </c>
      <c r="M26" s="54">
        <f t="shared" ca="1" si="5"/>
        <v>809</v>
      </c>
      <c r="N26" s="45" t="str">
        <f t="shared" si="6"/>
        <v/>
      </c>
      <c r="O26" s="45">
        <f t="shared" si="7"/>
        <v>1.3200000000000083</v>
      </c>
      <c r="P26" s="46">
        <f t="shared" si="8"/>
        <v>0.9381005247276456</v>
      </c>
      <c r="Q26" s="45">
        <f t="shared" si="9"/>
        <v>0.1649999999999994</v>
      </c>
      <c r="R26" s="45">
        <f t="shared" si="10"/>
        <v>1.4850000000000076</v>
      </c>
      <c r="S26" s="46">
        <f t="shared" si="11"/>
        <v>1.1031005247276451</v>
      </c>
    </row>
    <row r="27" spans="1:19" x14ac:dyDescent="0.25">
      <c r="D27">
        <v>0.15</v>
      </c>
      <c r="F27" s="66">
        <v>0.40069444444444446</v>
      </c>
      <c r="H27" s="66">
        <v>0.4069444444444445</v>
      </c>
      <c r="I27" s="44" t="str">
        <f t="shared" si="1"/>
        <v/>
      </c>
      <c r="J27" s="45">
        <f t="shared" si="2"/>
        <v>14.999999999999947</v>
      </c>
      <c r="K27" s="45">
        <f t="shared" si="3"/>
        <v>9.000000000000048</v>
      </c>
      <c r="L27" s="45">
        <f t="shared" si="4"/>
        <v>2</v>
      </c>
      <c r="M27" s="54">
        <f t="shared" ca="1" si="5"/>
        <v>809</v>
      </c>
      <c r="N27" s="45" t="str">
        <f t="shared" si="6"/>
        <v/>
      </c>
      <c r="O27" s="45">
        <f t="shared" si="7"/>
        <v>1.2374999999999954</v>
      </c>
      <c r="P27" s="46">
        <f t="shared" si="8"/>
        <v>0.87946924193215892</v>
      </c>
      <c r="Q27" s="45">
        <f t="shared" si="9"/>
        <v>1.3500000000000072</v>
      </c>
      <c r="R27" s="45">
        <f t="shared" si="10"/>
        <v>2.5875000000000026</v>
      </c>
      <c r="S27" s="46">
        <f t="shared" si="11"/>
        <v>2.2294692419321662</v>
      </c>
    </row>
    <row r="28" spans="1:19" x14ac:dyDescent="0.25">
      <c r="D28">
        <v>1.4999999999999999E-2</v>
      </c>
      <c r="F28" s="66">
        <v>0.41388888888888892</v>
      </c>
      <c r="H28" s="66">
        <v>0.41736111111111113</v>
      </c>
      <c r="I28" s="44">
        <f t="shared" si="1"/>
        <v>0.42083333333333334</v>
      </c>
      <c r="J28" s="45" t="str">
        <f t="shared" si="2"/>
        <v/>
      </c>
      <c r="K28" s="45">
        <f t="shared" si="3"/>
        <v>4.9999999999999822</v>
      </c>
      <c r="L28" s="45">
        <f t="shared" si="4"/>
        <v>3</v>
      </c>
      <c r="M28" s="54">
        <f t="shared" ca="1" si="5"/>
        <v>809</v>
      </c>
      <c r="N28" s="45">
        <f t="shared" ca="1" si="6"/>
        <v>116.99999999999999</v>
      </c>
      <c r="O28" s="45">
        <f t="shared" si="7"/>
        <v>3.7499999999999999E-2</v>
      </c>
      <c r="P28" s="46">
        <f t="shared" si="8"/>
        <v>7.7991471955669829E-3</v>
      </c>
      <c r="Q28" s="45">
        <f t="shared" si="9"/>
        <v>7.4999999999999734E-2</v>
      </c>
      <c r="R28" s="45">
        <f t="shared" si="10"/>
        <v>0.11249999999999974</v>
      </c>
      <c r="S28" s="46">
        <f t="shared" si="11"/>
        <v>8.2799147195566719E-2</v>
      </c>
    </row>
    <row r="29" spans="1:19" x14ac:dyDescent="0.25">
      <c r="A29" s="77">
        <v>34253</v>
      </c>
      <c r="B29">
        <v>1001</v>
      </c>
      <c r="D29">
        <v>2E-3</v>
      </c>
      <c r="F29" s="66">
        <v>0.44930555555555557</v>
      </c>
      <c r="H29" s="66">
        <v>0.45208333333333334</v>
      </c>
      <c r="I29" s="44" t="str">
        <f t="shared" si="1"/>
        <v/>
      </c>
      <c r="J29" s="45">
        <f t="shared" si="2"/>
        <v>10.000000000000044</v>
      </c>
      <c r="K29" s="45">
        <f t="shared" si="3"/>
        <v>3.9999999999999858</v>
      </c>
      <c r="L29" s="45">
        <f t="shared" si="4"/>
        <v>1</v>
      </c>
      <c r="M29" s="54">
        <f t="shared" ca="1" si="5"/>
        <v>1001</v>
      </c>
      <c r="N29" s="45" t="str">
        <f t="shared" si="6"/>
        <v/>
      </c>
      <c r="O29" s="45">
        <f t="shared" si="7"/>
        <v>0.11000000000000049</v>
      </c>
      <c r="P29" s="46">
        <f t="shared" si="8"/>
        <v>7.8188283074802037E-2</v>
      </c>
      <c r="Q29" s="45">
        <f t="shared" si="9"/>
        <v>7.9999999999999724E-3</v>
      </c>
      <c r="R29" s="45">
        <f t="shared" si="10"/>
        <v>0.11800000000000047</v>
      </c>
      <c r="S29" s="46">
        <f t="shared" si="11"/>
        <v>8.6188283074802002E-2</v>
      </c>
    </row>
    <row r="30" spans="1:19" x14ac:dyDescent="0.25">
      <c r="D30">
        <v>0.02</v>
      </c>
      <c r="F30" s="66">
        <v>0.45694444444444443</v>
      </c>
      <c r="H30" s="66">
        <v>0.45902777777777781</v>
      </c>
      <c r="I30" s="44" t="str">
        <f t="shared" si="1"/>
        <v/>
      </c>
      <c r="J30" s="45">
        <f t="shared" si="2"/>
        <v>7.9999999999999716</v>
      </c>
      <c r="K30" s="45">
        <f t="shared" si="3"/>
        <v>3.0000000000000693</v>
      </c>
      <c r="L30" s="45">
        <f t="shared" si="4"/>
        <v>2</v>
      </c>
      <c r="M30" s="54">
        <f t="shared" ca="1" si="5"/>
        <v>1001</v>
      </c>
      <c r="N30" s="45" t="str">
        <f t="shared" si="6"/>
        <v/>
      </c>
      <c r="O30" s="45">
        <f t="shared" si="7"/>
        <v>0.8799999999999969</v>
      </c>
      <c r="P30" s="46">
        <f t="shared" si="8"/>
        <v>0.62539627588140201</v>
      </c>
      <c r="Q30" s="45">
        <f t="shared" si="9"/>
        <v>6.0000000000001386E-2</v>
      </c>
      <c r="R30" s="45">
        <f t="shared" si="10"/>
        <v>0.93999999999999828</v>
      </c>
      <c r="S30" s="46">
        <f t="shared" si="11"/>
        <v>0.68539627588140339</v>
      </c>
    </row>
    <row r="31" spans="1:19" x14ac:dyDescent="0.25">
      <c r="D31">
        <v>0.2</v>
      </c>
      <c r="F31" s="66">
        <v>0.46319444444444446</v>
      </c>
      <c r="H31" s="66">
        <v>0.46458333333333335</v>
      </c>
      <c r="I31" s="44" t="str">
        <f t="shared" si="1"/>
        <v/>
      </c>
      <c r="J31" s="45">
        <f t="shared" si="2"/>
        <v>7.9999999999999716</v>
      </c>
      <c r="K31" s="45">
        <f t="shared" si="3"/>
        <v>1.9999999999999929</v>
      </c>
      <c r="L31" s="45">
        <f t="shared" si="4"/>
        <v>3</v>
      </c>
      <c r="M31" s="54">
        <f t="shared" ca="1" si="5"/>
        <v>1001</v>
      </c>
      <c r="N31" s="45" t="str">
        <f t="shared" si="6"/>
        <v/>
      </c>
      <c r="O31" s="45">
        <f t="shared" si="7"/>
        <v>8.7999999999999687</v>
      </c>
      <c r="P31" s="46">
        <f t="shared" si="8"/>
        <v>6.2538527614350459</v>
      </c>
      <c r="Q31" s="45">
        <f t="shared" si="9"/>
        <v>0.39999999999999858</v>
      </c>
      <c r="R31" s="45">
        <f t="shared" si="10"/>
        <v>9.1999999999999673</v>
      </c>
      <c r="S31" s="46">
        <f t="shared" si="11"/>
        <v>6.6538527614350444</v>
      </c>
    </row>
    <row r="32" spans="1:19" x14ac:dyDescent="0.25">
      <c r="D32">
        <v>2</v>
      </c>
      <c r="F32" s="66">
        <v>0.46875</v>
      </c>
      <c r="H32" s="66">
        <v>0.47013888888888888</v>
      </c>
      <c r="I32" s="44" t="str">
        <f t="shared" si="1"/>
        <v/>
      </c>
      <c r="J32" s="45">
        <f t="shared" si="2"/>
        <v>7.9999999999999716</v>
      </c>
      <c r="K32" s="45">
        <f t="shared" si="3"/>
        <v>1.9999999999999929</v>
      </c>
      <c r="L32" s="45">
        <f t="shared" si="4"/>
        <v>4</v>
      </c>
      <c r="M32" s="54">
        <f t="shared" ca="1" si="5"/>
        <v>1001</v>
      </c>
      <c r="N32" s="45" t="str">
        <f t="shared" si="6"/>
        <v/>
      </c>
      <c r="O32" s="45">
        <f t="shared" si="7"/>
        <v>87.999999999999687</v>
      </c>
      <c r="P32" s="46">
        <f t="shared" si="8"/>
        <v>62.538417616105036</v>
      </c>
      <c r="Q32" s="45">
        <f t="shared" si="9"/>
        <v>3.9999999999999858</v>
      </c>
      <c r="R32" s="45">
        <f t="shared" si="10"/>
        <v>91.999999999999673</v>
      </c>
      <c r="S32" s="46">
        <f t="shared" si="11"/>
        <v>66.538417616105022</v>
      </c>
    </row>
    <row r="33" spans="1:19" x14ac:dyDescent="0.25">
      <c r="D33">
        <v>20</v>
      </c>
      <c r="F33" s="66">
        <v>0.47430555555555554</v>
      </c>
      <c r="H33" s="66">
        <v>0.47569444444444442</v>
      </c>
      <c r="I33" s="44" t="str">
        <f t="shared" si="1"/>
        <v/>
      </c>
      <c r="J33" s="45">
        <f t="shared" si="2"/>
        <v>39.000000000000021</v>
      </c>
      <c r="K33" s="45">
        <f t="shared" si="3"/>
        <v>1.9999999999999929</v>
      </c>
      <c r="L33" s="45">
        <f t="shared" si="4"/>
        <v>5</v>
      </c>
      <c r="M33" s="54">
        <f t="shared" ca="1" si="5"/>
        <v>1001</v>
      </c>
      <c r="N33" s="45" t="str">
        <f t="shared" si="6"/>
        <v/>
      </c>
      <c r="O33" s="45">
        <f t="shared" si="7"/>
        <v>4290.0000000000027</v>
      </c>
      <c r="P33" s="46">
        <f t="shared" si="8"/>
        <v>3048.7473225432645</v>
      </c>
      <c r="Q33" s="45">
        <f t="shared" si="9"/>
        <v>39.999999999999858</v>
      </c>
      <c r="R33" s="45">
        <f t="shared" si="10"/>
        <v>4330.0000000000027</v>
      </c>
      <c r="S33" s="46">
        <f t="shared" si="11"/>
        <v>3088.7473225432645</v>
      </c>
    </row>
    <row r="34" spans="1:19" x14ac:dyDescent="0.25">
      <c r="D34">
        <v>200</v>
      </c>
      <c r="F34" s="66">
        <v>0.48888888888888887</v>
      </c>
      <c r="H34" s="66">
        <v>0.50277777777777777</v>
      </c>
      <c r="I34" s="44" t="str">
        <f t="shared" si="1"/>
        <v/>
      </c>
      <c r="J34" s="45">
        <f t="shared" si="2"/>
        <v>14.999999999999947</v>
      </c>
      <c r="K34" s="45">
        <f t="shared" si="3"/>
        <v>20.000000000000007</v>
      </c>
      <c r="L34" s="45">
        <f t="shared" si="4"/>
        <v>6</v>
      </c>
      <c r="M34" s="54">
        <f t="shared" ca="1" si="5"/>
        <v>1001</v>
      </c>
      <c r="N34" s="45" t="str">
        <f t="shared" si="6"/>
        <v/>
      </c>
      <c r="O34" s="45">
        <f t="shared" si="7"/>
        <v>1799.9999999999936</v>
      </c>
      <c r="P34" s="46">
        <f t="shared" si="8"/>
        <v>1491.2038614738037</v>
      </c>
      <c r="Q34" s="45">
        <f t="shared" si="9"/>
        <v>4000.0000000000014</v>
      </c>
      <c r="R34" s="45">
        <f t="shared" si="10"/>
        <v>5799.9999999999945</v>
      </c>
      <c r="S34" s="46">
        <f t="shared" si="11"/>
        <v>5491.2038614738049</v>
      </c>
    </row>
    <row r="35" spans="1:19" x14ac:dyDescent="0.25">
      <c r="D35">
        <v>40</v>
      </c>
      <c r="F35" s="66">
        <v>0.51041666666666663</v>
      </c>
      <c r="H35" s="66">
        <v>0.5131944444444444</v>
      </c>
      <c r="I35" s="44">
        <f t="shared" si="1"/>
        <v>0.51666666666666661</v>
      </c>
      <c r="J35" s="45" t="str">
        <f t="shared" si="2"/>
        <v/>
      </c>
      <c r="K35" s="45">
        <f t="shared" si="3"/>
        <v>3.9999999999999858</v>
      </c>
      <c r="L35" s="45">
        <f t="shared" si="4"/>
        <v>7</v>
      </c>
      <c r="M35" s="54">
        <f t="shared" ca="1" si="5"/>
        <v>1001</v>
      </c>
      <c r="N35" s="45">
        <f t="shared" ca="1" si="6"/>
        <v>142.99999999999989</v>
      </c>
      <c r="O35" s="45">
        <f t="shared" si="7"/>
        <v>100</v>
      </c>
      <c r="P35" s="46">
        <f t="shared" si="8"/>
        <v>11.425711806824168</v>
      </c>
      <c r="Q35" s="45">
        <f t="shared" si="9"/>
        <v>159.99999999999943</v>
      </c>
      <c r="R35" s="45">
        <f t="shared" si="10"/>
        <v>259.99999999999943</v>
      </c>
      <c r="S35" s="46">
        <f t="shared" si="11"/>
        <v>171.42571180682359</v>
      </c>
    </row>
    <row r="36" spans="1:19" x14ac:dyDescent="0.25">
      <c r="A36" s="77">
        <v>34254</v>
      </c>
      <c r="B36">
        <v>930</v>
      </c>
      <c r="D36">
        <v>0.01</v>
      </c>
      <c r="F36" s="66">
        <v>0.43541666666666662</v>
      </c>
      <c r="H36" s="66">
        <v>0.44027777777777777</v>
      </c>
      <c r="I36" s="44" t="str">
        <f t="shared" si="1"/>
        <v/>
      </c>
      <c r="J36" s="45">
        <f t="shared" si="2"/>
        <v>14.00000000000003</v>
      </c>
      <c r="K36" s="45">
        <f t="shared" si="3"/>
        <v>7.0000000000000551</v>
      </c>
      <c r="L36" s="45">
        <f t="shared" si="4"/>
        <v>1</v>
      </c>
      <c r="M36" s="54">
        <f t="shared" ca="1" si="5"/>
        <v>930</v>
      </c>
      <c r="N36" s="45" t="str">
        <f t="shared" si="6"/>
        <v/>
      </c>
      <c r="O36" s="45">
        <f t="shared" si="7"/>
        <v>1.1200000000000025</v>
      </c>
      <c r="P36" s="46">
        <f t="shared" si="8"/>
        <v>0.72379291550985303</v>
      </c>
      <c r="Q36" s="45">
        <f t="shared" si="9"/>
        <v>7.0000000000000548E-2</v>
      </c>
      <c r="R36" s="45">
        <f t="shared" si="10"/>
        <v>1.1900000000000031</v>
      </c>
      <c r="S36" s="46">
        <f t="shared" si="11"/>
        <v>0.79379291550985354</v>
      </c>
    </row>
    <row r="37" spans="1:19" x14ac:dyDescent="0.25">
      <c r="D37">
        <v>0.15</v>
      </c>
      <c r="F37" s="66">
        <v>0.44513888888888892</v>
      </c>
      <c r="H37" s="66">
        <v>0.45</v>
      </c>
      <c r="I37" s="44" t="str">
        <f t="shared" si="1"/>
        <v/>
      </c>
      <c r="J37" s="45">
        <f t="shared" si="2"/>
        <v>8.999999999999968</v>
      </c>
      <c r="K37" s="45">
        <f t="shared" si="3"/>
        <v>6.9999999999999751</v>
      </c>
      <c r="L37" s="45">
        <f t="shared" si="4"/>
        <v>2</v>
      </c>
      <c r="M37" s="54">
        <f t="shared" ca="1" si="5"/>
        <v>930</v>
      </c>
      <c r="N37" s="45" t="str">
        <f t="shared" si="6"/>
        <v/>
      </c>
      <c r="O37" s="45">
        <f t="shared" si="7"/>
        <v>1.5749999999999944</v>
      </c>
      <c r="P37" s="46">
        <f t="shared" si="8"/>
        <v>1.5642358357938453</v>
      </c>
      <c r="Q37" s="45">
        <f t="shared" si="9"/>
        <v>1.0499999999999963</v>
      </c>
      <c r="R37" s="45">
        <f t="shared" si="10"/>
        <v>2.6249999999999907</v>
      </c>
      <c r="S37" s="46">
        <f t="shared" si="11"/>
        <v>2.6142358357938416</v>
      </c>
    </row>
    <row r="38" spans="1:19" x14ac:dyDescent="0.25">
      <c r="D38">
        <v>0.2</v>
      </c>
      <c r="F38" s="66">
        <v>0.45277777777777778</v>
      </c>
      <c r="H38" s="66">
        <v>0.45624999999999999</v>
      </c>
      <c r="I38" s="44" t="str">
        <f t="shared" si="1"/>
        <v/>
      </c>
      <c r="J38" s="45">
        <f t="shared" si="2"/>
        <v>12.999999999999954</v>
      </c>
      <c r="K38" s="45">
        <f t="shared" si="3"/>
        <v>4.9999999999999822</v>
      </c>
      <c r="L38" s="45">
        <f t="shared" si="4"/>
        <v>3</v>
      </c>
      <c r="M38" s="54">
        <f t="shared" ca="1" si="5"/>
        <v>930</v>
      </c>
      <c r="N38" s="45" t="str">
        <f t="shared" si="6"/>
        <v/>
      </c>
      <c r="O38" s="45">
        <f t="shared" si="7"/>
        <v>1.3649999999999953</v>
      </c>
      <c r="P38" s="46">
        <f t="shared" si="8"/>
        <v>0.82453240173418252</v>
      </c>
      <c r="Q38" s="45">
        <f t="shared" si="9"/>
        <v>0.99999999999999645</v>
      </c>
      <c r="R38" s="45">
        <f t="shared" si="10"/>
        <v>2.3649999999999918</v>
      </c>
      <c r="S38" s="46">
        <f t="shared" si="11"/>
        <v>1.8245324017341789</v>
      </c>
    </row>
    <row r="39" spans="1:19" x14ac:dyDescent="0.25">
      <c r="D39">
        <v>0.01</v>
      </c>
      <c r="F39" s="66">
        <v>0.46249999999999997</v>
      </c>
      <c r="H39" s="66">
        <v>0.46527777777777773</v>
      </c>
      <c r="I39" s="44">
        <f t="shared" si="1"/>
        <v>0.46874999999999994</v>
      </c>
      <c r="J39" s="45" t="str">
        <f t="shared" si="2"/>
        <v/>
      </c>
      <c r="K39" s="45">
        <f t="shared" si="3"/>
        <v>3.9999999999999858</v>
      </c>
      <c r="L39" s="45">
        <f t="shared" si="4"/>
        <v>4</v>
      </c>
      <c r="M39" s="54">
        <f t="shared" ca="1" si="5"/>
        <v>930</v>
      </c>
      <c r="N39" s="45">
        <f t="shared" ca="1" si="6"/>
        <v>104.99999999999994</v>
      </c>
      <c r="O39" s="45">
        <f t="shared" si="7"/>
        <v>2.5000000000000001E-2</v>
      </c>
      <c r="P39" s="46">
        <f t="shared" si="8"/>
        <v>5.4281443780592247E-3</v>
      </c>
      <c r="Q39" s="45">
        <f t="shared" si="9"/>
        <v>3.9999999999999862E-2</v>
      </c>
      <c r="R39" s="45">
        <f t="shared" si="10"/>
        <v>6.4999999999999863E-2</v>
      </c>
      <c r="S39" s="46">
        <f t="shared" si="11"/>
        <v>4.5428144378059088E-2</v>
      </c>
    </row>
    <row r="40" spans="1:19" x14ac:dyDescent="0.25">
      <c r="A40" s="77">
        <v>34254</v>
      </c>
      <c r="B40">
        <v>1315</v>
      </c>
      <c r="D40">
        <v>0.06</v>
      </c>
      <c r="F40" s="66">
        <v>0.6069444444444444</v>
      </c>
      <c r="H40" s="66">
        <v>0.61388888888888882</v>
      </c>
      <c r="I40" s="44" t="str">
        <f t="shared" si="1"/>
        <v/>
      </c>
      <c r="J40" s="45">
        <f t="shared" si="2"/>
        <v>19.000000000000092</v>
      </c>
      <c r="K40" s="45">
        <f t="shared" si="3"/>
        <v>9.9999999999999645</v>
      </c>
      <c r="L40" s="45">
        <f t="shared" si="4"/>
        <v>1</v>
      </c>
      <c r="M40" s="54">
        <f t="shared" ca="1" si="5"/>
        <v>1315</v>
      </c>
      <c r="N40" s="45" t="str">
        <f t="shared" si="6"/>
        <v/>
      </c>
      <c r="O40" s="45">
        <f t="shared" si="7"/>
        <v>0.5804500000000028</v>
      </c>
      <c r="P40" s="46">
        <f t="shared" si="8"/>
        <v>0.27990498990597151</v>
      </c>
      <c r="Q40" s="45">
        <f t="shared" si="9"/>
        <v>0.59999999999999787</v>
      </c>
      <c r="R40" s="45">
        <f t="shared" si="10"/>
        <v>1.1804500000000007</v>
      </c>
      <c r="S40" s="46">
        <f t="shared" si="11"/>
        <v>0.87990498990596944</v>
      </c>
    </row>
    <row r="41" spans="1:19" x14ac:dyDescent="0.25">
      <c r="D41">
        <v>1.1000000000000001E-3</v>
      </c>
      <c r="F41" s="66">
        <v>0.62222222222222223</v>
      </c>
      <c r="H41" s="66">
        <v>0.62708333333333333</v>
      </c>
      <c r="I41" s="44" t="str">
        <f t="shared" si="1"/>
        <v/>
      </c>
      <c r="J41" s="45">
        <f t="shared" si="2"/>
        <v>46</v>
      </c>
      <c r="K41" s="45">
        <f t="shared" si="3"/>
        <v>6.9999999999999751</v>
      </c>
      <c r="L41" s="45">
        <f t="shared" si="4"/>
        <v>2</v>
      </c>
      <c r="M41" s="54">
        <f t="shared" ca="1" si="5"/>
        <v>1315</v>
      </c>
      <c r="N41" s="45" t="str">
        <f t="shared" si="6"/>
        <v/>
      </c>
      <c r="O41" s="45">
        <f t="shared" si="7"/>
        <v>0.25530000000000003</v>
      </c>
      <c r="P41" s="46">
        <f t="shared" si="8"/>
        <v>0.18554555441934037</v>
      </c>
      <c r="Q41" s="45">
        <f t="shared" si="9"/>
        <v>7.6999999999999734E-3</v>
      </c>
      <c r="R41" s="45">
        <f t="shared" si="10"/>
        <v>0.26300000000000001</v>
      </c>
      <c r="S41" s="46">
        <f t="shared" si="11"/>
        <v>0.19324555441934035</v>
      </c>
    </row>
    <row r="42" spans="1:19" x14ac:dyDescent="0.25">
      <c r="D42">
        <v>0.01</v>
      </c>
      <c r="F42" s="66">
        <v>0.64374999999999993</v>
      </c>
      <c r="H42" s="66">
        <v>0.65902777777777777</v>
      </c>
      <c r="I42" s="44" t="str">
        <f t="shared" si="1"/>
        <v/>
      </c>
      <c r="J42" s="45">
        <f t="shared" si="2"/>
        <v>14.00000000000011</v>
      </c>
      <c r="K42" s="45">
        <f t="shared" si="3"/>
        <v>22.000000000000082</v>
      </c>
      <c r="L42" s="45">
        <f t="shared" si="4"/>
        <v>3</v>
      </c>
      <c r="M42" s="54">
        <f t="shared" ca="1" si="5"/>
        <v>1315</v>
      </c>
      <c r="N42" s="45" t="str">
        <f t="shared" si="6"/>
        <v/>
      </c>
      <c r="O42" s="45">
        <f t="shared" si="7"/>
        <v>18.270000000000142</v>
      </c>
      <c r="P42" s="46">
        <f t="shared" si="8"/>
        <v>6.5209001261865795</v>
      </c>
      <c r="Q42" s="45">
        <f t="shared" si="9"/>
        <v>0.22000000000000083</v>
      </c>
      <c r="R42" s="45">
        <f t="shared" si="10"/>
        <v>18.490000000000144</v>
      </c>
      <c r="S42" s="46">
        <f t="shared" si="11"/>
        <v>6.7409001261865802</v>
      </c>
    </row>
    <row r="43" spans="1:19" x14ac:dyDescent="0.25">
      <c r="D43">
        <v>2.6</v>
      </c>
      <c r="F43" s="66">
        <v>0.65902777777777777</v>
      </c>
      <c r="H43" s="66">
        <v>0.66875000000000007</v>
      </c>
      <c r="I43" s="44" t="str">
        <f t="shared" si="1"/>
        <v/>
      </c>
      <c r="J43" s="45">
        <f t="shared" si="2"/>
        <v>5.9999999999998188</v>
      </c>
      <c r="K43" s="45">
        <f t="shared" si="3"/>
        <v>14.00000000000011</v>
      </c>
      <c r="L43" s="45">
        <f t="shared" si="4"/>
        <v>4</v>
      </c>
      <c r="M43" s="54">
        <f t="shared" ca="1" si="5"/>
        <v>1315</v>
      </c>
      <c r="N43" s="45" t="str">
        <f t="shared" si="6"/>
        <v/>
      </c>
      <c r="O43" s="45">
        <f t="shared" si="7"/>
        <v>8.2499999999997513</v>
      </c>
      <c r="P43" s="46">
        <f t="shared" si="8"/>
        <v>5.1531481487859248</v>
      </c>
      <c r="Q43" s="45">
        <f t="shared" si="9"/>
        <v>36.40000000000029</v>
      </c>
      <c r="R43" s="45">
        <f t="shared" si="10"/>
        <v>44.650000000000041</v>
      </c>
      <c r="S43" s="46">
        <f t="shared" si="11"/>
        <v>41.553148148786214</v>
      </c>
    </row>
    <row r="44" spans="1:19" x14ac:dyDescent="0.25">
      <c r="D44">
        <v>0.15</v>
      </c>
      <c r="F44" s="66">
        <v>0.66875000000000007</v>
      </c>
      <c r="H44" s="66">
        <v>0.67291666666666661</v>
      </c>
      <c r="I44" s="44">
        <f t="shared" si="1"/>
        <v>0.67638888888888882</v>
      </c>
      <c r="J44" s="45" t="str">
        <f t="shared" si="2"/>
        <v/>
      </c>
      <c r="K44" s="45">
        <f t="shared" si="3"/>
        <v>5.9999999999998188</v>
      </c>
      <c r="L44" s="45">
        <f t="shared" si="4"/>
        <v>5</v>
      </c>
      <c r="M44" s="54">
        <f t="shared" ca="1" si="5"/>
        <v>1315</v>
      </c>
      <c r="N44" s="45">
        <f t="shared" ca="1" si="6"/>
        <v>178.99999999999983</v>
      </c>
      <c r="O44" s="45">
        <f t="shared" si="7"/>
        <v>0.375</v>
      </c>
      <c r="P44" s="46">
        <f t="shared" si="8"/>
        <v>6.292759578473793E-2</v>
      </c>
      <c r="Q44" s="45">
        <f t="shared" si="9"/>
        <v>0.89999999999997282</v>
      </c>
      <c r="R44" s="45">
        <f t="shared" si="10"/>
        <v>1.2749999999999728</v>
      </c>
      <c r="S44" s="46">
        <f t="shared" si="11"/>
        <v>0.96292759578471077</v>
      </c>
    </row>
    <row r="45" spans="1:19" x14ac:dyDescent="0.25">
      <c r="A45" s="77">
        <v>34255</v>
      </c>
      <c r="B45">
        <v>940</v>
      </c>
      <c r="D45">
        <v>0.02</v>
      </c>
      <c r="F45" s="66">
        <v>0.44375000000000003</v>
      </c>
      <c r="H45" s="66">
        <v>0.44722222222222219</v>
      </c>
      <c r="I45" s="44" t="str">
        <f t="shared" si="1"/>
        <v/>
      </c>
      <c r="J45" s="45">
        <f t="shared" si="2"/>
        <v>41.000000000000014</v>
      </c>
      <c r="K45" s="45">
        <f t="shared" si="3"/>
        <v>4.9999999999999023</v>
      </c>
      <c r="L45" s="45">
        <f t="shared" si="4"/>
        <v>1</v>
      </c>
      <c r="M45" s="54">
        <f t="shared" ca="1" si="5"/>
        <v>940</v>
      </c>
      <c r="N45" s="45" t="str">
        <f t="shared" si="6"/>
        <v/>
      </c>
      <c r="O45" s="45">
        <f t="shared" si="7"/>
        <v>4.5100000000000016</v>
      </c>
      <c r="P45" s="46">
        <f t="shared" si="8"/>
        <v>3.2051559138921979</v>
      </c>
      <c r="Q45" s="45">
        <f t="shared" si="9"/>
        <v>9.9999999999998049E-2</v>
      </c>
      <c r="R45" s="45">
        <f t="shared" si="10"/>
        <v>4.6099999999999994</v>
      </c>
      <c r="S45" s="46">
        <f t="shared" si="11"/>
        <v>3.3051559138921958</v>
      </c>
    </row>
    <row r="46" spans="1:19" x14ac:dyDescent="0.25">
      <c r="D46">
        <v>0.2</v>
      </c>
      <c r="F46" s="66">
        <v>0.4513888888888889</v>
      </c>
      <c r="H46" s="66">
        <v>0.47569444444444442</v>
      </c>
      <c r="I46" s="44" t="str">
        <f t="shared" si="1"/>
        <v/>
      </c>
      <c r="J46" s="45">
        <f t="shared" si="2"/>
        <v>10.000000000000044</v>
      </c>
      <c r="K46" s="45">
        <f t="shared" si="3"/>
        <v>34.999999999999957</v>
      </c>
      <c r="L46" s="45">
        <f t="shared" si="4"/>
        <v>2</v>
      </c>
      <c r="M46" s="54">
        <f t="shared" ca="1" si="5"/>
        <v>940</v>
      </c>
      <c r="N46" s="45" t="str">
        <f t="shared" si="6"/>
        <v/>
      </c>
      <c r="O46" s="45">
        <f t="shared" si="7"/>
        <v>101.00000000000044</v>
      </c>
      <c r="P46" s="46">
        <f t="shared" si="8"/>
        <v>42.995199922936166</v>
      </c>
      <c r="Q46" s="45">
        <f t="shared" si="9"/>
        <v>6.999999999999992</v>
      </c>
      <c r="R46" s="45">
        <f t="shared" si="10"/>
        <v>108.00000000000043</v>
      </c>
      <c r="S46" s="46">
        <f t="shared" si="11"/>
        <v>49.995199922936159</v>
      </c>
    </row>
    <row r="47" spans="1:19" x14ac:dyDescent="0.25">
      <c r="D47">
        <v>20</v>
      </c>
      <c r="F47" s="66">
        <v>0.47986111111111113</v>
      </c>
      <c r="H47" s="66">
        <v>0.4826388888888889</v>
      </c>
      <c r="I47" s="44" t="str">
        <f t="shared" si="1"/>
        <v/>
      </c>
      <c r="J47" s="45">
        <f t="shared" si="2"/>
        <v>35.99999999999995</v>
      </c>
      <c r="K47" s="45">
        <f t="shared" si="3"/>
        <v>3.9999999999999858</v>
      </c>
      <c r="L47" s="45">
        <f t="shared" si="4"/>
        <v>3</v>
      </c>
      <c r="M47" s="54">
        <f t="shared" ca="1" si="5"/>
        <v>940</v>
      </c>
      <c r="N47" s="45" t="str">
        <f t="shared" si="6"/>
        <v/>
      </c>
      <c r="O47" s="45">
        <f t="shared" si="7"/>
        <v>363.59999999999951</v>
      </c>
      <c r="P47" s="46">
        <f t="shared" si="8"/>
        <v>154.78271972256931</v>
      </c>
      <c r="Q47" s="45">
        <f t="shared" si="9"/>
        <v>79.999999999999716</v>
      </c>
      <c r="R47" s="45">
        <f t="shared" si="10"/>
        <v>443.59999999999923</v>
      </c>
      <c r="S47" s="46">
        <f t="shared" si="11"/>
        <v>234.78271972256903</v>
      </c>
    </row>
    <row r="48" spans="1:19" x14ac:dyDescent="0.25">
      <c r="D48">
        <v>0.2</v>
      </c>
      <c r="F48" s="66">
        <v>0.48749999999999999</v>
      </c>
      <c r="H48" s="66">
        <v>0.50763888888888886</v>
      </c>
      <c r="I48" s="44" t="str">
        <f t="shared" si="1"/>
        <v/>
      </c>
      <c r="J48" s="45">
        <f t="shared" si="2"/>
        <v>5.9999999999999787</v>
      </c>
      <c r="K48" s="45">
        <f t="shared" si="3"/>
        <v>28.999999999999979</v>
      </c>
      <c r="L48" s="45">
        <f t="shared" si="4"/>
        <v>4</v>
      </c>
      <c r="M48" s="54">
        <f t="shared" ca="1" si="5"/>
        <v>940</v>
      </c>
      <c r="N48" s="45" t="str">
        <f t="shared" si="6"/>
        <v/>
      </c>
      <c r="O48" s="45">
        <f t="shared" si="7"/>
        <v>60.599999999999781</v>
      </c>
      <c r="P48" s="46">
        <f t="shared" si="8"/>
        <v>25.797119953761495</v>
      </c>
      <c r="Q48" s="45">
        <f t="shared" si="9"/>
        <v>5.7999999999999963</v>
      </c>
      <c r="R48" s="45">
        <f t="shared" si="10"/>
        <v>66.399999999999778</v>
      </c>
      <c r="S48" s="46">
        <f t="shared" si="11"/>
        <v>31.597119953761492</v>
      </c>
    </row>
    <row r="49" spans="1:19" x14ac:dyDescent="0.25">
      <c r="D49">
        <v>20</v>
      </c>
      <c r="F49" s="66">
        <v>0.51111111111111118</v>
      </c>
      <c r="H49" s="66">
        <v>0.51180555555555551</v>
      </c>
      <c r="I49" s="44">
        <f t="shared" ref="I49:I112" si="13">IF(OR(A50&lt;&gt;"",D50=""),H49+TIME(0,5,0),"")</f>
        <v>0.51527777777777772</v>
      </c>
      <c r="J49" s="45" t="str">
        <f t="shared" ref="J49:J112" si="14">IF(AND(OR(AND(A49&lt;&gt;"",A50=""),AND(A49="",A50="")),D50&lt;&gt;""),(H50-H49)*1440,"")</f>
        <v/>
      </c>
      <c r="K49" s="45">
        <f t="shared" ref="K49:K112" si="15">(H49-F49)*1440</f>
        <v>0.99999999999983658</v>
      </c>
      <c r="L49" s="45">
        <f t="shared" ref="L49:L112" si="16">IF(A49&lt;&gt;"",1,L48+1)</f>
        <v>5</v>
      </c>
      <c r="M49" s="54">
        <f t="shared" ref="M49:M112" ca="1" si="17">OFFSET(B49,-L49+1,0)</f>
        <v>940</v>
      </c>
      <c r="N49" s="45">
        <f t="shared" ref="N49:N112" ca="1" si="18">IF(I49&lt;&gt;"",(I49-VALUE(CONCATENATE(LEFT(M49,LEN(M49)-2),":",RIGHT(M49,2))))*1440,"")</f>
        <v>161.99999999999997</v>
      </c>
      <c r="O49" s="45">
        <f t="shared" ref="O49:O112" si="19">IF(J49&lt;&gt;"",(D49+D50)*J49/2,D49*5/2)</f>
        <v>50</v>
      </c>
      <c r="P49" s="46">
        <f t="shared" ref="P49:P112" si="20">IF(J49&lt;&gt;"",(D50-D49)*J49/LN((D50+0.000001)/(D49+0.000001)),-5*(D49-0.000001)/(LN(1/D49)-13.8155))</f>
        <v>5.9484036251947776</v>
      </c>
      <c r="Q49" s="45">
        <f t="shared" ref="Q49:Q112" si="21">(D49*K49)</f>
        <v>19.999999999996732</v>
      </c>
      <c r="R49" s="45">
        <f t="shared" ref="R49:R112" si="22">O49+Q49</f>
        <v>69.999999999996732</v>
      </c>
      <c r="S49" s="46">
        <f t="shared" ref="S49:S112" si="23">P49+Q49</f>
        <v>25.94840362519151</v>
      </c>
    </row>
    <row r="50" spans="1:19" x14ac:dyDescent="0.25">
      <c r="A50" s="77">
        <v>34255</v>
      </c>
      <c r="B50">
        <v>1255</v>
      </c>
      <c r="D50">
        <v>0.01</v>
      </c>
      <c r="F50" s="66">
        <v>0.56874999999999998</v>
      </c>
      <c r="H50" s="66">
        <v>0.58194444444444449</v>
      </c>
      <c r="I50" s="44" t="str">
        <f t="shared" si="13"/>
        <v/>
      </c>
      <c r="J50" s="45">
        <f t="shared" si="14"/>
        <v>6.9999999999999751</v>
      </c>
      <c r="K50" s="45">
        <f t="shared" si="15"/>
        <v>19.000000000000092</v>
      </c>
      <c r="L50" s="45">
        <f t="shared" si="16"/>
        <v>1</v>
      </c>
      <c r="M50" s="54">
        <f t="shared" ca="1" si="17"/>
        <v>1255</v>
      </c>
      <c r="N50" s="45" t="str">
        <f t="shared" si="18"/>
        <v/>
      </c>
      <c r="O50" s="45">
        <f t="shared" si="19"/>
        <v>0.20999999999999927</v>
      </c>
      <c r="P50" s="46">
        <f t="shared" si="20"/>
        <v>0.17398242926674412</v>
      </c>
      <c r="Q50" s="45">
        <f t="shared" si="21"/>
        <v>0.19000000000000092</v>
      </c>
      <c r="R50" s="45">
        <f t="shared" si="22"/>
        <v>0.40000000000000019</v>
      </c>
      <c r="S50" s="46">
        <f t="shared" si="23"/>
        <v>0.36398242926674507</v>
      </c>
    </row>
    <row r="51" spans="1:19" x14ac:dyDescent="0.25">
      <c r="D51">
        <v>0.05</v>
      </c>
      <c r="F51" s="66">
        <v>0.5854166666666667</v>
      </c>
      <c r="H51" s="66">
        <v>0.58680555555555558</v>
      </c>
      <c r="I51" s="44" t="str">
        <f t="shared" si="13"/>
        <v/>
      </c>
      <c r="J51" s="45">
        <f t="shared" si="14"/>
        <v>7.9999999999999716</v>
      </c>
      <c r="K51" s="45">
        <f t="shared" si="15"/>
        <v>1.9999999999999929</v>
      </c>
      <c r="L51" s="45">
        <f t="shared" si="16"/>
        <v>2</v>
      </c>
      <c r="M51" s="54">
        <f t="shared" ca="1" si="17"/>
        <v>1255</v>
      </c>
      <c r="N51" s="45" t="str">
        <f t="shared" si="18"/>
        <v/>
      </c>
      <c r="O51" s="45">
        <f t="shared" si="19"/>
        <v>0.59999999999999798</v>
      </c>
      <c r="P51" s="46">
        <f t="shared" si="20"/>
        <v>0.57708634182673657</v>
      </c>
      <c r="Q51" s="45">
        <f t="shared" si="21"/>
        <v>9.9999999999999645E-2</v>
      </c>
      <c r="R51" s="45">
        <f t="shared" si="22"/>
        <v>0.69999999999999762</v>
      </c>
      <c r="S51" s="46">
        <f t="shared" si="23"/>
        <v>0.67708634182673622</v>
      </c>
    </row>
    <row r="52" spans="1:19" x14ac:dyDescent="0.25">
      <c r="D52">
        <v>0.1</v>
      </c>
      <c r="F52" s="66">
        <v>0.58958333333333335</v>
      </c>
      <c r="H52" s="66">
        <v>0.59236111111111112</v>
      </c>
      <c r="I52" s="44" t="str">
        <f t="shared" si="13"/>
        <v/>
      </c>
      <c r="J52" s="45">
        <f t="shared" si="14"/>
        <v>15.999999999999943</v>
      </c>
      <c r="K52" s="45">
        <f t="shared" si="15"/>
        <v>3.9999999999999858</v>
      </c>
      <c r="L52" s="45">
        <f t="shared" si="16"/>
        <v>3</v>
      </c>
      <c r="M52" s="54">
        <f t="shared" ca="1" si="17"/>
        <v>1255</v>
      </c>
      <c r="N52" s="45" t="str">
        <f t="shared" si="18"/>
        <v/>
      </c>
      <c r="O52" s="45">
        <f t="shared" si="19"/>
        <v>1.9999999999999929</v>
      </c>
      <c r="P52" s="46">
        <f t="shared" si="20"/>
        <v>1.9730589903066993</v>
      </c>
      <c r="Q52" s="45">
        <f t="shared" si="21"/>
        <v>0.39999999999999858</v>
      </c>
      <c r="R52" s="45">
        <f t="shared" si="22"/>
        <v>2.3999999999999915</v>
      </c>
      <c r="S52" s="46">
        <f t="shared" si="23"/>
        <v>2.3730589903066979</v>
      </c>
    </row>
    <row r="53" spans="1:19" x14ac:dyDescent="0.25">
      <c r="D53">
        <v>0.15</v>
      </c>
      <c r="F53" s="66">
        <v>0.59652777777777777</v>
      </c>
      <c r="H53" s="66">
        <v>0.60347222222222219</v>
      </c>
      <c r="I53" s="44" t="str">
        <f t="shared" si="13"/>
        <v/>
      </c>
      <c r="J53" s="45">
        <f t="shared" si="14"/>
        <v>10.999999999999961</v>
      </c>
      <c r="K53" s="45">
        <f t="shared" si="15"/>
        <v>9.9999999999999645</v>
      </c>
      <c r="L53" s="45">
        <f t="shared" si="16"/>
        <v>4</v>
      </c>
      <c r="M53" s="54">
        <f t="shared" ca="1" si="17"/>
        <v>1255</v>
      </c>
      <c r="N53" s="45" t="str">
        <f t="shared" si="18"/>
        <v/>
      </c>
      <c r="O53" s="45">
        <f t="shared" si="19"/>
        <v>1.9249999999999929</v>
      </c>
      <c r="P53" s="46">
        <f t="shared" si="20"/>
        <v>1.9118437993035888</v>
      </c>
      <c r="Q53" s="45">
        <f t="shared" si="21"/>
        <v>1.4999999999999947</v>
      </c>
      <c r="R53" s="45">
        <f t="shared" si="22"/>
        <v>3.4249999999999874</v>
      </c>
      <c r="S53" s="46">
        <f t="shared" si="23"/>
        <v>3.4118437993035835</v>
      </c>
    </row>
    <row r="54" spans="1:19" x14ac:dyDescent="0.25">
      <c r="D54">
        <v>0.2</v>
      </c>
      <c r="F54" s="66">
        <v>0.60486111111111118</v>
      </c>
      <c r="H54" s="66">
        <v>0.61111111111111105</v>
      </c>
      <c r="I54" s="44" t="str">
        <f t="shared" si="13"/>
        <v/>
      </c>
      <c r="J54" s="45">
        <f t="shared" si="14"/>
        <v>5.0000000000001421</v>
      </c>
      <c r="K54" s="45">
        <f t="shared" si="15"/>
        <v>8.9999999999998082</v>
      </c>
      <c r="L54" s="45">
        <f t="shared" si="16"/>
        <v>5</v>
      </c>
      <c r="M54" s="54">
        <f t="shared" ca="1" si="17"/>
        <v>1255</v>
      </c>
      <c r="N54" s="45" t="str">
        <f t="shared" si="18"/>
        <v/>
      </c>
      <c r="O54" s="45">
        <f t="shared" si="19"/>
        <v>0.87500000000002487</v>
      </c>
      <c r="P54" s="46">
        <f t="shared" si="20"/>
        <v>0.86901990877438606</v>
      </c>
      <c r="Q54" s="45">
        <f t="shared" si="21"/>
        <v>1.7999999999999616</v>
      </c>
      <c r="R54" s="45">
        <f t="shared" si="22"/>
        <v>2.6749999999999865</v>
      </c>
      <c r="S54" s="46">
        <f t="shared" si="23"/>
        <v>2.6690199087743478</v>
      </c>
    </row>
    <row r="55" spans="1:19" x14ac:dyDescent="0.25">
      <c r="D55">
        <v>0.15</v>
      </c>
      <c r="F55" s="66">
        <v>0.61319444444444449</v>
      </c>
      <c r="H55" s="66">
        <v>0.61458333333333337</v>
      </c>
      <c r="I55" s="44" t="str">
        <f t="shared" si="13"/>
        <v/>
      </c>
      <c r="J55" s="45">
        <f t="shared" si="14"/>
        <v>5.9999999999999787</v>
      </c>
      <c r="K55" s="45">
        <f t="shared" si="15"/>
        <v>1.9999999999999929</v>
      </c>
      <c r="L55" s="45">
        <f t="shared" si="16"/>
        <v>6</v>
      </c>
      <c r="M55" s="54">
        <f t="shared" ca="1" si="17"/>
        <v>1255</v>
      </c>
      <c r="N55" s="45" t="str">
        <f t="shared" si="18"/>
        <v/>
      </c>
      <c r="O55" s="45">
        <f t="shared" si="19"/>
        <v>0.59999999999999787</v>
      </c>
      <c r="P55" s="46">
        <f t="shared" si="20"/>
        <v>0.54615016425176532</v>
      </c>
      <c r="Q55" s="45">
        <f t="shared" si="21"/>
        <v>0.29999999999999893</v>
      </c>
      <c r="R55" s="45">
        <f t="shared" si="22"/>
        <v>0.8999999999999968</v>
      </c>
      <c r="S55" s="46">
        <f t="shared" si="23"/>
        <v>0.84615016425176426</v>
      </c>
    </row>
    <row r="56" spans="1:19" x14ac:dyDescent="0.25">
      <c r="D56">
        <v>0.05</v>
      </c>
      <c r="F56" s="66">
        <v>0.6166666666666667</v>
      </c>
      <c r="H56" s="66">
        <v>0.61875000000000002</v>
      </c>
      <c r="I56" s="44" t="str">
        <f t="shared" si="13"/>
        <v/>
      </c>
      <c r="J56" s="45">
        <f t="shared" si="14"/>
        <v>23.999999999999915</v>
      </c>
      <c r="K56" s="45">
        <f t="shared" si="15"/>
        <v>2.9999999999999893</v>
      </c>
      <c r="L56" s="45">
        <f t="shared" si="16"/>
        <v>7</v>
      </c>
      <c r="M56" s="54">
        <f t="shared" ca="1" si="17"/>
        <v>1255</v>
      </c>
      <c r="N56" s="45" t="str">
        <f t="shared" si="18"/>
        <v/>
      </c>
      <c r="O56" s="45">
        <f t="shared" si="19"/>
        <v>0.71999999999999753</v>
      </c>
      <c r="P56" s="46">
        <f t="shared" si="20"/>
        <v>0.59651118605740849</v>
      </c>
      <c r="Q56" s="45">
        <f t="shared" si="21"/>
        <v>0.14999999999999947</v>
      </c>
      <c r="R56" s="45">
        <f t="shared" si="22"/>
        <v>0.869999999999997</v>
      </c>
      <c r="S56" s="46">
        <f t="shared" si="23"/>
        <v>0.74651118605740796</v>
      </c>
    </row>
    <row r="57" spans="1:19" x14ac:dyDescent="0.25">
      <c r="D57">
        <v>0.01</v>
      </c>
      <c r="F57" s="66">
        <v>0.62361111111111112</v>
      </c>
      <c r="H57" s="66">
        <v>0.63541666666666663</v>
      </c>
      <c r="I57" s="44" t="str">
        <f t="shared" si="13"/>
        <v/>
      </c>
      <c r="J57" s="45">
        <f t="shared" si="14"/>
        <v>36.000000000000028</v>
      </c>
      <c r="K57" s="45">
        <f t="shared" si="15"/>
        <v>16.99999999999994</v>
      </c>
      <c r="L57" s="45">
        <f t="shared" si="16"/>
        <v>8</v>
      </c>
      <c r="M57" s="54">
        <f t="shared" ca="1" si="17"/>
        <v>1255</v>
      </c>
      <c r="N57" s="45" t="str">
        <f t="shared" si="18"/>
        <v/>
      </c>
      <c r="O57" s="45">
        <f t="shared" si="19"/>
        <v>90.180000000000064</v>
      </c>
      <c r="P57" s="46">
        <f t="shared" si="20"/>
        <v>28.906550804845914</v>
      </c>
      <c r="Q57" s="45">
        <f t="shared" si="21"/>
        <v>0.1699999999999994</v>
      </c>
      <c r="R57" s="45">
        <f t="shared" si="22"/>
        <v>90.350000000000065</v>
      </c>
      <c r="S57" s="46">
        <f t="shared" si="23"/>
        <v>29.076550804845912</v>
      </c>
    </row>
    <row r="58" spans="1:19" x14ac:dyDescent="0.25">
      <c r="D58">
        <v>5</v>
      </c>
      <c r="F58" s="66">
        <v>0.6479166666666667</v>
      </c>
      <c r="H58" s="66">
        <v>0.66041666666666665</v>
      </c>
      <c r="I58" s="44" t="str">
        <f t="shared" si="13"/>
        <v/>
      </c>
      <c r="J58" s="45">
        <f t="shared" si="14"/>
        <v>12.000000000000117</v>
      </c>
      <c r="K58" s="45">
        <f t="shared" si="15"/>
        <v>17.999999999999936</v>
      </c>
      <c r="L58" s="45">
        <f t="shared" si="16"/>
        <v>9</v>
      </c>
      <c r="M58" s="54">
        <f t="shared" ca="1" si="17"/>
        <v>1255</v>
      </c>
      <c r="N58" s="45" t="str">
        <f t="shared" si="18"/>
        <v/>
      </c>
      <c r="O58" s="45">
        <f t="shared" si="19"/>
        <v>31.200000000000305</v>
      </c>
      <c r="P58" s="46">
        <f t="shared" si="20"/>
        <v>17.894472799554222</v>
      </c>
      <c r="Q58" s="45">
        <f t="shared" si="21"/>
        <v>89.999999999999687</v>
      </c>
      <c r="R58" s="45">
        <f t="shared" si="22"/>
        <v>121.19999999999999</v>
      </c>
      <c r="S58" s="46">
        <f t="shared" si="23"/>
        <v>107.89447279955391</v>
      </c>
    </row>
    <row r="59" spans="1:19" x14ac:dyDescent="0.25">
      <c r="D59">
        <v>0.2</v>
      </c>
      <c r="F59" s="66">
        <v>0.66388888888888886</v>
      </c>
      <c r="H59" s="66">
        <v>0.66875000000000007</v>
      </c>
      <c r="I59" s="44" t="str">
        <f t="shared" si="13"/>
        <v/>
      </c>
      <c r="J59" s="45">
        <f t="shared" si="14"/>
        <v>9.9999999999998046</v>
      </c>
      <c r="K59" s="45">
        <f t="shared" si="15"/>
        <v>7.000000000000135</v>
      </c>
      <c r="L59" s="45">
        <f t="shared" si="16"/>
        <v>10</v>
      </c>
      <c r="M59" s="54">
        <f t="shared" ca="1" si="17"/>
        <v>1255</v>
      </c>
      <c r="N59" s="45" t="str">
        <f t="shared" si="18"/>
        <v/>
      </c>
      <c r="O59" s="45">
        <f t="shared" si="19"/>
        <v>1.0499999999999796</v>
      </c>
      <c r="P59" s="46">
        <f t="shared" si="20"/>
        <v>0.63425569364166867</v>
      </c>
      <c r="Q59" s="45">
        <f t="shared" si="21"/>
        <v>1.400000000000027</v>
      </c>
      <c r="R59" s="45">
        <f t="shared" si="22"/>
        <v>2.4500000000000064</v>
      </c>
      <c r="S59" s="46">
        <f t="shared" si="23"/>
        <v>2.0342556936416956</v>
      </c>
    </row>
    <row r="60" spans="1:19" x14ac:dyDescent="0.25">
      <c r="D60">
        <v>0.01</v>
      </c>
      <c r="F60" s="66">
        <v>0.6743055555555556</v>
      </c>
      <c r="H60" s="66">
        <v>0.67569444444444438</v>
      </c>
      <c r="I60" s="44" t="str">
        <f t="shared" si="13"/>
        <v/>
      </c>
      <c r="J60" s="45">
        <f t="shared" si="14"/>
        <v>19.000000000000252</v>
      </c>
      <c r="K60" s="45">
        <f t="shared" si="15"/>
        <v>1.999999999999833</v>
      </c>
      <c r="L60" s="45">
        <f t="shared" si="16"/>
        <v>11</v>
      </c>
      <c r="M60" s="54">
        <f t="shared" ca="1" si="17"/>
        <v>1255</v>
      </c>
      <c r="N60" s="45" t="str">
        <f t="shared" si="18"/>
        <v/>
      </c>
      <c r="O60" s="45">
        <f t="shared" si="19"/>
        <v>950.09500000001265</v>
      </c>
      <c r="P60" s="46">
        <f t="shared" si="20"/>
        <v>206.27148914446752</v>
      </c>
      <c r="Q60" s="45">
        <f t="shared" si="21"/>
        <v>1.9999999999998332E-2</v>
      </c>
      <c r="R60" s="45">
        <f t="shared" si="22"/>
        <v>950.11500000001263</v>
      </c>
      <c r="S60" s="46">
        <f t="shared" si="23"/>
        <v>206.29148914446753</v>
      </c>
    </row>
    <row r="61" spans="1:19" x14ac:dyDescent="0.25">
      <c r="D61">
        <v>100</v>
      </c>
      <c r="F61" s="66">
        <v>0.68611111111111101</v>
      </c>
      <c r="H61" s="66">
        <v>0.68888888888888899</v>
      </c>
      <c r="I61" s="44">
        <f t="shared" si="13"/>
        <v>0.6923611111111112</v>
      </c>
      <c r="J61" s="45" t="str">
        <f t="shared" si="14"/>
        <v/>
      </c>
      <c r="K61" s="45">
        <f t="shared" si="15"/>
        <v>4.0000000000003055</v>
      </c>
      <c r="L61" s="45">
        <f t="shared" si="16"/>
        <v>12</v>
      </c>
      <c r="M61" s="54">
        <f t="shared" ca="1" si="17"/>
        <v>1255</v>
      </c>
      <c r="N61" s="45">
        <f t="shared" ca="1" si="18"/>
        <v>222.00000000000017</v>
      </c>
      <c r="O61" s="45">
        <f t="shared" si="19"/>
        <v>250</v>
      </c>
      <c r="P61" s="46">
        <f t="shared" si="20"/>
        <v>27.143420404993254</v>
      </c>
      <c r="Q61" s="45">
        <f t="shared" si="21"/>
        <v>400.00000000003058</v>
      </c>
      <c r="R61" s="45">
        <f t="shared" si="22"/>
        <v>650.00000000003058</v>
      </c>
      <c r="S61" s="46">
        <f t="shared" si="23"/>
        <v>427.14342040502385</v>
      </c>
    </row>
    <row r="62" spans="1:19" x14ac:dyDescent="0.25">
      <c r="A62" s="77">
        <v>34256</v>
      </c>
      <c r="B62">
        <v>1315</v>
      </c>
      <c r="D62">
        <v>0.01</v>
      </c>
      <c r="F62" s="66">
        <v>0.57152777777777775</v>
      </c>
      <c r="H62" s="66">
        <v>0.57430555555555551</v>
      </c>
      <c r="I62" s="44" t="str">
        <f t="shared" si="13"/>
        <v/>
      </c>
      <c r="J62" s="45">
        <f t="shared" si="14"/>
        <v>21.000000000000085</v>
      </c>
      <c r="K62" s="45">
        <f t="shared" si="15"/>
        <v>3.9999999999999858</v>
      </c>
      <c r="L62" s="45">
        <f t="shared" si="16"/>
        <v>1</v>
      </c>
      <c r="M62" s="54">
        <f t="shared" ca="1" si="17"/>
        <v>1315</v>
      </c>
      <c r="N62" s="45" t="str">
        <f t="shared" si="18"/>
        <v/>
      </c>
      <c r="O62" s="45">
        <f t="shared" si="19"/>
        <v>0.11550000000000046</v>
      </c>
      <c r="P62" s="46">
        <f t="shared" si="20"/>
        <v>8.2113734826849458E-2</v>
      </c>
      <c r="Q62" s="45">
        <f t="shared" si="21"/>
        <v>3.9999999999999862E-2</v>
      </c>
      <c r="R62" s="45">
        <f t="shared" si="22"/>
        <v>0.15550000000000033</v>
      </c>
      <c r="S62" s="46">
        <f t="shared" si="23"/>
        <v>0.12211373482684931</v>
      </c>
    </row>
    <row r="63" spans="1:19" x14ac:dyDescent="0.25">
      <c r="D63">
        <v>1E-3</v>
      </c>
      <c r="F63" s="66">
        <v>0.57638888888888895</v>
      </c>
      <c r="H63" s="66">
        <v>0.58888888888888891</v>
      </c>
      <c r="I63" s="44" t="str">
        <f t="shared" si="13"/>
        <v/>
      </c>
      <c r="J63" s="45">
        <f t="shared" si="14"/>
        <v>7.9999999999999716</v>
      </c>
      <c r="K63" s="45">
        <f t="shared" si="15"/>
        <v>17.999999999999936</v>
      </c>
      <c r="L63" s="45">
        <f t="shared" si="16"/>
        <v>2</v>
      </c>
      <c r="M63" s="54">
        <f t="shared" ca="1" si="17"/>
        <v>1315</v>
      </c>
      <c r="N63" s="45" t="str">
        <f t="shared" si="18"/>
        <v/>
      </c>
      <c r="O63" s="45">
        <f t="shared" si="19"/>
        <v>4.3999999999999838E-2</v>
      </c>
      <c r="P63" s="46">
        <f t="shared" si="20"/>
        <v>3.1281422791180513E-2</v>
      </c>
      <c r="Q63" s="45">
        <f t="shared" si="21"/>
        <v>1.7999999999999936E-2</v>
      </c>
      <c r="R63" s="45">
        <f t="shared" si="22"/>
        <v>6.1999999999999778E-2</v>
      </c>
      <c r="S63" s="46">
        <f t="shared" si="23"/>
        <v>4.9281422791180446E-2</v>
      </c>
    </row>
    <row r="64" spans="1:19" x14ac:dyDescent="0.25">
      <c r="D64">
        <v>0.01</v>
      </c>
      <c r="F64" s="66">
        <v>0.59236111111111112</v>
      </c>
      <c r="H64" s="66">
        <v>0.59444444444444444</v>
      </c>
      <c r="I64" s="44" t="str">
        <f t="shared" si="13"/>
        <v/>
      </c>
      <c r="J64" s="45">
        <f t="shared" si="14"/>
        <v>10.999999999999961</v>
      </c>
      <c r="K64" s="45">
        <f t="shared" si="15"/>
        <v>2.9999999999999893</v>
      </c>
      <c r="L64" s="45">
        <f t="shared" si="16"/>
        <v>3</v>
      </c>
      <c r="M64" s="54">
        <f t="shared" ca="1" si="17"/>
        <v>1315</v>
      </c>
      <c r="N64" s="45" t="str">
        <f t="shared" si="18"/>
        <v/>
      </c>
      <c r="O64" s="45">
        <f t="shared" si="19"/>
        <v>0.32999999999999885</v>
      </c>
      <c r="P64" s="46">
        <f t="shared" si="20"/>
        <v>0.27340096027631217</v>
      </c>
      <c r="Q64" s="45">
        <f t="shared" si="21"/>
        <v>2.9999999999999895E-2</v>
      </c>
      <c r="R64" s="45">
        <f t="shared" si="22"/>
        <v>0.35999999999999877</v>
      </c>
      <c r="S64" s="46">
        <f t="shared" si="23"/>
        <v>0.30340096027631208</v>
      </c>
    </row>
    <row r="65" spans="1:19" x14ac:dyDescent="0.25">
      <c r="D65">
        <v>0.05</v>
      </c>
      <c r="F65" s="66">
        <v>0.59652777777777777</v>
      </c>
      <c r="H65" s="66">
        <v>0.6020833333333333</v>
      </c>
      <c r="I65" s="44" t="str">
        <f t="shared" si="13"/>
        <v/>
      </c>
      <c r="J65" s="45">
        <f t="shared" si="14"/>
        <v>8.999999999999968</v>
      </c>
      <c r="K65" s="45">
        <f t="shared" si="15"/>
        <v>7.9999999999999716</v>
      </c>
      <c r="L65" s="45">
        <f t="shared" si="16"/>
        <v>4</v>
      </c>
      <c r="M65" s="54">
        <f t="shared" ca="1" si="17"/>
        <v>1315</v>
      </c>
      <c r="N65" s="45" t="str">
        <f t="shared" si="18"/>
        <v/>
      </c>
      <c r="O65" s="45">
        <f t="shared" si="19"/>
        <v>0.67499999999999771</v>
      </c>
      <c r="P65" s="46">
        <f t="shared" si="20"/>
        <v>0.6492221345550786</v>
      </c>
      <c r="Q65" s="45">
        <f t="shared" si="21"/>
        <v>0.39999999999999858</v>
      </c>
      <c r="R65" s="45">
        <f t="shared" si="22"/>
        <v>1.0749999999999962</v>
      </c>
      <c r="S65" s="46">
        <f t="shared" si="23"/>
        <v>1.0492221345550772</v>
      </c>
    </row>
    <row r="66" spans="1:19" x14ac:dyDescent="0.25">
      <c r="D66">
        <v>0.1</v>
      </c>
      <c r="F66" s="66">
        <v>0.60486111111111118</v>
      </c>
      <c r="H66" s="66">
        <v>0.60833333333333328</v>
      </c>
      <c r="I66" s="44" t="str">
        <f t="shared" si="13"/>
        <v/>
      </c>
      <c r="J66" s="45">
        <f t="shared" si="14"/>
        <v>7.9999999999999716</v>
      </c>
      <c r="K66" s="45">
        <f t="shared" si="15"/>
        <v>4.9999999999998224</v>
      </c>
      <c r="L66" s="45">
        <f t="shared" si="16"/>
        <v>5</v>
      </c>
      <c r="M66" s="54">
        <f t="shared" ca="1" si="17"/>
        <v>1315</v>
      </c>
      <c r="N66" s="45" t="str">
        <f t="shared" si="18"/>
        <v/>
      </c>
      <c r="O66" s="45">
        <f t="shared" si="19"/>
        <v>0.99999999999999645</v>
      </c>
      <c r="P66" s="46">
        <f t="shared" si="20"/>
        <v>0.98652949515334964</v>
      </c>
      <c r="Q66" s="45">
        <f t="shared" si="21"/>
        <v>0.49999999999998224</v>
      </c>
      <c r="R66" s="45">
        <f t="shared" si="22"/>
        <v>1.4999999999999787</v>
      </c>
      <c r="S66" s="46">
        <f t="shared" si="23"/>
        <v>1.4865294951533319</v>
      </c>
    </row>
    <row r="67" spans="1:19" x14ac:dyDescent="0.25">
      <c r="D67">
        <v>0.15</v>
      </c>
      <c r="F67" s="66">
        <v>0.61111111111111105</v>
      </c>
      <c r="H67" s="66">
        <v>0.61388888888888882</v>
      </c>
      <c r="I67" s="44" t="str">
        <f t="shared" si="13"/>
        <v/>
      </c>
      <c r="J67" s="45">
        <f t="shared" si="14"/>
        <v>7.000000000000135</v>
      </c>
      <c r="K67" s="45">
        <f t="shared" si="15"/>
        <v>3.9999999999999858</v>
      </c>
      <c r="L67" s="45">
        <f t="shared" si="16"/>
        <v>6</v>
      </c>
      <c r="M67" s="54">
        <f t="shared" ca="1" si="17"/>
        <v>1315</v>
      </c>
      <c r="N67" s="45" t="str">
        <f t="shared" si="18"/>
        <v/>
      </c>
      <c r="O67" s="45">
        <f t="shared" si="19"/>
        <v>1.2250000000000236</v>
      </c>
      <c r="P67" s="46">
        <f t="shared" si="20"/>
        <v>1.2166278722841297</v>
      </c>
      <c r="Q67" s="45">
        <f t="shared" si="21"/>
        <v>0.59999999999999787</v>
      </c>
      <c r="R67" s="45">
        <f t="shared" si="22"/>
        <v>1.8250000000000215</v>
      </c>
      <c r="S67" s="46">
        <f t="shared" si="23"/>
        <v>1.8166278722841276</v>
      </c>
    </row>
    <row r="68" spans="1:19" x14ac:dyDescent="0.25">
      <c r="D68">
        <v>0.2</v>
      </c>
      <c r="F68" s="66">
        <v>0.61597222222222225</v>
      </c>
      <c r="H68" s="66">
        <v>0.61875000000000002</v>
      </c>
      <c r="I68" s="44" t="str">
        <f t="shared" si="13"/>
        <v/>
      </c>
      <c r="J68" s="45">
        <f t="shared" si="14"/>
        <v>4.9999999999999822</v>
      </c>
      <c r="K68" s="45">
        <f t="shared" si="15"/>
        <v>3.9999999999999858</v>
      </c>
      <c r="L68" s="45">
        <f t="shared" si="16"/>
        <v>7</v>
      </c>
      <c r="M68" s="54">
        <f t="shared" ca="1" si="17"/>
        <v>1315</v>
      </c>
      <c r="N68" s="45" t="str">
        <f t="shared" si="18"/>
        <v/>
      </c>
      <c r="O68" s="45">
        <f t="shared" si="19"/>
        <v>1.124999999999996</v>
      </c>
      <c r="P68" s="46">
        <f t="shared" si="20"/>
        <v>1.120360050212609</v>
      </c>
      <c r="Q68" s="45">
        <f t="shared" si="21"/>
        <v>0.79999999999999716</v>
      </c>
      <c r="R68" s="45">
        <f t="shared" si="22"/>
        <v>1.9249999999999932</v>
      </c>
      <c r="S68" s="46">
        <f t="shared" si="23"/>
        <v>1.9203600502126061</v>
      </c>
    </row>
    <row r="69" spans="1:19" x14ac:dyDescent="0.25">
      <c r="D69">
        <v>0.25</v>
      </c>
      <c r="F69" s="66">
        <v>0.62013888888888891</v>
      </c>
      <c r="H69" s="66">
        <v>0.62222222222222223</v>
      </c>
      <c r="I69" s="44" t="str">
        <f t="shared" si="13"/>
        <v/>
      </c>
      <c r="J69" s="45">
        <f t="shared" si="14"/>
        <v>8.999999999999968</v>
      </c>
      <c r="K69" s="45">
        <f t="shared" si="15"/>
        <v>2.9999999999999893</v>
      </c>
      <c r="L69" s="45">
        <f t="shared" si="16"/>
        <v>8</v>
      </c>
      <c r="M69" s="54">
        <f t="shared" ca="1" si="17"/>
        <v>1315</v>
      </c>
      <c r="N69" s="45" t="str">
        <f t="shared" si="18"/>
        <v/>
      </c>
      <c r="O69" s="45">
        <f t="shared" si="19"/>
        <v>2.4749999999999912</v>
      </c>
      <c r="P69" s="46">
        <f t="shared" si="20"/>
        <v>2.4681757514445866</v>
      </c>
      <c r="Q69" s="45">
        <f t="shared" si="21"/>
        <v>0.74999999999999734</v>
      </c>
      <c r="R69" s="45">
        <f t="shared" si="22"/>
        <v>3.2249999999999885</v>
      </c>
      <c r="S69" s="46">
        <f t="shared" si="23"/>
        <v>3.2181757514445839</v>
      </c>
    </row>
    <row r="70" spans="1:19" x14ac:dyDescent="0.25">
      <c r="D70">
        <v>0.3</v>
      </c>
      <c r="F70" s="66">
        <v>0.62291666666666667</v>
      </c>
      <c r="H70" s="66">
        <v>0.62847222222222221</v>
      </c>
      <c r="I70" s="44" t="str">
        <f t="shared" si="13"/>
        <v/>
      </c>
      <c r="J70" s="45">
        <f t="shared" si="14"/>
        <v>19.000000000000092</v>
      </c>
      <c r="K70" s="45">
        <f t="shared" si="15"/>
        <v>7.9999999999999716</v>
      </c>
      <c r="L70" s="45">
        <f t="shared" si="16"/>
        <v>9</v>
      </c>
      <c r="M70" s="54">
        <f t="shared" ca="1" si="17"/>
        <v>1315</v>
      </c>
      <c r="N70" s="45" t="str">
        <f t="shared" si="18"/>
        <v/>
      </c>
      <c r="O70" s="45">
        <f t="shared" si="19"/>
        <v>3.3250000000000162</v>
      </c>
      <c r="P70" s="46">
        <f t="shared" si="20"/>
        <v>2.6510501354849478</v>
      </c>
      <c r="Q70" s="45">
        <f t="shared" si="21"/>
        <v>2.3999999999999915</v>
      </c>
      <c r="R70" s="45">
        <f t="shared" si="22"/>
        <v>5.7250000000000076</v>
      </c>
      <c r="S70" s="46">
        <f t="shared" si="23"/>
        <v>5.0510501354849389</v>
      </c>
    </row>
    <row r="71" spans="1:19" x14ac:dyDescent="0.25">
      <c r="D71">
        <v>0.05</v>
      </c>
      <c r="F71" s="66">
        <v>0.6333333333333333</v>
      </c>
      <c r="H71" s="66">
        <v>0.64166666666666672</v>
      </c>
      <c r="I71" s="44" t="str">
        <f t="shared" si="13"/>
        <v/>
      </c>
      <c r="J71" s="45">
        <f t="shared" si="14"/>
        <v>15.999999999999943</v>
      </c>
      <c r="K71" s="45">
        <f t="shared" si="15"/>
        <v>12.000000000000117</v>
      </c>
      <c r="L71" s="45">
        <f t="shared" si="16"/>
        <v>10</v>
      </c>
      <c r="M71" s="54">
        <f t="shared" ca="1" si="17"/>
        <v>1315</v>
      </c>
      <c r="N71" s="45" t="str">
        <f t="shared" si="18"/>
        <v/>
      </c>
      <c r="O71" s="45">
        <f t="shared" si="19"/>
        <v>0.47999999999999832</v>
      </c>
      <c r="P71" s="46">
        <f t="shared" si="20"/>
        <v>0.39767412403827235</v>
      </c>
      <c r="Q71" s="45">
        <f t="shared" si="21"/>
        <v>0.60000000000000586</v>
      </c>
      <c r="R71" s="45">
        <f t="shared" si="22"/>
        <v>1.0800000000000041</v>
      </c>
      <c r="S71" s="46">
        <f t="shared" si="23"/>
        <v>0.99767412403827826</v>
      </c>
    </row>
    <row r="72" spans="1:19" x14ac:dyDescent="0.25">
      <c r="D72">
        <v>0.01</v>
      </c>
      <c r="F72" s="66">
        <v>0.64583333333333337</v>
      </c>
      <c r="H72" s="66">
        <v>0.65277777777777779</v>
      </c>
      <c r="I72" s="44" t="str">
        <f t="shared" si="13"/>
        <v/>
      </c>
      <c r="J72" s="45">
        <f t="shared" si="14"/>
        <v>42.000000000000014</v>
      </c>
      <c r="K72" s="45">
        <f t="shared" si="15"/>
        <v>9.9999999999999645</v>
      </c>
      <c r="L72" s="45">
        <f t="shared" si="16"/>
        <v>11</v>
      </c>
      <c r="M72" s="54">
        <f t="shared" ca="1" si="17"/>
        <v>1315</v>
      </c>
      <c r="N72" s="45" t="str">
        <f t="shared" si="18"/>
        <v/>
      </c>
      <c r="O72" s="45">
        <f t="shared" si="19"/>
        <v>21.210000000000008</v>
      </c>
      <c r="P72" s="46">
        <f t="shared" si="20"/>
        <v>9.0291763743799773</v>
      </c>
      <c r="Q72" s="45">
        <f t="shared" si="21"/>
        <v>9.9999999999999645E-2</v>
      </c>
      <c r="R72" s="45">
        <f t="shared" si="22"/>
        <v>21.310000000000009</v>
      </c>
      <c r="S72" s="46">
        <f t="shared" si="23"/>
        <v>9.129176374379977</v>
      </c>
    </row>
    <row r="73" spans="1:19" x14ac:dyDescent="0.25">
      <c r="D73">
        <v>1</v>
      </c>
      <c r="F73" s="66">
        <v>0.65486111111111112</v>
      </c>
      <c r="H73" s="66">
        <v>0.68194444444444446</v>
      </c>
      <c r="I73" s="44">
        <f t="shared" si="13"/>
        <v>0.68541666666666667</v>
      </c>
      <c r="J73" s="45" t="str">
        <f t="shared" si="14"/>
        <v/>
      </c>
      <c r="K73" s="45">
        <f t="shared" si="15"/>
        <v>39.000000000000021</v>
      </c>
      <c r="L73" s="45">
        <f t="shared" si="16"/>
        <v>12</v>
      </c>
      <c r="M73" s="54">
        <f t="shared" ca="1" si="17"/>
        <v>1315</v>
      </c>
      <c r="N73" s="45">
        <f t="shared" ca="1" si="18"/>
        <v>191.99999999999994</v>
      </c>
      <c r="O73" s="45">
        <f t="shared" si="19"/>
        <v>2.5</v>
      </c>
      <c r="P73" s="46">
        <f t="shared" si="20"/>
        <v>0.36191198291773735</v>
      </c>
      <c r="Q73" s="45">
        <f t="shared" si="21"/>
        <v>39.000000000000021</v>
      </c>
      <c r="R73" s="45">
        <f t="shared" si="22"/>
        <v>41.500000000000021</v>
      </c>
      <c r="S73" s="46">
        <f t="shared" si="23"/>
        <v>39.361911982917761</v>
      </c>
    </row>
    <row r="74" spans="1:19" x14ac:dyDescent="0.25">
      <c r="A74" s="77">
        <v>34268</v>
      </c>
      <c r="B74">
        <v>1304</v>
      </c>
      <c r="D74">
        <v>2E-3</v>
      </c>
      <c r="F74" s="66">
        <v>0.59097222222222223</v>
      </c>
      <c r="H74" s="66">
        <v>0.59722222222222221</v>
      </c>
      <c r="I74" s="44" t="str">
        <f t="shared" si="13"/>
        <v/>
      </c>
      <c r="J74" s="45">
        <f t="shared" si="14"/>
        <v>9.9999999999999645</v>
      </c>
      <c r="K74" s="45">
        <f t="shared" si="15"/>
        <v>8.999999999999968</v>
      </c>
      <c r="L74" s="45">
        <f t="shared" si="16"/>
        <v>1</v>
      </c>
      <c r="M74" s="54">
        <f t="shared" ca="1" si="17"/>
        <v>1304</v>
      </c>
      <c r="N74" s="45" t="str">
        <f t="shared" si="18"/>
        <v/>
      </c>
      <c r="O74" s="45">
        <f t="shared" si="19"/>
        <v>0.1099999999999996</v>
      </c>
      <c r="P74" s="46">
        <f t="shared" si="20"/>
        <v>7.8188283074801412E-2</v>
      </c>
      <c r="Q74" s="45">
        <f t="shared" si="21"/>
        <v>1.7999999999999936E-2</v>
      </c>
      <c r="R74" s="45">
        <f t="shared" si="22"/>
        <v>0.12799999999999953</v>
      </c>
      <c r="S74" s="46">
        <f t="shared" si="23"/>
        <v>9.6188283074801345E-2</v>
      </c>
    </row>
    <row r="75" spans="1:19" x14ac:dyDescent="0.25">
      <c r="D75">
        <v>0.02</v>
      </c>
      <c r="F75" s="66">
        <v>0.6</v>
      </c>
      <c r="H75" s="66">
        <v>0.60416666666666663</v>
      </c>
      <c r="I75" s="44" t="str">
        <f t="shared" si="13"/>
        <v/>
      </c>
      <c r="J75" s="45">
        <f t="shared" si="14"/>
        <v>13.99999999999995</v>
      </c>
      <c r="K75" s="45">
        <f t="shared" si="15"/>
        <v>5.9999999999999787</v>
      </c>
      <c r="L75" s="45">
        <f t="shared" si="16"/>
        <v>2</v>
      </c>
      <c r="M75" s="54">
        <f t="shared" ca="1" si="17"/>
        <v>1304</v>
      </c>
      <c r="N75" s="45" t="str">
        <f t="shared" si="18"/>
        <v/>
      </c>
      <c r="O75" s="45">
        <f t="shared" si="19"/>
        <v>1.5399999999999945</v>
      </c>
      <c r="P75" s="46">
        <f t="shared" si="20"/>
        <v>1.0944434827924534</v>
      </c>
      <c r="Q75" s="45">
        <f t="shared" si="21"/>
        <v>0.11999999999999958</v>
      </c>
      <c r="R75" s="45">
        <f t="shared" si="22"/>
        <v>1.6599999999999941</v>
      </c>
      <c r="S75" s="46">
        <f t="shared" si="23"/>
        <v>1.2144434827924531</v>
      </c>
    </row>
    <row r="76" spans="1:19" x14ac:dyDescent="0.25">
      <c r="D76">
        <v>0.2</v>
      </c>
      <c r="F76" s="66">
        <v>0.60763888888888895</v>
      </c>
      <c r="H76" s="66">
        <v>0.61388888888888882</v>
      </c>
      <c r="I76" s="44">
        <f t="shared" si="13"/>
        <v>0.61736111111111103</v>
      </c>
      <c r="J76" s="45" t="str">
        <f t="shared" si="14"/>
        <v/>
      </c>
      <c r="K76" s="45">
        <f t="shared" si="15"/>
        <v>8.9999999999998082</v>
      </c>
      <c r="L76" s="45">
        <f t="shared" si="16"/>
        <v>3</v>
      </c>
      <c r="M76" s="54">
        <f t="shared" ca="1" si="17"/>
        <v>1304</v>
      </c>
      <c r="N76" s="45">
        <f t="shared" ca="1" si="18"/>
        <v>104.99999999999994</v>
      </c>
      <c r="O76" s="45">
        <f t="shared" si="19"/>
        <v>0.5</v>
      </c>
      <c r="P76" s="46">
        <f t="shared" si="20"/>
        <v>8.192609482288947E-2</v>
      </c>
      <c r="Q76" s="45">
        <f t="shared" si="21"/>
        <v>1.7999999999999616</v>
      </c>
      <c r="R76" s="45">
        <f t="shared" si="22"/>
        <v>2.2999999999999616</v>
      </c>
      <c r="S76" s="46">
        <f t="shared" si="23"/>
        <v>1.8819260948228511</v>
      </c>
    </row>
    <row r="77" spans="1:19" x14ac:dyDescent="0.25">
      <c r="A77" s="77">
        <v>34288</v>
      </c>
      <c r="B77">
        <v>1049</v>
      </c>
      <c r="D77">
        <v>0.02</v>
      </c>
      <c r="F77" s="66">
        <v>0.49791666666666662</v>
      </c>
      <c r="H77" s="66">
        <v>0.50277777777777777</v>
      </c>
      <c r="I77" s="44" t="str">
        <f t="shared" si="13"/>
        <v/>
      </c>
      <c r="J77" s="45">
        <f t="shared" si="14"/>
        <v>14.00000000000011</v>
      </c>
      <c r="K77" s="45">
        <f t="shared" si="15"/>
        <v>7.0000000000000551</v>
      </c>
      <c r="L77" s="45">
        <f t="shared" si="16"/>
        <v>1</v>
      </c>
      <c r="M77" s="54">
        <f t="shared" ca="1" si="17"/>
        <v>1049</v>
      </c>
      <c r="N77" s="45" t="str">
        <f t="shared" si="18"/>
        <v/>
      </c>
      <c r="O77" s="45">
        <f t="shared" si="19"/>
        <v>140.14000000000109</v>
      </c>
      <c r="P77" s="46">
        <f t="shared" si="20"/>
        <v>40.493910296924</v>
      </c>
      <c r="Q77" s="45">
        <f t="shared" si="21"/>
        <v>0.1400000000000011</v>
      </c>
      <c r="R77" s="45">
        <f t="shared" si="22"/>
        <v>140.28000000000111</v>
      </c>
      <c r="S77" s="46">
        <f t="shared" si="23"/>
        <v>40.633910296924</v>
      </c>
    </row>
    <row r="78" spans="1:19" x14ac:dyDescent="0.25">
      <c r="D78">
        <v>20</v>
      </c>
      <c r="F78" s="66">
        <v>0.50972222222222219</v>
      </c>
      <c r="H78" s="66">
        <v>0.51250000000000007</v>
      </c>
      <c r="I78" s="44" t="str">
        <f t="shared" si="13"/>
        <v/>
      </c>
      <c r="J78" s="45">
        <f t="shared" si="14"/>
        <v>18.999999999999932</v>
      </c>
      <c r="K78" s="45">
        <f t="shared" si="15"/>
        <v>4.0000000000001457</v>
      </c>
      <c r="L78" s="45">
        <f t="shared" si="16"/>
        <v>2</v>
      </c>
      <c r="M78" s="54">
        <f t="shared" ca="1" si="17"/>
        <v>1049</v>
      </c>
      <c r="N78" s="45" t="str">
        <f t="shared" si="18"/>
        <v/>
      </c>
      <c r="O78" s="45">
        <f t="shared" si="19"/>
        <v>2089.9999999999927</v>
      </c>
      <c r="P78" s="46">
        <f t="shared" si="20"/>
        <v>1485.287157136456</v>
      </c>
      <c r="Q78" s="45">
        <f t="shared" si="21"/>
        <v>80.000000000002913</v>
      </c>
      <c r="R78" s="45">
        <f t="shared" si="22"/>
        <v>2169.9999999999955</v>
      </c>
      <c r="S78" s="46">
        <f t="shared" si="23"/>
        <v>1565.287157136459</v>
      </c>
    </row>
    <row r="79" spans="1:19" x14ac:dyDescent="0.25">
      <c r="D79">
        <v>200</v>
      </c>
      <c r="F79" s="66">
        <v>0.51736111111111105</v>
      </c>
      <c r="H79" s="66">
        <v>0.52569444444444446</v>
      </c>
      <c r="I79" s="44">
        <f t="shared" si="13"/>
        <v>0.52916666666666667</v>
      </c>
      <c r="J79" s="45" t="str">
        <f t="shared" si="14"/>
        <v/>
      </c>
      <c r="K79" s="45">
        <f t="shared" si="15"/>
        <v>12.000000000000117</v>
      </c>
      <c r="L79" s="45">
        <f t="shared" si="16"/>
        <v>3</v>
      </c>
      <c r="M79" s="54">
        <f t="shared" ca="1" si="17"/>
        <v>1049</v>
      </c>
      <c r="N79" s="45">
        <f t="shared" ca="1" si="18"/>
        <v>113</v>
      </c>
      <c r="O79" s="45">
        <f t="shared" si="19"/>
        <v>500</v>
      </c>
      <c r="P79" s="46">
        <f t="shared" si="20"/>
        <v>52.318172546220183</v>
      </c>
      <c r="Q79" s="45">
        <f t="shared" si="21"/>
        <v>2400.0000000000236</v>
      </c>
      <c r="R79" s="45">
        <f t="shared" si="22"/>
        <v>2900.0000000000236</v>
      </c>
      <c r="S79" s="46">
        <f t="shared" si="23"/>
        <v>2452.3181725462437</v>
      </c>
    </row>
    <row r="80" spans="1:19" x14ac:dyDescent="0.25">
      <c r="A80" s="77">
        <v>34289</v>
      </c>
      <c r="B80">
        <v>940</v>
      </c>
      <c r="D80">
        <v>0.02</v>
      </c>
      <c r="F80" s="66">
        <v>0.4513888888888889</v>
      </c>
      <c r="H80" s="66">
        <v>0.45555555555555555</v>
      </c>
      <c r="I80" s="44" t="str">
        <f t="shared" si="13"/>
        <v/>
      </c>
      <c r="J80" s="45">
        <f t="shared" si="14"/>
        <v>9.9999999999999645</v>
      </c>
      <c r="K80" s="45">
        <f t="shared" si="15"/>
        <v>5.9999999999999787</v>
      </c>
      <c r="L80" s="45">
        <f t="shared" si="16"/>
        <v>1</v>
      </c>
      <c r="M80" s="54">
        <f t="shared" ca="1" si="17"/>
        <v>940</v>
      </c>
      <c r="N80" s="45" t="str">
        <f t="shared" si="18"/>
        <v/>
      </c>
      <c r="O80" s="45">
        <f t="shared" si="19"/>
        <v>1.0999999999999961</v>
      </c>
      <c r="P80" s="46">
        <f t="shared" si="20"/>
        <v>0.78174534485175251</v>
      </c>
      <c r="Q80" s="45">
        <f t="shared" si="21"/>
        <v>0.11999999999999958</v>
      </c>
      <c r="R80" s="45">
        <f t="shared" si="22"/>
        <v>1.2199999999999958</v>
      </c>
      <c r="S80" s="46">
        <f t="shared" si="23"/>
        <v>0.90174534485175206</v>
      </c>
    </row>
    <row r="81" spans="1:19" x14ac:dyDescent="0.25">
      <c r="D81">
        <v>0.2</v>
      </c>
      <c r="F81" s="66">
        <v>0.45902777777777781</v>
      </c>
      <c r="H81" s="66">
        <v>0.46249999999999997</v>
      </c>
      <c r="I81" s="44" t="str">
        <f t="shared" si="13"/>
        <v/>
      </c>
      <c r="J81" s="45">
        <f t="shared" si="14"/>
        <v>12.000000000000117</v>
      </c>
      <c r="K81" s="45">
        <f t="shared" si="15"/>
        <v>4.9999999999999023</v>
      </c>
      <c r="L81" s="45">
        <f t="shared" si="16"/>
        <v>2</v>
      </c>
      <c r="M81" s="54">
        <f t="shared" ca="1" si="17"/>
        <v>940</v>
      </c>
      <c r="N81" s="45" t="str">
        <f t="shared" si="18"/>
        <v/>
      </c>
      <c r="O81" s="45">
        <f t="shared" si="19"/>
        <v>13.200000000000131</v>
      </c>
      <c r="P81" s="46">
        <f t="shared" si="20"/>
        <v>9.3807791421526936</v>
      </c>
      <c r="Q81" s="45">
        <f t="shared" si="21"/>
        <v>0.99999999999998046</v>
      </c>
      <c r="R81" s="45">
        <f t="shared" si="22"/>
        <v>14.200000000000111</v>
      </c>
      <c r="S81" s="46">
        <f t="shared" si="23"/>
        <v>10.380779142152674</v>
      </c>
    </row>
    <row r="82" spans="1:19" x14ac:dyDescent="0.25">
      <c r="D82">
        <v>2</v>
      </c>
      <c r="F82" s="66">
        <v>0.46597222222222223</v>
      </c>
      <c r="H82" s="66">
        <v>0.47083333333333338</v>
      </c>
      <c r="I82" s="44" t="str">
        <f t="shared" si="13"/>
        <v/>
      </c>
      <c r="J82" s="45">
        <f t="shared" si="14"/>
        <v>12.999999999999954</v>
      </c>
      <c r="K82" s="45">
        <f t="shared" si="15"/>
        <v>7.0000000000000551</v>
      </c>
      <c r="L82" s="45">
        <f t="shared" si="16"/>
        <v>3</v>
      </c>
      <c r="M82" s="54">
        <f t="shared" ca="1" si="17"/>
        <v>940</v>
      </c>
      <c r="N82" s="45" t="str">
        <f t="shared" si="18"/>
        <v/>
      </c>
      <c r="O82" s="45">
        <f t="shared" si="19"/>
        <v>77.999999999999716</v>
      </c>
      <c r="P82" s="46">
        <f t="shared" si="20"/>
        <v>64.618849254173981</v>
      </c>
      <c r="Q82" s="45">
        <f t="shared" si="21"/>
        <v>14.00000000000011</v>
      </c>
      <c r="R82" s="45">
        <f t="shared" si="22"/>
        <v>91.999999999999829</v>
      </c>
      <c r="S82" s="46">
        <f t="shared" si="23"/>
        <v>78.618849254174094</v>
      </c>
    </row>
    <row r="83" spans="1:19" x14ac:dyDescent="0.25">
      <c r="D83">
        <v>10</v>
      </c>
      <c r="F83" s="66">
        <v>0.47500000000000003</v>
      </c>
      <c r="H83" s="66">
        <v>0.47986111111111113</v>
      </c>
      <c r="I83" s="44" t="str">
        <f t="shared" si="13"/>
        <v/>
      </c>
      <c r="J83" s="45">
        <f t="shared" si="14"/>
        <v>8.999999999999968</v>
      </c>
      <c r="K83" s="45">
        <f t="shared" si="15"/>
        <v>6.9999999999999751</v>
      </c>
      <c r="L83" s="45">
        <f t="shared" si="16"/>
        <v>4</v>
      </c>
      <c r="M83" s="54">
        <f t="shared" ca="1" si="17"/>
        <v>940</v>
      </c>
      <c r="N83" s="45" t="str">
        <f t="shared" si="18"/>
        <v/>
      </c>
      <c r="O83" s="45">
        <f t="shared" si="19"/>
        <v>134.99999999999952</v>
      </c>
      <c r="P83" s="46">
        <f t="shared" si="20"/>
        <v>129.84256304616662</v>
      </c>
      <c r="Q83" s="45">
        <f t="shared" si="21"/>
        <v>69.999999999999744</v>
      </c>
      <c r="R83" s="45">
        <f t="shared" si="22"/>
        <v>204.99999999999926</v>
      </c>
      <c r="S83" s="46">
        <f t="shared" si="23"/>
        <v>199.84256304616636</v>
      </c>
    </row>
    <row r="84" spans="1:19" x14ac:dyDescent="0.25">
      <c r="D84">
        <v>20</v>
      </c>
      <c r="F84" s="66">
        <v>0.4826388888888889</v>
      </c>
      <c r="H84" s="66">
        <v>0.4861111111111111</v>
      </c>
      <c r="I84" s="44" t="str">
        <f t="shared" si="13"/>
        <v/>
      </c>
      <c r="J84" s="45">
        <f t="shared" si="14"/>
        <v>10.000000000000044</v>
      </c>
      <c r="K84" s="45">
        <f t="shared" si="15"/>
        <v>4.9999999999999822</v>
      </c>
      <c r="L84" s="45">
        <f t="shared" si="16"/>
        <v>5</v>
      </c>
      <c r="M84" s="54">
        <f t="shared" ca="1" si="17"/>
        <v>940</v>
      </c>
      <c r="N84" s="45" t="str">
        <f t="shared" si="18"/>
        <v/>
      </c>
      <c r="O84" s="45">
        <f t="shared" si="19"/>
        <v>600.00000000000261</v>
      </c>
      <c r="P84" s="46">
        <f t="shared" si="20"/>
        <v>497.06796000151883</v>
      </c>
      <c r="Q84" s="45">
        <f t="shared" si="21"/>
        <v>99.999999999999645</v>
      </c>
      <c r="R84" s="45">
        <f t="shared" si="22"/>
        <v>700.00000000000227</v>
      </c>
      <c r="S84" s="46">
        <f t="shared" si="23"/>
        <v>597.06796000151849</v>
      </c>
    </row>
    <row r="85" spans="1:19" x14ac:dyDescent="0.25">
      <c r="D85">
        <v>100</v>
      </c>
      <c r="F85" s="66">
        <v>0.48958333333333331</v>
      </c>
      <c r="H85" s="66">
        <v>0.49305555555555558</v>
      </c>
      <c r="I85" s="44" t="str">
        <f t="shared" si="13"/>
        <v/>
      </c>
      <c r="J85" s="45">
        <f t="shared" si="14"/>
        <v>10.999999999999961</v>
      </c>
      <c r="K85" s="45">
        <f t="shared" si="15"/>
        <v>5.0000000000000622</v>
      </c>
      <c r="L85" s="45">
        <f t="shared" si="16"/>
        <v>6</v>
      </c>
      <c r="M85" s="54">
        <f t="shared" ca="1" si="17"/>
        <v>940</v>
      </c>
      <c r="N85" s="45" t="str">
        <f t="shared" si="18"/>
        <v/>
      </c>
      <c r="O85" s="45">
        <f t="shared" si="19"/>
        <v>1649.9999999999941</v>
      </c>
      <c r="P85" s="46">
        <f t="shared" si="20"/>
        <v>1586.9645564253835</v>
      </c>
      <c r="Q85" s="45">
        <f t="shared" si="21"/>
        <v>500.0000000000062</v>
      </c>
      <c r="R85" s="45">
        <f t="shared" si="22"/>
        <v>2150.0000000000005</v>
      </c>
      <c r="S85" s="46">
        <f t="shared" si="23"/>
        <v>2086.9645564253897</v>
      </c>
    </row>
    <row r="86" spans="1:19" x14ac:dyDescent="0.25">
      <c r="D86">
        <v>200</v>
      </c>
      <c r="F86" s="66">
        <v>0.49652777777777773</v>
      </c>
      <c r="H86" s="66">
        <v>0.50069444444444444</v>
      </c>
      <c r="I86" s="44">
        <f t="shared" si="13"/>
        <v>0.50416666666666665</v>
      </c>
      <c r="J86" s="45" t="str">
        <f t="shared" si="14"/>
        <v/>
      </c>
      <c r="K86" s="45">
        <f t="shared" si="15"/>
        <v>6.0000000000000586</v>
      </c>
      <c r="L86" s="45">
        <f t="shared" si="16"/>
        <v>7</v>
      </c>
      <c r="M86" s="54">
        <f t="shared" ca="1" si="17"/>
        <v>940</v>
      </c>
      <c r="N86" s="45">
        <f t="shared" ca="1" si="18"/>
        <v>146.00000000000003</v>
      </c>
      <c r="O86" s="45">
        <f t="shared" si="19"/>
        <v>500</v>
      </c>
      <c r="P86" s="46">
        <f t="shared" si="20"/>
        <v>52.318172546220183</v>
      </c>
      <c r="Q86" s="45">
        <f t="shared" si="21"/>
        <v>1200.0000000000118</v>
      </c>
      <c r="R86" s="45">
        <f t="shared" si="22"/>
        <v>1700.0000000000118</v>
      </c>
      <c r="S86" s="46">
        <f t="shared" si="23"/>
        <v>1252.3181725462321</v>
      </c>
    </row>
    <row r="87" spans="1:19" x14ac:dyDescent="0.25">
      <c r="A87" s="77">
        <v>34289</v>
      </c>
      <c r="B87">
        <v>1318</v>
      </c>
      <c r="D87">
        <v>0.01</v>
      </c>
      <c r="F87" s="66">
        <v>0.62083333333333335</v>
      </c>
      <c r="H87" s="66">
        <v>0.63472222222222219</v>
      </c>
      <c r="I87" s="44" t="str">
        <f t="shared" si="13"/>
        <v/>
      </c>
      <c r="J87" s="45">
        <f t="shared" si="14"/>
        <v>14.00000000000011</v>
      </c>
      <c r="K87" s="45">
        <f t="shared" si="15"/>
        <v>19.999999999999929</v>
      </c>
      <c r="L87" s="45">
        <f t="shared" si="16"/>
        <v>1</v>
      </c>
      <c r="M87" s="54">
        <f t="shared" ca="1" si="17"/>
        <v>1318</v>
      </c>
      <c r="N87" s="45" t="str">
        <f t="shared" si="18"/>
        <v/>
      </c>
      <c r="O87" s="45">
        <f t="shared" si="19"/>
        <v>0.77000000000000601</v>
      </c>
      <c r="P87" s="46">
        <f t="shared" si="20"/>
        <v>0.54723243542419575</v>
      </c>
      <c r="Q87" s="45">
        <f t="shared" si="21"/>
        <v>0.19999999999999929</v>
      </c>
      <c r="R87" s="45">
        <f t="shared" si="22"/>
        <v>0.9700000000000053</v>
      </c>
      <c r="S87" s="46">
        <f t="shared" si="23"/>
        <v>0.74723243542419504</v>
      </c>
    </row>
    <row r="88" spans="1:19" x14ac:dyDescent="0.25">
      <c r="D88">
        <v>0.1</v>
      </c>
      <c r="F88" s="66">
        <v>0.64097222222222217</v>
      </c>
      <c r="H88" s="66">
        <v>0.64444444444444449</v>
      </c>
      <c r="I88" s="44" t="str">
        <f t="shared" si="13"/>
        <v/>
      </c>
      <c r="J88" s="45">
        <f t="shared" si="14"/>
        <v>8.999999999999968</v>
      </c>
      <c r="K88" s="45">
        <f t="shared" si="15"/>
        <v>5.0000000000001421</v>
      </c>
      <c r="L88" s="45">
        <f t="shared" si="16"/>
        <v>2</v>
      </c>
      <c r="M88" s="54">
        <f t="shared" ca="1" si="17"/>
        <v>1318</v>
      </c>
      <c r="N88" s="45" t="str">
        <f t="shared" si="18"/>
        <v/>
      </c>
      <c r="O88" s="45">
        <f t="shared" si="19"/>
        <v>0.71999999999999742</v>
      </c>
      <c r="P88" s="46">
        <f t="shared" si="20"/>
        <v>0.70475066544438436</v>
      </c>
      <c r="Q88" s="45">
        <f t="shared" si="21"/>
        <v>0.50000000000001421</v>
      </c>
      <c r="R88" s="45">
        <f t="shared" si="22"/>
        <v>1.2200000000000117</v>
      </c>
      <c r="S88" s="46">
        <f t="shared" si="23"/>
        <v>1.2047506654443985</v>
      </c>
    </row>
    <row r="89" spans="1:19" x14ac:dyDescent="0.25">
      <c r="D89">
        <v>0.06</v>
      </c>
      <c r="F89" s="66">
        <v>0.64097222222222217</v>
      </c>
      <c r="H89" s="66">
        <v>0.65069444444444446</v>
      </c>
      <c r="I89" s="44" t="str">
        <f t="shared" si="13"/>
        <v/>
      </c>
      <c r="J89" s="45">
        <f t="shared" si="14"/>
        <v>10.999999999999961</v>
      </c>
      <c r="K89" s="45">
        <f t="shared" si="15"/>
        <v>14.00000000000011</v>
      </c>
      <c r="L89" s="45">
        <f t="shared" si="16"/>
        <v>3</v>
      </c>
      <c r="M89" s="54">
        <f t="shared" ca="1" si="17"/>
        <v>1318</v>
      </c>
      <c r="N89" s="45" t="str">
        <f t="shared" si="18"/>
        <v/>
      </c>
      <c r="O89" s="45">
        <f t="shared" si="19"/>
        <v>1.2099999999999957</v>
      </c>
      <c r="P89" s="46">
        <f t="shared" si="20"/>
        <v>1.1215119032228171</v>
      </c>
      <c r="Q89" s="45">
        <f t="shared" si="21"/>
        <v>0.84000000000000663</v>
      </c>
      <c r="R89" s="45">
        <f t="shared" si="22"/>
        <v>2.0500000000000025</v>
      </c>
      <c r="S89" s="46">
        <f t="shared" si="23"/>
        <v>1.9615119032228239</v>
      </c>
    </row>
    <row r="90" spans="1:19" x14ac:dyDescent="0.25">
      <c r="D90">
        <v>0.16</v>
      </c>
      <c r="F90" s="66">
        <v>0.65416666666666667</v>
      </c>
      <c r="H90" s="66">
        <v>0.65833333333333333</v>
      </c>
      <c r="I90" s="44" t="str">
        <f t="shared" si="13"/>
        <v/>
      </c>
      <c r="J90" s="45">
        <f t="shared" si="14"/>
        <v>11.999999999999957</v>
      </c>
      <c r="K90" s="45">
        <f t="shared" si="15"/>
        <v>5.9999999999999787</v>
      </c>
      <c r="L90" s="45">
        <f t="shared" si="16"/>
        <v>4</v>
      </c>
      <c r="M90" s="54">
        <f t="shared" ca="1" si="17"/>
        <v>1318</v>
      </c>
      <c r="N90" s="45" t="str">
        <f t="shared" si="18"/>
        <v/>
      </c>
      <c r="O90" s="45">
        <f t="shared" si="19"/>
        <v>60.959999999999788</v>
      </c>
      <c r="P90" s="46">
        <f t="shared" si="20"/>
        <v>28.555119604771129</v>
      </c>
      <c r="Q90" s="45">
        <f t="shared" si="21"/>
        <v>0.95999999999999663</v>
      </c>
      <c r="R90" s="45">
        <f t="shared" si="22"/>
        <v>61.919999999999781</v>
      </c>
      <c r="S90" s="46">
        <f t="shared" si="23"/>
        <v>29.515119604771126</v>
      </c>
    </row>
    <row r="91" spans="1:19" x14ac:dyDescent="0.25">
      <c r="D91">
        <v>10</v>
      </c>
      <c r="F91" s="66">
        <v>0.66249999999999998</v>
      </c>
      <c r="H91" s="66">
        <v>0.66666666666666663</v>
      </c>
      <c r="I91" s="44">
        <f t="shared" si="13"/>
        <v>0.67013888888888884</v>
      </c>
      <c r="J91" s="45" t="str">
        <f t="shared" si="14"/>
        <v/>
      </c>
      <c r="K91" s="45">
        <f t="shared" si="15"/>
        <v>5.9999999999999787</v>
      </c>
      <c r="L91" s="45">
        <f t="shared" si="16"/>
        <v>5</v>
      </c>
      <c r="M91" s="54">
        <f t="shared" ca="1" si="17"/>
        <v>1318</v>
      </c>
      <c r="N91" s="45">
        <f t="shared" ca="1" si="18"/>
        <v>166.99999999999989</v>
      </c>
      <c r="O91" s="45">
        <f t="shared" si="19"/>
        <v>25</v>
      </c>
      <c r="P91" s="46">
        <f t="shared" si="20"/>
        <v>3.1021051639523365</v>
      </c>
      <c r="Q91" s="45">
        <f t="shared" si="21"/>
        <v>59.999999999999787</v>
      </c>
      <c r="R91" s="45">
        <f t="shared" si="22"/>
        <v>84.999999999999787</v>
      </c>
      <c r="S91" s="46">
        <f t="shared" si="23"/>
        <v>63.102105163952125</v>
      </c>
    </row>
    <row r="92" spans="1:19" x14ac:dyDescent="0.25">
      <c r="A92" s="77">
        <v>34290</v>
      </c>
      <c r="B92">
        <v>1003</v>
      </c>
      <c r="D92">
        <v>0.01</v>
      </c>
      <c r="F92" s="66">
        <v>0.44166666666666665</v>
      </c>
      <c r="H92" s="66">
        <v>0.44444444444444442</v>
      </c>
      <c r="I92" s="44" t="str">
        <f t="shared" si="13"/>
        <v/>
      </c>
      <c r="J92" s="45">
        <f t="shared" si="14"/>
        <v>20.000000000000007</v>
      </c>
      <c r="K92" s="45">
        <f t="shared" si="15"/>
        <v>3.9999999999999858</v>
      </c>
      <c r="L92" s="45">
        <f t="shared" si="16"/>
        <v>1</v>
      </c>
      <c r="M92" s="54">
        <f t="shared" ca="1" si="17"/>
        <v>1003</v>
      </c>
      <c r="N92" s="45" t="str">
        <f t="shared" si="18"/>
        <v/>
      </c>
      <c r="O92" s="45">
        <f t="shared" si="19"/>
        <v>20.100000000000005</v>
      </c>
      <c r="P92" s="46">
        <f t="shared" si="20"/>
        <v>7.5119598636616027</v>
      </c>
      <c r="Q92" s="45">
        <f t="shared" si="21"/>
        <v>3.9999999999999862E-2</v>
      </c>
      <c r="R92" s="45">
        <f t="shared" si="22"/>
        <v>20.140000000000004</v>
      </c>
      <c r="S92" s="46">
        <f t="shared" si="23"/>
        <v>7.5519598636616028</v>
      </c>
    </row>
    <row r="93" spans="1:19" x14ac:dyDescent="0.25">
      <c r="D93">
        <v>2</v>
      </c>
      <c r="F93" s="66">
        <v>0.44930555555555557</v>
      </c>
      <c r="H93" s="66">
        <v>0.45833333333333331</v>
      </c>
      <c r="I93" s="44" t="str">
        <f t="shared" si="13"/>
        <v/>
      </c>
      <c r="J93" s="45">
        <f t="shared" si="14"/>
        <v>91.000000000000071</v>
      </c>
      <c r="K93" s="45">
        <f t="shared" si="15"/>
        <v>12.999999999999954</v>
      </c>
      <c r="L93" s="45">
        <f t="shared" si="16"/>
        <v>2</v>
      </c>
      <c r="M93" s="54">
        <f t="shared" ca="1" si="17"/>
        <v>1003</v>
      </c>
      <c r="N93" s="45" t="str">
        <f t="shared" si="18"/>
        <v/>
      </c>
      <c r="O93" s="45">
        <f t="shared" si="19"/>
        <v>1001.0000000000008</v>
      </c>
      <c r="P93" s="46">
        <f t="shared" si="20"/>
        <v>711.37450038319787</v>
      </c>
      <c r="Q93" s="45">
        <f t="shared" si="21"/>
        <v>25.999999999999908</v>
      </c>
      <c r="R93" s="45">
        <f t="shared" si="22"/>
        <v>1027.0000000000007</v>
      </c>
      <c r="S93" s="46">
        <f t="shared" si="23"/>
        <v>737.37450038319776</v>
      </c>
    </row>
    <row r="94" spans="1:19" x14ac:dyDescent="0.25">
      <c r="D94">
        <v>20</v>
      </c>
      <c r="F94" s="66">
        <v>0.4604166666666667</v>
      </c>
      <c r="H94" s="66">
        <v>0.52152777777777781</v>
      </c>
      <c r="I94" s="44" t="str">
        <f t="shared" si="13"/>
        <v/>
      </c>
      <c r="J94" s="45">
        <f t="shared" si="14"/>
        <v>204.99999999999991</v>
      </c>
      <c r="K94" s="45">
        <f t="shared" si="15"/>
        <v>88</v>
      </c>
      <c r="L94" s="45">
        <f t="shared" si="16"/>
        <v>3</v>
      </c>
      <c r="M94" s="54">
        <f t="shared" ca="1" si="17"/>
        <v>1003</v>
      </c>
      <c r="N94" s="45" t="str">
        <f t="shared" si="18"/>
        <v/>
      </c>
      <c r="O94" s="45">
        <f t="shared" si="19"/>
        <v>2070.4999999999991</v>
      </c>
      <c r="P94" s="46">
        <f t="shared" si="20"/>
        <v>881.40159842018716</v>
      </c>
      <c r="Q94" s="45">
        <f t="shared" si="21"/>
        <v>1760</v>
      </c>
      <c r="R94" s="45">
        <f t="shared" si="22"/>
        <v>3830.4999999999991</v>
      </c>
      <c r="S94" s="46">
        <f t="shared" si="23"/>
        <v>2641.4015984201869</v>
      </c>
    </row>
    <row r="95" spans="1:19" x14ac:dyDescent="0.25">
      <c r="D95">
        <v>0.2</v>
      </c>
      <c r="F95" s="66">
        <v>0.53472222222222221</v>
      </c>
      <c r="H95" s="66">
        <v>0.66388888888888886</v>
      </c>
      <c r="I95" s="44">
        <f t="shared" si="13"/>
        <v>0.66736111111111107</v>
      </c>
      <c r="J95" s="45" t="str">
        <f t="shared" si="14"/>
        <v/>
      </c>
      <c r="K95" s="45">
        <f t="shared" si="15"/>
        <v>185.99999999999997</v>
      </c>
      <c r="L95" s="45">
        <f t="shared" si="16"/>
        <v>4</v>
      </c>
      <c r="M95" s="54">
        <f t="shared" ca="1" si="17"/>
        <v>1003</v>
      </c>
      <c r="N95" s="45">
        <f t="shared" ca="1" si="18"/>
        <v>357.99999999999994</v>
      </c>
      <c r="O95" s="45">
        <f t="shared" si="19"/>
        <v>0.5</v>
      </c>
      <c r="P95" s="46">
        <f t="shared" si="20"/>
        <v>8.192609482288947E-2</v>
      </c>
      <c r="Q95" s="45">
        <f t="shared" si="21"/>
        <v>37.199999999999996</v>
      </c>
      <c r="R95" s="45">
        <f t="shared" si="22"/>
        <v>37.699999999999996</v>
      </c>
      <c r="S95" s="46">
        <f t="shared" si="23"/>
        <v>37.281926094822886</v>
      </c>
    </row>
    <row r="96" spans="1:19" x14ac:dyDescent="0.25">
      <c r="A96" s="77">
        <v>34291</v>
      </c>
      <c r="B96">
        <v>1325</v>
      </c>
      <c r="D96">
        <v>0.01</v>
      </c>
      <c r="F96" s="66">
        <v>0.58402777777777781</v>
      </c>
      <c r="H96" s="66">
        <v>0.59027777777777779</v>
      </c>
      <c r="I96" s="44" t="str">
        <f t="shared" si="13"/>
        <v/>
      </c>
      <c r="J96" s="45">
        <f t="shared" si="14"/>
        <v>15.999999999999943</v>
      </c>
      <c r="K96" s="45">
        <f t="shared" si="15"/>
        <v>8.999999999999968</v>
      </c>
      <c r="L96" s="45">
        <f t="shared" si="16"/>
        <v>1</v>
      </c>
      <c r="M96" s="54">
        <f t="shared" ca="1" si="17"/>
        <v>1325</v>
      </c>
      <c r="N96" s="45" t="str">
        <f t="shared" si="18"/>
        <v/>
      </c>
      <c r="O96" s="45">
        <f t="shared" si="19"/>
        <v>1.6799999999999942</v>
      </c>
      <c r="P96" s="46">
        <f t="shared" si="20"/>
        <v>1.0148091098266863</v>
      </c>
      <c r="Q96" s="45">
        <f t="shared" si="21"/>
        <v>8.9999999999999677E-2</v>
      </c>
      <c r="R96" s="45">
        <f t="shared" si="22"/>
        <v>1.7699999999999938</v>
      </c>
      <c r="S96" s="46">
        <f t="shared" si="23"/>
        <v>1.1048091098266859</v>
      </c>
    </row>
    <row r="97" spans="1:19" x14ac:dyDescent="0.25">
      <c r="D97">
        <v>0.2</v>
      </c>
      <c r="F97" s="66">
        <v>0.59305555555555556</v>
      </c>
      <c r="H97" s="66">
        <v>0.60138888888888886</v>
      </c>
      <c r="I97" s="44" t="str">
        <f t="shared" si="13"/>
        <v/>
      </c>
      <c r="J97" s="45">
        <f t="shared" si="14"/>
        <v>13.99999999999995</v>
      </c>
      <c r="K97" s="45">
        <f t="shared" si="15"/>
        <v>11.999999999999957</v>
      </c>
      <c r="L97" s="45">
        <f t="shared" si="16"/>
        <v>2</v>
      </c>
      <c r="M97" s="54">
        <f t="shared" ca="1" si="17"/>
        <v>1325</v>
      </c>
      <c r="N97" s="45" t="str">
        <f t="shared" si="18"/>
        <v/>
      </c>
      <c r="O97" s="45">
        <f t="shared" si="19"/>
        <v>1.4699999999999949</v>
      </c>
      <c r="P97" s="46">
        <f t="shared" si="20"/>
        <v>0.88795797109835028</v>
      </c>
      <c r="Q97" s="45">
        <f t="shared" si="21"/>
        <v>2.3999999999999915</v>
      </c>
      <c r="R97" s="45">
        <f t="shared" si="22"/>
        <v>3.8699999999999863</v>
      </c>
      <c r="S97" s="46">
        <f t="shared" si="23"/>
        <v>3.2879579710983418</v>
      </c>
    </row>
    <row r="98" spans="1:19" x14ac:dyDescent="0.25">
      <c r="D98">
        <v>0.01</v>
      </c>
      <c r="F98" s="66">
        <v>0.60555555555555551</v>
      </c>
      <c r="H98" s="66">
        <v>0.61111111111111105</v>
      </c>
      <c r="I98" s="44" t="str">
        <f t="shared" si="13"/>
        <v/>
      </c>
      <c r="J98" s="45">
        <f t="shared" si="14"/>
        <v>10.000000000000124</v>
      </c>
      <c r="K98" s="45">
        <f t="shared" si="15"/>
        <v>7.9999999999999716</v>
      </c>
      <c r="L98" s="45">
        <f t="shared" si="16"/>
        <v>3</v>
      </c>
      <c r="M98" s="54">
        <f t="shared" ca="1" si="17"/>
        <v>1325</v>
      </c>
      <c r="N98" s="45" t="str">
        <f t="shared" si="18"/>
        <v/>
      </c>
      <c r="O98" s="45">
        <f t="shared" si="19"/>
        <v>1.0500000000000131</v>
      </c>
      <c r="P98" s="46">
        <f t="shared" si="20"/>
        <v>0.6342556936416891</v>
      </c>
      <c r="Q98" s="45">
        <f t="shared" si="21"/>
        <v>7.9999999999999724E-2</v>
      </c>
      <c r="R98" s="45">
        <f t="shared" si="22"/>
        <v>1.1300000000000128</v>
      </c>
      <c r="S98" s="46">
        <f t="shared" si="23"/>
        <v>0.71425569364168884</v>
      </c>
    </row>
    <row r="99" spans="1:19" x14ac:dyDescent="0.25">
      <c r="D99">
        <v>0.2</v>
      </c>
      <c r="E99">
        <v>1444</v>
      </c>
      <c r="F99" s="67">
        <f>VALUE(CONCATENATE(LEFT(E99,LEN(E99)-2),":",RIGHT(E99,2)))</f>
        <v>0.61388888888888882</v>
      </c>
      <c r="G99">
        <v>1450</v>
      </c>
      <c r="H99" s="67">
        <f>VALUE(CONCATENATE(LEFT(G99,LEN(G99)-2),":",RIGHT(G99,2)))</f>
        <v>0.61805555555555558</v>
      </c>
      <c r="I99" s="44">
        <f t="shared" si="13"/>
        <v>0.62152777777777779</v>
      </c>
      <c r="J99" s="45" t="str">
        <f t="shared" si="14"/>
        <v/>
      </c>
      <c r="K99" s="45">
        <f t="shared" si="15"/>
        <v>6.0000000000001386</v>
      </c>
      <c r="L99" s="45">
        <f t="shared" si="16"/>
        <v>4</v>
      </c>
      <c r="M99" s="54">
        <f t="shared" ca="1" si="17"/>
        <v>1325</v>
      </c>
      <c r="N99" s="45">
        <f t="shared" ca="1" si="18"/>
        <v>90</v>
      </c>
      <c r="O99" s="45">
        <f t="shared" si="19"/>
        <v>0.5</v>
      </c>
      <c r="P99" s="46">
        <f t="shared" si="20"/>
        <v>8.192609482288947E-2</v>
      </c>
      <c r="Q99" s="45">
        <f t="shared" si="21"/>
        <v>1.2000000000000277</v>
      </c>
      <c r="R99" s="45">
        <f t="shared" si="22"/>
        <v>1.7000000000000277</v>
      </c>
      <c r="S99" s="46">
        <f t="shared" si="23"/>
        <v>1.2819260948229172</v>
      </c>
    </row>
    <row r="100" spans="1:19" x14ac:dyDescent="0.25">
      <c r="A100" s="77">
        <v>34295</v>
      </c>
      <c r="B100">
        <v>1016</v>
      </c>
      <c r="D100">
        <v>0.01</v>
      </c>
      <c r="F100" s="66">
        <v>0.46527777777777773</v>
      </c>
      <c r="H100" s="66">
        <v>0.4680555555555555</v>
      </c>
      <c r="I100" s="44" t="str">
        <f t="shared" si="13"/>
        <v/>
      </c>
      <c r="J100" s="45">
        <f t="shared" si="14"/>
        <v>74.000000000000142</v>
      </c>
      <c r="K100" s="45">
        <f t="shared" si="15"/>
        <v>3.9999999999999858</v>
      </c>
      <c r="L100" s="45">
        <f t="shared" si="16"/>
        <v>1</v>
      </c>
      <c r="M100" s="54">
        <f t="shared" ca="1" si="17"/>
        <v>1016</v>
      </c>
      <c r="N100" s="45" t="str">
        <f t="shared" si="18"/>
        <v/>
      </c>
      <c r="O100" s="45">
        <f t="shared" si="19"/>
        <v>3700.3700000000072</v>
      </c>
      <c r="P100" s="46">
        <f t="shared" si="20"/>
        <v>803.37316824686434</v>
      </c>
      <c r="Q100" s="45">
        <f t="shared" si="21"/>
        <v>3.9999999999999862E-2</v>
      </c>
      <c r="R100" s="45">
        <f t="shared" si="22"/>
        <v>3700.4100000000071</v>
      </c>
      <c r="S100" s="46">
        <f t="shared" si="23"/>
        <v>803.4131682468643</v>
      </c>
    </row>
    <row r="101" spans="1:19" x14ac:dyDescent="0.25">
      <c r="D101">
        <v>100</v>
      </c>
      <c r="F101" s="66">
        <v>0.4777777777777778</v>
      </c>
      <c r="H101" s="66">
        <v>0.51944444444444449</v>
      </c>
      <c r="I101" s="44">
        <f t="shared" si="13"/>
        <v>0.5229166666666667</v>
      </c>
      <c r="J101" s="45" t="str">
        <f t="shared" si="14"/>
        <v/>
      </c>
      <c r="K101" s="45">
        <f t="shared" si="15"/>
        <v>60.000000000000028</v>
      </c>
      <c r="L101" s="45">
        <f t="shared" si="16"/>
        <v>2</v>
      </c>
      <c r="M101" s="54">
        <f t="shared" ca="1" si="17"/>
        <v>1016</v>
      </c>
      <c r="N101" s="45">
        <f t="shared" ca="1" si="18"/>
        <v>137</v>
      </c>
      <c r="O101" s="45">
        <f t="shared" si="19"/>
        <v>250</v>
      </c>
      <c r="P101" s="46">
        <f t="shared" si="20"/>
        <v>27.143420404993254</v>
      </c>
      <c r="Q101" s="45">
        <f t="shared" si="21"/>
        <v>6000.0000000000027</v>
      </c>
      <c r="R101" s="45">
        <f t="shared" si="22"/>
        <v>6250.0000000000027</v>
      </c>
      <c r="S101" s="46">
        <f t="shared" si="23"/>
        <v>6027.1434204049956</v>
      </c>
    </row>
    <row r="102" spans="1:19" x14ac:dyDescent="0.25">
      <c r="A102" s="77">
        <v>34296</v>
      </c>
      <c r="B102">
        <v>939</v>
      </c>
      <c r="D102">
        <v>0.01</v>
      </c>
      <c r="F102" s="66">
        <v>0.45208333333333334</v>
      </c>
      <c r="H102" s="66">
        <v>0.4548611111111111</v>
      </c>
      <c r="I102" s="44" t="str">
        <f t="shared" si="13"/>
        <v/>
      </c>
      <c r="J102" s="45">
        <f t="shared" si="14"/>
        <v>3.9999999999999858</v>
      </c>
      <c r="K102" s="45">
        <f t="shared" si="15"/>
        <v>3.9999999999999858</v>
      </c>
      <c r="L102" s="45">
        <f t="shared" si="16"/>
        <v>1</v>
      </c>
      <c r="M102" s="54">
        <f t="shared" ca="1" si="17"/>
        <v>939</v>
      </c>
      <c r="N102" s="45" t="str">
        <f t="shared" si="18"/>
        <v/>
      </c>
      <c r="O102" s="45">
        <f t="shared" si="19"/>
        <v>4.3999999999999838E-2</v>
      </c>
      <c r="P102" s="46">
        <f t="shared" si="20"/>
        <v>4.3882530673629572E-2</v>
      </c>
      <c r="Q102" s="45">
        <f t="shared" si="21"/>
        <v>3.9999999999999862E-2</v>
      </c>
      <c r="R102" s="45">
        <f t="shared" si="22"/>
        <v>8.39999999999997E-2</v>
      </c>
      <c r="S102" s="46">
        <f t="shared" si="23"/>
        <v>8.3882530673629441E-2</v>
      </c>
    </row>
    <row r="103" spans="1:19" x14ac:dyDescent="0.25">
      <c r="D103">
        <v>1.2E-2</v>
      </c>
      <c r="F103" s="66">
        <v>0.45624999999999999</v>
      </c>
      <c r="H103" s="66">
        <v>0.45763888888888887</v>
      </c>
      <c r="I103" s="44" t="str">
        <f t="shared" si="13"/>
        <v/>
      </c>
      <c r="J103" s="45">
        <f t="shared" si="14"/>
        <v>4.0000000000000657</v>
      </c>
      <c r="K103" s="45">
        <f t="shared" si="15"/>
        <v>1.9999999999999929</v>
      </c>
      <c r="L103" s="45">
        <f t="shared" si="16"/>
        <v>2</v>
      </c>
      <c r="M103" s="54">
        <f t="shared" ca="1" si="17"/>
        <v>939</v>
      </c>
      <c r="N103" s="45" t="str">
        <f t="shared" si="18"/>
        <v/>
      </c>
      <c r="O103" s="45">
        <f t="shared" si="19"/>
        <v>4.000000000000066E-2</v>
      </c>
      <c r="P103" s="46">
        <f t="shared" si="20"/>
        <v>3.9464910494176393E-2</v>
      </c>
      <c r="Q103" s="45">
        <f t="shared" si="21"/>
        <v>2.3999999999999914E-2</v>
      </c>
      <c r="R103" s="45">
        <f t="shared" si="22"/>
        <v>6.400000000000057E-2</v>
      </c>
      <c r="S103" s="46">
        <f t="shared" si="23"/>
        <v>6.346491049417631E-2</v>
      </c>
    </row>
    <row r="104" spans="1:19" x14ac:dyDescent="0.25">
      <c r="D104">
        <v>8.0000000000000002E-3</v>
      </c>
      <c r="F104" s="66">
        <v>0.4597222222222222</v>
      </c>
      <c r="H104" s="66">
        <v>0.4604166666666667</v>
      </c>
      <c r="I104" s="44">
        <f t="shared" si="13"/>
        <v>0.46388888888888891</v>
      </c>
      <c r="J104" s="45" t="str">
        <f t="shared" si="14"/>
        <v/>
      </c>
      <c r="K104" s="45">
        <f t="shared" si="15"/>
        <v>1.0000000000000764</v>
      </c>
      <c r="L104" s="45">
        <f t="shared" si="16"/>
        <v>3</v>
      </c>
      <c r="M104" s="54">
        <f t="shared" ca="1" si="17"/>
        <v>939</v>
      </c>
      <c r="N104" s="45">
        <f t="shared" ca="1" si="18"/>
        <v>89</v>
      </c>
      <c r="O104" s="45">
        <f t="shared" si="19"/>
        <v>0.02</v>
      </c>
      <c r="P104" s="46">
        <f t="shared" si="20"/>
        <v>4.4502248902978277E-3</v>
      </c>
      <c r="Q104" s="45">
        <f t="shared" si="21"/>
        <v>8.0000000000006108E-3</v>
      </c>
      <c r="R104" s="45">
        <f t="shared" si="22"/>
        <v>2.8000000000000611E-2</v>
      </c>
      <c r="S104" s="46">
        <f t="shared" si="23"/>
        <v>1.2450224890298438E-2</v>
      </c>
    </row>
    <row r="105" spans="1:19" x14ac:dyDescent="0.25">
      <c r="A105" s="77">
        <v>34303</v>
      </c>
      <c r="B105">
        <v>937</v>
      </c>
      <c r="D105">
        <v>0.01</v>
      </c>
      <c r="F105" s="66">
        <v>0.4513888888888889</v>
      </c>
      <c r="H105" s="66">
        <v>0.4548611111111111</v>
      </c>
      <c r="I105" s="44" t="str">
        <f t="shared" si="13"/>
        <v/>
      </c>
      <c r="J105" s="45">
        <f t="shared" si="14"/>
        <v>10.999999999999961</v>
      </c>
      <c r="K105" s="45">
        <f t="shared" si="15"/>
        <v>4.9999999999999822</v>
      </c>
      <c r="L105" s="45">
        <f t="shared" si="16"/>
        <v>1</v>
      </c>
      <c r="M105" s="54">
        <f t="shared" ca="1" si="17"/>
        <v>937</v>
      </c>
      <c r="N105" s="45" t="str">
        <f t="shared" si="18"/>
        <v/>
      </c>
      <c r="O105" s="45">
        <f t="shared" si="19"/>
        <v>0.13749999999999951</v>
      </c>
      <c r="P105" s="46">
        <f t="shared" si="20"/>
        <v>0.13565784194825434</v>
      </c>
      <c r="Q105" s="45">
        <f t="shared" si="21"/>
        <v>4.9999999999999822E-2</v>
      </c>
      <c r="R105" s="45">
        <f t="shared" si="22"/>
        <v>0.18749999999999933</v>
      </c>
      <c r="S105" s="46">
        <f t="shared" si="23"/>
        <v>0.18565784194825416</v>
      </c>
    </row>
    <row r="106" spans="1:19" x14ac:dyDescent="0.25">
      <c r="D106">
        <v>1.4999999999999999E-2</v>
      </c>
      <c r="F106" s="66">
        <v>0.45833333333333331</v>
      </c>
      <c r="H106" s="66">
        <v>0.46249999999999997</v>
      </c>
      <c r="I106" s="44" t="str">
        <f t="shared" si="13"/>
        <v/>
      </c>
      <c r="J106" s="45">
        <f t="shared" si="14"/>
        <v>13.000000000000034</v>
      </c>
      <c r="K106" s="45">
        <f t="shared" si="15"/>
        <v>5.9999999999999787</v>
      </c>
      <c r="L106" s="45">
        <f t="shared" si="16"/>
        <v>2</v>
      </c>
      <c r="M106" s="54">
        <f t="shared" ca="1" si="17"/>
        <v>937</v>
      </c>
      <c r="N106" s="45" t="str">
        <f t="shared" si="18"/>
        <v/>
      </c>
      <c r="O106" s="45">
        <f t="shared" si="19"/>
        <v>0.14950000000000038</v>
      </c>
      <c r="P106" s="46">
        <f t="shared" si="20"/>
        <v>0.14477758647736688</v>
      </c>
      <c r="Q106" s="45">
        <f t="shared" si="21"/>
        <v>8.9999999999999677E-2</v>
      </c>
      <c r="R106" s="45">
        <f t="shared" si="22"/>
        <v>0.23950000000000005</v>
      </c>
      <c r="S106" s="46">
        <f t="shared" si="23"/>
        <v>0.23477758647736657</v>
      </c>
    </row>
    <row r="107" spans="1:19" x14ac:dyDescent="0.25">
      <c r="D107">
        <v>8.0000000000000002E-3</v>
      </c>
      <c r="F107" s="66">
        <v>0.46666666666666662</v>
      </c>
      <c r="H107" s="66">
        <v>0.47152777777777777</v>
      </c>
      <c r="I107" s="44" t="str">
        <f t="shared" si="13"/>
        <v/>
      </c>
      <c r="J107" s="45">
        <f t="shared" si="14"/>
        <v>7.0000000000000551</v>
      </c>
      <c r="K107" s="45">
        <f t="shared" si="15"/>
        <v>7.0000000000000551</v>
      </c>
      <c r="L107" s="45">
        <f t="shared" si="16"/>
        <v>3</v>
      </c>
      <c r="M107" s="54">
        <f t="shared" ca="1" si="17"/>
        <v>937</v>
      </c>
      <c r="N107" s="45" t="str">
        <f t="shared" si="18"/>
        <v/>
      </c>
      <c r="O107" s="45">
        <f t="shared" si="19"/>
        <v>8.4000000000000657E-2</v>
      </c>
      <c r="P107" s="46">
        <f t="shared" si="20"/>
        <v>8.0798207055127635E-2</v>
      </c>
      <c r="Q107" s="45">
        <f t="shared" si="21"/>
        <v>5.6000000000000438E-2</v>
      </c>
      <c r="R107" s="45">
        <f t="shared" si="22"/>
        <v>0.1400000000000011</v>
      </c>
      <c r="S107" s="46">
        <f t="shared" si="23"/>
        <v>0.13679820705512807</v>
      </c>
    </row>
    <row r="108" spans="1:19" x14ac:dyDescent="0.25">
      <c r="D108">
        <v>1.6E-2</v>
      </c>
      <c r="F108" s="66">
        <v>0.47361111111111115</v>
      </c>
      <c r="H108" s="66">
        <v>0.47638888888888892</v>
      </c>
      <c r="I108" s="44" t="str">
        <f t="shared" si="13"/>
        <v/>
      </c>
      <c r="J108" s="45">
        <f t="shared" si="14"/>
        <v>7.9999999999999716</v>
      </c>
      <c r="K108" s="45">
        <f t="shared" si="15"/>
        <v>3.9999999999999858</v>
      </c>
      <c r="L108" s="45">
        <f t="shared" si="16"/>
        <v>4</v>
      </c>
      <c r="M108" s="54">
        <f t="shared" ca="1" si="17"/>
        <v>937</v>
      </c>
      <c r="N108" s="45" t="str">
        <f t="shared" si="18"/>
        <v/>
      </c>
      <c r="O108" s="45">
        <f t="shared" si="19"/>
        <v>7.9999999999999724E-2</v>
      </c>
      <c r="P108" s="46">
        <f t="shared" si="20"/>
        <v>6.925872792645163E-2</v>
      </c>
      <c r="Q108" s="45">
        <f t="shared" si="21"/>
        <v>6.3999999999999779E-2</v>
      </c>
      <c r="R108" s="45">
        <f t="shared" si="22"/>
        <v>0.14399999999999952</v>
      </c>
      <c r="S108" s="46">
        <f t="shared" si="23"/>
        <v>0.13325872792645141</v>
      </c>
    </row>
    <row r="109" spans="1:19" x14ac:dyDescent="0.25">
      <c r="D109">
        <v>4.0000000000000001E-3</v>
      </c>
      <c r="F109" s="66">
        <v>0.47916666666666669</v>
      </c>
      <c r="H109" s="66">
        <v>0.48194444444444445</v>
      </c>
      <c r="I109" s="44">
        <f t="shared" si="13"/>
        <v>0.48541666666666666</v>
      </c>
      <c r="J109" s="45" t="str">
        <f t="shared" si="14"/>
        <v/>
      </c>
      <c r="K109" s="45">
        <f t="shared" si="15"/>
        <v>3.9999999999999858</v>
      </c>
      <c r="L109" s="45">
        <f t="shared" si="16"/>
        <v>5</v>
      </c>
      <c r="M109" s="54">
        <f t="shared" ca="1" si="17"/>
        <v>937</v>
      </c>
      <c r="N109" s="45">
        <f t="shared" ca="1" si="18"/>
        <v>121.99999999999997</v>
      </c>
      <c r="O109" s="45">
        <f t="shared" si="19"/>
        <v>0.01</v>
      </c>
      <c r="P109" s="46">
        <f t="shared" si="20"/>
        <v>2.4107675165242134E-3</v>
      </c>
      <c r="Q109" s="45">
        <f t="shared" si="21"/>
        <v>1.5999999999999945E-2</v>
      </c>
      <c r="R109" s="45">
        <f t="shared" si="22"/>
        <v>2.5999999999999947E-2</v>
      </c>
      <c r="S109" s="46">
        <f t="shared" si="23"/>
        <v>1.8410767516524158E-2</v>
      </c>
    </row>
    <row r="110" spans="1:19" x14ac:dyDescent="0.25">
      <c r="A110" s="77">
        <v>34303</v>
      </c>
      <c r="B110">
        <v>1305</v>
      </c>
      <c r="D110">
        <v>0.01</v>
      </c>
      <c r="F110" s="66">
        <v>0.59722222222222221</v>
      </c>
      <c r="H110" s="66">
        <v>0.60486111111111118</v>
      </c>
      <c r="I110" s="44" t="str">
        <f t="shared" si="13"/>
        <v/>
      </c>
      <c r="J110" s="45">
        <f t="shared" si="14"/>
        <v>16.99999999999994</v>
      </c>
      <c r="K110" s="45">
        <f t="shared" si="15"/>
        <v>11.000000000000121</v>
      </c>
      <c r="L110" s="45">
        <f t="shared" si="16"/>
        <v>1</v>
      </c>
      <c r="M110" s="54">
        <f t="shared" ca="1" si="17"/>
        <v>1305</v>
      </c>
      <c r="N110" s="45" t="str">
        <f t="shared" si="18"/>
        <v/>
      </c>
      <c r="O110" s="45">
        <f t="shared" si="19"/>
        <v>146.28499999999948</v>
      </c>
      <c r="P110" s="46">
        <f t="shared" si="20"/>
        <v>39.225610591959821</v>
      </c>
      <c r="Q110" s="45">
        <f t="shared" si="21"/>
        <v>0.11000000000000121</v>
      </c>
      <c r="R110" s="45">
        <f t="shared" si="22"/>
        <v>146.3949999999995</v>
      </c>
      <c r="S110" s="46">
        <f t="shared" si="23"/>
        <v>39.335610591959821</v>
      </c>
    </row>
    <row r="111" spans="1:19" x14ac:dyDescent="0.25">
      <c r="D111">
        <v>17.2</v>
      </c>
      <c r="F111" s="66">
        <v>0.61249999999999993</v>
      </c>
      <c r="H111" s="66">
        <v>0.6166666666666667</v>
      </c>
      <c r="I111" s="44" t="str">
        <f t="shared" si="13"/>
        <v/>
      </c>
      <c r="J111" s="45">
        <f t="shared" si="14"/>
        <v>34.000000000000043</v>
      </c>
      <c r="K111" s="45">
        <f t="shared" si="15"/>
        <v>6.0000000000001386</v>
      </c>
      <c r="L111" s="45">
        <f t="shared" si="16"/>
        <v>2</v>
      </c>
      <c r="M111" s="54">
        <f t="shared" ca="1" si="17"/>
        <v>1305</v>
      </c>
      <c r="N111" s="45" t="str">
        <f t="shared" si="18"/>
        <v/>
      </c>
      <c r="O111" s="45">
        <f t="shared" si="19"/>
        <v>292.68900000000036</v>
      </c>
      <c r="P111" s="46">
        <f t="shared" si="20"/>
        <v>84.432556087690131</v>
      </c>
      <c r="Q111" s="45">
        <f t="shared" si="21"/>
        <v>103.20000000000238</v>
      </c>
      <c r="R111" s="45">
        <f t="shared" si="22"/>
        <v>395.88900000000274</v>
      </c>
      <c r="S111" s="46">
        <f t="shared" si="23"/>
        <v>187.63255608769251</v>
      </c>
    </row>
    <row r="112" spans="1:19" x14ac:dyDescent="0.25">
      <c r="D112">
        <v>1.7000000000000001E-2</v>
      </c>
      <c r="F112" s="66">
        <v>0.6333333333333333</v>
      </c>
      <c r="H112" s="66">
        <v>0.64027777777777783</v>
      </c>
      <c r="I112" s="44" t="str">
        <f t="shared" si="13"/>
        <v/>
      </c>
      <c r="J112" s="45">
        <f t="shared" si="14"/>
        <v>11.999999999999957</v>
      </c>
      <c r="K112" s="45">
        <f t="shared" si="15"/>
        <v>10.000000000000124</v>
      </c>
      <c r="L112" s="45">
        <f t="shared" si="16"/>
        <v>3</v>
      </c>
      <c r="M112" s="54">
        <f t="shared" ca="1" si="17"/>
        <v>1305</v>
      </c>
      <c r="N112" s="45" t="str">
        <f t="shared" si="18"/>
        <v/>
      </c>
      <c r="O112" s="45">
        <f t="shared" si="19"/>
        <v>1.3019999999999956</v>
      </c>
      <c r="P112" s="46">
        <f t="shared" si="20"/>
        <v>0.89085406836512315</v>
      </c>
      <c r="Q112" s="45">
        <f t="shared" si="21"/>
        <v>0.17000000000000212</v>
      </c>
      <c r="R112" s="45">
        <f t="shared" si="22"/>
        <v>1.4719999999999978</v>
      </c>
      <c r="S112" s="46">
        <f t="shared" si="23"/>
        <v>1.0608540683651253</v>
      </c>
    </row>
    <row r="113" spans="1:19" x14ac:dyDescent="0.25">
      <c r="D113">
        <v>0.2</v>
      </c>
      <c r="F113" s="66">
        <v>0.64374999999999993</v>
      </c>
      <c r="H113" s="66">
        <v>0.64861111111111114</v>
      </c>
      <c r="I113" s="44" t="str">
        <f t="shared" ref="I113:I143" si="24">IF(OR(A114&lt;&gt;"",D114=""),H113+TIME(0,5,0),"")</f>
        <v/>
      </c>
      <c r="J113" s="45">
        <f t="shared" ref="J113:J143" si="25">IF(AND(OR(AND(A113&lt;&gt;"",A114=""),AND(A113="",A114="")),D114&lt;&gt;""),(H114-H113)*1440,"")</f>
        <v>18.999999999999932</v>
      </c>
      <c r="K113" s="45">
        <f t="shared" ref="K113:K143" si="26">(H113-F113)*1440</f>
        <v>7.000000000000135</v>
      </c>
      <c r="L113" s="45">
        <f t="shared" ref="L113:L143" si="27">IF(A113&lt;&gt;"",1,L112+1)</f>
        <v>4</v>
      </c>
      <c r="M113" s="54">
        <f t="shared" ref="M113:M143" ca="1" si="28">OFFSET(B113,-L113+1,0)</f>
        <v>1305</v>
      </c>
      <c r="N113" s="45" t="str">
        <f t="shared" ref="N113:N143" si="29">IF(I113&lt;&gt;"",(I113-VALUE(CONCATENATE(LEFT(M113,LEN(M113)-2),":",RIGHT(M113,2))))*1440,"")</f>
        <v/>
      </c>
      <c r="O113" s="45">
        <f t="shared" ref="O113:O143" si="30">IF(J113&lt;&gt;"",(D113+D114)*J113/2,D113*5/2)</f>
        <v>191.89999999999932</v>
      </c>
      <c r="P113" s="46">
        <f t="shared" ref="P113:P143" si="31">IF(J113&lt;&gt;"",(D114-D113)*J113/LN((D114+0.000001)/(D113+0.000001)),-5*(D113-0.000001)/(LN(1/D113)-13.8155))</f>
        <v>81.690879853578068</v>
      </c>
      <c r="Q113" s="45">
        <f t="shared" ref="Q113:Q143" si="32">(D113*K113)</f>
        <v>1.400000000000027</v>
      </c>
      <c r="R113" s="45">
        <f t="shared" ref="R113:R143" si="33">O113+Q113</f>
        <v>193.29999999999936</v>
      </c>
      <c r="S113" s="46">
        <f t="shared" ref="S113:S143" si="34">P113+Q113</f>
        <v>83.090879853578087</v>
      </c>
    </row>
    <row r="114" spans="1:19" x14ac:dyDescent="0.25">
      <c r="D114">
        <v>20</v>
      </c>
      <c r="F114" s="66">
        <v>0.65694444444444444</v>
      </c>
      <c r="H114" s="66">
        <v>0.66180555555555554</v>
      </c>
      <c r="I114" s="44">
        <f t="shared" si="24"/>
        <v>0.66527777777777775</v>
      </c>
      <c r="J114" s="45" t="str">
        <f t="shared" si="25"/>
        <v/>
      </c>
      <c r="K114" s="45">
        <f t="shared" si="26"/>
        <v>6.9999999999999751</v>
      </c>
      <c r="L114" s="45">
        <f t="shared" si="27"/>
        <v>5</v>
      </c>
      <c r="M114" s="54">
        <f t="shared" ca="1" si="28"/>
        <v>1305</v>
      </c>
      <c r="N114" s="45">
        <f ca="1">IF(I114&lt;&gt;"",(I114-VALUE(CONCATENATE(LEFT(M114,LEN(M114)-2),":",RIGHT(M114,2))))*1440,"")</f>
        <v>172.99999999999986</v>
      </c>
      <c r="O114" s="45">
        <f t="shared" si="30"/>
        <v>50</v>
      </c>
      <c r="P114" s="46">
        <f t="shared" si="31"/>
        <v>5.9484036251947776</v>
      </c>
      <c r="Q114" s="45">
        <f t="shared" si="32"/>
        <v>139.99999999999949</v>
      </c>
      <c r="R114" s="45">
        <f t="shared" si="33"/>
        <v>189.99999999999949</v>
      </c>
      <c r="S114" s="46">
        <f t="shared" si="34"/>
        <v>145.94840362519426</v>
      </c>
    </row>
    <row r="115" spans="1:19" x14ac:dyDescent="0.25">
      <c r="A115" s="77">
        <v>34304</v>
      </c>
      <c r="B115">
        <v>907</v>
      </c>
      <c r="D115">
        <v>0.01</v>
      </c>
      <c r="F115" s="66">
        <v>0.44375000000000003</v>
      </c>
      <c r="H115" s="66">
        <v>0.4458333333333333</v>
      </c>
      <c r="I115" s="44" t="str">
        <f t="shared" si="24"/>
        <v/>
      </c>
      <c r="J115" s="45">
        <f t="shared" si="25"/>
        <v>18.000000000000014</v>
      </c>
      <c r="K115" s="45">
        <f t="shared" si="26"/>
        <v>2.9999999999999094</v>
      </c>
      <c r="L115" s="45">
        <f t="shared" si="27"/>
        <v>1</v>
      </c>
      <c r="M115" s="54">
        <f t="shared" ca="1" si="28"/>
        <v>907</v>
      </c>
      <c r="N115" s="45" t="str">
        <f t="shared" si="29"/>
        <v/>
      </c>
      <c r="O115" s="45">
        <f t="shared" si="30"/>
        <v>4.5900000000000034</v>
      </c>
      <c r="P115" s="46">
        <f t="shared" si="31"/>
        <v>2.2546444465304183</v>
      </c>
      <c r="Q115" s="45">
        <f t="shared" si="32"/>
        <v>2.9999999999999093E-2</v>
      </c>
      <c r="R115" s="45">
        <f t="shared" si="33"/>
        <v>4.6200000000000028</v>
      </c>
      <c r="S115" s="46">
        <f t="shared" si="34"/>
        <v>2.2846444465304172</v>
      </c>
    </row>
    <row r="116" spans="1:19" x14ac:dyDescent="0.25">
      <c r="D116">
        <v>0.5</v>
      </c>
      <c r="F116" s="66">
        <v>0.45</v>
      </c>
      <c r="H116" s="66">
        <v>0.45833333333333331</v>
      </c>
      <c r="I116" s="44" t="str">
        <f t="shared" si="24"/>
        <v/>
      </c>
      <c r="J116" s="45">
        <f t="shared" si="25"/>
        <v>11.000000000000041</v>
      </c>
      <c r="K116" s="45">
        <f t="shared" si="26"/>
        <v>11.999999999999957</v>
      </c>
      <c r="L116" s="45">
        <f t="shared" si="27"/>
        <v>2</v>
      </c>
      <c r="M116" s="54">
        <f t="shared" ca="1" si="28"/>
        <v>907</v>
      </c>
      <c r="N116" s="45" t="str">
        <f t="shared" si="29"/>
        <v/>
      </c>
      <c r="O116" s="45">
        <f t="shared" si="30"/>
        <v>13.750000000000052</v>
      </c>
      <c r="P116" s="46">
        <f t="shared" si="31"/>
        <v>11.902246965802398</v>
      </c>
      <c r="Q116" s="45">
        <f t="shared" si="32"/>
        <v>5.9999999999999787</v>
      </c>
      <c r="R116" s="45">
        <f t="shared" si="33"/>
        <v>19.750000000000028</v>
      </c>
      <c r="S116" s="46">
        <f t="shared" si="34"/>
        <v>17.902246965802377</v>
      </c>
    </row>
    <row r="117" spans="1:19" x14ac:dyDescent="0.25">
      <c r="D117">
        <v>2</v>
      </c>
      <c r="F117" s="66">
        <v>0.4604166666666667</v>
      </c>
      <c r="H117" s="66">
        <v>0.46597222222222223</v>
      </c>
      <c r="I117" s="44">
        <f t="shared" si="24"/>
        <v>0.46944444444444444</v>
      </c>
      <c r="J117" s="45" t="str">
        <f t="shared" si="25"/>
        <v/>
      </c>
      <c r="K117" s="45">
        <f t="shared" si="26"/>
        <v>7.9999999999999716</v>
      </c>
      <c r="L117" s="45">
        <f t="shared" si="27"/>
        <v>3</v>
      </c>
      <c r="M117" s="54">
        <f t="shared" ca="1" si="28"/>
        <v>907</v>
      </c>
      <c r="N117" s="45">
        <f t="shared" ca="1" si="29"/>
        <v>128.99999999999994</v>
      </c>
      <c r="O117" s="45">
        <f t="shared" si="30"/>
        <v>5</v>
      </c>
      <c r="P117" s="46">
        <f t="shared" si="31"/>
        <v>0.68924379203313568</v>
      </c>
      <c r="Q117" s="45">
        <f t="shared" si="32"/>
        <v>15.999999999999943</v>
      </c>
      <c r="R117" s="45">
        <f t="shared" si="33"/>
        <v>20.999999999999943</v>
      </c>
      <c r="S117" s="46">
        <f t="shared" si="34"/>
        <v>16.689243792033079</v>
      </c>
    </row>
    <row r="118" spans="1:19" x14ac:dyDescent="0.25">
      <c r="A118" s="77">
        <v>34304</v>
      </c>
      <c r="B118">
        <v>1244</v>
      </c>
      <c r="D118">
        <v>0.01</v>
      </c>
      <c r="F118" s="66">
        <v>0.56388888888888888</v>
      </c>
      <c r="H118" s="66">
        <v>0.56666666666666665</v>
      </c>
      <c r="I118" s="44" t="str">
        <f t="shared" si="24"/>
        <v/>
      </c>
      <c r="J118" s="45">
        <f t="shared" si="25"/>
        <v>96.999999999999972</v>
      </c>
      <c r="K118" s="45">
        <f t="shared" si="26"/>
        <v>3.9999999999999858</v>
      </c>
      <c r="L118" s="45">
        <f t="shared" si="27"/>
        <v>1</v>
      </c>
      <c r="M118" s="54">
        <f t="shared" ca="1" si="28"/>
        <v>1244</v>
      </c>
      <c r="N118" s="45" t="str">
        <f t="shared" si="29"/>
        <v/>
      </c>
      <c r="O118" s="45">
        <f t="shared" si="30"/>
        <v>24.734999999999992</v>
      </c>
      <c r="P118" s="46">
        <f t="shared" si="31"/>
        <v>12.150028406302797</v>
      </c>
      <c r="Q118" s="45">
        <f t="shared" si="32"/>
        <v>3.9999999999999862E-2</v>
      </c>
      <c r="R118" s="45">
        <f t="shared" si="33"/>
        <v>24.774999999999991</v>
      </c>
      <c r="S118" s="46">
        <f t="shared" si="34"/>
        <v>12.190028406302796</v>
      </c>
    </row>
    <row r="119" spans="1:19" x14ac:dyDescent="0.25">
      <c r="D119">
        <v>0.5</v>
      </c>
      <c r="F119" s="66">
        <v>0.57152777777777775</v>
      </c>
      <c r="H119" s="66">
        <v>0.63402777777777775</v>
      </c>
      <c r="I119" s="44" t="str">
        <f t="shared" si="24"/>
        <v/>
      </c>
      <c r="J119" s="45">
        <f t="shared" si="25"/>
        <v>25.000000000000071</v>
      </c>
      <c r="K119" s="45">
        <f t="shared" si="26"/>
        <v>90</v>
      </c>
      <c r="L119" s="45">
        <f t="shared" si="27"/>
        <v>2</v>
      </c>
      <c r="M119" s="54">
        <f t="shared" ca="1" si="28"/>
        <v>1244</v>
      </c>
      <c r="N119" s="45" t="str">
        <f t="shared" si="29"/>
        <v/>
      </c>
      <c r="O119" s="45">
        <f t="shared" si="30"/>
        <v>6.3750000000000187</v>
      </c>
      <c r="P119" s="46">
        <f t="shared" si="31"/>
        <v>3.1314506201811425</v>
      </c>
      <c r="Q119" s="45">
        <f t="shared" si="32"/>
        <v>45</v>
      </c>
      <c r="R119" s="45">
        <f t="shared" si="33"/>
        <v>51.375000000000021</v>
      </c>
      <c r="S119" s="46">
        <f t="shared" si="34"/>
        <v>48.131450620181141</v>
      </c>
    </row>
    <row r="120" spans="1:19" x14ac:dyDescent="0.25">
      <c r="D120">
        <v>0.01</v>
      </c>
      <c r="F120" s="66">
        <v>0.64027777777777783</v>
      </c>
      <c r="H120" s="66">
        <v>0.65138888888888891</v>
      </c>
      <c r="I120" s="44">
        <f t="shared" si="24"/>
        <v>0.65486111111111112</v>
      </c>
      <c r="J120" s="45" t="str">
        <f t="shared" si="25"/>
        <v/>
      </c>
      <c r="K120" s="45">
        <f t="shared" si="26"/>
        <v>15.999999999999943</v>
      </c>
      <c r="L120" s="45">
        <f t="shared" si="27"/>
        <v>3</v>
      </c>
      <c r="M120" s="54">
        <f t="shared" ca="1" si="28"/>
        <v>1244</v>
      </c>
      <c r="N120" s="45">
        <f t="shared" ca="1" si="29"/>
        <v>179</v>
      </c>
      <c r="O120" s="45">
        <f t="shared" si="30"/>
        <v>2.5000000000000001E-2</v>
      </c>
      <c r="P120" s="46">
        <f t="shared" si="31"/>
        <v>5.4281443780592247E-3</v>
      </c>
      <c r="Q120" s="45">
        <f t="shared" si="32"/>
        <v>0.15999999999999945</v>
      </c>
      <c r="R120" s="45">
        <f t="shared" si="33"/>
        <v>0.18499999999999944</v>
      </c>
      <c r="S120" s="46">
        <f t="shared" si="34"/>
        <v>0.16542814437805867</v>
      </c>
    </row>
    <row r="121" spans="1:19" x14ac:dyDescent="0.25">
      <c r="A121" s="77">
        <v>34304</v>
      </c>
      <c r="D121">
        <v>0.01</v>
      </c>
      <c r="F121" s="66">
        <v>0.66666666666666663</v>
      </c>
      <c r="H121" s="66">
        <v>0.67222222222222217</v>
      </c>
      <c r="I121" s="44">
        <f t="shared" si="24"/>
        <v>0.67569444444444438</v>
      </c>
      <c r="J121" s="45" t="str">
        <f t="shared" si="25"/>
        <v/>
      </c>
      <c r="K121" s="45">
        <f t="shared" si="26"/>
        <v>7.9999999999999716</v>
      </c>
      <c r="L121" s="45">
        <f t="shared" si="27"/>
        <v>1</v>
      </c>
      <c r="M121" s="54">
        <f t="shared" ca="1" si="28"/>
        <v>0</v>
      </c>
      <c r="N121" s="45" t="e">
        <f t="shared" ca="1" si="29"/>
        <v>#VALUE!</v>
      </c>
      <c r="O121" s="45">
        <f t="shared" si="30"/>
        <v>2.5000000000000001E-2</v>
      </c>
      <c r="P121" s="46">
        <f t="shared" si="31"/>
        <v>5.4281443780592247E-3</v>
      </c>
      <c r="Q121" s="45">
        <f t="shared" si="32"/>
        <v>7.9999999999999724E-2</v>
      </c>
      <c r="R121" s="45">
        <f t="shared" si="33"/>
        <v>0.10499999999999973</v>
      </c>
      <c r="S121" s="46">
        <f t="shared" si="34"/>
        <v>8.5428144378058943E-2</v>
      </c>
    </row>
    <row r="122" spans="1:19" x14ac:dyDescent="0.25">
      <c r="A122" s="77">
        <v>34304</v>
      </c>
      <c r="D122">
        <v>0.01</v>
      </c>
      <c r="F122" s="66">
        <v>0.68472222222222223</v>
      </c>
      <c r="H122" s="66">
        <v>0.68680555555555556</v>
      </c>
      <c r="I122" s="44">
        <f t="shared" si="24"/>
        <v>0.69027777777777777</v>
      </c>
      <c r="J122" s="45" t="str">
        <f t="shared" si="25"/>
        <v/>
      </c>
      <c r="K122" s="45">
        <f t="shared" si="26"/>
        <v>2.9999999999999893</v>
      </c>
      <c r="L122" s="45">
        <f t="shared" si="27"/>
        <v>1</v>
      </c>
      <c r="M122" s="54">
        <f t="shared" ca="1" si="28"/>
        <v>0</v>
      </c>
      <c r="N122" s="45" t="e">
        <f t="shared" ca="1" si="29"/>
        <v>#VALUE!</v>
      </c>
      <c r="O122" s="45">
        <f t="shared" si="30"/>
        <v>2.5000000000000001E-2</v>
      </c>
      <c r="P122" s="46">
        <f t="shared" si="31"/>
        <v>5.4281443780592247E-3</v>
      </c>
      <c r="Q122" s="45">
        <f t="shared" si="32"/>
        <v>2.9999999999999895E-2</v>
      </c>
      <c r="R122" s="45">
        <f t="shared" si="33"/>
        <v>5.4999999999999896E-2</v>
      </c>
      <c r="S122" s="46">
        <f t="shared" si="34"/>
        <v>3.542814437805912E-2</v>
      </c>
    </row>
    <row r="123" spans="1:19" x14ac:dyDescent="0.25">
      <c r="A123" s="77">
        <v>34305</v>
      </c>
      <c r="B123">
        <v>1306</v>
      </c>
      <c r="D123">
        <v>0.01</v>
      </c>
      <c r="F123" s="66">
        <v>0.57291666666666663</v>
      </c>
      <c r="H123" s="66">
        <v>0.57430555555555551</v>
      </c>
      <c r="I123" s="44" t="str">
        <f t="shared" si="24"/>
        <v/>
      </c>
      <c r="J123" s="45">
        <f t="shared" si="25"/>
        <v>9.0000000000001279</v>
      </c>
      <c r="K123" s="45">
        <f t="shared" si="26"/>
        <v>1.9999999999999929</v>
      </c>
      <c r="L123" s="45">
        <f t="shared" si="27"/>
        <v>1</v>
      </c>
      <c r="M123" s="54">
        <f t="shared" ca="1" si="28"/>
        <v>1306</v>
      </c>
      <c r="N123" s="45" t="str">
        <f t="shared" si="29"/>
        <v/>
      </c>
      <c r="O123" s="45">
        <f t="shared" si="30"/>
        <v>2.2950000000000328</v>
      </c>
      <c r="P123" s="46">
        <f t="shared" si="31"/>
        <v>1.127322223265224</v>
      </c>
      <c r="Q123" s="45">
        <f t="shared" si="32"/>
        <v>1.9999999999999931E-2</v>
      </c>
      <c r="R123" s="45">
        <f t="shared" si="33"/>
        <v>2.3150000000000328</v>
      </c>
      <c r="S123" s="46">
        <f t="shared" si="34"/>
        <v>1.147322223265224</v>
      </c>
    </row>
    <row r="124" spans="1:19" x14ac:dyDescent="0.25">
      <c r="D124">
        <v>0.5</v>
      </c>
      <c r="F124" s="66">
        <v>0.57777777777777783</v>
      </c>
      <c r="H124" s="66">
        <v>0.5805555555555556</v>
      </c>
      <c r="I124" s="44" t="str">
        <f t="shared" si="24"/>
        <v/>
      </c>
      <c r="J124" s="45">
        <f t="shared" si="25"/>
        <v>16.99999999999994</v>
      </c>
      <c r="K124" s="45">
        <f t="shared" si="26"/>
        <v>3.9999999999999858</v>
      </c>
      <c r="L124" s="45">
        <f t="shared" si="27"/>
        <v>2</v>
      </c>
      <c r="M124" s="54">
        <f t="shared" ca="1" si="28"/>
        <v>1306</v>
      </c>
      <c r="N124" s="45" t="str">
        <f t="shared" si="29"/>
        <v/>
      </c>
      <c r="O124" s="45">
        <f t="shared" si="30"/>
        <v>4.3349999999999849</v>
      </c>
      <c r="P124" s="46">
        <f t="shared" si="31"/>
        <v>2.1293864217231633</v>
      </c>
      <c r="Q124" s="45">
        <f t="shared" si="32"/>
        <v>1.9999999999999929</v>
      </c>
      <c r="R124" s="45">
        <f t="shared" si="33"/>
        <v>6.3349999999999778</v>
      </c>
      <c r="S124" s="46">
        <f t="shared" si="34"/>
        <v>4.1293864217231562</v>
      </c>
    </row>
    <row r="125" spans="1:19" x14ac:dyDescent="0.25">
      <c r="D125">
        <v>0.01</v>
      </c>
      <c r="F125" s="66">
        <v>0.58472222222222225</v>
      </c>
      <c r="H125" s="66">
        <v>0.59236111111111112</v>
      </c>
      <c r="I125" s="44">
        <f t="shared" si="24"/>
        <v>0.59583333333333333</v>
      </c>
      <c r="J125" s="45" t="str">
        <f t="shared" si="25"/>
        <v/>
      </c>
      <c r="K125" s="45">
        <f t="shared" si="26"/>
        <v>10.999999999999961</v>
      </c>
      <c r="L125" s="45">
        <f t="shared" si="27"/>
        <v>3</v>
      </c>
      <c r="M125" s="54">
        <f t="shared" ca="1" si="28"/>
        <v>1306</v>
      </c>
      <c r="N125" s="45">
        <f t="shared" ca="1" si="29"/>
        <v>72.000000000000057</v>
      </c>
      <c r="O125" s="45">
        <f t="shared" si="30"/>
        <v>2.5000000000000001E-2</v>
      </c>
      <c r="P125" s="46">
        <f t="shared" si="31"/>
        <v>5.4281443780592247E-3</v>
      </c>
      <c r="Q125" s="45">
        <f t="shared" si="32"/>
        <v>0.10999999999999961</v>
      </c>
      <c r="R125" s="45">
        <f t="shared" si="33"/>
        <v>0.13499999999999962</v>
      </c>
      <c r="S125" s="46">
        <f t="shared" si="34"/>
        <v>0.11542814437805883</v>
      </c>
    </row>
    <row r="126" spans="1:19" x14ac:dyDescent="0.25">
      <c r="A126" s="77">
        <v>34305</v>
      </c>
      <c r="D126">
        <v>0.01</v>
      </c>
      <c r="F126" s="66">
        <v>0.60069444444444442</v>
      </c>
      <c r="H126" s="66">
        <v>0.60347222222222219</v>
      </c>
      <c r="I126" s="44">
        <f t="shared" si="24"/>
        <v>0.6069444444444444</v>
      </c>
      <c r="J126" s="45" t="str">
        <f t="shared" si="25"/>
        <v/>
      </c>
      <c r="K126" s="45">
        <f t="shared" si="26"/>
        <v>3.9999999999999858</v>
      </c>
      <c r="L126" s="45">
        <f t="shared" si="27"/>
        <v>1</v>
      </c>
      <c r="M126" s="54">
        <f t="shared" ca="1" si="28"/>
        <v>0</v>
      </c>
      <c r="N126" s="45" t="e">
        <f t="shared" ca="1" si="29"/>
        <v>#VALUE!</v>
      </c>
      <c r="O126" s="45">
        <f t="shared" si="30"/>
        <v>2.5000000000000001E-2</v>
      </c>
      <c r="P126" s="46">
        <f t="shared" si="31"/>
        <v>5.4281443780592247E-3</v>
      </c>
      <c r="Q126" s="45">
        <f t="shared" si="32"/>
        <v>3.9999999999999862E-2</v>
      </c>
      <c r="R126" s="45">
        <f t="shared" si="33"/>
        <v>6.4999999999999863E-2</v>
      </c>
      <c r="S126" s="46">
        <f t="shared" si="34"/>
        <v>4.5428144378059088E-2</v>
      </c>
    </row>
    <row r="127" spans="1:19" x14ac:dyDescent="0.25">
      <c r="A127" s="77">
        <v>34305</v>
      </c>
      <c r="D127">
        <v>0.01</v>
      </c>
      <c r="F127" s="66">
        <v>0.61249999999999993</v>
      </c>
      <c r="H127" s="66">
        <v>0.61875000000000002</v>
      </c>
      <c r="I127" s="44">
        <f t="shared" si="24"/>
        <v>0.62222222222222223</v>
      </c>
      <c r="J127" s="45" t="str">
        <f t="shared" si="25"/>
        <v/>
      </c>
      <c r="K127" s="45">
        <f t="shared" si="26"/>
        <v>9.0000000000001279</v>
      </c>
      <c r="L127" s="45">
        <f t="shared" si="27"/>
        <v>1</v>
      </c>
      <c r="M127" s="54">
        <f t="shared" ca="1" si="28"/>
        <v>0</v>
      </c>
      <c r="N127" s="45" t="e">
        <f t="shared" ca="1" si="29"/>
        <v>#VALUE!</v>
      </c>
      <c r="O127" s="45">
        <f t="shared" si="30"/>
        <v>2.5000000000000001E-2</v>
      </c>
      <c r="P127" s="46">
        <f t="shared" si="31"/>
        <v>5.4281443780592247E-3</v>
      </c>
      <c r="Q127" s="45">
        <f t="shared" si="32"/>
        <v>9.0000000000001287E-2</v>
      </c>
      <c r="R127" s="45">
        <f t="shared" si="33"/>
        <v>0.1150000000000013</v>
      </c>
      <c r="S127" s="46">
        <f t="shared" si="34"/>
        <v>9.5428144378060506E-2</v>
      </c>
    </row>
    <row r="128" spans="1:19" x14ac:dyDescent="0.25">
      <c r="A128" s="77">
        <v>34305</v>
      </c>
      <c r="D128">
        <v>0.01</v>
      </c>
      <c r="F128" s="66">
        <v>0.62916666666666665</v>
      </c>
      <c r="H128" s="66">
        <v>0.63263888888888886</v>
      </c>
      <c r="I128" s="44">
        <f t="shared" si="24"/>
        <v>0.63611111111111107</v>
      </c>
      <c r="J128" s="45" t="str">
        <f t="shared" si="25"/>
        <v/>
      </c>
      <c r="K128" s="45">
        <f t="shared" si="26"/>
        <v>4.9999999999999822</v>
      </c>
      <c r="L128" s="45">
        <f t="shared" si="27"/>
        <v>1</v>
      </c>
      <c r="M128" s="54">
        <f t="shared" ca="1" si="28"/>
        <v>0</v>
      </c>
      <c r="N128" s="45" t="e">
        <f t="shared" ca="1" si="29"/>
        <v>#VALUE!</v>
      </c>
      <c r="O128" s="45">
        <f t="shared" si="30"/>
        <v>2.5000000000000001E-2</v>
      </c>
      <c r="P128" s="46">
        <f t="shared" si="31"/>
        <v>5.4281443780592247E-3</v>
      </c>
      <c r="Q128" s="45">
        <f t="shared" si="32"/>
        <v>4.9999999999999822E-2</v>
      </c>
      <c r="R128" s="45">
        <f t="shared" si="33"/>
        <v>7.4999999999999817E-2</v>
      </c>
      <c r="S128" s="46">
        <f t="shared" si="34"/>
        <v>5.5428144378059048E-2</v>
      </c>
    </row>
    <row r="129" spans="1:19" x14ac:dyDescent="0.25">
      <c r="A129" s="77">
        <v>34305</v>
      </c>
      <c r="D129">
        <v>0.01</v>
      </c>
      <c r="F129" s="66">
        <v>0.64444444444444449</v>
      </c>
      <c r="H129" s="66">
        <v>0.64583333333333337</v>
      </c>
      <c r="I129" s="44">
        <f t="shared" si="24"/>
        <v>0.64930555555555558</v>
      </c>
      <c r="J129" s="45" t="str">
        <f t="shared" si="25"/>
        <v/>
      </c>
      <c r="K129" s="45">
        <f t="shared" si="26"/>
        <v>1.9999999999999929</v>
      </c>
      <c r="L129" s="45">
        <f t="shared" si="27"/>
        <v>1</v>
      </c>
      <c r="M129" s="54">
        <f t="shared" ca="1" si="28"/>
        <v>0</v>
      </c>
      <c r="N129" s="45" t="e">
        <f t="shared" ca="1" si="29"/>
        <v>#VALUE!</v>
      </c>
      <c r="O129" s="45">
        <f t="shared" si="30"/>
        <v>2.5000000000000001E-2</v>
      </c>
      <c r="P129" s="46">
        <f t="shared" si="31"/>
        <v>5.4281443780592247E-3</v>
      </c>
      <c r="Q129" s="45">
        <f t="shared" si="32"/>
        <v>1.9999999999999931E-2</v>
      </c>
      <c r="R129" s="45">
        <f t="shared" si="33"/>
        <v>4.4999999999999929E-2</v>
      </c>
      <c r="S129" s="46">
        <f t="shared" si="34"/>
        <v>2.5428144378059157E-2</v>
      </c>
    </row>
    <row r="130" spans="1:19" x14ac:dyDescent="0.25">
      <c r="A130" s="77">
        <v>34305</v>
      </c>
      <c r="D130">
        <v>0.01</v>
      </c>
      <c r="F130" s="66">
        <v>0.65625</v>
      </c>
      <c r="H130" s="66">
        <v>0.65972222222222221</v>
      </c>
      <c r="I130" s="44">
        <f t="shared" si="24"/>
        <v>0.66319444444444442</v>
      </c>
      <c r="J130" s="45" t="str">
        <f t="shared" si="25"/>
        <v/>
      </c>
      <c r="K130" s="45">
        <f t="shared" si="26"/>
        <v>4.9999999999999822</v>
      </c>
      <c r="L130" s="45">
        <f t="shared" si="27"/>
        <v>1</v>
      </c>
      <c r="M130" s="54">
        <f t="shared" ca="1" si="28"/>
        <v>0</v>
      </c>
      <c r="N130" s="45" t="e">
        <f t="shared" ca="1" si="29"/>
        <v>#VALUE!</v>
      </c>
      <c r="O130" s="45">
        <f t="shared" si="30"/>
        <v>2.5000000000000001E-2</v>
      </c>
      <c r="P130" s="46">
        <f t="shared" si="31"/>
        <v>5.4281443780592247E-3</v>
      </c>
      <c r="Q130" s="45">
        <f t="shared" si="32"/>
        <v>4.9999999999999822E-2</v>
      </c>
      <c r="R130" s="45">
        <f t="shared" si="33"/>
        <v>7.4999999999999817E-2</v>
      </c>
      <c r="S130" s="46">
        <f t="shared" si="34"/>
        <v>5.5428144378059048E-2</v>
      </c>
    </row>
    <row r="131" spans="1:19" x14ac:dyDescent="0.25">
      <c r="A131" s="77">
        <v>34305</v>
      </c>
      <c r="D131">
        <v>0.01</v>
      </c>
      <c r="F131" s="66">
        <v>0.67361111111111116</v>
      </c>
      <c r="H131" s="66">
        <v>0.6791666666666667</v>
      </c>
      <c r="I131" s="44">
        <f t="shared" si="24"/>
        <v>0.68263888888888891</v>
      </c>
      <c r="J131" s="45" t="str">
        <f t="shared" si="25"/>
        <v/>
      </c>
      <c r="K131" s="45">
        <f t="shared" si="26"/>
        <v>7.9999999999999716</v>
      </c>
      <c r="L131" s="45">
        <f t="shared" si="27"/>
        <v>1</v>
      </c>
      <c r="M131" s="54">
        <f t="shared" ca="1" si="28"/>
        <v>0</v>
      </c>
      <c r="N131" s="45" t="e">
        <f t="shared" ca="1" si="29"/>
        <v>#VALUE!</v>
      </c>
      <c r="O131" s="45">
        <f t="shared" si="30"/>
        <v>2.5000000000000001E-2</v>
      </c>
      <c r="P131" s="46">
        <f t="shared" si="31"/>
        <v>5.4281443780592247E-3</v>
      </c>
      <c r="Q131" s="45">
        <f t="shared" si="32"/>
        <v>7.9999999999999724E-2</v>
      </c>
      <c r="R131" s="45">
        <f t="shared" si="33"/>
        <v>0.10499999999999973</v>
      </c>
      <c r="S131" s="46">
        <f t="shared" si="34"/>
        <v>8.5428144378058943E-2</v>
      </c>
    </row>
    <row r="132" spans="1:19" x14ac:dyDescent="0.25">
      <c r="A132" s="77">
        <v>34305</v>
      </c>
      <c r="D132">
        <v>0.01</v>
      </c>
      <c r="F132" s="66">
        <v>0.69097222222222221</v>
      </c>
      <c r="H132" s="66">
        <v>0.69444444444444453</v>
      </c>
      <c r="I132" s="44">
        <f t="shared" si="24"/>
        <v>0.69791666666666674</v>
      </c>
      <c r="J132" s="45" t="str">
        <f t="shared" si="25"/>
        <v/>
      </c>
      <c r="K132" s="45">
        <f t="shared" si="26"/>
        <v>5.0000000000001421</v>
      </c>
      <c r="L132" s="45">
        <f t="shared" si="27"/>
        <v>1</v>
      </c>
      <c r="M132" s="54">
        <f t="shared" ca="1" si="28"/>
        <v>0</v>
      </c>
      <c r="N132" s="45" t="e">
        <f t="shared" ca="1" si="29"/>
        <v>#VALUE!</v>
      </c>
      <c r="O132" s="45">
        <f t="shared" si="30"/>
        <v>2.5000000000000001E-2</v>
      </c>
      <c r="P132" s="46">
        <f t="shared" si="31"/>
        <v>5.4281443780592247E-3</v>
      </c>
      <c r="Q132" s="45">
        <f t="shared" si="32"/>
        <v>5.0000000000001425E-2</v>
      </c>
      <c r="R132" s="45">
        <f t="shared" si="33"/>
        <v>7.5000000000001427E-2</v>
      </c>
      <c r="S132" s="46">
        <f t="shared" si="34"/>
        <v>5.5428144378060651E-2</v>
      </c>
    </row>
    <row r="133" spans="1:19" x14ac:dyDescent="0.25">
      <c r="A133" s="77">
        <v>34310</v>
      </c>
      <c r="B133">
        <v>952</v>
      </c>
      <c r="D133">
        <v>0.01</v>
      </c>
      <c r="F133" s="66">
        <v>0.45694444444444443</v>
      </c>
      <c r="H133" s="66">
        <v>0.46180555555555558</v>
      </c>
      <c r="I133" s="44" t="str">
        <f t="shared" si="24"/>
        <v/>
      </c>
      <c r="J133" s="45">
        <f t="shared" si="25"/>
        <v>7.9999999999999716</v>
      </c>
      <c r="K133" s="45">
        <f t="shared" si="26"/>
        <v>7.0000000000000551</v>
      </c>
      <c r="L133" s="45">
        <f t="shared" si="27"/>
        <v>1</v>
      </c>
      <c r="M133" s="54">
        <f t="shared" ca="1" si="28"/>
        <v>952</v>
      </c>
      <c r="N133" s="45" t="str">
        <f t="shared" si="29"/>
        <v/>
      </c>
      <c r="O133" s="45">
        <f t="shared" si="30"/>
        <v>0.11199999999999959</v>
      </c>
      <c r="P133" s="46">
        <f t="shared" si="31"/>
        <v>0.10889127477311189</v>
      </c>
      <c r="Q133" s="45">
        <f t="shared" si="32"/>
        <v>7.0000000000000548E-2</v>
      </c>
      <c r="R133" s="45">
        <f t="shared" si="33"/>
        <v>0.18200000000000013</v>
      </c>
      <c r="S133" s="46">
        <f t="shared" si="34"/>
        <v>0.17889127477311245</v>
      </c>
    </row>
    <row r="134" spans="1:19" x14ac:dyDescent="0.25">
      <c r="D134">
        <v>1.7999999999999999E-2</v>
      </c>
      <c r="F134" s="66">
        <v>0.46388888888888885</v>
      </c>
      <c r="H134" s="66">
        <v>0.46736111111111112</v>
      </c>
      <c r="I134" s="44" t="str">
        <f t="shared" si="24"/>
        <v/>
      </c>
      <c r="J134" s="45">
        <f t="shared" si="25"/>
        <v>7.0000000000000551</v>
      </c>
      <c r="K134" s="45">
        <f t="shared" si="26"/>
        <v>5.0000000000000622</v>
      </c>
      <c r="L134" s="45">
        <f t="shared" si="27"/>
        <v>2</v>
      </c>
      <c r="M134" s="54">
        <f t="shared" ca="1" si="28"/>
        <v>952</v>
      </c>
      <c r="N134" s="45" t="str">
        <f t="shared" si="29"/>
        <v/>
      </c>
      <c r="O134" s="45">
        <f t="shared" si="30"/>
        <v>8.4000000000000657E-2</v>
      </c>
      <c r="P134" s="46">
        <f t="shared" si="31"/>
        <v>7.6467827957069676E-2</v>
      </c>
      <c r="Q134" s="45">
        <f t="shared" si="32"/>
        <v>9.0000000000001107E-2</v>
      </c>
      <c r="R134" s="45">
        <f t="shared" si="33"/>
        <v>0.17400000000000176</v>
      </c>
      <c r="S134" s="46">
        <f t="shared" si="34"/>
        <v>0.16646782795707077</v>
      </c>
    </row>
    <row r="135" spans="1:19" x14ac:dyDescent="0.25">
      <c r="D135">
        <v>6.0000000000000001E-3</v>
      </c>
      <c r="F135" s="66">
        <v>0.4694444444444445</v>
      </c>
      <c r="H135" s="66">
        <v>0.47222222222222227</v>
      </c>
      <c r="I135" s="44" t="str">
        <f t="shared" si="24"/>
        <v/>
      </c>
      <c r="J135" s="45">
        <f t="shared" si="25"/>
        <v>18.999999999999932</v>
      </c>
      <c r="K135" s="45">
        <f t="shared" si="26"/>
        <v>3.9999999999999858</v>
      </c>
      <c r="L135" s="45">
        <f t="shared" si="27"/>
        <v>3</v>
      </c>
      <c r="M135" s="54">
        <f t="shared" ca="1" si="28"/>
        <v>952</v>
      </c>
      <c r="N135" s="45" t="str">
        <f t="shared" si="29"/>
        <v/>
      </c>
      <c r="O135" s="45">
        <f t="shared" si="30"/>
        <v>95.056999999999661</v>
      </c>
      <c r="P135" s="46">
        <f t="shared" si="31"/>
        <v>25.59657509570059</v>
      </c>
      <c r="Q135" s="45">
        <f t="shared" si="32"/>
        <v>2.3999999999999914E-2</v>
      </c>
      <c r="R135" s="45">
        <f t="shared" si="33"/>
        <v>95.080999999999662</v>
      </c>
      <c r="S135" s="46">
        <f t="shared" si="34"/>
        <v>25.620575095700591</v>
      </c>
    </row>
    <row r="136" spans="1:19" x14ac:dyDescent="0.25">
      <c r="D136">
        <v>10</v>
      </c>
      <c r="F136" s="66">
        <v>0.47916666666666669</v>
      </c>
      <c r="H136" s="66">
        <v>0.48541666666666666</v>
      </c>
      <c r="I136" s="44">
        <f t="shared" si="24"/>
        <v>0.48888888888888887</v>
      </c>
      <c r="J136" s="45" t="str">
        <f t="shared" si="25"/>
        <v/>
      </c>
      <c r="K136" s="45">
        <f t="shared" si="26"/>
        <v>8.999999999999968</v>
      </c>
      <c r="L136" s="45">
        <f t="shared" si="27"/>
        <v>4</v>
      </c>
      <c r="M136" s="54">
        <f t="shared" ca="1" si="28"/>
        <v>952</v>
      </c>
      <c r="N136" s="45">
        <f t="shared" ca="1" si="29"/>
        <v>111.99999999999991</v>
      </c>
      <c r="O136" s="45">
        <f t="shared" si="30"/>
        <v>25</v>
      </c>
      <c r="P136" s="46">
        <f t="shared" si="31"/>
        <v>3.1021051639523365</v>
      </c>
      <c r="Q136" s="45">
        <f t="shared" si="32"/>
        <v>89.999999999999687</v>
      </c>
      <c r="R136" s="45">
        <f t="shared" si="33"/>
        <v>114.99999999999969</v>
      </c>
      <c r="S136" s="46">
        <f t="shared" si="34"/>
        <v>93.102105163952018</v>
      </c>
    </row>
    <row r="137" spans="1:19" x14ac:dyDescent="0.25">
      <c r="A137" s="77">
        <v>34310</v>
      </c>
      <c r="B137">
        <v>1303</v>
      </c>
      <c r="D137">
        <v>0.01</v>
      </c>
      <c r="F137" s="66">
        <v>0.59305555555555556</v>
      </c>
      <c r="H137" s="66">
        <v>0.6</v>
      </c>
      <c r="I137" s="44" t="str">
        <f t="shared" si="24"/>
        <v/>
      </c>
      <c r="J137" s="45">
        <f t="shared" si="25"/>
        <v>9.0000000000001279</v>
      </c>
      <c r="K137" s="45">
        <f t="shared" si="26"/>
        <v>9.9999999999999645</v>
      </c>
      <c r="L137" s="45">
        <f t="shared" si="27"/>
        <v>1</v>
      </c>
      <c r="M137" s="54">
        <f t="shared" ca="1" si="28"/>
        <v>1303</v>
      </c>
      <c r="N137" s="45" t="str">
        <f t="shared" si="29"/>
        <v/>
      </c>
      <c r="O137" s="45">
        <f t="shared" si="30"/>
        <v>0.49500000000000705</v>
      </c>
      <c r="P137" s="46">
        <f t="shared" si="31"/>
        <v>0.35179227991555667</v>
      </c>
      <c r="Q137" s="45">
        <f t="shared" si="32"/>
        <v>9.9999999999999645E-2</v>
      </c>
      <c r="R137" s="45">
        <f t="shared" si="33"/>
        <v>0.59500000000000663</v>
      </c>
      <c r="S137" s="46">
        <f t="shared" si="34"/>
        <v>0.45179227991555632</v>
      </c>
    </row>
    <row r="138" spans="1:19" x14ac:dyDescent="0.25">
      <c r="D138">
        <v>0.1</v>
      </c>
      <c r="F138" s="66">
        <v>0.60277777777777775</v>
      </c>
      <c r="H138" s="66">
        <v>0.60625000000000007</v>
      </c>
      <c r="I138" s="44" t="str">
        <f t="shared" si="24"/>
        <v/>
      </c>
      <c r="J138" s="45">
        <f t="shared" si="25"/>
        <v>13.99999999999995</v>
      </c>
      <c r="K138" s="45">
        <f t="shared" si="26"/>
        <v>5.0000000000001421</v>
      </c>
      <c r="L138" s="45">
        <f t="shared" si="27"/>
        <v>2</v>
      </c>
      <c r="M138" s="54">
        <f t="shared" ca="1" si="28"/>
        <v>1303</v>
      </c>
      <c r="N138" s="45" t="str">
        <f t="shared" si="29"/>
        <v/>
      </c>
      <c r="O138" s="45">
        <f t="shared" si="30"/>
        <v>0.74199999999999744</v>
      </c>
      <c r="P138" s="46">
        <f t="shared" si="31"/>
        <v>0.46778569233141448</v>
      </c>
      <c r="Q138" s="45">
        <f t="shared" si="32"/>
        <v>0.50000000000001421</v>
      </c>
      <c r="R138" s="45">
        <f t="shared" si="33"/>
        <v>1.2420000000000115</v>
      </c>
      <c r="S138" s="46">
        <f t="shared" si="34"/>
        <v>0.96778569233142875</v>
      </c>
    </row>
    <row r="139" spans="1:19" x14ac:dyDescent="0.25">
      <c r="D139">
        <v>6.0000000000000001E-3</v>
      </c>
      <c r="F139" s="66">
        <v>0.6118055555555556</v>
      </c>
      <c r="H139" s="66">
        <v>0.61597222222222225</v>
      </c>
      <c r="I139" s="44">
        <f t="shared" si="24"/>
        <v>0.61944444444444446</v>
      </c>
      <c r="J139" s="45" t="str">
        <f t="shared" si="25"/>
        <v/>
      </c>
      <c r="K139" s="45">
        <f t="shared" si="26"/>
        <v>5.9999999999999787</v>
      </c>
      <c r="L139" s="45">
        <f t="shared" si="27"/>
        <v>3</v>
      </c>
      <c r="M139" s="54">
        <f t="shared" ca="1" si="28"/>
        <v>1303</v>
      </c>
      <c r="N139" s="45">
        <f t="shared" ca="1" si="29"/>
        <v>108.99999999999993</v>
      </c>
      <c r="O139" s="45">
        <f t="shared" si="30"/>
        <v>1.4999999999999999E-2</v>
      </c>
      <c r="P139" s="46">
        <f t="shared" si="31"/>
        <v>3.4478976438256192E-3</v>
      </c>
      <c r="Q139" s="45">
        <f t="shared" si="32"/>
        <v>3.5999999999999872E-2</v>
      </c>
      <c r="R139" s="45">
        <f t="shared" si="33"/>
        <v>5.0999999999999872E-2</v>
      </c>
      <c r="S139" s="46">
        <f t="shared" si="34"/>
        <v>3.9447897643825489E-2</v>
      </c>
    </row>
    <row r="140" spans="1:19" x14ac:dyDescent="0.25">
      <c r="A140" s="77">
        <v>34310</v>
      </c>
      <c r="B140">
        <v>1500</v>
      </c>
      <c r="D140">
        <v>0.01</v>
      </c>
      <c r="F140" s="66">
        <v>0.67222222222222217</v>
      </c>
      <c r="H140" s="66">
        <v>0.6743055555555556</v>
      </c>
      <c r="I140" s="44" t="str">
        <f t="shared" si="24"/>
        <v/>
      </c>
      <c r="J140" s="45">
        <f t="shared" si="25"/>
        <v>14.999999999999947</v>
      </c>
      <c r="K140" s="45">
        <f t="shared" si="26"/>
        <v>3.0000000000001492</v>
      </c>
      <c r="L140" s="45">
        <f t="shared" si="27"/>
        <v>1</v>
      </c>
      <c r="M140" s="54">
        <f t="shared" ca="1" si="28"/>
        <v>1500</v>
      </c>
      <c r="N140" s="45" t="str">
        <f t="shared" si="29"/>
        <v/>
      </c>
      <c r="O140" s="45">
        <f t="shared" si="30"/>
        <v>127.57499999999956</v>
      </c>
      <c r="P140" s="46">
        <f t="shared" si="31"/>
        <v>34.261936478209883</v>
      </c>
      <c r="Q140" s="45">
        <f t="shared" si="32"/>
        <v>3.0000000000001494E-2</v>
      </c>
      <c r="R140" s="45">
        <f t="shared" si="33"/>
        <v>127.60499999999956</v>
      </c>
      <c r="S140" s="46">
        <f t="shared" si="34"/>
        <v>34.291936478209884</v>
      </c>
    </row>
    <row r="141" spans="1:19" x14ac:dyDescent="0.25">
      <c r="D141">
        <v>17</v>
      </c>
      <c r="F141" s="66">
        <v>0.68194444444444446</v>
      </c>
      <c r="H141" s="66">
        <v>0.68472222222222223</v>
      </c>
      <c r="I141" s="44">
        <f t="shared" si="24"/>
        <v>0.68819444444444444</v>
      </c>
      <c r="J141" s="45" t="str">
        <f t="shared" si="25"/>
        <v/>
      </c>
      <c r="K141" s="45">
        <f t="shared" si="26"/>
        <v>3.9999999999999858</v>
      </c>
      <c r="L141" s="45">
        <f t="shared" si="27"/>
        <v>2</v>
      </c>
      <c r="M141" s="54">
        <f t="shared" ca="1" si="28"/>
        <v>1500</v>
      </c>
      <c r="N141" s="45">
        <f t="shared" ca="1" si="29"/>
        <v>91</v>
      </c>
      <c r="O141" s="45">
        <f t="shared" si="30"/>
        <v>42.5</v>
      </c>
      <c r="P141" s="46">
        <f t="shared" si="31"/>
        <v>5.1054993406049594</v>
      </c>
      <c r="Q141" s="45">
        <f t="shared" si="32"/>
        <v>67.999999999999758</v>
      </c>
      <c r="R141" s="45">
        <f t="shared" si="33"/>
        <v>110.49999999999976</v>
      </c>
      <c r="S141" s="46">
        <f t="shared" si="34"/>
        <v>73.105499340604723</v>
      </c>
    </row>
    <row r="142" spans="1:19" x14ac:dyDescent="0.25">
      <c r="A142" s="77">
        <v>34311</v>
      </c>
      <c r="B142">
        <v>801</v>
      </c>
      <c r="D142">
        <v>0.01</v>
      </c>
      <c r="F142" s="66">
        <v>0.35833333333333334</v>
      </c>
      <c r="H142" s="66">
        <v>0.36041666666666666</v>
      </c>
      <c r="I142" s="44" t="str">
        <f t="shared" si="24"/>
        <v/>
      </c>
      <c r="J142" s="45">
        <f t="shared" si="25"/>
        <v>17.000000000000021</v>
      </c>
      <c r="K142" s="45">
        <f t="shared" si="26"/>
        <v>2.9999999999999893</v>
      </c>
      <c r="L142" s="45">
        <f t="shared" si="27"/>
        <v>1</v>
      </c>
      <c r="M142" s="54">
        <f t="shared" ca="1" si="28"/>
        <v>801</v>
      </c>
      <c r="N142" s="45" t="str">
        <f t="shared" si="29"/>
        <v/>
      </c>
      <c r="O142" s="45">
        <f t="shared" si="30"/>
        <v>85.085000000000107</v>
      </c>
      <c r="P142" s="46">
        <f t="shared" si="31"/>
        <v>24.585766162252387</v>
      </c>
      <c r="Q142" s="45">
        <f t="shared" si="32"/>
        <v>2.9999999999999895E-2</v>
      </c>
      <c r="R142" s="45">
        <f t="shared" si="33"/>
        <v>85.115000000000109</v>
      </c>
      <c r="S142" s="46">
        <f t="shared" si="34"/>
        <v>24.615766162252388</v>
      </c>
    </row>
    <row r="143" spans="1:19" x14ac:dyDescent="0.25">
      <c r="D143">
        <v>10</v>
      </c>
      <c r="F143" s="66">
        <v>0.3666666666666667</v>
      </c>
      <c r="H143" s="66">
        <v>0.37222222222222223</v>
      </c>
      <c r="I143" s="44" t="str">
        <f t="shared" si="24"/>
        <v/>
      </c>
      <c r="J143" s="45">
        <f t="shared" si="25"/>
        <v>454</v>
      </c>
      <c r="K143" s="45">
        <f t="shared" si="26"/>
        <v>7.9999999999999716</v>
      </c>
      <c r="L143" s="45">
        <f t="shared" si="27"/>
        <v>2</v>
      </c>
      <c r="M143" s="54">
        <f t="shared" ca="1" si="28"/>
        <v>801</v>
      </c>
      <c r="N143" s="45" t="str">
        <f t="shared" si="29"/>
        <v/>
      </c>
      <c r="O143" s="45">
        <f t="shared" si="30"/>
        <v>47670</v>
      </c>
      <c r="P143" s="46">
        <f t="shared" si="31"/>
        <v>28794.296305097832</v>
      </c>
      <c r="Q143" s="45">
        <f t="shared" si="32"/>
        <v>79.999999999999716</v>
      </c>
      <c r="R143" s="45">
        <f t="shared" si="33"/>
        <v>47750</v>
      </c>
      <c r="S143" s="46">
        <f t="shared" si="34"/>
        <v>28874.296305097832</v>
      </c>
    </row>
    <row r="144" spans="1:19" x14ac:dyDescent="0.25">
      <c r="D144">
        <v>200</v>
      </c>
      <c r="F144" s="66">
        <v>0.37222222222222223</v>
      </c>
      <c r="H144" s="66">
        <v>0.6875</v>
      </c>
      <c r="I144" s="44">
        <f t="shared" ref="I144:I205" si="35">IF(OR(A145&lt;&gt;"",D145=""),H144+TIME(0,5,0),"")</f>
        <v>0.69097222222222221</v>
      </c>
      <c r="J144" s="45" t="str">
        <f t="shared" ref="J144:J205" si="36">IF(AND(OR(AND(A144&lt;&gt;"",A145=""),AND(A144="",A145="")),D145&lt;&gt;""),(H145-H144)*1440,"")</f>
        <v/>
      </c>
      <c r="K144" s="45">
        <f t="shared" ref="K144:K205" si="37">(H144-F144)*1440</f>
        <v>454</v>
      </c>
      <c r="L144" s="45">
        <f t="shared" ref="L144:L205" si="38">IF(A144&lt;&gt;"",1,L143+1)</f>
        <v>3</v>
      </c>
      <c r="M144" s="54">
        <f t="shared" ref="M144:M205" ca="1" si="39">OFFSET(B144,-L144+1,0)</f>
        <v>801</v>
      </c>
      <c r="N144" s="45">
        <f t="shared" ref="N144:N205" ca="1" si="40">IF(I144&lt;&gt;"",(I144-VALUE(CONCATENATE(LEFT(M144,LEN(M144)-2),":",RIGHT(M144,2))))*1440,"")</f>
        <v>513.99999999999989</v>
      </c>
      <c r="O144" s="45">
        <f t="shared" ref="O144:O205" si="41">IF(J144&lt;&gt;"",(D144+D145)*J144/2,D144*5/2)</f>
        <v>500</v>
      </c>
      <c r="P144" s="46">
        <f t="shared" ref="P144:P205" si="42">IF(J144&lt;&gt;"",(D145-D144)*J144/LN((D145+0.000001)/(D144+0.000001)),-5*(D144-0.000001)/(LN(1/D144)-13.8155))</f>
        <v>52.318172546220183</v>
      </c>
      <c r="Q144" s="45">
        <f t="shared" ref="Q144:Q205" si="43">(D144*K144)</f>
        <v>90800</v>
      </c>
      <c r="R144" s="45">
        <f t="shared" ref="R144:R205" si="44">O144+Q144</f>
        <v>91300</v>
      </c>
      <c r="S144" s="46">
        <f t="shared" ref="S144:S205" si="45">P144+Q144</f>
        <v>90852.31817254622</v>
      </c>
    </row>
    <row r="145" spans="1:19" x14ac:dyDescent="0.25">
      <c r="A145" s="77">
        <v>34312</v>
      </c>
      <c r="B145">
        <v>807</v>
      </c>
      <c r="D145">
        <v>1.4999999999999999E-2</v>
      </c>
      <c r="F145" s="66">
        <v>0.38472222222222219</v>
      </c>
      <c r="H145" s="66">
        <v>0.39027777777777778</v>
      </c>
      <c r="I145" s="44" t="str">
        <f t="shared" si="35"/>
        <v/>
      </c>
      <c r="J145" s="45">
        <f t="shared" si="36"/>
        <v>36.99999999999995</v>
      </c>
      <c r="K145" s="45">
        <f t="shared" si="37"/>
        <v>8.0000000000000515</v>
      </c>
      <c r="L145" s="45">
        <f t="shared" si="38"/>
        <v>1</v>
      </c>
      <c r="M145" s="54">
        <f t="shared" ca="1" si="39"/>
        <v>807</v>
      </c>
      <c r="N145" s="45" t="str">
        <f t="shared" si="40"/>
        <v/>
      </c>
      <c r="O145" s="45">
        <f t="shared" si="41"/>
        <v>0.64749999999999919</v>
      </c>
      <c r="P145" s="46">
        <f t="shared" si="42"/>
        <v>0.64310826277452016</v>
      </c>
      <c r="Q145" s="45">
        <f t="shared" si="43"/>
        <v>0.12000000000000077</v>
      </c>
      <c r="R145" s="45">
        <f t="shared" si="44"/>
        <v>0.76749999999999996</v>
      </c>
      <c r="S145" s="46">
        <f t="shared" si="45"/>
        <v>0.76310826277452093</v>
      </c>
    </row>
    <row r="146" spans="1:19" x14ac:dyDescent="0.25">
      <c r="D146">
        <v>0.02</v>
      </c>
      <c r="F146" s="66">
        <v>0.41180555555555554</v>
      </c>
      <c r="H146" s="66">
        <v>0.41597222222222219</v>
      </c>
      <c r="I146" s="44" t="str">
        <f t="shared" si="35"/>
        <v/>
      </c>
      <c r="J146" s="45">
        <f t="shared" si="36"/>
        <v>41.000000000000014</v>
      </c>
      <c r="K146" s="45">
        <f t="shared" si="37"/>
        <v>5.9999999999999787</v>
      </c>
      <c r="L146" s="45">
        <f t="shared" si="38"/>
        <v>2</v>
      </c>
      <c r="M146" s="54">
        <f t="shared" ca="1" si="39"/>
        <v>807</v>
      </c>
      <c r="N146" s="45" t="str">
        <f t="shared" si="40"/>
        <v/>
      </c>
      <c r="O146" s="45">
        <f t="shared" si="41"/>
        <v>41.410000000000018</v>
      </c>
      <c r="P146" s="46">
        <f t="shared" si="42"/>
        <v>17.628202497487734</v>
      </c>
      <c r="Q146" s="45">
        <f t="shared" si="43"/>
        <v>0.11999999999999958</v>
      </c>
      <c r="R146" s="45">
        <f t="shared" si="44"/>
        <v>41.530000000000015</v>
      </c>
      <c r="S146" s="46">
        <f t="shared" si="45"/>
        <v>17.748202497487735</v>
      </c>
    </row>
    <row r="147" spans="1:19" x14ac:dyDescent="0.25">
      <c r="D147">
        <v>2</v>
      </c>
      <c r="F147" s="66">
        <v>0.42152777777777778</v>
      </c>
      <c r="H147" s="66">
        <v>0.44444444444444442</v>
      </c>
      <c r="I147" s="44" t="str">
        <f t="shared" si="35"/>
        <v/>
      </c>
      <c r="J147" s="45">
        <f t="shared" si="36"/>
        <v>82.000000000000028</v>
      </c>
      <c r="K147" s="45">
        <f t="shared" si="37"/>
        <v>32.999999999999964</v>
      </c>
      <c r="L147" s="45">
        <f t="shared" si="38"/>
        <v>3</v>
      </c>
      <c r="M147" s="54">
        <f t="shared" ca="1" si="39"/>
        <v>807</v>
      </c>
      <c r="N147" s="45" t="str">
        <f t="shared" si="40"/>
        <v/>
      </c>
      <c r="O147" s="45">
        <f t="shared" si="41"/>
        <v>902.00000000000034</v>
      </c>
      <c r="P147" s="46">
        <f t="shared" si="42"/>
        <v>641.01878056507906</v>
      </c>
      <c r="Q147" s="45">
        <f t="shared" si="43"/>
        <v>65.999999999999929</v>
      </c>
      <c r="R147" s="45">
        <f t="shared" si="44"/>
        <v>968.00000000000023</v>
      </c>
      <c r="S147" s="46">
        <f t="shared" si="45"/>
        <v>707.01878056507894</v>
      </c>
    </row>
    <row r="148" spans="1:19" x14ac:dyDescent="0.25">
      <c r="D148">
        <v>20</v>
      </c>
      <c r="F148" s="66">
        <v>0.44791666666666669</v>
      </c>
      <c r="H148" s="66">
        <v>0.50138888888888888</v>
      </c>
      <c r="I148" s="44">
        <f t="shared" si="35"/>
        <v>0.50486111111111109</v>
      </c>
      <c r="J148" s="45" t="str">
        <f t="shared" si="36"/>
        <v/>
      </c>
      <c r="K148" s="45">
        <f t="shared" si="37"/>
        <v>76.999999999999972</v>
      </c>
      <c r="L148" s="45">
        <f t="shared" si="38"/>
        <v>4</v>
      </c>
      <c r="M148" s="54">
        <f t="shared" ca="1" si="39"/>
        <v>807</v>
      </c>
      <c r="N148" s="45">
        <f t="shared" ca="1" si="40"/>
        <v>239.99999999999994</v>
      </c>
      <c r="O148" s="45">
        <f t="shared" si="41"/>
        <v>50</v>
      </c>
      <c r="P148" s="46">
        <f t="shared" si="42"/>
        <v>5.9484036251947776</v>
      </c>
      <c r="Q148" s="45">
        <f t="shared" si="43"/>
        <v>1539.9999999999995</v>
      </c>
      <c r="R148" s="45">
        <f t="shared" si="44"/>
        <v>1589.9999999999995</v>
      </c>
      <c r="S148" s="46">
        <f t="shared" si="45"/>
        <v>1545.9484036251943</v>
      </c>
    </row>
    <row r="149" spans="1:19" x14ac:dyDescent="0.25">
      <c r="A149" s="77">
        <v>34312</v>
      </c>
      <c r="B149">
        <v>1310</v>
      </c>
      <c r="D149">
        <v>0.01</v>
      </c>
      <c r="F149" s="66">
        <v>0.60347222222222219</v>
      </c>
      <c r="H149" s="66">
        <v>0.60833333333333328</v>
      </c>
      <c r="I149" s="44" t="str">
        <f t="shared" si="35"/>
        <v/>
      </c>
      <c r="J149" s="45">
        <f t="shared" si="36"/>
        <v>12.000000000000117</v>
      </c>
      <c r="K149" s="45">
        <f t="shared" si="37"/>
        <v>6.9999999999999751</v>
      </c>
      <c r="L149" s="45">
        <f t="shared" si="38"/>
        <v>1</v>
      </c>
      <c r="M149" s="54">
        <f t="shared" ca="1" si="39"/>
        <v>1310</v>
      </c>
      <c r="N149" s="45" t="str">
        <f t="shared" si="40"/>
        <v/>
      </c>
      <c r="O149" s="45">
        <f t="shared" si="41"/>
        <v>0.66000000000000647</v>
      </c>
      <c r="P149" s="46">
        <f t="shared" si="42"/>
        <v>0.46905637322074017</v>
      </c>
      <c r="Q149" s="45">
        <f t="shared" si="43"/>
        <v>6.9999999999999757E-2</v>
      </c>
      <c r="R149" s="45">
        <f t="shared" si="44"/>
        <v>0.7300000000000062</v>
      </c>
      <c r="S149" s="46">
        <f t="shared" si="45"/>
        <v>0.53905637322073996</v>
      </c>
    </row>
    <row r="150" spans="1:19" x14ac:dyDescent="0.25">
      <c r="D150">
        <v>0.1</v>
      </c>
      <c r="F150" s="66">
        <v>0.61388888888888882</v>
      </c>
      <c r="H150" s="66">
        <v>0.6166666666666667</v>
      </c>
      <c r="I150" s="44" t="str">
        <f t="shared" si="35"/>
        <v/>
      </c>
      <c r="J150" s="45">
        <f t="shared" si="36"/>
        <v>7.9999999999999716</v>
      </c>
      <c r="K150" s="45">
        <f t="shared" si="37"/>
        <v>4.0000000000001457</v>
      </c>
      <c r="L150" s="45">
        <f t="shared" si="38"/>
        <v>2</v>
      </c>
      <c r="M150" s="54">
        <f t="shared" ca="1" si="39"/>
        <v>1310</v>
      </c>
      <c r="N150" s="45" t="str">
        <f t="shared" si="40"/>
        <v/>
      </c>
      <c r="O150" s="45">
        <f t="shared" si="41"/>
        <v>0.59999999999999798</v>
      </c>
      <c r="P150" s="46">
        <f t="shared" si="42"/>
        <v>0.57708634182673646</v>
      </c>
      <c r="Q150" s="45">
        <f t="shared" si="43"/>
        <v>0.40000000000001457</v>
      </c>
      <c r="R150" s="45">
        <f t="shared" si="44"/>
        <v>1.0000000000000124</v>
      </c>
      <c r="S150" s="46">
        <f t="shared" si="45"/>
        <v>0.97708634182675103</v>
      </c>
    </row>
    <row r="151" spans="1:19" x14ac:dyDescent="0.25">
      <c r="D151">
        <v>0.05</v>
      </c>
      <c r="F151" s="66">
        <v>0.62013888888888891</v>
      </c>
      <c r="H151" s="66">
        <v>0.62222222222222223</v>
      </c>
      <c r="I151" s="44" t="str">
        <f t="shared" si="35"/>
        <v/>
      </c>
      <c r="J151" s="45">
        <f t="shared" si="36"/>
        <v>22.000000000000082</v>
      </c>
      <c r="K151" s="45">
        <f t="shared" si="37"/>
        <v>2.9999999999999893</v>
      </c>
      <c r="L151" s="45">
        <f t="shared" si="38"/>
        <v>3</v>
      </c>
      <c r="M151" s="54">
        <f t="shared" ca="1" si="39"/>
        <v>1310</v>
      </c>
      <c r="N151" s="45" t="str">
        <f t="shared" si="40"/>
        <v/>
      </c>
      <c r="O151" s="45">
        <f t="shared" si="41"/>
        <v>0.6050000000000022</v>
      </c>
      <c r="P151" s="46">
        <f t="shared" si="42"/>
        <v>0.4299851466190287</v>
      </c>
      <c r="Q151" s="45">
        <f t="shared" si="43"/>
        <v>0.14999999999999947</v>
      </c>
      <c r="R151" s="45">
        <f t="shared" si="44"/>
        <v>0.75500000000000167</v>
      </c>
      <c r="S151" s="46">
        <f t="shared" si="45"/>
        <v>0.57998514661902822</v>
      </c>
    </row>
    <row r="152" spans="1:19" x14ac:dyDescent="0.25">
      <c r="D152">
        <v>5.0000000000000001E-3</v>
      </c>
      <c r="F152" s="66">
        <v>0.6333333333333333</v>
      </c>
      <c r="H152" s="66">
        <v>0.63750000000000007</v>
      </c>
      <c r="I152" s="44" t="str">
        <f t="shared" si="35"/>
        <v/>
      </c>
      <c r="J152" s="45">
        <f t="shared" si="36"/>
        <v>14.999999999999947</v>
      </c>
      <c r="K152" s="45">
        <f t="shared" si="37"/>
        <v>6.0000000000001386</v>
      </c>
      <c r="L152" s="45">
        <f t="shared" si="38"/>
        <v>4</v>
      </c>
      <c r="M152" s="54">
        <f t="shared" ca="1" si="39"/>
        <v>1310</v>
      </c>
      <c r="N152" s="45" t="str">
        <f t="shared" si="40"/>
        <v/>
      </c>
      <c r="O152" s="45">
        <f t="shared" si="41"/>
        <v>1.2374999999999956</v>
      </c>
      <c r="P152" s="46">
        <f t="shared" si="42"/>
        <v>0.67089069590994854</v>
      </c>
      <c r="Q152" s="45">
        <f t="shared" si="43"/>
        <v>3.0000000000000693E-2</v>
      </c>
      <c r="R152" s="45">
        <f t="shared" si="44"/>
        <v>1.2674999999999963</v>
      </c>
      <c r="S152" s="46">
        <f t="shared" si="45"/>
        <v>0.70089069590994924</v>
      </c>
    </row>
    <row r="153" spans="1:19" x14ac:dyDescent="0.25">
      <c r="D153">
        <v>0.16</v>
      </c>
      <c r="F153" s="66">
        <v>0.64444444444444449</v>
      </c>
      <c r="H153" s="66">
        <v>0.6479166666666667</v>
      </c>
      <c r="I153" s="44" t="str">
        <f t="shared" si="35"/>
        <v/>
      </c>
      <c r="J153" s="45">
        <f t="shared" si="36"/>
        <v>10.999999999999961</v>
      </c>
      <c r="K153" s="45">
        <f t="shared" si="37"/>
        <v>4.9999999999999822</v>
      </c>
      <c r="L153" s="45">
        <f t="shared" si="38"/>
        <v>5</v>
      </c>
      <c r="M153" s="54">
        <f t="shared" ca="1" si="39"/>
        <v>1310</v>
      </c>
      <c r="N153" s="45" t="str">
        <f t="shared" si="40"/>
        <v/>
      </c>
      <c r="O153" s="45">
        <f t="shared" si="41"/>
        <v>1.3199999999999952</v>
      </c>
      <c r="P153" s="46">
        <f t="shared" si="42"/>
        <v>1.2695830835075788</v>
      </c>
      <c r="Q153" s="45">
        <f t="shared" si="43"/>
        <v>0.79999999999999716</v>
      </c>
      <c r="R153" s="45">
        <f t="shared" si="44"/>
        <v>2.1199999999999921</v>
      </c>
      <c r="S153" s="46">
        <f t="shared" si="45"/>
        <v>2.0695830835075757</v>
      </c>
    </row>
    <row r="154" spans="1:19" x14ac:dyDescent="0.25">
      <c r="D154">
        <v>0.08</v>
      </c>
      <c r="F154" s="66">
        <v>0.65416666666666667</v>
      </c>
      <c r="H154" s="66">
        <v>0.65555555555555556</v>
      </c>
      <c r="I154" s="44">
        <f t="shared" si="35"/>
        <v>0.65902777777777777</v>
      </c>
      <c r="J154" s="45" t="str">
        <f t="shared" si="36"/>
        <v/>
      </c>
      <c r="K154" s="45">
        <f t="shared" si="37"/>
        <v>1.9999999999999929</v>
      </c>
      <c r="L154" s="45">
        <f t="shared" si="38"/>
        <v>6</v>
      </c>
      <c r="M154" s="54">
        <f t="shared" ca="1" si="39"/>
        <v>1310</v>
      </c>
      <c r="N154" s="45">
        <f t="shared" ca="1" si="40"/>
        <v>159.00000000000009</v>
      </c>
      <c r="O154" s="45">
        <f t="shared" si="41"/>
        <v>0.2</v>
      </c>
      <c r="P154" s="46">
        <f t="shared" si="42"/>
        <v>3.5429858355664777E-2</v>
      </c>
      <c r="Q154" s="45">
        <f t="shared" si="43"/>
        <v>0.15999999999999945</v>
      </c>
      <c r="R154" s="45">
        <f t="shared" si="44"/>
        <v>0.35999999999999943</v>
      </c>
      <c r="S154" s="46">
        <f t="shared" si="45"/>
        <v>0.19542985835566423</v>
      </c>
    </row>
    <row r="155" spans="1:19" x14ac:dyDescent="0.25">
      <c r="A155" s="77">
        <v>34316</v>
      </c>
      <c r="B155">
        <v>801</v>
      </c>
      <c r="D155">
        <v>0.01</v>
      </c>
      <c r="F155" s="66">
        <v>0.38819444444444445</v>
      </c>
      <c r="H155" s="66">
        <v>0.3923611111111111</v>
      </c>
      <c r="I155" s="44" t="str">
        <f t="shared" si="35"/>
        <v/>
      </c>
      <c r="J155" s="45">
        <f t="shared" si="36"/>
        <v>10.000000000000044</v>
      </c>
      <c r="K155" s="45">
        <f t="shared" si="37"/>
        <v>5.9999999999999787</v>
      </c>
      <c r="L155" s="45">
        <f t="shared" si="38"/>
        <v>1</v>
      </c>
      <c r="M155" s="54">
        <f t="shared" ca="1" si="39"/>
        <v>801</v>
      </c>
      <c r="N155" s="45" t="str">
        <f t="shared" si="40"/>
        <v/>
      </c>
      <c r="O155" s="45">
        <f t="shared" si="41"/>
        <v>3.0500000000000136</v>
      </c>
      <c r="P155" s="46">
        <f t="shared" si="42"/>
        <v>1.441046694057434</v>
      </c>
      <c r="Q155" s="45">
        <f t="shared" si="43"/>
        <v>5.999999999999979E-2</v>
      </c>
      <c r="R155" s="45">
        <f t="shared" si="44"/>
        <v>3.1100000000000132</v>
      </c>
      <c r="S155" s="46">
        <f t="shared" si="45"/>
        <v>1.5010466940574339</v>
      </c>
    </row>
    <row r="156" spans="1:19" x14ac:dyDescent="0.25">
      <c r="D156">
        <v>0.6</v>
      </c>
      <c r="F156" s="66">
        <v>0.3972222222222222</v>
      </c>
      <c r="H156" s="66">
        <v>0.39930555555555558</v>
      </c>
      <c r="I156" s="44" t="str">
        <f t="shared" si="35"/>
        <v/>
      </c>
      <c r="J156" s="45">
        <f t="shared" si="36"/>
        <v>11.000000000000041</v>
      </c>
      <c r="K156" s="45">
        <f t="shared" si="37"/>
        <v>3.0000000000000693</v>
      </c>
      <c r="L156" s="45">
        <f t="shared" si="38"/>
        <v>2</v>
      </c>
      <c r="M156" s="54">
        <f t="shared" ca="1" si="39"/>
        <v>801</v>
      </c>
      <c r="N156" s="45" t="str">
        <f t="shared" si="40"/>
        <v/>
      </c>
      <c r="O156" s="45">
        <f t="shared" si="41"/>
        <v>3.8500000000000139</v>
      </c>
      <c r="P156" s="46">
        <f t="shared" si="42"/>
        <v>3.0696227225240995</v>
      </c>
      <c r="Q156" s="45">
        <f t="shared" si="43"/>
        <v>1.8000000000000416</v>
      </c>
      <c r="R156" s="45">
        <f t="shared" si="44"/>
        <v>5.6500000000000554</v>
      </c>
      <c r="S156" s="46">
        <f t="shared" si="45"/>
        <v>4.8696227225241415</v>
      </c>
    </row>
    <row r="157" spans="1:19" x14ac:dyDescent="0.25">
      <c r="D157">
        <v>0.1</v>
      </c>
      <c r="F157" s="66">
        <v>0.40416666666666662</v>
      </c>
      <c r="H157" s="66">
        <v>0.4069444444444445</v>
      </c>
      <c r="I157" s="44">
        <f t="shared" si="35"/>
        <v>0.41041666666666671</v>
      </c>
      <c r="J157" s="45" t="str">
        <f t="shared" si="36"/>
        <v/>
      </c>
      <c r="K157" s="45">
        <f t="shared" si="37"/>
        <v>4.0000000000001457</v>
      </c>
      <c r="L157" s="45">
        <f t="shared" si="38"/>
        <v>3</v>
      </c>
      <c r="M157" s="54">
        <f t="shared" ca="1" si="39"/>
        <v>801</v>
      </c>
      <c r="N157" s="45">
        <f t="shared" ca="1" si="40"/>
        <v>110.00000000000001</v>
      </c>
      <c r="O157" s="45">
        <f t="shared" si="41"/>
        <v>0.25</v>
      </c>
      <c r="P157" s="46">
        <f t="shared" si="42"/>
        <v>4.342905372259271E-2</v>
      </c>
      <c r="Q157" s="45">
        <f t="shared" si="43"/>
        <v>0.40000000000001457</v>
      </c>
      <c r="R157" s="45">
        <f t="shared" si="44"/>
        <v>0.65000000000001457</v>
      </c>
      <c r="S157" s="46">
        <f t="shared" si="45"/>
        <v>0.44342905372260727</v>
      </c>
    </row>
    <row r="158" spans="1:19" x14ac:dyDescent="0.25">
      <c r="A158" s="77">
        <v>34316</v>
      </c>
      <c r="B158">
        <v>1008</v>
      </c>
      <c r="D158">
        <v>0.02</v>
      </c>
      <c r="F158" s="66">
        <v>0.47638888888888892</v>
      </c>
      <c r="H158" s="66">
        <v>0.47986111111111113</v>
      </c>
      <c r="I158" s="44" t="str">
        <f t="shared" si="35"/>
        <v/>
      </c>
      <c r="J158" s="45">
        <f t="shared" si="36"/>
        <v>11.999999999999957</v>
      </c>
      <c r="K158" s="45">
        <f t="shared" si="37"/>
        <v>4.9999999999999822</v>
      </c>
      <c r="L158" s="45">
        <f t="shared" si="38"/>
        <v>1</v>
      </c>
      <c r="M158" s="54">
        <f t="shared" ca="1" si="39"/>
        <v>1008</v>
      </c>
      <c r="N158" s="45" t="str">
        <f t="shared" si="40"/>
        <v/>
      </c>
      <c r="O158" s="45">
        <f t="shared" si="41"/>
        <v>3.7199999999999869</v>
      </c>
      <c r="P158" s="46">
        <f t="shared" si="42"/>
        <v>2.0463672419368941</v>
      </c>
      <c r="Q158" s="45">
        <f t="shared" si="43"/>
        <v>9.9999999999999645E-2</v>
      </c>
      <c r="R158" s="45">
        <f t="shared" si="44"/>
        <v>3.8199999999999865</v>
      </c>
      <c r="S158" s="46">
        <f t="shared" si="45"/>
        <v>2.1463672419368938</v>
      </c>
    </row>
    <row r="159" spans="1:19" x14ac:dyDescent="0.25">
      <c r="D159">
        <v>0.6</v>
      </c>
      <c r="F159" s="66">
        <v>0.4861111111111111</v>
      </c>
      <c r="H159" s="66">
        <v>0.48819444444444443</v>
      </c>
      <c r="I159" s="44" t="str">
        <f t="shared" si="35"/>
        <v/>
      </c>
      <c r="J159" s="45">
        <f t="shared" si="36"/>
        <v>11.000000000000041</v>
      </c>
      <c r="K159" s="45">
        <f t="shared" si="37"/>
        <v>2.9999999999999893</v>
      </c>
      <c r="L159" s="45">
        <f t="shared" si="38"/>
        <v>2</v>
      </c>
      <c r="M159" s="54">
        <f t="shared" ca="1" si="39"/>
        <v>1008</v>
      </c>
      <c r="N159" s="45" t="str">
        <f t="shared" si="40"/>
        <v/>
      </c>
      <c r="O159" s="45">
        <f t="shared" si="41"/>
        <v>5.5000000000000204</v>
      </c>
      <c r="P159" s="46">
        <f t="shared" si="42"/>
        <v>5.4258787687579302</v>
      </c>
      <c r="Q159" s="45">
        <f t="shared" si="43"/>
        <v>1.7999999999999936</v>
      </c>
      <c r="R159" s="45">
        <f t="shared" si="44"/>
        <v>7.300000000000014</v>
      </c>
      <c r="S159" s="46">
        <f t="shared" si="45"/>
        <v>7.2258787687579238</v>
      </c>
    </row>
    <row r="160" spans="1:19" x14ac:dyDescent="0.25">
      <c r="D160">
        <v>0.4</v>
      </c>
      <c r="F160" s="66">
        <v>0.4909722222222222</v>
      </c>
      <c r="H160" s="66">
        <v>0.49583333333333335</v>
      </c>
      <c r="I160" s="44">
        <f t="shared" si="35"/>
        <v>0.49930555555555556</v>
      </c>
      <c r="J160" s="45" t="str">
        <f t="shared" si="36"/>
        <v/>
      </c>
      <c r="K160" s="45">
        <f t="shared" si="37"/>
        <v>7.0000000000000551</v>
      </c>
      <c r="L160" s="45">
        <f t="shared" si="38"/>
        <v>3</v>
      </c>
      <c r="M160" s="54">
        <f t="shared" ca="1" si="39"/>
        <v>1008</v>
      </c>
      <c r="N160" s="45">
        <f t="shared" ca="1" si="40"/>
        <v>111</v>
      </c>
      <c r="O160" s="45">
        <f t="shared" si="41"/>
        <v>1</v>
      </c>
      <c r="P160" s="46">
        <f t="shared" si="42"/>
        <v>0.15504787606958362</v>
      </c>
      <c r="Q160" s="45">
        <f t="shared" si="43"/>
        <v>2.800000000000022</v>
      </c>
      <c r="R160" s="45">
        <f t="shared" si="44"/>
        <v>3.800000000000022</v>
      </c>
      <c r="S160" s="46">
        <f t="shared" si="45"/>
        <v>2.9550478760696057</v>
      </c>
    </row>
    <row r="161" spans="1:19" x14ac:dyDescent="0.25">
      <c r="A161" s="77">
        <v>34317</v>
      </c>
      <c r="B161">
        <v>1508</v>
      </c>
      <c r="D161">
        <v>0.01</v>
      </c>
      <c r="F161" s="66">
        <v>0.67569444444444438</v>
      </c>
      <c r="H161" s="66">
        <v>0.67986111111111114</v>
      </c>
      <c r="I161" s="44" t="str">
        <f t="shared" si="35"/>
        <v/>
      </c>
      <c r="J161" s="45">
        <f t="shared" si="36"/>
        <v>11.999999999999957</v>
      </c>
      <c r="K161" s="45">
        <f t="shared" si="37"/>
        <v>6.0000000000001386</v>
      </c>
      <c r="L161" s="45">
        <f t="shared" si="38"/>
        <v>1</v>
      </c>
      <c r="M161" s="54">
        <f t="shared" ca="1" si="39"/>
        <v>1508</v>
      </c>
      <c r="N161" s="45" t="str">
        <f t="shared" si="40"/>
        <v/>
      </c>
      <c r="O161" s="45">
        <f t="shared" si="41"/>
        <v>0.14399999999999949</v>
      </c>
      <c r="P161" s="46">
        <f t="shared" si="42"/>
        <v>0.14266875740743476</v>
      </c>
      <c r="Q161" s="45">
        <f t="shared" si="43"/>
        <v>6.0000000000001386E-2</v>
      </c>
      <c r="R161" s="45">
        <f t="shared" si="44"/>
        <v>0.20400000000000088</v>
      </c>
      <c r="S161" s="46">
        <f t="shared" si="45"/>
        <v>0.20266875740743615</v>
      </c>
    </row>
    <row r="162" spans="1:19" x14ac:dyDescent="0.25">
      <c r="D162">
        <v>1.4E-2</v>
      </c>
      <c r="F162" s="66">
        <v>0.68194444444444446</v>
      </c>
      <c r="H162" s="66">
        <v>0.68819444444444444</v>
      </c>
      <c r="I162" s="44" t="str">
        <f t="shared" si="35"/>
        <v/>
      </c>
      <c r="J162" s="45">
        <f t="shared" si="36"/>
        <v>9.9999999999999645</v>
      </c>
      <c r="K162" s="45">
        <f t="shared" si="37"/>
        <v>8.999999999999968</v>
      </c>
      <c r="L162" s="45">
        <f t="shared" si="38"/>
        <v>2</v>
      </c>
      <c r="M162" s="54">
        <f t="shared" ca="1" si="39"/>
        <v>1508</v>
      </c>
      <c r="N162" s="45" t="str">
        <f t="shared" si="40"/>
        <v/>
      </c>
      <c r="O162" s="45">
        <f t="shared" si="41"/>
        <v>9.9999999999999645E-2</v>
      </c>
      <c r="P162" s="46">
        <f t="shared" si="42"/>
        <v>9.4428412784052021E-2</v>
      </c>
      <c r="Q162" s="45">
        <f t="shared" si="43"/>
        <v>0.12599999999999956</v>
      </c>
      <c r="R162" s="45">
        <f t="shared" si="44"/>
        <v>0.2259999999999992</v>
      </c>
      <c r="S162" s="46">
        <f t="shared" si="45"/>
        <v>0.22042841278405156</v>
      </c>
    </row>
    <row r="163" spans="1:19" x14ac:dyDescent="0.25">
      <c r="D163">
        <v>6.0000000000000001E-3</v>
      </c>
      <c r="F163" s="66">
        <v>0.69166666666666676</v>
      </c>
      <c r="H163" s="66">
        <v>0.69513888888888886</v>
      </c>
      <c r="I163" s="44">
        <f t="shared" si="35"/>
        <v>0.69861111111111107</v>
      </c>
      <c r="J163" s="45" t="str">
        <f t="shared" si="36"/>
        <v/>
      </c>
      <c r="K163" s="45">
        <f t="shared" si="37"/>
        <v>4.9999999999998224</v>
      </c>
      <c r="L163" s="45">
        <f t="shared" si="38"/>
        <v>3</v>
      </c>
      <c r="M163" s="54">
        <f t="shared" ca="1" si="39"/>
        <v>1508</v>
      </c>
      <c r="N163" s="45">
        <f t="shared" ca="1" si="40"/>
        <v>97.999999999999972</v>
      </c>
      <c r="O163" s="45">
        <f t="shared" si="41"/>
        <v>1.4999999999999999E-2</v>
      </c>
      <c r="P163" s="46">
        <f t="shared" si="42"/>
        <v>3.4478976438256192E-3</v>
      </c>
      <c r="Q163" s="45">
        <f t="shared" si="43"/>
        <v>2.9999999999998934E-2</v>
      </c>
      <c r="R163" s="45">
        <f t="shared" si="44"/>
        <v>4.499999999999893E-2</v>
      </c>
      <c r="S163" s="46">
        <f t="shared" si="45"/>
        <v>3.3447897643824553E-2</v>
      </c>
    </row>
    <row r="164" spans="1:19" x14ac:dyDescent="0.25">
      <c r="A164" s="77">
        <v>34319</v>
      </c>
      <c r="B164">
        <v>809</v>
      </c>
      <c r="D164">
        <v>0.01</v>
      </c>
      <c r="F164" s="66">
        <v>0.40138888888888885</v>
      </c>
      <c r="H164" s="66">
        <v>0.40277777777777773</v>
      </c>
      <c r="I164" s="44" t="str">
        <f t="shared" si="35"/>
        <v/>
      </c>
      <c r="J164" s="45">
        <f t="shared" si="36"/>
        <v>21.000000000000085</v>
      </c>
      <c r="K164" s="45">
        <f t="shared" si="37"/>
        <v>1.9999999999999929</v>
      </c>
      <c r="L164" s="45">
        <f t="shared" si="38"/>
        <v>1</v>
      </c>
      <c r="M164" s="54">
        <f t="shared" ca="1" si="39"/>
        <v>809</v>
      </c>
      <c r="N164" s="45" t="str">
        <f t="shared" si="40"/>
        <v/>
      </c>
      <c r="O164" s="45">
        <f t="shared" si="41"/>
        <v>17.955000000000073</v>
      </c>
      <c r="P164" s="46">
        <f t="shared" si="42"/>
        <v>6.9104516815951964</v>
      </c>
      <c r="Q164" s="45">
        <f t="shared" si="43"/>
        <v>1.9999999999999931E-2</v>
      </c>
      <c r="R164" s="45">
        <f t="shared" si="44"/>
        <v>17.975000000000072</v>
      </c>
      <c r="S164" s="46">
        <f t="shared" si="45"/>
        <v>6.930451681595196</v>
      </c>
    </row>
    <row r="165" spans="1:19" x14ac:dyDescent="0.25">
      <c r="D165">
        <v>1.7</v>
      </c>
      <c r="F165" s="66">
        <v>0.41388888888888892</v>
      </c>
      <c r="H165" s="66">
        <v>0.41736111111111113</v>
      </c>
      <c r="I165" s="44" t="str">
        <f t="shared" si="35"/>
        <v/>
      </c>
      <c r="J165" s="45">
        <f t="shared" si="36"/>
        <v>32.999999999999964</v>
      </c>
      <c r="K165" s="45">
        <f t="shared" si="37"/>
        <v>4.9999999999999822</v>
      </c>
      <c r="L165" s="45">
        <f t="shared" si="38"/>
        <v>2</v>
      </c>
      <c r="M165" s="54">
        <f t="shared" ca="1" si="39"/>
        <v>809</v>
      </c>
      <c r="N165" s="45" t="str">
        <f t="shared" si="40"/>
        <v/>
      </c>
      <c r="O165" s="45">
        <f t="shared" si="41"/>
        <v>41.249999999999957</v>
      </c>
      <c r="P165" s="46">
        <f t="shared" si="42"/>
        <v>39.401879960374828</v>
      </c>
      <c r="Q165" s="45">
        <f t="shared" si="43"/>
        <v>8.4999999999999698</v>
      </c>
      <c r="R165" s="45">
        <f t="shared" si="44"/>
        <v>49.749999999999929</v>
      </c>
      <c r="S165" s="46">
        <f t="shared" si="45"/>
        <v>47.901879960374799</v>
      </c>
    </row>
    <row r="166" spans="1:19" x14ac:dyDescent="0.25">
      <c r="D166">
        <v>0.8</v>
      </c>
      <c r="F166" s="66">
        <v>0.42222222222222222</v>
      </c>
      <c r="H166" s="66">
        <v>0.44027777777777777</v>
      </c>
      <c r="I166" s="44">
        <f t="shared" si="35"/>
        <v>0.44374999999999998</v>
      </c>
      <c r="J166" s="45" t="str">
        <f t="shared" si="36"/>
        <v/>
      </c>
      <c r="K166" s="45">
        <f t="shared" si="37"/>
        <v>25.999999999999986</v>
      </c>
      <c r="L166" s="45">
        <f t="shared" si="38"/>
        <v>3</v>
      </c>
      <c r="M166" s="54">
        <f t="shared" ca="1" si="39"/>
        <v>809</v>
      </c>
      <c r="N166" s="45">
        <f t="shared" ca="1" si="40"/>
        <v>149.99999999999994</v>
      </c>
      <c r="O166" s="45">
        <f t="shared" si="41"/>
        <v>2</v>
      </c>
      <c r="P166" s="46">
        <f t="shared" si="42"/>
        <v>0.29428267387637186</v>
      </c>
      <c r="Q166" s="45">
        <f t="shared" si="43"/>
        <v>20.79999999999999</v>
      </c>
      <c r="R166" s="45">
        <f t="shared" si="44"/>
        <v>22.79999999999999</v>
      </c>
      <c r="S166" s="46">
        <f t="shared" si="45"/>
        <v>21.094282673876361</v>
      </c>
    </row>
    <row r="167" spans="1:19" x14ac:dyDescent="0.25">
      <c r="A167" s="77">
        <v>34319</v>
      </c>
      <c r="B167">
        <v>1304</v>
      </c>
      <c r="D167">
        <v>1.2999999999999999E-2</v>
      </c>
      <c r="F167" s="66">
        <v>0.60277777777777775</v>
      </c>
      <c r="H167" s="66">
        <v>0.60555555555555551</v>
      </c>
      <c r="I167" s="44" t="str">
        <f t="shared" si="35"/>
        <v/>
      </c>
      <c r="J167" s="45">
        <f t="shared" si="36"/>
        <v>11.000000000000121</v>
      </c>
      <c r="K167" s="45">
        <f t="shared" si="37"/>
        <v>3.9999999999999858</v>
      </c>
      <c r="L167" s="45">
        <f t="shared" si="38"/>
        <v>1</v>
      </c>
      <c r="M167" s="54">
        <f t="shared" ca="1" si="39"/>
        <v>1304</v>
      </c>
      <c r="N167" s="45" t="str">
        <f t="shared" si="40"/>
        <v/>
      </c>
      <c r="O167" s="45">
        <f t="shared" si="41"/>
        <v>0.73150000000000803</v>
      </c>
      <c r="P167" s="46">
        <f t="shared" si="42"/>
        <v>0.52959004546828259</v>
      </c>
      <c r="Q167" s="45">
        <f t="shared" si="43"/>
        <v>5.199999999999981E-2</v>
      </c>
      <c r="R167" s="45">
        <f t="shared" si="44"/>
        <v>0.78350000000000786</v>
      </c>
      <c r="S167" s="46">
        <f t="shared" si="45"/>
        <v>0.58159004546828241</v>
      </c>
    </row>
    <row r="168" spans="1:19" x14ac:dyDescent="0.25">
      <c r="D168">
        <v>0.12</v>
      </c>
      <c r="F168" s="66">
        <v>0.60902777777777783</v>
      </c>
      <c r="H168" s="66">
        <v>0.61319444444444449</v>
      </c>
      <c r="I168" s="44" t="str">
        <f t="shared" si="35"/>
        <v/>
      </c>
      <c r="J168" s="45">
        <f t="shared" si="36"/>
        <v>19.999999999999929</v>
      </c>
      <c r="K168" s="45">
        <f t="shared" si="37"/>
        <v>5.9999999999999787</v>
      </c>
      <c r="L168" s="45">
        <f t="shared" si="38"/>
        <v>2</v>
      </c>
      <c r="M168" s="54">
        <f t="shared" ca="1" si="39"/>
        <v>1304</v>
      </c>
      <c r="N168" s="45" t="str">
        <f t="shared" si="40"/>
        <v/>
      </c>
      <c r="O168" s="45">
        <f t="shared" si="41"/>
        <v>1.389999999999995</v>
      </c>
      <c r="P168" s="46">
        <f t="shared" si="42"/>
        <v>1.0960340315715946</v>
      </c>
      <c r="Q168" s="45">
        <f t="shared" si="43"/>
        <v>0.71999999999999742</v>
      </c>
      <c r="R168" s="45">
        <f t="shared" si="44"/>
        <v>2.1099999999999923</v>
      </c>
      <c r="S168" s="46">
        <f t="shared" si="45"/>
        <v>1.8160340315715922</v>
      </c>
    </row>
    <row r="169" spans="1:19" x14ac:dyDescent="0.25">
      <c r="D169">
        <v>1.9E-2</v>
      </c>
      <c r="F169" s="66">
        <v>0.61944444444444446</v>
      </c>
      <c r="H169" s="66">
        <v>0.62708333333333333</v>
      </c>
      <c r="I169" s="44">
        <f t="shared" si="35"/>
        <v>0.63055555555555554</v>
      </c>
      <c r="J169" s="45" t="str">
        <f t="shared" si="36"/>
        <v/>
      </c>
      <c r="K169" s="45">
        <f t="shared" si="37"/>
        <v>10.999999999999961</v>
      </c>
      <c r="L169" s="45">
        <f t="shared" si="38"/>
        <v>3</v>
      </c>
      <c r="M169" s="54">
        <f t="shared" ca="1" si="39"/>
        <v>1304</v>
      </c>
      <c r="N169" s="45">
        <f t="shared" ca="1" si="40"/>
        <v>124.00000000000004</v>
      </c>
      <c r="O169" s="45">
        <f t="shared" si="41"/>
        <v>4.7500000000000001E-2</v>
      </c>
      <c r="P169" s="46">
        <f t="shared" si="42"/>
        <v>9.6420248435098652E-3</v>
      </c>
      <c r="Q169" s="45">
        <f t="shared" si="43"/>
        <v>0.20899999999999924</v>
      </c>
      <c r="R169" s="45">
        <f t="shared" si="44"/>
        <v>0.25649999999999923</v>
      </c>
      <c r="S169" s="46">
        <f t="shared" si="45"/>
        <v>0.21864202484350911</v>
      </c>
    </row>
    <row r="170" spans="1:19" x14ac:dyDescent="0.25">
      <c r="A170" s="77">
        <v>34323</v>
      </c>
      <c r="B170">
        <v>1119</v>
      </c>
      <c r="D170">
        <v>0.02</v>
      </c>
      <c r="F170" s="66">
        <v>0.50902777777777775</v>
      </c>
      <c r="H170" s="66">
        <v>0.51736111111111105</v>
      </c>
      <c r="I170" s="44" t="str">
        <f t="shared" si="35"/>
        <v/>
      </c>
      <c r="J170" s="45">
        <f t="shared" si="36"/>
        <v>11.000000000000121</v>
      </c>
      <c r="K170" s="45">
        <f t="shared" si="37"/>
        <v>11.999999999999957</v>
      </c>
      <c r="L170" s="45">
        <f t="shared" si="38"/>
        <v>1</v>
      </c>
      <c r="M170" s="54">
        <f t="shared" ca="1" si="39"/>
        <v>1119</v>
      </c>
      <c r="N170" s="45" t="str">
        <f t="shared" si="40"/>
        <v/>
      </c>
      <c r="O170" s="45">
        <f t="shared" si="41"/>
        <v>11.110000000000122</v>
      </c>
      <c r="P170" s="46">
        <f t="shared" si="42"/>
        <v>4.7295177432284676</v>
      </c>
      <c r="Q170" s="45">
        <f t="shared" si="43"/>
        <v>0.23999999999999916</v>
      </c>
      <c r="R170" s="45">
        <f t="shared" si="44"/>
        <v>11.35000000000012</v>
      </c>
      <c r="S170" s="46">
        <f t="shared" si="45"/>
        <v>4.969517743228467</v>
      </c>
    </row>
    <row r="171" spans="1:19" x14ac:dyDescent="0.25">
      <c r="D171">
        <v>2</v>
      </c>
      <c r="F171" s="66">
        <v>0.52152777777777781</v>
      </c>
      <c r="H171" s="66">
        <v>0.52500000000000002</v>
      </c>
      <c r="I171" s="44" t="str">
        <f t="shared" si="35"/>
        <v/>
      </c>
      <c r="J171" s="45">
        <f t="shared" si="36"/>
        <v>8.999999999999968</v>
      </c>
      <c r="K171" s="45">
        <f t="shared" si="37"/>
        <v>4.9999999999999822</v>
      </c>
      <c r="L171" s="45">
        <f t="shared" si="38"/>
        <v>2</v>
      </c>
      <c r="M171" s="54">
        <f t="shared" ca="1" si="39"/>
        <v>1119</v>
      </c>
      <c r="N171" s="45" t="str">
        <f t="shared" si="40"/>
        <v/>
      </c>
      <c r="O171" s="45">
        <f t="shared" si="41"/>
        <v>98.999999999999645</v>
      </c>
      <c r="P171" s="46">
        <f t="shared" si="42"/>
        <v>70.35571981811816</v>
      </c>
      <c r="Q171" s="45">
        <f t="shared" si="43"/>
        <v>9.9999999999999645</v>
      </c>
      <c r="R171" s="45">
        <f t="shared" si="44"/>
        <v>108.9999999999996</v>
      </c>
      <c r="S171" s="46">
        <f t="shared" si="45"/>
        <v>80.355719818118132</v>
      </c>
    </row>
    <row r="172" spans="1:19" x14ac:dyDescent="0.25">
      <c r="D172">
        <v>20</v>
      </c>
      <c r="F172" s="66">
        <v>0.52847222222222223</v>
      </c>
      <c r="H172" s="66">
        <v>0.53125</v>
      </c>
      <c r="I172" s="44" t="str">
        <f t="shared" si="35"/>
        <v/>
      </c>
      <c r="J172" s="45">
        <f t="shared" si="36"/>
        <v>10.999999999999961</v>
      </c>
      <c r="K172" s="45">
        <f t="shared" si="37"/>
        <v>3.9999999999999858</v>
      </c>
      <c r="L172" s="45">
        <f t="shared" si="38"/>
        <v>3</v>
      </c>
      <c r="M172" s="54">
        <f t="shared" ca="1" si="39"/>
        <v>1119</v>
      </c>
      <c r="N172" s="45" t="str">
        <f t="shared" si="40"/>
        <v/>
      </c>
      <c r="O172" s="45">
        <f t="shared" si="41"/>
        <v>1209.9999999999957</v>
      </c>
      <c r="P172" s="46">
        <f t="shared" si="42"/>
        <v>859.90309097373779</v>
      </c>
      <c r="Q172" s="45">
        <f t="shared" si="43"/>
        <v>79.999999999999716</v>
      </c>
      <c r="R172" s="45">
        <f t="shared" si="44"/>
        <v>1289.9999999999955</v>
      </c>
      <c r="S172" s="46">
        <f t="shared" si="45"/>
        <v>939.90309097373756</v>
      </c>
    </row>
    <row r="173" spans="1:19" x14ac:dyDescent="0.25">
      <c r="D173">
        <v>200</v>
      </c>
      <c r="F173" s="66">
        <v>0.53680555555555554</v>
      </c>
      <c r="H173" s="66">
        <v>0.53888888888888886</v>
      </c>
      <c r="I173" s="44">
        <f t="shared" si="35"/>
        <v>0.54236111111111107</v>
      </c>
      <c r="J173" s="45" t="str">
        <f t="shared" si="36"/>
        <v/>
      </c>
      <c r="K173" s="45">
        <f t="shared" si="37"/>
        <v>2.9999999999999893</v>
      </c>
      <c r="L173" s="45">
        <f t="shared" si="38"/>
        <v>4</v>
      </c>
      <c r="M173" s="54">
        <f t="shared" ca="1" si="39"/>
        <v>1119</v>
      </c>
      <c r="N173" s="45">
        <f t="shared" ca="1" si="40"/>
        <v>101.99999999999996</v>
      </c>
      <c r="O173" s="45">
        <f t="shared" si="41"/>
        <v>500</v>
      </c>
      <c r="P173" s="46">
        <f t="shared" si="42"/>
        <v>52.318172546220183</v>
      </c>
      <c r="Q173" s="45">
        <f t="shared" si="43"/>
        <v>599.99999999999784</v>
      </c>
      <c r="R173" s="45">
        <f t="shared" si="44"/>
        <v>1099.9999999999977</v>
      </c>
      <c r="S173" s="46">
        <f t="shared" si="45"/>
        <v>652.31817254621797</v>
      </c>
    </row>
    <row r="174" spans="1:19" x14ac:dyDescent="0.25">
      <c r="A174" s="77">
        <v>34324</v>
      </c>
      <c r="B174">
        <v>1427</v>
      </c>
      <c r="D174">
        <v>0.01</v>
      </c>
      <c r="F174" s="66">
        <v>0.64027777777777783</v>
      </c>
      <c r="H174" s="66">
        <v>0.64374999999999993</v>
      </c>
      <c r="I174" s="44" t="str">
        <f t="shared" si="35"/>
        <v/>
      </c>
      <c r="J174" s="45">
        <f t="shared" si="36"/>
        <v>8.0000000000001315</v>
      </c>
      <c r="K174" s="45">
        <f t="shared" si="37"/>
        <v>4.9999999999998224</v>
      </c>
      <c r="L174" s="45">
        <f t="shared" si="38"/>
        <v>1</v>
      </c>
      <c r="M174" s="54">
        <f t="shared" ca="1" si="39"/>
        <v>1427</v>
      </c>
      <c r="N174" s="45" t="str">
        <f t="shared" si="40"/>
        <v/>
      </c>
      <c r="O174" s="45">
        <f t="shared" si="41"/>
        <v>0.64000000000001056</v>
      </c>
      <c r="P174" s="46">
        <f t="shared" si="42"/>
        <v>0.41359595171992197</v>
      </c>
      <c r="Q174" s="45">
        <f t="shared" si="43"/>
        <v>4.9999999999998226E-2</v>
      </c>
      <c r="R174" s="45">
        <f t="shared" si="44"/>
        <v>0.69000000000000883</v>
      </c>
      <c r="S174" s="46">
        <f t="shared" si="45"/>
        <v>0.46359595171992019</v>
      </c>
    </row>
    <row r="175" spans="1:19" x14ac:dyDescent="0.25">
      <c r="D175">
        <v>0.15</v>
      </c>
      <c r="F175" s="66">
        <v>0.64652777777777781</v>
      </c>
      <c r="H175" s="66">
        <v>0.64930555555555558</v>
      </c>
      <c r="I175" s="44" t="str">
        <f t="shared" si="35"/>
        <v/>
      </c>
      <c r="J175" s="45">
        <f t="shared" si="36"/>
        <v>24.999999999999911</v>
      </c>
      <c r="K175" s="45">
        <f t="shared" si="37"/>
        <v>3.9999999999999858</v>
      </c>
      <c r="L175" s="45">
        <f t="shared" si="38"/>
        <v>2</v>
      </c>
      <c r="M175" s="54">
        <f t="shared" ca="1" si="39"/>
        <v>1427</v>
      </c>
      <c r="N175" s="45" t="str">
        <f t="shared" si="40"/>
        <v/>
      </c>
      <c r="O175" s="45">
        <f t="shared" si="41"/>
        <v>11.874999999999959</v>
      </c>
      <c r="P175" s="46">
        <f t="shared" si="42"/>
        <v>9.7074560047260157</v>
      </c>
      <c r="Q175" s="45">
        <f t="shared" si="43"/>
        <v>0.59999999999999787</v>
      </c>
      <c r="R175" s="45">
        <f t="shared" si="44"/>
        <v>12.474999999999957</v>
      </c>
      <c r="S175" s="46">
        <f t="shared" si="45"/>
        <v>10.307456004726014</v>
      </c>
    </row>
    <row r="176" spans="1:19" x14ac:dyDescent="0.25">
      <c r="D176">
        <v>0.8</v>
      </c>
      <c r="F176" s="66">
        <v>0.65138888888888891</v>
      </c>
      <c r="H176" s="66">
        <v>0.66666666666666663</v>
      </c>
      <c r="I176" s="44">
        <f t="shared" si="35"/>
        <v>0.67013888888888884</v>
      </c>
      <c r="J176" s="45" t="str">
        <f t="shared" si="36"/>
        <v/>
      </c>
      <c r="K176" s="45">
        <f t="shared" si="37"/>
        <v>21.999999999999922</v>
      </c>
      <c r="L176" s="45">
        <f t="shared" si="38"/>
        <v>3</v>
      </c>
      <c r="M176" s="54">
        <f t="shared" ca="1" si="39"/>
        <v>1427</v>
      </c>
      <c r="N176" s="45">
        <f t="shared" ca="1" si="40"/>
        <v>97.999999999999972</v>
      </c>
      <c r="O176" s="45">
        <f t="shared" si="41"/>
        <v>2</v>
      </c>
      <c r="P176" s="46">
        <f t="shared" si="42"/>
        <v>0.29428267387637186</v>
      </c>
      <c r="Q176" s="45">
        <f t="shared" si="43"/>
        <v>17.599999999999937</v>
      </c>
      <c r="R176" s="45">
        <f t="shared" si="44"/>
        <v>19.599999999999937</v>
      </c>
      <c r="S176" s="46">
        <f t="shared" si="45"/>
        <v>17.894282673876308</v>
      </c>
    </row>
    <row r="177" spans="1:19" x14ac:dyDescent="0.25">
      <c r="A177" s="77">
        <v>34325</v>
      </c>
      <c r="B177">
        <v>1013</v>
      </c>
      <c r="D177">
        <v>8.0000000000000002E-3</v>
      </c>
      <c r="F177" s="66">
        <v>0.48402777777777778</v>
      </c>
      <c r="H177" s="66">
        <v>0.49722222222222223</v>
      </c>
      <c r="I177" s="44" t="str">
        <f t="shared" si="35"/>
        <v/>
      </c>
      <c r="J177" s="45">
        <f t="shared" si="36"/>
        <v>22.000000000000082</v>
      </c>
      <c r="K177" s="45">
        <f t="shared" si="37"/>
        <v>19.000000000000014</v>
      </c>
      <c r="L177" s="45">
        <f t="shared" si="38"/>
        <v>1</v>
      </c>
      <c r="M177" s="54">
        <f t="shared" ca="1" si="39"/>
        <v>1013</v>
      </c>
      <c r="N177" s="45" t="str">
        <f t="shared" si="40"/>
        <v/>
      </c>
      <c r="O177" s="45">
        <f t="shared" si="41"/>
        <v>110.08800000000041</v>
      </c>
      <c r="P177" s="46">
        <f t="shared" si="42"/>
        <v>30.827509314973543</v>
      </c>
      <c r="Q177" s="45">
        <f t="shared" si="43"/>
        <v>0.15200000000000011</v>
      </c>
      <c r="R177" s="45">
        <f t="shared" si="44"/>
        <v>110.24000000000041</v>
      </c>
      <c r="S177" s="46">
        <f t="shared" si="45"/>
        <v>30.979509314973544</v>
      </c>
    </row>
    <row r="178" spans="1:19" x14ac:dyDescent="0.25">
      <c r="D178">
        <v>10</v>
      </c>
      <c r="F178" s="66">
        <v>0.50555555555555554</v>
      </c>
      <c r="H178" s="66">
        <v>0.51250000000000007</v>
      </c>
      <c r="I178" s="44" t="str">
        <f t="shared" si="35"/>
        <v/>
      </c>
      <c r="J178" s="45">
        <f t="shared" si="36"/>
        <v>10.999999999999801</v>
      </c>
      <c r="K178" s="45">
        <f t="shared" si="37"/>
        <v>10.000000000000124</v>
      </c>
      <c r="L178" s="45">
        <f t="shared" si="38"/>
        <v>2</v>
      </c>
      <c r="M178" s="54">
        <f t="shared" ca="1" si="39"/>
        <v>1013</v>
      </c>
      <c r="N178" s="45" t="str">
        <f t="shared" si="40"/>
        <v/>
      </c>
      <c r="O178" s="45">
        <f t="shared" si="41"/>
        <v>604.99999999998909</v>
      </c>
      <c r="P178" s="46">
        <f t="shared" si="42"/>
        <v>429.95155388951338</v>
      </c>
      <c r="Q178" s="45">
        <f t="shared" si="43"/>
        <v>100.00000000000125</v>
      </c>
      <c r="R178" s="45">
        <f t="shared" si="44"/>
        <v>704.99999999999034</v>
      </c>
      <c r="S178" s="46">
        <f t="shared" si="45"/>
        <v>529.95155388951457</v>
      </c>
    </row>
    <row r="179" spans="1:19" x14ac:dyDescent="0.25">
      <c r="D179">
        <v>100</v>
      </c>
      <c r="F179" s="66">
        <v>0.51597222222222217</v>
      </c>
      <c r="H179" s="66">
        <v>0.52013888888888882</v>
      </c>
      <c r="I179" s="44">
        <f t="shared" ref="I179:I190" si="46">IF(OR(A180&lt;&gt;"",D180=""),H179+TIME(0,5,0),"")</f>
        <v>0.52361111111111103</v>
      </c>
      <c r="J179" s="45" t="str">
        <f t="shared" ref="J179" si="47">IF(AND(OR(AND(A179&lt;&gt;"",A180=""),AND(A179="",A180="")),D180&lt;&gt;""),(H180-H179)*1440,"")</f>
        <v/>
      </c>
      <c r="K179" s="45">
        <f t="shared" ref="K179" si="48">(H179-F179)*1440</f>
        <v>5.9999999999999787</v>
      </c>
      <c r="L179" s="45">
        <f t="shared" ref="L179" si="49">IF(A179&lt;&gt;"",1,L178+1)</f>
        <v>3</v>
      </c>
      <c r="M179" s="54">
        <f t="shared" ref="M179" ca="1" si="50">OFFSET(B179,-L179+1,0)</f>
        <v>1013</v>
      </c>
      <c r="N179" s="45">
        <f t="shared" ref="N179" ca="1" si="51">IF(I179&lt;&gt;"",(I179-VALUE(CONCATENATE(LEFT(M179,LEN(M179)-2),":",RIGHT(M179,2))))*1440,"")</f>
        <v>140.99999999999989</v>
      </c>
      <c r="O179" s="45">
        <f t="shared" ref="O179" si="52">IF(J179&lt;&gt;"",(D179+D180)*J179/2,D179*5/2)</f>
        <v>250</v>
      </c>
      <c r="P179" s="46">
        <f t="shared" ref="P179" si="53">IF(J179&lt;&gt;"",(D180-D179)*J179/LN((D180+0.000001)/(D179+0.000001)),-5*(D179-0.000001)/(LN(1/D179)-13.8155))</f>
        <v>27.143420404993254</v>
      </c>
      <c r="Q179" s="45">
        <f t="shared" ref="Q179" si="54">(D179*K179)</f>
        <v>599.99999999999784</v>
      </c>
      <c r="R179" s="45">
        <f t="shared" ref="R179" si="55">O179+Q179</f>
        <v>849.99999999999784</v>
      </c>
      <c r="S179" s="46">
        <f t="shared" ref="S179" si="56">P179+Q179</f>
        <v>627.14342040499105</v>
      </c>
    </row>
    <row r="180" spans="1:19" x14ac:dyDescent="0.25">
      <c r="A180" s="77">
        <v>34347</v>
      </c>
      <c r="B180">
        <v>948</v>
      </c>
      <c r="D180">
        <v>0.01</v>
      </c>
      <c r="F180" s="66">
        <v>0.43263888888888885</v>
      </c>
      <c r="H180" s="66">
        <v>0.43472222222222223</v>
      </c>
      <c r="I180" s="44" t="str">
        <f t="shared" si="46"/>
        <v/>
      </c>
      <c r="J180" s="45">
        <f t="shared" ref="J180:J190" si="57">IF(AND(OR(AND(A180&lt;&gt;"",A181=""),AND(A180="",A181="")),D181&lt;&gt;""),(H181-H180)*1440,"")</f>
        <v>69</v>
      </c>
      <c r="K180" s="45">
        <f t="shared" ref="K180:K190" si="58">(H180-F180)*1440</f>
        <v>3.0000000000000693</v>
      </c>
      <c r="L180" s="45">
        <f>IF(A180&lt;&gt;"",1,#REF!+1)</f>
        <v>1</v>
      </c>
      <c r="M180" s="54">
        <f t="shared" ref="M180:M190" ca="1" si="59">OFFSET(B180,-L180+1,0)</f>
        <v>948</v>
      </c>
      <c r="N180" s="45" t="str">
        <f t="shared" ref="N180:N190" si="60">IF(I180&lt;&gt;"",(I180-VALUE(CONCATENATE(LEFT(M180,LEN(M180)-2),":",RIGHT(M180,2))))*1440,"")</f>
        <v/>
      </c>
      <c r="O180" s="45">
        <f t="shared" ref="O180:O190" si="61">IF(J180&lt;&gt;"",(D180+D181)*J180/2,D180*5/2)</f>
        <v>1380.345</v>
      </c>
      <c r="P180" s="46">
        <f t="shared" ref="P180:P190" si="62">IF(J180&lt;&gt;"",(D181-D180)*J180/LN((D181+0.000001)/(D180+0.000001)),-5*(D180-0.000001)/(LN(1/D180)-13.8155))</f>
        <v>332.68950376523895</v>
      </c>
      <c r="Q180" s="45">
        <f t="shared" ref="Q180:Q190" si="63">(D180*K180)</f>
        <v>3.0000000000000693E-2</v>
      </c>
      <c r="R180" s="45">
        <f t="shared" ref="R180:R190" si="64">O180+Q180</f>
        <v>1380.375</v>
      </c>
      <c r="S180" s="46">
        <f t="shared" ref="S180:S190" si="65">P180+Q180</f>
        <v>332.71950376523893</v>
      </c>
    </row>
    <row r="181" spans="1:19" x14ac:dyDescent="0.25">
      <c r="D181">
        <v>40</v>
      </c>
      <c r="F181" s="66">
        <v>0.44097222222222227</v>
      </c>
      <c r="H181" s="66">
        <v>0.4826388888888889</v>
      </c>
      <c r="I181" s="44">
        <f t="shared" si="46"/>
        <v>0.4861111111111111</v>
      </c>
      <c r="J181" s="45" t="str">
        <f t="shared" si="57"/>
        <v/>
      </c>
      <c r="K181" s="45">
        <f t="shared" si="58"/>
        <v>59.999999999999943</v>
      </c>
      <c r="L181" s="45">
        <f t="shared" ref="L181:L190" si="66">IF(A181&lt;&gt;"",1,L180+1)</f>
        <v>2</v>
      </c>
      <c r="M181" s="54">
        <f t="shared" ca="1" si="59"/>
        <v>948</v>
      </c>
      <c r="N181" s="45">
        <f t="shared" ca="1" si="60"/>
        <v>111.99999999999991</v>
      </c>
      <c r="O181" s="45">
        <f t="shared" si="61"/>
        <v>100</v>
      </c>
      <c r="P181" s="46">
        <f t="shared" si="62"/>
        <v>11.425711806824168</v>
      </c>
      <c r="Q181" s="45">
        <f t="shared" si="63"/>
        <v>2399.9999999999977</v>
      </c>
      <c r="R181" s="45">
        <f t="shared" si="64"/>
        <v>2499.9999999999977</v>
      </c>
      <c r="S181" s="46">
        <f t="shared" si="65"/>
        <v>2411.4257118068217</v>
      </c>
    </row>
    <row r="182" spans="1:19" x14ac:dyDescent="0.25">
      <c r="A182" s="77">
        <v>34352</v>
      </c>
      <c r="B182">
        <v>1309</v>
      </c>
      <c r="D182">
        <v>0.01</v>
      </c>
      <c r="F182" s="66">
        <v>0.58958333333333335</v>
      </c>
      <c r="H182" s="66">
        <v>0.59375</v>
      </c>
      <c r="I182" s="44" t="str">
        <f t="shared" si="46"/>
        <v/>
      </c>
      <c r="J182" s="45">
        <f t="shared" si="57"/>
        <v>11.999999999999957</v>
      </c>
      <c r="K182" s="45">
        <f t="shared" si="58"/>
        <v>5.9999999999999787</v>
      </c>
      <c r="L182" s="45">
        <f t="shared" si="66"/>
        <v>1</v>
      </c>
      <c r="M182" s="54">
        <f t="shared" ca="1" si="59"/>
        <v>1309</v>
      </c>
      <c r="N182" s="45" t="str">
        <f t="shared" si="60"/>
        <v/>
      </c>
      <c r="O182" s="45">
        <f t="shared" si="61"/>
        <v>0.6599999999999977</v>
      </c>
      <c r="P182" s="46">
        <f t="shared" si="62"/>
        <v>0.4690563732207339</v>
      </c>
      <c r="Q182" s="45">
        <f t="shared" si="63"/>
        <v>5.999999999999979E-2</v>
      </c>
      <c r="R182" s="45">
        <f t="shared" si="64"/>
        <v>0.71999999999999753</v>
      </c>
      <c r="S182" s="46">
        <f t="shared" si="65"/>
        <v>0.52905637322073373</v>
      </c>
    </row>
    <row r="183" spans="1:19" x14ac:dyDescent="0.25">
      <c r="D183">
        <v>0.1</v>
      </c>
      <c r="F183" s="66">
        <v>0.59861111111111109</v>
      </c>
      <c r="H183" s="66">
        <v>0.6020833333333333</v>
      </c>
      <c r="I183" s="44" t="str">
        <f t="shared" si="46"/>
        <v/>
      </c>
      <c r="J183" s="45">
        <f t="shared" si="57"/>
        <v>8.999999999999968</v>
      </c>
      <c r="K183" s="45">
        <f t="shared" si="58"/>
        <v>4.9999999999999822</v>
      </c>
      <c r="L183" s="45">
        <f t="shared" si="66"/>
        <v>2</v>
      </c>
      <c r="M183" s="54">
        <f t="shared" ca="1" si="59"/>
        <v>1309</v>
      </c>
      <c r="N183" s="45" t="str">
        <f t="shared" si="60"/>
        <v/>
      </c>
      <c r="O183" s="45">
        <f t="shared" si="61"/>
        <v>4.9499999999999824</v>
      </c>
      <c r="P183" s="46">
        <f t="shared" si="62"/>
        <v>3.5177990531871592</v>
      </c>
      <c r="Q183" s="45">
        <f t="shared" si="63"/>
        <v>0.49999999999999822</v>
      </c>
      <c r="R183" s="45">
        <f t="shared" si="64"/>
        <v>5.4499999999999806</v>
      </c>
      <c r="S183" s="46">
        <f t="shared" si="65"/>
        <v>4.0177990531871579</v>
      </c>
    </row>
    <row r="184" spans="1:19" x14ac:dyDescent="0.25">
      <c r="D184">
        <v>1</v>
      </c>
      <c r="F184" s="66">
        <v>0.60625000000000007</v>
      </c>
      <c r="H184" s="66">
        <v>0.60833333333333328</v>
      </c>
      <c r="I184" s="44" t="str">
        <f t="shared" si="46"/>
        <v/>
      </c>
      <c r="J184" s="45">
        <f t="shared" si="57"/>
        <v>27.000000000000064</v>
      </c>
      <c r="K184" s="45">
        <f t="shared" si="58"/>
        <v>2.9999999999998295</v>
      </c>
      <c r="L184" s="45">
        <f t="shared" si="66"/>
        <v>3</v>
      </c>
      <c r="M184" s="54">
        <f t="shared" ca="1" si="59"/>
        <v>1309</v>
      </c>
      <c r="N184" s="45" t="str">
        <f t="shared" si="60"/>
        <v/>
      </c>
      <c r="O184" s="45">
        <f t="shared" si="61"/>
        <v>13.635000000000032</v>
      </c>
      <c r="P184" s="46">
        <f t="shared" si="62"/>
        <v>5.8044705263871403</v>
      </c>
      <c r="Q184" s="45">
        <f t="shared" si="63"/>
        <v>2.9999999999998295</v>
      </c>
      <c r="R184" s="45">
        <f t="shared" si="64"/>
        <v>16.634999999999863</v>
      </c>
      <c r="S184" s="46">
        <f t="shared" si="65"/>
        <v>8.8044705263869698</v>
      </c>
    </row>
    <row r="185" spans="1:19" x14ac:dyDescent="0.25">
      <c r="D185">
        <v>0.01</v>
      </c>
      <c r="F185" s="66">
        <v>0.625</v>
      </c>
      <c r="H185" s="66">
        <v>0.62708333333333333</v>
      </c>
      <c r="I185" s="44" t="str">
        <f t="shared" si="46"/>
        <v/>
      </c>
      <c r="J185" s="45">
        <f t="shared" si="57"/>
        <v>7.9999999999999716</v>
      </c>
      <c r="K185" s="45">
        <f t="shared" si="58"/>
        <v>2.9999999999999893</v>
      </c>
      <c r="L185" s="45">
        <f t="shared" si="66"/>
        <v>4</v>
      </c>
      <c r="M185" s="54">
        <f t="shared" ca="1" si="59"/>
        <v>1309</v>
      </c>
      <c r="N185" s="45" t="str">
        <f t="shared" si="60"/>
        <v/>
      </c>
      <c r="O185" s="45">
        <f t="shared" si="61"/>
        <v>0.43999999999999845</v>
      </c>
      <c r="P185" s="46">
        <f t="shared" si="62"/>
        <v>0.31270424881382258</v>
      </c>
      <c r="Q185" s="45">
        <f t="shared" si="63"/>
        <v>2.9999999999999895E-2</v>
      </c>
      <c r="R185" s="45">
        <f t="shared" si="64"/>
        <v>0.46999999999999836</v>
      </c>
      <c r="S185" s="46">
        <f t="shared" si="65"/>
        <v>0.3427042488138225</v>
      </c>
    </row>
    <row r="186" spans="1:19" x14ac:dyDescent="0.25">
      <c r="D186">
        <v>0.1</v>
      </c>
      <c r="F186" s="66">
        <v>0.62986111111111109</v>
      </c>
      <c r="H186" s="66">
        <v>0.63263888888888886</v>
      </c>
      <c r="I186" s="44" t="str">
        <f t="shared" si="46"/>
        <v/>
      </c>
      <c r="J186" s="45">
        <f t="shared" si="57"/>
        <v>15.000000000000107</v>
      </c>
      <c r="K186" s="45">
        <f t="shared" si="58"/>
        <v>3.9999999999999858</v>
      </c>
      <c r="L186" s="45">
        <f t="shared" si="66"/>
        <v>5</v>
      </c>
      <c r="M186" s="54">
        <f t="shared" ca="1" si="59"/>
        <v>1309</v>
      </c>
      <c r="N186" s="45" t="str">
        <f t="shared" si="60"/>
        <v/>
      </c>
      <c r="O186" s="45">
        <f t="shared" si="61"/>
        <v>8.2500000000000586</v>
      </c>
      <c r="P186" s="46">
        <f t="shared" si="62"/>
        <v>5.8629984219786611</v>
      </c>
      <c r="Q186" s="45">
        <f t="shared" si="63"/>
        <v>0.39999999999999858</v>
      </c>
      <c r="R186" s="45">
        <f t="shared" si="64"/>
        <v>8.6500000000000572</v>
      </c>
      <c r="S186" s="46">
        <f t="shared" si="65"/>
        <v>6.2629984219786596</v>
      </c>
    </row>
    <row r="187" spans="1:19" x14ac:dyDescent="0.25">
      <c r="D187">
        <v>1</v>
      </c>
      <c r="F187" s="66">
        <v>0.63888888888888895</v>
      </c>
      <c r="H187" s="66">
        <v>0.6430555555555556</v>
      </c>
      <c r="I187" s="44" t="str">
        <f t="shared" si="46"/>
        <v/>
      </c>
      <c r="J187" s="45">
        <f t="shared" si="57"/>
        <v>15.999999999999943</v>
      </c>
      <c r="K187" s="45">
        <f t="shared" si="58"/>
        <v>5.9999999999999787</v>
      </c>
      <c r="L187" s="45">
        <f t="shared" si="66"/>
        <v>6</v>
      </c>
      <c r="M187" s="54">
        <f t="shared" ca="1" si="59"/>
        <v>1309</v>
      </c>
      <c r="N187" s="45" t="str">
        <f t="shared" si="60"/>
        <v/>
      </c>
      <c r="O187" s="45">
        <f t="shared" si="61"/>
        <v>8.7999999999999687</v>
      </c>
      <c r="P187" s="46">
        <f t="shared" si="62"/>
        <v>6.2538649834438385</v>
      </c>
      <c r="Q187" s="45">
        <f t="shared" si="63"/>
        <v>5.9999999999999787</v>
      </c>
      <c r="R187" s="45">
        <f t="shared" si="64"/>
        <v>14.799999999999947</v>
      </c>
      <c r="S187" s="46">
        <f t="shared" si="65"/>
        <v>12.253864983443817</v>
      </c>
    </row>
    <row r="188" spans="1:19" x14ac:dyDescent="0.25">
      <c r="D188">
        <v>0.1</v>
      </c>
      <c r="F188" s="66">
        <v>0.65138888888888891</v>
      </c>
      <c r="H188" s="66">
        <v>0.65416666666666667</v>
      </c>
      <c r="I188" s="44">
        <f t="shared" si="46"/>
        <v>0.65763888888888888</v>
      </c>
      <c r="J188" s="45" t="str">
        <f t="shared" si="57"/>
        <v/>
      </c>
      <c r="K188" s="45">
        <f t="shared" si="58"/>
        <v>3.9999999999999858</v>
      </c>
      <c r="L188" s="45">
        <f t="shared" si="66"/>
        <v>7</v>
      </c>
      <c r="M188" s="54">
        <f t="shared" ca="1" si="59"/>
        <v>1309</v>
      </c>
      <c r="N188" s="45">
        <f t="shared" ca="1" si="60"/>
        <v>157.99999999999991</v>
      </c>
      <c r="O188" s="45">
        <f t="shared" si="61"/>
        <v>0.25</v>
      </c>
      <c r="P188" s="46">
        <f t="shared" si="62"/>
        <v>4.342905372259271E-2</v>
      </c>
      <c r="Q188" s="45">
        <f t="shared" si="63"/>
        <v>0.39999999999999858</v>
      </c>
      <c r="R188" s="45">
        <f t="shared" si="64"/>
        <v>0.64999999999999858</v>
      </c>
      <c r="S188" s="46">
        <f t="shared" si="65"/>
        <v>0.44342905372259128</v>
      </c>
    </row>
    <row r="189" spans="1:19" x14ac:dyDescent="0.25">
      <c r="A189" s="77">
        <v>34353</v>
      </c>
      <c r="B189">
        <v>1455</v>
      </c>
      <c r="D189">
        <v>0.01</v>
      </c>
      <c r="F189" s="66">
        <v>0.6479166666666667</v>
      </c>
      <c r="H189" s="66">
        <v>0.65069444444444446</v>
      </c>
      <c r="I189" s="44" t="str">
        <f t="shared" si="46"/>
        <v/>
      </c>
      <c r="J189" s="45">
        <f t="shared" si="57"/>
        <v>13.99999999999995</v>
      </c>
      <c r="K189" s="45">
        <f t="shared" si="58"/>
        <v>3.9999999999999858</v>
      </c>
      <c r="L189" s="45">
        <f t="shared" si="66"/>
        <v>1</v>
      </c>
      <c r="M189" s="54">
        <f t="shared" ca="1" si="59"/>
        <v>1455</v>
      </c>
      <c r="N189" s="45" t="str">
        <f t="shared" si="60"/>
        <v/>
      </c>
      <c r="O189" s="45">
        <f t="shared" si="61"/>
        <v>3.5699999999999874</v>
      </c>
      <c r="P189" s="46">
        <f t="shared" si="62"/>
        <v>1.7536123473014287</v>
      </c>
      <c r="Q189" s="45">
        <f t="shared" si="63"/>
        <v>3.9999999999999862E-2</v>
      </c>
      <c r="R189" s="45">
        <f t="shared" si="64"/>
        <v>3.6099999999999874</v>
      </c>
      <c r="S189" s="46">
        <f t="shared" si="65"/>
        <v>1.7936123473014285</v>
      </c>
    </row>
    <row r="190" spans="1:19" x14ac:dyDescent="0.25">
      <c r="D190">
        <v>0.5</v>
      </c>
      <c r="F190" s="66">
        <v>0.65347222222222223</v>
      </c>
      <c r="H190" s="66">
        <v>0.66041666666666665</v>
      </c>
      <c r="I190" s="44">
        <f t="shared" si="46"/>
        <v>0.66388888888888886</v>
      </c>
      <c r="J190" s="45" t="str">
        <f t="shared" si="57"/>
        <v/>
      </c>
      <c r="K190" s="45">
        <f t="shared" si="58"/>
        <v>9.9999999999999645</v>
      </c>
      <c r="L190" s="45">
        <f t="shared" si="66"/>
        <v>2</v>
      </c>
      <c r="M190" s="54">
        <f t="shared" ca="1" si="59"/>
        <v>1455</v>
      </c>
      <c r="N190" s="45">
        <f t="shared" ca="1" si="60"/>
        <v>60.999999999999943</v>
      </c>
      <c r="O190" s="45">
        <f t="shared" si="61"/>
        <v>1.25</v>
      </c>
      <c r="P190" s="46">
        <f t="shared" si="62"/>
        <v>0.19051423432971509</v>
      </c>
      <c r="Q190" s="45">
        <f t="shared" si="63"/>
        <v>4.9999999999999822</v>
      </c>
      <c r="R190" s="45">
        <f t="shared" si="64"/>
        <v>6.2499999999999822</v>
      </c>
      <c r="S190" s="46">
        <f t="shared" si="65"/>
        <v>5.1905142343296973</v>
      </c>
    </row>
    <row r="191" spans="1:19" x14ac:dyDescent="0.25">
      <c r="A191" s="77">
        <v>34355</v>
      </c>
      <c r="B191">
        <v>841</v>
      </c>
      <c r="D191">
        <v>0.01</v>
      </c>
      <c r="F191" s="66">
        <v>0.38680555555555557</v>
      </c>
      <c r="H191" s="66">
        <v>0.3888888888888889</v>
      </c>
      <c r="I191" s="44" t="str">
        <f t="shared" si="35"/>
        <v/>
      </c>
      <c r="J191" s="45">
        <f t="shared" si="36"/>
        <v>13.99999999999995</v>
      </c>
      <c r="K191" s="45">
        <f t="shared" si="37"/>
        <v>2.9999999999999893</v>
      </c>
      <c r="L191" s="45">
        <f>IF(A191&lt;&gt;"",1,#REF!+1)</f>
        <v>1</v>
      </c>
      <c r="M191" s="54">
        <f t="shared" ca="1" si="39"/>
        <v>841</v>
      </c>
      <c r="N191" s="45" t="str">
        <f t="shared" si="40"/>
        <v/>
      </c>
      <c r="O191" s="45">
        <f t="shared" si="41"/>
        <v>3.5699999999999874</v>
      </c>
      <c r="P191" s="46">
        <f t="shared" si="42"/>
        <v>1.7536123473014287</v>
      </c>
      <c r="Q191" s="45">
        <f t="shared" si="43"/>
        <v>2.9999999999999895E-2</v>
      </c>
      <c r="R191" s="45">
        <f t="shared" si="44"/>
        <v>3.5999999999999872</v>
      </c>
      <c r="S191" s="46">
        <f t="shared" si="45"/>
        <v>1.7836123473014285</v>
      </c>
    </row>
    <row r="192" spans="1:19" x14ac:dyDescent="0.25">
      <c r="D192">
        <v>0.5</v>
      </c>
      <c r="F192" s="66">
        <v>0.39166666666666666</v>
      </c>
      <c r="H192" s="66">
        <v>0.39861111111111108</v>
      </c>
      <c r="I192" s="44">
        <f t="shared" si="35"/>
        <v>0.40208333333333329</v>
      </c>
      <c r="J192" s="45" t="str">
        <f t="shared" si="36"/>
        <v/>
      </c>
      <c r="K192" s="45">
        <f t="shared" si="37"/>
        <v>9.9999999999999645</v>
      </c>
      <c r="L192" s="45">
        <f t="shared" si="38"/>
        <v>2</v>
      </c>
      <c r="M192" s="54">
        <f t="shared" ca="1" si="39"/>
        <v>841</v>
      </c>
      <c r="N192" s="45">
        <f t="shared" ca="1" si="40"/>
        <v>57.999999999999957</v>
      </c>
      <c r="O192" s="45">
        <f t="shared" si="41"/>
        <v>1.25</v>
      </c>
      <c r="P192" s="46">
        <f t="shared" si="42"/>
        <v>0.19051423432971509</v>
      </c>
      <c r="Q192" s="45">
        <f t="shared" si="43"/>
        <v>4.9999999999999822</v>
      </c>
      <c r="R192" s="45">
        <f t="shared" si="44"/>
        <v>6.2499999999999822</v>
      </c>
      <c r="S192" s="46">
        <f t="shared" si="45"/>
        <v>5.1905142343296973</v>
      </c>
    </row>
    <row r="193" spans="1:19" x14ac:dyDescent="0.25">
      <c r="A193" s="77">
        <v>34359</v>
      </c>
      <c r="B193">
        <v>908</v>
      </c>
      <c r="D193">
        <v>0.01</v>
      </c>
      <c r="F193" s="66">
        <v>0.42708333333333331</v>
      </c>
      <c r="H193" s="66">
        <v>0.42986111111111108</v>
      </c>
      <c r="I193" s="44">
        <f t="shared" si="35"/>
        <v>0.43333333333333329</v>
      </c>
      <c r="J193" s="45" t="str">
        <f t="shared" si="36"/>
        <v/>
      </c>
      <c r="K193" s="45">
        <f t="shared" si="37"/>
        <v>3.9999999999999858</v>
      </c>
      <c r="L193" s="45">
        <f t="shared" si="38"/>
        <v>1</v>
      </c>
      <c r="M193" s="54">
        <f t="shared" ca="1" si="39"/>
        <v>908</v>
      </c>
      <c r="N193" s="45">
        <f t="shared" ca="1" si="40"/>
        <v>75.999999999999972</v>
      </c>
      <c r="O193" s="45">
        <f t="shared" si="41"/>
        <v>2.5000000000000001E-2</v>
      </c>
      <c r="P193" s="46">
        <f t="shared" si="42"/>
        <v>5.4281443780592247E-3</v>
      </c>
      <c r="Q193" s="45">
        <f t="shared" si="43"/>
        <v>3.9999999999999862E-2</v>
      </c>
      <c r="R193" s="45">
        <f t="shared" si="44"/>
        <v>6.4999999999999863E-2</v>
      </c>
      <c r="S193" s="46">
        <f t="shared" si="45"/>
        <v>4.5428144378059088E-2</v>
      </c>
    </row>
    <row r="194" spans="1:19" x14ac:dyDescent="0.25">
      <c r="A194" s="77">
        <v>34359</v>
      </c>
      <c r="B194">
        <v>1240</v>
      </c>
      <c r="D194">
        <v>0.01</v>
      </c>
      <c r="F194" s="66">
        <v>0.57430555555555551</v>
      </c>
      <c r="H194" s="66">
        <v>0.57986111111111105</v>
      </c>
      <c r="I194" s="44" t="str">
        <f t="shared" si="35"/>
        <v/>
      </c>
      <c r="J194" s="45">
        <f t="shared" si="36"/>
        <v>10.000000000000124</v>
      </c>
      <c r="K194" s="45">
        <f t="shared" si="37"/>
        <v>7.9999999999999716</v>
      </c>
      <c r="L194" s="45">
        <f t="shared" si="38"/>
        <v>1</v>
      </c>
      <c r="M194" s="54">
        <f t="shared" ca="1" si="39"/>
        <v>1240</v>
      </c>
      <c r="N194" s="45" t="str">
        <f t="shared" si="40"/>
        <v/>
      </c>
      <c r="O194" s="45">
        <f t="shared" si="41"/>
        <v>0.55000000000000682</v>
      </c>
      <c r="P194" s="46">
        <f t="shared" si="42"/>
        <v>0.39088031101728449</v>
      </c>
      <c r="Q194" s="45">
        <f t="shared" si="43"/>
        <v>7.9999999999999724E-2</v>
      </c>
      <c r="R194" s="45">
        <f t="shared" si="44"/>
        <v>0.63000000000000655</v>
      </c>
      <c r="S194" s="46">
        <f t="shared" si="45"/>
        <v>0.47088031101728423</v>
      </c>
    </row>
    <row r="195" spans="1:19" x14ac:dyDescent="0.25">
      <c r="D195">
        <v>0.1</v>
      </c>
      <c r="F195" s="66">
        <v>0.58472222222222225</v>
      </c>
      <c r="H195" s="66">
        <v>0.58680555555555558</v>
      </c>
      <c r="I195" s="44" t="str">
        <f t="shared" si="35"/>
        <v/>
      </c>
      <c r="J195" s="45">
        <f t="shared" si="36"/>
        <v>7.9999999999999716</v>
      </c>
      <c r="K195" s="45">
        <f t="shared" si="37"/>
        <v>2.9999999999999893</v>
      </c>
      <c r="L195" s="45">
        <f t="shared" si="38"/>
        <v>2</v>
      </c>
      <c r="M195" s="54">
        <f t="shared" ca="1" si="39"/>
        <v>1240</v>
      </c>
      <c r="N195" s="45" t="str">
        <f t="shared" si="40"/>
        <v/>
      </c>
      <c r="O195" s="45">
        <f t="shared" si="41"/>
        <v>0.59999999999999798</v>
      </c>
      <c r="P195" s="46">
        <f t="shared" si="42"/>
        <v>0.57708634182673646</v>
      </c>
      <c r="Q195" s="45">
        <f t="shared" si="43"/>
        <v>0.29999999999999893</v>
      </c>
      <c r="R195" s="45">
        <f t="shared" si="44"/>
        <v>0.89999999999999691</v>
      </c>
      <c r="S195" s="46">
        <f t="shared" si="45"/>
        <v>0.87708634182673539</v>
      </c>
    </row>
    <row r="196" spans="1:19" x14ac:dyDescent="0.25">
      <c r="D196">
        <v>0.05</v>
      </c>
      <c r="F196" s="66">
        <v>0.59027777777777779</v>
      </c>
      <c r="H196" s="66">
        <v>0.59236111111111112</v>
      </c>
      <c r="I196" s="44">
        <f t="shared" si="35"/>
        <v>0.59583333333333333</v>
      </c>
      <c r="J196" s="45" t="str">
        <f t="shared" si="36"/>
        <v/>
      </c>
      <c r="K196" s="45">
        <f t="shared" si="37"/>
        <v>2.9999999999999893</v>
      </c>
      <c r="L196" s="45">
        <f t="shared" si="38"/>
        <v>3</v>
      </c>
      <c r="M196" s="54">
        <f t="shared" ca="1" si="39"/>
        <v>1240</v>
      </c>
      <c r="N196" s="45">
        <f t="shared" ca="1" si="40"/>
        <v>97.999999999999972</v>
      </c>
      <c r="O196" s="45">
        <f t="shared" si="41"/>
        <v>0.125</v>
      </c>
      <c r="P196" s="46">
        <f t="shared" si="42"/>
        <v>2.3105394341225508E-2</v>
      </c>
      <c r="Q196" s="45">
        <f t="shared" si="43"/>
        <v>0.14999999999999947</v>
      </c>
      <c r="R196" s="45">
        <f t="shared" si="44"/>
        <v>0.27499999999999947</v>
      </c>
      <c r="S196" s="46">
        <f t="shared" si="45"/>
        <v>0.17310539434122496</v>
      </c>
    </row>
    <row r="197" spans="1:19" x14ac:dyDescent="0.25">
      <c r="A197" s="77">
        <v>34359</v>
      </c>
      <c r="B197">
        <v>1440</v>
      </c>
      <c r="D197">
        <v>5.0000000000000001E-3</v>
      </c>
      <c r="F197" s="66">
        <v>0.65694444444444444</v>
      </c>
      <c r="H197" s="66">
        <v>0.66041666666666665</v>
      </c>
      <c r="I197" s="44" t="str">
        <f t="shared" si="35"/>
        <v/>
      </c>
      <c r="J197" s="45">
        <f t="shared" si="36"/>
        <v>15.000000000000107</v>
      </c>
      <c r="K197" s="45">
        <f t="shared" si="37"/>
        <v>4.9999999999999822</v>
      </c>
      <c r="L197" s="45">
        <f t="shared" si="38"/>
        <v>1</v>
      </c>
      <c r="M197" s="54">
        <f t="shared" ca="1" si="39"/>
        <v>1440</v>
      </c>
      <c r="N197" s="45" t="str">
        <f t="shared" si="40"/>
        <v/>
      </c>
      <c r="O197" s="45">
        <f t="shared" si="41"/>
        <v>3.7875000000000267</v>
      </c>
      <c r="P197" s="46">
        <f t="shared" si="42"/>
        <v>1.6123875819168796</v>
      </c>
      <c r="Q197" s="45">
        <f t="shared" si="43"/>
        <v>2.4999999999999911E-2</v>
      </c>
      <c r="R197" s="45">
        <f t="shared" si="44"/>
        <v>3.8125000000000266</v>
      </c>
      <c r="S197" s="46">
        <f t="shared" si="45"/>
        <v>1.6373875819168795</v>
      </c>
    </row>
    <row r="198" spans="1:19" x14ac:dyDescent="0.25">
      <c r="D198">
        <v>0.5</v>
      </c>
      <c r="F198" s="66">
        <v>0.66388888888888886</v>
      </c>
      <c r="H198" s="66">
        <v>0.67083333333333339</v>
      </c>
      <c r="I198" s="44" t="str">
        <f t="shared" si="35"/>
        <v/>
      </c>
      <c r="J198" s="45">
        <f t="shared" si="36"/>
        <v>17.999999999999776</v>
      </c>
      <c r="K198" s="45">
        <f t="shared" si="37"/>
        <v>10.000000000000124</v>
      </c>
      <c r="L198" s="45">
        <f t="shared" si="38"/>
        <v>2</v>
      </c>
      <c r="M198" s="54">
        <f t="shared" ca="1" si="39"/>
        <v>1440</v>
      </c>
      <c r="N198" s="45" t="str">
        <f t="shared" si="40"/>
        <v/>
      </c>
      <c r="O198" s="45">
        <f t="shared" si="41"/>
        <v>4.5449999999999431</v>
      </c>
      <c r="P198" s="46">
        <f t="shared" si="42"/>
        <v>1.9348650983002176</v>
      </c>
      <c r="Q198" s="45">
        <f t="shared" si="43"/>
        <v>5.0000000000000622</v>
      </c>
      <c r="R198" s="45">
        <f t="shared" si="44"/>
        <v>9.5450000000000053</v>
      </c>
      <c r="S198" s="46">
        <f t="shared" si="45"/>
        <v>6.9348650983002802</v>
      </c>
    </row>
    <row r="199" spans="1:19" x14ac:dyDescent="0.25">
      <c r="D199">
        <v>5.0000000000000001E-3</v>
      </c>
      <c r="F199" s="66">
        <v>0.68055555555555547</v>
      </c>
      <c r="H199" s="66">
        <v>0.68333333333333324</v>
      </c>
      <c r="I199" s="44">
        <f t="shared" si="35"/>
        <v>0.68680555555555545</v>
      </c>
      <c r="J199" s="45" t="str">
        <f t="shared" si="36"/>
        <v/>
      </c>
      <c r="K199" s="45">
        <f t="shared" si="37"/>
        <v>3.9999999999999858</v>
      </c>
      <c r="L199" s="45">
        <f t="shared" si="38"/>
        <v>3</v>
      </c>
      <c r="M199" s="54">
        <f t="shared" ca="1" si="39"/>
        <v>1440</v>
      </c>
      <c r="N199" s="45">
        <f t="shared" ca="1" si="40"/>
        <v>108.99999999999993</v>
      </c>
      <c r="O199" s="45">
        <f t="shared" si="41"/>
        <v>1.2500000000000001E-2</v>
      </c>
      <c r="P199" s="46">
        <f t="shared" si="42"/>
        <v>2.9346558686941856E-3</v>
      </c>
      <c r="Q199" s="45">
        <f t="shared" si="43"/>
        <v>1.9999999999999931E-2</v>
      </c>
      <c r="R199" s="45">
        <f t="shared" si="44"/>
        <v>3.2499999999999932E-2</v>
      </c>
      <c r="S199" s="46">
        <f t="shared" si="45"/>
        <v>2.2934655868694115E-2</v>
      </c>
    </row>
    <row r="200" spans="1:19" x14ac:dyDescent="0.25">
      <c r="A200" s="77">
        <v>34360</v>
      </c>
      <c r="B200">
        <v>1537</v>
      </c>
      <c r="D200">
        <v>5.0000000000000001E-3</v>
      </c>
      <c r="F200" s="66">
        <v>0.67291666666666661</v>
      </c>
      <c r="H200" s="66">
        <v>0.6743055555555556</v>
      </c>
      <c r="I200" s="44" t="str">
        <f t="shared" si="35"/>
        <v/>
      </c>
      <c r="J200" s="45">
        <f t="shared" si="36"/>
        <v>14.999999999999947</v>
      </c>
      <c r="K200" s="45">
        <f t="shared" si="37"/>
        <v>2.0000000000001528</v>
      </c>
      <c r="L200" s="45">
        <f t="shared" si="38"/>
        <v>1</v>
      </c>
      <c r="M200" s="54">
        <f t="shared" ca="1" si="39"/>
        <v>1537</v>
      </c>
      <c r="N200" s="45" t="str">
        <f t="shared" si="40"/>
        <v/>
      </c>
      <c r="O200" s="45">
        <f t="shared" si="41"/>
        <v>3.7874999999999868</v>
      </c>
      <c r="P200" s="46">
        <f t="shared" si="42"/>
        <v>1.612387581916862</v>
      </c>
      <c r="Q200" s="45">
        <f t="shared" si="43"/>
        <v>1.0000000000000763E-2</v>
      </c>
      <c r="R200" s="45">
        <f t="shared" si="44"/>
        <v>3.7974999999999874</v>
      </c>
      <c r="S200" s="46">
        <f t="shared" si="45"/>
        <v>1.6223875819168627</v>
      </c>
    </row>
    <row r="201" spans="1:19" x14ac:dyDescent="0.25">
      <c r="D201">
        <v>0.5</v>
      </c>
      <c r="F201" s="66">
        <v>0.6777777777777777</v>
      </c>
      <c r="H201" s="66">
        <v>0.68472222222222223</v>
      </c>
      <c r="I201" s="44">
        <f t="shared" si="35"/>
        <v>0.68819444444444444</v>
      </c>
      <c r="J201" s="45" t="str">
        <f t="shared" si="36"/>
        <v/>
      </c>
      <c r="K201" s="45">
        <f t="shared" si="37"/>
        <v>10.000000000000124</v>
      </c>
      <c r="L201" s="45">
        <f t="shared" si="38"/>
        <v>2</v>
      </c>
      <c r="M201" s="54">
        <f t="shared" ca="1" si="39"/>
        <v>1537</v>
      </c>
      <c r="N201" s="45">
        <f t="shared" ca="1" si="40"/>
        <v>53.999999999999972</v>
      </c>
      <c r="O201" s="45">
        <f t="shared" si="41"/>
        <v>1.25</v>
      </c>
      <c r="P201" s="46">
        <f t="shared" si="42"/>
        <v>0.19051423432971509</v>
      </c>
      <c r="Q201" s="45">
        <f t="shared" si="43"/>
        <v>5.0000000000000622</v>
      </c>
      <c r="R201" s="45">
        <f t="shared" si="44"/>
        <v>6.2500000000000622</v>
      </c>
      <c r="S201" s="46">
        <f t="shared" si="45"/>
        <v>5.1905142343297772</v>
      </c>
    </row>
    <row r="202" spans="1:19" x14ac:dyDescent="0.25">
      <c r="A202" s="77">
        <v>34361</v>
      </c>
      <c r="B202">
        <v>832</v>
      </c>
      <c r="D202">
        <v>5.0000000000000001E-3</v>
      </c>
      <c r="F202" s="66">
        <v>0.40486111111111112</v>
      </c>
      <c r="H202" s="66">
        <v>0.41041666666666665</v>
      </c>
      <c r="I202" s="44" t="str">
        <f t="shared" si="35"/>
        <v/>
      </c>
      <c r="J202" s="45">
        <f t="shared" si="36"/>
        <v>14.00000000000003</v>
      </c>
      <c r="K202" s="45">
        <f t="shared" si="37"/>
        <v>7.9999999999999716</v>
      </c>
      <c r="L202" s="45">
        <f t="shared" si="38"/>
        <v>1</v>
      </c>
      <c r="M202" s="54">
        <f t="shared" ca="1" si="39"/>
        <v>832</v>
      </c>
      <c r="N202" s="45" t="str">
        <f t="shared" si="40"/>
        <v/>
      </c>
      <c r="O202" s="45">
        <f t="shared" si="41"/>
        <v>0.10500000000000022</v>
      </c>
      <c r="P202" s="46">
        <f t="shared" si="42"/>
        <v>0.10100322236161639</v>
      </c>
      <c r="Q202" s="45">
        <f t="shared" si="43"/>
        <v>3.9999999999999862E-2</v>
      </c>
      <c r="R202" s="45">
        <f t="shared" si="44"/>
        <v>0.14500000000000007</v>
      </c>
      <c r="S202" s="46">
        <f t="shared" si="45"/>
        <v>0.14100322236161625</v>
      </c>
    </row>
    <row r="203" spans="1:19" x14ac:dyDescent="0.25">
      <c r="D203">
        <v>0.01</v>
      </c>
      <c r="F203" s="66">
        <v>0.4152777777777778</v>
      </c>
      <c r="H203" s="66">
        <v>0.4201388888888889</v>
      </c>
      <c r="I203" s="44" t="str">
        <f t="shared" si="35"/>
        <v/>
      </c>
      <c r="J203" s="45">
        <f t="shared" si="36"/>
        <v>13.000000000000034</v>
      </c>
      <c r="K203" s="45">
        <f t="shared" si="37"/>
        <v>6.9999999999999751</v>
      </c>
      <c r="L203" s="45">
        <f t="shared" si="38"/>
        <v>2</v>
      </c>
      <c r="M203" s="54">
        <f t="shared" ca="1" si="39"/>
        <v>832</v>
      </c>
      <c r="N203" s="45" t="str">
        <f t="shared" si="40"/>
        <v/>
      </c>
      <c r="O203" s="45">
        <f t="shared" si="41"/>
        <v>0.71500000000000186</v>
      </c>
      <c r="P203" s="46">
        <f t="shared" si="42"/>
        <v>0.50814440432246488</v>
      </c>
      <c r="Q203" s="45">
        <f t="shared" si="43"/>
        <v>6.9999999999999757E-2</v>
      </c>
      <c r="R203" s="45">
        <f t="shared" si="44"/>
        <v>0.78500000000000159</v>
      </c>
      <c r="S203" s="46">
        <f t="shared" si="45"/>
        <v>0.57814440432246461</v>
      </c>
    </row>
    <row r="204" spans="1:19" x14ac:dyDescent="0.25">
      <c r="D204">
        <v>0.1</v>
      </c>
      <c r="F204" s="66">
        <v>0.42569444444444443</v>
      </c>
      <c r="H204" s="66">
        <v>0.4291666666666667</v>
      </c>
      <c r="I204" s="44">
        <f t="shared" si="35"/>
        <v>0.43263888888888891</v>
      </c>
      <c r="J204" s="45" t="str">
        <f t="shared" si="36"/>
        <v/>
      </c>
      <c r="K204" s="45">
        <f t="shared" si="37"/>
        <v>5.0000000000000622</v>
      </c>
      <c r="L204" s="45">
        <f t="shared" si="38"/>
        <v>3</v>
      </c>
      <c r="M204" s="54">
        <f t="shared" ca="1" si="39"/>
        <v>832</v>
      </c>
      <c r="N204" s="45">
        <f t="shared" ca="1" si="40"/>
        <v>111</v>
      </c>
      <c r="O204" s="45">
        <f t="shared" si="41"/>
        <v>0.25</v>
      </c>
      <c r="P204" s="46">
        <f t="shared" si="42"/>
        <v>4.342905372259271E-2</v>
      </c>
      <c r="Q204" s="45">
        <f t="shared" si="43"/>
        <v>0.50000000000000622</v>
      </c>
      <c r="R204" s="45">
        <f t="shared" si="44"/>
        <v>0.75000000000000622</v>
      </c>
      <c r="S204" s="46">
        <f t="shared" si="45"/>
        <v>0.54342905372259898</v>
      </c>
    </row>
    <row r="205" spans="1:19" x14ac:dyDescent="0.25">
      <c r="A205" s="77">
        <v>34361</v>
      </c>
      <c r="B205">
        <v>1449</v>
      </c>
      <c r="D205">
        <v>5.0000000000000001E-3</v>
      </c>
      <c r="F205" s="66">
        <v>0.65069444444444446</v>
      </c>
      <c r="H205" s="66">
        <v>0.65277777777777779</v>
      </c>
      <c r="I205" s="44" t="str">
        <f t="shared" si="35"/>
        <v/>
      </c>
      <c r="J205" s="45">
        <f t="shared" si="36"/>
        <v>14.999999999999947</v>
      </c>
      <c r="K205" s="45">
        <f t="shared" si="37"/>
        <v>2.9999999999999893</v>
      </c>
      <c r="L205" s="45">
        <f t="shared" si="38"/>
        <v>1</v>
      </c>
      <c r="M205" s="54">
        <f t="shared" ca="1" si="39"/>
        <v>1449</v>
      </c>
      <c r="N205" s="45" t="str">
        <f t="shared" si="40"/>
        <v/>
      </c>
      <c r="O205" s="45">
        <f t="shared" si="41"/>
        <v>3.7874999999999868</v>
      </c>
      <c r="P205" s="46">
        <f t="shared" si="42"/>
        <v>1.612387581916862</v>
      </c>
      <c r="Q205" s="45">
        <f t="shared" si="43"/>
        <v>1.4999999999999947E-2</v>
      </c>
      <c r="R205" s="45">
        <f t="shared" si="44"/>
        <v>3.8024999999999869</v>
      </c>
      <c r="S205" s="46">
        <f t="shared" si="45"/>
        <v>1.6273875819168619</v>
      </c>
    </row>
    <row r="206" spans="1:19" x14ac:dyDescent="0.25">
      <c r="D206">
        <v>0.5</v>
      </c>
      <c r="F206" s="66">
        <v>0.65694444444444444</v>
      </c>
      <c r="H206" s="66">
        <v>0.66319444444444442</v>
      </c>
      <c r="I206" s="44">
        <f t="shared" ref="I206:I269" si="67">IF(OR(A207&lt;&gt;"",D207=""),H206+TIME(0,5,0),"")</f>
        <v>0.66666666666666663</v>
      </c>
      <c r="J206" s="45" t="str">
        <f t="shared" ref="J206:J269" si="68">IF(AND(OR(AND(A206&lt;&gt;"",A207=""),AND(A206="",A207="")),D207&lt;&gt;""),(H207-H206)*1440,"")</f>
        <v/>
      </c>
      <c r="K206" s="45">
        <f t="shared" ref="K206:K269" si="69">(H206-F206)*1440</f>
        <v>8.999999999999968</v>
      </c>
      <c r="L206" s="45">
        <f t="shared" ref="L206:L269" si="70">IF(A206&lt;&gt;"",1,L205+1)</f>
        <v>2</v>
      </c>
      <c r="M206" s="54">
        <f t="shared" ref="M206:M269" ca="1" si="71">OFFSET(B206,-L206+1,0)</f>
        <v>1449</v>
      </c>
      <c r="N206" s="45">
        <f t="shared" ref="N206:N269" ca="1" si="72">IF(I206&lt;&gt;"",(I206-VALUE(CONCATENATE(LEFT(M206,LEN(M206)-2),":",RIGHT(M206,2))))*1440,"")</f>
        <v>70.999999999999915</v>
      </c>
      <c r="O206" s="45">
        <f t="shared" ref="O206:O269" si="73">IF(J206&lt;&gt;"",(D206+D207)*J206/2,D206*5/2)</f>
        <v>1.25</v>
      </c>
      <c r="P206" s="46">
        <f t="shared" ref="P206:P269" si="74">IF(J206&lt;&gt;"",(D207-D206)*J206/LN((D207+0.000001)/(D206+0.000001)),-5*(D206-0.000001)/(LN(1/D206)-13.8155))</f>
        <v>0.19051423432971509</v>
      </c>
      <c r="Q206" s="45">
        <f t="shared" ref="Q206:Q269" si="75">(D206*K206)</f>
        <v>4.499999999999984</v>
      </c>
      <c r="R206" s="45">
        <f t="shared" ref="R206:R269" si="76">O206+Q206</f>
        <v>5.749999999999984</v>
      </c>
      <c r="S206" s="46">
        <f t="shared" ref="S206:S269" si="77">P206+Q206</f>
        <v>4.6905142343296991</v>
      </c>
    </row>
    <row r="207" spans="1:19" x14ac:dyDescent="0.25">
      <c r="A207" s="77">
        <v>34366</v>
      </c>
      <c r="B207">
        <v>1235</v>
      </c>
      <c r="D207">
        <v>0.01</v>
      </c>
      <c r="F207" s="66">
        <v>0.57013888888888886</v>
      </c>
      <c r="H207" s="66">
        <v>0.57291666666666663</v>
      </c>
      <c r="I207" s="44" t="str">
        <f t="shared" si="67"/>
        <v/>
      </c>
      <c r="J207" s="45">
        <f t="shared" si="68"/>
        <v>9.0000000000001279</v>
      </c>
      <c r="K207" s="45">
        <f t="shared" si="69"/>
        <v>3.9999999999999858</v>
      </c>
      <c r="L207" s="45">
        <f t="shared" si="70"/>
        <v>1</v>
      </c>
      <c r="M207" s="54">
        <f t="shared" ca="1" si="71"/>
        <v>1235</v>
      </c>
      <c r="N207" s="45" t="str">
        <f t="shared" si="72"/>
        <v/>
      </c>
      <c r="O207" s="45">
        <f t="shared" si="73"/>
        <v>0.49500000000000705</v>
      </c>
      <c r="P207" s="46">
        <f t="shared" si="74"/>
        <v>0.35179227991555667</v>
      </c>
      <c r="Q207" s="45">
        <f t="shared" si="75"/>
        <v>3.9999999999999862E-2</v>
      </c>
      <c r="R207" s="45">
        <f t="shared" si="76"/>
        <v>0.53500000000000691</v>
      </c>
      <c r="S207" s="46">
        <f t="shared" si="77"/>
        <v>0.39179227991555654</v>
      </c>
    </row>
    <row r="208" spans="1:19" x14ac:dyDescent="0.25">
      <c r="D208">
        <v>0.1</v>
      </c>
      <c r="F208" s="66">
        <v>0.57708333333333328</v>
      </c>
      <c r="H208" s="66">
        <v>0.57916666666666672</v>
      </c>
      <c r="I208" s="44" t="str">
        <f t="shared" si="67"/>
        <v/>
      </c>
      <c r="J208" s="45">
        <f t="shared" si="68"/>
        <v>15.999999999999943</v>
      </c>
      <c r="K208" s="45">
        <f t="shared" si="69"/>
        <v>3.0000000000001492</v>
      </c>
      <c r="L208" s="45">
        <f t="shared" si="70"/>
        <v>2</v>
      </c>
      <c r="M208" s="54">
        <f t="shared" ca="1" si="71"/>
        <v>1235</v>
      </c>
      <c r="N208" s="45" t="str">
        <f t="shared" si="72"/>
        <v/>
      </c>
      <c r="O208" s="45">
        <f t="shared" si="73"/>
        <v>0.8799999999999969</v>
      </c>
      <c r="P208" s="46">
        <f t="shared" si="74"/>
        <v>0.62540849762764505</v>
      </c>
      <c r="Q208" s="45">
        <f t="shared" si="75"/>
        <v>0.30000000000001492</v>
      </c>
      <c r="R208" s="45">
        <f t="shared" si="76"/>
        <v>1.1800000000000117</v>
      </c>
      <c r="S208" s="46">
        <f t="shared" si="77"/>
        <v>0.92540849762765998</v>
      </c>
    </row>
    <row r="209" spans="1:19" x14ac:dyDescent="0.25">
      <c r="D209">
        <v>0.01</v>
      </c>
      <c r="F209" s="66">
        <v>0.58680555555555558</v>
      </c>
      <c r="H209" s="66">
        <v>0.59027777777777779</v>
      </c>
      <c r="I209" s="44" t="str">
        <f t="shared" si="67"/>
        <v/>
      </c>
      <c r="J209" s="45">
        <f t="shared" si="68"/>
        <v>7.9999999999999716</v>
      </c>
      <c r="K209" s="45">
        <f t="shared" si="69"/>
        <v>4.9999999999999822</v>
      </c>
      <c r="L209" s="45">
        <f t="shared" si="70"/>
        <v>3</v>
      </c>
      <c r="M209" s="54">
        <f t="shared" ca="1" si="71"/>
        <v>1235</v>
      </c>
      <c r="N209" s="45" t="str">
        <f t="shared" si="72"/>
        <v/>
      </c>
      <c r="O209" s="45">
        <f t="shared" si="73"/>
        <v>0.10399999999999963</v>
      </c>
      <c r="P209" s="46">
        <f t="shared" si="74"/>
        <v>0.10213501931696593</v>
      </c>
      <c r="Q209" s="45">
        <f t="shared" si="75"/>
        <v>4.9999999999999822E-2</v>
      </c>
      <c r="R209" s="45">
        <f t="shared" si="76"/>
        <v>0.15399999999999947</v>
      </c>
      <c r="S209" s="46">
        <f t="shared" si="77"/>
        <v>0.15213501931696577</v>
      </c>
    </row>
    <row r="210" spans="1:19" x14ac:dyDescent="0.25">
      <c r="D210">
        <v>1.6E-2</v>
      </c>
      <c r="F210" s="66">
        <v>0.59166666666666667</v>
      </c>
      <c r="H210" s="66">
        <v>0.59583333333333333</v>
      </c>
      <c r="I210" s="44">
        <f t="shared" si="67"/>
        <v>0.59930555555555554</v>
      </c>
      <c r="J210" s="45" t="str">
        <f t="shared" si="68"/>
        <v/>
      </c>
      <c r="K210" s="45">
        <f t="shared" si="69"/>
        <v>5.9999999999999787</v>
      </c>
      <c r="L210" s="45">
        <f t="shared" si="70"/>
        <v>4</v>
      </c>
      <c r="M210" s="54">
        <f t="shared" ca="1" si="71"/>
        <v>1235</v>
      </c>
      <c r="N210" s="45">
        <f t="shared" ca="1" si="72"/>
        <v>107.99999999999994</v>
      </c>
      <c r="O210" s="45">
        <f t="shared" si="73"/>
        <v>0.04</v>
      </c>
      <c r="P210" s="46">
        <f t="shared" si="74"/>
        <v>8.2636616258003528E-3</v>
      </c>
      <c r="Q210" s="45">
        <f t="shared" si="75"/>
        <v>9.5999999999999655E-2</v>
      </c>
      <c r="R210" s="45">
        <f t="shared" si="76"/>
        <v>0.13599999999999965</v>
      </c>
      <c r="S210" s="46">
        <f t="shared" si="77"/>
        <v>0.1042636616258</v>
      </c>
    </row>
    <row r="211" spans="1:19" x14ac:dyDescent="0.25">
      <c r="A211" s="77">
        <v>34366</v>
      </c>
      <c r="B211">
        <v>1430</v>
      </c>
      <c r="D211">
        <v>1.6E-2</v>
      </c>
      <c r="F211" s="66">
        <v>0.61736111111111114</v>
      </c>
      <c r="H211" s="66">
        <v>0.62152777777777779</v>
      </c>
      <c r="I211" s="44" t="str">
        <f t="shared" si="67"/>
        <v/>
      </c>
      <c r="J211" s="45">
        <f t="shared" si="68"/>
        <v>12.999999999999954</v>
      </c>
      <c r="K211" s="45">
        <f t="shared" si="69"/>
        <v>5.9999999999999787</v>
      </c>
      <c r="L211" s="45">
        <f t="shared" si="70"/>
        <v>1</v>
      </c>
      <c r="M211" s="54">
        <f t="shared" ca="1" si="71"/>
        <v>1430</v>
      </c>
      <c r="N211" s="45" t="str">
        <f t="shared" si="72"/>
        <v/>
      </c>
      <c r="O211" s="45">
        <f t="shared" si="73"/>
        <v>0.75399999999999734</v>
      </c>
      <c r="P211" s="46">
        <f t="shared" si="74"/>
        <v>0.59589781142250908</v>
      </c>
      <c r="Q211" s="45">
        <f t="shared" si="75"/>
        <v>9.5999999999999655E-2</v>
      </c>
      <c r="R211" s="45">
        <f t="shared" si="76"/>
        <v>0.84999999999999698</v>
      </c>
      <c r="S211" s="46">
        <f t="shared" si="77"/>
        <v>0.69189781142250872</v>
      </c>
    </row>
    <row r="212" spans="1:19" x14ac:dyDescent="0.25">
      <c r="D212">
        <v>0.1</v>
      </c>
      <c r="F212" s="66">
        <v>0.62638888888888888</v>
      </c>
      <c r="H212" s="66">
        <v>0.63055555555555554</v>
      </c>
      <c r="I212" s="44" t="str">
        <f t="shared" si="67"/>
        <v/>
      </c>
      <c r="J212" s="45">
        <f t="shared" si="68"/>
        <v>14.00000000000011</v>
      </c>
      <c r="K212" s="45">
        <f t="shared" si="69"/>
        <v>5.9999999999999787</v>
      </c>
      <c r="L212" s="45">
        <f t="shared" si="70"/>
        <v>2</v>
      </c>
      <c r="M212" s="54">
        <f t="shared" ca="1" si="71"/>
        <v>1430</v>
      </c>
      <c r="N212" s="45" t="str">
        <f t="shared" si="72"/>
        <v/>
      </c>
      <c r="O212" s="45">
        <f t="shared" si="73"/>
        <v>70.700000000000557</v>
      </c>
      <c r="P212" s="46">
        <f t="shared" si="74"/>
        <v>30.096672296121429</v>
      </c>
      <c r="Q212" s="45">
        <f t="shared" si="75"/>
        <v>0.59999999999999787</v>
      </c>
      <c r="R212" s="45">
        <f t="shared" si="76"/>
        <v>71.300000000000551</v>
      </c>
      <c r="S212" s="46">
        <f t="shared" si="77"/>
        <v>30.696672296121427</v>
      </c>
    </row>
    <row r="213" spans="1:19" x14ac:dyDescent="0.25">
      <c r="D213">
        <v>10</v>
      </c>
      <c r="F213" s="66">
        <v>0.63680555555555551</v>
      </c>
      <c r="H213" s="66">
        <v>0.64027777777777783</v>
      </c>
      <c r="I213" s="44" t="str">
        <f t="shared" si="67"/>
        <v/>
      </c>
      <c r="J213" s="45">
        <f t="shared" si="68"/>
        <v>16.99999999999994</v>
      </c>
      <c r="K213" s="45">
        <f t="shared" si="69"/>
        <v>5.0000000000001421</v>
      </c>
      <c r="L213" s="45">
        <f t="shared" si="70"/>
        <v>3</v>
      </c>
      <c r="M213" s="54">
        <f t="shared" ca="1" si="71"/>
        <v>1430</v>
      </c>
      <c r="N213" s="45" t="str">
        <f t="shared" si="72"/>
        <v/>
      </c>
      <c r="O213" s="45">
        <f t="shared" si="73"/>
        <v>934.9999999999967</v>
      </c>
      <c r="P213" s="46">
        <f t="shared" si="74"/>
        <v>664.47058328380308</v>
      </c>
      <c r="Q213" s="45">
        <f t="shared" si="75"/>
        <v>50.000000000001421</v>
      </c>
      <c r="R213" s="45">
        <f t="shared" si="76"/>
        <v>984.99999999999818</v>
      </c>
      <c r="S213" s="46">
        <f t="shared" si="77"/>
        <v>714.47058328380444</v>
      </c>
    </row>
    <row r="214" spans="1:19" x14ac:dyDescent="0.25">
      <c r="D214">
        <v>100</v>
      </c>
      <c r="F214" s="66">
        <v>0.64930555555555558</v>
      </c>
      <c r="H214" s="66">
        <v>0.65208333333333335</v>
      </c>
      <c r="I214" s="44">
        <f t="shared" si="67"/>
        <v>0.65555555555555556</v>
      </c>
      <c r="J214" s="45" t="str">
        <f t="shared" si="68"/>
        <v/>
      </c>
      <c r="K214" s="45">
        <f t="shared" si="69"/>
        <v>3.9999999999999858</v>
      </c>
      <c r="L214" s="45">
        <f t="shared" si="70"/>
        <v>4</v>
      </c>
      <c r="M214" s="54">
        <f t="shared" ca="1" si="71"/>
        <v>1430</v>
      </c>
      <c r="N214" s="45">
        <f t="shared" ca="1" si="72"/>
        <v>74.000000000000057</v>
      </c>
      <c r="O214" s="45">
        <f t="shared" si="73"/>
        <v>250</v>
      </c>
      <c r="P214" s="46">
        <f t="shared" si="74"/>
        <v>27.143420404993254</v>
      </c>
      <c r="Q214" s="45">
        <f t="shared" si="75"/>
        <v>399.99999999999858</v>
      </c>
      <c r="R214" s="45">
        <f t="shared" si="76"/>
        <v>649.99999999999864</v>
      </c>
      <c r="S214" s="46">
        <f t="shared" si="77"/>
        <v>427.14342040499184</v>
      </c>
    </row>
    <row r="215" spans="1:19" x14ac:dyDescent="0.25">
      <c r="A215" s="77">
        <v>34368</v>
      </c>
      <c r="B215">
        <v>828</v>
      </c>
      <c r="D215">
        <v>0.01</v>
      </c>
      <c r="F215" s="66">
        <v>0.41111111111111115</v>
      </c>
      <c r="H215" s="66">
        <v>0.41736111111111113</v>
      </c>
      <c r="I215" s="44" t="str">
        <f t="shared" si="67"/>
        <v/>
      </c>
      <c r="J215" s="45">
        <f t="shared" si="68"/>
        <v>21.999999999999922</v>
      </c>
      <c r="K215" s="45">
        <f t="shared" si="69"/>
        <v>8.999999999999968</v>
      </c>
      <c r="L215" s="45">
        <f t="shared" si="70"/>
        <v>1</v>
      </c>
      <c r="M215" s="54">
        <f t="shared" ca="1" si="71"/>
        <v>828</v>
      </c>
      <c r="N215" s="45" t="str">
        <f t="shared" si="72"/>
        <v/>
      </c>
      <c r="O215" s="45">
        <f t="shared" si="73"/>
        <v>1.2099999999999957</v>
      </c>
      <c r="P215" s="46">
        <f t="shared" si="74"/>
        <v>0.85993668423801206</v>
      </c>
      <c r="Q215" s="45">
        <f t="shared" si="75"/>
        <v>8.9999999999999677E-2</v>
      </c>
      <c r="R215" s="45">
        <f t="shared" si="76"/>
        <v>1.2999999999999954</v>
      </c>
      <c r="S215" s="46">
        <f t="shared" si="77"/>
        <v>0.9499366842380117</v>
      </c>
    </row>
    <row r="216" spans="1:19" x14ac:dyDescent="0.25">
      <c r="D216">
        <v>0.1</v>
      </c>
      <c r="F216" s="66">
        <v>0.4291666666666667</v>
      </c>
      <c r="H216" s="66">
        <v>0.43263888888888885</v>
      </c>
      <c r="I216" s="44" t="str">
        <f t="shared" si="67"/>
        <v/>
      </c>
      <c r="J216" s="45">
        <f t="shared" si="68"/>
        <v>13.000000000000034</v>
      </c>
      <c r="K216" s="45">
        <f t="shared" si="69"/>
        <v>4.9999999999999023</v>
      </c>
      <c r="L216" s="45">
        <f t="shared" si="70"/>
        <v>2</v>
      </c>
      <c r="M216" s="54">
        <f t="shared" ca="1" si="71"/>
        <v>828</v>
      </c>
      <c r="N216" s="45" t="str">
        <f t="shared" si="72"/>
        <v/>
      </c>
      <c r="O216" s="45">
        <f t="shared" si="73"/>
        <v>1.170000000000003</v>
      </c>
      <c r="P216" s="46">
        <f t="shared" si="74"/>
        <v>1.1651822846398565</v>
      </c>
      <c r="Q216" s="45">
        <f t="shared" si="75"/>
        <v>0.49999999999999023</v>
      </c>
      <c r="R216" s="45">
        <f t="shared" si="76"/>
        <v>1.6699999999999933</v>
      </c>
      <c r="S216" s="46">
        <f t="shared" si="77"/>
        <v>1.6651822846398467</v>
      </c>
    </row>
    <row r="217" spans="1:19" x14ac:dyDescent="0.25">
      <c r="D217">
        <v>0.08</v>
      </c>
      <c r="F217" s="66">
        <v>0.4368055555555555</v>
      </c>
      <c r="H217" s="66">
        <v>0.44166666666666665</v>
      </c>
      <c r="I217" s="44">
        <f t="shared" si="67"/>
        <v>0.44513888888888886</v>
      </c>
      <c r="J217" s="45" t="str">
        <f t="shared" si="68"/>
        <v/>
      </c>
      <c r="K217" s="45">
        <f t="shared" si="69"/>
        <v>7.0000000000000551</v>
      </c>
      <c r="L217" s="45">
        <f t="shared" si="70"/>
        <v>3</v>
      </c>
      <c r="M217" s="54">
        <f t="shared" ca="1" si="71"/>
        <v>828</v>
      </c>
      <c r="N217" s="45">
        <f t="shared" ca="1" si="72"/>
        <v>132.99999999999991</v>
      </c>
      <c r="O217" s="45">
        <f t="shared" si="73"/>
        <v>0.2</v>
      </c>
      <c r="P217" s="46">
        <f t="shared" si="74"/>
        <v>3.5429858355664777E-2</v>
      </c>
      <c r="Q217" s="45">
        <f t="shared" si="75"/>
        <v>0.56000000000000438</v>
      </c>
      <c r="R217" s="45">
        <f t="shared" si="76"/>
        <v>0.76000000000000445</v>
      </c>
      <c r="S217" s="46">
        <f t="shared" si="77"/>
        <v>0.59542985835566919</v>
      </c>
    </row>
    <row r="218" spans="1:19" x14ac:dyDescent="0.25">
      <c r="A218" s="77">
        <v>34372</v>
      </c>
      <c r="B218">
        <v>1255</v>
      </c>
      <c r="D218">
        <v>0.02</v>
      </c>
      <c r="F218" s="66">
        <v>0.58888888888888891</v>
      </c>
      <c r="H218" s="66">
        <v>0.59583333333333333</v>
      </c>
      <c r="I218" s="44" t="str">
        <f t="shared" si="67"/>
        <v/>
      </c>
      <c r="J218" s="45">
        <f t="shared" si="68"/>
        <v>40.000000000000014</v>
      </c>
      <c r="K218" s="45">
        <f t="shared" si="69"/>
        <v>9.9999999999999645</v>
      </c>
      <c r="L218" s="45">
        <f t="shared" si="70"/>
        <v>1</v>
      </c>
      <c r="M218" s="54">
        <f t="shared" ca="1" si="71"/>
        <v>1255</v>
      </c>
      <c r="N218" s="45" t="str">
        <f t="shared" si="72"/>
        <v/>
      </c>
      <c r="O218" s="45">
        <f t="shared" si="73"/>
        <v>40.400000000000013</v>
      </c>
      <c r="P218" s="46">
        <f t="shared" si="74"/>
        <v>17.198246339012428</v>
      </c>
      <c r="Q218" s="45">
        <f t="shared" si="75"/>
        <v>0.19999999999999929</v>
      </c>
      <c r="R218" s="45">
        <f t="shared" si="76"/>
        <v>40.600000000000009</v>
      </c>
      <c r="S218" s="46">
        <f t="shared" si="77"/>
        <v>17.398246339012427</v>
      </c>
    </row>
    <row r="219" spans="1:19" x14ac:dyDescent="0.25">
      <c r="D219">
        <v>2</v>
      </c>
      <c r="F219" s="66">
        <v>0.6</v>
      </c>
      <c r="H219" s="66">
        <v>0.62361111111111112</v>
      </c>
      <c r="I219" s="44" t="str">
        <f t="shared" si="67"/>
        <v/>
      </c>
      <c r="J219" s="45">
        <f t="shared" si="68"/>
        <v>11.999999999999957</v>
      </c>
      <c r="K219" s="45">
        <f t="shared" si="69"/>
        <v>34.000000000000043</v>
      </c>
      <c r="L219" s="45">
        <f t="shared" si="70"/>
        <v>2</v>
      </c>
      <c r="M219" s="54">
        <f t="shared" ca="1" si="71"/>
        <v>1255</v>
      </c>
      <c r="N219" s="45" t="str">
        <f t="shared" si="72"/>
        <v/>
      </c>
      <c r="O219" s="45">
        <f t="shared" si="73"/>
        <v>131.99999999999955</v>
      </c>
      <c r="P219" s="46">
        <f t="shared" si="74"/>
        <v>93.807626424157547</v>
      </c>
      <c r="Q219" s="45">
        <f t="shared" si="75"/>
        <v>68.000000000000085</v>
      </c>
      <c r="R219" s="45">
        <f t="shared" si="76"/>
        <v>199.99999999999963</v>
      </c>
      <c r="S219" s="46">
        <f t="shared" si="77"/>
        <v>161.80762642415763</v>
      </c>
    </row>
    <row r="220" spans="1:19" x14ac:dyDescent="0.25">
      <c r="D220">
        <v>20</v>
      </c>
      <c r="F220" s="66">
        <v>0.62708333333333333</v>
      </c>
      <c r="H220" s="66">
        <v>0.63194444444444442</v>
      </c>
      <c r="I220" s="44" t="str">
        <f t="shared" si="67"/>
        <v/>
      </c>
      <c r="J220" s="45">
        <f t="shared" si="68"/>
        <v>14.999999999999947</v>
      </c>
      <c r="K220" s="45">
        <f t="shared" si="69"/>
        <v>6.9999999999999751</v>
      </c>
      <c r="L220" s="45">
        <f t="shared" si="70"/>
        <v>3</v>
      </c>
      <c r="M220" s="54">
        <f t="shared" ca="1" si="71"/>
        <v>1255</v>
      </c>
      <c r="N220" s="45" t="str">
        <f t="shared" si="72"/>
        <v/>
      </c>
      <c r="O220" s="45">
        <f t="shared" si="73"/>
        <v>1649.9999999999941</v>
      </c>
      <c r="P220" s="46">
        <f t="shared" si="74"/>
        <v>1172.5951240550969</v>
      </c>
      <c r="Q220" s="45">
        <f t="shared" si="75"/>
        <v>139.99999999999949</v>
      </c>
      <c r="R220" s="45">
        <f t="shared" si="76"/>
        <v>1789.9999999999936</v>
      </c>
      <c r="S220" s="46">
        <f t="shared" si="77"/>
        <v>1312.5951240550964</v>
      </c>
    </row>
    <row r="221" spans="1:19" x14ac:dyDescent="0.25">
      <c r="D221">
        <v>200</v>
      </c>
      <c r="F221" s="66">
        <v>0.63680555555555551</v>
      </c>
      <c r="H221" s="66">
        <v>0.64236111111111105</v>
      </c>
      <c r="I221" s="44" t="str">
        <f t="shared" si="67"/>
        <v/>
      </c>
      <c r="J221" s="45">
        <f t="shared" si="68"/>
        <v>10.000000000000124</v>
      </c>
      <c r="K221" s="45">
        <f t="shared" si="69"/>
        <v>7.9999999999999716</v>
      </c>
      <c r="L221" s="45">
        <f t="shared" si="70"/>
        <v>4</v>
      </c>
      <c r="M221" s="54">
        <f t="shared" ca="1" si="71"/>
        <v>1255</v>
      </c>
      <c r="N221" s="45" t="str">
        <f t="shared" si="72"/>
        <v/>
      </c>
      <c r="O221" s="45">
        <f t="shared" si="73"/>
        <v>1100.0000000000136</v>
      </c>
      <c r="P221" s="46">
        <f t="shared" si="74"/>
        <v>781.7300827034104</v>
      </c>
      <c r="Q221" s="45">
        <f t="shared" si="75"/>
        <v>1599.9999999999943</v>
      </c>
      <c r="R221" s="45">
        <f t="shared" si="76"/>
        <v>2700.0000000000082</v>
      </c>
      <c r="S221" s="46">
        <f t="shared" si="77"/>
        <v>2381.7300827034046</v>
      </c>
    </row>
    <row r="222" spans="1:19" x14ac:dyDescent="0.25">
      <c r="D222">
        <v>20</v>
      </c>
      <c r="F222" s="66">
        <v>0.64722222222222225</v>
      </c>
      <c r="H222" s="66">
        <v>0.64930555555555558</v>
      </c>
      <c r="I222" s="44">
        <f t="shared" si="67"/>
        <v>0.65277777777777779</v>
      </c>
      <c r="J222" s="45" t="str">
        <f t="shared" si="68"/>
        <v/>
      </c>
      <c r="K222" s="45">
        <f t="shared" si="69"/>
        <v>2.9999999999999893</v>
      </c>
      <c r="L222" s="45">
        <f t="shared" si="70"/>
        <v>5</v>
      </c>
      <c r="M222" s="54">
        <f t="shared" ca="1" si="71"/>
        <v>1255</v>
      </c>
      <c r="N222" s="45">
        <f t="shared" ca="1" si="72"/>
        <v>165.00000000000006</v>
      </c>
      <c r="O222" s="45">
        <f t="shared" si="73"/>
        <v>50</v>
      </c>
      <c r="P222" s="46">
        <f t="shared" si="74"/>
        <v>5.9484036251947776</v>
      </c>
      <c r="Q222" s="45">
        <f t="shared" si="75"/>
        <v>59.999999999999787</v>
      </c>
      <c r="R222" s="45">
        <f t="shared" si="76"/>
        <v>109.99999999999979</v>
      </c>
      <c r="S222" s="46">
        <f t="shared" si="77"/>
        <v>65.948403625194558</v>
      </c>
    </row>
    <row r="223" spans="1:19" x14ac:dyDescent="0.25">
      <c r="A223" s="77">
        <v>34373</v>
      </c>
      <c r="B223">
        <v>832</v>
      </c>
      <c r="D223">
        <v>1.2E-2</v>
      </c>
      <c r="F223" s="66">
        <v>0.41388888888888892</v>
      </c>
      <c r="H223" s="66">
        <v>0.41736111111111113</v>
      </c>
      <c r="I223" s="44" t="str">
        <f t="shared" si="67"/>
        <v/>
      </c>
      <c r="J223" s="45">
        <f t="shared" si="68"/>
        <v>12.999999999999954</v>
      </c>
      <c r="K223" s="45">
        <f t="shared" si="69"/>
        <v>4.9999999999999822</v>
      </c>
      <c r="L223" s="45">
        <f t="shared" si="70"/>
        <v>1</v>
      </c>
      <c r="M223" s="54">
        <f t="shared" ca="1" si="71"/>
        <v>832</v>
      </c>
      <c r="N223" s="45" t="str">
        <f t="shared" si="72"/>
        <v/>
      </c>
      <c r="O223" s="45">
        <f t="shared" si="73"/>
        <v>0.85799999999999699</v>
      </c>
      <c r="P223" s="46">
        <f t="shared" si="74"/>
        <v>0.60976931314049243</v>
      </c>
      <c r="Q223" s="45">
        <f t="shared" si="75"/>
        <v>5.999999999999979E-2</v>
      </c>
      <c r="R223" s="45">
        <f t="shared" si="76"/>
        <v>0.91799999999999682</v>
      </c>
      <c r="S223" s="46">
        <f t="shared" si="77"/>
        <v>0.66976931314049226</v>
      </c>
    </row>
    <row r="224" spans="1:19" x14ac:dyDescent="0.25">
      <c r="D224">
        <v>0.12</v>
      </c>
      <c r="F224" s="66">
        <v>0.42222222222222222</v>
      </c>
      <c r="H224" s="66">
        <v>0.42638888888888887</v>
      </c>
      <c r="I224" s="44" t="str">
        <f t="shared" si="67"/>
        <v/>
      </c>
      <c r="J224" s="45">
        <f t="shared" si="68"/>
        <v>8.999999999999968</v>
      </c>
      <c r="K224" s="45">
        <f t="shared" si="69"/>
        <v>5.9999999999999787</v>
      </c>
      <c r="L224" s="45">
        <f t="shared" si="70"/>
        <v>2</v>
      </c>
      <c r="M224" s="54">
        <f t="shared" ca="1" si="71"/>
        <v>832</v>
      </c>
      <c r="N224" s="45" t="str">
        <f t="shared" si="72"/>
        <v/>
      </c>
      <c r="O224" s="45">
        <f t="shared" si="73"/>
        <v>0.80999999999999706</v>
      </c>
      <c r="P224" s="46">
        <f t="shared" si="74"/>
        <v>0.77906468823597919</v>
      </c>
      <c r="Q224" s="45">
        <f t="shared" si="75"/>
        <v>0.71999999999999742</v>
      </c>
      <c r="R224" s="45">
        <f t="shared" si="76"/>
        <v>1.5299999999999945</v>
      </c>
      <c r="S224" s="46">
        <f t="shared" si="77"/>
        <v>1.4990646882359766</v>
      </c>
    </row>
    <row r="225" spans="1:19" x14ac:dyDescent="0.25">
      <c r="D225">
        <v>0.06</v>
      </c>
      <c r="F225" s="66">
        <v>0.42986111111111108</v>
      </c>
      <c r="H225" s="66">
        <v>0.43263888888888885</v>
      </c>
      <c r="I225" s="44">
        <f t="shared" si="67"/>
        <v>0.43611111111111106</v>
      </c>
      <c r="J225" s="45" t="str">
        <f t="shared" si="68"/>
        <v/>
      </c>
      <c r="K225" s="45">
        <f t="shared" si="69"/>
        <v>3.9999999999999858</v>
      </c>
      <c r="L225" s="45">
        <f t="shared" si="70"/>
        <v>3</v>
      </c>
      <c r="M225" s="54">
        <f t="shared" ca="1" si="71"/>
        <v>832</v>
      </c>
      <c r="N225" s="45">
        <f t="shared" ca="1" si="72"/>
        <v>115.99999999999991</v>
      </c>
      <c r="O225" s="45">
        <f t="shared" si="73"/>
        <v>0.15</v>
      </c>
      <c r="P225" s="46">
        <f t="shared" si="74"/>
        <v>2.726709375618297E-2</v>
      </c>
      <c r="Q225" s="45">
        <f t="shared" si="75"/>
        <v>0.23999999999999913</v>
      </c>
      <c r="R225" s="45">
        <f t="shared" si="76"/>
        <v>0.38999999999999913</v>
      </c>
      <c r="S225" s="46">
        <f t="shared" si="77"/>
        <v>0.26726709375618207</v>
      </c>
    </row>
    <row r="226" spans="1:19" x14ac:dyDescent="0.25">
      <c r="A226" s="77">
        <v>34373</v>
      </c>
      <c r="B226">
        <v>1229</v>
      </c>
      <c r="D226">
        <v>6.0000000000000001E-3</v>
      </c>
      <c r="F226" s="66">
        <v>0.57361111111111118</v>
      </c>
      <c r="H226" s="66">
        <v>0.57777777777777783</v>
      </c>
      <c r="I226" s="44" t="str">
        <f t="shared" si="67"/>
        <v/>
      </c>
      <c r="J226" s="45">
        <f t="shared" si="68"/>
        <v>4.9999999999998224</v>
      </c>
      <c r="K226" s="45">
        <f t="shared" si="69"/>
        <v>5.9999999999999787</v>
      </c>
      <c r="L226" s="45">
        <f t="shared" si="70"/>
        <v>1</v>
      </c>
      <c r="M226" s="54">
        <f t="shared" ca="1" si="71"/>
        <v>1229</v>
      </c>
      <c r="N226" s="45" t="str">
        <f t="shared" si="72"/>
        <v/>
      </c>
      <c r="O226" s="45">
        <f t="shared" si="73"/>
        <v>6.4999999999997699E-2</v>
      </c>
      <c r="P226" s="46">
        <f t="shared" si="74"/>
        <v>5.8146482021749817E-2</v>
      </c>
      <c r="Q226" s="45">
        <f t="shared" si="75"/>
        <v>3.5999999999999872E-2</v>
      </c>
      <c r="R226" s="45">
        <f t="shared" si="76"/>
        <v>0.10099999999999756</v>
      </c>
      <c r="S226" s="46">
        <f t="shared" si="77"/>
        <v>9.4146482021749689E-2</v>
      </c>
    </row>
    <row r="227" spans="1:19" x14ac:dyDescent="0.25">
      <c r="D227">
        <v>0.02</v>
      </c>
      <c r="F227" s="66">
        <v>0.58124999999999993</v>
      </c>
      <c r="H227" s="66">
        <v>0.58124999999999993</v>
      </c>
      <c r="I227" s="44" t="str">
        <f t="shared" si="67"/>
        <v/>
      </c>
      <c r="J227" s="45">
        <f t="shared" si="68"/>
        <v>13.000000000000114</v>
      </c>
      <c r="K227" s="45">
        <f t="shared" si="69"/>
        <v>0</v>
      </c>
      <c r="L227" s="45">
        <f t="shared" si="70"/>
        <v>2</v>
      </c>
      <c r="M227" s="54">
        <f t="shared" ca="1" si="71"/>
        <v>1229</v>
      </c>
      <c r="N227" s="45" t="str">
        <f t="shared" si="72"/>
        <v/>
      </c>
      <c r="O227" s="45">
        <f t="shared" si="73"/>
        <v>1.4300000000000126</v>
      </c>
      <c r="P227" s="46">
        <f t="shared" si="74"/>
        <v>1.0162689483072909</v>
      </c>
      <c r="Q227" s="45">
        <f t="shared" si="75"/>
        <v>0</v>
      </c>
      <c r="R227" s="45">
        <f t="shared" si="76"/>
        <v>1.4300000000000126</v>
      </c>
      <c r="S227" s="46">
        <f t="shared" si="77"/>
        <v>1.0162689483072909</v>
      </c>
    </row>
    <row r="228" spans="1:19" x14ac:dyDescent="0.25">
      <c r="D228">
        <v>0.2</v>
      </c>
      <c r="F228" s="66">
        <v>0.58611111111111114</v>
      </c>
      <c r="H228" s="66">
        <v>0.59027777777777779</v>
      </c>
      <c r="I228" s="44" t="str">
        <f t="shared" si="67"/>
        <v/>
      </c>
      <c r="J228" s="45">
        <f t="shared" si="68"/>
        <v>7.9999999999999716</v>
      </c>
      <c r="K228" s="45">
        <f t="shared" si="69"/>
        <v>5.9999999999999787</v>
      </c>
      <c r="L228" s="45">
        <f t="shared" si="70"/>
        <v>3</v>
      </c>
      <c r="M228" s="54">
        <f t="shared" ca="1" si="71"/>
        <v>1229</v>
      </c>
      <c r="N228" s="45" t="str">
        <f t="shared" si="72"/>
        <v/>
      </c>
      <c r="O228" s="45">
        <f t="shared" si="73"/>
        <v>8.7999999999999687</v>
      </c>
      <c r="P228" s="46">
        <f t="shared" si="74"/>
        <v>6.2538527614350459</v>
      </c>
      <c r="Q228" s="45">
        <f t="shared" si="75"/>
        <v>1.1999999999999957</v>
      </c>
      <c r="R228" s="45">
        <f t="shared" si="76"/>
        <v>9.9999999999999645</v>
      </c>
      <c r="S228" s="46">
        <f t="shared" si="77"/>
        <v>7.4538527614350416</v>
      </c>
    </row>
    <row r="229" spans="1:19" x14ac:dyDescent="0.25">
      <c r="D229">
        <v>2</v>
      </c>
      <c r="F229" s="66">
        <v>0.59375</v>
      </c>
      <c r="H229" s="66">
        <v>0.59583333333333333</v>
      </c>
      <c r="I229" s="44" t="str">
        <f t="shared" si="67"/>
        <v/>
      </c>
      <c r="J229" s="45">
        <f t="shared" si="68"/>
        <v>10.999999999999961</v>
      </c>
      <c r="K229" s="45">
        <f t="shared" si="69"/>
        <v>2.9999999999999893</v>
      </c>
      <c r="L229" s="45">
        <f t="shared" si="70"/>
        <v>4</v>
      </c>
      <c r="M229" s="54">
        <f t="shared" ca="1" si="71"/>
        <v>1229</v>
      </c>
      <c r="N229" s="45" t="str">
        <f t="shared" si="72"/>
        <v/>
      </c>
      <c r="O229" s="45">
        <f t="shared" si="73"/>
        <v>120.99999999999957</v>
      </c>
      <c r="P229" s="46">
        <f t="shared" si="74"/>
        <v>85.990324222144423</v>
      </c>
      <c r="Q229" s="45">
        <f t="shared" si="75"/>
        <v>5.9999999999999787</v>
      </c>
      <c r="R229" s="45">
        <f t="shared" si="76"/>
        <v>126.99999999999955</v>
      </c>
      <c r="S229" s="46">
        <f t="shared" si="77"/>
        <v>91.990324222144409</v>
      </c>
    </row>
    <row r="230" spans="1:19" x14ac:dyDescent="0.25">
      <c r="D230">
        <v>20</v>
      </c>
      <c r="F230" s="66">
        <v>0.60069444444444442</v>
      </c>
      <c r="H230" s="66">
        <v>0.60347222222222219</v>
      </c>
      <c r="I230" s="44" t="str">
        <f t="shared" si="67"/>
        <v/>
      </c>
      <c r="J230" s="45">
        <f t="shared" si="68"/>
        <v>25.000000000000071</v>
      </c>
      <c r="K230" s="45">
        <f t="shared" si="69"/>
        <v>3.9999999999999858</v>
      </c>
      <c r="L230" s="45">
        <f t="shared" si="70"/>
        <v>5</v>
      </c>
      <c r="M230" s="54">
        <f t="shared" ca="1" si="71"/>
        <v>1229</v>
      </c>
      <c r="N230" s="45" t="str">
        <f t="shared" si="72"/>
        <v/>
      </c>
      <c r="O230" s="45">
        <f t="shared" si="73"/>
        <v>250.21250000000072</v>
      </c>
      <c r="P230" s="46">
        <f t="shared" si="74"/>
        <v>70.65909157565244</v>
      </c>
      <c r="Q230" s="45">
        <f t="shared" si="75"/>
        <v>79.999999999999716</v>
      </c>
      <c r="R230" s="45">
        <f t="shared" si="76"/>
        <v>330.21250000000043</v>
      </c>
      <c r="S230" s="46">
        <f t="shared" si="77"/>
        <v>150.65909157565216</v>
      </c>
    </row>
    <row r="231" spans="1:19" x14ac:dyDescent="0.25">
      <c r="D231">
        <v>1.7000000000000001E-2</v>
      </c>
      <c r="F231" s="66">
        <v>0.61805555555555558</v>
      </c>
      <c r="H231" s="66">
        <v>0.62083333333333335</v>
      </c>
      <c r="I231" s="44" t="str">
        <f t="shared" si="67"/>
        <v/>
      </c>
      <c r="J231" s="45">
        <f t="shared" si="68"/>
        <v>9.9999999999999645</v>
      </c>
      <c r="K231" s="45">
        <f t="shared" si="69"/>
        <v>3.9999999999999858</v>
      </c>
      <c r="L231" s="45">
        <f t="shared" si="70"/>
        <v>6</v>
      </c>
      <c r="M231" s="54">
        <f t="shared" ca="1" si="71"/>
        <v>1229</v>
      </c>
      <c r="N231" s="45" t="str">
        <f t="shared" si="72"/>
        <v/>
      </c>
      <c r="O231" s="45">
        <f t="shared" si="73"/>
        <v>0.58499999999999797</v>
      </c>
      <c r="P231" s="46">
        <f t="shared" si="74"/>
        <v>0.46842160574528718</v>
      </c>
      <c r="Q231" s="45">
        <f t="shared" si="75"/>
        <v>6.7999999999999769E-2</v>
      </c>
      <c r="R231" s="45">
        <f t="shared" si="76"/>
        <v>0.65299999999999769</v>
      </c>
      <c r="S231" s="46">
        <f t="shared" si="77"/>
        <v>0.53642160574528697</v>
      </c>
    </row>
    <row r="232" spans="1:19" x14ac:dyDescent="0.25">
      <c r="D232">
        <v>0.1</v>
      </c>
      <c r="F232" s="66">
        <v>0.62569444444444444</v>
      </c>
      <c r="H232" s="66">
        <v>0.62777777777777777</v>
      </c>
      <c r="I232" s="44" t="str">
        <f t="shared" si="67"/>
        <v/>
      </c>
      <c r="J232" s="45">
        <f t="shared" si="68"/>
        <v>7.9999999999999716</v>
      </c>
      <c r="K232" s="45">
        <f t="shared" si="69"/>
        <v>2.9999999999999893</v>
      </c>
      <c r="L232" s="45">
        <f t="shared" si="70"/>
        <v>7</v>
      </c>
      <c r="M232" s="54">
        <f t="shared" ca="1" si="71"/>
        <v>1229</v>
      </c>
      <c r="N232" s="45" t="str">
        <f t="shared" si="72"/>
        <v/>
      </c>
      <c r="O232" s="45">
        <f t="shared" si="73"/>
        <v>0.59999999999999798</v>
      </c>
      <c r="P232" s="46">
        <f t="shared" si="74"/>
        <v>0.57708634182673646</v>
      </c>
      <c r="Q232" s="45">
        <f t="shared" si="75"/>
        <v>0.29999999999999893</v>
      </c>
      <c r="R232" s="45">
        <f t="shared" si="76"/>
        <v>0.89999999999999691</v>
      </c>
      <c r="S232" s="46">
        <f t="shared" si="77"/>
        <v>0.87708634182673539</v>
      </c>
    </row>
    <row r="233" spans="1:19" x14ac:dyDescent="0.25">
      <c r="D233">
        <v>0.05</v>
      </c>
      <c r="F233" s="66">
        <v>0.63124999999999998</v>
      </c>
      <c r="H233" s="66">
        <v>0.6333333333333333</v>
      </c>
      <c r="I233" s="44" t="str">
        <f t="shared" si="67"/>
        <v/>
      </c>
      <c r="J233" s="45">
        <f t="shared" si="68"/>
        <v>14.999999999999947</v>
      </c>
      <c r="K233" s="45">
        <f t="shared" si="69"/>
        <v>2.9999999999999893</v>
      </c>
      <c r="L233" s="45">
        <f t="shared" si="70"/>
        <v>8</v>
      </c>
      <c r="M233" s="54">
        <f t="shared" ca="1" si="71"/>
        <v>1229</v>
      </c>
      <c r="N233" s="45" t="str">
        <f t="shared" si="72"/>
        <v/>
      </c>
      <c r="O233" s="45">
        <f t="shared" si="73"/>
        <v>0.44999999999999846</v>
      </c>
      <c r="P233" s="46">
        <f t="shared" si="74"/>
        <v>0.37281949128588027</v>
      </c>
      <c r="Q233" s="45">
        <f t="shared" si="75"/>
        <v>0.14999999999999947</v>
      </c>
      <c r="R233" s="45">
        <f t="shared" si="76"/>
        <v>0.59999999999999787</v>
      </c>
      <c r="S233" s="46">
        <f t="shared" si="77"/>
        <v>0.52281949128587968</v>
      </c>
    </row>
    <row r="234" spans="1:19" x14ac:dyDescent="0.25">
      <c r="D234">
        <v>0.01</v>
      </c>
      <c r="F234" s="66">
        <v>0.64097222222222217</v>
      </c>
      <c r="H234" s="66">
        <v>0.64374999999999993</v>
      </c>
      <c r="I234" s="44" t="str">
        <f t="shared" si="67"/>
        <v/>
      </c>
      <c r="J234" s="45">
        <f t="shared" si="68"/>
        <v>11.000000000000121</v>
      </c>
      <c r="K234" s="45">
        <f t="shared" si="69"/>
        <v>3.9999999999999858</v>
      </c>
      <c r="L234" s="45">
        <f t="shared" si="70"/>
        <v>9</v>
      </c>
      <c r="M234" s="54">
        <f t="shared" ca="1" si="71"/>
        <v>1229</v>
      </c>
      <c r="N234" s="45" t="str">
        <f t="shared" si="72"/>
        <v/>
      </c>
      <c r="O234" s="45">
        <f t="shared" si="73"/>
        <v>0.60500000000000664</v>
      </c>
      <c r="P234" s="46">
        <f t="shared" si="74"/>
        <v>0.4299683421190123</v>
      </c>
      <c r="Q234" s="45">
        <f t="shared" si="75"/>
        <v>3.9999999999999862E-2</v>
      </c>
      <c r="R234" s="45">
        <f t="shared" si="76"/>
        <v>0.64500000000000646</v>
      </c>
      <c r="S234" s="46">
        <f t="shared" si="77"/>
        <v>0.46996834211901217</v>
      </c>
    </row>
    <row r="235" spans="1:19" x14ac:dyDescent="0.25">
      <c r="D235">
        <v>0.1</v>
      </c>
      <c r="F235" s="66">
        <v>0.6479166666666667</v>
      </c>
      <c r="H235" s="66">
        <v>0.65138888888888891</v>
      </c>
      <c r="I235" s="44" t="str">
        <f t="shared" si="67"/>
        <v/>
      </c>
      <c r="J235" s="45">
        <f t="shared" si="68"/>
        <v>7.9999999999999716</v>
      </c>
      <c r="K235" s="45">
        <f t="shared" si="69"/>
        <v>4.9999999999999822</v>
      </c>
      <c r="L235" s="45">
        <f t="shared" si="70"/>
        <v>10</v>
      </c>
      <c r="M235" s="54">
        <f t="shared" ca="1" si="71"/>
        <v>1229</v>
      </c>
      <c r="N235" s="45" t="str">
        <f t="shared" si="72"/>
        <v/>
      </c>
      <c r="O235" s="45">
        <f t="shared" si="73"/>
        <v>0.59999999999999798</v>
      </c>
      <c r="P235" s="46">
        <f t="shared" si="74"/>
        <v>0.57708634182673646</v>
      </c>
      <c r="Q235" s="45">
        <f t="shared" si="75"/>
        <v>0.49999999999999822</v>
      </c>
      <c r="R235" s="45">
        <f t="shared" si="76"/>
        <v>1.0999999999999961</v>
      </c>
      <c r="S235" s="46">
        <f t="shared" si="77"/>
        <v>1.0770863418267347</v>
      </c>
    </row>
    <row r="236" spans="1:19" x14ac:dyDescent="0.25">
      <c r="D236">
        <v>0.05</v>
      </c>
      <c r="F236" s="66">
        <v>0.65486111111111112</v>
      </c>
      <c r="H236" s="66">
        <v>0.65694444444444444</v>
      </c>
      <c r="I236" s="44" t="str">
        <f t="shared" si="67"/>
        <v/>
      </c>
      <c r="J236" s="45">
        <f t="shared" si="68"/>
        <v>22.999999999999918</v>
      </c>
      <c r="K236" s="45">
        <f t="shared" si="69"/>
        <v>2.9999999999999893</v>
      </c>
      <c r="L236" s="45">
        <f t="shared" si="70"/>
        <v>11</v>
      </c>
      <c r="M236" s="54">
        <f t="shared" ca="1" si="71"/>
        <v>1229</v>
      </c>
      <c r="N236" s="45" t="str">
        <f t="shared" si="72"/>
        <v/>
      </c>
      <c r="O236" s="45">
        <f t="shared" si="73"/>
        <v>1150.574999999996</v>
      </c>
      <c r="P236" s="46">
        <f t="shared" si="74"/>
        <v>302.44514490933824</v>
      </c>
      <c r="Q236" s="45">
        <f t="shared" si="75"/>
        <v>0.14999999999999947</v>
      </c>
      <c r="R236" s="45">
        <f t="shared" si="76"/>
        <v>1150.724999999996</v>
      </c>
      <c r="S236" s="46">
        <f t="shared" si="77"/>
        <v>302.59514490933822</v>
      </c>
    </row>
    <row r="237" spans="1:19" x14ac:dyDescent="0.25">
      <c r="D237">
        <v>100</v>
      </c>
      <c r="F237" s="66">
        <v>0.67013888888888884</v>
      </c>
      <c r="H237" s="66">
        <v>0.67291666666666661</v>
      </c>
      <c r="I237" s="44">
        <f t="shared" si="67"/>
        <v>0.67638888888888882</v>
      </c>
      <c r="J237" s="45" t="str">
        <f t="shared" si="68"/>
        <v/>
      </c>
      <c r="K237" s="45">
        <f t="shared" si="69"/>
        <v>3.9999999999999858</v>
      </c>
      <c r="L237" s="45">
        <f t="shared" si="70"/>
        <v>12</v>
      </c>
      <c r="M237" s="54">
        <f t="shared" ca="1" si="71"/>
        <v>1229</v>
      </c>
      <c r="N237" s="45">
        <f t="shared" ca="1" si="72"/>
        <v>225</v>
      </c>
      <c r="O237" s="45">
        <f t="shared" si="73"/>
        <v>250</v>
      </c>
      <c r="P237" s="46">
        <f t="shared" si="74"/>
        <v>27.143420404993254</v>
      </c>
      <c r="Q237" s="45">
        <f t="shared" si="75"/>
        <v>399.99999999999858</v>
      </c>
      <c r="R237" s="45">
        <f t="shared" si="76"/>
        <v>649.99999999999864</v>
      </c>
      <c r="S237" s="46">
        <f t="shared" si="77"/>
        <v>427.14342040499184</v>
      </c>
    </row>
    <row r="238" spans="1:19" x14ac:dyDescent="0.25">
      <c r="A238" s="77">
        <v>34374</v>
      </c>
      <c r="B238">
        <v>1321</v>
      </c>
      <c r="D238">
        <v>0.01</v>
      </c>
      <c r="F238" s="66">
        <v>0.59375</v>
      </c>
      <c r="H238" s="66">
        <v>0.59791666666666665</v>
      </c>
      <c r="I238" s="44" t="str">
        <f t="shared" si="67"/>
        <v/>
      </c>
      <c r="J238" s="45">
        <f t="shared" si="68"/>
        <v>102.00000000000011</v>
      </c>
      <c r="K238" s="45">
        <f t="shared" si="69"/>
        <v>5.9999999999999787</v>
      </c>
      <c r="L238" s="45">
        <f t="shared" si="70"/>
        <v>1</v>
      </c>
      <c r="M238" s="54">
        <f t="shared" ca="1" si="71"/>
        <v>1321</v>
      </c>
      <c r="N238" s="45" t="str">
        <f t="shared" si="72"/>
        <v/>
      </c>
      <c r="O238" s="45">
        <f t="shared" si="73"/>
        <v>26.01000000000003</v>
      </c>
      <c r="P238" s="46">
        <f t="shared" si="74"/>
        <v>12.77631853033904</v>
      </c>
      <c r="Q238" s="45">
        <f t="shared" si="75"/>
        <v>5.999999999999979E-2</v>
      </c>
      <c r="R238" s="45">
        <f t="shared" si="76"/>
        <v>26.070000000000029</v>
      </c>
      <c r="S238" s="46">
        <f t="shared" si="77"/>
        <v>12.836318530339041</v>
      </c>
    </row>
    <row r="239" spans="1:19" x14ac:dyDescent="0.25">
      <c r="D239">
        <v>0.5</v>
      </c>
      <c r="F239" s="66">
        <v>0.60277777777777775</v>
      </c>
      <c r="H239" s="66">
        <v>0.66875000000000007</v>
      </c>
      <c r="I239" s="44" t="str">
        <f t="shared" si="67"/>
        <v/>
      </c>
      <c r="J239" s="45">
        <f t="shared" si="68"/>
        <v>4.9999999999998224</v>
      </c>
      <c r="K239" s="45">
        <f t="shared" si="69"/>
        <v>95.000000000000142</v>
      </c>
      <c r="L239" s="45">
        <f t="shared" si="70"/>
        <v>2</v>
      </c>
      <c r="M239" s="54">
        <f t="shared" ca="1" si="71"/>
        <v>1321</v>
      </c>
      <c r="N239" s="45" t="str">
        <f t="shared" si="72"/>
        <v/>
      </c>
      <c r="O239" s="45">
        <f t="shared" si="73"/>
        <v>3.7499999999998668</v>
      </c>
      <c r="P239" s="46">
        <f t="shared" si="74"/>
        <v>3.6067428056444353</v>
      </c>
      <c r="Q239" s="45">
        <f t="shared" si="75"/>
        <v>47.500000000000071</v>
      </c>
      <c r="R239" s="45">
        <f t="shared" si="76"/>
        <v>51.249999999999936</v>
      </c>
      <c r="S239" s="46">
        <f t="shared" si="77"/>
        <v>51.106742805644508</v>
      </c>
    </row>
    <row r="240" spans="1:19" x14ac:dyDescent="0.25">
      <c r="D240">
        <v>1</v>
      </c>
      <c r="F240" s="66">
        <v>0.67013888888888884</v>
      </c>
      <c r="H240" s="66">
        <v>0.67222222222222217</v>
      </c>
      <c r="I240" s="44">
        <f t="shared" si="67"/>
        <v>0.67569444444444438</v>
      </c>
      <c r="J240" s="45" t="str">
        <f t="shared" si="68"/>
        <v/>
      </c>
      <c r="K240" s="45">
        <f t="shared" si="69"/>
        <v>2.9999999999999893</v>
      </c>
      <c r="L240" s="45">
        <f t="shared" si="70"/>
        <v>3</v>
      </c>
      <c r="M240" s="54">
        <f t="shared" ca="1" si="71"/>
        <v>1321</v>
      </c>
      <c r="N240" s="45">
        <f t="shared" ca="1" si="72"/>
        <v>171.99999999999986</v>
      </c>
      <c r="O240" s="45">
        <f t="shared" si="73"/>
        <v>2.5</v>
      </c>
      <c r="P240" s="46">
        <f t="shared" si="74"/>
        <v>0.36191198291773735</v>
      </c>
      <c r="Q240" s="45">
        <f t="shared" si="75"/>
        <v>2.9999999999999893</v>
      </c>
      <c r="R240" s="45">
        <f t="shared" si="76"/>
        <v>5.4999999999999893</v>
      </c>
      <c r="S240" s="46">
        <f t="shared" si="77"/>
        <v>3.3619119829177269</v>
      </c>
    </row>
    <row r="241" spans="1:19" x14ac:dyDescent="0.25">
      <c r="A241" s="77">
        <v>34375</v>
      </c>
      <c r="B241">
        <v>839</v>
      </c>
      <c r="D241">
        <v>0.01</v>
      </c>
      <c r="F241" s="66">
        <v>0.40277777777777773</v>
      </c>
      <c r="H241" s="66">
        <v>0.4055555555555555</v>
      </c>
      <c r="I241" s="44" t="str">
        <f t="shared" si="67"/>
        <v/>
      </c>
      <c r="J241" s="45">
        <f t="shared" si="68"/>
        <v>10.000000000000124</v>
      </c>
      <c r="K241" s="45">
        <f t="shared" si="69"/>
        <v>3.9999999999999858</v>
      </c>
      <c r="L241" s="45">
        <f t="shared" si="70"/>
        <v>1</v>
      </c>
      <c r="M241" s="54">
        <f t="shared" ca="1" si="71"/>
        <v>839</v>
      </c>
      <c r="N241" s="45" t="str">
        <f t="shared" si="72"/>
        <v/>
      </c>
      <c r="O241" s="45">
        <f t="shared" si="73"/>
        <v>0.55000000000000682</v>
      </c>
      <c r="P241" s="46">
        <f t="shared" si="74"/>
        <v>0.39088031101728449</v>
      </c>
      <c r="Q241" s="45">
        <f t="shared" si="75"/>
        <v>3.9999999999999862E-2</v>
      </c>
      <c r="R241" s="45">
        <f t="shared" si="76"/>
        <v>0.59000000000000663</v>
      </c>
      <c r="S241" s="46">
        <f t="shared" si="77"/>
        <v>0.43088031101728436</v>
      </c>
    </row>
    <row r="242" spans="1:19" x14ac:dyDescent="0.25">
      <c r="D242">
        <v>0.1</v>
      </c>
      <c r="F242" s="66">
        <v>0.41041666666666665</v>
      </c>
      <c r="H242" s="66">
        <v>0.41250000000000003</v>
      </c>
      <c r="I242" s="44" t="str">
        <f t="shared" si="67"/>
        <v/>
      </c>
      <c r="J242" s="45">
        <f t="shared" si="68"/>
        <v>10.999999999999961</v>
      </c>
      <c r="K242" s="45">
        <f t="shared" si="69"/>
        <v>3.0000000000000693</v>
      </c>
      <c r="L242" s="45">
        <f t="shared" si="70"/>
        <v>2</v>
      </c>
      <c r="M242" s="54">
        <f t="shared" ca="1" si="71"/>
        <v>839</v>
      </c>
      <c r="N242" s="45" t="str">
        <f t="shared" si="72"/>
        <v/>
      </c>
      <c r="O242" s="45">
        <f t="shared" si="73"/>
        <v>0.82499999999999718</v>
      </c>
      <c r="P242" s="46">
        <f t="shared" si="74"/>
        <v>0.79349372001176266</v>
      </c>
      <c r="Q242" s="45">
        <f t="shared" si="75"/>
        <v>0.30000000000000693</v>
      </c>
      <c r="R242" s="45">
        <f t="shared" si="76"/>
        <v>1.125000000000004</v>
      </c>
      <c r="S242" s="46">
        <f t="shared" si="77"/>
        <v>1.0934937200117696</v>
      </c>
    </row>
    <row r="243" spans="1:19" x14ac:dyDescent="0.25">
      <c r="D243">
        <v>0.05</v>
      </c>
      <c r="F243" s="66">
        <v>0.41597222222222219</v>
      </c>
      <c r="H243" s="66">
        <v>0.4201388888888889</v>
      </c>
      <c r="I243" s="44" t="str">
        <f t="shared" si="67"/>
        <v/>
      </c>
      <c r="J243" s="45">
        <f t="shared" si="68"/>
        <v>11.000000000000041</v>
      </c>
      <c r="K243" s="45">
        <f t="shared" si="69"/>
        <v>6.0000000000000586</v>
      </c>
      <c r="L243" s="45">
        <f t="shared" si="70"/>
        <v>3</v>
      </c>
      <c r="M243" s="54">
        <f t="shared" ca="1" si="71"/>
        <v>839</v>
      </c>
      <c r="N243" s="45" t="str">
        <f t="shared" si="72"/>
        <v/>
      </c>
      <c r="O243" s="45">
        <f t="shared" si="73"/>
        <v>0.82500000000000318</v>
      </c>
      <c r="P243" s="46">
        <f t="shared" si="74"/>
        <v>0.79349372001176854</v>
      </c>
      <c r="Q243" s="45">
        <f t="shared" si="75"/>
        <v>0.30000000000000293</v>
      </c>
      <c r="R243" s="45">
        <f t="shared" si="76"/>
        <v>1.1250000000000062</v>
      </c>
      <c r="S243" s="46">
        <f t="shared" si="77"/>
        <v>1.0934937200117716</v>
      </c>
    </row>
    <row r="244" spans="1:19" x14ac:dyDescent="0.25">
      <c r="D244">
        <v>0.1</v>
      </c>
      <c r="F244" s="66">
        <v>0.42430555555555555</v>
      </c>
      <c r="H244" s="66">
        <v>0.42777777777777781</v>
      </c>
      <c r="I244" s="44" t="str">
        <f t="shared" si="67"/>
        <v/>
      </c>
      <c r="J244" s="45">
        <f t="shared" si="68"/>
        <v>8.9999999999998881</v>
      </c>
      <c r="K244" s="45">
        <f t="shared" si="69"/>
        <v>5.0000000000000622</v>
      </c>
      <c r="L244" s="45">
        <f t="shared" si="70"/>
        <v>4</v>
      </c>
      <c r="M244" s="54">
        <f t="shared" ca="1" si="71"/>
        <v>839</v>
      </c>
      <c r="N244" s="45" t="str">
        <f t="shared" si="72"/>
        <v/>
      </c>
      <c r="O244" s="45">
        <f t="shared" si="73"/>
        <v>0.71999999999999109</v>
      </c>
      <c r="P244" s="46">
        <f t="shared" si="74"/>
        <v>0.70475066544437814</v>
      </c>
      <c r="Q244" s="45">
        <f t="shared" si="75"/>
        <v>0.50000000000000622</v>
      </c>
      <c r="R244" s="45">
        <f t="shared" si="76"/>
        <v>1.2199999999999973</v>
      </c>
      <c r="S244" s="46">
        <f t="shared" si="77"/>
        <v>1.2047506654443842</v>
      </c>
    </row>
    <row r="245" spans="1:19" x14ac:dyDescent="0.25">
      <c r="A245" s="77"/>
      <c r="D245">
        <v>0.06</v>
      </c>
      <c r="F245" s="66">
        <v>0.43124999999999997</v>
      </c>
      <c r="H245" s="66">
        <v>0.43402777777777773</v>
      </c>
      <c r="I245" s="44">
        <f t="shared" si="67"/>
        <v>0.43749999999999994</v>
      </c>
      <c r="J245" s="45" t="str">
        <f t="shared" si="68"/>
        <v/>
      </c>
      <c r="K245" s="45">
        <f t="shared" si="69"/>
        <v>3.9999999999999858</v>
      </c>
      <c r="L245" s="45">
        <f t="shared" si="70"/>
        <v>5</v>
      </c>
      <c r="M245" s="54">
        <f t="shared" ca="1" si="71"/>
        <v>839</v>
      </c>
      <c r="N245" s="45">
        <f t="shared" ca="1" si="72"/>
        <v>110.99999999999993</v>
      </c>
      <c r="O245" s="45">
        <f t="shared" si="73"/>
        <v>0.15</v>
      </c>
      <c r="P245" s="46">
        <f t="shared" si="74"/>
        <v>2.726709375618297E-2</v>
      </c>
      <c r="Q245" s="45">
        <f t="shared" si="75"/>
        <v>0.23999999999999913</v>
      </c>
      <c r="R245" s="45">
        <f t="shared" si="76"/>
        <v>0.38999999999999913</v>
      </c>
      <c r="S245" s="46">
        <f t="shared" si="77"/>
        <v>0.26726709375618207</v>
      </c>
    </row>
    <row r="246" spans="1:19" x14ac:dyDescent="0.25">
      <c r="A246" s="77">
        <v>34375</v>
      </c>
      <c r="B246">
        <v>1317</v>
      </c>
      <c r="D246">
        <v>0.01</v>
      </c>
      <c r="F246" s="66">
        <v>0.6020833333333333</v>
      </c>
      <c r="H246" s="66">
        <v>0.60486111111111118</v>
      </c>
      <c r="I246" s="44" t="str">
        <f t="shared" si="67"/>
        <v/>
      </c>
      <c r="J246" s="45">
        <f t="shared" si="68"/>
        <v>100.9999999999998</v>
      </c>
      <c r="K246" s="45">
        <f t="shared" si="69"/>
        <v>4.0000000000001457</v>
      </c>
      <c r="L246" s="45">
        <f t="shared" si="70"/>
        <v>1</v>
      </c>
      <c r="M246" s="54">
        <f t="shared" ca="1" si="71"/>
        <v>1317</v>
      </c>
      <c r="N246" s="45" t="str">
        <f t="shared" si="72"/>
        <v/>
      </c>
      <c r="O246" s="45">
        <f t="shared" si="73"/>
        <v>25.754999999999949</v>
      </c>
      <c r="P246" s="46">
        <f t="shared" si="74"/>
        <v>12.651060505531756</v>
      </c>
      <c r="Q246" s="45">
        <f t="shared" si="75"/>
        <v>4.0000000000001458E-2</v>
      </c>
      <c r="R246" s="45">
        <f t="shared" si="76"/>
        <v>25.794999999999952</v>
      </c>
      <c r="S246" s="46">
        <f t="shared" si="77"/>
        <v>12.691060505531757</v>
      </c>
    </row>
    <row r="247" spans="1:19" x14ac:dyDescent="0.25">
      <c r="D247">
        <v>0.5</v>
      </c>
      <c r="F247" s="66">
        <v>0.61527777777777781</v>
      </c>
      <c r="H247" s="66">
        <v>0.67499999999999993</v>
      </c>
      <c r="I247" s="44" t="str">
        <f t="shared" si="67"/>
        <v/>
      </c>
      <c r="J247" s="45">
        <f t="shared" si="68"/>
        <v>22.000000000000082</v>
      </c>
      <c r="K247" s="45">
        <f t="shared" si="69"/>
        <v>85.999999999999858</v>
      </c>
      <c r="L247" s="45">
        <f t="shared" si="70"/>
        <v>2</v>
      </c>
      <c r="M247" s="54">
        <f t="shared" ca="1" si="71"/>
        <v>1317</v>
      </c>
      <c r="N247" s="45" t="str">
        <f t="shared" si="72"/>
        <v/>
      </c>
      <c r="O247" s="45">
        <f t="shared" si="73"/>
        <v>225.50000000000082</v>
      </c>
      <c r="P247" s="46">
        <f t="shared" si="74"/>
        <v>116.29553963809769</v>
      </c>
      <c r="Q247" s="45">
        <f t="shared" si="75"/>
        <v>42.999999999999929</v>
      </c>
      <c r="R247" s="45">
        <f t="shared" si="76"/>
        <v>268.50000000000074</v>
      </c>
      <c r="S247" s="46">
        <f t="shared" si="77"/>
        <v>159.29553963809764</v>
      </c>
    </row>
    <row r="248" spans="1:19" x14ac:dyDescent="0.25">
      <c r="D248">
        <v>20</v>
      </c>
      <c r="F248" s="66">
        <v>0.68263888888888891</v>
      </c>
      <c r="H248" s="66">
        <v>0.69027777777777777</v>
      </c>
      <c r="I248" s="44">
        <f t="shared" si="67"/>
        <v>0.69374999999999998</v>
      </c>
      <c r="J248" s="45" t="str">
        <f t="shared" si="68"/>
        <v/>
      </c>
      <c r="K248" s="45">
        <f t="shared" si="69"/>
        <v>10.999999999999961</v>
      </c>
      <c r="L248" s="45">
        <f t="shared" si="70"/>
        <v>3</v>
      </c>
      <c r="M248" s="54">
        <f t="shared" ca="1" si="71"/>
        <v>1317</v>
      </c>
      <c r="N248" s="45">
        <f t="shared" ca="1" si="72"/>
        <v>201.99999999999991</v>
      </c>
      <c r="O248" s="45">
        <f t="shared" si="73"/>
        <v>50</v>
      </c>
      <c r="P248" s="46">
        <f t="shared" si="74"/>
        <v>5.9484036251947776</v>
      </c>
      <c r="Q248" s="45">
        <f t="shared" si="75"/>
        <v>219.9999999999992</v>
      </c>
      <c r="R248" s="45">
        <f t="shared" si="76"/>
        <v>269.9999999999992</v>
      </c>
      <c r="S248" s="46">
        <f t="shared" si="77"/>
        <v>225.94840362519398</v>
      </c>
    </row>
    <row r="249" spans="1:19" x14ac:dyDescent="0.25">
      <c r="A249" s="77">
        <v>34379</v>
      </c>
      <c r="B249">
        <v>1302</v>
      </c>
      <c r="D249">
        <v>0.01</v>
      </c>
      <c r="F249" s="66">
        <v>0.57638888888888895</v>
      </c>
      <c r="H249" s="66">
        <v>0.57916666666666672</v>
      </c>
      <c r="I249" s="44" t="str">
        <f t="shared" si="67"/>
        <v/>
      </c>
      <c r="J249" s="45">
        <f t="shared" si="68"/>
        <v>142.99999999999997</v>
      </c>
      <c r="K249" s="45">
        <f t="shared" si="69"/>
        <v>3.9999999999999858</v>
      </c>
      <c r="L249" s="45">
        <f t="shared" si="70"/>
        <v>1</v>
      </c>
      <c r="M249" s="54">
        <f t="shared" ca="1" si="71"/>
        <v>1302</v>
      </c>
      <c r="N249" s="45" t="str">
        <f t="shared" si="72"/>
        <v/>
      </c>
      <c r="O249" s="45">
        <f t="shared" si="73"/>
        <v>7.8649999999999984</v>
      </c>
      <c r="P249" s="46">
        <f t="shared" si="74"/>
        <v>5.5895884475470972</v>
      </c>
      <c r="Q249" s="45">
        <f t="shared" si="75"/>
        <v>3.9999999999999862E-2</v>
      </c>
      <c r="R249" s="45">
        <f t="shared" si="76"/>
        <v>7.9049999999999985</v>
      </c>
      <c r="S249" s="46">
        <f t="shared" si="77"/>
        <v>5.6295884475470972</v>
      </c>
    </row>
    <row r="250" spans="1:19" x14ac:dyDescent="0.25">
      <c r="D250">
        <v>0.1</v>
      </c>
      <c r="F250" s="66">
        <v>0.58194444444444449</v>
      </c>
      <c r="H250" s="66">
        <v>0.67847222222222225</v>
      </c>
      <c r="I250" s="44" t="str">
        <f t="shared" si="67"/>
        <v/>
      </c>
      <c r="J250" s="45">
        <f t="shared" si="68"/>
        <v>7.9999999999999716</v>
      </c>
      <c r="K250" s="45">
        <f t="shared" si="69"/>
        <v>139</v>
      </c>
      <c r="L250" s="45">
        <f t="shared" si="70"/>
        <v>2</v>
      </c>
      <c r="M250" s="54">
        <f t="shared" ca="1" si="71"/>
        <v>1302</v>
      </c>
      <c r="N250" s="45" t="str">
        <f t="shared" si="72"/>
        <v/>
      </c>
      <c r="O250" s="45">
        <f t="shared" si="73"/>
        <v>2.7999999999999901</v>
      </c>
      <c r="P250" s="46">
        <f t="shared" si="74"/>
        <v>2.2324528891084201</v>
      </c>
      <c r="Q250" s="45">
        <f t="shared" si="75"/>
        <v>13.9</v>
      </c>
      <c r="R250" s="45">
        <f t="shared" si="76"/>
        <v>16.699999999999989</v>
      </c>
      <c r="S250" s="46">
        <f t="shared" si="77"/>
        <v>16.132452889108421</v>
      </c>
    </row>
    <row r="251" spans="1:19" x14ac:dyDescent="0.25">
      <c r="D251">
        <v>0.6</v>
      </c>
      <c r="F251" s="66">
        <v>0.68194444444444446</v>
      </c>
      <c r="H251" s="66">
        <v>0.68402777777777779</v>
      </c>
      <c r="I251" s="44">
        <f t="shared" si="67"/>
        <v>0.6875</v>
      </c>
      <c r="J251" s="45" t="str">
        <f t="shared" si="68"/>
        <v/>
      </c>
      <c r="K251" s="45">
        <f t="shared" si="69"/>
        <v>2.9999999999999893</v>
      </c>
      <c r="L251" s="45">
        <f t="shared" si="70"/>
        <v>3</v>
      </c>
      <c r="M251" s="54">
        <f t="shared" ca="1" si="71"/>
        <v>1302</v>
      </c>
      <c r="N251" s="45">
        <f t="shared" ca="1" si="72"/>
        <v>208.00000000000006</v>
      </c>
      <c r="O251" s="45">
        <f t="shared" si="73"/>
        <v>1.5</v>
      </c>
      <c r="P251" s="46">
        <f t="shared" si="74"/>
        <v>0.22548428583557498</v>
      </c>
      <c r="Q251" s="45">
        <f t="shared" si="75"/>
        <v>1.7999999999999936</v>
      </c>
      <c r="R251" s="45">
        <f t="shared" si="76"/>
        <v>3.2999999999999936</v>
      </c>
      <c r="S251" s="46">
        <f t="shared" si="77"/>
        <v>2.0254842858355686</v>
      </c>
    </row>
    <row r="252" spans="1:19" x14ac:dyDescent="0.25">
      <c r="A252" s="77">
        <v>34380</v>
      </c>
      <c r="B252">
        <v>832</v>
      </c>
      <c r="D252">
        <v>0.01</v>
      </c>
      <c r="F252" s="66">
        <v>0.4069444444444445</v>
      </c>
      <c r="H252" s="66">
        <v>0.41111111111111115</v>
      </c>
      <c r="I252" s="44" t="str">
        <f t="shared" si="67"/>
        <v/>
      </c>
      <c r="J252" s="45">
        <f t="shared" si="68"/>
        <v>24.999999999999911</v>
      </c>
      <c r="K252" s="45">
        <f t="shared" si="69"/>
        <v>5.9999999999999787</v>
      </c>
      <c r="L252" s="45">
        <f t="shared" si="70"/>
        <v>1</v>
      </c>
      <c r="M252" s="54">
        <f t="shared" ca="1" si="71"/>
        <v>832</v>
      </c>
      <c r="N252" s="45" t="str">
        <f t="shared" si="72"/>
        <v/>
      </c>
      <c r="O252" s="45">
        <f t="shared" si="73"/>
        <v>250.12499999999912</v>
      </c>
      <c r="P252" s="46">
        <f t="shared" si="74"/>
        <v>65.749636179059195</v>
      </c>
      <c r="Q252" s="45">
        <f t="shared" si="75"/>
        <v>5.999999999999979E-2</v>
      </c>
      <c r="R252" s="45">
        <f t="shared" si="76"/>
        <v>250.18499999999912</v>
      </c>
      <c r="S252" s="46">
        <f t="shared" si="77"/>
        <v>65.809636179059197</v>
      </c>
    </row>
    <row r="253" spans="1:19" x14ac:dyDescent="0.25">
      <c r="D253">
        <v>20</v>
      </c>
      <c r="F253" s="66">
        <v>0.42222222222222222</v>
      </c>
      <c r="H253" s="66">
        <v>0.4284722222222222</v>
      </c>
      <c r="I253" s="44" t="str">
        <f t="shared" si="67"/>
        <v/>
      </c>
      <c r="J253" s="45">
        <f t="shared" si="68"/>
        <v>14.00000000000011</v>
      </c>
      <c r="K253" s="45">
        <f t="shared" si="69"/>
        <v>8.999999999999968</v>
      </c>
      <c r="L253" s="45">
        <f t="shared" si="70"/>
        <v>2</v>
      </c>
      <c r="M253" s="54">
        <f t="shared" ca="1" si="71"/>
        <v>832</v>
      </c>
      <c r="N253" s="45" t="str">
        <f t="shared" si="72"/>
        <v/>
      </c>
      <c r="O253" s="45">
        <f t="shared" si="73"/>
        <v>490.00000000000387</v>
      </c>
      <c r="P253" s="46">
        <f t="shared" si="74"/>
        <v>458.36981554101413</v>
      </c>
      <c r="Q253" s="45">
        <f t="shared" si="75"/>
        <v>179.99999999999937</v>
      </c>
      <c r="R253" s="45">
        <f t="shared" si="76"/>
        <v>670.00000000000318</v>
      </c>
      <c r="S253" s="46">
        <f t="shared" si="77"/>
        <v>638.36981554101351</v>
      </c>
    </row>
    <row r="254" spans="1:19" x14ac:dyDescent="0.25">
      <c r="D254">
        <v>50</v>
      </c>
      <c r="F254" s="66">
        <v>0.43402777777777773</v>
      </c>
      <c r="H254" s="66">
        <v>0.4381944444444445</v>
      </c>
      <c r="I254" s="44">
        <f t="shared" si="67"/>
        <v>0.44166666666666671</v>
      </c>
      <c r="J254" s="45" t="str">
        <f t="shared" si="68"/>
        <v/>
      </c>
      <c r="K254" s="45">
        <f t="shared" si="69"/>
        <v>6.0000000000001386</v>
      </c>
      <c r="L254" s="45">
        <f t="shared" si="70"/>
        <v>3</v>
      </c>
      <c r="M254" s="54">
        <f t="shared" ca="1" si="71"/>
        <v>832</v>
      </c>
      <c r="N254" s="45">
        <f t="shared" ca="1" si="72"/>
        <v>124.00000000000004</v>
      </c>
      <c r="O254" s="45">
        <f t="shared" si="73"/>
        <v>125</v>
      </c>
      <c r="P254" s="46">
        <f t="shared" si="74"/>
        <v>14.102364719732718</v>
      </c>
      <c r="Q254" s="45">
        <f t="shared" si="75"/>
        <v>300.00000000000693</v>
      </c>
      <c r="R254" s="45">
        <f t="shared" si="76"/>
        <v>425.00000000000693</v>
      </c>
      <c r="S254" s="46">
        <f t="shared" si="77"/>
        <v>314.10236471973963</v>
      </c>
    </row>
    <row r="255" spans="1:19" x14ac:dyDescent="0.25">
      <c r="A255" s="77">
        <v>34380</v>
      </c>
      <c r="B255">
        <v>1232</v>
      </c>
      <c r="D255">
        <v>5.0000000000000001E-3</v>
      </c>
      <c r="F255" s="66">
        <v>0.57361111111111118</v>
      </c>
      <c r="H255" s="66">
        <v>0.57638888888888895</v>
      </c>
      <c r="I255" s="44" t="str">
        <f t="shared" si="67"/>
        <v/>
      </c>
      <c r="J255" s="45">
        <f t="shared" si="68"/>
        <v>25.999999999999908</v>
      </c>
      <c r="K255" s="45">
        <f t="shared" si="69"/>
        <v>3.9999999999999858</v>
      </c>
      <c r="L255" s="45">
        <f t="shared" si="70"/>
        <v>1</v>
      </c>
      <c r="M255" s="54">
        <f t="shared" ca="1" si="71"/>
        <v>1232</v>
      </c>
      <c r="N255" s="45" t="str">
        <f t="shared" si="72"/>
        <v/>
      </c>
      <c r="O255" s="45">
        <f t="shared" si="73"/>
        <v>260.06499999999909</v>
      </c>
      <c r="P255" s="46">
        <f t="shared" si="74"/>
        <v>62.681386590229174</v>
      </c>
      <c r="Q255" s="45">
        <f t="shared" si="75"/>
        <v>1.9999999999999931E-2</v>
      </c>
      <c r="R255" s="45">
        <f t="shared" si="76"/>
        <v>260.08499999999907</v>
      </c>
      <c r="S255" s="46">
        <f t="shared" si="77"/>
        <v>62.701386590229177</v>
      </c>
    </row>
    <row r="256" spans="1:19" x14ac:dyDescent="0.25">
      <c r="D256">
        <v>20</v>
      </c>
      <c r="F256" s="66">
        <v>0.58611111111111114</v>
      </c>
      <c r="H256" s="66">
        <v>0.59444444444444444</v>
      </c>
      <c r="I256" s="44" t="str">
        <f t="shared" si="67"/>
        <v/>
      </c>
      <c r="J256" s="45">
        <f t="shared" si="68"/>
        <v>23.000000000000078</v>
      </c>
      <c r="K256" s="45">
        <f t="shared" si="69"/>
        <v>11.999999999999957</v>
      </c>
      <c r="L256" s="45">
        <f t="shared" si="70"/>
        <v>2</v>
      </c>
      <c r="M256" s="54">
        <f t="shared" ca="1" si="71"/>
        <v>1232</v>
      </c>
      <c r="N256" s="45" t="str">
        <f t="shared" si="72"/>
        <v/>
      </c>
      <c r="O256" s="45">
        <f t="shared" si="73"/>
        <v>231.1500000000008</v>
      </c>
      <c r="P256" s="46">
        <f t="shared" si="74"/>
        <v>86.386078423113446</v>
      </c>
      <c r="Q256" s="45">
        <f t="shared" si="75"/>
        <v>239.99999999999915</v>
      </c>
      <c r="R256" s="45">
        <f t="shared" si="76"/>
        <v>471.15</v>
      </c>
      <c r="S256" s="46">
        <f t="shared" si="77"/>
        <v>326.38607842311262</v>
      </c>
    </row>
    <row r="257" spans="1:19" x14ac:dyDescent="0.25">
      <c r="D257">
        <v>0.1</v>
      </c>
      <c r="F257" s="66">
        <v>0.60486111111111118</v>
      </c>
      <c r="H257" s="66">
        <v>0.61041666666666672</v>
      </c>
      <c r="I257" s="44" t="str">
        <f t="shared" si="67"/>
        <v/>
      </c>
      <c r="J257" s="45">
        <f t="shared" si="68"/>
        <v>17.999999999999936</v>
      </c>
      <c r="K257" s="45">
        <f t="shared" si="69"/>
        <v>7.9999999999999716</v>
      </c>
      <c r="L257" s="45">
        <f t="shared" si="70"/>
        <v>3</v>
      </c>
      <c r="M257" s="54">
        <f t="shared" ca="1" si="71"/>
        <v>1232</v>
      </c>
      <c r="N257" s="45" t="str">
        <f t="shared" si="72"/>
        <v/>
      </c>
      <c r="O257" s="45">
        <f t="shared" si="73"/>
        <v>0.98999999999999644</v>
      </c>
      <c r="P257" s="46">
        <f t="shared" si="74"/>
        <v>0.70358455983110069</v>
      </c>
      <c r="Q257" s="45">
        <f t="shared" si="75"/>
        <v>0.79999999999999716</v>
      </c>
      <c r="R257" s="45">
        <f t="shared" si="76"/>
        <v>1.7899999999999936</v>
      </c>
      <c r="S257" s="46">
        <f t="shared" si="77"/>
        <v>1.503584559831098</v>
      </c>
    </row>
    <row r="258" spans="1:19" x14ac:dyDescent="0.25">
      <c r="D258">
        <v>0.01</v>
      </c>
      <c r="F258" s="66">
        <v>0.62152777777777779</v>
      </c>
      <c r="H258" s="66">
        <v>0.62291666666666667</v>
      </c>
      <c r="I258" s="44" t="str">
        <f t="shared" si="67"/>
        <v/>
      </c>
      <c r="J258" s="45">
        <f t="shared" si="68"/>
        <v>19.000000000000092</v>
      </c>
      <c r="K258" s="45">
        <f t="shared" si="69"/>
        <v>1.9999999999999929</v>
      </c>
      <c r="L258" s="45">
        <f t="shared" si="70"/>
        <v>4</v>
      </c>
      <c r="M258" s="54">
        <f t="shared" ca="1" si="71"/>
        <v>1232</v>
      </c>
      <c r="N258" s="45" t="str">
        <f t="shared" si="72"/>
        <v/>
      </c>
      <c r="O258" s="45">
        <f t="shared" si="73"/>
        <v>1.045000000000005</v>
      </c>
      <c r="P258" s="46">
        <f t="shared" si="74"/>
        <v>0.74267259093283489</v>
      </c>
      <c r="Q258" s="45">
        <f t="shared" si="75"/>
        <v>1.9999999999999931E-2</v>
      </c>
      <c r="R258" s="45">
        <f t="shared" si="76"/>
        <v>1.0650000000000051</v>
      </c>
      <c r="S258" s="46">
        <f t="shared" si="77"/>
        <v>0.76267259093283479</v>
      </c>
    </row>
    <row r="259" spans="1:19" x14ac:dyDescent="0.25">
      <c r="D259">
        <v>0.1</v>
      </c>
      <c r="F259" s="66">
        <v>0.62847222222222221</v>
      </c>
      <c r="H259" s="66">
        <v>0.63611111111111118</v>
      </c>
      <c r="I259" s="44" t="str">
        <f t="shared" si="67"/>
        <v/>
      </c>
      <c r="J259" s="45">
        <f t="shared" si="68"/>
        <v>7.9999999999999716</v>
      </c>
      <c r="K259" s="45">
        <f t="shared" si="69"/>
        <v>11.000000000000121</v>
      </c>
      <c r="L259" s="45">
        <f t="shared" si="70"/>
        <v>5</v>
      </c>
      <c r="M259" s="54">
        <f t="shared" ca="1" si="71"/>
        <v>1232</v>
      </c>
      <c r="N259" s="45" t="str">
        <f t="shared" si="72"/>
        <v/>
      </c>
      <c r="O259" s="45">
        <f t="shared" si="73"/>
        <v>0.8799999999999969</v>
      </c>
      <c r="P259" s="46">
        <f t="shared" si="74"/>
        <v>0.87757841382466262</v>
      </c>
      <c r="Q259" s="45">
        <f t="shared" si="75"/>
        <v>1.1000000000000121</v>
      </c>
      <c r="R259" s="45">
        <f t="shared" si="76"/>
        <v>1.9800000000000089</v>
      </c>
      <c r="S259" s="46">
        <f t="shared" si="77"/>
        <v>1.9775784138246748</v>
      </c>
    </row>
    <row r="260" spans="1:19" x14ac:dyDescent="0.25">
      <c r="D260">
        <v>0.12</v>
      </c>
      <c r="F260" s="66">
        <v>0.63888888888888895</v>
      </c>
      <c r="H260" s="66">
        <v>0.64166666666666672</v>
      </c>
      <c r="I260" s="44" t="str">
        <f t="shared" si="67"/>
        <v/>
      </c>
      <c r="J260" s="45">
        <f t="shared" si="68"/>
        <v>11.999999999999957</v>
      </c>
      <c r="K260" s="45">
        <f t="shared" si="69"/>
        <v>3.9999999999999858</v>
      </c>
      <c r="L260" s="45">
        <f t="shared" si="70"/>
        <v>6</v>
      </c>
      <c r="M260" s="54">
        <f t="shared" ca="1" si="71"/>
        <v>1232</v>
      </c>
      <c r="N260" s="45" t="str">
        <f t="shared" si="72"/>
        <v/>
      </c>
      <c r="O260" s="45">
        <f t="shared" si="73"/>
        <v>72.719999999999743</v>
      </c>
      <c r="P260" s="46">
        <f t="shared" si="74"/>
        <v>30.956566127426917</v>
      </c>
      <c r="Q260" s="45">
        <f t="shared" si="75"/>
        <v>0.47999999999999826</v>
      </c>
      <c r="R260" s="45">
        <f t="shared" si="76"/>
        <v>73.199999999999747</v>
      </c>
      <c r="S260" s="46">
        <f t="shared" si="77"/>
        <v>31.436566127426914</v>
      </c>
    </row>
    <row r="261" spans="1:19" x14ac:dyDescent="0.25">
      <c r="D261">
        <v>12</v>
      </c>
      <c r="F261" s="66">
        <v>0.64861111111111114</v>
      </c>
      <c r="H261" s="66">
        <v>0.65</v>
      </c>
      <c r="I261" s="44" t="str">
        <f t="shared" si="67"/>
        <v/>
      </c>
      <c r="J261" s="45">
        <f t="shared" si="68"/>
        <v>7.9999999999999716</v>
      </c>
      <c r="K261" s="45">
        <f t="shared" si="69"/>
        <v>1.9999999999999929</v>
      </c>
      <c r="L261" s="45">
        <f t="shared" si="70"/>
        <v>7</v>
      </c>
      <c r="M261" s="54">
        <f t="shared" ca="1" si="71"/>
        <v>1232</v>
      </c>
      <c r="N261" s="45" t="str">
        <f t="shared" si="72"/>
        <v/>
      </c>
      <c r="O261" s="45">
        <f t="shared" si="73"/>
        <v>79.999999999999716</v>
      </c>
      <c r="P261" s="46">
        <f t="shared" si="74"/>
        <v>78.921718906249211</v>
      </c>
      <c r="Q261" s="45">
        <f t="shared" si="75"/>
        <v>23.999999999999915</v>
      </c>
      <c r="R261" s="45">
        <f t="shared" si="76"/>
        <v>103.99999999999963</v>
      </c>
      <c r="S261" s="46">
        <f t="shared" si="77"/>
        <v>102.92171890624913</v>
      </c>
    </row>
    <row r="262" spans="1:19" x14ac:dyDescent="0.25">
      <c r="D262">
        <v>8</v>
      </c>
      <c r="F262" s="66">
        <v>0.65347222222222223</v>
      </c>
      <c r="H262" s="66">
        <v>0.65555555555555556</v>
      </c>
      <c r="I262" s="44">
        <f t="shared" si="67"/>
        <v>0.65902777777777777</v>
      </c>
      <c r="J262" s="45" t="str">
        <f t="shared" si="68"/>
        <v/>
      </c>
      <c r="K262" s="45">
        <f t="shared" si="69"/>
        <v>2.9999999999999893</v>
      </c>
      <c r="L262" s="45">
        <f t="shared" si="70"/>
        <v>8</v>
      </c>
      <c r="M262" s="54">
        <f t="shared" ca="1" si="71"/>
        <v>1232</v>
      </c>
      <c r="N262" s="45">
        <f t="shared" ca="1" si="72"/>
        <v>196.99999999999994</v>
      </c>
      <c r="O262" s="45">
        <f t="shared" si="73"/>
        <v>20</v>
      </c>
      <c r="P262" s="46">
        <f t="shared" si="74"/>
        <v>2.5165235678981084</v>
      </c>
      <c r="Q262" s="45">
        <f t="shared" si="75"/>
        <v>23.999999999999915</v>
      </c>
      <c r="R262" s="45">
        <f t="shared" si="76"/>
        <v>43.999999999999915</v>
      </c>
      <c r="S262" s="46">
        <f t="shared" si="77"/>
        <v>26.516523567898023</v>
      </c>
    </row>
    <row r="263" spans="1:19" x14ac:dyDescent="0.25">
      <c r="A263" s="77">
        <v>34381</v>
      </c>
      <c r="B263">
        <v>1314</v>
      </c>
      <c r="D263">
        <v>0.02</v>
      </c>
      <c r="F263" s="66">
        <v>0.58750000000000002</v>
      </c>
      <c r="H263" s="66">
        <v>0.59166666666666667</v>
      </c>
      <c r="I263" s="44" t="str">
        <f t="shared" si="67"/>
        <v/>
      </c>
      <c r="J263" s="45">
        <f t="shared" si="68"/>
        <v>19.999999999999929</v>
      </c>
      <c r="K263" s="45">
        <f t="shared" si="69"/>
        <v>5.9999999999999787</v>
      </c>
      <c r="L263" s="45">
        <f t="shared" si="70"/>
        <v>1</v>
      </c>
      <c r="M263" s="54">
        <f t="shared" ca="1" si="71"/>
        <v>1314</v>
      </c>
      <c r="N263" s="45" t="str">
        <f t="shared" si="72"/>
        <v/>
      </c>
      <c r="O263" s="45">
        <f t="shared" si="73"/>
        <v>200.19999999999928</v>
      </c>
      <c r="P263" s="46">
        <f t="shared" si="74"/>
        <v>57.848443281319341</v>
      </c>
      <c r="Q263" s="45">
        <f t="shared" si="75"/>
        <v>0.11999999999999958</v>
      </c>
      <c r="R263" s="45">
        <f t="shared" si="76"/>
        <v>200.31999999999928</v>
      </c>
      <c r="S263" s="46">
        <f t="shared" si="77"/>
        <v>57.968443281319338</v>
      </c>
    </row>
    <row r="264" spans="1:19" x14ac:dyDescent="0.25">
      <c r="D264">
        <v>20</v>
      </c>
      <c r="F264" s="66">
        <v>0.59791666666666665</v>
      </c>
      <c r="H264" s="66">
        <v>0.60555555555555551</v>
      </c>
      <c r="I264" s="44" t="str">
        <f t="shared" si="67"/>
        <v/>
      </c>
      <c r="J264" s="45">
        <f t="shared" si="68"/>
        <v>34.000000000000043</v>
      </c>
      <c r="K264" s="45">
        <f t="shared" si="69"/>
        <v>10.999999999999961</v>
      </c>
      <c r="L264" s="45">
        <f t="shared" si="70"/>
        <v>2</v>
      </c>
      <c r="M264" s="54">
        <f t="shared" ca="1" si="71"/>
        <v>1314</v>
      </c>
      <c r="N264" s="45" t="str">
        <f t="shared" si="72"/>
        <v/>
      </c>
      <c r="O264" s="45">
        <f t="shared" si="73"/>
        <v>341.70000000000044</v>
      </c>
      <c r="P264" s="46">
        <f t="shared" si="74"/>
        <v>127.70115940808049</v>
      </c>
      <c r="Q264" s="45">
        <f t="shared" si="75"/>
        <v>219.9999999999992</v>
      </c>
      <c r="R264" s="45">
        <f t="shared" si="76"/>
        <v>561.69999999999959</v>
      </c>
      <c r="S264" s="46">
        <f t="shared" si="77"/>
        <v>347.70115940807966</v>
      </c>
    </row>
    <row r="265" spans="1:19" x14ac:dyDescent="0.25">
      <c r="D265">
        <v>0.1</v>
      </c>
      <c r="F265" s="66">
        <v>0.62430555555555556</v>
      </c>
      <c r="H265" s="66">
        <v>0.62916666666666665</v>
      </c>
      <c r="I265" s="44" t="str">
        <f t="shared" si="67"/>
        <v/>
      </c>
      <c r="J265" s="45">
        <f t="shared" si="68"/>
        <v>20.999999999999925</v>
      </c>
      <c r="K265" s="45">
        <f t="shared" si="69"/>
        <v>6.9999999999999751</v>
      </c>
      <c r="L265" s="45">
        <f t="shared" si="70"/>
        <v>3</v>
      </c>
      <c r="M265" s="54">
        <f t="shared" ca="1" si="71"/>
        <v>1314</v>
      </c>
      <c r="N265" s="45" t="str">
        <f t="shared" si="72"/>
        <v/>
      </c>
      <c r="O265" s="45">
        <f t="shared" si="73"/>
        <v>6.2999999999999776</v>
      </c>
      <c r="P265" s="46">
        <f t="shared" si="74"/>
        <v>5.2192393933111978</v>
      </c>
      <c r="Q265" s="45">
        <f t="shared" si="75"/>
        <v>0.69999999999999751</v>
      </c>
      <c r="R265" s="45">
        <f t="shared" si="76"/>
        <v>6.9999999999999751</v>
      </c>
      <c r="S265" s="46">
        <f t="shared" si="77"/>
        <v>5.9192393933111953</v>
      </c>
    </row>
    <row r="266" spans="1:19" x14ac:dyDescent="0.25">
      <c r="D266">
        <v>0.5</v>
      </c>
      <c r="F266" s="66">
        <v>0.63194444444444442</v>
      </c>
      <c r="H266" s="66">
        <v>0.64374999999999993</v>
      </c>
      <c r="I266" s="44" t="str">
        <f t="shared" si="67"/>
        <v/>
      </c>
      <c r="J266" s="45">
        <f t="shared" si="68"/>
        <v>17.000000000000099</v>
      </c>
      <c r="K266" s="45">
        <f t="shared" si="69"/>
        <v>16.99999999999994</v>
      </c>
      <c r="L266" s="45">
        <f t="shared" si="70"/>
        <v>4</v>
      </c>
      <c r="M266" s="54">
        <f t="shared" ca="1" si="71"/>
        <v>1314</v>
      </c>
      <c r="N266" s="45" t="str">
        <f t="shared" si="72"/>
        <v/>
      </c>
      <c r="O266" s="45">
        <f t="shared" si="73"/>
        <v>174.25000000000102</v>
      </c>
      <c r="P266" s="46">
        <f t="shared" si="74"/>
        <v>89.864735174893866</v>
      </c>
      <c r="Q266" s="45">
        <f t="shared" si="75"/>
        <v>8.4999999999999698</v>
      </c>
      <c r="R266" s="45">
        <f t="shared" si="76"/>
        <v>182.75000000000099</v>
      </c>
      <c r="S266" s="46">
        <f t="shared" si="77"/>
        <v>98.364735174893838</v>
      </c>
    </row>
    <row r="267" spans="1:19" x14ac:dyDescent="0.25">
      <c r="D267">
        <v>20</v>
      </c>
      <c r="F267" s="66">
        <v>0.6479166666666667</v>
      </c>
      <c r="H267" s="66">
        <v>0.65555555555555556</v>
      </c>
      <c r="I267" s="44" t="str">
        <f t="shared" si="67"/>
        <v/>
      </c>
      <c r="J267" s="45">
        <f t="shared" si="68"/>
        <v>30.000000000000053</v>
      </c>
      <c r="K267" s="45">
        <f t="shared" si="69"/>
        <v>10.999999999999961</v>
      </c>
      <c r="L267" s="45">
        <f t="shared" si="70"/>
        <v>5</v>
      </c>
      <c r="M267" s="54">
        <f t="shared" ca="1" si="71"/>
        <v>1314</v>
      </c>
      <c r="N267" s="45" t="str">
        <f t="shared" si="72"/>
        <v/>
      </c>
      <c r="O267" s="45">
        <f t="shared" si="73"/>
        <v>301.50000000000057</v>
      </c>
      <c r="P267" s="46">
        <f t="shared" si="74"/>
        <v>112.67749359536519</v>
      </c>
      <c r="Q267" s="45">
        <f t="shared" si="75"/>
        <v>219.9999999999992</v>
      </c>
      <c r="R267" s="45">
        <f t="shared" si="76"/>
        <v>521.49999999999977</v>
      </c>
      <c r="S267" s="46">
        <f t="shared" si="77"/>
        <v>332.67749359536441</v>
      </c>
    </row>
    <row r="268" spans="1:19" x14ac:dyDescent="0.25">
      <c r="D268">
        <v>0.1</v>
      </c>
      <c r="F268" s="66">
        <v>0.6743055555555556</v>
      </c>
      <c r="H268" s="66">
        <v>0.67638888888888893</v>
      </c>
      <c r="I268" s="44" t="str">
        <f t="shared" si="67"/>
        <v/>
      </c>
      <c r="J268" s="45">
        <f t="shared" si="68"/>
        <v>9.9999999999998046</v>
      </c>
      <c r="K268" s="45">
        <f t="shared" si="69"/>
        <v>2.9999999999999893</v>
      </c>
      <c r="L268" s="45">
        <f t="shared" si="70"/>
        <v>6</v>
      </c>
      <c r="M268" s="54">
        <f t="shared" ca="1" si="71"/>
        <v>1314</v>
      </c>
      <c r="N268" s="45" t="str">
        <f t="shared" si="72"/>
        <v/>
      </c>
      <c r="O268" s="45">
        <f t="shared" si="73"/>
        <v>100.49999999999804</v>
      </c>
      <c r="P268" s="46">
        <f t="shared" si="74"/>
        <v>37.559164531787594</v>
      </c>
      <c r="Q268" s="45">
        <f t="shared" si="75"/>
        <v>0.29999999999999893</v>
      </c>
      <c r="R268" s="45">
        <f t="shared" si="76"/>
        <v>100.79999999999804</v>
      </c>
      <c r="S268" s="46">
        <f t="shared" si="77"/>
        <v>37.859164531787592</v>
      </c>
    </row>
    <row r="269" spans="1:19" x14ac:dyDescent="0.25">
      <c r="D269">
        <v>20</v>
      </c>
      <c r="F269" s="66">
        <v>0.68055555555555547</v>
      </c>
      <c r="H269" s="66">
        <v>0.68333333333333324</v>
      </c>
      <c r="I269" s="44">
        <f t="shared" si="67"/>
        <v>0.68680555555555545</v>
      </c>
      <c r="J269" s="45" t="str">
        <f t="shared" si="68"/>
        <v/>
      </c>
      <c r="K269" s="45">
        <f t="shared" si="69"/>
        <v>3.9999999999999858</v>
      </c>
      <c r="L269" s="45">
        <f t="shared" si="70"/>
        <v>7</v>
      </c>
      <c r="M269" s="54">
        <f t="shared" ca="1" si="71"/>
        <v>1314</v>
      </c>
      <c r="N269" s="45">
        <f t="shared" ca="1" si="72"/>
        <v>194.99999999999994</v>
      </c>
      <c r="O269" s="45">
        <f t="shared" si="73"/>
        <v>50</v>
      </c>
      <c r="P269" s="46">
        <f t="shared" si="74"/>
        <v>5.9484036251947776</v>
      </c>
      <c r="Q269" s="45">
        <f t="shared" si="75"/>
        <v>79.999999999999716</v>
      </c>
      <c r="R269" s="45">
        <f t="shared" si="76"/>
        <v>129.99999999999972</v>
      </c>
      <c r="S269" s="46">
        <f t="shared" si="77"/>
        <v>85.948403625194487</v>
      </c>
    </row>
    <row r="270" spans="1:19" x14ac:dyDescent="0.25">
      <c r="A270" s="77">
        <v>34382</v>
      </c>
      <c r="B270">
        <v>948</v>
      </c>
      <c r="D270">
        <v>0.01</v>
      </c>
      <c r="F270" s="66">
        <v>0.40833333333333338</v>
      </c>
      <c r="H270" s="66">
        <v>0.41180555555555554</v>
      </c>
      <c r="I270" s="44" t="str">
        <f t="shared" ref="I270:I333" si="78">IF(OR(A271&lt;&gt;"",D271=""),H270+TIME(0,5,0),"")</f>
        <v/>
      </c>
      <c r="J270" s="45">
        <f t="shared" ref="J270:J333" si="79">IF(AND(OR(AND(A270&lt;&gt;"",A271=""),AND(A270="",A271="")),D271&lt;&gt;""),(H271-H270)*1440,"")</f>
        <v>12.000000000000037</v>
      </c>
      <c r="K270" s="45">
        <f t="shared" ref="K270:K333" si="80">(H270-F270)*1440</f>
        <v>4.9999999999999023</v>
      </c>
      <c r="L270" s="45">
        <f t="shared" ref="L270:L333" si="81">IF(A270&lt;&gt;"",1,L269+1)</f>
        <v>1</v>
      </c>
      <c r="M270" s="54">
        <f t="shared" ref="M270:M333" ca="1" si="82">OFFSET(B270,-L270+1,0)</f>
        <v>948</v>
      </c>
      <c r="N270" s="45" t="str">
        <f t="shared" ref="N270:N333" si="83">IF(I270&lt;&gt;"",(I270-VALUE(CONCATENATE(LEFT(M270,LEN(M270)-2),":",RIGHT(M270,2))))*1440,"")</f>
        <v/>
      </c>
      <c r="O270" s="45">
        <f t="shared" ref="O270:O333" si="84">IF(J270&lt;&gt;"",(D270+D271)*J270/2,D270*5/2)</f>
        <v>6.0600000000000191</v>
      </c>
      <c r="P270" s="46">
        <f t="shared" ref="P270:P333" si="85">IF(J270&lt;&gt;"",(D271-D270)*J270/LN((D271+0.000001)/(D270+0.000001)),-5*(D270-0.000001)/(LN(1/D270)-13.8155))</f>
        <v>2.5797646783942865</v>
      </c>
      <c r="Q270" s="45">
        <f t="shared" ref="Q270:Q333" si="86">(D270*K270)</f>
        <v>4.9999999999999024E-2</v>
      </c>
      <c r="R270" s="45">
        <f t="shared" ref="R270:R333" si="87">O270+Q270</f>
        <v>6.1100000000000181</v>
      </c>
      <c r="S270" s="46">
        <f t="shared" ref="S270:S333" si="88">P270+Q270</f>
        <v>2.6297646783942854</v>
      </c>
    </row>
    <row r="271" spans="1:19" x14ac:dyDescent="0.25">
      <c r="D271">
        <v>1</v>
      </c>
      <c r="F271" s="66">
        <v>0.41736111111111113</v>
      </c>
      <c r="H271" s="66">
        <v>0.4201388888888889</v>
      </c>
      <c r="I271" s="44" t="str">
        <f t="shared" si="78"/>
        <v/>
      </c>
      <c r="J271" s="45">
        <f t="shared" si="79"/>
        <v>19.000000000000014</v>
      </c>
      <c r="K271" s="45">
        <f t="shared" si="80"/>
        <v>3.9999999999999858</v>
      </c>
      <c r="L271" s="45">
        <f t="shared" si="81"/>
        <v>2</v>
      </c>
      <c r="M271" s="54">
        <f t="shared" ca="1" si="82"/>
        <v>948</v>
      </c>
      <c r="N271" s="45" t="str">
        <f t="shared" si="83"/>
        <v/>
      </c>
      <c r="O271" s="45">
        <f t="shared" si="84"/>
        <v>199.50000000000014</v>
      </c>
      <c r="P271" s="46">
        <f t="shared" si="85"/>
        <v>120.50479866521113</v>
      </c>
      <c r="Q271" s="45">
        <f t="shared" si="86"/>
        <v>3.9999999999999858</v>
      </c>
      <c r="R271" s="45">
        <f t="shared" si="87"/>
        <v>203.50000000000011</v>
      </c>
      <c r="S271" s="46">
        <f t="shared" si="88"/>
        <v>124.50479866521111</v>
      </c>
    </row>
    <row r="272" spans="1:19" x14ac:dyDescent="0.25">
      <c r="D272">
        <v>20</v>
      </c>
      <c r="F272" s="66">
        <v>0.42569444444444443</v>
      </c>
      <c r="H272" s="66">
        <v>0.43333333333333335</v>
      </c>
      <c r="I272" s="44">
        <f t="shared" si="78"/>
        <v>0.43680555555555556</v>
      </c>
      <c r="J272" s="45" t="str">
        <f t="shared" si="79"/>
        <v/>
      </c>
      <c r="K272" s="45">
        <f t="shared" si="80"/>
        <v>11.000000000000041</v>
      </c>
      <c r="L272" s="45">
        <f t="shared" si="81"/>
        <v>3</v>
      </c>
      <c r="M272" s="54">
        <f t="shared" ca="1" si="82"/>
        <v>948</v>
      </c>
      <c r="N272" s="45">
        <f t="shared" ca="1" si="83"/>
        <v>40.999999999999936</v>
      </c>
      <c r="O272" s="45">
        <f t="shared" si="84"/>
        <v>50</v>
      </c>
      <c r="P272" s="46">
        <f t="shared" si="85"/>
        <v>5.9484036251947776</v>
      </c>
      <c r="Q272" s="45">
        <f t="shared" si="86"/>
        <v>220.00000000000082</v>
      </c>
      <c r="R272" s="45">
        <f t="shared" si="87"/>
        <v>270.0000000000008</v>
      </c>
      <c r="S272" s="46">
        <f t="shared" si="88"/>
        <v>225.9484036251956</v>
      </c>
    </row>
    <row r="273" spans="1:19" x14ac:dyDescent="0.25">
      <c r="A273" s="77">
        <v>34382</v>
      </c>
      <c r="B273">
        <v>1305</v>
      </c>
      <c r="D273">
        <v>0.01</v>
      </c>
      <c r="F273" s="66">
        <v>0.57430555555555551</v>
      </c>
      <c r="H273" s="66">
        <v>0.57708333333333328</v>
      </c>
      <c r="I273" s="44" t="str">
        <f t="shared" si="78"/>
        <v/>
      </c>
      <c r="J273" s="45">
        <f t="shared" si="79"/>
        <v>14.00000000000011</v>
      </c>
      <c r="K273" s="45">
        <f t="shared" si="80"/>
        <v>3.9999999999999858</v>
      </c>
      <c r="L273" s="45">
        <f t="shared" si="81"/>
        <v>1</v>
      </c>
      <c r="M273" s="54">
        <f t="shared" ca="1" si="82"/>
        <v>1305</v>
      </c>
      <c r="N273" s="45" t="str">
        <f t="shared" si="83"/>
        <v/>
      </c>
      <c r="O273" s="45">
        <f t="shared" si="84"/>
        <v>7.0700000000000554</v>
      </c>
      <c r="P273" s="46">
        <f t="shared" si="85"/>
        <v>3.0097254581266819</v>
      </c>
      <c r="Q273" s="45">
        <f t="shared" si="86"/>
        <v>3.9999999999999862E-2</v>
      </c>
      <c r="R273" s="45">
        <f t="shared" si="87"/>
        <v>7.1100000000000554</v>
      </c>
      <c r="S273" s="46">
        <f t="shared" si="88"/>
        <v>3.0497254581266819</v>
      </c>
    </row>
    <row r="274" spans="1:19" x14ac:dyDescent="0.25">
      <c r="D274">
        <v>1</v>
      </c>
      <c r="F274" s="66">
        <v>0.58194444444444449</v>
      </c>
      <c r="H274" s="66">
        <v>0.58680555555555558</v>
      </c>
      <c r="I274" s="44" t="str">
        <f t="shared" si="78"/>
        <v/>
      </c>
      <c r="J274" s="45">
        <f t="shared" si="79"/>
        <v>21.999999999999922</v>
      </c>
      <c r="K274" s="45">
        <f t="shared" si="80"/>
        <v>6.9999999999999751</v>
      </c>
      <c r="L274" s="45">
        <f t="shared" si="81"/>
        <v>2</v>
      </c>
      <c r="M274" s="54">
        <f t="shared" ca="1" si="82"/>
        <v>1305</v>
      </c>
      <c r="N274" s="45" t="str">
        <f t="shared" si="83"/>
        <v/>
      </c>
      <c r="O274" s="45">
        <f t="shared" si="84"/>
        <v>230.99999999999918</v>
      </c>
      <c r="P274" s="46">
        <f t="shared" si="85"/>
        <v>139.53187213866491</v>
      </c>
      <c r="Q274" s="45">
        <f t="shared" si="86"/>
        <v>6.9999999999999751</v>
      </c>
      <c r="R274" s="45">
        <f t="shared" si="87"/>
        <v>237.99999999999915</v>
      </c>
      <c r="S274" s="46">
        <f t="shared" si="88"/>
        <v>146.53187213866488</v>
      </c>
    </row>
    <row r="275" spans="1:19" x14ac:dyDescent="0.25">
      <c r="D275">
        <v>20</v>
      </c>
      <c r="F275" s="66">
        <v>0.59027777777777779</v>
      </c>
      <c r="H275" s="66">
        <v>0.6020833333333333</v>
      </c>
      <c r="I275" s="44" t="str">
        <f t="shared" si="78"/>
        <v/>
      </c>
      <c r="J275" s="45">
        <f t="shared" si="79"/>
        <v>25.000000000000071</v>
      </c>
      <c r="K275" s="45">
        <f t="shared" si="80"/>
        <v>16.99999999999994</v>
      </c>
      <c r="L275" s="45">
        <f t="shared" si="81"/>
        <v>3</v>
      </c>
      <c r="M275" s="54">
        <f t="shared" ca="1" si="82"/>
        <v>1305</v>
      </c>
      <c r="N275" s="45" t="str">
        <f t="shared" si="83"/>
        <v/>
      </c>
      <c r="O275" s="45">
        <f t="shared" si="84"/>
        <v>250.12500000000074</v>
      </c>
      <c r="P275" s="46">
        <f t="shared" si="85"/>
        <v>65.749636179059607</v>
      </c>
      <c r="Q275" s="45">
        <f t="shared" si="86"/>
        <v>339.99999999999881</v>
      </c>
      <c r="R275" s="45">
        <f t="shared" si="87"/>
        <v>590.12499999999955</v>
      </c>
      <c r="S275" s="46">
        <f t="shared" si="88"/>
        <v>405.74963617905843</v>
      </c>
    </row>
    <row r="276" spans="1:19" x14ac:dyDescent="0.25">
      <c r="D276">
        <v>0.01</v>
      </c>
      <c r="F276" s="66">
        <v>0.61805555555555558</v>
      </c>
      <c r="H276" s="66">
        <v>0.61944444444444446</v>
      </c>
      <c r="I276" s="44" t="str">
        <f t="shared" si="78"/>
        <v/>
      </c>
      <c r="J276" s="45">
        <f t="shared" si="79"/>
        <v>22.999999999999918</v>
      </c>
      <c r="K276" s="45">
        <f t="shared" si="80"/>
        <v>1.9999999999999929</v>
      </c>
      <c r="L276" s="45">
        <f t="shared" si="81"/>
        <v>4</v>
      </c>
      <c r="M276" s="54">
        <f t="shared" ca="1" si="82"/>
        <v>1305</v>
      </c>
      <c r="N276" s="45" t="str">
        <f t="shared" si="83"/>
        <v/>
      </c>
      <c r="O276" s="45">
        <f t="shared" si="84"/>
        <v>230.11499999999921</v>
      </c>
      <c r="P276" s="46">
        <f t="shared" si="85"/>
        <v>60.489665284734457</v>
      </c>
      <c r="Q276" s="45">
        <f t="shared" si="86"/>
        <v>1.9999999999999931E-2</v>
      </c>
      <c r="R276" s="45">
        <f t="shared" si="87"/>
        <v>230.13499999999922</v>
      </c>
      <c r="S276" s="46">
        <f t="shared" si="88"/>
        <v>60.50966528473446</v>
      </c>
    </row>
    <row r="277" spans="1:19" x14ac:dyDescent="0.25">
      <c r="D277">
        <v>20</v>
      </c>
      <c r="F277" s="66">
        <v>0.625</v>
      </c>
      <c r="H277" s="66">
        <v>0.63541666666666663</v>
      </c>
      <c r="I277" s="44">
        <f t="shared" si="78"/>
        <v>0.63888888888888884</v>
      </c>
      <c r="J277" s="45" t="str">
        <f t="shared" si="79"/>
        <v/>
      </c>
      <c r="K277" s="45">
        <f t="shared" si="80"/>
        <v>14.999999999999947</v>
      </c>
      <c r="L277" s="45">
        <f t="shared" si="81"/>
        <v>5</v>
      </c>
      <c r="M277" s="54">
        <f t="shared" ca="1" si="82"/>
        <v>1305</v>
      </c>
      <c r="N277" s="45">
        <f t="shared" ca="1" si="83"/>
        <v>134.99999999999983</v>
      </c>
      <c r="O277" s="45">
        <f t="shared" si="84"/>
        <v>50</v>
      </c>
      <c r="P277" s="46">
        <f t="shared" si="85"/>
        <v>5.9484036251947776</v>
      </c>
      <c r="Q277" s="45">
        <f t="shared" si="86"/>
        <v>299.99999999999892</v>
      </c>
      <c r="R277" s="45">
        <f t="shared" si="87"/>
        <v>349.99999999999892</v>
      </c>
      <c r="S277" s="46">
        <f t="shared" si="88"/>
        <v>305.94840362519369</v>
      </c>
    </row>
    <row r="278" spans="1:19" x14ac:dyDescent="0.25">
      <c r="A278" s="77">
        <v>34386</v>
      </c>
      <c r="B278">
        <v>1523</v>
      </c>
      <c r="D278">
        <v>0.01</v>
      </c>
      <c r="F278" s="66">
        <v>0.66875000000000007</v>
      </c>
      <c r="H278" s="66">
        <v>0.67222222222222217</v>
      </c>
      <c r="I278" s="44" t="str">
        <f t="shared" si="78"/>
        <v/>
      </c>
      <c r="J278" s="45">
        <f t="shared" si="79"/>
        <v>15.000000000000107</v>
      </c>
      <c r="K278" s="45">
        <f t="shared" si="80"/>
        <v>4.9999999999998224</v>
      </c>
      <c r="L278" s="45">
        <f t="shared" si="81"/>
        <v>1</v>
      </c>
      <c r="M278" s="54">
        <f t="shared" ca="1" si="82"/>
        <v>1523</v>
      </c>
      <c r="N278" s="45" t="str">
        <f t="shared" si="83"/>
        <v/>
      </c>
      <c r="O278" s="45">
        <f t="shared" si="84"/>
        <v>750.07500000000539</v>
      </c>
      <c r="P278" s="46">
        <f t="shared" si="85"/>
        <v>162.84591248247335</v>
      </c>
      <c r="Q278" s="45">
        <f t="shared" si="86"/>
        <v>4.9999999999998226E-2</v>
      </c>
      <c r="R278" s="45">
        <f t="shared" si="87"/>
        <v>750.12500000000534</v>
      </c>
      <c r="S278" s="46">
        <f t="shared" si="88"/>
        <v>162.89591248247336</v>
      </c>
    </row>
    <row r="279" spans="1:19" x14ac:dyDescent="0.25">
      <c r="D279">
        <v>100</v>
      </c>
      <c r="F279" s="66">
        <v>0.67986111111111114</v>
      </c>
      <c r="H279" s="66">
        <v>0.68263888888888891</v>
      </c>
      <c r="I279" s="44" t="str">
        <f t="shared" si="78"/>
        <v/>
      </c>
      <c r="J279" s="45">
        <f t="shared" si="79"/>
        <v>6.9999999999999751</v>
      </c>
      <c r="K279" s="45">
        <f t="shared" si="80"/>
        <v>3.9999999999999858</v>
      </c>
      <c r="L279" s="45">
        <f t="shared" si="81"/>
        <v>2</v>
      </c>
      <c r="M279" s="54">
        <f t="shared" ca="1" si="82"/>
        <v>1523</v>
      </c>
      <c r="N279" s="45" t="str">
        <f t="shared" si="83"/>
        <v/>
      </c>
      <c r="O279" s="45">
        <f t="shared" si="84"/>
        <v>1049.9999999999964</v>
      </c>
      <c r="P279" s="46">
        <f t="shared" si="85"/>
        <v>1009.8865359070622</v>
      </c>
      <c r="Q279" s="45">
        <f t="shared" si="86"/>
        <v>399.99999999999858</v>
      </c>
      <c r="R279" s="45">
        <f t="shared" si="87"/>
        <v>1449.999999999995</v>
      </c>
      <c r="S279" s="46">
        <f t="shared" si="88"/>
        <v>1409.8865359070608</v>
      </c>
    </row>
    <row r="280" spans="1:19" x14ac:dyDescent="0.25">
      <c r="D280">
        <v>200</v>
      </c>
      <c r="F280" s="66">
        <v>0.68472222222222223</v>
      </c>
      <c r="H280" s="66">
        <v>0.6875</v>
      </c>
      <c r="I280" s="44">
        <f t="shared" si="78"/>
        <v>0.69097222222222221</v>
      </c>
      <c r="J280" s="45" t="str">
        <f t="shared" si="79"/>
        <v/>
      </c>
      <c r="K280" s="45">
        <f t="shared" si="80"/>
        <v>3.9999999999999858</v>
      </c>
      <c r="L280" s="45">
        <f t="shared" si="81"/>
        <v>3</v>
      </c>
      <c r="M280" s="54">
        <f t="shared" ca="1" si="82"/>
        <v>1523</v>
      </c>
      <c r="N280" s="45">
        <f t="shared" ca="1" si="83"/>
        <v>72.000000000000057</v>
      </c>
      <c r="O280" s="45">
        <f t="shared" si="84"/>
        <v>500</v>
      </c>
      <c r="P280" s="46">
        <f t="shared" si="85"/>
        <v>52.318172546220183</v>
      </c>
      <c r="Q280" s="45">
        <f t="shared" si="86"/>
        <v>799.99999999999716</v>
      </c>
      <c r="R280" s="45">
        <f t="shared" si="87"/>
        <v>1299.9999999999973</v>
      </c>
      <c r="S280" s="46">
        <f t="shared" si="88"/>
        <v>852.31817254621728</v>
      </c>
    </row>
    <row r="281" spans="1:19" x14ac:dyDescent="0.25">
      <c r="A281" s="77">
        <v>34387</v>
      </c>
      <c r="B281">
        <v>832</v>
      </c>
      <c r="D281">
        <v>0.01</v>
      </c>
      <c r="F281" s="66">
        <v>0.40347222222222223</v>
      </c>
      <c r="H281" s="66">
        <v>0.40625</v>
      </c>
      <c r="I281" s="44" t="str">
        <f t="shared" si="78"/>
        <v/>
      </c>
      <c r="J281" s="45">
        <f t="shared" si="79"/>
        <v>13.99999999999995</v>
      </c>
      <c r="K281" s="45">
        <f t="shared" si="80"/>
        <v>3.9999999999999858</v>
      </c>
      <c r="L281" s="45">
        <f t="shared" si="81"/>
        <v>1</v>
      </c>
      <c r="M281" s="54">
        <f t="shared" ca="1" si="82"/>
        <v>832</v>
      </c>
      <c r="N281" s="45" t="str">
        <f t="shared" si="83"/>
        <v/>
      </c>
      <c r="O281" s="45">
        <f t="shared" si="84"/>
        <v>7.0699999999999745</v>
      </c>
      <c r="P281" s="46">
        <f t="shared" si="85"/>
        <v>3.0097254581266477</v>
      </c>
      <c r="Q281" s="45">
        <f t="shared" si="86"/>
        <v>3.9999999999999862E-2</v>
      </c>
      <c r="R281" s="45">
        <f t="shared" si="87"/>
        <v>7.1099999999999746</v>
      </c>
      <c r="S281" s="46">
        <f t="shared" si="88"/>
        <v>3.0497254581266477</v>
      </c>
    </row>
    <row r="282" spans="1:19" x14ac:dyDescent="0.25">
      <c r="D282">
        <v>1</v>
      </c>
      <c r="F282" s="66">
        <v>0.41250000000000003</v>
      </c>
      <c r="H282" s="66">
        <v>0.41597222222222219</v>
      </c>
      <c r="I282" s="44" t="str">
        <f t="shared" si="78"/>
        <v/>
      </c>
      <c r="J282" s="45">
        <f t="shared" si="79"/>
        <v>25.000000000000071</v>
      </c>
      <c r="K282" s="45">
        <f t="shared" si="80"/>
        <v>4.9999999999999023</v>
      </c>
      <c r="L282" s="45">
        <f t="shared" si="81"/>
        <v>2</v>
      </c>
      <c r="M282" s="54">
        <f t="shared" ca="1" si="82"/>
        <v>832</v>
      </c>
      <c r="N282" s="45" t="str">
        <f t="shared" si="83"/>
        <v/>
      </c>
      <c r="O282" s="45">
        <f t="shared" si="84"/>
        <v>262.50000000000074</v>
      </c>
      <c r="P282" s="46">
        <f t="shared" si="85"/>
        <v>158.55894561212025</v>
      </c>
      <c r="Q282" s="45">
        <f t="shared" si="86"/>
        <v>4.9999999999999023</v>
      </c>
      <c r="R282" s="45">
        <f t="shared" si="87"/>
        <v>267.50000000000063</v>
      </c>
      <c r="S282" s="46">
        <f t="shared" si="88"/>
        <v>163.55894561212017</v>
      </c>
    </row>
    <row r="283" spans="1:19" x14ac:dyDescent="0.25">
      <c r="D283">
        <v>20</v>
      </c>
      <c r="F283" s="66">
        <v>0.42430555555555555</v>
      </c>
      <c r="H283" s="66">
        <v>0.43333333333333335</v>
      </c>
      <c r="I283" s="44" t="str">
        <f t="shared" si="78"/>
        <v/>
      </c>
      <c r="J283" s="45">
        <f t="shared" si="79"/>
        <v>9.9999999999999645</v>
      </c>
      <c r="K283" s="45">
        <f t="shared" si="80"/>
        <v>13.000000000000034</v>
      </c>
      <c r="L283" s="45">
        <f t="shared" si="81"/>
        <v>3</v>
      </c>
      <c r="M283" s="54">
        <f t="shared" ca="1" si="82"/>
        <v>832</v>
      </c>
      <c r="N283" s="45" t="str">
        <f t="shared" si="83"/>
        <v/>
      </c>
      <c r="O283" s="45">
        <f t="shared" si="84"/>
        <v>399.99999999999858</v>
      </c>
      <c r="P283" s="46">
        <f t="shared" si="85"/>
        <v>364.09570169787304</v>
      </c>
      <c r="Q283" s="45">
        <f t="shared" si="86"/>
        <v>260.00000000000068</v>
      </c>
      <c r="R283" s="45">
        <f t="shared" si="87"/>
        <v>659.99999999999932</v>
      </c>
      <c r="S283" s="46">
        <f t="shared" si="88"/>
        <v>624.09570169787366</v>
      </c>
    </row>
    <row r="284" spans="1:19" x14ac:dyDescent="0.25">
      <c r="D284">
        <v>60</v>
      </c>
      <c r="F284" s="66">
        <v>0.4381944444444445</v>
      </c>
      <c r="H284" s="66">
        <v>0.44027777777777777</v>
      </c>
      <c r="I284" s="44" t="str">
        <f t="shared" si="78"/>
        <v/>
      </c>
      <c r="J284" s="45">
        <f t="shared" si="79"/>
        <v>7.9999999999999716</v>
      </c>
      <c r="K284" s="45">
        <f t="shared" si="80"/>
        <v>2.9999999999999094</v>
      </c>
      <c r="L284" s="45">
        <f t="shared" si="81"/>
        <v>4</v>
      </c>
      <c r="M284" s="54">
        <f t="shared" ca="1" si="82"/>
        <v>832</v>
      </c>
      <c r="N284" s="45" t="str">
        <f t="shared" si="83"/>
        <v/>
      </c>
      <c r="O284" s="45">
        <f t="shared" si="84"/>
        <v>399.99999999999858</v>
      </c>
      <c r="P284" s="46">
        <f t="shared" si="85"/>
        <v>394.60856209043129</v>
      </c>
      <c r="Q284" s="45">
        <f t="shared" si="86"/>
        <v>179.99999999999457</v>
      </c>
      <c r="R284" s="45">
        <f t="shared" si="87"/>
        <v>579.99999999999318</v>
      </c>
      <c r="S284" s="46">
        <f t="shared" si="88"/>
        <v>574.60856209042583</v>
      </c>
    </row>
    <row r="285" spans="1:19" x14ac:dyDescent="0.25">
      <c r="D285">
        <v>40</v>
      </c>
      <c r="F285" s="66">
        <v>0.44375000000000003</v>
      </c>
      <c r="H285" s="66">
        <v>0.4458333333333333</v>
      </c>
      <c r="I285" s="44">
        <f t="shared" si="78"/>
        <v>0.44930555555555551</v>
      </c>
      <c r="J285" s="45" t="str">
        <f t="shared" si="79"/>
        <v/>
      </c>
      <c r="K285" s="45">
        <f t="shared" si="80"/>
        <v>2.9999999999999094</v>
      </c>
      <c r="L285" s="45">
        <f t="shared" si="81"/>
        <v>5</v>
      </c>
      <c r="M285" s="54">
        <f t="shared" ca="1" si="82"/>
        <v>832</v>
      </c>
      <c r="N285" s="45">
        <f t="shared" ca="1" si="83"/>
        <v>134.99999999999991</v>
      </c>
      <c r="O285" s="45">
        <f t="shared" si="84"/>
        <v>100</v>
      </c>
      <c r="P285" s="46">
        <f t="shared" si="85"/>
        <v>11.425711806824168</v>
      </c>
      <c r="Q285" s="45">
        <f t="shared" si="86"/>
        <v>119.99999999999638</v>
      </c>
      <c r="R285" s="45">
        <f t="shared" si="87"/>
        <v>219.99999999999636</v>
      </c>
      <c r="S285" s="46">
        <f t="shared" si="88"/>
        <v>131.42571180682054</v>
      </c>
    </row>
    <row r="286" spans="1:19" x14ac:dyDescent="0.25">
      <c r="A286" s="77">
        <v>34387</v>
      </c>
      <c r="B286">
        <v>1237</v>
      </c>
      <c r="D286">
        <v>0.01</v>
      </c>
      <c r="F286" s="66">
        <v>0.57361111111111118</v>
      </c>
      <c r="H286" s="66">
        <v>0.57777777777777783</v>
      </c>
      <c r="I286" s="44" t="str">
        <f t="shared" si="78"/>
        <v/>
      </c>
      <c r="J286" s="45">
        <f t="shared" si="79"/>
        <v>6.9999999999998153</v>
      </c>
      <c r="K286" s="45">
        <f t="shared" si="80"/>
        <v>5.9999999999999787</v>
      </c>
      <c r="L286" s="45">
        <f t="shared" si="81"/>
        <v>1</v>
      </c>
      <c r="M286" s="54">
        <f t="shared" ca="1" si="82"/>
        <v>1237</v>
      </c>
      <c r="N286" s="45" t="str">
        <f t="shared" si="83"/>
        <v/>
      </c>
      <c r="O286" s="45">
        <f t="shared" si="84"/>
        <v>8.7499999999997691E-2</v>
      </c>
      <c r="P286" s="46">
        <f t="shared" si="85"/>
        <v>8.6327717603432608E-2</v>
      </c>
      <c r="Q286" s="45">
        <f t="shared" si="86"/>
        <v>5.999999999999979E-2</v>
      </c>
      <c r="R286" s="45">
        <f t="shared" si="87"/>
        <v>0.14749999999999747</v>
      </c>
      <c r="S286" s="46">
        <f t="shared" si="88"/>
        <v>0.14632771760343238</v>
      </c>
    </row>
    <row r="287" spans="1:19" x14ac:dyDescent="0.25">
      <c r="D287">
        <v>1.4999999999999999E-2</v>
      </c>
      <c r="F287" s="66">
        <v>0.5805555555555556</v>
      </c>
      <c r="H287" s="66">
        <v>0.58263888888888882</v>
      </c>
      <c r="I287" s="44" t="str">
        <f t="shared" si="78"/>
        <v/>
      </c>
      <c r="J287" s="45">
        <f t="shared" si="79"/>
        <v>17.000000000000099</v>
      </c>
      <c r="K287" s="45">
        <f t="shared" si="80"/>
        <v>2.9999999999998295</v>
      </c>
      <c r="L287" s="45">
        <f t="shared" si="81"/>
        <v>2</v>
      </c>
      <c r="M287" s="54">
        <f t="shared" ca="1" si="82"/>
        <v>1237</v>
      </c>
      <c r="N287" s="45" t="str">
        <f t="shared" si="83"/>
        <v/>
      </c>
      <c r="O287" s="45">
        <f t="shared" si="84"/>
        <v>0.19550000000000115</v>
      </c>
      <c r="P287" s="46">
        <f t="shared" si="85"/>
        <v>0.18932453616271114</v>
      </c>
      <c r="Q287" s="45">
        <f t="shared" si="86"/>
        <v>4.4999999999997438E-2</v>
      </c>
      <c r="R287" s="45">
        <f t="shared" si="87"/>
        <v>0.24049999999999858</v>
      </c>
      <c r="S287" s="46">
        <f t="shared" si="88"/>
        <v>0.23432453616270857</v>
      </c>
    </row>
    <row r="288" spans="1:19" x14ac:dyDescent="0.25">
      <c r="D288">
        <v>8.0000000000000002E-3</v>
      </c>
      <c r="F288" s="66">
        <v>0.58680555555555558</v>
      </c>
      <c r="H288" s="66">
        <v>0.59444444444444444</v>
      </c>
      <c r="I288" s="44" t="str">
        <f t="shared" si="78"/>
        <v/>
      </c>
      <c r="J288" s="45">
        <f t="shared" si="79"/>
        <v>6.9999999999999751</v>
      </c>
      <c r="K288" s="45">
        <f t="shared" si="80"/>
        <v>10.999999999999961</v>
      </c>
      <c r="L288" s="45">
        <f t="shared" si="81"/>
        <v>3</v>
      </c>
      <c r="M288" s="54">
        <f t="shared" ca="1" si="82"/>
        <v>1237</v>
      </c>
      <c r="N288" s="45" t="str">
        <f t="shared" si="83"/>
        <v/>
      </c>
      <c r="O288" s="45">
        <f t="shared" si="84"/>
        <v>70.02799999999975</v>
      </c>
      <c r="P288" s="46">
        <f t="shared" si="85"/>
        <v>17.886683514794463</v>
      </c>
      <c r="Q288" s="45">
        <f t="shared" si="86"/>
        <v>8.799999999999969E-2</v>
      </c>
      <c r="R288" s="45">
        <f t="shared" si="87"/>
        <v>70.115999999999744</v>
      </c>
      <c r="S288" s="46">
        <f t="shared" si="88"/>
        <v>17.974683514794464</v>
      </c>
    </row>
    <row r="289" spans="1:19" x14ac:dyDescent="0.25">
      <c r="D289">
        <v>20</v>
      </c>
      <c r="E289" s="71">
        <v>1423</v>
      </c>
      <c r="F289" s="67">
        <f>VALUE(CONCATENATE(LEFT(E289,LEN(E289)-2),":",RIGHT(E289,2)))</f>
        <v>0.59930555555555554</v>
      </c>
      <c r="G289" s="71">
        <v>1423</v>
      </c>
      <c r="H289" s="67">
        <f>VALUE(CONCATENATE(LEFT(G289,LEN(G289)-2),":",RIGHT(G289,2)))</f>
        <v>0.59930555555555554</v>
      </c>
      <c r="I289" s="44" t="str">
        <f t="shared" si="78"/>
        <v/>
      </c>
      <c r="J289" s="45">
        <f t="shared" si="79"/>
        <v>33.000000000000043</v>
      </c>
      <c r="K289" s="45">
        <f t="shared" si="80"/>
        <v>0</v>
      </c>
      <c r="L289" s="45">
        <f t="shared" si="81"/>
        <v>4</v>
      </c>
      <c r="M289" s="54">
        <f t="shared" ca="1" si="82"/>
        <v>1237</v>
      </c>
      <c r="N289" s="45" t="str">
        <f t="shared" si="83"/>
        <v/>
      </c>
      <c r="O289" s="45">
        <f t="shared" si="84"/>
        <v>363.00000000000045</v>
      </c>
      <c r="P289" s="46">
        <f t="shared" si="85"/>
        <v>257.97097266643453</v>
      </c>
      <c r="Q289" s="45">
        <f t="shared" si="86"/>
        <v>0</v>
      </c>
      <c r="R289" s="45">
        <f t="shared" si="87"/>
        <v>363.00000000000045</v>
      </c>
      <c r="S289" s="46">
        <f t="shared" si="88"/>
        <v>257.97097266643453</v>
      </c>
    </row>
    <row r="290" spans="1:19" x14ac:dyDescent="0.25">
      <c r="D290">
        <v>2</v>
      </c>
      <c r="E290" s="71">
        <v>1450</v>
      </c>
      <c r="F290" s="67">
        <f t="shared" ref="F290:F295" si="89">VALUE(CONCATENATE(LEFT(E290,LEN(E290)-2),":",RIGHT(E290,2)))</f>
        <v>0.61805555555555558</v>
      </c>
      <c r="G290" s="71">
        <v>1456</v>
      </c>
      <c r="H290" s="67">
        <f t="shared" ref="H290:H295" si="90">VALUE(CONCATENATE(LEFT(G290,LEN(G290)-2),":",RIGHT(G290,2)))</f>
        <v>0.62222222222222223</v>
      </c>
      <c r="I290" s="44" t="str">
        <f t="shared" si="78"/>
        <v/>
      </c>
      <c r="J290" s="45">
        <f t="shared" si="79"/>
        <v>15.999999999999943</v>
      </c>
      <c r="K290" s="45">
        <f t="shared" si="80"/>
        <v>5.9999999999999787</v>
      </c>
      <c r="L290" s="45">
        <f t="shared" si="81"/>
        <v>5</v>
      </c>
      <c r="M290" s="54">
        <f t="shared" ca="1" si="82"/>
        <v>1237</v>
      </c>
      <c r="N290" s="45" t="str">
        <f t="shared" si="83"/>
        <v/>
      </c>
      <c r="O290" s="45">
        <f t="shared" si="84"/>
        <v>95.999999999999659</v>
      </c>
      <c r="P290" s="46">
        <f t="shared" si="85"/>
        <v>79.530891389752583</v>
      </c>
      <c r="Q290" s="45">
        <f t="shared" si="86"/>
        <v>11.999999999999957</v>
      </c>
      <c r="R290" s="45">
        <f t="shared" si="87"/>
        <v>107.99999999999962</v>
      </c>
      <c r="S290" s="46">
        <f t="shared" si="88"/>
        <v>91.53089138975254</v>
      </c>
    </row>
    <row r="291" spans="1:19" x14ac:dyDescent="0.25">
      <c r="D291">
        <v>10</v>
      </c>
      <c r="E291" s="71">
        <v>1508</v>
      </c>
      <c r="F291" s="67">
        <f t="shared" si="89"/>
        <v>0.63055555555555554</v>
      </c>
      <c r="G291" s="71">
        <v>1512</v>
      </c>
      <c r="H291" s="67">
        <f t="shared" si="90"/>
        <v>0.6333333333333333</v>
      </c>
      <c r="I291" s="44" t="str">
        <f t="shared" si="78"/>
        <v/>
      </c>
      <c r="J291" s="45">
        <f t="shared" si="79"/>
        <v>12.999999999999954</v>
      </c>
      <c r="K291" s="45">
        <f t="shared" si="80"/>
        <v>3.9999999999999858</v>
      </c>
      <c r="L291" s="45">
        <f t="shared" si="81"/>
        <v>6</v>
      </c>
      <c r="M291" s="54">
        <f t="shared" ca="1" si="82"/>
        <v>1237</v>
      </c>
      <c r="N291" s="45" t="str">
        <f t="shared" si="83"/>
        <v/>
      </c>
      <c r="O291" s="45">
        <f t="shared" si="84"/>
        <v>97.499999999999659</v>
      </c>
      <c r="P291" s="46">
        <f t="shared" si="85"/>
        <v>93.775191186680601</v>
      </c>
      <c r="Q291" s="45">
        <f t="shared" si="86"/>
        <v>39.999999999999858</v>
      </c>
      <c r="R291" s="45">
        <f t="shared" si="87"/>
        <v>137.49999999999952</v>
      </c>
      <c r="S291" s="46">
        <f t="shared" si="88"/>
        <v>133.77519118668044</v>
      </c>
    </row>
    <row r="292" spans="1:19" x14ac:dyDescent="0.25">
      <c r="D292">
        <v>5</v>
      </c>
      <c r="E292" s="71">
        <v>1518</v>
      </c>
      <c r="F292" s="67">
        <f t="shared" si="89"/>
        <v>0.63750000000000007</v>
      </c>
      <c r="G292" s="71">
        <v>1525</v>
      </c>
      <c r="H292" s="67">
        <f t="shared" si="90"/>
        <v>0.64236111111111105</v>
      </c>
      <c r="I292" s="44" t="str">
        <f t="shared" si="78"/>
        <v/>
      </c>
      <c r="J292" s="45">
        <f t="shared" si="79"/>
        <v>14.00000000000011</v>
      </c>
      <c r="K292" s="45">
        <f t="shared" si="80"/>
        <v>6.9999999999998153</v>
      </c>
      <c r="L292" s="45">
        <f t="shared" si="81"/>
        <v>7</v>
      </c>
      <c r="M292" s="54">
        <f t="shared" ca="1" si="82"/>
        <v>1237</v>
      </c>
      <c r="N292" s="45" t="str">
        <f t="shared" si="83"/>
        <v/>
      </c>
      <c r="O292" s="45">
        <f t="shared" si="84"/>
        <v>49.000000000000384</v>
      </c>
      <c r="P292" s="46">
        <f t="shared" si="85"/>
        <v>45.836995060714408</v>
      </c>
      <c r="Q292" s="45">
        <f t="shared" si="86"/>
        <v>34.999999999999076</v>
      </c>
      <c r="R292" s="45">
        <f t="shared" si="87"/>
        <v>83.99999999999946</v>
      </c>
      <c r="S292" s="46">
        <f t="shared" si="88"/>
        <v>80.836995060713491</v>
      </c>
    </row>
    <row r="293" spans="1:19" x14ac:dyDescent="0.25">
      <c r="D293">
        <v>2</v>
      </c>
      <c r="E293" s="71">
        <v>1533</v>
      </c>
      <c r="F293" s="67">
        <f t="shared" si="89"/>
        <v>0.6479166666666667</v>
      </c>
      <c r="G293" s="71">
        <v>1539</v>
      </c>
      <c r="H293" s="67">
        <f t="shared" si="90"/>
        <v>0.65208333333333335</v>
      </c>
      <c r="I293" s="44" t="str">
        <f t="shared" si="78"/>
        <v/>
      </c>
      <c r="J293" s="45">
        <f t="shared" si="79"/>
        <v>13.99999999999995</v>
      </c>
      <c r="K293" s="45">
        <f t="shared" si="80"/>
        <v>5.9999999999999787</v>
      </c>
      <c r="L293" s="45">
        <f t="shared" si="81"/>
        <v>8</v>
      </c>
      <c r="M293" s="54">
        <f t="shared" ca="1" si="82"/>
        <v>1237</v>
      </c>
      <c r="N293" s="45" t="str">
        <f t="shared" si="83"/>
        <v/>
      </c>
      <c r="O293" s="45">
        <f t="shared" si="84"/>
        <v>713.9999999999975</v>
      </c>
      <c r="P293" s="46">
        <f t="shared" si="85"/>
        <v>350.71372789627071</v>
      </c>
      <c r="Q293" s="45">
        <f t="shared" si="86"/>
        <v>11.999999999999957</v>
      </c>
      <c r="R293" s="45">
        <f t="shared" si="87"/>
        <v>725.9999999999975</v>
      </c>
      <c r="S293" s="46">
        <f t="shared" si="88"/>
        <v>362.71372789627065</v>
      </c>
    </row>
    <row r="294" spans="1:19" x14ac:dyDescent="0.25">
      <c r="D294">
        <v>100</v>
      </c>
      <c r="E294" s="71">
        <v>1549</v>
      </c>
      <c r="F294" s="67">
        <f t="shared" si="89"/>
        <v>0.65902777777777777</v>
      </c>
      <c r="G294" s="71">
        <v>1553</v>
      </c>
      <c r="H294" s="67">
        <f t="shared" si="90"/>
        <v>0.66180555555555554</v>
      </c>
      <c r="I294" s="44" t="str">
        <f t="shared" si="78"/>
        <v/>
      </c>
      <c r="J294" s="45">
        <f t="shared" si="79"/>
        <v>10.000000000000124</v>
      </c>
      <c r="K294" s="45">
        <f t="shared" si="80"/>
        <v>3.9999999999999858</v>
      </c>
      <c r="L294" s="45">
        <f t="shared" si="81"/>
        <v>9</v>
      </c>
      <c r="M294" s="54">
        <f t="shared" ca="1" si="82"/>
        <v>1237</v>
      </c>
      <c r="N294" s="45" t="str">
        <f t="shared" si="83"/>
        <v/>
      </c>
      <c r="O294" s="45">
        <f t="shared" si="84"/>
        <v>750.00000000000932</v>
      </c>
      <c r="P294" s="46">
        <f t="shared" si="85"/>
        <v>721.34753085133559</v>
      </c>
      <c r="Q294" s="45">
        <f t="shared" si="86"/>
        <v>399.99999999999858</v>
      </c>
      <c r="R294" s="45">
        <f t="shared" si="87"/>
        <v>1150.000000000008</v>
      </c>
      <c r="S294" s="46">
        <f t="shared" si="88"/>
        <v>1121.3475308513341</v>
      </c>
    </row>
    <row r="295" spans="1:19" x14ac:dyDescent="0.25">
      <c r="D295">
        <v>50</v>
      </c>
      <c r="E295" s="71">
        <v>1600</v>
      </c>
      <c r="F295" s="67">
        <f t="shared" si="89"/>
        <v>0.66666666666666663</v>
      </c>
      <c r="G295" s="71">
        <v>1603</v>
      </c>
      <c r="H295" s="67">
        <f t="shared" si="90"/>
        <v>0.66875000000000007</v>
      </c>
      <c r="I295" s="44">
        <f t="shared" si="78"/>
        <v>0.67222222222222228</v>
      </c>
      <c r="J295" s="45" t="str">
        <f t="shared" si="79"/>
        <v/>
      </c>
      <c r="K295" s="45">
        <f t="shared" si="80"/>
        <v>3.0000000000001492</v>
      </c>
      <c r="L295" s="45">
        <f t="shared" si="81"/>
        <v>10</v>
      </c>
      <c r="M295" s="54">
        <f t="shared" ca="1" si="82"/>
        <v>1237</v>
      </c>
      <c r="N295" s="45">
        <f t="shared" ca="1" si="83"/>
        <v>211.00000000000006</v>
      </c>
      <c r="O295" s="45">
        <f t="shared" si="84"/>
        <v>125</v>
      </c>
      <c r="P295" s="46">
        <f t="shared" si="85"/>
        <v>14.102364719732718</v>
      </c>
      <c r="Q295" s="45">
        <f t="shared" si="86"/>
        <v>150.00000000000745</v>
      </c>
      <c r="R295" s="45">
        <f t="shared" si="87"/>
        <v>275.00000000000745</v>
      </c>
      <c r="S295" s="46">
        <f t="shared" si="88"/>
        <v>164.10236471974017</v>
      </c>
    </row>
    <row r="296" spans="1:19" x14ac:dyDescent="0.25">
      <c r="A296" s="77">
        <v>34388</v>
      </c>
      <c r="B296">
        <v>901</v>
      </c>
      <c r="D296">
        <v>0.01</v>
      </c>
      <c r="F296" s="66">
        <v>0.41041666666666665</v>
      </c>
      <c r="H296" s="66">
        <v>0.41388888888888892</v>
      </c>
      <c r="I296" s="44" t="str">
        <f t="shared" si="78"/>
        <v/>
      </c>
      <c r="J296" s="45">
        <f t="shared" si="79"/>
        <v>16.99999999999994</v>
      </c>
      <c r="K296" s="45">
        <f t="shared" si="80"/>
        <v>5.0000000000000622</v>
      </c>
      <c r="L296" s="45">
        <f t="shared" si="81"/>
        <v>1</v>
      </c>
      <c r="M296" s="54">
        <f t="shared" ca="1" si="82"/>
        <v>901</v>
      </c>
      <c r="N296" s="45" t="str">
        <f t="shared" si="83"/>
        <v/>
      </c>
      <c r="O296" s="45">
        <f t="shared" si="84"/>
        <v>17.084999999999937</v>
      </c>
      <c r="P296" s="46">
        <f t="shared" si="85"/>
        <v>6.3851658841123369</v>
      </c>
      <c r="Q296" s="45">
        <f t="shared" si="86"/>
        <v>5.000000000000062E-2</v>
      </c>
      <c r="R296" s="45">
        <f t="shared" si="87"/>
        <v>17.134999999999938</v>
      </c>
      <c r="S296" s="46">
        <f t="shared" si="88"/>
        <v>6.4351658841123376</v>
      </c>
    </row>
    <row r="297" spans="1:19" x14ac:dyDescent="0.25">
      <c r="D297">
        <v>2</v>
      </c>
      <c r="F297" s="66">
        <v>0.41805555555555557</v>
      </c>
      <c r="H297" s="66">
        <v>0.42569444444444443</v>
      </c>
      <c r="I297" s="44" t="str">
        <f t="shared" si="78"/>
        <v/>
      </c>
      <c r="J297" s="45">
        <f t="shared" si="79"/>
        <v>89</v>
      </c>
      <c r="K297" s="45">
        <f t="shared" si="80"/>
        <v>10.999999999999961</v>
      </c>
      <c r="L297" s="45">
        <f t="shared" si="81"/>
        <v>2</v>
      </c>
      <c r="M297" s="54">
        <f t="shared" ca="1" si="82"/>
        <v>901</v>
      </c>
      <c r="N297" s="45" t="str">
        <f t="shared" si="83"/>
        <v/>
      </c>
      <c r="O297" s="45">
        <f t="shared" si="84"/>
        <v>979</v>
      </c>
      <c r="P297" s="46">
        <f t="shared" si="85"/>
        <v>695.73989597917102</v>
      </c>
      <c r="Q297" s="45">
        <f t="shared" si="86"/>
        <v>21.999999999999922</v>
      </c>
      <c r="R297" s="45">
        <f t="shared" si="87"/>
        <v>1000.9999999999999</v>
      </c>
      <c r="S297" s="46">
        <f t="shared" si="88"/>
        <v>717.73989597917091</v>
      </c>
    </row>
    <row r="298" spans="1:19" x14ac:dyDescent="0.25">
      <c r="D298">
        <v>20</v>
      </c>
      <c r="F298" s="66">
        <v>0.4284722222222222</v>
      </c>
      <c r="H298" s="66">
        <v>0.48749999999999999</v>
      </c>
      <c r="I298" s="44">
        <f t="shared" si="78"/>
        <v>0.4909722222222222</v>
      </c>
      <c r="J298" s="45" t="str">
        <f t="shared" si="79"/>
        <v/>
      </c>
      <c r="K298" s="45">
        <f t="shared" si="80"/>
        <v>85.000000000000014</v>
      </c>
      <c r="L298" s="45">
        <f t="shared" si="81"/>
        <v>3</v>
      </c>
      <c r="M298" s="54">
        <f t="shared" ca="1" si="82"/>
        <v>901</v>
      </c>
      <c r="N298" s="45">
        <f t="shared" ca="1" si="83"/>
        <v>165.99999999999989</v>
      </c>
      <c r="O298" s="45">
        <f t="shared" si="84"/>
        <v>50</v>
      </c>
      <c r="P298" s="46">
        <f t="shared" si="85"/>
        <v>5.9484036251947776</v>
      </c>
      <c r="Q298" s="45">
        <f t="shared" si="86"/>
        <v>1700.0000000000002</v>
      </c>
      <c r="R298" s="45">
        <f t="shared" si="87"/>
        <v>1750.0000000000002</v>
      </c>
      <c r="S298" s="46">
        <f t="shared" si="88"/>
        <v>1705.9484036251949</v>
      </c>
    </row>
    <row r="299" spans="1:19" x14ac:dyDescent="0.25">
      <c r="A299" s="77">
        <v>34388</v>
      </c>
      <c r="B299">
        <v>1325</v>
      </c>
      <c r="D299">
        <v>0.02</v>
      </c>
      <c r="F299" s="66">
        <v>0.59097222222222223</v>
      </c>
      <c r="H299" s="66">
        <v>0.59375</v>
      </c>
      <c r="I299" s="44" t="str">
        <f t="shared" si="78"/>
        <v/>
      </c>
      <c r="J299" s="45">
        <f t="shared" si="79"/>
        <v>22.000000000000082</v>
      </c>
      <c r="K299" s="45">
        <f t="shared" si="80"/>
        <v>3.9999999999999858</v>
      </c>
      <c r="L299" s="45">
        <f t="shared" si="81"/>
        <v>1</v>
      </c>
      <c r="M299" s="54">
        <f t="shared" ca="1" si="82"/>
        <v>1325</v>
      </c>
      <c r="N299" s="45" t="str">
        <f t="shared" si="83"/>
        <v/>
      </c>
      <c r="O299" s="45">
        <f t="shared" si="84"/>
        <v>1100.2200000000041</v>
      </c>
      <c r="P299" s="46">
        <f t="shared" si="85"/>
        <v>258.25091203250645</v>
      </c>
      <c r="Q299" s="45">
        <f t="shared" si="86"/>
        <v>7.9999999999999724E-2</v>
      </c>
      <c r="R299" s="45">
        <f t="shared" si="87"/>
        <v>1100.300000000004</v>
      </c>
      <c r="S299" s="46">
        <f t="shared" si="88"/>
        <v>258.33091203250643</v>
      </c>
    </row>
    <row r="300" spans="1:19" x14ac:dyDescent="0.25">
      <c r="D300">
        <v>100</v>
      </c>
      <c r="F300" s="66">
        <v>0.60069444444444442</v>
      </c>
      <c r="H300" s="66">
        <v>0.60902777777777783</v>
      </c>
      <c r="I300" s="44" t="str">
        <f t="shared" si="78"/>
        <v/>
      </c>
      <c r="J300" s="45">
        <f t="shared" si="79"/>
        <v>60.999999999999943</v>
      </c>
      <c r="K300" s="45">
        <f t="shared" si="80"/>
        <v>12.000000000000117</v>
      </c>
      <c r="L300" s="45">
        <f t="shared" si="81"/>
        <v>2</v>
      </c>
      <c r="M300" s="54">
        <f t="shared" ca="1" si="82"/>
        <v>1325</v>
      </c>
      <c r="N300" s="45" t="str">
        <f t="shared" si="83"/>
        <v/>
      </c>
      <c r="O300" s="45">
        <f t="shared" si="84"/>
        <v>9149.9999999999909</v>
      </c>
      <c r="P300" s="46">
        <f t="shared" si="85"/>
        <v>8800.4398129044239</v>
      </c>
      <c r="Q300" s="45">
        <f t="shared" si="86"/>
        <v>1200.0000000000118</v>
      </c>
      <c r="R300" s="45">
        <f t="shared" si="87"/>
        <v>10350.000000000004</v>
      </c>
      <c r="S300" s="46">
        <f t="shared" si="88"/>
        <v>10000.439812904435</v>
      </c>
    </row>
    <row r="301" spans="1:19" x14ac:dyDescent="0.25">
      <c r="D301">
        <v>200</v>
      </c>
      <c r="F301" s="66">
        <v>0.6118055555555556</v>
      </c>
      <c r="H301" s="66">
        <v>0.65138888888888891</v>
      </c>
      <c r="I301" s="44">
        <f t="shared" si="78"/>
        <v>0.65486111111111112</v>
      </c>
      <c r="J301" s="45" t="str">
        <f t="shared" si="79"/>
        <v/>
      </c>
      <c r="K301" s="45">
        <f t="shared" si="80"/>
        <v>56.999999999999957</v>
      </c>
      <c r="L301" s="45">
        <f t="shared" si="81"/>
        <v>3</v>
      </c>
      <c r="M301" s="54">
        <f t="shared" ca="1" si="82"/>
        <v>1325</v>
      </c>
      <c r="N301" s="45">
        <f t="shared" ca="1" si="83"/>
        <v>138</v>
      </c>
      <c r="O301" s="45">
        <f t="shared" si="84"/>
        <v>500</v>
      </c>
      <c r="P301" s="46">
        <f t="shared" si="85"/>
        <v>52.318172546220183</v>
      </c>
      <c r="Q301" s="45">
        <f t="shared" si="86"/>
        <v>11399.999999999991</v>
      </c>
      <c r="R301" s="45">
        <f t="shared" si="87"/>
        <v>11899.999999999991</v>
      </c>
      <c r="S301" s="46">
        <f t="shared" si="88"/>
        <v>11452.318172546211</v>
      </c>
    </row>
    <row r="302" spans="1:19" x14ac:dyDescent="0.25">
      <c r="A302" s="77">
        <v>34389</v>
      </c>
      <c r="B302">
        <v>835</v>
      </c>
      <c r="D302">
        <v>0.01</v>
      </c>
      <c r="F302" s="66">
        <v>0.39861111111111108</v>
      </c>
      <c r="H302" s="66">
        <v>0.40347222222222223</v>
      </c>
      <c r="I302" s="44" t="str">
        <f t="shared" si="78"/>
        <v/>
      </c>
      <c r="J302" s="45">
        <f t="shared" si="79"/>
        <v>11.999999999999957</v>
      </c>
      <c r="K302" s="45">
        <f t="shared" si="80"/>
        <v>7.0000000000000551</v>
      </c>
      <c r="L302" s="45">
        <f t="shared" si="81"/>
        <v>1</v>
      </c>
      <c r="M302" s="54">
        <f t="shared" ca="1" si="82"/>
        <v>835</v>
      </c>
      <c r="N302" s="45" t="str">
        <f t="shared" si="83"/>
        <v/>
      </c>
      <c r="O302" s="45">
        <f t="shared" si="84"/>
        <v>0.17999999999999935</v>
      </c>
      <c r="P302" s="46">
        <f t="shared" si="85"/>
        <v>0.17313589308478189</v>
      </c>
      <c r="Q302" s="45">
        <f t="shared" si="86"/>
        <v>7.0000000000000548E-2</v>
      </c>
      <c r="R302" s="45">
        <f t="shared" si="87"/>
        <v>0.24999999999999989</v>
      </c>
      <c r="S302" s="46">
        <f t="shared" si="88"/>
        <v>0.24313589308478245</v>
      </c>
    </row>
    <row r="303" spans="1:19" x14ac:dyDescent="0.25">
      <c r="D303">
        <v>0.02</v>
      </c>
      <c r="F303" s="66">
        <v>0.4069444444444445</v>
      </c>
      <c r="H303" s="66">
        <v>0.41180555555555554</v>
      </c>
      <c r="I303" s="44" t="str">
        <f t="shared" si="78"/>
        <v/>
      </c>
      <c r="J303" s="45">
        <f t="shared" si="79"/>
        <v>16.000000000000021</v>
      </c>
      <c r="K303" s="45">
        <f t="shared" si="80"/>
        <v>6.9999999999998952</v>
      </c>
      <c r="L303" s="45">
        <f t="shared" si="81"/>
        <v>2</v>
      </c>
      <c r="M303" s="54">
        <f t="shared" ca="1" si="82"/>
        <v>835</v>
      </c>
      <c r="N303" s="45" t="str">
        <f t="shared" si="83"/>
        <v/>
      </c>
      <c r="O303" s="45">
        <f t="shared" si="84"/>
        <v>0.22400000000000031</v>
      </c>
      <c r="P303" s="46">
        <f t="shared" si="85"/>
        <v>0.20955763140211797</v>
      </c>
      <c r="Q303" s="45">
        <f t="shared" si="86"/>
        <v>0.1399999999999979</v>
      </c>
      <c r="R303" s="45">
        <f t="shared" si="87"/>
        <v>0.36399999999999821</v>
      </c>
      <c r="S303" s="46">
        <f t="shared" si="88"/>
        <v>0.34955763140211588</v>
      </c>
    </row>
    <row r="304" spans="1:19" x14ac:dyDescent="0.25">
      <c r="D304">
        <v>8.0000000000000002E-3</v>
      </c>
      <c r="F304" s="66">
        <v>0.4201388888888889</v>
      </c>
      <c r="H304" s="66">
        <v>0.42291666666666666</v>
      </c>
      <c r="I304" s="44" t="str">
        <f t="shared" si="78"/>
        <v/>
      </c>
      <c r="J304" s="45">
        <f t="shared" si="79"/>
        <v>11.000000000000041</v>
      </c>
      <c r="K304" s="45">
        <f t="shared" si="80"/>
        <v>3.9999999999999858</v>
      </c>
      <c r="L304" s="45">
        <f t="shared" si="81"/>
        <v>3</v>
      </c>
      <c r="M304" s="54">
        <f t="shared" ca="1" si="82"/>
        <v>835</v>
      </c>
      <c r="N304" s="45" t="str">
        <f t="shared" si="83"/>
        <v/>
      </c>
      <c r="O304" s="45">
        <f t="shared" si="84"/>
        <v>0.12650000000000047</v>
      </c>
      <c r="P304" s="46">
        <f t="shared" si="85"/>
        <v>0.12250411163469517</v>
      </c>
      <c r="Q304" s="45">
        <f t="shared" si="86"/>
        <v>3.199999999999989E-2</v>
      </c>
      <c r="R304" s="45">
        <f t="shared" si="87"/>
        <v>0.15850000000000036</v>
      </c>
      <c r="S304" s="46">
        <f t="shared" si="88"/>
        <v>0.15450411163469507</v>
      </c>
    </row>
    <row r="305" spans="1:19" x14ac:dyDescent="0.25">
      <c r="D305">
        <v>1.4999999999999999E-2</v>
      </c>
      <c r="F305" s="66">
        <v>0.42777777777777781</v>
      </c>
      <c r="H305" s="66">
        <v>0.43055555555555558</v>
      </c>
      <c r="I305" s="44" t="str">
        <f t="shared" si="78"/>
        <v/>
      </c>
      <c r="J305" s="45">
        <f t="shared" si="79"/>
        <v>8.9999999999998881</v>
      </c>
      <c r="K305" s="45">
        <f t="shared" si="80"/>
        <v>3.9999999999999858</v>
      </c>
      <c r="L305" s="45">
        <f t="shared" si="81"/>
        <v>4</v>
      </c>
      <c r="M305" s="54">
        <f t="shared" ca="1" si="82"/>
        <v>835</v>
      </c>
      <c r="N305" s="45" t="str">
        <f t="shared" si="83"/>
        <v/>
      </c>
      <c r="O305" s="45">
        <f t="shared" si="84"/>
        <v>9.4499999999998821E-2</v>
      </c>
      <c r="P305" s="46">
        <f t="shared" si="85"/>
        <v>8.8409537611223041E-2</v>
      </c>
      <c r="Q305" s="45">
        <f t="shared" si="86"/>
        <v>5.9999999999999783E-2</v>
      </c>
      <c r="R305" s="45">
        <f t="shared" si="87"/>
        <v>0.15449999999999861</v>
      </c>
      <c r="S305" s="46">
        <f t="shared" si="88"/>
        <v>0.14840953761122283</v>
      </c>
    </row>
    <row r="306" spans="1:19" x14ac:dyDescent="0.25">
      <c r="D306">
        <v>6.0000000000000001E-3</v>
      </c>
      <c r="F306" s="66">
        <v>0.43472222222222223</v>
      </c>
      <c r="H306" s="66">
        <v>0.4368055555555555</v>
      </c>
      <c r="I306" s="44" t="str">
        <f t="shared" si="78"/>
        <v/>
      </c>
      <c r="J306" s="45">
        <f t="shared" si="79"/>
        <v>22.000000000000082</v>
      </c>
      <c r="K306" s="45">
        <f t="shared" si="80"/>
        <v>2.9999999999999094</v>
      </c>
      <c r="L306" s="45">
        <f t="shared" si="81"/>
        <v>5</v>
      </c>
      <c r="M306" s="54">
        <f t="shared" ca="1" si="82"/>
        <v>835</v>
      </c>
      <c r="N306" s="45" t="str">
        <f t="shared" si="83"/>
        <v/>
      </c>
      <c r="O306" s="45">
        <f t="shared" si="84"/>
        <v>0.28600000000000109</v>
      </c>
      <c r="P306" s="46">
        <f t="shared" si="85"/>
        <v>0.25584452089570925</v>
      </c>
      <c r="Q306" s="45">
        <f t="shared" si="86"/>
        <v>1.7999999999999457E-2</v>
      </c>
      <c r="R306" s="45">
        <f t="shared" si="87"/>
        <v>0.30400000000000055</v>
      </c>
      <c r="S306" s="46">
        <f t="shared" si="88"/>
        <v>0.27384452089570871</v>
      </c>
    </row>
    <row r="307" spans="1:19" x14ac:dyDescent="0.25">
      <c r="D307">
        <v>0.02</v>
      </c>
      <c r="F307" s="66">
        <v>0.44930555555555557</v>
      </c>
      <c r="H307" s="66">
        <v>0.45208333333333334</v>
      </c>
      <c r="I307" s="44" t="str">
        <f t="shared" si="78"/>
        <v/>
      </c>
      <c r="J307" s="45">
        <f t="shared" si="79"/>
        <v>44</v>
      </c>
      <c r="K307" s="45">
        <f t="shared" si="80"/>
        <v>3.9999999999999858</v>
      </c>
      <c r="L307" s="45">
        <f t="shared" si="81"/>
        <v>6</v>
      </c>
      <c r="M307" s="54">
        <f t="shared" ca="1" si="82"/>
        <v>835</v>
      </c>
      <c r="N307" s="45" t="str">
        <f t="shared" si="83"/>
        <v/>
      </c>
      <c r="O307" s="45">
        <f t="shared" si="84"/>
        <v>4.84</v>
      </c>
      <c r="P307" s="46">
        <f t="shared" si="85"/>
        <v>3.4396795173477233</v>
      </c>
      <c r="Q307" s="45">
        <f t="shared" si="86"/>
        <v>7.9999999999999724E-2</v>
      </c>
      <c r="R307" s="45">
        <f t="shared" si="87"/>
        <v>4.92</v>
      </c>
      <c r="S307" s="46">
        <f t="shared" si="88"/>
        <v>3.5196795173477229</v>
      </c>
    </row>
    <row r="308" spans="1:19" x14ac:dyDescent="0.25">
      <c r="D308">
        <v>0.2</v>
      </c>
      <c r="F308" s="66">
        <v>0.45624999999999999</v>
      </c>
      <c r="H308" s="66">
        <v>0.4826388888888889</v>
      </c>
      <c r="I308" s="44" t="str">
        <f t="shared" si="78"/>
        <v/>
      </c>
      <c r="J308" s="45">
        <f t="shared" si="79"/>
        <v>8.999999999999968</v>
      </c>
      <c r="K308" s="45">
        <f t="shared" si="80"/>
        <v>38.000000000000028</v>
      </c>
      <c r="L308" s="45">
        <f t="shared" si="81"/>
        <v>7</v>
      </c>
      <c r="M308" s="54">
        <f t="shared" ca="1" si="82"/>
        <v>835</v>
      </c>
      <c r="N308" s="45" t="str">
        <f t="shared" si="83"/>
        <v/>
      </c>
      <c r="O308" s="45">
        <f t="shared" si="84"/>
        <v>9.8999999999999648</v>
      </c>
      <c r="P308" s="46">
        <f t="shared" si="85"/>
        <v>7.035584356614426</v>
      </c>
      <c r="Q308" s="45">
        <f t="shared" si="86"/>
        <v>7.6000000000000059</v>
      </c>
      <c r="R308" s="45">
        <f t="shared" si="87"/>
        <v>17.499999999999972</v>
      </c>
      <c r="S308" s="46">
        <f t="shared" si="88"/>
        <v>14.635584356614432</v>
      </c>
    </row>
    <row r="309" spans="1:19" x14ac:dyDescent="0.25">
      <c r="D309">
        <v>2</v>
      </c>
      <c r="F309" s="66">
        <v>0.4861111111111111</v>
      </c>
      <c r="H309" s="66">
        <v>0.48888888888888887</v>
      </c>
      <c r="I309" s="44" t="str">
        <f t="shared" si="78"/>
        <v/>
      </c>
      <c r="J309" s="45">
        <f t="shared" si="79"/>
        <v>14.00000000000003</v>
      </c>
      <c r="K309" s="45">
        <f t="shared" si="80"/>
        <v>3.9999999999999858</v>
      </c>
      <c r="L309" s="45">
        <f t="shared" si="81"/>
        <v>8</v>
      </c>
      <c r="M309" s="54">
        <f t="shared" ca="1" si="82"/>
        <v>835</v>
      </c>
      <c r="N309" s="45" t="str">
        <f t="shared" si="83"/>
        <v/>
      </c>
      <c r="O309" s="45">
        <f t="shared" si="84"/>
        <v>154.00000000000034</v>
      </c>
      <c r="P309" s="46">
        <f t="shared" si="85"/>
        <v>109.44223082818444</v>
      </c>
      <c r="Q309" s="45">
        <f t="shared" si="86"/>
        <v>7.9999999999999716</v>
      </c>
      <c r="R309" s="45">
        <f t="shared" si="87"/>
        <v>162.00000000000031</v>
      </c>
      <c r="S309" s="46">
        <f t="shared" si="88"/>
        <v>117.44223082818441</v>
      </c>
    </row>
    <row r="310" spans="1:19" x14ac:dyDescent="0.25">
      <c r="D310">
        <v>20</v>
      </c>
      <c r="F310" s="66">
        <v>0.4916666666666667</v>
      </c>
      <c r="H310" s="66">
        <v>0.49861111111111112</v>
      </c>
      <c r="I310" s="44">
        <f t="shared" si="78"/>
        <v>0.50208333333333333</v>
      </c>
      <c r="J310" s="45" t="str">
        <f t="shared" si="79"/>
        <v/>
      </c>
      <c r="K310" s="45">
        <f t="shared" si="80"/>
        <v>9.9999999999999645</v>
      </c>
      <c r="L310" s="45">
        <f t="shared" si="81"/>
        <v>9</v>
      </c>
      <c r="M310" s="54">
        <f t="shared" ca="1" si="82"/>
        <v>835</v>
      </c>
      <c r="N310" s="45">
        <f t="shared" ca="1" si="83"/>
        <v>207.99999999999997</v>
      </c>
      <c r="O310" s="45">
        <f t="shared" si="84"/>
        <v>50</v>
      </c>
      <c r="P310" s="46">
        <f t="shared" si="85"/>
        <v>5.9484036251947776</v>
      </c>
      <c r="Q310" s="45">
        <f t="shared" si="86"/>
        <v>199.99999999999929</v>
      </c>
      <c r="R310" s="45">
        <f t="shared" si="87"/>
        <v>249.99999999999929</v>
      </c>
      <c r="S310" s="46">
        <f t="shared" si="88"/>
        <v>205.94840362519406</v>
      </c>
    </row>
    <row r="311" spans="1:19" x14ac:dyDescent="0.25">
      <c r="A311" s="77">
        <v>34393</v>
      </c>
      <c r="B311">
        <v>1038</v>
      </c>
      <c r="D311">
        <v>0.02</v>
      </c>
      <c r="F311" s="66">
        <v>0.47430555555555554</v>
      </c>
      <c r="H311" s="66">
        <v>0.4777777777777778</v>
      </c>
      <c r="I311" s="44" t="str">
        <f t="shared" si="78"/>
        <v/>
      </c>
      <c r="J311" s="45">
        <f t="shared" si="79"/>
        <v>13.99999999999995</v>
      </c>
      <c r="K311" s="45">
        <f t="shared" si="80"/>
        <v>5.0000000000000622</v>
      </c>
      <c r="L311" s="45">
        <f t="shared" si="81"/>
        <v>1</v>
      </c>
      <c r="M311" s="54">
        <f t="shared" ca="1" si="82"/>
        <v>1038</v>
      </c>
      <c r="N311" s="45" t="str">
        <f t="shared" si="83"/>
        <v/>
      </c>
      <c r="O311" s="45">
        <f t="shared" si="84"/>
        <v>140.1399999999995</v>
      </c>
      <c r="P311" s="46">
        <f t="shared" si="85"/>
        <v>40.493910296923538</v>
      </c>
      <c r="Q311" s="45">
        <f t="shared" si="86"/>
        <v>0.10000000000000124</v>
      </c>
      <c r="R311" s="45">
        <f t="shared" si="87"/>
        <v>140.2399999999995</v>
      </c>
      <c r="S311" s="46">
        <f t="shared" si="88"/>
        <v>40.593910296923539</v>
      </c>
    </row>
    <row r="312" spans="1:19" x14ac:dyDescent="0.25">
      <c r="D312">
        <v>20</v>
      </c>
      <c r="F312" s="66">
        <v>0.48472222222222222</v>
      </c>
      <c r="H312" s="66">
        <v>0.48749999999999999</v>
      </c>
      <c r="I312" s="44" t="str">
        <f t="shared" si="78"/>
        <v/>
      </c>
      <c r="J312" s="45">
        <f t="shared" si="79"/>
        <v>23</v>
      </c>
      <c r="K312" s="45">
        <f t="shared" si="80"/>
        <v>3.9999999999999858</v>
      </c>
      <c r="L312" s="45">
        <f t="shared" si="81"/>
        <v>2</v>
      </c>
      <c r="M312" s="54">
        <f t="shared" ca="1" si="82"/>
        <v>1038</v>
      </c>
      <c r="N312" s="45" t="str">
        <f t="shared" si="83"/>
        <v/>
      </c>
      <c r="O312" s="45">
        <f t="shared" si="84"/>
        <v>2530</v>
      </c>
      <c r="P312" s="46">
        <f t="shared" si="85"/>
        <v>1797.9791902178217</v>
      </c>
      <c r="Q312" s="45">
        <f t="shared" si="86"/>
        <v>79.999999999999716</v>
      </c>
      <c r="R312" s="45">
        <f t="shared" si="87"/>
        <v>2609.9999999999995</v>
      </c>
      <c r="S312" s="46">
        <f t="shared" si="88"/>
        <v>1877.9791902178215</v>
      </c>
    </row>
    <row r="313" spans="1:19" x14ac:dyDescent="0.25">
      <c r="D313">
        <v>200</v>
      </c>
      <c r="F313" s="66">
        <v>0.49236111111111108</v>
      </c>
      <c r="H313" s="66">
        <v>0.50347222222222221</v>
      </c>
      <c r="I313" s="44">
        <f t="shared" si="78"/>
        <v>0.50694444444444442</v>
      </c>
      <c r="J313" s="45" t="str">
        <f t="shared" si="79"/>
        <v/>
      </c>
      <c r="K313" s="45">
        <f t="shared" si="80"/>
        <v>16.000000000000021</v>
      </c>
      <c r="L313" s="45">
        <f t="shared" si="81"/>
        <v>3</v>
      </c>
      <c r="M313" s="54">
        <f t="shared" ca="1" si="82"/>
        <v>1038</v>
      </c>
      <c r="N313" s="45">
        <f t="shared" ca="1" si="83"/>
        <v>92</v>
      </c>
      <c r="O313" s="45">
        <f t="shared" si="84"/>
        <v>500</v>
      </c>
      <c r="P313" s="46">
        <f t="shared" si="85"/>
        <v>52.318172546220183</v>
      </c>
      <c r="Q313" s="45">
        <f t="shared" si="86"/>
        <v>3200.0000000000041</v>
      </c>
      <c r="R313" s="45">
        <f t="shared" si="87"/>
        <v>3700.0000000000041</v>
      </c>
      <c r="S313" s="46">
        <f t="shared" si="88"/>
        <v>3252.3181725462241</v>
      </c>
    </row>
    <row r="314" spans="1:19" x14ac:dyDescent="0.25">
      <c r="A314" s="77">
        <v>34394</v>
      </c>
      <c r="B314">
        <v>832</v>
      </c>
      <c r="D314">
        <v>0.01</v>
      </c>
      <c r="F314" s="66">
        <v>0.40347222222222223</v>
      </c>
      <c r="H314" s="66">
        <v>0.41180555555555554</v>
      </c>
      <c r="I314" s="44" t="str">
        <f t="shared" si="78"/>
        <v/>
      </c>
      <c r="J314" s="45">
        <f t="shared" si="79"/>
        <v>9.000000000000048</v>
      </c>
      <c r="K314" s="45">
        <f t="shared" si="80"/>
        <v>11.999999999999957</v>
      </c>
      <c r="L314" s="45">
        <f t="shared" si="81"/>
        <v>1</v>
      </c>
      <c r="M314" s="54">
        <f t="shared" ca="1" si="82"/>
        <v>832</v>
      </c>
      <c r="N314" s="45" t="str">
        <f t="shared" si="83"/>
        <v/>
      </c>
      <c r="O314" s="45">
        <f t="shared" si="84"/>
        <v>0.49500000000000266</v>
      </c>
      <c r="P314" s="46">
        <f t="shared" si="85"/>
        <v>0.35179227991555351</v>
      </c>
      <c r="Q314" s="45">
        <f t="shared" si="86"/>
        <v>0.11999999999999958</v>
      </c>
      <c r="R314" s="45">
        <f t="shared" si="87"/>
        <v>0.61500000000000221</v>
      </c>
      <c r="S314" s="46">
        <f t="shared" si="88"/>
        <v>0.47179227991555306</v>
      </c>
    </row>
    <row r="315" spans="1:19" x14ac:dyDescent="0.25">
      <c r="D315">
        <v>0.1</v>
      </c>
      <c r="F315" s="66">
        <v>0.41597222222222219</v>
      </c>
      <c r="H315" s="66">
        <v>0.41805555555555557</v>
      </c>
      <c r="I315" s="44" t="str">
        <f t="shared" si="78"/>
        <v/>
      </c>
      <c r="J315" s="45">
        <f t="shared" si="79"/>
        <v>9.9999999999999645</v>
      </c>
      <c r="K315" s="45">
        <f t="shared" si="80"/>
        <v>3.0000000000000693</v>
      </c>
      <c r="L315" s="45">
        <f t="shared" si="81"/>
        <v>2</v>
      </c>
      <c r="M315" s="54">
        <f t="shared" ca="1" si="82"/>
        <v>832</v>
      </c>
      <c r="N315" s="45" t="str">
        <f t="shared" si="83"/>
        <v/>
      </c>
      <c r="O315" s="45">
        <f t="shared" si="84"/>
        <v>0.74999999999999745</v>
      </c>
      <c r="P315" s="46">
        <f t="shared" si="85"/>
        <v>0.72135792728342063</v>
      </c>
      <c r="Q315" s="45">
        <f t="shared" si="86"/>
        <v>0.30000000000000693</v>
      </c>
      <c r="R315" s="45">
        <f t="shared" si="87"/>
        <v>1.0500000000000043</v>
      </c>
      <c r="S315" s="46">
        <f t="shared" si="88"/>
        <v>1.0213579272834274</v>
      </c>
    </row>
    <row r="316" spans="1:19" x14ac:dyDescent="0.25">
      <c r="D316">
        <v>0.05</v>
      </c>
      <c r="F316" s="66">
        <v>0.42222222222222222</v>
      </c>
      <c r="H316" s="66">
        <v>0.42499999999999999</v>
      </c>
      <c r="I316" s="44">
        <f t="shared" si="78"/>
        <v>0.4284722222222222</v>
      </c>
      <c r="J316" s="45" t="str">
        <f t="shared" si="79"/>
        <v/>
      </c>
      <c r="K316" s="45">
        <f t="shared" si="80"/>
        <v>3.9999999999999858</v>
      </c>
      <c r="L316" s="45">
        <f t="shared" si="81"/>
        <v>3</v>
      </c>
      <c r="M316" s="54">
        <f t="shared" ca="1" si="82"/>
        <v>832</v>
      </c>
      <c r="N316" s="45">
        <f t="shared" ca="1" si="83"/>
        <v>104.99999999999994</v>
      </c>
      <c r="O316" s="45">
        <f t="shared" si="84"/>
        <v>0.125</v>
      </c>
      <c r="P316" s="46">
        <f t="shared" si="85"/>
        <v>2.3105394341225508E-2</v>
      </c>
      <c r="Q316" s="45">
        <f t="shared" si="86"/>
        <v>0.19999999999999929</v>
      </c>
      <c r="R316" s="45">
        <f t="shared" si="87"/>
        <v>0.32499999999999929</v>
      </c>
      <c r="S316" s="46">
        <f t="shared" si="88"/>
        <v>0.22310539434122478</v>
      </c>
    </row>
    <row r="317" spans="1:19" x14ac:dyDescent="0.25">
      <c r="A317" s="77">
        <v>34394</v>
      </c>
      <c r="B317">
        <v>1239</v>
      </c>
      <c r="D317">
        <v>5.0000000000000001E-3</v>
      </c>
      <c r="F317" s="66">
        <v>0.59930555555555554</v>
      </c>
      <c r="H317" s="66">
        <v>0.60277777777777775</v>
      </c>
      <c r="I317" s="44" t="str">
        <f t="shared" si="78"/>
        <v/>
      </c>
      <c r="J317" s="45">
        <f t="shared" si="79"/>
        <v>7.9999999999999716</v>
      </c>
      <c r="K317" s="45">
        <f t="shared" si="80"/>
        <v>4.9999999999999822</v>
      </c>
      <c r="L317" s="45">
        <f t="shared" si="81"/>
        <v>1</v>
      </c>
      <c r="M317" s="54">
        <f t="shared" ca="1" si="82"/>
        <v>1239</v>
      </c>
      <c r="N317" s="45" t="str">
        <f t="shared" si="83"/>
        <v/>
      </c>
      <c r="O317" s="45">
        <f t="shared" si="84"/>
        <v>5.9999999999999783E-2</v>
      </c>
      <c r="P317" s="46">
        <f t="shared" si="85"/>
        <v>5.7716127063780466E-2</v>
      </c>
      <c r="Q317" s="45">
        <f t="shared" si="86"/>
        <v>2.4999999999999911E-2</v>
      </c>
      <c r="R317" s="45">
        <f t="shared" si="87"/>
        <v>8.4999999999999687E-2</v>
      </c>
      <c r="S317" s="46">
        <f t="shared" si="88"/>
        <v>8.271612706378037E-2</v>
      </c>
    </row>
    <row r="318" spans="1:19" x14ac:dyDescent="0.25">
      <c r="D318">
        <v>0.01</v>
      </c>
      <c r="F318" s="66">
        <v>0.6069444444444444</v>
      </c>
      <c r="H318" s="66">
        <v>0.60833333333333328</v>
      </c>
      <c r="I318" s="44">
        <f t="shared" si="78"/>
        <v>0.61180555555555549</v>
      </c>
      <c r="J318" s="45" t="str">
        <f t="shared" si="79"/>
        <v/>
      </c>
      <c r="K318" s="45">
        <f t="shared" si="80"/>
        <v>1.9999999999999929</v>
      </c>
      <c r="L318" s="45">
        <f t="shared" si="81"/>
        <v>2</v>
      </c>
      <c r="M318" s="54">
        <f t="shared" ca="1" si="82"/>
        <v>1239</v>
      </c>
      <c r="N318" s="45">
        <f t="shared" ca="1" si="83"/>
        <v>121.99999999999989</v>
      </c>
      <c r="O318" s="45">
        <f t="shared" si="84"/>
        <v>2.5000000000000001E-2</v>
      </c>
      <c r="P318" s="46">
        <f t="shared" si="85"/>
        <v>5.4281443780592247E-3</v>
      </c>
      <c r="Q318" s="45">
        <f t="shared" si="86"/>
        <v>1.9999999999999931E-2</v>
      </c>
      <c r="R318" s="45">
        <f t="shared" si="87"/>
        <v>4.4999999999999929E-2</v>
      </c>
      <c r="S318" s="46">
        <f t="shared" si="88"/>
        <v>2.5428144378059157E-2</v>
      </c>
    </row>
    <row r="319" spans="1:19" x14ac:dyDescent="0.25">
      <c r="A319" s="77">
        <v>34394</v>
      </c>
      <c r="D319">
        <v>0.01</v>
      </c>
      <c r="F319" s="66">
        <v>0.63680555555555551</v>
      </c>
      <c r="H319" s="66">
        <v>0.64513888888888882</v>
      </c>
      <c r="I319" s="44" t="str">
        <f t="shared" si="78"/>
        <v/>
      </c>
      <c r="J319" s="45">
        <f t="shared" si="79"/>
        <v>11.000000000000121</v>
      </c>
      <c r="K319" s="45">
        <f t="shared" si="80"/>
        <v>11.999999999999957</v>
      </c>
      <c r="L319" s="45">
        <f t="shared" si="81"/>
        <v>1</v>
      </c>
      <c r="M319" s="54">
        <f t="shared" ca="1" si="82"/>
        <v>0</v>
      </c>
      <c r="N319" s="45" t="str">
        <f t="shared" si="83"/>
        <v/>
      </c>
      <c r="O319" s="45">
        <f t="shared" si="84"/>
        <v>0.60500000000000664</v>
      </c>
      <c r="P319" s="46">
        <f t="shared" si="85"/>
        <v>0.4299683421190123</v>
      </c>
      <c r="Q319" s="45">
        <f t="shared" si="86"/>
        <v>0.11999999999999958</v>
      </c>
      <c r="R319" s="45">
        <f t="shared" si="87"/>
        <v>0.7250000000000062</v>
      </c>
      <c r="S319" s="46">
        <f t="shared" si="88"/>
        <v>0.54996834211901191</v>
      </c>
    </row>
    <row r="320" spans="1:19" x14ac:dyDescent="0.25">
      <c r="D320">
        <v>0.1</v>
      </c>
      <c r="F320" s="66">
        <v>0.65</v>
      </c>
      <c r="H320" s="66">
        <v>0.65277777777777779</v>
      </c>
      <c r="I320" s="44" t="str">
        <f t="shared" si="78"/>
        <v/>
      </c>
      <c r="J320" s="45">
        <f t="shared" si="79"/>
        <v>9.9999999999999645</v>
      </c>
      <c r="K320" s="45">
        <f t="shared" si="80"/>
        <v>3.9999999999999858</v>
      </c>
      <c r="L320" s="45">
        <f t="shared" si="81"/>
        <v>2</v>
      </c>
      <c r="M320" s="54">
        <f t="shared" ca="1" si="82"/>
        <v>0</v>
      </c>
      <c r="N320" s="45" t="str">
        <f t="shared" si="83"/>
        <v/>
      </c>
      <c r="O320" s="45">
        <f t="shared" si="84"/>
        <v>0.87499999999999689</v>
      </c>
      <c r="P320" s="46">
        <f t="shared" si="85"/>
        <v>0.86902494335276625</v>
      </c>
      <c r="Q320" s="45">
        <f t="shared" si="86"/>
        <v>0.39999999999999858</v>
      </c>
      <c r="R320" s="45">
        <f t="shared" si="87"/>
        <v>1.2749999999999955</v>
      </c>
      <c r="S320" s="46">
        <f t="shared" si="88"/>
        <v>1.2690249433527647</v>
      </c>
    </row>
    <row r="321" spans="1:19" x14ac:dyDescent="0.25">
      <c r="D321">
        <v>7.4999999999999997E-2</v>
      </c>
      <c r="F321" s="66">
        <v>0.65694444444444444</v>
      </c>
      <c r="H321" s="66">
        <v>0.65972222222222221</v>
      </c>
      <c r="I321" s="44" t="str">
        <f t="shared" si="78"/>
        <v/>
      </c>
      <c r="J321" s="45">
        <f t="shared" si="79"/>
        <v>8.999999999999968</v>
      </c>
      <c r="K321" s="45">
        <f t="shared" si="80"/>
        <v>3.9999999999999858</v>
      </c>
      <c r="L321" s="45">
        <f t="shared" si="81"/>
        <v>3</v>
      </c>
      <c r="M321" s="54">
        <f t="shared" ca="1" si="82"/>
        <v>0</v>
      </c>
      <c r="N321" s="45" t="str">
        <f t="shared" si="83"/>
        <v/>
      </c>
      <c r="O321" s="45">
        <f t="shared" si="84"/>
        <v>0.87749999999999695</v>
      </c>
      <c r="P321" s="46">
        <f t="shared" si="85"/>
        <v>0.86170464072049857</v>
      </c>
      <c r="Q321" s="45">
        <f t="shared" si="86"/>
        <v>0.29999999999999893</v>
      </c>
      <c r="R321" s="45">
        <f t="shared" si="87"/>
        <v>1.1774999999999958</v>
      </c>
      <c r="S321" s="46">
        <f t="shared" si="88"/>
        <v>1.1617046407204974</v>
      </c>
    </row>
    <row r="322" spans="1:19" x14ac:dyDescent="0.25">
      <c r="D322">
        <v>0.12</v>
      </c>
      <c r="F322" s="66">
        <v>0.66319444444444442</v>
      </c>
      <c r="H322" s="66">
        <v>0.66597222222222219</v>
      </c>
      <c r="I322" s="44" t="str">
        <f t="shared" si="78"/>
        <v/>
      </c>
      <c r="J322" s="45">
        <f t="shared" si="79"/>
        <v>7.000000000000135</v>
      </c>
      <c r="K322" s="45">
        <f t="shared" si="80"/>
        <v>3.9999999999999858</v>
      </c>
      <c r="L322" s="45">
        <f t="shared" si="81"/>
        <v>4</v>
      </c>
      <c r="M322" s="54">
        <f t="shared" ca="1" si="82"/>
        <v>0</v>
      </c>
      <c r="N322" s="45" t="str">
        <f t="shared" si="83"/>
        <v/>
      </c>
      <c r="O322" s="45">
        <f t="shared" si="84"/>
        <v>0.7000000000000135</v>
      </c>
      <c r="P322" s="46">
        <f t="shared" si="85"/>
        <v>0.69057206589264775</v>
      </c>
      <c r="Q322" s="45">
        <f t="shared" si="86"/>
        <v>0.47999999999999826</v>
      </c>
      <c r="R322" s="45">
        <f t="shared" si="87"/>
        <v>1.1800000000000117</v>
      </c>
      <c r="S322" s="46">
        <f t="shared" si="88"/>
        <v>1.170572065892646</v>
      </c>
    </row>
    <row r="323" spans="1:19" x14ac:dyDescent="0.25">
      <c r="D323">
        <v>0.08</v>
      </c>
      <c r="F323" s="66">
        <v>0.66875000000000007</v>
      </c>
      <c r="H323" s="66">
        <v>0.67083333333333339</v>
      </c>
      <c r="I323" s="44">
        <f t="shared" si="78"/>
        <v>0.6743055555555556</v>
      </c>
      <c r="J323" s="45" t="str">
        <f t="shared" si="79"/>
        <v/>
      </c>
      <c r="K323" s="45">
        <f t="shared" si="80"/>
        <v>2.9999999999999893</v>
      </c>
      <c r="L323" s="45">
        <f t="shared" si="81"/>
        <v>5</v>
      </c>
      <c r="M323" s="54">
        <f t="shared" ca="1" si="82"/>
        <v>0</v>
      </c>
      <c r="N323" s="45" t="e">
        <f t="shared" ca="1" si="83"/>
        <v>#VALUE!</v>
      </c>
      <c r="O323" s="45">
        <f t="shared" si="84"/>
        <v>0.2</v>
      </c>
      <c r="P323" s="46">
        <f t="shared" si="85"/>
        <v>3.5429858355664777E-2</v>
      </c>
      <c r="Q323" s="45">
        <f t="shared" si="86"/>
        <v>0.23999999999999916</v>
      </c>
      <c r="R323" s="45">
        <f t="shared" si="87"/>
        <v>0.43999999999999917</v>
      </c>
      <c r="S323" s="46">
        <f t="shared" si="88"/>
        <v>0.27542985835566391</v>
      </c>
    </row>
    <row r="324" spans="1:19" x14ac:dyDescent="0.25">
      <c r="A324" s="77">
        <v>34395</v>
      </c>
      <c r="B324">
        <v>914</v>
      </c>
      <c r="D324">
        <v>0.01</v>
      </c>
      <c r="F324" s="66">
        <v>0.41944444444444445</v>
      </c>
      <c r="H324" s="66">
        <v>0.42430555555555555</v>
      </c>
      <c r="I324" s="44" t="str">
        <f t="shared" si="78"/>
        <v/>
      </c>
      <c r="J324" s="45">
        <f t="shared" si="79"/>
        <v>11.999999999999957</v>
      </c>
      <c r="K324" s="45">
        <f t="shared" si="80"/>
        <v>6.9999999999999751</v>
      </c>
      <c r="L324" s="45">
        <f t="shared" si="81"/>
        <v>1</v>
      </c>
      <c r="M324" s="54">
        <f t="shared" ca="1" si="82"/>
        <v>914</v>
      </c>
      <c r="N324" s="45" t="str">
        <f t="shared" si="83"/>
        <v/>
      </c>
      <c r="O324" s="45">
        <f t="shared" si="84"/>
        <v>12.059999999999956</v>
      </c>
      <c r="P324" s="46">
        <f t="shared" si="85"/>
        <v>4.5071759181969435</v>
      </c>
      <c r="Q324" s="45">
        <f t="shared" si="86"/>
        <v>6.9999999999999757E-2</v>
      </c>
      <c r="R324" s="45">
        <f t="shared" si="87"/>
        <v>12.129999999999956</v>
      </c>
      <c r="S324" s="46">
        <f t="shared" si="88"/>
        <v>4.5771759181969429</v>
      </c>
    </row>
    <row r="325" spans="1:19" x14ac:dyDescent="0.25">
      <c r="D325">
        <v>2</v>
      </c>
      <c r="F325" s="66">
        <v>0.4291666666666667</v>
      </c>
      <c r="H325" s="66">
        <v>0.43263888888888885</v>
      </c>
      <c r="I325" s="44" t="str">
        <f t="shared" si="78"/>
        <v/>
      </c>
      <c r="J325" s="45">
        <f t="shared" si="79"/>
        <v>84.000000000000028</v>
      </c>
      <c r="K325" s="45">
        <f t="shared" si="80"/>
        <v>4.9999999999999023</v>
      </c>
      <c r="L325" s="45">
        <f t="shared" si="81"/>
        <v>2</v>
      </c>
      <c r="M325" s="54">
        <f t="shared" ca="1" si="82"/>
        <v>914</v>
      </c>
      <c r="N325" s="45" t="str">
        <f t="shared" si="83"/>
        <v/>
      </c>
      <c r="O325" s="45">
        <f t="shared" si="84"/>
        <v>924.00000000000034</v>
      </c>
      <c r="P325" s="46">
        <f t="shared" si="85"/>
        <v>656.65338496910545</v>
      </c>
      <c r="Q325" s="45">
        <f t="shared" si="86"/>
        <v>9.9999999999998046</v>
      </c>
      <c r="R325" s="45">
        <f t="shared" si="87"/>
        <v>934.00000000000011</v>
      </c>
      <c r="S325" s="46">
        <f t="shared" si="88"/>
        <v>666.65338496910522</v>
      </c>
    </row>
    <row r="326" spans="1:19" x14ac:dyDescent="0.25">
      <c r="D326">
        <v>20</v>
      </c>
      <c r="F326" s="66">
        <v>0.43541666666666662</v>
      </c>
      <c r="H326" s="66">
        <v>0.4909722222222222</v>
      </c>
      <c r="I326" s="44">
        <f t="shared" si="78"/>
        <v>0.49444444444444441</v>
      </c>
      <c r="J326" s="45" t="str">
        <f t="shared" si="79"/>
        <v/>
      </c>
      <c r="K326" s="45">
        <f t="shared" si="80"/>
        <v>80.000000000000028</v>
      </c>
      <c r="L326" s="45">
        <f t="shared" si="81"/>
        <v>3</v>
      </c>
      <c r="M326" s="54">
        <f t="shared" ca="1" si="82"/>
        <v>914</v>
      </c>
      <c r="N326" s="45">
        <f t="shared" ca="1" si="83"/>
        <v>158</v>
      </c>
      <c r="O326" s="45">
        <f t="shared" si="84"/>
        <v>50</v>
      </c>
      <c r="P326" s="46">
        <f t="shared" si="85"/>
        <v>5.9484036251947776</v>
      </c>
      <c r="Q326" s="45">
        <f t="shared" si="86"/>
        <v>1600.0000000000005</v>
      </c>
      <c r="R326" s="45">
        <f t="shared" si="87"/>
        <v>1650.0000000000005</v>
      </c>
      <c r="S326" s="46">
        <f t="shared" si="88"/>
        <v>1605.9484036251952</v>
      </c>
    </row>
    <row r="327" spans="1:19" x14ac:dyDescent="0.25">
      <c r="A327" s="77">
        <v>34395</v>
      </c>
      <c r="B327">
        <v>1348</v>
      </c>
      <c r="D327">
        <v>0.01</v>
      </c>
      <c r="F327" s="66">
        <v>0.60138888888888886</v>
      </c>
      <c r="H327" s="66">
        <v>0.60347222222222219</v>
      </c>
      <c r="I327" s="44" t="str">
        <f t="shared" si="78"/>
        <v/>
      </c>
      <c r="J327" s="45">
        <f t="shared" si="79"/>
        <v>12.999999999999954</v>
      </c>
      <c r="K327" s="45">
        <f t="shared" si="80"/>
        <v>2.9999999999999893</v>
      </c>
      <c r="L327" s="45">
        <f t="shared" si="81"/>
        <v>1</v>
      </c>
      <c r="M327" s="54">
        <f t="shared" ca="1" si="82"/>
        <v>1348</v>
      </c>
      <c r="N327" s="45" t="str">
        <f t="shared" si="83"/>
        <v/>
      </c>
      <c r="O327" s="45">
        <f t="shared" si="84"/>
        <v>65.06499999999977</v>
      </c>
      <c r="P327" s="46">
        <f t="shared" si="85"/>
        <v>18.800880006428205</v>
      </c>
      <c r="Q327" s="45">
        <f t="shared" si="86"/>
        <v>2.9999999999999895E-2</v>
      </c>
      <c r="R327" s="45">
        <f t="shared" si="87"/>
        <v>65.094999999999771</v>
      </c>
      <c r="S327" s="46">
        <f t="shared" si="88"/>
        <v>18.830880006428206</v>
      </c>
    </row>
    <row r="328" spans="1:19" x14ac:dyDescent="0.25">
      <c r="D328">
        <v>10</v>
      </c>
      <c r="F328" s="66">
        <v>0.60972222222222217</v>
      </c>
      <c r="H328" s="66">
        <v>0.61249999999999993</v>
      </c>
      <c r="I328" s="44" t="str">
        <f t="shared" si="78"/>
        <v/>
      </c>
      <c r="J328" s="45">
        <f t="shared" si="79"/>
        <v>78.000000000000043</v>
      </c>
      <c r="K328" s="45">
        <f t="shared" si="80"/>
        <v>3.9999999999999858</v>
      </c>
      <c r="L328" s="45">
        <f t="shared" si="81"/>
        <v>2</v>
      </c>
      <c r="M328" s="54">
        <f t="shared" ca="1" si="82"/>
        <v>1348</v>
      </c>
      <c r="N328" s="45" t="str">
        <f t="shared" si="83"/>
        <v/>
      </c>
      <c r="O328" s="45">
        <f t="shared" si="84"/>
        <v>8190.0000000000045</v>
      </c>
      <c r="P328" s="46">
        <f t="shared" si="85"/>
        <v>4947.0376911842113</v>
      </c>
      <c r="Q328" s="45">
        <f t="shared" si="86"/>
        <v>39.999999999999858</v>
      </c>
      <c r="R328" s="45">
        <f t="shared" si="87"/>
        <v>8230.0000000000036</v>
      </c>
      <c r="S328" s="46">
        <f t="shared" si="88"/>
        <v>4987.0376911842113</v>
      </c>
    </row>
    <row r="329" spans="1:19" x14ac:dyDescent="0.25">
      <c r="D329">
        <v>200</v>
      </c>
      <c r="F329" s="66">
        <v>0.61805555555555558</v>
      </c>
      <c r="H329" s="66">
        <v>0.66666666666666663</v>
      </c>
      <c r="I329" s="44">
        <f t="shared" si="78"/>
        <v>0.67013888888888884</v>
      </c>
      <c r="J329" s="45" t="str">
        <f t="shared" si="79"/>
        <v/>
      </c>
      <c r="K329" s="45">
        <f t="shared" si="80"/>
        <v>69.999999999999915</v>
      </c>
      <c r="L329" s="45">
        <f t="shared" si="81"/>
        <v>3</v>
      </c>
      <c r="M329" s="54">
        <f t="shared" ca="1" si="82"/>
        <v>1348</v>
      </c>
      <c r="N329" s="45">
        <f t="shared" ca="1" si="83"/>
        <v>136.99999999999983</v>
      </c>
      <c r="O329" s="45">
        <f t="shared" si="84"/>
        <v>500</v>
      </c>
      <c r="P329" s="46">
        <f t="shared" si="85"/>
        <v>52.318172546220183</v>
      </c>
      <c r="Q329" s="45">
        <f t="shared" si="86"/>
        <v>13999.999999999984</v>
      </c>
      <c r="R329" s="45">
        <f t="shared" si="87"/>
        <v>14499.999999999984</v>
      </c>
      <c r="S329" s="46">
        <f t="shared" si="88"/>
        <v>14052.318172546204</v>
      </c>
    </row>
    <row r="330" spans="1:19" x14ac:dyDescent="0.25">
      <c r="A330" s="77">
        <v>34396</v>
      </c>
      <c r="B330">
        <v>835</v>
      </c>
      <c r="D330">
        <v>0.01</v>
      </c>
      <c r="F330" s="66">
        <v>0.4284722222222222</v>
      </c>
      <c r="H330" s="66">
        <v>0.43263888888888885</v>
      </c>
      <c r="I330" s="44" t="str">
        <f t="shared" si="78"/>
        <v/>
      </c>
      <c r="J330" s="45">
        <f t="shared" si="79"/>
        <v>18.000000000000096</v>
      </c>
      <c r="K330" s="45">
        <f t="shared" si="80"/>
        <v>5.9999999999999787</v>
      </c>
      <c r="L330" s="45">
        <f t="shared" si="81"/>
        <v>1</v>
      </c>
      <c r="M330" s="54">
        <f t="shared" ca="1" si="82"/>
        <v>835</v>
      </c>
      <c r="N330" s="45" t="str">
        <f t="shared" si="83"/>
        <v/>
      </c>
      <c r="O330" s="45">
        <f t="shared" si="84"/>
        <v>1.8900000000000103</v>
      </c>
      <c r="P330" s="46">
        <f t="shared" si="85"/>
        <v>1.1416602485550322</v>
      </c>
      <c r="Q330" s="45">
        <f t="shared" si="86"/>
        <v>5.999999999999979E-2</v>
      </c>
      <c r="R330" s="45">
        <f t="shared" si="87"/>
        <v>1.9500000000000102</v>
      </c>
      <c r="S330" s="46">
        <f t="shared" si="88"/>
        <v>1.2016602485550321</v>
      </c>
    </row>
    <row r="331" spans="1:19" x14ac:dyDescent="0.25">
      <c r="D331">
        <v>0.2</v>
      </c>
      <c r="F331" s="66">
        <v>0.43958333333333338</v>
      </c>
      <c r="H331" s="66">
        <v>0.44513888888888892</v>
      </c>
      <c r="I331" s="44" t="str">
        <f t="shared" si="78"/>
        <v/>
      </c>
      <c r="J331" s="45">
        <f t="shared" si="79"/>
        <v>11.999999999999957</v>
      </c>
      <c r="K331" s="45">
        <f t="shared" si="80"/>
        <v>7.9999999999999716</v>
      </c>
      <c r="L331" s="45">
        <f t="shared" si="81"/>
        <v>2</v>
      </c>
      <c r="M331" s="54">
        <f t="shared" ca="1" si="82"/>
        <v>835</v>
      </c>
      <c r="N331" s="45" t="str">
        <f t="shared" si="83"/>
        <v/>
      </c>
      <c r="O331" s="45">
        <f t="shared" si="84"/>
        <v>13.199999999999955</v>
      </c>
      <c r="P331" s="46">
        <f t="shared" si="85"/>
        <v>9.3807791421525675</v>
      </c>
      <c r="Q331" s="45">
        <f t="shared" si="86"/>
        <v>1.5999999999999943</v>
      </c>
      <c r="R331" s="45">
        <f t="shared" si="87"/>
        <v>14.799999999999949</v>
      </c>
      <c r="S331" s="46">
        <f t="shared" si="88"/>
        <v>10.980779142152562</v>
      </c>
    </row>
    <row r="332" spans="1:19" x14ac:dyDescent="0.25">
      <c r="D332">
        <v>2</v>
      </c>
      <c r="F332" s="66">
        <v>0.45069444444444445</v>
      </c>
      <c r="H332" s="66">
        <v>0.45347222222222222</v>
      </c>
      <c r="I332" s="44" t="str">
        <f t="shared" si="78"/>
        <v/>
      </c>
      <c r="J332" s="45">
        <f t="shared" si="79"/>
        <v>16.000000000000021</v>
      </c>
      <c r="K332" s="45">
        <f t="shared" si="80"/>
        <v>3.9999999999999858</v>
      </c>
      <c r="L332" s="45">
        <f t="shared" si="81"/>
        <v>3</v>
      </c>
      <c r="M332" s="54">
        <f t="shared" ca="1" si="82"/>
        <v>835</v>
      </c>
      <c r="N332" s="45" t="str">
        <f t="shared" si="83"/>
        <v/>
      </c>
      <c r="O332" s="45">
        <f t="shared" si="84"/>
        <v>176.00000000000023</v>
      </c>
      <c r="P332" s="46">
        <f t="shared" si="85"/>
        <v>125.07683523221068</v>
      </c>
      <c r="Q332" s="45">
        <f t="shared" si="86"/>
        <v>7.9999999999999716</v>
      </c>
      <c r="R332" s="45">
        <f t="shared" si="87"/>
        <v>184.0000000000002</v>
      </c>
      <c r="S332" s="46">
        <f t="shared" si="88"/>
        <v>133.07683523221067</v>
      </c>
    </row>
    <row r="333" spans="1:19" x14ac:dyDescent="0.25">
      <c r="D333">
        <v>20</v>
      </c>
      <c r="F333" s="66">
        <v>0.45833333333333331</v>
      </c>
      <c r="H333" s="66">
        <v>0.46458333333333335</v>
      </c>
      <c r="I333" s="44">
        <f t="shared" si="78"/>
        <v>0.46805555555555556</v>
      </c>
      <c r="J333" s="45" t="str">
        <f t="shared" si="79"/>
        <v/>
      </c>
      <c r="K333" s="45">
        <f t="shared" si="80"/>
        <v>9.000000000000048</v>
      </c>
      <c r="L333" s="45">
        <f t="shared" si="81"/>
        <v>4</v>
      </c>
      <c r="M333" s="54">
        <f t="shared" ca="1" si="82"/>
        <v>835</v>
      </c>
      <c r="N333" s="45">
        <f t="shared" ca="1" si="83"/>
        <v>159</v>
      </c>
      <c r="O333" s="45">
        <f t="shared" si="84"/>
        <v>50</v>
      </c>
      <c r="P333" s="46">
        <f t="shared" si="85"/>
        <v>5.9484036251947776</v>
      </c>
      <c r="Q333" s="45">
        <f t="shared" si="86"/>
        <v>180.00000000000097</v>
      </c>
      <c r="R333" s="45">
        <f t="shared" si="87"/>
        <v>230.00000000000097</v>
      </c>
      <c r="S333" s="46">
        <f t="shared" si="88"/>
        <v>185.94840362519574</v>
      </c>
    </row>
    <row r="334" spans="1:19" x14ac:dyDescent="0.25">
      <c r="A334" s="77">
        <v>34396</v>
      </c>
      <c r="B334">
        <v>1352</v>
      </c>
      <c r="D334">
        <v>0.01</v>
      </c>
      <c r="F334" s="66">
        <v>0.6069444444444444</v>
      </c>
      <c r="H334" s="66">
        <v>0.60972222222222217</v>
      </c>
      <c r="I334" s="44" t="str">
        <f t="shared" ref="I334:I359" si="91">IF(OR(A335&lt;&gt;"",D335=""),H334+TIME(0,5,0),"")</f>
        <v/>
      </c>
      <c r="J334" s="45">
        <f t="shared" ref="J334:J359" si="92">IF(AND(OR(AND(A334&lt;&gt;"",A335=""),AND(A334="",A335="")),D335&lt;&gt;""),(H335-H334)*1440,"")</f>
        <v>26.000000000000068</v>
      </c>
      <c r="K334" s="45">
        <f t="shared" ref="K334:K359" si="93">(H334-F334)*1440</f>
        <v>3.9999999999999858</v>
      </c>
      <c r="L334" s="45">
        <f t="shared" ref="L334:L359" si="94">IF(A334&lt;&gt;"",1,L333+1)</f>
        <v>1</v>
      </c>
      <c r="M334" s="54">
        <f t="shared" ref="M334:M359" ca="1" si="95">OFFSET(B334,-L334+1,0)</f>
        <v>1352</v>
      </c>
      <c r="N334" s="45" t="str">
        <f t="shared" ref="N334:N359" si="96">IF(I334&lt;&gt;"",(I334-VALUE(CONCATENATE(LEFT(M334,LEN(M334)-2),":",RIGHT(M334,2))))*1440,"")</f>
        <v/>
      </c>
      <c r="O334" s="45">
        <f t="shared" ref="O334:O359" si="97">IF(J334&lt;&gt;"",(D334+D335)*J334/2,D334*5/2)</f>
        <v>260.13000000000068</v>
      </c>
      <c r="P334" s="46">
        <f t="shared" ref="P334:P359" si="98">IF(J334&lt;&gt;"",(D335-D334)*J334/LN((D335+0.000001)/(D334+0.000001)),-5*(D334-0.000001)/(LN(1/D334)-13.8155))</f>
        <v>68.379621626221976</v>
      </c>
      <c r="Q334" s="45">
        <f t="shared" ref="Q334:Q359" si="99">(D334*K334)</f>
        <v>3.9999999999999862E-2</v>
      </c>
      <c r="R334" s="45">
        <f t="shared" ref="R334:R359" si="100">O334+Q334</f>
        <v>260.1700000000007</v>
      </c>
      <c r="S334" s="46">
        <f t="shared" ref="S334:S359" si="101">P334+Q334</f>
        <v>68.419621626221982</v>
      </c>
    </row>
    <row r="335" spans="1:19" x14ac:dyDescent="0.25">
      <c r="D335">
        <v>20</v>
      </c>
      <c r="F335" s="66">
        <v>0.61597222222222225</v>
      </c>
      <c r="H335" s="66">
        <v>0.62777777777777777</v>
      </c>
      <c r="I335" s="44" t="str">
        <f t="shared" si="91"/>
        <v/>
      </c>
      <c r="J335" s="45">
        <f t="shared" si="92"/>
        <v>73.000000000000057</v>
      </c>
      <c r="K335" s="45">
        <f t="shared" si="93"/>
        <v>16.99999999999994</v>
      </c>
      <c r="L335" s="45">
        <f t="shared" si="94"/>
        <v>2</v>
      </c>
      <c r="M335" s="54">
        <f t="shared" ca="1" si="95"/>
        <v>1352</v>
      </c>
      <c r="N335" s="45" t="str">
        <f t="shared" si="96"/>
        <v/>
      </c>
      <c r="O335" s="45">
        <f t="shared" si="97"/>
        <v>8030.0000000000064</v>
      </c>
      <c r="P335" s="46">
        <f t="shared" si="98"/>
        <v>5706.6296037348302</v>
      </c>
      <c r="Q335" s="45">
        <f t="shared" si="99"/>
        <v>339.99999999999881</v>
      </c>
      <c r="R335" s="45">
        <f t="shared" si="100"/>
        <v>8370.0000000000055</v>
      </c>
      <c r="S335" s="46">
        <f t="shared" si="101"/>
        <v>6046.6296037348293</v>
      </c>
    </row>
    <row r="336" spans="1:19" x14ac:dyDescent="0.25">
      <c r="D336">
        <v>200</v>
      </c>
      <c r="F336" s="66">
        <v>0.63263888888888886</v>
      </c>
      <c r="H336" s="66">
        <v>0.67847222222222225</v>
      </c>
      <c r="I336" s="44">
        <f t="shared" si="91"/>
        <v>0.68194444444444446</v>
      </c>
      <c r="J336" s="45" t="str">
        <f t="shared" si="92"/>
        <v/>
      </c>
      <c r="K336" s="45">
        <f t="shared" si="93"/>
        <v>66.000000000000085</v>
      </c>
      <c r="L336" s="45">
        <f t="shared" si="94"/>
        <v>3</v>
      </c>
      <c r="M336" s="54">
        <f t="shared" ca="1" si="95"/>
        <v>1352</v>
      </c>
      <c r="N336" s="45">
        <f t="shared" ca="1" si="96"/>
        <v>149.99999999999994</v>
      </c>
      <c r="O336" s="45">
        <f t="shared" si="97"/>
        <v>500</v>
      </c>
      <c r="P336" s="46">
        <f t="shared" si="98"/>
        <v>52.318172546220183</v>
      </c>
      <c r="Q336" s="45">
        <f t="shared" si="99"/>
        <v>13200.000000000016</v>
      </c>
      <c r="R336" s="45">
        <f t="shared" si="100"/>
        <v>13700.000000000016</v>
      </c>
      <c r="S336" s="46">
        <f t="shared" si="101"/>
        <v>13252.318172546236</v>
      </c>
    </row>
    <row r="337" spans="1:19" x14ac:dyDescent="0.25">
      <c r="A337" s="77">
        <v>34400</v>
      </c>
      <c r="B337">
        <v>1528</v>
      </c>
      <c r="D337">
        <v>0.01</v>
      </c>
      <c r="F337" s="66">
        <v>0.67638888888888893</v>
      </c>
      <c r="H337" s="66">
        <v>0.6791666666666667</v>
      </c>
      <c r="I337" s="44" t="str">
        <f t="shared" si="91"/>
        <v/>
      </c>
      <c r="J337" s="45">
        <f t="shared" si="92"/>
        <v>39.999999999999858</v>
      </c>
      <c r="K337" s="45">
        <f t="shared" si="93"/>
        <v>3.9999999999999858</v>
      </c>
      <c r="L337" s="45">
        <f t="shared" si="94"/>
        <v>1</v>
      </c>
      <c r="M337" s="54">
        <f t="shared" ca="1" si="95"/>
        <v>1528</v>
      </c>
      <c r="N337" s="45" t="str">
        <f t="shared" si="96"/>
        <v/>
      </c>
      <c r="O337" s="45">
        <f t="shared" si="97"/>
        <v>10.199999999999964</v>
      </c>
      <c r="P337" s="46">
        <f t="shared" si="98"/>
        <v>5.0103209922897962</v>
      </c>
      <c r="Q337" s="45">
        <f t="shared" si="99"/>
        <v>3.9999999999999862E-2</v>
      </c>
      <c r="R337" s="45">
        <f t="shared" si="100"/>
        <v>10.239999999999963</v>
      </c>
      <c r="S337" s="46">
        <f t="shared" si="101"/>
        <v>5.0503209922897963</v>
      </c>
    </row>
    <row r="338" spans="1:19" x14ac:dyDescent="0.25">
      <c r="D338">
        <v>0.5</v>
      </c>
      <c r="F338" s="66">
        <v>0.68333333333333324</v>
      </c>
      <c r="H338" s="66">
        <v>0.70694444444444438</v>
      </c>
      <c r="I338" s="44" t="str">
        <f t="shared" si="91"/>
        <v/>
      </c>
      <c r="J338" s="45">
        <f t="shared" si="92"/>
        <v>149.00000000000011</v>
      </c>
      <c r="K338" s="45">
        <f t="shared" si="93"/>
        <v>34.000000000000043</v>
      </c>
      <c r="L338" s="45">
        <f t="shared" si="94"/>
        <v>2</v>
      </c>
      <c r="M338" s="54">
        <f t="shared" ca="1" si="95"/>
        <v>1528</v>
      </c>
      <c r="N338" s="45" t="str">
        <f t="shared" si="96"/>
        <v/>
      </c>
      <c r="O338" s="45">
        <f t="shared" si="97"/>
        <v>37.995000000000033</v>
      </c>
      <c r="P338" s="46">
        <f t="shared" si="98"/>
        <v>18.66344569627957</v>
      </c>
      <c r="Q338" s="45">
        <f t="shared" si="99"/>
        <v>17.000000000000021</v>
      </c>
      <c r="R338" s="45">
        <f t="shared" si="100"/>
        <v>54.995000000000054</v>
      </c>
      <c r="S338" s="46">
        <f t="shared" si="101"/>
        <v>35.663445696279595</v>
      </c>
    </row>
    <row r="339" spans="1:19" x14ac:dyDescent="0.25">
      <c r="D339">
        <v>0.01</v>
      </c>
      <c r="F339" s="66">
        <v>0.80694444444444446</v>
      </c>
      <c r="H339" s="66">
        <v>0.81041666666666667</v>
      </c>
      <c r="I339" s="44" t="str">
        <f t="shared" si="91"/>
        <v/>
      </c>
      <c r="J339" s="45">
        <f t="shared" si="92"/>
        <v>14.999999999999947</v>
      </c>
      <c r="K339" s="45">
        <f t="shared" si="93"/>
        <v>4.9999999999999822</v>
      </c>
      <c r="L339" s="45">
        <f t="shared" si="94"/>
        <v>3</v>
      </c>
      <c r="M339" s="54">
        <f t="shared" ca="1" si="95"/>
        <v>1528</v>
      </c>
      <c r="N339" s="45" t="str">
        <f t="shared" si="96"/>
        <v/>
      </c>
      <c r="O339" s="45">
        <f t="shared" si="97"/>
        <v>4.5749999999999833</v>
      </c>
      <c r="P339" s="46">
        <f t="shared" si="98"/>
        <v>2.1615700410861338</v>
      </c>
      <c r="Q339" s="45">
        <f t="shared" si="99"/>
        <v>4.9999999999999822E-2</v>
      </c>
      <c r="R339" s="45">
        <f t="shared" si="100"/>
        <v>4.6249999999999831</v>
      </c>
      <c r="S339" s="46">
        <f t="shared" si="101"/>
        <v>2.2115700410861336</v>
      </c>
    </row>
    <row r="340" spans="1:19" x14ac:dyDescent="0.25">
      <c r="D340">
        <v>0.6</v>
      </c>
      <c r="F340" s="66">
        <v>0.81736111111111109</v>
      </c>
      <c r="H340" s="66">
        <v>0.8208333333333333</v>
      </c>
      <c r="I340" s="44" t="str">
        <f t="shared" si="91"/>
        <v/>
      </c>
      <c r="J340" s="45">
        <f t="shared" si="92"/>
        <v>29.000000000000057</v>
      </c>
      <c r="K340" s="45">
        <f t="shared" si="93"/>
        <v>4.9999999999999822</v>
      </c>
      <c r="L340" s="45">
        <f t="shared" si="94"/>
        <v>4</v>
      </c>
      <c r="M340" s="54">
        <f t="shared" ca="1" si="95"/>
        <v>1528</v>
      </c>
      <c r="N340" s="45" t="str">
        <f t="shared" si="96"/>
        <v/>
      </c>
      <c r="O340" s="45">
        <f t="shared" si="97"/>
        <v>9.570000000000018</v>
      </c>
      <c r="P340" s="46">
        <f t="shared" si="98"/>
        <v>6.8010958913750592</v>
      </c>
      <c r="Q340" s="45">
        <f t="shared" si="99"/>
        <v>2.9999999999999893</v>
      </c>
      <c r="R340" s="45">
        <f t="shared" si="100"/>
        <v>12.570000000000007</v>
      </c>
      <c r="S340" s="46">
        <f t="shared" si="101"/>
        <v>9.8010958913750486</v>
      </c>
    </row>
    <row r="341" spans="1:19" x14ac:dyDescent="0.25">
      <c r="D341">
        <v>0.06</v>
      </c>
      <c r="F341" s="66">
        <v>0.83888888888888891</v>
      </c>
      <c r="H341" s="66">
        <v>0.84097222222222223</v>
      </c>
      <c r="I341" s="44" t="str">
        <f t="shared" si="91"/>
        <v/>
      </c>
      <c r="J341" s="45">
        <f t="shared" si="92"/>
        <v>11.999999999999957</v>
      </c>
      <c r="K341" s="45">
        <f t="shared" si="93"/>
        <v>2.9999999999999893</v>
      </c>
      <c r="L341" s="45">
        <f t="shared" si="94"/>
        <v>5</v>
      </c>
      <c r="M341" s="54">
        <f t="shared" ca="1" si="95"/>
        <v>1528</v>
      </c>
      <c r="N341" s="45" t="str">
        <f t="shared" si="96"/>
        <v/>
      </c>
      <c r="O341" s="45">
        <f t="shared" si="97"/>
        <v>60.359999999999786</v>
      </c>
      <c r="P341" s="46">
        <f t="shared" si="98"/>
        <v>23.31518450899301</v>
      </c>
      <c r="Q341" s="45">
        <f t="shared" si="99"/>
        <v>0.17999999999999935</v>
      </c>
      <c r="R341" s="45">
        <f t="shared" si="100"/>
        <v>60.539999999999786</v>
      </c>
      <c r="S341" s="46">
        <f t="shared" si="101"/>
        <v>23.49518450899301</v>
      </c>
    </row>
    <row r="342" spans="1:19" x14ac:dyDescent="0.25">
      <c r="D342">
        <v>10</v>
      </c>
      <c r="F342" s="66">
        <v>0.84652777777777777</v>
      </c>
      <c r="H342" s="66">
        <v>0.84930555555555554</v>
      </c>
      <c r="I342" s="44" t="str">
        <f t="shared" si="91"/>
        <v/>
      </c>
      <c r="J342" s="45">
        <f t="shared" si="92"/>
        <v>32.000000000000043</v>
      </c>
      <c r="K342" s="45">
        <f t="shared" si="93"/>
        <v>3.9999999999999858</v>
      </c>
      <c r="L342" s="45">
        <f t="shared" si="94"/>
        <v>6</v>
      </c>
      <c r="M342" s="54">
        <f t="shared" ca="1" si="95"/>
        <v>1528</v>
      </c>
      <c r="N342" s="45" t="str">
        <f t="shared" si="96"/>
        <v/>
      </c>
      <c r="O342" s="45">
        <f t="shared" si="97"/>
        <v>3360.0000000000045</v>
      </c>
      <c r="P342" s="46">
        <f t="shared" si="98"/>
        <v>2029.5539245883961</v>
      </c>
      <c r="Q342" s="45">
        <f t="shared" si="99"/>
        <v>39.999999999999858</v>
      </c>
      <c r="R342" s="45">
        <f t="shared" si="100"/>
        <v>3400.0000000000045</v>
      </c>
      <c r="S342" s="46">
        <f t="shared" si="101"/>
        <v>2069.5539245883961</v>
      </c>
    </row>
    <row r="343" spans="1:19" x14ac:dyDescent="0.25">
      <c r="D343">
        <v>200</v>
      </c>
      <c r="F343" s="66">
        <v>0.8534722222222223</v>
      </c>
      <c r="H343" s="66">
        <v>0.87152777777777779</v>
      </c>
      <c r="I343" s="44">
        <f t="shared" si="91"/>
        <v>0.875</v>
      </c>
      <c r="J343" s="45" t="str">
        <f t="shared" si="92"/>
        <v/>
      </c>
      <c r="K343" s="45">
        <f t="shared" si="93"/>
        <v>25.999999999999908</v>
      </c>
      <c r="L343" s="45">
        <f t="shared" si="94"/>
        <v>7</v>
      </c>
      <c r="M343" s="54">
        <f t="shared" ca="1" si="95"/>
        <v>1528</v>
      </c>
      <c r="N343" s="45">
        <f t="shared" ca="1" si="96"/>
        <v>331.99999999999994</v>
      </c>
      <c r="O343" s="45">
        <f t="shared" si="97"/>
        <v>500</v>
      </c>
      <c r="P343" s="46">
        <f t="shared" si="98"/>
        <v>52.318172546220183</v>
      </c>
      <c r="Q343" s="45">
        <f t="shared" si="99"/>
        <v>5199.9999999999818</v>
      </c>
      <c r="R343" s="45">
        <f t="shared" si="100"/>
        <v>5699.9999999999818</v>
      </c>
      <c r="S343" s="46">
        <f t="shared" si="101"/>
        <v>5252.3181725462018</v>
      </c>
    </row>
    <row r="344" spans="1:19" x14ac:dyDescent="0.25">
      <c r="A344" s="77">
        <v>34401</v>
      </c>
      <c r="B344">
        <v>903</v>
      </c>
      <c r="D344">
        <v>0.01</v>
      </c>
      <c r="F344" s="66">
        <v>0.3923611111111111</v>
      </c>
      <c r="H344" s="66">
        <v>0.39513888888888887</v>
      </c>
      <c r="I344" s="44" t="str">
        <f t="shared" si="91"/>
        <v/>
      </c>
      <c r="J344" s="45">
        <f t="shared" si="92"/>
        <v>76.000000000000057</v>
      </c>
      <c r="K344" s="45">
        <f t="shared" si="93"/>
        <v>3.9999999999999858</v>
      </c>
      <c r="L344" s="45">
        <f t="shared" si="94"/>
        <v>1</v>
      </c>
      <c r="M344" s="54">
        <f t="shared" ca="1" si="95"/>
        <v>903</v>
      </c>
      <c r="N344" s="45" t="str">
        <f t="shared" si="96"/>
        <v/>
      </c>
      <c r="O344" s="45">
        <f t="shared" si="97"/>
        <v>190.38000000000014</v>
      </c>
      <c r="P344" s="46">
        <f t="shared" si="98"/>
        <v>61.024940588008036</v>
      </c>
      <c r="Q344" s="45">
        <f t="shared" si="99"/>
        <v>3.9999999999999862E-2</v>
      </c>
      <c r="R344" s="45">
        <f t="shared" si="100"/>
        <v>190.42000000000013</v>
      </c>
      <c r="S344" s="46">
        <f t="shared" si="101"/>
        <v>61.064940588008035</v>
      </c>
    </row>
    <row r="345" spans="1:19" x14ac:dyDescent="0.25">
      <c r="D345">
        <v>5</v>
      </c>
      <c r="F345" s="66">
        <v>0.39513888888888887</v>
      </c>
      <c r="H345" s="66">
        <v>0.44791666666666669</v>
      </c>
      <c r="I345" s="44">
        <f t="shared" si="91"/>
        <v>0.4513888888888889</v>
      </c>
      <c r="J345" s="45" t="str">
        <f t="shared" si="92"/>
        <v/>
      </c>
      <c r="K345" s="45">
        <f t="shared" si="93"/>
        <v>76.000000000000057</v>
      </c>
      <c r="L345" s="45">
        <f t="shared" si="94"/>
        <v>2</v>
      </c>
      <c r="M345" s="54">
        <f t="shared" ca="1" si="95"/>
        <v>903</v>
      </c>
      <c r="N345" s="45">
        <f t="shared" ca="1" si="96"/>
        <v>106.99999999999994</v>
      </c>
      <c r="O345" s="45">
        <f t="shared" si="97"/>
        <v>12.5</v>
      </c>
      <c r="P345" s="46">
        <f t="shared" si="98"/>
        <v>1.6207517425303481</v>
      </c>
      <c r="Q345" s="45">
        <f t="shared" si="99"/>
        <v>380.00000000000028</v>
      </c>
      <c r="R345" s="45">
        <f t="shared" si="100"/>
        <v>392.50000000000028</v>
      </c>
      <c r="S345" s="46">
        <f t="shared" si="101"/>
        <v>381.62075174253062</v>
      </c>
    </row>
    <row r="346" spans="1:19" x14ac:dyDescent="0.25">
      <c r="A346" s="77">
        <v>34401</v>
      </c>
      <c r="B346">
        <v>1230</v>
      </c>
      <c r="D346">
        <v>0.01</v>
      </c>
      <c r="F346" s="66">
        <v>0.55694444444444446</v>
      </c>
      <c r="H346" s="66">
        <v>0.56874999999999998</v>
      </c>
      <c r="I346" s="44" t="str">
        <f t="shared" si="91"/>
        <v/>
      </c>
      <c r="J346" s="45">
        <f t="shared" si="92"/>
        <v>17.000000000000099</v>
      </c>
      <c r="K346" s="45">
        <f t="shared" si="93"/>
        <v>16.99999999999994</v>
      </c>
      <c r="L346" s="45">
        <f t="shared" si="94"/>
        <v>1</v>
      </c>
      <c r="M346" s="54">
        <f t="shared" ca="1" si="95"/>
        <v>1230</v>
      </c>
      <c r="N346" s="45" t="str">
        <f t="shared" si="96"/>
        <v/>
      </c>
      <c r="O346" s="45">
        <f t="shared" si="97"/>
        <v>1.7850000000000106</v>
      </c>
      <c r="P346" s="46">
        <f t="shared" si="98"/>
        <v>1.0782346791908644</v>
      </c>
      <c r="Q346" s="45">
        <f t="shared" si="99"/>
        <v>0.1699999999999994</v>
      </c>
      <c r="R346" s="45">
        <f t="shared" si="100"/>
        <v>1.9550000000000101</v>
      </c>
      <c r="S346" s="46">
        <f t="shared" si="101"/>
        <v>1.2482346791908638</v>
      </c>
    </row>
    <row r="347" spans="1:19" x14ac:dyDescent="0.25">
      <c r="D347">
        <v>0.2</v>
      </c>
      <c r="F347" s="66">
        <v>0.57708333333333328</v>
      </c>
      <c r="H347" s="66">
        <v>0.5805555555555556</v>
      </c>
      <c r="I347" s="44" t="str">
        <f t="shared" si="91"/>
        <v/>
      </c>
      <c r="J347" s="45">
        <f t="shared" si="92"/>
        <v>37.999999999999865</v>
      </c>
      <c r="K347" s="45">
        <f t="shared" si="93"/>
        <v>5.0000000000001421</v>
      </c>
      <c r="L347" s="45">
        <f t="shared" si="94"/>
        <v>2</v>
      </c>
      <c r="M347" s="54">
        <f t="shared" ca="1" si="95"/>
        <v>1230</v>
      </c>
      <c r="N347" s="45" t="str">
        <f t="shared" si="96"/>
        <v/>
      </c>
      <c r="O347" s="45">
        <f t="shared" si="97"/>
        <v>13.299999999999953</v>
      </c>
      <c r="P347" s="46">
        <f t="shared" si="98"/>
        <v>12.441506748706558</v>
      </c>
      <c r="Q347" s="45">
        <f t="shared" si="99"/>
        <v>1.0000000000000284</v>
      </c>
      <c r="R347" s="45">
        <f t="shared" si="100"/>
        <v>14.299999999999981</v>
      </c>
      <c r="S347" s="46">
        <f t="shared" si="101"/>
        <v>13.441506748706587</v>
      </c>
    </row>
    <row r="348" spans="1:19" x14ac:dyDescent="0.25">
      <c r="D348">
        <v>0.5</v>
      </c>
      <c r="F348" s="66">
        <v>0.5854166666666667</v>
      </c>
      <c r="H348" s="66">
        <v>0.6069444444444444</v>
      </c>
      <c r="I348" s="44" t="str">
        <f t="shared" si="91"/>
        <v/>
      </c>
      <c r="J348" s="45">
        <f t="shared" si="92"/>
        <v>3.9999999999999858</v>
      </c>
      <c r="K348" s="45">
        <f t="shared" si="93"/>
        <v>30.99999999999989</v>
      </c>
      <c r="L348" s="45">
        <f t="shared" si="94"/>
        <v>3</v>
      </c>
      <c r="M348" s="54">
        <f t="shared" ca="1" si="95"/>
        <v>1230</v>
      </c>
      <c r="N348" s="45" t="str">
        <f t="shared" si="96"/>
        <v/>
      </c>
      <c r="O348" s="45">
        <f t="shared" si="97"/>
        <v>2.1999999999999922</v>
      </c>
      <c r="P348" s="46">
        <f t="shared" si="98"/>
        <v>2.1939299901914704</v>
      </c>
      <c r="Q348" s="45">
        <f t="shared" si="99"/>
        <v>15.499999999999945</v>
      </c>
      <c r="R348" s="45">
        <f t="shared" si="100"/>
        <v>17.699999999999939</v>
      </c>
      <c r="S348" s="46">
        <f t="shared" si="101"/>
        <v>17.693929990191414</v>
      </c>
    </row>
    <row r="349" spans="1:19" x14ac:dyDescent="0.25">
      <c r="D349">
        <v>0.6</v>
      </c>
      <c r="F349" s="66">
        <v>0.60833333333333328</v>
      </c>
      <c r="H349" s="66">
        <v>0.60972222222222217</v>
      </c>
      <c r="I349" s="44" t="str">
        <f t="shared" si="91"/>
        <v/>
      </c>
      <c r="J349" s="45">
        <f t="shared" si="92"/>
        <v>40.000000000000178</v>
      </c>
      <c r="K349" s="45">
        <f t="shared" si="93"/>
        <v>1.9999999999999929</v>
      </c>
      <c r="L349" s="45">
        <f t="shared" si="94"/>
        <v>4</v>
      </c>
      <c r="M349" s="54">
        <f t="shared" ca="1" si="95"/>
        <v>1230</v>
      </c>
      <c r="N349" s="45" t="str">
        <f t="shared" si="96"/>
        <v/>
      </c>
      <c r="O349" s="45">
        <f t="shared" si="97"/>
        <v>22.000000000000099</v>
      </c>
      <c r="P349" s="46">
        <f t="shared" si="98"/>
        <v>21.939299901914886</v>
      </c>
      <c r="Q349" s="45">
        <f t="shared" si="99"/>
        <v>1.1999999999999957</v>
      </c>
      <c r="R349" s="45">
        <f t="shared" si="100"/>
        <v>23.200000000000095</v>
      </c>
      <c r="S349" s="46">
        <f t="shared" si="101"/>
        <v>23.139299901914882</v>
      </c>
    </row>
    <row r="350" spans="1:19" x14ac:dyDescent="0.25">
      <c r="D350">
        <v>0.5</v>
      </c>
      <c r="F350" s="66">
        <v>0.61111111111111105</v>
      </c>
      <c r="H350" s="66">
        <v>0.63750000000000007</v>
      </c>
      <c r="I350" s="44" t="str">
        <f t="shared" si="91"/>
        <v/>
      </c>
      <c r="J350" s="45">
        <f t="shared" si="92"/>
        <v>5.9999999999999787</v>
      </c>
      <c r="K350" s="45">
        <f t="shared" si="93"/>
        <v>38.000000000000185</v>
      </c>
      <c r="L350" s="45">
        <f t="shared" si="94"/>
        <v>5</v>
      </c>
      <c r="M350" s="54">
        <f t="shared" ca="1" si="95"/>
        <v>1230</v>
      </c>
      <c r="N350" s="45" t="str">
        <f t="shared" si="96"/>
        <v/>
      </c>
      <c r="O350" s="45">
        <f t="shared" si="97"/>
        <v>3.2999999999999887</v>
      </c>
      <c r="P350" s="46">
        <f t="shared" si="98"/>
        <v>3.2908949852872058</v>
      </c>
      <c r="Q350" s="45">
        <f t="shared" si="99"/>
        <v>19.000000000000092</v>
      </c>
      <c r="R350" s="45">
        <f t="shared" si="100"/>
        <v>22.300000000000082</v>
      </c>
      <c r="S350" s="46">
        <f t="shared" si="101"/>
        <v>22.290894985287299</v>
      </c>
    </row>
    <row r="351" spans="1:19" x14ac:dyDescent="0.25">
      <c r="D351">
        <v>0.6</v>
      </c>
      <c r="F351" s="66">
        <v>0.64027777777777783</v>
      </c>
      <c r="H351" s="66">
        <v>0.64166666666666672</v>
      </c>
      <c r="I351" s="44" t="str">
        <f t="shared" si="91"/>
        <v/>
      </c>
      <c r="J351" s="45">
        <f t="shared" si="92"/>
        <v>30.99999999999989</v>
      </c>
      <c r="K351" s="45">
        <f t="shared" si="93"/>
        <v>1.9999999999999929</v>
      </c>
      <c r="L351" s="45">
        <f t="shared" si="94"/>
        <v>6</v>
      </c>
      <c r="M351" s="54">
        <f t="shared" ca="1" si="95"/>
        <v>1230</v>
      </c>
      <c r="N351" s="45" t="str">
        <f t="shared" si="96"/>
        <v/>
      </c>
      <c r="O351" s="45">
        <f t="shared" si="97"/>
        <v>17.04999999999994</v>
      </c>
      <c r="P351" s="46">
        <f t="shared" si="98"/>
        <v>17.002957423983897</v>
      </c>
      <c r="Q351" s="45">
        <f t="shared" si="99"/>
        <v>1.1999999999999957</v>
      </c>
      <c r="R351" s="45">
        <f t="shared" si="100"/>
        <v>18.249999999999936</v>
      </c>
      <c r="S351" s="46">
        <f t="shared" si="101"/>
        <v>18.202957423983893</v>
      </c>
    </row>
    <row r="352" spans="1:19" x14ac:dyDescent="0.25">
      <c r="D352">
        <v>0.5</v>
      </c>
      <c r="F352" s="66">
        <v>0.64374999999999993</v>
      </c>
      <c r="H352" s="66">
        <v>0.66319444444444442</v>
      </c>
      <c r="I352" s="44" t="str">
        <f t="shared" si="91"/>
        <v/>
      </c>
      <c r="J352" s="45">
        <f t="shared" si="92"/>
        <v>12.000000000000117</v>
      </c>
      <c r="K352" s="45">
        <f t="shared" si="93"/>
        <v>28.00000000000006</v>
      </c>
      <c r="L352" s="45">
        <f t="shared" si="94"/>
        <v>7</v>
      </c>
      <c r="M352" s="54">
        <f t="shared" ca="1" si="95"/>
        <v>1230</v>
      </c>
      <c r="N352" s="45" t="str">
        <f t="shared" si="96"/>
        <v/>
      </c>
      <c r="O352" s="45">
        <f t="shared" si="97"/>
        <v>3.3000000000000327</v>
      </c>
      <c r="P352" s="46">
        <f t="shared" si="98"/>
        <v>2.3452085352761842</v>
      </c>
      <c r="Q352" s="45">
        <f t="shared" si="99"/>
        <v>14.00000000000003</v>
      </c>
      <c r="R352" s="45">
        <f t="shared" si="100"/>
        <v>17.300000000000061</v>
      </c>
      <c r="S352" s="46">
        <f t="shared" si="101"/>
        <v>16.345208535276214</v>
      </c>
    </row>
    <row r="353" spans="1:19" x14ac:dyDescent="0.25">
      <c r="D353">
        <v>0.05</v>
      </c>
      <c r="F353" s="66">
        <v>0.6694444444444444</v>
      </c>
      <c r="H353" s="66">
        <v>0.67152777777777783</v>
      </c>
      <c r="I353" s="44" t="str">
        <f t="shared" si="91"/>
        <v/>
      </c>
      <c r="J353" s="45">
        <f t="shared" si="92"/>
        <v>33.000000000000043</v>
      </c>
      <c r="K353" s="45">
        <f t="shared" si="93"/>
        <v>3.0000000000001492</v>
      </c>
      <c r="L353" s="45">
        <f t="shared" si="94"/>
        <v>8</v>
      </c>
      <c r="M353" s="54">
        <f t="shared" ca="1" si="95"/>
        <v>1230</v>
      </c>
      <c r="N353" s="45" t="str">
        <f t="shared" si="96"/>
        <v/>
      </c>
      <c r="O353" s="45">
        <f t="shared" si="97"/>
        <v>0.99000000000000132</v>
      </c>
      <c r="P353" s="46">
        <f t="shared" si="98"/>
        <v>0.82020288082894066</v>
      </c>
      <c r="Q353" s="45">
        <f t="shared" si="99"/>
        <v>0.15000000000000746</v>
      </c>
      <c r="R353" s="45">
        <f t="shared" si="100"/>
        <v>1.1400000000000088</v>
      </c>
      <c r="S353" s="46">
        <f t="shared" si="101"/>
        <v>0.97020288082894812</v>
      </c>
    </row>
    <row r="354" spans="1:19" x14ac:dyDescent="0.25">
      <c r="D354">
        <v>0.01</v>
      </c>
      <c r="F354" s="66">
        <v>0.6777777777777777</v>
      </c>
      <c r="H354" s="66">
        <v>0.69444444444444453</v>
      </c>
      <c r="I354" s="44">
        <f t="shared" si="91"/>
        <v>0.69791666666666674</v>
      </c>
      <c r="J354" s="45" t="str">
        <f t="shared" si="92"/>
        <v/>
      </c>
      <c r="K354" s="45">
        <f t="shared" si="93"/>
        <v>24.000000000000234</v>
      </c>
      <c r="L354" s="45">
        <f t="shared" si="94"/>
        <v>9</v>
      </c>
      <c r="M354" s="54">
        <f t="shared" ca="1" si="95"/>
        <v>1230</v>
      </c>
      <c r="N354" s="45">
        <f t="shared" ca="1" si="96"/>
        <v>255.00000000000006</v>
      </c>
      <c r="O354" s="45">
        <f t="shared" si="97"/>
        <v>2.5000000000000001E-2</v>
      </c>
      <c r="P354" s="46">
        <f t="shared" si="98"/>
        <v>5.4281443780592247E-3</v>
      </c>
      <c r="Q354" s="45">
        <f t="shared" si="99"/>
        <v>0.24000000000000235</v>
      </c>
      <c r="R354" s="45">
        <f t="shared" si="100"/>
        <v>0.26500000000000234</v>
      </c>
      <c r="S354" s="46">
        <f t="shared" si="101"/>
        <v>0.24542814437806157</v>
      </c>
    </row>
    <row r="355" spans="1:19" x14ac:dyDescent="0.25">
      <c r="A355" s="77">
        <v>34402</v>
      </c>
      <c r="B355">
        <v>1252</v>
      </c>
      <c r="D355">
        <v>0.01</v>
      </c>
      <c r="F355" s="66">
        <v>0.56805555555555554</v>
      </c>
      <c r="H355" s="66">
        <v>0.57013888888888886</v>
      </c>
      <c r="I355" s="44" t="str">
        <f t="shared" si="91"/>
        <v/>
      </c>
      <c r="J355" s="45">
        <f t="shared" si="92"/>
        <v>129.00000000000003</v>
      </c>
      <c r="K355" s="45">
        <f t="shared" si="93"/>
        <v>2.9999999999999893</v>
      </c>
      <c r="L355" s="45">
        <f t="shared" si="94"/>
        <v>1</v>
      </c>
      <c r="M355" s="54">
        <f t="shared" ca="1" si="95"/>
        <v>1252</v>
      </c>
      <c r="N355" s="45" t="str">
        <f t="shared" si="96"/>
        <v/>
      </c>
      <c r="O355" s="45">
        <f t="shared" si="97"/>
        <v>32.89500000000001</v>
      </c>
      <c r="P355" s="46">
        <f t="shared" si="98"/>
        <v>16.158285200134653</v>
      </c>
      <c r="Q355" s="45">
        <f t="shared" si="99"/>
        <v>2.9999999999999895E-2</v>
      </c>
      <c r="R355" s="45">
        <f t="shared" si="100"/>
        <v>32.925000000000011</v>
      </c>
      <c r="S355" s="46">
        <f t="shared" si="101"/>
        <v>16.188285200134654</v>
      </c>
    </row>
    <row r="356" spans="1:19" x14ac:dyDescent="0.25">
      <c r="D356">
        <v>0.5</v>
      </c>
      <c r="F356" s="66">
        <v>0.57430555555555551</v>
      </c>
      <c r="H356" s="66">
        <v>0.65972222222222221</v>
      </c>
      <c r="I356" s="44" t="str">
        <f t="shared" si="91"/>
        <v/>
      </c>
      <c r="J356" s="45">
        <f t="shared" si="92"/>
        <v>5.9999999999999787</v>
      </c>
      <c r="K356" s="45">
        <f t="shared" si="93"/>
        <v>123.00000000000004</v>
      </c>
      <c r="L356" s="45">
        <f t="shared" si="94"/>
        <v>2</v>
      </c>
      <c r="M356" s="54">
        <f t="shared" ca="1" si="95"/>
        <v>1252</v>
      </c>
      <c r="N356" s="45" t="str">
        <f t="shared" si="96"/>
        <v/>
      </c>
      <c r="O356" s="45">
        <f t="shared" si="97"/>
        <v>61.49999999999978</v>
      </c>
      <c r="P356" s="46">
        <f t="shared" si="98"/>
        <v>31.716965355844597</v>
      </c>
      <c r="Q356" s="45">
        <f t="shared" si="99"/>
        <v>61.500000000000021</v>
      </c>
      <c r="R356" s="45">
        <f t="shared" si="100"/>
        <v>122.9999999999998</v>
      </c>
      <c r="S356" s="46">
        <f t="shared" si="101"/>
        <v>93.216965355844621</v>
      </c>
    </row>
    <row r="357" spans="1:19" x14ac:dyDescent="0.25">
      <c r="D357">
        <v>20</v>
      </c>
      <c r="F357" s="66">
        <v>0.66249999999999998</v>
      </c>
      <c r="H357" s="66">
        <v>0.66388888888888886</v>
      </c>
      <c r="I357" s="44" t="str">
        <f t="shared" si="91"/>
        <v/>
      </c>
      <c r="J357" s="45">
        <f t="shared" si="92"/>
        <v>30.000000000000053</v>
      </c>
      <c r="K357" s="45">
        <f t="shared" si="93"/>
        <v>1.9999999999999929</v>
      </c>
      <c r="L357" s="45">
        <f t="shared" si="94"/>
        <v>3</v>
      </c>
      <c r="M357" s="54">
        <f t="shared" ca="1" si="95"/>
        <v>1252</v>
      </c>
      <c r="N357" s="45" t="str">
        <f t="shared" si="96"/>
        <v/>
      </c>
      <c r="O357" s="45">
        <f t="shared" si="97"/>
        <v>3300.0000000000059</v>
      </c>
      <c r="P357" s="46">
        <f t="shared" si="98"/>
        <v>2345.1902481102065</v>
      </c>
      <c r="Q357" s="45">
        <f t="shared" si="99"/>
        <v>39.999999999999858</v>
      </c>
      <c r="R357" s="45">
        <f t="shared" si="100"/>
        <v>3340.0000000000059</v>
      </c>
      <c r="S357" s="46">
        <f t="shared" si="101"/>
        <v>2385.1902481102065</v>
      </c>
    </row>
    <row r="358" spans="1:19" x14ac:dyDescent="0.25">
      <c r="D358">
        <v>200</v>
      </c>
      <c r="F358" s="66">
        <v>0.66736111111111107</v>
      </c>
      <c r="H358" s="66">
        <v>0.68472222222222223</v>
      </c>
      <c r="I358" s="44">
        <f t="shared" si="91"/>
        <v>0.68819444444444444</v>
      </c>
      <c r="J358" s="45" t="str">
        <f t="shared" si="92"/>
        <v/>
      </c>
      <c r="K358" s="45">
        <f t="shared" si="93"/>
        <v>25.000000000000071</v>
      </c>
      <c r="L358" s="45">
        <f t="shared" si="94"/>
        <v>4</v>
      </c>
      <c r="M358" s="54">
        <f t="shared" ca="1" si="95"/>
        <v>1252</v>
      </c>
      <c r="N358" s="45">
        <f t="shared" ca="1" si="96"/>
        <v>219.00000000000003</v>
      </c>
      <c r="O358" s="45">
        <f t="shared" si="97"/>
        <v>500</v>
      </c>
      <c r="P358" s="46">
        <f t="shared" si="98"/>
        <v>52.318172546220183</v>
      </c>
      <c r="Q358" s="45">
        <f t="shared" si="99"/>
        <v>5000.0000000000146</v>
      </c>
      <c r="R358" s="45">
        <f t="shared" si="100"/>
        <v>5500.0000000000146</v>
      </c>
      <c r="S358" s="46">
        <f t="shared" si="101"/>
        <v>5052.3181725462346</v>
      </c>
    </row>
    <row r="359" spans="1:19" x14ac:dyDescent="0.25">
      <c r="A359" s="77">
        <v>34403</v>
      </c>
      <c r="B359">
        <v>830</v>
      </c>
      <c r="D359">
        <v>0.01</v>
      </c>
      <c r="F359" s="66">
        <v>0.39305555555555555</v>
      </c>
      <c r="H359" s="66">
        <v>0.40902777777777777</v>
      </c>
      <c r="I359" s="44" t="str">
        <f t="shared" si="91"/>
        <v/>
      </c>
      <c r="J359" s="45">
        <f t="shared" si="92"/>
        <v>24.999999999999993</v>
      </c>
      <c r="K359" s="45">
        <f t="shared" si="93"/>
        <v>23</v>
      </c>
      <c r="L359" s="45">
        <f t="shared" si="94"/>
        <v>1</v>
      </c>
      <c r="M359" s="54">
        <f t="shared" ca="1" si="95"/>
        <v>830</v>
      </c>
      <c r="N359" s="45" t="str">
        <f t="shared" si="96"/>
        <v/>
      </c>
      <c r="O359" s="45">
        <f t="shared" si="97"/>
        <v>2.6249999999999996</v>
      </c>
      <c r="P359" s="46">
        <f t="shared" si="98"/>
        <v>1.5856392341042027</v>
      </c>
      <c r="Q359" s="45">
        <f t="shared" si="99"/>
        <v>0.23</v>
      </c>
      <c r="R359" s="45">
        <f t="shared" si="100"/>
        <v>2.8549999999999995</v>
      </c>
      <c r="S359" s="46">
        <f t="shared" si="101"/>
        <v>1.8156392341042027</v>
      </c>
    </row>
    <row r="360" spans="1:19" x14ac:dyDescent="0.25">
      <c r="D360">
        <v>0.2</v>
      </c>
      <c r="F360" s="66">
        <v>0.42083333333333334</v>
      </c>
      <c r="H360" s="66">
        <v>0.42638888888888887</v>
      </c>
      <c r="I360" s="44" t="str">
        <f t="shared" ref="I360" si="102">IF(OR(A361&lt;&gt;"",D361=""),H360+TIME(0,5,0),"")</f>
        <v/>
      </c>
      <c r="J360" s="45">
        <f t="shared" ref="J360" si="103">IF(AND(OR(AND(A360&lt;&gt;"",A361=""),AND(A360="",A361="")),D361&lt;&gt;""),(H361-H360)*1440,"")</f>
        <v>8.999999999999968</v>
      </c>
      <c r="K360" s="45">
        <f t="shared" ref="K360" si="104">(H360-F360)*1440</f>
        <v>7.9999999999999716</v>
      </c>
      <c r="L360" s="45">
        <f t="shared" ref="L360" si="105">IF(A360&lt;&gt;"",1,L359+1)</f>
        <v>2</v>
      </c>
      <c r="M360" s="54">
        <f t="shared" ref="M360" ca="1" si="106">OFFSET(B360,-L360+1,0)</f>
        <v>830</v>
      </c>
      <c r="N360" s="45" t="str">
        <f t="shared" ref="N360" si="107">IF(I360&lt;&gt;"",(I360-VALUE(CONCATENATE(LEFT(M360,LEN(M360)-2),":",RIGHT(M360,2))))*1440,"")</f>
        <v/>
      </c>
      <c r="O360" s="45">
        <f t="shared" ref="O360" si="108">IF(J360&lt;&gt;"",(D360+D361)*J360/2,D360*5/2)</f>
        <v>1.124999999999996</v>
      </c>
      <c r="P360" s="46">
        <f t="shared" ref="P360" si="109">IF(J360&lt;&gt;"",(D361-D360)*J360/LN((D361+0.000001)/(D360+0.000001)),-5*(D360-0.000001)/(LN(1/D360)-13.8155))</f>
        <v>0.97382968951281368</v>
      </c>
      <c r="Q360" s="45">
        <f t="shared" ref="Q360" si="110">(D360*K360)</f>
        <v>1.5999999999999943</v>
      </c>
      <c r="R360" s="45">
        <f t="shared" ref="R360" si="111">O360+Q360</f>
        <v>2.7249999999999903</v>
      </c>
      <c r="S360" s="46">
        <f t="shared" ref="S360" si="112">P360+Q360</f>
        <v>2.5738296895128081</v>
      </c>
    </row>
    <row r="361" spans="1:19" s="82" customFormat="1" x14ac:dyDescent="0.25">
      <c r="D361" s="82">
        <v>0.05</v>
      </c>
      <c r="F361" s="86">
        <v>0.43194444444444446</v>
      </c>
      <c r="H361" s="86">
        <v>0.43263888888888885</v>
      </c>
      <c r="I361" s="60" t="str">
        <f t="shared" ref="I361:I362" si="113">IF(OR(A362&lt;&gt;"",D362=""),H361+TIME(0,5,0),"")</f>
        <v/>
      </c>
      <c r="J361" s="59">
        <f t="shared" ref="J361:J362" si="114">IF(AND(OR(AND(A361&lt;&gt;"",A362=""),AND(A361="",A362="")),D362&lt;&gt;""),(H362-H361)*1440,"")</f>
        <v>12.000000000000117</v>
      </c>
      <c r="K361" s="59">
        <f t="shared" ref="K361:K362" si="115">(H361-F361)*1440</f>
        <v>0.99999999999991651</v>
      </c>
      <c r="L361" s="59">
        <f t="shared" ref="L361:L362" si="116">IF(A361&lt;&gt;"",1,L360+1)</f>
        <v>3</v>
      </c>
      <c r="M361" s="63">
        <f t="shared" ref="M361:M362" ca="1" si="117">OFFSET(B361,-L361+1,0)</f>
        <v>830</v>
      </c>
      <c r="N361" s="59" t="str">
        <f t="shared" ref="N361:N362" si="118">IF(I361&lt;&gt;"",(I361-VALUE(CONCATENATE(LEFT(M361,LEN(M361)-2),":",RIGHT(M361,2))))*1440,"")</f>
        <v/>
      </c>
      <c r="O361" s="59">
        <f t="shared" ref="O361:O362" si="119">IF(J361&lt;&gt;"",(D361+D362)*J361/2,D361*5/2)</f>
        <v>1.5000000000000147</v>
      </c>
      <c r="P361" s="61">
        <f t="shared" ref="P361:P362" si="120">IF(J361&lt;&gt;"",(D362-D361)*J361/LN((D362+0.000001)/(D361+0.000001)),-5*(D361-0.000001)/(LN(1/D361)-13.8155))</f>
        <v>1.2984395860171025</v>
      </c>
      <c r="Q361" s="59">
        <f t="shared" ref="Q361:Q362" si="121">(D361*K361)</f>
        <v>4.9999999999995826E-2</v>
      </c>
      <c r="R361" s="59">
        <f t="shared" ref="R361:R362" si="122">O361+Q361</f>
        <v>1.5500000000000105</v>
      </c>
      <c r="S361" s="61">
        <f t="shared" ref="S361:S362" si="123">P361+Q361</f>
        <v>1.3484395860170983</v>
      </c>
    </row>
    <row r="362" spans="1:19" x14ac:dyDescent="0.25">
      <c r="A362" s="77"/>
      <c r="D362">
        <v>0.2</v>
      </c>
      <c r="F362" s="66">
        <v>0.43541666666666662</v>
      </c>
      <c r="H362" s="66">
        <v>0.44097222222222227</v>
      </c>
      <c r="I362" s="44" t="str">
        <f t="shared" si="113"/>
        <v/>
      </c>
      <c r="J362" s="45">
        <f t="shared" si="114"/>
        <v>11.999999999999957</v>
      </c>
      <c r="K362" s="45">
        <f t="shared" si="115"/>
        <v>8.0000000000001315</v>
      </c>
      <c r="L362" s="45">
        <f t="shared" si="116"/>
        <v>4</v>
      </c>
      <c r="M362" s="54">
        <f t="shared" ca="1" si="117"/>
        <v>830</v>
      </c>
      <c r="N362" s="45" t="str">
        <f t="shared" si="118"/>
        <v/>
      </c>
      <c r="O362" s="45">
        <f t="shared" si="119"/>
        <v>121.19999999999956</v>
      </c>
      <c r="P362" s="46">
        <f t="shared" si="120"/>
        <v>51.59423990752299</v>
      </c>
      <c r="Q362" s="45">
        <f t="shared" si="121"/>
        <v>1.6000000000000263</v>
      </c>
      <c r="R362" s="45">
        <f t="shared" si="122"/>
        <v>122.79999999999959</v>
      </c>
      <c r="S362" s="46">
        <f t="shared" si="123"/>
        <v>53.194239907523013</v>
      </c>
    </row>
    <row r="363" spans="1:19" x14ac:dyDescent="0.25">
      <c r="D363">
        <v>20</v>
      </c>
      <c r="F363" s="66">
        <v>0.4465277777777778</v>
      </c>
      <c r="H363" s="66">
        <v>0.44930555555555557</v>
      </c>
      <c r="I363" s="44" t="str">
        <f t="shared" ref="I363:I426" si="124">IF(OR(A364&lt;&gt;"",D364=""),H363+TIME(0,5,0),"")</f>
        <v/>
      </c>
      <c r="J363" s="45">
        <f t="shared" ref="J363:J426" si="125">IF(AND(OR(AND(A363&lt;&gt;"",A364=""),AND(A363="",A364="")),D364&lt;&gt;""),(H364-H363)*1440,"")</f>
        <v>46.999999999999993</v>
      </c>
      <c r="K363" s="45">
        <f t="shared" ref="K363:K426" si="126">(H363-F363)*1440</f>
        <v>3.9999999999999858</v>
      </c>
      <c r="L363" s="45">
        <f t="shared" ref="L363:L426" si="127">IF(A363&lt;&gt;"",1,L362+1)</f>
        <v>5</v>
      </c>
      <c r="M363" s="54">
        <f t="shared" ref="M363:M426" ca="1" si="128">OFFSET(B363,-L363+1,0)</f>
        <v>830</v>
      </c>
      <c r="N363" s="45" t="str">
        <f t="shared" ref="N363:N426" si="129">IF(I363&lt;&gt;"",(I363-VALUE(CONCATENATE(LEFT(M363,LEN(M363)-2),":",RIGHT(M363,2))))*1440,"")</f>
        <v/>
      </c>
      <c r="O363" s="45">
        <f t="shared" ref="O363:O426" si="130">IF(J363&lt;&gt;"",(D363+D364)*J363/2,D363*5/2)</f>
        <v>516.99999999999989</v>
      </c>
      <c r="P363" s="46">
        <f t="shared" ref="P363:P426" si="131">IF(J363&lt;&gt;"",(D364-D363)*J363/LN((D364+0.000001)/(D363+0.000001)),-5*(D363-0.000001)/(LN(1/D363)-13.8155))</f>
        <v>367.41320349461836</v>
      </c>
      <c r="Q363" s="45">
        <f t="shared" ref="Q363:Q426" si="132">(D363*K363)</f>
        <v>79.999999999999716</v>
      </c>
      <c r="R363" s="45">
        <f t="shared" ref="R363:R426" si="133">O363+Q363</f>
        <v>596.99999999999955</v>
      </c>
      <c r="S363" s="46">
        <f t="shared" ref="S363:S426" si="134">P363+Q363</f>
        <v>447.41320349461807</v>
      </c>
    </row>
    <row r="364" spans="1:19" x14ac:dyDescent="0.25">
      <c r="D364">
        <v>2</v>
      </c>
      <c r="F364" s="66">
        <v>0.45555555555555555</v>
      </c>
      <c r="H364" s="66">
        <v>0.48194444444444445</v>
      </c>
      <c r="I364" s="44" t="str">
        <f t="shared" si="124"/>
        <v/>
      </c>
      <c r="J364" s="45">
        <f t="shared" si="125"/>
        <v>302.00000000000011</v>
      </c>
      <c r="K364" s="45">
        <f t="shared" si="126"/>
        <v>38.000000000000028</v>
      </c>
      <c r="L364" s="45">
        <f t="shared" si="127"/>
        <v>6</v>
      </c>
      <c r="M364" s="54">
        <f t="shared" ca="1" si="128"/>
        <v>830</v>
      </c>
      <c r="N364" s="45" t="str">
        <f t="shared" si="129"/>
        <v/>
      </c>
      <c r="O364" s="45">
        <f t="shared" si="130"/>
        <v>30502.000000000011</v>
      </c>
      <c r="P364" s="46">
        <f t="shared" si="131"/>
        <v>12984.537815623575</v>
      </c>
      <c r="Q364" s="45">
        <f t="shared" si="132"/>
        <v>76.000000000000057</v>
      </c>
      <c r="R364" s="45">
        <f t="shared" si="133"/>
        <v>30578.000000000011</v>
      </c>
      <c r="S364" s="46">
        <f t="shared" si="134"/>
        <v>13060.537815623575</v>
      </c>
    </row>
    <row r="365" spans="1:19" x14ac:dyDescent="0.25">
      <c r="D365">
        <v>200</v>
      </c>
      <c r="F365" s="66">
        <v>0.48194444444444445</v>
      </c>
      <c r="H365" s="66">
        <v>0.69166666666666676</v>
      </c>
      <c r="I365" s="44">
        <f t="shared" si="124"/>
        <v>0.69513888888888897</v>
      </c>
      <c r="J365" s="45" t="str">
        <f t="shared" si="125"/>
        <v/>
      </c>
      <c r="K365" s="45">
        <f t="shared" si="126"/>
        <v>302.00000000000011</v>
      </c>
      <c r="L365" s="45">
        <f t="shared" si="127"/>
        <v>7</v>
      </c>
      <c r="M365" s="54">
        <f t="shared" ca="1" si="128"/>
        <v>830</v>
      </c>
      <c r="N365" s="45">
        <f t="shared" ca="1" si="129"/>
        <v>491.00000000000011</v>
      </c>
      <c r="O365" s="45">
        <f t="shared" si="130"/>
        <v>500</v>
      </c>
      <c r="P365" s="46">
        <f t="shared" si="131"/>
        <v>52.318172546220183</v>
      </c>
      <c r="Q365" s="45">
        <f t="shared" si="132"/>
        <v>60400.000000000022</v>
      </c>
      <c r="R365" s="45">
        <f t="shared" si="133"/>
        <v>60900.000000000022</v>
      </c>
      <c r="S365" s="46">
        <f t="shared" si="134"/>
        <v>60452.318172546242</v>
      </c>
    </row>
    <row r="366" spans="1:19" x14ac:dyDescent="0.25">
      <c r="A366" s="77">
        <v>34404</v>
      </c>
      <c r="B366">
        <v>1037</v>
      </c>
      <c r="D366">
        <v>0.02</v>
      </c>
      <c r="F366" s="66">
        <v>0.48958333333333331</v>
      </c>
      <c r="H366" s="66">
        <v>0.49027777777777781</v>
      </c>
      <c r="I366" s="44" t="str">
        <f t="shared" si="124"/>
        <v/>
      </c>
      <c r="J366" s="45">
        <f t="shared" si="125"/>
        <v>12.999999999999874</v>
      </c>
      <c r="K366" s="45">
        <f t="shared" si="126"/>
        <v>1.0000000000000764</v>
      </c>
      <c r="L366" s="45">
        <f t="shared" si="127"/>
        <v>1</v>
      </c>
      <c r="M366" s="54">
        <f t="shared" ca="1" si="128"/>
        <v>1037</v>
      </c>
      <c r="N366" s="45" t="str">
        <f t="shared" si="129"/>
        <v/>
      </c>
      <c r="O366" s="45">
        <f t="shared" si="130"/>
        <v>130.12999999999874</v>
      </c>
      <c r="P366" s="46">
        <f t="shared" si="131"/>
        <v>37.601488132857341</v>
      </c>
      <c r="Q366" s="45">
        <f t="shared" si="132"/>
        <v>2.0000000000001527E-2</v>
      </c>
      <c r="R366" s="45">
        <f t="shared" si="133"/>
        <v>130.14999999999876</v>
      </c>
      <c r="S366" s="46">
        <f t="shared" si="134"/>
        <v>37.621488132857344</v>
      </c>
    </row>
    <row r="367" spans="1:19" x14ac:dyDescent="0.25">
      <c r="D367">
        <v>20</v>
      </c>
      <c r="F367" s="66">
        <v>0.49722222222222223</v>
      </c>
      <c r="H367" s="66">
        <v>0.4993055555555555</v>
      </c>
      <c r="I367" s="44" t="str">
        <f t="shared" si="124"/>
        <v/>
      </c>
      <c r="J367" s="45">
        <f t="shared" si="125"/>
        <v>45.000000000000078</v>
      </c>
      <c r="K367" s="45">
        <f t="shared" si="126"/>
        <v>2.9999999999999094</v>
      </c>
      <c r="L367" s="45">
        <f t="shared" si="127"/>
        <v>2</v>
      </c>
      <c r="M367" s="54">
        <f t="shared" ca="1" si="128"/>
        <v>1037</v>
      </c>
      <c r="N367" s="45" t="str">
        <f t="shared" si="129"/>
        <v/>
      </c>
      <c r="O367" s="45">
        <f t="shared" si="130"/>
        <v>4950.0000000000082</v>
      </c>
      <c r="P367" s="46">
        <f t="shared" si="131"/>
        <v>3517.7853721653091</v>
      </c>
      <c r="Q367" s="45">
        <f t="shared" si="132"/>
        <v>59.999999999998188</v>
      </c>
      <c r="R367" s="45">
        <f t="shared" si="133"/>
        <v>5010.0000000000064</v>
      </c>
      <c r="S367" s="46">
        <f t="shared" si="134"/>
        <v>3577.7853721653073</v>
      </c>
    </row>
    <row r="368" spans="1:19" x14ac:dyDescent="0.25">
      <c r="D368">
        <v>200</v>
      </c>
      <c r="F368" s="66">
        <v>0.50416666666666665</v>
      </c>
      <c r="H368" s="66">
        <v>0.53055555555555556</v>
      </c>
      <c r="I368" s="44">
        <f t="shared" si="124"/>
        <v>0.53402777777777777</v>
      </c>
      <c r="J368" s="45" t="str">
        <f t="shared" si="125"/>
        <v/>
      </c>
      <c r="K368" s="45">
        <f t="shared" si="126"/>
        <v>38.000000000000028</v>
      </c>
      <c r="L368" s="45">
        <f t="shared" si="127"/>
        <v>3</v>
      </c>
      <c r="M368" s="54">
        <f t="shared" ca="1" si="128"/>
        <v>1037</v>
      </c>
      <c r="N368" s="45">
        <f t="shared" ca="1" si="129"/>
        <v>131.99999999999994</v>
      </c>
      <c r="O368" s="45">
        <f t="shared" si="130"/>
        <v>500</v>
      </c>
      <c r="P368" s="46">
        <f t="shared" si="131"/>
        <v>52.318172546220183</v>
      </c>
      <c r="Q368" s="45">
        <f t="shared" si="132"/>
        <v>7600.0000000000055</v>
      </c>
      <c r="R368" s="45">
        <f t="shared" si="133"/>
        <v>8100.0000000000055</v>
      </c>
      <c r="S368" s="46">
        <f t="shared" si="134"/>
        <v>7652.3181725462255</v>
      </c>
    </row>
    <row r="369" spans="1:19" x14ac:dyDescent="0.25">
      <c r="A369" s="77">
        <v>34408</v>
      </c>
      <c r="B369">
        <v>832</v>
      </c>
      <c r="D369">
        <v>0.01</v>
      </c>
      <c r="F369" s="66">
        <v>0.3840277777777778</v>
      </c>
      <c r="H369" s="66">
        <v>0.38611111111111113</v>
      </c>
      <c r="I369" s="44" t="str">
        <f t="shared" si="124"/>
        <v/>
      </c>
      <c r="J369" s="45">
        <f t="shared" si="125"/>
        <v>17.000000000000021</v>
      </c>
      <c r="K369" s="45">
        <f t="shared" si="126"/>
        <v>2.9999999999999893</v>
      </c>
      <c r="L369" s="45">
        <f t="shared" si="127"/>
        <v>1</v>
      </c>
      <c r="M369" s="54">
        <f t="shared" ca="1" si="128"/>
        <v>832</v>
      </c>
      <c r="N369" s="45" t="str">
        <f t="shared" si="129"/>
        <v/>
      </c>
      <c r="O369" s="45">
        <f t="shared" si="130"/>
        <v>85.085000000000107</v>
      </c>
      <c r="P369" s="46">
        <f t="shared" si="131"/>
        <v>24.585766162252387</v>
      </c>
      <c r="Q369" s="45">
        <f t="shared" si="132"/>
        <v>2.9999999999999895E-2</v>
      </c>
      <c r="R369" s="45">
        <f t="shared" si="133"/>
        <v>85.115000000000109</v>
      </c>
      <c r="S369" s="46">
        <f t="shared" si="134"/>
        <v>24.615766162252388</v>
      </c>
    </row>
    <row r="370" spans="1:19" x14ac:dyDescent="0.25">
      <c r="D370">
        <v>10</v>
      </c>
      <c r="F370" s="66">
        <v>0.39444444444444443</v>
      </c>
      <c r="H370" s="66">
        <v>0.3979166666666667</v>
      </c>
      <c r="I370" s="44" t="str">
        <f t="shared" si="124"/>
        <v/>
      </c>
      <c r="J370" s="45">
        <f t="shared" si="125"/>
        <v>6.9999999999998952</v>
      </c>
      <c r="K370" s="45">
        <f t="shared" si="126"/>
        <v>5.0000000000000622</v>
      </c>
      <c r="L370" s="45">
        <f t="shared" si="127"/>
        <v>2</v>
      </c>
      <c r="M370" s="54">
        <f t="shared" ca="1" si="128"/>
        <v>832</v>
      </c>
      <c r="N370" s="45" t="str">
        <f t="shared" si="129"/>
        <v/>
      </c>
      <c r="O370" s="45">
        <f t="shared" si="130"/>
        <v>104.99999999999842</v>
      </c>
      <c r="P370" s="46">
        <f t="shared" si="131"/>
        <v>100.98866014701733</v>
      </c>
      <c r="Q370" s="45">
        <f t="shared" si="132"/>
        <v>50.000000000000625</v>
      </c>
      <c r="R370" s="45">
        <f t="shared" si="133"/>
        <v>154.99999999999903</v>
      </c>
      <c r="S370" s="46">
        <f t="shared" si="134"/>
        <v>150.98866014701795</v>
      </c>
    </row>
    <row r="371" spans="1:19" x14ac:dyDescent="0.25">
      <c r="D371">
        <v>20</v>
      </c>
      <c r="F371" s="66">
        <v>0.40138888888888885</v>
      </c>
      <c r="H371" s="66">
        <v>0.40277777777777773</v>
      </c>
      <c r="I371" s="44" t="str">
        <f t="shared" si="124"/>
        <v/>
      </c>
      <c r="J371" s="45">
        <f t="shared" si="125"/>
        <v>10.000000000000124</v>
      </c>
      <c r="K371" s="45">
        <f t="shared" si="126"/>
        <v>1.9999999999999929</v>
      </c>
      <c r="L371" s="45">
        <f t="shared" si="127"/>
        <v>3</v>
      </c>
      <c r="M371" s="54">
        <f t="shared" ca="1" si="128"/>
        <v>832</v>
      </c>
      <c r="N371" s="45" t="str">
        <f t="shared" si="129"/>
        <v/>
      </c>
      <c r="O371" s="45">
        <f t="shared" si="130"/>
        <v>175.00000000000219</v>
      </c>
      <c r="P371" s="46">
        <f t="shared" si="131"/>
        <v>173.80298490827042</v>
      </c>
      <c r="Q371" s="45">
        <f t="shared" si="132"/>
        <v>39.999999999999858</v>
      </c>
      <c r="R371" s="45">
        <f t="shared" si="133"/>
        <v>215.00000000000205</v>
      </c>
      <c r="S371" s="46">
        <f t="shared" si="134"/>
        <v>213.80298490827028</v>
      </c>
    </row>
    <row r="372" spans="1:19" x14ac:dyDescent="0.25">
      <c r="D372">
        <v>15</v>
      </c>
      <c r="F372" s="66">
        <v>0.4069444444444445</v>
      </c>
      <c r="H372" s="66">
        <v>0.40972222222222227</v>
      </c>
      <c r="I372" s="44" t="str">
        <f t="shared" si="124"/>
        <v/>
      </c>
      <c r="J372" s="45">
        <f t="shared" si="125"/>
        <v>5.9999999999999787</v>
      </c>
      <c r="K372" s="45">
        <f t="shared" si="126"/>
        <v>3.9999999999999858</v>
      </c>
      <c r="L372" s="45">
        <f t="shared" si="127"/>
        <v>4</v>
      </c>
      <c r="M372" s="54">
        <f t="shared" ca="1" si="128"/>
        <v>832</v>
      </c>
      <c r="N372" s="45" t="str">
        <f t="shared" si="129"/>
        <v/>
      </c>
      <c r="O372" s="45">
        <f t="shared" si="130"/>
        <v>74.99999999999973</v>
      </c>
      <c r="P372" s="46">
        <f t="shared" si="131"/>
        <v>73.98910995394543</v>
      </c>
      <c r="Q372" s="45">
        <f t="shared" si="132"/>
        <v>59.999999999999787</v>
      </c>
      <c r="R372" s="45">
        <f t="shared" si="133"/>
        <v>134.99999999999952</v>
      </c>
      <c r="S372" s="46">
        <f t="shared" si="134"/>
        <v>133.98910995394522</v>
      </c>
    </row>
    <row r="373" spans="1:19" x14ac:dyDescent="0.25">
      <c r="D373">
        <v>10</v>
      </c>
      <c r="F373" s="66">
        <v>0.41180555555555554</v>
      </c>
      <c r="H373" s="66">
        <v>0.41388888888888892</v>
      </c>
      <c r="I373" s="44" t="str">
        <f t="shared" si="124"/>
        <v/>
      </c>
      <c r="J373" s="45">
        <f t="shared" si="125"/>
        <v>4.9999999999999822</v>
      </c>
      <c r="K373" s="45">
        <f t="shared" si="126"/>
        <v>3.0000000000000693</v>
      </c>
      <c r="L373" s="45">
        <f t="shared" si="127"/>
        <v>5</v>
      </c>
      <c r="M373" s="54">
        <f t="shared" ca="1" si="128"/>
        <v>832</v>
      </c>
      <c r="N373" s="45" t="str">
        <f t="shared" si="129"/>
        <v/>
      </c>
      <c r="O373" s="45">
        <f t="shared" si="130"/>
        <v>54.999999999999801</v>
      </c>
      <c r="P373" s="46">
        <f t="shared" si="131"/>
        <v>54.848154491336395</v>
      </c>
      <c r="Q373" s="45">
        <f t="shared" si="132"/>
        <v>30.000000000000693</v>
      </c>
      <c r="R373" s="45">
        <f t="shared" si="133"/>
        <v>85.000000000000497</v>
      </c>
      <c r="S373" s="46">
        <f t="shared" si="134"/>
        <v>84.848154491337084</v>
      </c>
    </row>
    <row r="374" spans="1:19" x14ac:dyDescent="0.25">
      <c r="D374">
        <v>12</v>
      </c>
      <c r="F374" s="66">
        <v>0.41597222222222219</v>
      </c>
      <c r="H374" s="66">
        <v>0.41736111111111113</v>
      </c>
      <c r="I374" s="44" t="str">
        <f t="shared" si="124"/>
        <v/>
      </c>
      <c r="J374" s="45">
        <f t="shared" si="125"/>
        <v>27.999999999999901</v>
      </c>
      <c r="K374" s="45">
        <f t="shared" si="126"/>
        <v>2.0000000000000728</v>
      </c>
      <c r="L374" s="45">
        <f t="shared" si="127"/>
        <v>6</v>
      </c>
      <c r="M374" s="54">
        <f t="shared" ca="1" si="128"/>
        <v>832</v>
      </c>
      <c r="N374" s="45" t="str">
        <f t="shared" si="129"/>
        <v/>
      </c>
      <c r="O374" s="45">
        <f t="shared" si="130"/>
        <v>184.79999999999933</v>
      </c>
      <c r="P374" s="46">
        <f t="shared" si="131"/>
        <v>131.33069410467013</v>
      </c>
      <c r="Q374" s="45">
        <f t="shared" si="132"/>
        <v>24.000000000000874</v>
      </c>
      <c r="R374" s="45">
        <f t="shared" si="133"/>
        <v>208.80000000000021</v>
      </c>
      <c r="S374" s="46">
        <f t="shared" si="134"/>
        <v>155.33069410467101</v>
      </c>
    </row>
    <row r="375" spans="1:19" x14ac:dyDescent="0.25">
      <c r="D375">
        <v>1.2</v>
      </c>
      <c r="F375" s="66">
        <v>0.42986111111111108</v>
      </c>
      <c r="H375" s="66">
        <v>0.4368055555555555</v>
      </c>
      <c r="I375" s="44" t="str">
        <f t="shared" si="124"/>
        <v/>
      </c>
      <c r="J375" s="45">
        <f t="shared" si="125"/>
        <v>51.000000000000142</v>
      </c>
      <c r="K375" s="45">
        <f t="shared" si="126"/>
        <v>9.9999999999999645</v>
      </c>
      <c r="L375" s="45">
        <f t="shared" si="127"/>
        <v>7</v>
      </c>
      <c r="M375" s="54">
        <f t="shared" ca="1" si="128"/>
        <v>832</v>
      </c>
      <c r="N375" s="45" t="str">
        <f t="shared" si="129"/>
        <v/>
      </c>
      <c r="O375" s="45">
        <f t="shared" si="130"/>
        <v>5130.600000000014</v>
      </c>
      <c r="P375" s="46">
        <f t="shared" si="131"/>
        <v>1981.7845867361898</v>
      </c>
      <c r="Q375" s="45">
        <f t="shared" si="132"/>
        <v>11.999999999999957</v>
      </c>
      <c r="R375" s="45">
        <f t="shared" si="133"/>
        <v>5142.600000000014</v>
      </c>
      <c r="S375" s="46">
        <f t="shared" si="134"/>
        <v>1993.7845867361898</v>
      </c>
    </row>
    <row r="376" spans="1:19" x14ac:dyDescent="0.25">
      <c r="D376">
        <v>200</v>
      </c>
      <c r="F376" s="66">
        <v>0.44375000000000003</v>
      </c>
      <c r="H376" s="66">
        <v>0.47222222222222227</v>
      </c>
      <c r="I376" s="44">
        <f t="shared" si="124"/>
        <v>0.47569444444444448</v>
      </c>
      <c r="J376" s="45" t="str">
        <f t="shared" si="125"/>
        <v/>
      </c>
      <c r="K376" s="45">
        <f t="shared" si="126"/>
        <v>41.000000000000014</v>
      </c>
      <c r="L376" s="45">
        <f t="shared" si="127"/>
        <v>8</v>
      </c>
      <c r="M376" s="54">
        <f t="shared" ca="1" si="128"/>
        <v>832</v>
      </c>
      <c r="N376" s="45">
        <f t="shared" ca="1" si="129"/>
        <v>173.00000000000003</v>
      </c>
      <c r="O376" s="45">
        <f t="shared" si="130"/>
        <v>500</v>
      </c>
      <c r="P376" s="46">
        <f t="shared" si="131"/>
        <v>52.318172546220183</v>
      </c>
      <c r="Q376" s="45">
        <f t="shared" si="132"/>
        <v>8200.0000000000036</v>
      </c>
      <c r="R376" s="45">
        <f t="shared" si="133"/>
        <v>8700.0000000000036</v>
      </c>
      <c r="S376" s="46">
        <f t="shared" si="134"/>
        <v>8252.3181725462236</v>
      </c>
    </row>
    <row r="377" spans="1:19" x14ac:dyDescent="0.25">
      <c r="A377" s="77">
        <v>34408</v>
      </c>
      <c r="B377">
        <v>1232</v>
      </c>
      <c r="D377">
        <v>0.01</v>
      </c>
      <c r="F377" s="66">
        <v>0.56736111111111109</v>
      </c>
      <c r="H377" s="66">
        <v>0.57708333333333328</v>
      </c>
      <c r="I377" s="44" t="str">
        <f t="shared" si="124"/>
        <v/>
      </c>
      <c r="J377" s="45">
        <f t="shared" si="125"/>
        <v>48.999999999999986</v>
      </c>
      <c r="K377" s="45">
        <f t="shared" si="126"/>
        <v>13.99999999999995</v>
      </c>
      <c r="L377" s="45">
        <f t="shared" si="127"/>
        <v>1</v>
      </c>
      <c r="M377" s="54">
        <f t="shared" ca="1" si="128"/>
        <v>1232</v>
      </c>
      <c r="N377" s="45" t="str">
        <f t="shared" si="129"/>
        <v/>
      </c>
      <c r="O377" s="45">
        <f t="shared" si="130"/>
        <v>12.494999999999997</v>
      </c>
      <c r="P377" s="46">
        <f t="shared" si="131"/>
        <v>6.1376432155550198</v>
      </c>
      <c r="Q377" s="45">
        <f t="shared" si="132"/>
        <v>0.13999999999999951</v>
      </c>
      <c r="R377" s="45">
        <f t="shared" si="133"/>
        <v>12.634999999999996</v>
      </c>
      <c r="S377" s="46">
        <f t="shared" si="134"/>
        <v>6.2776432155550195</v>
      </c>
    </row>
    <row r="378" spans="1:19" x14ac:dyDescent="0.25">
      <c r="D378">
        <v>0.5</v>
      </c>
      <c r="F378" s="66">
        <v>0.57708333333333328</v>
      </c>
      <c r="H378" s="66">
        <v>0.61111111111111105</v>
      </c>
      <c r="I378" s="44" t="str">
        <f t="shared" si="124"/>
        <v/>
      </c>
      <c r="J378" s="45">
        <f t="shared" si="125"/>
        <v>24.000000000000075</v>
      </c>
      <c r="K378" s="45">
        <f t="shared" si="126"/>
        <v>48.999999999999986</v>
      </c>
      <c r="L378" s="45">
        <f t="shared" si="127"/>
        <v>2</v>
      </c>
      <c r="M378" s="54">
        <f t="shared" ca="1" si="128"/>
        <v>1232</v>
      </c>
      <c r="N378" s="45" t="str">
        <f t="shared" si="129"/>
        <v/>
      </c>
      <c r="O378" s="45">
        <f t="shared" si="130"/>
        <v>6.1200000000000188</v>
      </c>
      <c r="P378" s="46">
        <f t="shared" si="131"/>
        <v>3.0061925953738982</v>
      </c>
      <c r="Q378" s="45">
        <f t="shared" si="132"/>
        <v>24.499999999999993</v>
      </c>
      <c r="R378" s="45">
        <f t="shared" si="133"/>
        <v>30.620000000000012</v>
      </c>
      <c r="S378" s="46">
        <f t="shared" si="134"/>
        <v>27.506192595373889</v>
      </c>
    </row>
    <row r="379" spans="1:19" x14ac:dyDescent="0.25">
      <c r="D379">
        <v>0.01</v>
      </c>
      <c r="F379" s="66">
        <v>0.62222222222222223</v>
      </c>
      <c r="H379" s="66">
        <v>0.62777777777777777</v>
      </c>
      <c r="I379" s="44" t="str">
        <f t="shared" si="124"/>
        <v/>
      </c>
      <c r="J379" s="45">
        <f t="shared" si="125"/>
        <v>28.00000000000006</v>
      </c>
      <c r="K379" s="45">
        <f t="shared" si="126"/>
        <v>7.9999999999999716</v>
      </c>
      <c r="L379" s="45">
        <f t="shared" si="127"/>
        <v>3</v>
      </c>
      <c r="M379" s="54">
        <f t="shared" ca="1" si="128"/>
        <v>1232</v>
      </c>
      <c r="N379" s="45" t="str">
        <f t="shared" si="129"/>
        <v/>
      </c>
      <c r="O379" s="45">
        <f t="shared" si="130"/>
        <v>7.1400000000000157</v>
      </c>
      <c r="P379" s="46">
        <f t="shared" si="131"/>
        <v>3.5072246946028773</v>
      </c>
      <c r="Q379" s="45">
        <f t="shared" si="132"/>
        <v>7.9999999999999724E-2</v>
      </c>
      <c r="R379" s="45">
        <f t="shared" si="133"/>
        <v>7.2200000000000157</v>
      </c>
      <c r="S379" s="46">
        <f t="shared" si="134"/>
        <v>3.587224694602877</v>
      </c>
    </row>
    <row r="380" spans="1:19" x14ac:dyDescent="0.25">
      <c r="D380">
        <v>0.5</v>
      </c>
      <c r="F380" s="66">
        <v>0.62777777777777777</v>
      </c>
      <c r="H380" s="66">
        <v>0.64722222222222225</v>
      </c>
      <c r="I380" s="44" t="str">
        <f t="shared" si="124"/>
        <v/>
      </c>
      <c r="J380" s="45">
        <f t="shared" si="125"/>
        <v>14.999999999999947</v>
      </c>
      <c r="K380" s="45">
        <f t="shared" si="126"/>
        <v>28.00000000000006</v>
      </c>
      <c r="L380" s="45">
        <f t="shared" si="127"/>
        <v>4</v>
      </c>
      <c r="M380" s="54">
        <f t="shared" ca="1" si="128"/>
        <v>1232</v>
      </c>
      <c r="N380" s="45" t="str">
        <f t="shared" si="129"/>
        <v/>
      </c>
      <c r="O380" s="45">
        <f t="shared" si="130"/>
        <v>78.749999999999716</v>
      </c>
      <c r="P380" s="46">
        <f t="shared" si="131"/>
        <v>47.567698768180342</v>
      </c>
      <c r="Q380" s="45">
        <f t="shared" si="132"/>
        <v>14.00000000000003</v>
      </c>
      <c r="R380" s="45">
        <f t="shared" si="133"/>
        <v>92.749999999999744</v>
      </c>
      <c r="S380" s="46">
        <f t="shared" si="134"/>
        <v>61.567698768180371</v>
      </c>
    </row>
    <row r="381" spans="1:19" x14ac:dyDescent="0.25">
      <c r="D381">
        <v>10</v>
      </c>
      <c r="F381" s="66">
        <v>0.65416666666666667</v>
      </c>
      <c r="H381" s="66">
        <v>0.65763888888888888</v>
      </c>
      <c r="I381" s="44" t="str">
        <f t="shared" si="124"/>
        <v/>
      </c>
      <c r="J381" s="45">
        <f t="shared" si="125"/>
        <v>7.9999999999999716</v>
      </c>
      <c r="K381" s="45">
        <f t="shared" si="126"/>
        <v>4.9999999999999822</v>
      </c>
      <c r="L381" s="45">
        <f t="shared" si="127"/>
        <v>5</v>
      </c>
      <c r="M381" s="54">
        <f t="shared" ca="1" si="128"/>
        <v>1232</v>
      </c>
      <c r="N381" s="45" t="str">
        <f t="shared" si="129"/>
        <v/>
      </c>
      <c r="O381" s="45">
        <f t="shared" si="130"/>
        <v>119.99999999999957</v>
      </c>
      <c r="P381" s="46">
        <f t="shared" si="131"/>
        <v>115.41561159659256</v>
      </c>
      <c r="Q381" s="45">
        <f t="shared" si="132"/>
        <v>49.999999999999822</v>
      </c>
      <c r="R381" s="45">
        <f t="shared" si="133"/>
        <v>169.9999999999994</v>
      </c>
      <c r="S381" s="46">
        <f t="shared" si="134"/>
        <v>165.41561159659238</v>
      </c>
    </row>
    <row r="382" spans="1:19" x14ac:dyDescent="0.25">
      <c r="D382">
        <v>20</v>
      </c>
      <c r="F382" s="66">
        <v>0.66111111111111109</v>
      </c>
      <c r="H382" s="66">
        <v>0.66319444444444442</v>
      </c>
      <c r="I382" s="44" t="str">
        <f t="shared" si="124"/>
        <v/>
      </c>
      <c r="J382" s="45">
        <f t="shared" si="125"/>
        <v>12.999999999999954</v>
      </c>
      <c r="K382" s="45">
        <f t="shared" si="126"/>
        <v>2.9999999999999893</v>
      </c>
      <c r="L382" s="45">
        <f t="shared" si="127"/>
        <v>6</v>
      </c>
      <c r="M382" s="54">
        <f t="shared" ca="1" si="128"/>
        <v>1232</v>
      </c>
      <c r="N382" s="45" t="str">
        <f t="shared" si="129"/>
        <v/>
      </c>
      <c r="O382" s="45">
        <f t="shared" si="130"/>
        <v>136.49999999999952</v>
      </c>
      <c r="P382" s="46">
        <f t="shared" si="131"/>
        <v>82.450651718301998</v>
      </c>
      <c r="Q382" s="45">
        <f t="shared" si="132"/>
        <v>59.999999999999787</v>
      </c>
      <c r="R382" s="45">
        <f t="shared" si="133"/>
        <v>196.49999999999932</v>
      </c>
      <c r="S382" s="46">
        <f t="shared" si="134"/>
        <v>142.4506517183018</v>
      </c>
    </row>
    <row r="383" spans="1:19" x14ac:dyDescent="0.25">
      <c r="D383">
        <v>1</v>
      </c>
      <c r="F383" s="66">
        <v>0.67083333333333339</v>
      </c>
      <c r="H383" s="66">
        <v>0.67222222222222217</v>
      </c>
      <c r="I383" s="44">
        <f t="shared" si="124"/>
        <v>0.67569444444444438</v>
      </c>
      <c r="J383" s="45" t="str">
        <f t="shared" si="125"/>
        <v/>
      </c>
      <c r="K383" s="45">
        <f t="shared" si="126"/>
        <v>1.999999999999833</v>
      </c>
      <c r="L383" s="45">
        <f t="shared" si="127"/>
        <v>7</v>
      </c>
      <c r="M383" s="54">
        <f t="shared" ca="1" si="128"/>
        <v>1232</v>
      </c>
      <c r="N383" s="45">
        <f t="shared" ca="1" si="129"/>
        <v>220.99999999999986</v>
      </c>
      <c r="O383" s="45">
        <f t="shared" si="130"/>
        <v>2.5</v>
      </c>
      <c r="P383" s="46">
        <f t="shared" si="131"/>
        <v>0.36191198291773735</v>
      </c>
      <c r="Q383" s="45">
        <f t="shared" si="132"/>
        <v>1.999999999999833</v>
      </c>
      <c r="R383" s="45">
        <f t="shared" si="133"/>
        <v>4.499999999999833</v>
      </c>
      <c r="S383" s="46">
        <f t="shared" si="134"/>
        <v>2.3619119829175705</v>
      </c>
    </row>
    <row r="384" spans="1:19" x14ac:dyDescent="0.25">
      <c r="A384" s="77">
        <v>34409</v>
      </c>
      <c r="B384">
        <v>851</v>
      </c>
      <c r="D384">
        <v>0.01</v>
      </c>
      <c r="F384" s="66">
        <v>0.39027777777777778</v>
      </c>
      <c r="H384" s="66">
        <v>0.39166666666666666</v>
      </c>
      <c r="I384" s="44" t="str">
        <f t="shared" si="124"/>
        <v/>
      </c>
      <c r="J384" s="45">
        <f t="shared" si="125"/>
        <v>13.000000000000034</v>
      </c>
      <c r="K384" s="45">
        <f t="shared" si="126"/>
        <v>1.9999999999999929</v>
      </c>
      <c r="L384" s="45">
        <f t="shared" si="127"/>
        <v>1</v>
      </c>
      <c r="M384" s="54">
        <f t="shared" ca="1" si="128"/>
        <v>851</v>
      </c>
      <c r="N384" s="45" t="str">
        <f t="shared" si="129"/>
        <v/>
      </c>
      <c r="O384" s="45">
        <f t="shared" si="130"/>
        <v>65.065000000000168</v>
      </c>
      <c r="P384" s="46">
        <f t="shared" si="131"/>
        <v>18.800880006428322</v>
      </c>
      <c r="Q384" s="45">
        <f t="shared" si="132"/>
        <v>1.9999999999999931E-2</v>
      </c>
      <c r="R384" s="45">
        <f t="shared" si="133"/>
        <v>65.085000000000164</v>
      </c>
      <c r="S384" s="46">
        <f t="shared" si="134"/>
        <v>18.820880006428322</v>
      </c>
    </row>
    <row r="385" spans="1:19" x14ac:dyDescent="0.25">
      <c r="D385">
        <v>10</v>
      </c>
      <c r="F385" s="66">
        <v>0.3979166666666667</v>
      </c>
      <c r="H385" s="66">
        <v>0.40069444444444446</v>
      </c>
      <c r="I385" s="44" t="str">
        <f t="shared" si="124"/>
        <v/>
      </c>
      <c r="J385" s="45">
        <f t="shared" si="125"/>
        <v>46.999999999999993</v>
      </c>
      <c r="K385" s="45">
        <f t="shared" si="126"/>
        <v>3.9999999999999858</v>
      </c>
      <c r="L385" s="45">
        <f t="shared" si="127"/>
        <v>2</v>
      </c>
      <c r="M385" s="54">
        <f t="shared" ca="1" si="128"/>
        <v>851</v>
      </c>
      <c r="N385" s="45" t="str">
        <f t="shared" si="129"/>
        <v/>
      </c>
      <c r="O385" s="45">
        <f t="shared" si="130"/>
        <v>4934.9999999999991</v>
      </c>
      <c r="P385" s="46">
        <f t="shared" si="131"/>
        <v>2980.9073267392023</v>
      </c>
      <c r="Q385" s="45">
        <f t="shared" si="132"/>
        <v>39.999999999999858</v>
      </c>
      <c r="R385" s="45">
        <f t="shared" si="133"/>
        <v>4974.9999999999991</v>
      </c>
      <c r="S385" s="46">
        <f t="shared" si="134"/>
        <v>3020.9073267392023</v>
      </c>
    </row>
    <row r="386" spans="1:19" x14ac:dyDescent="0.25">
      <c r="D386">
        <v>200</v>
      </c>
      <c r="F386" s="66">
        <v>0.40486111111111112</v>
      </c>
      <c r="H386" s="66">
        <v>0.43333333333333335</v>
      </c>
      <c r="I386" s="44">
        <f t="shared" si="124"/>
        <v>0.43680555555555556</v>
      </c>
      <c r="J386" s="45" t="str">
        <f t="shared" si="125"/>
        <v/>
      </c>
      <c r="K386" s="45">
        <f t="shared" si="126"/>
        <v>41.000000000000014</v>
      </c>
      <c r="L386" s="45">
        <f t="shared" si="127"/>
        <v>3</v>
      </c>
      <c r="M386" s="54">
        <f t="shared" ca="1" si="128"/>
        <v>851</v>
      </c>
      <c r="N386" s="45">
        <f t="shared" ca="1" si="129"/>
        <v>98.000000000000057</v>
      </c>
      <c r="O386" s="45">
        <f t="shared" si="130"/>
        <v>500</v>
      </c>
      <c r="P386" s="46">
        <f t="shared" si="131"/>
        <v>52.318172546220183</v>
      </c>
      <c r="Q386" s="45">
        <f t="shared" si="132"/>
        <v>8200.0000000000036</v>
      </c>
      <c r="R386" s="45">
        <f t="shared" si="133"/>
        <v>8700.0000000000036</v>
      </c>
      <c r="S386" s="46">
        <f t="shared" si="134"/>
        <v>8252.3181725462236</v>
      </c>
    </row>
    <row r="387" spans="1:19" x14ac:dyDescent="0.25">
      <c r="A387" s="77">
        <v>34410</v>
      </c>
      <c r="B387">
        <v>1322</v>
      </c>
      <c r="D387">
        <v>0.01</v>
      </c>
      <c r="F387" s="66">
        <v>0.59652777777777777</v>
      </c>
      <c r="H387" s="66">
        <v>0.59930555555555554</v>
      </c>
      <c r="I387" s="44" t="str">
        <f t="shared" si="124"/>
        <v/>
      </c>
      <c r="J387" s="45">
        <f t="shared" si="125"/>
        <v>29.000000000000057</v>
      </c>
      <c r="K387" s="45">
        <f t="shared" si="126"/>
        <v>3.9999999999999858</v>
      </c>
      <c r="L387" s="45">
        <f t="shared" si="127"/>
        <v>1</v>
      </c>
      <c r="M387" s="54">
        <f t="shared" ca="1" si="128"/>
        <v>1322</v>
      </c>
      <c r="N387" s="45" t="str">
        <f t="shared" si="129"/>
        <v/>
      </c>
      <c r="O387" s="45">
        <f t="shared" si="130"/>
        <v>580.14500000000112</v>
      </c>
      <c r="P387" s="46">
        <f t="shared" si="131"/>
        <v>139.82602332162244</v>
      </c>
      <c r="Q387" s="45">
        <f t="shared" si="132"/>
        <v>3.9999999999999862E-2</v>
      </c>
      <c r="R387" s="45">
        <f t="shared" si="133"/>
        <v>580.18500000000108</v>
      </c>
      <c r="S387" s="46">
        <f t="shared" si="134"/>
        <v>139.86602332162244</v>
      </c>
    </row>
    <row r="388" spans="1:19" x14ac:dyDescent="0.25">
      <c r="D388">
        <v>40</v>
      </c>
      <c r="F388" s="66">
        <v>0.6069444444444444</v>
      </c>
      <c r="H388" s="66">
        <v>0.61944444444444446</v>
      </c>
      <c r="I388" s="44" t="str">
        <f t="shared" si="124"/>
        <v/>
      </c>
      <c r="J388" s="45">
        <f t="shared" si="125"/>
        <v>53.999999999999972</v>
      </c>
      <c r="K388" s="45">
        <f t="shared" si="126"/>
        <v>18.000000000000096</v>
      </c>
      <c r="L388" s="45">
        <f t="shared" si="127"/>
        <v>2</v>
      </c>
      <c r="M388" s="54">
        <f t="shared" ca="1" si="128"/>
        <v>1322</v>
      </c>
      <c r="N388" s="45" t="str">
        <f t="shared" si="129"/>
        <v/>
      </c>
      <c r="O388" s="45">
        <f t="shared" si="130"/>
        <v>6479.9999999999964</v>
      </c>
      <c r="P388" s="46">
        <f t="shared" si="131"/>
        <v>5368.3339013057112</v>
      </c>
      <c r="Q388" s="45">
        <f t="shared" si="132"/>
        <v>720.00000000000387</v>
      </c>
      <c r="R388" s="45">
        <f t="shared" si="133"/>
        <v>7200</v>
      </c>
      <c r="S388" s="46">
        <f t="shared" si="134"/>
        <v>6088.3339013057148</v>
      </c>
    </row>
    <row r="389" spans="1:19" x14ac:dyDescent="0.25">
      <c r="D389">
        <v>200</v>
      </c>
      <c r="F389" s="66">
        <v>0.62291666666666667</v>
      </c>
      <c r="H389" s="66">
        <v>0.65694444444444444</v>
      </c>
      <c r="I389" s="44">
        <f t="shared" si="124"/>
        <v>0.66041666666666665</v>
      </c>
      <c r="J389" s="45" t="str">
        <f t="shared" si="125"/>
        <v/>
      </c>
      <c r="K389" s="45">
        <f t="shared" si="126"/>
        <v>48.999999999999986</v>
      </c>
      <c r="L389" s="45">
        <f t="shared" si="127"/>
        <v>3</v>
      </c>
      <c r="M389" s="54">
        <f t="shared" ca="1" si="128"/>
        <v>1322</v>
      </c>
      <c r="N389" s="45">
        <f t="shared" ca="1" si="129"/>
        <v>148.99999999999994</v>
      </c>
      <c r="O389" s="45">
        <f t="shared" si="130"/>
        <v>500</v>
      </c>
      <c r="P389" s="46">
        <f t="shared" si="131"/>
        <v>52.318172546220183</v>
      </c>
      <c r="Q389" s="45">
        <f t="shared" si="132"/>
        <v>9799.9999999999964</v>
      </c>
      <c r="R389" s="45">
        <f t="shared" si="133"/>
        <v>10299.999999999996</v>
      </c>
      <c r="S389" s="46">
        <f t="shared" si="134"/>
        <v>9852.3181725462164</v>
      </c>
    </row>
    <row r="390" spans="1:19" x14ac:dyDescent="0.25">
      <c r="A390" s="77">
        <v>34415</v>
      </c>
      <c r="B390">
        <v>833</v>
      </c>
      <c r="D390">
        <v>0.01</v>
      </c>
      <c r="F390" s="66">
        <v>0.3888888888888889</v>
      </c>
      <c r="H390" s="66">
        <v>0.39305555555555555</v>
      </c>
      <c r="I390" s="44" t="str">
        <f t="shared" si="124"/>
        <v/>
      </c>
      <c r="J390" s="45">
        <f t="shared" si="125"/>
        <v>9.9999999999999645</v>
      </c>
      <c r="K390" s="45">
        <f t="shared" si="126"/>
        <v>5.9999999999999787</v>
      </c>
      <c r="L390" s="45">
        <f t="shared" si="127"/>
        <v>1</v>
      </c>
      <c r="M390" s="54">
        <f t="shared" ca="1" si="128"/>
        <v>833</v>
      </c>
      <c r="N390" s="45" t="str">
        <f t="shared" si="129"/>
        <v/>
      </c>
      <c r="O390" s="45">
        <f t="shared" si="130"/>
        <v>0.54999999999999805</v>
      </c>
      <c r="P390" s="46">
        <f t="shared" si="131"/>
        <v>0.39088031101727821</v>
      </c>
      <c r="Q390" s="45">
        <f t="shared" si="132"/>
        <v>5.999999999999979E-2</v>
      </c>
      <c r="R390" s="45">
        <f t="shared" si="133"/>
        <v>0.60999999999999788</v>
      </c>
      <c r="S390" s="46">
        <f t="shared" si="134"/>
        <v>0.45088031101727799</v>
      </c>
    </row>
    <row r="391" spans="1:19" x14ac:dyDescent="0.25">
      <c r="D391">
        <v>0.1</v>
      </c>
      <c r="F391" s="66">
        <v>0.3972222222222222</v>
      </c>
      <c r="H391" s="66">
        <v>0.39999999999999997</v>
      </c>
      <c r="I391" s="44" t="str">
        <f t="shared" si="124"/>
        <v/>
      </c>
      <c r="J391" s="45">
        <f t="shared" si="125"/>
        <v>7.9999999999999716</v>
      </c>
      <c r="K391" s="45">
        <f t="shared" si="126"/>
        <v>3.9999999999999858</v>
      </c>
      <c r="L391" s="45">
        <f t="shared" si="127"/>
        <v>2</v>
      </c>
      <c r="M391" s="54">
        <f t="shared" ca="1" si="128"/>
        <v>833</v>
      </c>
      <c r="N391" s="45" t="str">
        <f t="shared" si="129"/>
        <v/>
      </c>
      <c r="O391" s="45">
        <f t="shared" si="130"/>
        <v>4.3999999999999844</v>
      </c>
      <c r="P391" s="46">
        <f t="shared" si="131"/>
        <v>3.1269324917219192</v>
      </c>
      <c r="Q391" s="45">
        <f t="shared" si="132"/>
        <v>0.39999999999999858</v>
      </c>
      <c r="R391" s="45">
        <f t="shared" si="133"/>
        <v>4.7999999999999829</v>
      </c>
      <c r="S391" s="46">
        <f t="shared" si="134"/>
        <v>3.5269324917219178</v>
      </c>
    </row>
    <row r="392" spans="1:19" x14ac:dyDescent="0.25">
      <c r="D392">
        <v>1</v>
      </c>
      <c r="F392" s="66">
        <v>0.40347222222222223</v>
      </c>
      <c r="H392" s="66">
        <v>0.4055555555555555</v>
      </c>
      <c r="I392" s="44" t="str">
        <f t="shared" si="124"/>
        <v/>
      </c>
      <c r="J392" s="45">
        <f t="shared" si="125"/>
        <v>9.000000000000048</v>
      </c>
      <c r="K392" s="45">
        <f t="shared" si="126"/>
        <v>2.9999999999999094</v>
      </c>
      <c r="L392" s="45">
        <f t="shared" si="127"/>
        <v>3</v>
      </c>
      <c r="M392" s="54">
        <f t="shared" ca="1" si="128"/>
        <v>833</v>
      </c>
      <c r="N392" s="45" t="str">
        <f t="shared" si="129"/>
        <v/>
      </c>
      <c r="O392" s="45">
        <f t="shared" si="130"/>
        <v>27.000000000000142</v>
      </c>
      <c r="P392" s="46">
        <f t="shared" si="131"/>
        <v>22.368068762589505</v>
      </c>
      <c r="Q392" s="45">
        <f t="shared" si="132"/>
        <v>2.9999999999999094</v>
      </c>
      <c r="R392" s="45">
        <f t="shared" si="133"/>
        <v>30.00000000000005</v>
      </c>
      <c r="S392" s="46">
        <f t="shared" si="134"/>
        <v>25.368068762589417</v>
      </c>
    </row>
    <row r="393" spans="1:19" x14ac:dyDescent="0.25">
      <c r="D393">
        <v>5</v>
      </c>
      <c r="F393" s="66">
        <v>0.40625</v>
      </c>
      <c r="H393" s="66">
        <v>0.41180555555555554</v>
      </c>
      <c r="I393" s="44" t="str">
        <f t="shared" si="124"/>
        <v/>
      </c>
      <c r="J393" s="45">
        <f t="shared" si="125"/>
        <v>5.9999999999999787</v>
      </c>
      <c r="K393" s="45">
        <f t="shared" si="126"/>
        <v>7.9999999999999716</v>
      </c>
      <c r="L393" s="45">
        <f t="shared" si="127"/>
        <v>4</v>
      </c>
      <c r="M393" s="54">
        <f t="shared" ca="1" si="128"/>
        <v>833</v>
      </c>
      <c r="N393" s="45" t="str">
        <f t="shared" si="129"/>
        <v/>
      </c>
      <c r="O393" s="45">
        <f t="shared" si="130"/>
        <v>44.999999999999844</v>
      </c>
      <c r="P393" s="46">
        <f t="shared" si="131"/>
        <v>43.280857470775665</v>
      </c>
      <c r="Q393" s="45">
        <f t="shared" si="132"/>
        <v>39.999999999999858</v>
      </c>
      <c r="R393" s="45">
        <f t="shared" si="133"/>
        <v>84.999999999999702</v>
      </c>
      <c r="S393" s="46">
        <f t="shared" si="134"/>
        <v>83.280857470775516</v>
      </c>
    </row>
    <row r="394" spans="1:19" x14ac:dyDescent="0.25">
      <c r="D394">
        <v>10</v>
      </c>
      <c r="F394" s="66">
        <v>0.41388888888888892</v>
      </c>
      <c r="H394" s="66">
        <v>0.41597222222222219</v>
      </c>
      <c r="I394" s="44" t="str">
        <f t="shared" si="124"/>
        <v/>
      </c>
      <c r="J394" s="45">
        <f t="shared" si="125"/>
        <v>7.0000000000000551</v>
      </c>
      <c r="K394" s="45">
        <f t="shared" si="126"/>
        <v>2.9999999999999094</v>
      </c>
      <c r="L394" s="45">
        <f t="shared" si="127"/>
        <v>5</v>
      </c>
      <c r="M394" s="54">
        <f t="shared" ca="1" si="128"/>
        <v>833</v>
      </c>
      <c r="N394" s="45" t="str">
        <f t="shared" si="129"/>
        <v/>
      </c>
      <c r="O394" s="45">
        <f t="shared" si="130"/>
        <v>210.00000000000165</v>
      </c>
      <c r="P394" s="46">
        <f t="shared" si="131"/>
        <v>173.97379032437166</v>
      </c>
      <c r="Q394" s="45">
        <f t="shared" si="132"/>
        <v>29.999999999999094</v>
      </c>
      <c r="R394" s="45">
        <f t="shared" si="133"/>
        <v>240.00000000000074</v>
      </c>
      <c r="S394" s="46">
        <f t="shared" si="134"/>
        <v>203.97379032437075</v>
      </c>
    </row>
    <row r="395" spans="1:19" x14ac:dyDescent="0.25">
      <c r="D395">
        <v>50</v>
      </c>
      <c r="F395" s="66">
        <v>0.4201388888888889</v>
      </c>
      <c r="H395" s="66">
        <v>0.42083333333333334</v>
      </c>
      <c r="I395" s="44" t="str">
        <f t="shared" si="124"/>
        <v/>
      </c>
      <c r="J395" s="45">
        <f t="shared" si="125"/>
        <v>4.9999999999999822</v>
      </c>
      <c r="K395" s="45">
        <f t="shared" si="126"/>
        <v>0.99999999999999645</v>
      </c>
      <c r="L395" s="45">
        <f t="shared" si="127"/>
        <v>6</v>
      </c>
      <c r="M395" s="54">
        <f t="shared" ca="1" si="128"/>
        <v>833</v>
      </c>
      <c r="N395" s="45" t="str">
        <f t="shared" si="129"/>
        <v/>
      </c>
      <c r="O395" s="45">
        <f t="shared" si="130"/>
        <v>374.99999999999869</v>
      </c>
      <c r="P395" s="46">
        <f t="shared" si="131"/>
        <v>360.67376542566205</v>
      </c>
      <c r="Q395" s="45">
        <f t="shared" si="132"/>
        <v>49.999999999999822</v>
      </c>
      <c r="R395" s="45">
        <f t="shared" si="133"/>
        <v>424.99999999999852</v>
      </c>
      <c r="S395" s="46">
        <f t="shared" si="134"/>
        <v>410.67376542566188</v>
      </c>
    </row>
    <row r="396" spans="1:19" x14ac:dyDescent="0.25">
      <c r="D396">
        <v>100</v>
      </c>
      <c r="F396" s="66">
        <v>0.42222222222222222</v>
      </c>
      <c r="H396" s="66">
        <v>0.42430555555555555</v>
      </c>
      <c r="I396" s="44" t="str">
        <f t="shared" si="124"/>
        <v/>
      </c>
      <c r="J396" s="45">
        <f t="shared" si="125"/>
        <v>5.9999999999999787</v>
      </c>
      <c r="K396" s="45">
        <f t="shared" si="126"/>
        <v>2.9999999999999893</v>
      </c>
      <c r="L396" s="45">
        <f t="shared" si="127"/>
        <v>7</v>
      </c>
      <c r="M396" s="54">
        <f t="shared" ca="1" si="128"/>
        <v>833</v>
      </c>
      <c r="N396" s="45" t="str">
        <f t="shared" si="129"/>
        <v/>
      </c>
      <c r="O396" s="45">
        <f t="shared" si="130"/>
        <v>749.99999999999739</v>
      </c>
      <c r="P396" s="46">
        <f t="shared" si="131"/>
        <v>739.89104479557966</v>
      </c>
      <c r="Q396" s="45">
        <f t="shared" si="132"/>
        <v>299.99999999999892</v>
      </c>
      <c r="R396" s="45">
        <f t="shared" si="133"/>
        <v>1049.9999999999964</v>
      </c>
      <c r="S396" s="46">
        <f t="shared" si="134"/>
        <v>1039.8910447955786</v>
      </c>
    </row>
    <row r="397" spans="1:19" x14ac:dyDescent="0.25">
      <c r="D397">
        <v>150</v>
      </c>
      <c r="F397" s="66">
        <v>0.42638888888888887</v>
      </c>
      <c r="H397" s="66">
        <v>0.4284722222222222</v>
      </c>
      <c r="I397" s="44" t="str">
        <f t="shared" si="124"/>
        <v/>
      </c>
      <c r="J397" s="45">
        <f t="shared" si="125"/>
        <v>5.0000000000000622</v>
      </c>
      <c r="K397" s="45">
        <f t="shared" si="126"/>
        <v>2.9999999999999893</v>
      </c>
      <c r="L397" s="45">
        <f t="shared" si="127"/>
        <v>8</v>
      </c>
      <c r="M397" s="54">
        <f t="shared" ca="1" si="128"/>
        <v>833</v>
      </c>
      <c r="N397" s="45" t="str">
        <f t="shared" si="129"/>
        <v/>
      </c>
      <c r="O397" s="45">
        <f t="shared" si="130"/>
        <v>875.00000000001091</v>
      </c>
      <c r="P397" s="46">
        <f t="shared" si="131"/>
        <v>869.01487923014167</v>
      </c>
      <c r="Q397" s="45">
        <f t="shared" si="132"/>
        <v>449.99999999999841</v>
      </c>
      <c r="R397" s="45">
        <f t="shared" si="133"/>
        <v>1325.0000000000093</v>
      </c>
      <c r="S397" s="46">
        <f t="shared" si="134"/>
        <v>1319.0148792301402</v>
      </c>
    </row>
    <row r="398" spans="1:19" x14ac:dyDescent="0.25">
      <c r="D398">
        <v>200</v>
      </c>
      <c r="F398" s="66">
        <v>0.42986111111111108</v>
      </c>
      <c r="H398" s="66">
        <v>0.43194444444444446</v>
      </c>
      <c r="I398" s="44">
        <f t="shared" si="124"/>
        <v>0.43541666666666667</v>
      </c>
      <c r="J398" s="45" t="str">
        <f t="shared" si="125"/>
        <v/>
      </c>
      <c r="K398" s="45">
        <f t="shared" si="126"/>
        <v>3.0000000000000693</v>
      </c>
      <c r="L398" s="45">
        <f t="shared" si="127"/>
        <v>9</v>
      </c>
      <c r="M398" s="54">
        <f t="shared" ca="1" si="128"/>
        <v>833</v>
      </c>
      <c r="N398" s="45">
        <f t="shared" ca="1" si="129"/>
        <v>114</v>
      </c>
      <c r="O398" s="45">
        <f t="shared" si="130"/>
        <v>500</v>
      </c>
      <c r="P398" s="46">
        <f t="shared" si="131"/>
        <v>52.318172546220183</v>
      </c>
      <c r="Q398" s="45">
        <f t="shared" si="132"/>
        <v>600.00000000001387</v>
      </c>
      <c r="R398" s="45">
        <f t="shared" si="133"/>
        <v>1100.0000000000139</v>
      </c>
      <c r="S398" s="46">
        <f t="shared" si="134"/>
        <v>652.31817254623411</v>
      </c>
    </row>
    <row r="399" spans="1:19" x14ac:dyDescent="0.25">
      <c r="A399" s="77">
        <v>34415</v>
      </c>
      <c r="B399">
        <v>1237</v>
      </c>
      <c r="D399">
        <v>0.01</v>
      </c>
      <c r="F399" s="66">
        <v>0.55902777777777779</v>
      </c>
      <c r="H399" s="66">
        <v>0.56180555555555556</v>
      </c>
      <c r="I399" s="44" t="str">
        <f t="shared" si="124"/>
        <v/>
      </c>
      <c r="J399" s="45">
        <f t="shared" si="125"/>
        <v>14.999999999999947</v>
      </c>
      <c r="K399" s="45">
        <f t="shared" si="126"/>
        <v>3.9999999999999858</v>
      </c>
      <c r="L399" s="45">
        <f t="shared" si="127"/>
        <v>1</v>
      </c>
      <c r="M399" s="54">
        <f t="shared" ca="1" si="128"/>
        <v>1237</v>
      </c>
      <c r="N399" s="45" t="str">
        <f t="shared" si="129"/>
        <v/>
      </c>
      <c r="O399" s="45">
        <f t="shared" si="130"/>
        <v>7.5749999999999735</v>
      </c>
      <c r="P399" s="46">
        <f t="shared" si="131"/>
        <v>3.2247058479928365</v>
      </c>
      <c r="Q399" s="45">
        <f t="shared" si="132"/>
        <v>3.9999999999999862E-2</v>
      </c>
      <c r="R399" s="45">
        <f t="shared" si="133"/>
        <v>7.6149999999999736</v>
      </c>
      <c r="S399" s="46">
        <f t="shared" si="134"/>
        <v>3.2647058479928366</v>
      </c>
    </row>
    <row r="400" spans="1:19" x14ac:dyDescent="0.25">
      <c r="D400">
        <v>1</v>
      </c>
      <c r="F400" s="66">
        <v>0.56874999999999998</v>
      </c>
      <c r="H400" s="66">
        <v>0.57222222222222219</v>
      </c>
      <c r="I400" s="44" t="str">
        <f t="shared" si="124"/>
        <v/>
      </c>
      <c r="J400" s="45">
        <f t="shared" si="125"/>
        <v>10.999999999999961</v>
      </c>
      <c r="K400" s="45">
        <f t="shared" si="126"/>
        <v>4.9999999999999822</v>
      </c>
      <c r="L400" s="45">
        <f t="shared" si="127"/>
        <v>2</v>
      </c>
      <c r="M400" s="54">
        <f t="shared" ca="1" si="128"/>
        <v>1237</v>
      </c>
      <c r="N400" s="45" t="str">
        <f t="shared" si="129"/>
        <v/>
      </c>
      <c r="O400" s="45">
        <f t="shared" si="130"/>
        <v>21.999999999999922</v>
      </c>
      <c r="P400" s="46">
        <f t="shared" si="131"/>
        <v>20.025275137642886</v>
      </c>
      <c r="Q400" s="45">
        <f t="shared" si="132"/>
        <v>4.9999999999999822</v>
      </c>
      <c r="R400" s="45">
        <f t="shared" si="133"/>
        <v>26.999999999999904</v>
      </c>
      <c r="S400" s="46">
        <f t="shared" si="134"/>
        <v>25.025275137642868</v>
      </c>
    </row>
    <row r="401" spans="1:19" x14ac:dyDescent="0.25">
      <c r="D401">
        <v>3</v>
      </c>
      <c r="F401" s="66">
        <v>0.57638888888888895</v>
      </c>
      <c r="H401" s="66">
        <v>0.57986111111111105</v>
      </c>
      <c r="I401" s="44" t="str">
        <f t="shared" si="124"/>
        <v/>
      </c>
      <c r="J401" s="45">
        <f t="shared" si="125"/>
        <v>7.000000000000135</v>
      </c>
      <c r="K401" s="45">
        <f t="shared" si="126"/>
        <v>4.9999999999998224</v>
      </c>
      <c r="L401" s="45">
        <f t="shared" si="127"/>
        <v>3</v>
      </c>
      <c r="M401" s="54">
        <f t="shared" ca="1" si="128"/>
        <v>1237</v>
      </c>
      <c r="N401" s="45" t="str">
        <f t="shared" si="129"/>
        <v/>
      </c>
      <c r="O401" s="45">
        <f t="shared" si="130"/>
        <v>45.500000000000881</v>
      </c>
      <c r="P401" s="46">
        <f t="shared" si="131"/>
        <v>40.698601596547469</v>
      </c>
      <c r="Q401" s="45">
        <f t="shared" si="132"/>
        <v>14.999999999999467</v>
      </c>
      <c r="R401" s="45">
        <f t="shared" si="133"/>
        <v>60.500000000000348</v>
      </c>
      <c r="S401" s="46">
        <f t="shared" si="134"/>
        <v>55.698601596546936</v>
      </c>
    </row>
    <row r="402" spans="1:19" x14ac:dyDescent="0.25">
      <c r="D402">
        <v>10</v>
      </c>
      <c r="F402" s="66">
        <v>0.58263888888888882</v>
      </c>
      <c r="H402" s="66">
        <v>0.58472222222222225</v>
      </c>
      <c r="I402" s="44" t="str">
        <f t="shared" si="124"/>
        <v/>
      </c>
      <c r="J402" s="45">
        <f t="shared" si="125"/>
        <v>10.999999999999961</v>
      </c>
      <c r="K402" s="45">
        <f t="shared" si="126"/>
        <v>3.0000000000001492</v>
      </c>
      <c r="L402" s="45">
        <f t="shared" si="127"/>
        <v>4</v>
      </c>
      <c r="M402" s="54">
        <f t="shared" ca="1" si="128"/>
        <v>1237</v>
      </c>
      <c r="N402" s="45" t="str">
        <f t="shared" si="129"/>
        <v/>
      </c>
      <c r="O402" s="45">
        <f t="shared" si="130"/>
        <v>219.9999999999992</v>
      </c>
      <c r="P402" s="46">
        <f t="shared" si="131"/>
        <v>200.25264200975667</v>
      </c>
      <c r="Q402" s="45">
        <f t="shared" si="132"/>
        <v>30.000000000001492</v>
      </c>
      <c r="R402" s="45">
        <f t="shared" si="133"/>
        <v>250.00000000000068</v>
      </c>
      <c r="S402" s="46">
        <f t="shared" si="134"/>
        <v>230.25264200975818</v>
      </c>
    </row>
    <row r="403" spans="1:19" x14ac:dyDescent="0.25">
      <c r="D403">
        <v>30</v>
      </c>
      <c r="F403" s="66">
        <v>0.58819444444444446</v>
      </c>
      <c r="H403" s="66">
        <v>0.59236111111111112</v>
      </c>
      <c r="I403" s="44" t="str">
        <f t="shared" si="124"/>
        <v/>
      </c>
      <c r="J403" s="45">
        <f t="shared" si="125"/>
        <v>6.9999999999999751</v>
      </c>
      <c r="K403" s="45">
        <f t="shared" si="126"/>
        <v>5.9999999999999787</v>
      </c>
      <c r="L403" s="45">
        <f t="shared" si="127"/>
        <v>5</v>
      </c>
      <c r="M403" s="54">
        <f t="shared" ca="1" si="128"/>
        <v>1237</v>
      </c>
      <c r="N403" s="45" t="str">
        <f t="shared" si="129"/>
        <v/>
      </c>
      <c r="O403" s="45">
        <f t="shared" si="130"/>
        <v>454.99999999999841</v>
      </c>
      <c r="P403" s="46">
        <f t="shared" si="131"/>
        <v>406.98594497794437</v>
      </c>
      <c r="Q403" s="45">
        <f t="shared" si="132"/>
        <v>179.99999999999937</v>
      </c>
      <c r="R403" s="45">
        <f t="shared" si="133"/>
        <v>634.99999999999773</v>
      </c>
      <c r="S403" s="46">
        <f t="shared" si="134"/>
        <v>586.98594497794375</v>
      </c>
    </row>
    <row r="404" spans="1:19" x14ac:dyDescent="0.25">
      <c r="D404">
        <v>100</v>
      </c>
      <c r="F404" s="66">
        <v>0.59583333333333333</v>
      </c>
      <c r="H404" s="66">
        <v>0.59722222222222221</v>
      </c>
      <c r="I404" s="44" t="str">
        <f t="shared" si="124"/>
        <v/>
      </c>
      <c r="J404" s="45">
        <f t="shared" si="125"/>
        <v>7.9999999999999716</v>
      </c>
      <c r="K404" s="45">
        <f t="shared" si="126"/>
        <v>1.9999999999999929</v>
      </c>
      <c r="L404" s="45">
        <f t="shared" si="127"/>
        <v>6</v>
      </c>
      <c r="M404" s="54">
        <f t="shared" ca="1" si="128"/>
        <v>1237</v>
      </c>
      <c r="N404" s="45" t="str">
        <f t="shared" si="129"/>
        <v/>
      </c>
      <c r="O404" s="45">
        <f t="shared" si="130"/>
        <v>919.9999999999967</v>
      </c>
      <c r="P404" s="46">
        <f t="shared" si="131"/>
        <v>914.75873285600858</v>
      </c>
      <c r="Q404" s="45">
        <f t="shared" si="132"/>
        <v>199.99999999999929</v>
      </c>
      <c r="R404" s="45">
        <f t="shared" si="133"/>
        <v>1119.9999999999959</v>
      </c>
      <c r="S404" s="46">
        <f t="shared" si="134"/>
        <v>1114.7587328560078</v>
      </c>
    </row>
    <row r="405" spans="1:19" x14ac:dyDescent="0.25">
      <c r="D405">
        <v>130</v>
      </c>
      <c r="F405" s="66">
        <v>0.6</v>
      </c>
      <c r="H405" s="66">
        <v>0.60277777777777775</v>
      </c>
      <c r="I405" s="44" t="str">
        <f t="shared" si="124"/>
        <v/>
      </c>
      <c r="J405" s="45">
        <f t="shared" si="125"/>
        <v>15.000000000000107</v>
      </c>
      <c r="K405" s="45">
        <f t="shared" si="126"/>
        <v>3.9999999999999858</v>
      </c>
      <c r="L405" s="45">
        <f t="shared" si="127"/>
        <v>7</v>
      </c>
      <c r="M405" s="54">
        <f t="shared" ca="1" si="128"/>
        <v>1237</v>
      </c>
      <c r="N405" s="45" t="str">
        <f t="shared" si="129"/>
        <v/>
      </c>
      <c r="O405" s="45">
        <f t="shared" si="130"/>
        <v>2475.0000000000177</v>
      </c>
      <c r="P405" s="46">
        <f t="shared" si="131"/>
        <v>2437.4225795364382</v>
      </c>
      <c r="Q405" s="45">
        <f t="shared" si="132"/>
        <v>519.99999999999818</v>
      </c>
      <c r="R405" s="45">
        <f t="shared" si="133"/>
        <v>2995.0000000000159</v>
      </c>
      <c r="S405" s="46">
        <f t="shared" si="134"/>
        <v>2957.4225795364364</v>
      </c>
    </row>
    <row r="406" spans="1:19" x14ac:dyDescent="0.25">
      <c r="D406">
        <v>200</v>
      </c>
      <c r="F406" s="66">
        <v>0.60555555555555551</v>
      </c>
      <c r="H406" s="66">
        <v>0.61319444444444449</v>
      </c>
      <c r="I406" s="44" t="str">
        <f t="shared" si="124"/>
        <v/>
      </c>
      <c r="J406" s="45">
        <f t="shared" si="125"/>
        <v>7.9999999999999716</v>
      </c>
      <c r="K406" s="45">
        <f t="shared" si="126"/>
        <v>11.000000000000121</v>
      </c>
      <c r="L406" s="45">
        <f t="shared" si="127"/>
        <v>8</v>
      </c>
      <c r="M406" s="54">
        <f t="shared" ca="1" si="128"/>
        <v>1237</v>
      </c>
      <c r="N406" s="45" t="str">
        <f t="shared" si="129"/>
        <v/>
      </c>
      <c r="O406" s="45">
        <f t="shared" si="130"/>
        <v>1399.999999999995</v>
      </c>
      <c r="P406" s="46">
        <f t="shared" si="131"/>
        <v>1390.4238067682043</v>
      </c>
      <c r="Q406" s="45">
        <f t="shared" si="132"/>
        <v>2200.0000000000241</v>
      </c>
      <c r="R406" s="45">
        <f t="shared" si="133"/>
        <v>3600.0000000000191</v>
      </c>
      <c r="S406" s="46">
        <f t="shared" si="134"/>
        <v>3590.4238067682281</v>
      </c>
    </row>
    <row r="407" spans="1:19" x14ac:dyDescent="0.25">
      <c r="D407">
        <v>150</v>
      </c>
      <c r="F407" s="66">
        <v>0.61597222222222225</v>
      </c>
      <c r="H407" s="66">
        <v>0.61875000000000002</v>
      </c>
      <c r="I407" s="44" t="str">
        <f t="shared" si="124"/>
        <v/>
      </c>
      <c r="J407" s="45">
        <f t="shared" si="125"/>
        <v>5.9999999999999787</v>
      </c>
      <c r="K407" s="45">
        <f t="shared" si="126"/>
        <v>3.9999999999999858</v>
      </c>
      <c r="L407" s="45">
        <f t="shared" si="127"/>
        <v>9</v>
      </c>
      <c r="M407" s="54">
        <f t="shared" ca="1" si="128"/>
        <v>1237</v>
      </c>
      <c r="N407" s="45" t="str">
        <f t="shared" si="129"/>
        <v/>
      </c>
      <c r="O407" s="45">
        <f t="shared" si="130"/>
        <v>839.99999999999704</v>
      </c>
      <c r="P407" s="46">
        <f t="shared" si="131"/>
        <v>838.56948573546651</v>
      </c>
      <c r="Q407" s="45">
        <f t="shared" si="132"/>
        <v>599.99999999999784</v>
      </c>
      <c r="R407" s="45">
        <f t="shared" si="133"/>
        <v>1439.999999999995</v>
      </c>
      <c r="S407" s="46">
        <f t="shared" si="134"/>
        <v>1438.5694857354642</v>
      </c>
    </row>
    <row r="408" spans="1:19" x14ac:dyDescent="0.25">
      <c r="D408">
        <v>130</v>
      </c>
      <c r="F408" s="66">
        <v>0.62083333333333335</v>
      </c>
      <c r="H408" s="66">
        <v>0.62291666666666667</v>
      </c>
      <c r="I408" s="44" t="str">
        <f t="shared" si="124"/>
        <v/>
      </c>
      <c r="J408" s="45">
        <f t="shared" si="125"/>
        <v>8.999999999999968</v>
      </c>
      <c r="K408" s="45">
        <f t="shared" si="126"/>
        <v>2.9999999999999893</v>
      </c>
      <c r="L408" s="45">
        <f t="shared" si="127"/>
        <v>10</v>
      </c>
      <c r="M408" s="54">
        <f t="shared" ca="1" si="128"/>
        <v>1237</v>
      </c>
      <c r="N408" s="45" t="str">
        <f t="shared" si="129"/>
        <v/>
      </c>
      <c r="O408" s="45">
        <f t="shared" si="130"/>
        <v>1034.9999999999964</v>
      </c>
      <c r="P408" s="46">
        <f t="shared" si="131"/>
        <v>1029.1035744630099</v>
      </c>
      <c r="Q408" s="45">
        <f t="shared" si="132"/>
        <v>389.99999999999864</v>
      </c>
      <c r="R408" s="45">
        <f t="shared" si="133"/>
        <v>1424.999999999995</v>
      </c>
      <c r="S408" s="46">
        <f t="shared" si="134"/>
        <v>1419.1035744630085</v>
      </c>
    </row>
    <row r="409" spans="1:19" x14ac:dyDescent="0.25">
      <c r="D409">
        <v>100</v>
      </c>
      <c r="F409" s="66">
        <v>0.625</v>
      </c>
      <c r="H409" s="66">
        <v>0.62916666666666665</v>
      </c>
      <c r="I409" s="44" t="str">
        <f t="shared" si="124"/>
        <v/>
      </c>
      <c r="J409" s="45">
        <f t="shared" si="125"/>
        <v>7.9999999999999716</v>
      </c>
      <c r="K409" s="45">
        <f t="shared" si="126"/>
        <v>5.9999999999999787</v>
      </c>
      <c r="L409" s="45">
        <f t="shared" si="127"/>
        <v>11</v>
      </c>
      <c r="M409" s="54">
        <f t="shared" ca="1" si="128"/>
        <v>1237</v>
      </c>
      <c r="N409" s="45" t="str">
        <f t="shared" si="129"/>
        <v/>
      </c>
      <c r="O409" s="45">
        <f t="shared" si="130"/>
        <v>639.99999999999773</v>
      </c>
      <c r="P409" s="46">
        <f t="shared" si="131"/>
        <v>626.43686864626955</v>
      </c>
      <c r="Q409" s="45">
        <f t="shared" si="132"/>
        <v>599.99999999999784</v>
      </c>
      <c r="R409" s="45">
        <f t="shared" si="133"/>
        <v>1239.9999999999955</v>
      </c>
      <c r="S409" s="46">
        <f t="shared" si="134"/>
        <v>1226.4368686462674</v>
      </c>
    </row>
    <row r="410" spans="1:19" x14ac:dyDescent="0.25">
      <c r="D410">
        <v>60</v>
      </c>
      <c r="F410" s="66">
        <v>0.63263888888888886</v>
      </c>
      <c r="H410" s="66">
        <v>0.63472222222222219</v>
      </c>
      <c r="I410" s="44" t="str">
        <f t="shared" si="124"/>
        <v/>
      </c>
      <c r="J410" s="45">
        <f t="shared" si="125"/>
        <v>10.000000000000124</v>
      </c>
      <c r="K410" s="45">
        <f t="shared" si="126"/>
        <v>2.9999999999999893</v>
      </c>
      <c r="L410" s="45">
        <f t="shared" si="127"/>
        <v>12</v>
      </c>
      <c r="M410" s="54">
        <f t="shared" ca="1" si="128"/>
        <v>1237</v>
      </c>
      <c r="N410" s="45" t="str">
        <f t="shared" si="129"/>
        <v/>
      </c>
      <c r="O410" s="45">
        <f t="shared" si="130"/>
        <v>450.00000000000557</v>
      </c>
      <c r="P410" s="46">
        <f t="shared" si="131"/>
        <v>432.80852267353941</v>
      </c>
      <c r="Q410" s="45">
        <f t="shared" si="132"/>
        <v>179.99999999999937</v>
      </c>
      <c r="R410" s="45">
        <f t="shared" si="133"/>
        <v>630.000000000005</v>
      </c>
      <c r="S410" s="46">
        <f t="shared" si="134"/>
        <v>612.80852267353885</v>
      </c>
    </row>
    <row r="411" spans="1:19" x14ac:dyDescent="0.25">
      <c r="D411">
        <v>30</v>
      </c>
      <c r="F411" s="66">
        <v>0.6381944444444444</v>
      </c>
      <c r="H411" s="66">
        <v>0.64166666666666672</v>
      </c>
      <c r="I411" s="44" t="str">
        <f t="shared" si="124"/>
        <v/>
      </c>
      <c r="J411" s="45">
        <f t="shared" si="125"/>
        <v>7.9999999999999716</v>
      </c>
      <c r="K411" s="45">
        <f t="shared" si="126"/>
        <v>5.0000000000001421</v>
      </c>
      <c r="L411" s="45">
        <f t="shared" si="127"/>
        <v>13</v>
      </c>
      <c r="M411" s="54">
        <f t="shared" ca="1" si="128"/>
        <v>1237</v>
      </c>
      <c r="N411" s="45" t="str">
        <f t="shared" si="129"/>
        <v/>
      </c>
      <c r="O411" s="45">
        <f t="shared" si="130"/>
        <v>159.99999999999943</v>
      </c>
      <c r="P411" s="46">
        <f t="shared" si="131"/>
        <v>145.63828509800487</v>
      </c>
      <c r="Q411" s="45">
        <f t="shared" si="132"/>
        <v>150.00000000000426</v>
      </c>
      <c r="R411" s="45">
        <f t="shared" si="133"/>
        <v>310.00000000000369</v>
      </c>
      <c r="S411" s="46">
        <f t="shared" si="134"/>
        <v>295.63828509800913</v>
      </c>
    </row>
    <row r="412" spans="1:19" x14ac:dyDescent="0.25">
      <c r="D412">
        <v>10</v>
      </c>
      <c r="F412" s="66">
        <v>0.64583333333333337</v>
      </c>
      <c r="H412" s="66">
        <v>0.64722222222222225</v>
      </c>
      <c r="I412" s="44">
        <f t="shared" si="124"/>
        <v>0.65069444444444446</v>
      </c>
      <c r="J412" s="45" t="str">
        <f t="shared" si="125"/>
        <v/>
      </c>
      <c r="K412" s="45">
        <f t="shared" si="126"/>
        <v>1.9999999999999929</v>
      </c>
      <c r="L412" s="45">
        <f t="shared" si="127"/>
        <v>14</v>
      </c>
      <c r="M412" s="54">
        <f t="shared" ca="1" si="128"/>
        <v>1237</v>
      </c>
      <c r="N412" s="45">
        <f t="shared" ca="1" si="129"/>
        <v>180</v>
      </c>
      <c r="O412" s="45">
        <f t="shared" si="130"/>
        <v>25</v>
      </c>
      <c r="P412" s="46">
        <f t="shared" si="131"/>
        <v>3.1021051639523365</v>
      </c>
      <c r="Q412" s="45">
        <f t="shared" si="132"/>
        <v>19.999999999999929</v>
      </c>
      <c r="R412" s="45">
        <f t="shared" si="133"/>
        <v>44.999999999999929</v>
      </c>
      <c r="S412" s="46">
        <f t="shared" si="134"/>
        <v>23.102105163952267</v>
      </c>
    </row>
    <row r="413" spans="1:19" x14ac:dyDescent="0.25">
      <c r="A413" s="77">
        <v>34416</v>
      </c>
      <c r="B413">
        <v>1319</v>
      </c>
      <c r="D413">
        <v>0.01</v>
      </c>
      <c r="F413" s="66">
        <v>0.59236111111111112</v>
      </c>
      <c r="H413" s="66">
        <v>0.59444444444444444</v>
      </c>
      <c r="I413" s="44" t="str">
        <f t="shared" si="124"/>
        <v/>
      </c>
      <c r="J413" s="45">
        <f t="shared" si="125"/>
        <v>17.000000000000099</v>
      </c>
      <c r="K413" s="45">
        <f t="shared" si="126"/>
        <v>2.9999999999999893</v>
      </c>
      <c r="L413" s="45">
        <f t="shared" si="127"/>
        <v>1</v>
      </c>
      <c r="M413" s="54">
        <f t="shared" ca="1" si="128"/>
        <v>1319</v>
      </c>
      <c r="N413" s="45" t="str">
        <f t="shared" si="129"/>
        <v/>
      </c>
      <c r="O413" s="45">
        <f t="shared" si="130"/>
        <v>4.3350000000000257</v>
      </c>
      <c r="P413" s="46">
        <f t="shared" si="131"/>
        <v>2.1293864217231833</v>
      </c>
      <c r="Q413" s="45">
        <f t="shared" si="132"/>
        <v>2.9999999999999895E-2</v>
      </c>
      <c r="R413" s="45">
        <f t="shared" si="133"/>
        <v>4.365000000000026</v>
      </c>
      <c r="S413" s="46">
        <f t="shared" si="134"/>
        <v>2.1593864217231831</v>
      </c>
    </row>
    <row r="414" spans="1:19" x14ac:dyDescent="0.25">
      <c r="D414">
        <v>0.5</v>
      </c>
      <c r="F414" s="66">
        <v>0.60069444444444442</v>
      </c>
      <c r="H414" s="66">
        <v>0.60625000000000007</v>
      </c>
      <c r="I414" s="44">
        <f t="shared" si="124"/>
        <v>0.60972222222222228</v>
      </c>
      <c r="J414" s="45" t="str">
        <f t="shared" si="125"/>
        <v/>
      </c>
      <c r="K414" s="45">
        <f t="shared" si="126"/>
        <v>8.0000000000001315</v>
      </c>
      <c r="L414" s="45">
        <f t="shared" si="127"/>
        <v>2</v>
      </c>
      <c r="M414" s="54">
        <f t="shared" ca="1" si="128"/>
        <v>1319</v>
      </c>
      <c r="N414" s="45">
        <f t="shared" ca="1" si="129"/>
        <v>79.000000000000043</v>
      </c>
      <c r="O414" s="45">
        <f t="shared" si="130"/>
        <v>1.25</v>
      </c>
      <c r="P414" s="46">
        <f t="shared" si="131"/>
        <v>0.19051423432971509</v>
      </c>
      <c r="Q414" s="45">
        <f t="shared" si="132"/>
        <v>4.0000000000000657</v>
      </c>
      <c r="R414" s="45">
        <f t="shared" si="133"/>
        <v>5.2500000000000657</v>
      </c>
      <c r="S414" s="46">
        <f t="shared" si="134"/>
        <v>4.1905142343297808</v>
      </c>
    </row>
    <row r="415" spans="1:19" x14ac:dyDescent="0.25">
      <c r="A415" s="77">
        <v>34416</v>
      </c>
      <c r="B415">
        <v>1504</v>
      </c>
      <c r="D415">
        <v>0.01</v>
      </c>
      <c r="F415" s="66">
        <v>0.65833333333333333</v>
      </c>
      <c r="H415" s="66">
        <v>0.66249999999999998</v>
      </c>
      <c r="I415" s="44" t="str">
        <f t="shared" si="124"/>
        <v/>
      </c>
      <c r="J415" s="45">
        <f t="shared" si="125"/>
        <v>29.999999999999893</v>
      </c>
      <c r="K415" s="45">
        <f t="shared" si="126"/>
        <v>5.9999999999999787</v>
      </c>
      <c r="L415" s="45">
        <f t="shared" si="127"/>
        <v>1</v>
      </c>
      <c r="M415" s="54">
        <f t="shared" ca="1" si="128"/>
        <v>1504</v>
      </c>
      <c r="N415" s="45" t="str">
        <f t="shared" si="129"/>
        <v/>
      </c>
      <c r="O415" s="45">
        <f t="shared" si="130"/>
        <v>600.14999999999782</v>
      </c>
      <c r="P415" s="46">
        <f t="shared" si="131"/>
        <v>144.64761033271208</v>
      </c>
      <c r="Q415" s="45">
        <f t="shared" si="132"/>
        <v>5.999999999999979E-2</v>
      </c>
      <c r="R415" s="45">
        <f t="shared" si="133"/>
        <v>600.20999999999776</v>
      </c>
      <c r="S415" s="46">
        <f t="shared" si="134"/>
        <v>144.70761033271208</v>
      </c>
    </row>
    <row r="416" spans="1:19" x14ac:dyDescent="0.25">
      <c r="D416">
        <v>40</v>
      </c>
      <c r="F416" s="66">
        <v>0.6694444444444444</v>
      </c>
      <c r="H416" s="66">
        <v>0.68333333333333324</v>
      </c>
      <c r="I416" s="44" t="str">
        <f t="shared" si="124"/>
        <v/>
      </c>
      <c r="J416" s="45">
        <f t="shared" si="125"/>
        <v>15.000000000000107</v>
      </c>
      <c r="K416" s="45">
        <f t="shared" si="126"/>
        <v>19.999999999999929</v>
      </c>
      <c r="L416" s="45">
        <f t="shared" si="127"/>
        <v>2</v>
      </c>
      <c r="M416" s="54">
        <f t="shared" ca="1" si="128"/>
        <v>1504</v>
      </c>
      <c r="N416" s="45" t="str">
        <f t="shared" si="129"/>
        <v/>
      </c>
      <c r="O416" s="45">
        <f t="shared" si="130"/>
        <v>1050.0000000000075</v>
      </c>
      <c r="P416" s="46">
        <f t="shared" si="131"/>
        <v>982.22101722287084</v>
      </c>
      <c r="Q416" s="45">
        <f t="shared" si="132"/>
        <v>799.99999999999716</v>
      </c>
      <c r="R416" s="45">
        <f t="shared" si="133"/>
        <v>1850.0000000000045</v>
      </c>
      <c r="S416" s="46">
        <f t="shared" si="134"/>
        <v>1782.2210172228679</v>
      </c>
    </row>
    <row r="417" spans="1:19" x14ac:dyDescent="0.25">
      <c r="D417">
        <v>100</v>
      </c>
      <c r="F417" s="66">
        <v>0.68611111111111101</v>
      </c>
      <c r="H417" s="66">
        <v>0.69374999999999998</v>
      </c>
      <c r="I417" s="44">
        <f t="shared" si="124"/>
        <v>0.69722222222222219</v>
      </c>
      <c r="J417" s="45" t="str">
        <f t="shared" si="125"/>
        <v/>
      </c>
      <c r="K417" s="45">
        <f t="shared" si="126"/>
        <v>11.000000000000121</v>
      </c>
      <c r="L417" s="45">
        <f t="shared" si="127"/>
        <v>3</v>
      </c>
      <c r="M417" s="54">
        <f t="shared" ca="1" si="128"/>
        <v>1504</v>
      </c>
      <c r="N417" s="45">
        <f t="shared" ca="1" si="129"/>
        <v>99.999999999999972</v>
      </c>
      <c r="O417" s="45">
        <f t="shared" si="130"/>
        <v>250</v>
      </c>
      <c r="P417" s="46">
        <f t="shared" si="131"/>
        <v>27.143420404993254</v>
      </c>
      <c r="Q417" s="45">
        <f t="shared" si="132"/>
        <v>1100.0000000000121</v>
      </c>
      <c r="R417" s="45">
        <f t="shared" si="133"/>
        <v>1350.0000000000121</v>
      </c>
      <c r="S417" s="46">
        <f t="shared" si="134"/>
        <v>1127.1434204050054</v>
      </c>
    </row>
    <row r="418" spans="1:19" x14ac:dyDescent="0.25">
      <c r="A418" s="77">
        <v>34417</v>
      </c>
      <c r="B418">
        <v>835</v>
      </c>
      <c r="D418">
        <v>0.01</v>
      </c>
      <c r="F418" s="66">
        <v>0.38958333333333334</v>
      </c>
      <c r="H418" s="66">
        <v>0.39166666666666666</v>
      </c>
      <c r="I418" s="44" t="str">
        <f t="shared" si="124"/>
        <v/>
      </c>
      <c r="J418" s="45">
        <f t="shared" si="125"/>
        <v>13.000000000000034</v>
      </c>
      <c r="K418" s="45">
        <f t="shared" si="126"/>
        <v>2.9999999999999893</v>
      </c>
      <c r="L418" s="45">
        <f t="shared" si="127"/>
        <v>1</v>
      </c>
      <c r="M418" s="54">
        <f t="shared" ca="1" si="128"/>
        <v>835</v>
      </c>
      <c r="N418" s="45" t="str">
        <f t="shared" si="129"/>
        <v/>
      </c>
      <c r="O418" s="45">
        <f t="shared" si="130"/>
        <v>1.3650000000000038</v>
      </c>
      <c r="P418" s="46">
        <f t="shared" si="131"/>
        <v>0.82453240173418763</v>
      </c>
      <c r="Q418" s="45">
        <f t="shared" si="132"/>
        <v>2.9999999999999895E-2</v>
      </c>
      <c r="R418" s="45">
        <f t="shared" si="133"/>
        <v>1.3950000000000036</v>
      </c>
      <c r="S418" s="46">
        <f t="shared" si="134"/>
        <v>0.85453240173418754</v>
      </c>
    </row>
    <row r="419" spans="1:19" x14ac:dyDescent="0.25">
      <c r="D419">
        <v>0.2</v>
      </c>
      <c r="F419" s="66">
        <v>0.39583333333333331</v>
      </c>
      <c r="H419" s="66">
        <v>0.40069444444444446</v>
      </c>
      <c r="I419" s="44" t="str">
        <f t="shared" si="124"/>
        <v/>
      </c>
      <c r="J419" s="45">
        <f t="shared" si="125"/>
        <v>6.9999999999998952</v>
      </c>
      <c r="K419" s="45">
        <f t="shared" si="126"/>
        <v>7.0000000000000551</v>
      </c>
      <c r="L419" s="45">
        <f t="shared" si="127"/>
        <v>2</v>
      </c>
      <c r="M419" s="54">
        <f t="shared" ca="1" si="128"/>
        <v>835</v>
      </c>
      <c r="N419" s="45" t="str">
        <f t="shared" si="129"/>
        <v/>
      </c>
      <c r="O419" s="45">
        <f t="shared" si="130"/>
        <v>4.1999999999999371</v>
      </c>
      <c r="P419" s="46">
        <f t="shared" si="131"/>
        <v>3.4794842812083839</v>
      </c>
      <c r="Q419" s="45">
        <f t="shared" si="132"/>
        <v>1.400000000000011</v>
      </c>
      <c r="R419" s="45">
        <f t="shared" si="133"/>
        <v>5.5999999999999481</v>
      </c>
      <c r="S419" s="46">
        <f t="shared" si="134"/>
        <v>4.8794842812083949</v>
      </c>
    </row>
    <row r="420" spans="1:19" x14ac:dyDescent="0.25">
      <c r="D420">
        <v>1</v>
      </c>
      <c r="F420" s="66">
        <v>0.40347222222222223</v>
      </c>
      <c r="H420" s="66">
        <v>0.4055555555555555</v>
      </c>
      <c r="I420" s="44" t="str">
        <f t="shared" si="124"/>
        <v/>
      </c>
      <c r="J420" s="45">
        <f t="shared" si="125"/>
        <v>11.000000000000041</v>
      </c>
      <c r="K420" s="45">
        <f t="shared" si="126"/>
        <v>2.9999999999999094</v>
      </c>
      <c r="L420" s="45">
        <f t="shared" si="127"/>
        <v>3</v>
      </c>
      <c r="M420" s="54">
        <f t="shared" ca="1" si="128"/>
        <v>835</v>
      </c>
      <c r="N420" s="45" t="str">
        <f t="shared" si="129"/>
        <v/>
      </c>
      <c r="O420" s="45">
        <f t="shared" si="130"/>
        <v>60.500000000000227</v>
      </c>
      <c r="P420" s="46">
        <f t="shared" si="131"/>
        <v>42.995170513721618</v>
      </c>
      <c r="Q420" s="45">
        <f t="shared" si="132"/>
        <v>2.9999999999999094</v>
      </c>
      <c r="R420" s="45">
        <f t="shared" si="133"/>
        <v>63.500000000000135</v>
      </c>
      <c r="S420" s="46">
        <f t="shared" si="134"/>
        <v>45.995170513721526</v>
      </c>
    </row>
    <row r="421" spans="1:19" x14ac:dyDescent="0.25">
      <c r="D421">
        <v>10</v>
      </c>
      <c r="F421" s="66">
        <v>0.40972222222222227</v>
      </c>
      <c r="H421" s="66">
        <v>0.41319444444444442</v>
      </c>
      <c r="I421" s="44" t="str">
        <f t="shared" si="124"/>
        <v/>
      </c>
      <c r="J421" s="45">
        <f t="shared" si="125"/>
        <v>9.000000000000048</v>
      </c>
      <c r="K421" s="45">
        <f t="shared" si="126"/>
        <v>4.9999999999999023</v>
      </c>
      <c r="L421" s="45">
        <f t="shared" si="127"/>
        <v>4</v>
      </c>
      <c r="M421" s="54">
        <f t="shared" ca="1" si="128"/>
        <v>835</v>
      </c>
      <c r="N421" s="45" t="str">
        <f t="shared" si="129"/>
        <v/>
      </c>
      <c r="O421" s="45">
        <f t="shared" si="130"/>
        <v>495.00000000000261</v>
      </c>
      <c r="P421" s="46">
        <f t="shared" si="131"/>
        <v>351.77854409142833</v>
      </c>
      <c r="Q421" s="45">
        <f t="shared" si="132"/>
        <v>49.999999999999019</v>
      </c>
      <c r="R421" s="45">
        <f t="shared" si="133"/>
        <v>545.00000000000159</v>
      </c>
      <c r="S421" s="46">
        <f t="shared" si="134"/>
        <v>401.77854409142736</v>
      </c>
    </row>
    <row r="422" spans="1:19" x14ac:dyDescent="0.25">
      <c r="D422">
        <v>100</v>
      </c>
      <c r="F422" s="66">
        <v>0.41736111111111113</v>
      </c>
      <c r="H422" s="66">
        <v>0.41944444444444445</v>
      </c>
      <c r="I422" s="44" t="str">
        <f t="shared" si="124"/>
        <v/>
      </c>
      <c r="J422" s="45">
        <f t="shared" si="125"/>
        <v>7.9999999999999716</v>
      </c>
      <c r="K422" s="45">
        <f t="shared" si="126"/>
        <v>2.9999999999999893</v>
      </c>
      <c r="L422" s="45">
        <f t="shared" si="127"/>
        <v>5</v>
      </c>
      <c r="M422" s="54">
        <f t="shared" ca="1" si="128"/>
        <v>835</v>
      </c>
      <c r="N422" s="45" t="str">
        <f t="shared" si="129"/>
        <v/>
      </c>
      <c r="O422" s="45">
        <f t="shared" si="130"/>
        <v>1199.9999999999957</v>
      </c>
      <c r="P422" s="46">
        <f t="shared" si="131"/>
        <v>1154.1560410366426</v>
      </c>
      <c r="Q422" s="45">
        <f t="shared" si="132"/>
        <v>299.99999999999892</v>
      </c>
      <c r="R422" s="45">
        <f t="shared" si="133"/>
        <v>1499.9999999999945</v>
      </c>
      <c r="S422" s="46">
        <f t="shared" si="134"/>
        <v>1454.1560410366415</v>
      </c>
    </row>
    <row r="423" spans="1:19" x14ac:dyDescent="0.25">
      <c r="D423">
        <v>200</v>
      </c>
      <c r="F423" s="66">
        <v>0.42291666666666666</v>
      </c>
      <c r="H423" s="66">
        <v>0.42499999999999999</v>
      </c>
      <c r="I423" s="44" t="str">
        <f t="shared" si="124"/>
        <v/>
      </c>
      <c r="J423" s="45">
        <f t="shared" si="125"/>
        <v>10.999999999999961</v>
      </c>
      <c r="K423" s="45">
        <f t="shared" si="126"/>
        <v>2.9999999999999893</v>
      </c>
      <c r="L423" s="45">
        <f t="shared" si="127"/>
        <v>6</v>
      </c>
      <c r="M423" s="54">
        <f t="shared" ca="1" si="128"/>
        <v>835</v>
      </c>
      <c r="N423" s="45" t="str">
        <f t="shared" si="129"/>
        <v/>
      </c>
      <c r="O423" s="45">
        <f t="shared" si="130"/>
        <v>1209.9999999999957</v>
      </c>
      <c r="P423" s="46">
        <f t="shared" si="131"/>
        <v>859.90309097373779</v>
      </c>
      <c r="Q423" s="45">
        <f t="shared" si="132"/>
        <v>599.99999999999784</v>
      </c>
      <c r="R423" s="45">
        <f t="shared" si="133"/>
        <v>1809.9999999999936</v>
      </c>
      <c r="S423" s="46">
        <f t="shared" si="134"/>
        <v>1459.9030909737357</v>
      </c>
    </row>
    <row r="424" spans="1:19" x14ac:dyDescent="0.25">
      <c r="D424">
        <v>20</v>
      </c>
      <c r="F424" s="66">
        <v>0.43055555555555558</v>
      </c>
      <c r="H424" s="66">
        <v>0.43263888888888885</v>
      </c>
      <c r="I424" s="44" t="str">
        <f t="shared" si="124"/>
        <v/>
      </c>
      <c r="J424" s="45">
        <f t="shared" si="125"/>
        <v>20.000000000000089</v>
      </c>
      <c r="K424" s="45">
        <f t="shared" si="126"/>
        <v>2.9999999999999094</v>
      </c>
      <c r="L424" s="45">
        <f t="shared" si="127"/>
        <v>7</v>
      </c>
      <c r="M424" s="54">
        <f t="shared" ca="1" si="128"/>
        <v>835</v>
      </c>
      <c r="N424" s="45" t="str">
        <f t="shared" si="129"/>
        <v/>
      </c>
      <c r="O424" s="45">
        <f t="shared" si="130"/>
        <v>202.00000000000088</v>
      </c>
      <c r="P424" s="46">
        <f t="shared" si="131"/>
        <v>85.990399845872332</v>
      </c>
      <c r="Q424" s="45">
        <f t="shared" si="132"/>
        <v>59.999999999998188</v>
      </c>
      <c r="R424" s="45">
        <f t="shared" si="133"/>
        <v>261.99999999999909</v>
      </c>
      <c r="S424" s="46">
        <f t="shared" si="134"/>
        <v>145.99039984587051</v>
      </c>
    </row>
    <row r="425" spans="1:19" x14ac:dyDescent="0.25">
      <c r="D425">
        <v>0.2</v>
      </c>
      <c r="F425" s="66">
        <v>0.4381944444444445</v>
      </c>
      <c r="H425" s="66">
        <v>0.4465277777777778</v>
      </c>
      <c r="I425" s="44">
        <f t="shared" si="124"/>
        <v>0.45</v>
      </c>
      <c r="J425" s="45" t="str">
        <f t="shared" si="125"/>
        <v/>
      </c>
      <c r="K425" s="45">
        <f t="shared" si="126"/>
        <v>11.999999999999957</v>
      </c>
      <c r="L425" s="45">
        <f t="shared" si="127"/>
        <v>8</v>
      </c>
      <c r="M425" s="54">
        <f t="shared" ca="1" si="128"/>
        <v>835</v>
      </c>
      <c r="N425" s="45">
        <f t="shared" ca="1" si="129"/>
        <v>133</v>
      </c>
      <c r="O425" s="45">
        <f t="shared" si="130"/>
        <v>0.5</v>
      </c>
      <c r="P425" s="46">
        <f t="shared" si="131"/>
        <v>8.192609482288947E-2</v>
      </c>
      <c r="Q425" s="45">
        <f t="shared" si="132"/>
        <v>2.3999999999999915</v>
      </c>
      <c r="R425" s="45">
        <f t="shared" si="133"/>
        <v>2.8999999999999915</v>
      </c>
      <c r="S425" s="46">
        <f t="shared" si="134"/>
        <v>2.4819260948228807</v>
      </c>
    </row>
    <row r="426" spans="1:19" x14ac:dyDescent="0.25">
      <c r="A426" s="77">
        <v>34421</v>
      </c>
      <c r="B426">
        <v>1514</v>
      </c>
      <c r="D426">
        <v>0.01</v>
      </c>
      <c r="F426" s="66">
        <v>0.67847222222222225</v>
      </c>
      <c r="H426" s="66">
        <v>0.70763888888888893</v>
      </c>
      <c r="I426" s="44" t="str">
        <f t="shared" si="124"/>
        <v/>
      </c>
      <c r="J426" s="45">
        <f t="shared" si="125"/>
        <v>219.99999999999986</v>
      </c>
      <c r="K426" s="45">
        <f t="shared" si="126"/>
        <v>42.000000000000014</v>
      </c>
      <c r="L426" s="45">
        <f t="shared" si="127"/>
        <v>1</v>
      </c>
      <c r="M426" s="54">
        <f t="shared" ca="1" si="128"/>
        <v>1514</v>
      </c>
      <c r="N426" s="45" t="str">
        <f t="shared" si="129"/>
        <v/>
      </c>
      <c r="O426" s="45">
        <f t="shared" si="130"/>
        <v>56.099999999999966</v>
      </c>
      <c r="P426" s="46">
        <f t="shared" si="131"/>
        <v>27.556765457593958</v>
      </c>
      <c r="Q426" s="45">
        <f t="shared" si="132"/>
        <v>0.42000000000000015</v>
      </c>
      <c r="R426" s="45">
        <f t="shared" si="133"/>
        <v>56.519999999999968</v>
      </c>
      <c r="S426" s="46">
        <f t="shared" si="134"/>
        <v>27.976765457593959</v>
      </c>
    </row>
    <row r="427" spans="1:19" x14ac:dyDescent="0.25">
      <c r="D427">
        <v>0.5</v>
      </c>
      <c r="F427" s="66">
        <v>0.70833333333333337</v>
      </c>
      <c r="H427" s="66">
        <v>0.86041666666666661</v>
      </c>
      <c r="I427" s="44" t="str">
        <f t="shared" ref="I427:I449" si="135">IF(OR(A428&lt;&gt;"",D428=""),H427+TIME(0,5,0),"")</f>
        <v/>
      </c>
      <c r="J427" s="45">
        <f t="shared" ref="J427:J449" si="136">IF(AND(OR(AND(A427&lt;&gt;"",A428=""),AND(A427="",A428="")),D428&lt;&gt;""),(H428-H427)*1440,"")</f>
        <v>39.000000000000185</v>
      </c>
      <c r="K427" s="45">
        <f t="shared" ref="K427:K449" si="137">(H427-F427)*1440</f>
        <v>218.99999999999986</v>
      </c>
      <c r="L427" s="45">
        <f t="shared" ref="L427:L449" si="138">IF(A427&lt;&gt;"",1,L426+1)</f>
        <v>2</v>
      </c>
      <c r="M427" s="54">
        <f t="shared" ref="M427:M449" ca="1" si="139">OFFSET(B427,-L427+1,0)</f>
        <v>1514</v>
      </c>
      <c r="N427" s="45" t="str">
        <f t="shared" ref="N427:N449" si="140">IF(I427&lt;&gt;"",(I427-VALUE(CONCATENATE(LEFT(M427,LEN(M427)-2),":",RIGHT(M427,2))))*1440,"")</f>
        <v/>
      </c>
      <c r="O427" s="45">
        <f t="shared" ref="O427:O449" si="141">IF(J427&lt;&gt;"",(D427+D428)*J427/2,D427*5/2)</f>
        <v>29.250000000000139</v>
      </c>
      <c r="P427" s="46">
        <f t="shared" ref="P427:P449" si="142">IF(J427&lt;&gt;"",(D428-D427)*J427/LN((D428+0.000001)/(D427+0.000001)),-5*(D427-0.000001)/(LN(1/D427)-13.8155))</f>
        <v>28.132593884027727</v>
      </c>
      <c r="Q427" s="45">
        <f t="shared" ref="Q427:Q449" si="143">(D427*K427)</f>
        <v>109.49999999999993</v>
      </c>
      <c r="R427" s="45">
        <f t="shared" ref="R427:R449" si="144">O427+Q427</f>
        <v>138.75000000000006</v>
      </c>
      <c r="S427" s="46">
        <f t="shared" ref="S427:S449" si="145">P427+Q427</f>
        <v>137.63259388402764</v>
      </c>
    </row>
    <row r="428" spans="1:19" x14ac:dyDescent="0.25">
      <c r="D428">
        <v>1</v>
      </c>
      <c r="F428" s="66">
        <v>0.8833333333333333</v>
      </c>
      <c r="H428" s="66">
        <v>0.88750000000000007</v>
      </c>
      <c r="I428" s="44" t="str">
        <f t="shared" si="135"/>
        <v/>
      </c>
      <c r="J428" s="45">
        <f t="shared" si="136"/>
        <v>11.999999999999957</v>
      </c>
      <c r="K428" s="45">
        <f t="shared" si="137"/>
        <v>6.0000000000001386</v>
      </c>
      <c r="L428" s="45">
        <f t="shared" si="138"/>
        <v>3</v>
      </c>
      <c r="M428" s="54">
        <f t="shared" ca="1" si="139"/>
        <v>1514</v>
      </c>
      <c r="N428" s="45" t="str">
        <f t="shared" si="140"/>
        <v/>
      </c>
      <c r="O428" s="45">
        <f t="shared" si="141"/>
        <v>65.999999999999773</v>
      </c>
      <c r="P428" s="46">
        <f t="shared" si="142"/>
        <v>46.903822378605064</v>
      </c>
      <c r="Q428" s="45">
        <f t="shared" si="143"/>
        <v>6.0000000000001386</v>
      </c>
      <c r="R428" s="45">
        <f t="shared" si="144"/>
        <v>71.999999999999915</v>
      </c>
      <c r="S428" s="46">
        <f t="shared" si="145"/>
        <v>52.903822378605199</v>
      </c>
    </row>
    <row r="429" spans="1:19" x14ac:dyDescent="0.25">
      <c r="D429">
        <v>10</v>
      </c>
      <c r="F429" s="66">
        <v>0.8930555555555556</v>
      </c>
      <c r="H429" s="66">
        <v>0.89583333333333337</v>
      </c>
      <c r="I429" s="44" t="str">
        <f t="shared" si="135"/>
        <v/>
      </c>
      <c r="J429" s="45">
        <f t="shared" si="136"/>
        <v>9.9999999999999645</v>
      </c>
      <c r="K429" s="45">
        <f t="shared" si="137"/>
        <v>3.9999999999999858</v>
      </c>
      <c r="L429" s="45">
        <f t="shared" si="138"/>
        <v>4</v>
      </c>
      <c r="M429" s="54">
        <f t="shared" ca="1" si="139"/>
        <v>1514</v>
      </c>
      <c r="N429" s="45" t="str">
        <f t="shared" si="140"/>
        <v/>
      </c>
      <c r="O429" s="45">
        <f t="shared" si="141"/>
        <v>299.99999999999892</v>
      </c>
      <c r="P429" s="46">
        <f t="shared" si="142"/>
        <v>248.53398617767093</v>
      </c>
      <c r="Q429" s="45">
        <f t="shared" si="143"/>
        <v>39.999999999999858</v>
      </c>
      <c r="R429" s="45">
        <f t="shared" si="144"/>
        <v>339.99999999999875</v>
      </c>
      <c r="S429" s="46">
        <f t="shared" si="145"/>
        <v>288.53398617767078</v>
      </c>
    </row>
    <row r="430" spans="1:19" x14ac:dyDescent="0.25">
      <c r="D430">
        <v>50</v>
      </c>
      <c r="F430" s="66">
        <v>0.9</v>
      </c>
      <c r="H430" s="66">
        <v>0.90277777777777779</v>
      </c>
      <c r="I430" s="44" t="str">
        <f t="shared" si="135"/>
        <v/>
      </c>
      <c r="J430" s="45">
        <f t="shared" si="136"/>
        <v>8.999999999999968</v>
      </c>
      <c r="K430" s="45">
        <f t="shared" si="137"/>
        <v>3.9999999999999858</v>
      </c>
      <c r="L430" s="45">
        <f t="shared" si="138"/>
        <v>5</v>
      </c>
      <c r="M430" s="54">
        <f t="shared" ca="1" si="139"/>
        <v>1514</v>
      </c>
      <c r="N430" s="45" t="str">
        <f t="shared" si="140"/>
        <v/>
      </c>
      <c r="O430" s="45">
        <f t="shared" si="141"/>
        <v>674.99999999999761</v>
      </c>
      <c r="P430" s="46">
        <f t="shared" si="142"/>
        <v>649.21277776619161</v>
      </c>
      <c r="Q430" s="45">
        <f t="shared" si="143"/>
        <v>199.99999999999929</v>
      </c>
      <c r="R430" s="45">
        <f t="shared" si="144"/>
        <v>874.99999999999693</v>
      </c>
      <c r="S430" s="46">
        <f t="shared" si="145"/>
        <v>849.21277776619092</v>
      </c>
    </row>
    <row r="431" spans="1:19" x14ac:dyDescent="0.25">
      <c r="D431">
        <v>100</v>
      </c>
      <c r="F431" s="66">
        <v>0.90625</v>
      </c>
      <c r="H431" s="66">
        <v>0.90902777777777777</v>
      </c>
      <c r="I431" s="44" t="str">
        <f t="shared" si="135"/>
        <v/>
      </c>
      <c r="J431" s="45">
        <f t="shared" si="136"/>
        <v>6.9999999999999751</v>
      </c>
      <c r="K431" s="45">
        <f t="shared" si="137"/>
        <v>3.9999999999999858</v>
      </c>
      <c r="L431" s="45">
        <f t="shared" si="138"/>
        <v>6</v>
      </c>
      <c r="M431" s="54">
        <f t="shared" ca="1" si="139"/>
        <v>1514</v>
      </c>
      <c r="N431" s="45" t="str">
        <f t="shared" si="140"/>
        <v/>
      </c>
      <c r="O431" s="45">
        <f t="shared" si="141"/>
        <v>874.99999999999693</v>
      </c>
      <c r="P431" s="46">
        <f t="shared" si="142"/>
        <v>863.20621892817633</v>
      </c>
      <c r="Q431" s="45">
        <f t="shared" si="143"/>
        <v>399.99999999999858</v>
      </c>
      <c r="R431" s="45">
        <f t="shared" si="144"/>
        <v>1274.9999999999955</v>
      </c>
      <c r="S431" s="46">
        <f t="shared" si="145"/>
        <v>1263.2062189281748</v>
      </c>
    </row>
    <row r="432" spans="1:19" x14ac:dyDescent="0.25">
      <c r="D432">
        <v>150</v>
      </c>
      <c r="F432" s="66">
        <v>0.91180555555555554</v>
      </c>
      <c r="H432" s="66">
        <v>0.91388888888888886</v>
      </c>
      <c r="I432" s="44" t="str">
        <f t="shared" si="135"/>
        <v/>
      </c>
      <c r="J432" s="45">
        <f t="shared" si="136"/>
        <v>8.999999999999968</v>
      </c>
      <c r="K432" s="45">
        <f t="shared" si="137"/>
        <v>2.9999999999999893</v>
      </c>
      <c r="L432" s="45">
        <f t="shared" si="138"/>
        <v>7</v>
      </c>
      <c r="M432" s="54">
        <f t="shared" ca="1" si="139"/>
        <v>1514</v>
      </c>
      <c r="N432" s="45" t="str">
        <f t="shared" si="140"/>
        <v/>
      </c>
      <c r="O432" s="45">
        <f t="shared" si="141"/>
        <v>1574.9999999999943</v>
      </c>
      <c r="P432" s="46">
        <f t="shared" si="142"/>
        <v>1564.2267826142302</v>
      </c>
      <c r="Q432" s="45">
        <f t="shared" si="143"/>
        <v>449.99999999999841</v>
      </c>
      <c r="R432" s="45">
        <f t="shared" si="144"/>
        <v>2024.9999999999927</v>
      </c>
      <c r="S432" s="46">
        <f t="shared" si="145"/>
        <v>2014.2267826142286</v>
      </c>
    </row>
    <row r="433" spans="1:19" x14ac:dyDescent="0.25">
      <c r="D433">
        <v>200</v>
      </c>
      <c r="F433" s="66">
        <v>0.87569444444444444</v>
      </c>
      <c r="H433" s="66">
        <v>0.92013888888888884</v>
      </c>
      <c r="I433" s="44">
        <f t="shared" si="135"/>
        <v>0.92361111111111105</v>
      </c>
      <c r="J433" s="45" t="str">
        <f t="shared" si="136"/>
        <v/>
      </c>
      <c r="K433" s="45">
        <f t="shared" si="137"/>
        <v>63.999999999999929</v>
      </c>
      <c r="L433" s="45">
        <f t="shared" si="138"/>
        <v>8</v>
      </c>
      <c r="M433" s="54">
        <f t="shared" ca="1" si="139"/>
        <v>1514</v>
      </c>
      <c r="N433" s="45">
        <f t="shared" ca="1" si="140"/>
        <v>415.99999999999994</v>
      </c>
      <c r="O433" s="45">
        <f t="shared" si="141"/>
        <v>500</v>
      </c>
      <c r="P433" s="46">
        <f t="shared" si="142"/>
        <v>52.318172546220183</v>
      </c>
      <c r="Q433" s="45">
        <f t="shared" si="143"/>
        <v>12799.999999999985</v>
      </c>
      <c r="R433" s="45">
        <f t="shared" si="144"/>
        <v>13299.999999999985</v>
      </c>
      <c r="S433" s="46">
        <f t="shared" si="145"/>
        <v>12852.318172546205</v>
      </c>
    </row>
    <row r="434" spans="1:19" x14ac:dyDescent="0.25">
      <c r="A434" s="77">
        <v>34422</v>
      </c>
      <c r="B434">
        <v>914</v>
      </c>
      <c r="D434">
        <v>0.01</v>
      </c>
      <c r="F434" s="66">
        <v>0.4145833333333333</v>
      </c>
      <c r="H434" s="66">
        <v>0.41666666666666669</v>
      </c>
      <c r="I434" s="44" t="str">
        <f t="shared" si="135"/>
        <v/>
      </c>
      <c r="J434" s="45">
        <f t="shared" si="136"/>
        <v>8.999999999999968</v>
      </c>
      <c r="K434" s="45">
        <f t="shared" si="137"/>
        <v>3.0000000000000693</v>
      </c>
      <c r="L434" s="45">
        <f t="shared" si="138"/>
        <v>1</v>
      </c>
      <c r="M434" s="54">
        <f t="shared" ca="1" si="139"/>
        <v>914</v>
      </c>
      <c r="N434" s="45" t="str">
        <f t="shared" si="140"/>
        <v/>
      </c>
      <c r="O434" s="45">
        <f t="shared" si="141"/>
        <v>0.11699999999999959</v>
      </c>
      <c r="P434" s="46">
        <f t="shared" si="142"/>
        <v>0.1149018967315867</v>
      </c>
      <c r="Q434" s="45">
        <f t="shared" si="143"/>
        <v>3.0000000000000693E-2</v>
      </c>
      <c r="R434" s="45">
        <f t="shared" si="144"/>
        <v>0.1470000000000003</v>
      </c>
      <c r="S434" s="46">
        <f t="shared" si="145"/>
        <v>0.14490189673158738</v>
      </c>
    </row>
    <row r="435" spans="1:19" x14ac:dyDescent="0.25">
      <c r="D435">
        <v>1.6E-2</v>
      </c>
      <c r="F435" s="66">
        <v>0.4201388888888889</v>
      </c>
      <c r="H435" s="66">
        <v>0.42291666666666666</v>
      </c>
      <c r="I435" s="44" t="str">
        <f t="shared" si="135"/>
        <v/>
      </c>
      <c r="J435" s="45">
        <f t="shared" si="136"/>
        <v>7.0000000000000551</v>
      </c>
      <c r="K435" s="45">
        <f t="shared" si="137"/>
        <v>3.9999999999999858</v>
      </c>
      <c r="L435" s="45">
        <f t="shared" si="138"/>
        <v>2</v>
      </c>
      <c r="M435" s="54">
        <f t="shared" ca="1" si="139"/>
        <v>914</v>
      </c>
      <c r="N435" s="45" t="str">
        <f t="shared" si="140"/>
        <v/>
      </c>
      <c r="O435" s="45">
        <f t="shared" si="141"/>
        <v>8.4000000000000657E-2</v>
      </c>
      <c r="P435" s="46">
        <f t="shared" si="142"/>
        <v>8.0798207055127622E-2</v>
      </c>
      <c r="Q435" s="45">
        <f t="shared" si="143"/>
        <v>6.3999999999999779E-2</v>
      </c>
      <c r="R435" s="45">
        <f t="shared" si="144"/>
        <v>0.14800000000000044</v>
      </c>
      <c r="S435" s="46">
        <f t="shared" si="145"/>
        <v>0.14479820705512741</v>
      </c>
    </row>
    <row r="436" spans="1:19" x14ac:dyDescent="0.25">
      <c r="D436">
        <v>8.0000000000000002E-3</v>
      </c>
      <c r="F436" s="66">
        <v>0.42708333333333331</v>
      </c>
      <c r="H436" s="66">
        <v>0.42777777777777781</v>
      </c>
      <c r="I436" s="44">
        <f t="shared" si="135"/>
        <v>0.43125000000000002</v>
      </c>
      <c r="J436" s="45" t="str">
        <f t="shared" si="136"/>
        <v/>
      </c>
      <c r="K436" s="45">
        <f t="shared" si="137"/>
        <v>1.0000000000000764</v>
      </c>
      <c r="L436" s="45">
        <f t="shared" si="138"/>
        <v>3</v>
      </c>
      <c r="M436" s="54">
        <f t="shared" ca="1" si="139"/>
        <v>914</v>
      </c>
      <c r="N436" s="45">
        <f t="shared" ca="1" si="140"/>
        <v>67.000000000000085</v>
      </c>
      <c r="O436" s="45">
        <f t="shared" si="141"/>
        <v>0.02</v>
      </c>
      <c r="P436" s="46">
        <f t="shared" si="142"/>
        <v>4.4502248902978277E-3</v>
      </c>
      <c r="Q436" s="45">
        <f t="shared" si="143"/>
        <v>8.0000000000006108E-3</v>
      </c>
      <c r="R436" s="45">
        <f t="shared" si="144"/>
        <v>2.8000000000000611E-2</v>
      </c>
      <c r="S436" s="46">
        <f t="shared" si="145"/>
        <v>1.2450224890298438E-2</v>
      </c>
    </row>
    <row r="437" spans="1:19" x14ac:dyDescent="0.25">
      <c r="A437" s="77">
        <v>34422</v>
      </c>
      <c r="B437">
        <v>1248</v>
      </c>
      <c r="D437">
        <v>0.01</v>
      </c>
      <c r="F437" s="66">
        <v>0.5625</v>
      </c>
      <c r="H437" s="66">
        <v>0.57152777777777775</v>
      </c>
      <c r="I437" s="44" t="str">
        <f t="shared" si="135"/>
        <v/>
      </c>
      <c r="J437" s="45">
        <f t="shared" si="136"/>
        <v>46.999999999999993</v>
      </c>
      <c r="K437" s="45">
        <f t="shared" si="137"/>
        <v>12.999999999999954</v>
      </c>
      <c r="L437" s="45">
        <f t="shared" si="138"/>
        <v>1</v>
      </c>
      <c r="M437" s="54">
        <f t="shared" ca="1" si="139"/>
        <v>1248</v>
      </c>
      <c r="N437" s="45" t="str">
        <f t="shared" si="140"/>
        <v/>
      </c>
      <c r="O437" s="45">
        <f t="shared" si="141"/>
        <v>11.984999999999998</v>
      </c>
      <c r="P437" s="46">
        <f t="shared" si="142"/>
        <v>5.8871271659405311</v>
      </c>
      <c r="Q437" s="45">
        <f t="shared" si="143"/>
        <v>0.12999999999999953</v>
      </c>
      <c r="R437" s="45">
        <f t="shared" si="144"/>
        <v>12.114999999999997</v>
      </c>
      <c r="S437" s="46">
        <f t="shared" si="145"/>
        <v>6.017127165940531</v>
      </c>
    </row>
    <row r="438" spans="1:19" x14ac:dyDescent="0.25">
      <c r="D438">
        <v>0.5</v>
      </c>
      <c r="F438" s="66">
        <v>0.57152777777777775</v>
      </c>
      <c r="H438" s="66">
        <v>0.60416666666666663</v>
      </c>
      <c r="I438" s="44" t="str">
        <f t="shared" si="135"/>
        <v/>
      </c>
      <c r="J438" s="45">
        <f t="shared" si="136"/>
        <v>29.000000000000057</v>
      </c>
      <c r="K438" s="45">
        <f t="shared" si="137"/>
        <v>46.999999999999993</v>
      </c>
      <c r="L438" s="45">
        <f t="shared" si="138"/>
        <v>2</v>
      </c>
      <c r="M438" s="54">
        <f t="shared" ca="1" si="139"/>
        <v>1248</v>
      </c>
      <c r="N438" s="45" t="str">
        <f t="shared" si="140"/>
        <v/>
      </c>
      <c r="O438" s="45">
        <f t="shared" si="141"/>
        <v>8.7000000000000171</v>
      </c>
      <c r="P438" s="46">
        <f t="shared" si="142"/>
        <v>7.2075210669535981</v>
      </c>
      <c r="Q438" s="45">
        <f t="shared" si="143"/>
        <v>23.499999999999996</v>
      </c>
      <c r="R438" s="45">
        <f t="shared" si="144"/>
        <v>32.200000000000017</v>
      </c>
      <c r="S438" s="46">
        <f t="shared" si="145"/>
        <v>30.707521066953596</v>
      </c>
    </row>
    <row r="439" spans="1:19" x14ac:dyDescent="0.25">
      <c r="D439">
        <v>0.1</v>
      </c>
      <c r="F439" s="66">
        <v>0.62013888888888891</v>
      </c>
      <c r="H439" s="66">
        <v>0.62430555555555556</v>
      </c>
      <c r="I439" s="44" t="str">
        <f t="shared" si="135"/>
        <v/>
      </c>
      <c r="J439" s="45">
        <f t="shared" si="136"/>
        <v>5.9999999999999787</v>
      </c>
      <c r="K439" s="45">
        <f t="shared" si="137"/>
        <v>5.9999999999999787</v>
      </c>
      <c r="L439" s="45">
        <f t="shared" si="138"/>
        <v>3</v>
      </c>
      <c r="M439" s="54">
        <f t="shared" ca="1" si="139"/>
        <v>1248</v>
      </c>
      <c r="N439" s="45" t="str">
        <f t="shared" si="140"/>
        <v/>
      </c>
      <c r="O439" s="45">
        <f t="shared" si="141"/>
        <v>0.44999999999999846</v>
      </c>
      <c r="P439" s="46">
        <f t="shared" si="142"/>
        <v>0.43281475637005234</v>
      </c>
      <c r="Q439" s="45">
        <f t="shared" si="143"/>
        <v>0.59999999999999787</v>
      </c>
      <c r="R439" s="45">
        <f t="shared" si="144"/>
        <v>1.0499999999999963</v>
      </c>
      <c r="S439" s="46">
        <f t="shared" si="145"/>
        <v>1.0328147563700503</v>
      </c>
    </row>
    <row r="440" spans="1:19" x14ac:dyDescent="0.25">
      <c r="D440">
        <v>0.05</v>
      </c>
      <c r="F440" s="66">
        <v>0.62708333333333333</v>
      </c>
      <c r="H440" s="66">
        <v>0.62847222222222221</v>
      </c>
      <c r="I440" s="44">
        <f t="shared" si="135"/>
        <v>0.63194444444444442</v>
      </c>
      <c r="J440" s="45" t="str">
        <f t="shared" si="136"/>
        <v/>
      </c>
      <c r="K440" s="45">
        <f t="shared" si="137"/>
        <v>1.9999999999999929</v>
      </c>
      <c r="L440" s="45">
        <f t="shared" si="138"/>
        <v>4</v>
      </c>
      <c r="M440" s="54">
        <f t="shared" ca="1" si="139"/>
        <v>1248</v>
      </c>
      <c r="N440" s="45">
        <f t="shared" ca="1" si="140"/>
        <v>141.99999999999997</v>
      </c>
      <c r="O440" s="45">
        <f t="shared" si="141"/>
        <v>0.125</v>
      </c>
      <c r="P440" s="46">
        <f t="shared" si="142"/>
        <v>2.3105394341225508E-2</v>
      </c>
      <c r="Q440" s="45">
        <f t="shared" si="143"/>
        <v>9.9999999999999645E-2</v>
      </c>
      <c r="R440" s="45">
        <f t="shared" si="144"/>
        <v>0.22499999999999964</v>
      </c>
      <c r="S440" s="46">
        <f t="shared" si="145"/>
        <v>0.12310539434122515</v>
      </c>
    </row>
    <row r="441" spans="1:19" x14ac:dyDescent="0.25">
      <c r="A441" s="77">
        <v>34423</v>
      </c>
      <c r="B441">
        <v>759</v>
      </c>
      <c r="D441">
        <v>5.0000000000000001E-3</v>
      </c>
      <c r="F441" s="66">
        <v>0.35416666666666669</v>
      </c>
      <c r="H441" s="66">
        <v>0.35555555555555557</v>
      </c>
      <c r="I441" s="44" t="str">
        <f t="shared" si="135"/>
        <v/>
      </c>
      <c r="J441" s="45">
        <f t="shared" si="136"/>
        <v>14.999999999999947</v>
      </c>
      <c r="K441" s="45">
        <f t="shared" si="137"/>
        <v>1.9999999999999929</v>
      </c>
      <c r="L441" s="45">
        <f t="shared" si="138"/>
        <v>1</v>
      </c>
      <c r="M441" s="54">
        <f t="shared" ca="1" si="139"/>
        <v>759</v>
      </c>
      <c r="N441" s="45" t="str">
        <f t="shared" si="140"/>
        <v/>
      </c>
      <c r="O441" s="45">
        <f t="shared" si="141"/>
        <v>3.7874999999999868</v>
      </c>
      <c r="P441" s="46">
        <f t="shared" si="142"/>
        <v>1.612387581916862</v>
      </c>
      <c r="Q441" s="45">
        <f t="shared" si="143"/>
        <v>9.9999999999999655E-3</v>
      </c>
      <c r="R441" s="45">
        <f t="shared" si="144"/>
        <v>3.7974999999999866</v>
      </c>
      <c r="S441" s="46">
        <f t="shared" si="145"/>
        <v>1.6223875819168621</v>
      </c>
    </row>
    <row r="442" spans="1:19" x14ac:dyDescent="0.25">
      <c r="D442">
        <v>0.5</v>
      </c>
      <c r="F442" s="66">
        <v>0.35902777777777778</v>
      </c>
      <c r="H442" s="66">
        <v>0.3659722222222222</v>
      </c>
      <c r="I442" s="44">
        <f t="shared" si="135"/>
        <v>0.36944444444444441</v>
      </c>
      <c r="J442" s="45" t="str">
        <f t="shared" si="136"/>
        <v/>
      </c>
      <c r="K442" s="45">
        <f t="shared" si="137"/>
        <v>9.9999999999999645</v>
      </c>
      <c r="L442" s="45">
        <f t="shared" si="138"/>
        <v>2</v>
      </c>
      <c r="M442" s="54">
        <f t="shared" ca="1" si="139"/>
        <v>759</v>
      </c>
      <c r="N442" s="45">
        <f t="shared" ca="1" si="140"/>
        <v>52.999999999999972</v>
      </c>
      <c r="O442" s="45">
        <f t="shared" si="141"/>
        <v>1.25</v>
      </c>
      <c r="P442" s="46">
        <f t="shared" si="142"/>
        <v>0.19051423432971509</v>
      </c>
      <c r="Q442" s="45">
        <f t="shared" si="143"/>
        <v>4.9999999999999822</v>
      </c>
      <c r="R442" s="45">
        <f t="shared" si="144"/>
        <v>6.2499999999999822</v>
      </c>
      <c r="S442" s="46">
        <f t="shared" si="145"/>
        <v>5.1905142343296973</v>
      </c>
    </row>
    <row r="443" spans="1:19" x14ac:dyDescent="0.25">
      <c r="A443" s="77">
        <v>34424</v>
      </c>
      <c r="B443">
        <v>854</v>
      </c>
      <c r="D443">
        <v>0.01</v>
      </c>
      <c r="F443" s="66">
        <v>0.40486111111111112</v>
      </c>
      <c r="H443" s="66">
        <v>0.4069444444444445</v>
      </c>
      <c r="I443" s="44" t="str">
        <f t="shared" si="135"/>
        <v/>
      </c>
      <c r="J443" s="45">
        <f t="shared" si="136"/>
        <v>21.999999999999922</v>
      </c>
      <c r="K443" s="45">
        <f t="shared" si="137"/>
        <v>3.0000000000000693</v>
      </c>
      <c r="L443" s="45">
        <f t="shared" si="138"/>
        <v>1</v>
      </c>
      <c r="M443" s="54">
        <f t="shared" ca="1" si="139"/>
        <v>854</v>
      </c>
      <c r="N443" s="45" t="str">
        <f t="shared" si="140"/>
        <v/>
      </c>
      <c r="O443" s="45">
        <f t="shared" si="141"/>
        <v>1.2099999999999957</v>
      </c>
      <c r="P443" s="46">
        <f t="shared" si="142"/>
        <v>0.85993668423801206</v>
      </c>
      <c r="Q443" s="45">
        <f t="shared" si="143"/>
        <v>3.0000000000000693E-2</v>
      </c>
      <c r="R443" s="45">
        <f t="shared" si="144"/>
        <v>1.2399999999999964</v>
      </c>
      <c r="S443" s="46">
        <f t="shared" si="145"/>
        <v>0.88993668423801275</v>
      </c>
    </row>
    <row r="444" spans="1:19" x14ac:dyDescent="0.25">
      <c r="D444">
        <v>0.1</v>
      </c>
      <c r="F444" s="66">
        <v>0.41111111111111115</v>
      </c>
      <c r="H444" s="66">
        <v>0.42222222222222222</v>
      </c>
      <c r="I444" s="44" t="str">
        <f t="shared" si="135"/>
        <v/>
      </c>
      <c r="J444" s="45">
        <f t="shared" si="136"/>
        <v>8.0000000000000515</v>
      </c>
      <c r="K444" s="45">
        <f t="shared" si="137"/>
        <v>15.999999999999943</v>
      </c>
      <c r="L444" s="45">
        <f t="shared" si="138"/>
        <v>2</v>
      </c>
      <c r="M444" s="54">
        <f t="shared" ca="1" si="139"/>
        <v>854</v>
      </c>
      <c r="N444" s="45" t="str">
        <f t="shared" si="140"/>
        <v/>
      </c>
      <c r="O444" s="45">
        <f t="shared" si="141"/>
        <v>1.0000000000000064</v>
      </c>
      <c r="P444" s="46">
        <f t="shared" si="142"/>
        <v>0.98652949515335941</v>
      </c>
      <c r="Q444" s="45">
        <f t="shared" si="143"/>
        <v>1.5999999999999943</v>
      </c>
      <c r="R444" s="45">
        <f t="shared" si="144"/>
        <v>2.6000000000000005</v>
      </c>
      <c r="S444" s="46">
        <f t="shared" si="145"/>
        <v>2.5865294951533535</v>
      </c>
    </row>
    <row r="445" spans="1:19" x14ac:dyDescent="0.25">
      <c r="D445">
        <v>0.15</v>
      </c>
      <c r="F445" s="66">
        <v>0.42499999999999999</v>
      </c>
      <c r="H445" s="66">
        <v>0.42777777777777781</v>
      </c>
      <c r="I445" s="44" t="str">
        <f t="shared" si="135"/>
        <v/>
      </c>
      <c r="J445" s="45">
        <f t="shared" si="136"/>
        <v>6.9999999999998952</v>
      </c>
      <c r="K445" s="45">
        <f t="shared" si="137"/>
        <v>4.0000000000000657</v>
      </c>
      <c r="L445" s="45">
        <f t="shared" si="138"/>
        <v>3</v>
      </c>
      <c r="M445" s="54">
        <f t="shared" ca="1" si="139"/>
        <v>854</v>
      </c>
      <c r="N445" s="45" t="str">
        <f t="shared" si="140"/>
        <v/>
      </c>
      <c r="O445" s="45">
        <f t="shared" si="141"/>
        <v>0.80499999999998784</v>
      </c>
      <c r="P445" s="46">
        <f t="shared" si="142"/>
        <v>0.77950651766081713</v>
      </c>
      <c r="Q445" s="45">
        <f t="shared" si="143"/>
        <v>0.60000000000000986</v>
      </c>
      <c r="R445" s="45">
        <f t="shared" si="144"/>
        <v>1.4049999999999976</v>
      </c>
      <c r="S445" s="46">
        <f t="shared" si="145"/>
        <v>1.379506517660827</v>
      </c>
    </row>
    <row r="446" spans="1:19" x14ac:dyDescent="0.25">
      <c r="D446">
        <v>0.08</v>
      </c>
      <c r="F446" s="66">
        <v>0.43055555555555558</v>
      </c>
      <c r="H446" s="66">
        <v>0.43263888888888885</v>
      </c>
      <c r="I446" s="44" t="str">
        <f t="shared" si="135"/>
        <v/>
      </c>
      <c r="J446" s="45">
        <f t="shared" si="136"/>
        <v>19.000000000000014</v>
      </c>
      <c r="K446" s="45">
        <f t="shared" si="137"/>
        <v>2.9999999999999094</v>
      </c>
      <c r="L446" s="45">
        <f t="shared" si="138"/>
        <v>4</v>
      </c>
      <c r="M446" s="54">
        <f t="shared" ca="1" si="139"/>
        <v>854</v>
      </c>
      <c r="N446" s="45" t="str">
        <f t="shared" si="140"/>
        <v/>
      </c>
      <c r="O446" s="45">
        <f t="shared" si="141"/>
        <v>0.85500000000000065</v>
      </c>
      <c r="P446" s="46">
        <f t="shared" si="142"/>
        <v>0.63962171433663906</v>
      </c>
      <c r="Q446" s="45">
        <f t="shared" si="143"/>
        <v>0.23999999999999275</v>
      </c>
      <c r="R446" s="45">
        <f t="shared" si="144"/>
        <v>1.0949999999999933</v>
      </c>
      <c r="S446" s="46">
        <f t="shared" si="145"/>
        <v>0.87962171433663183</v>
      </c>
    </row>
    <row r="447" spans="1:19" x14ac:dyDescent="0.25">
      <c r="D447">
        <v>0.01</v>
      </c>
      <c r="F447" s="66">
        <v>0.44166666666666665</v>
      </c>
      <c r="H447" s="66">
        <v>0.4458333333333333</v>
      </c>
      <c r="I447" s="44" t="str">
        <f t="shared" si="135"/>
        <v/>
      </c>
      <c r="J447" s="45">
        <f t="shared" si="136"/>
        <v>12.000000000000037</v>
      </c>
      <c r="K447" s="45">
        <f t="shared" si="137"/>
        <v>5.9999999999999787</v>
      </c>
      <c r="L447" s="45">
        <f t="shared" si="138"/>
        <v>5</v>
      </c>
      <c r="M447" s="54">
        <f t="shared" ca="1" si="139"/>
        <v>854</v>
      </c>
      <c r="N447" s="45" t="str">
        <f t="shared" si="140"/>
        <v/>
      </c>
      <c r="O447" s="45">
        <f t="shared" si="141"/>
        <v>1.260000000000004</v>
      </c>
      <c r="P447" s="46">
        <f t="shared" si="142"/>
        <v>0.76110683237001975</v>
      </c>
      <c r="Q447" s="45">
        <f t="shared" si="143"/>
        <v>5.999999999999979E-2</v>
      </c>
      <c r="R447" s="45">
        <f t="shared" si="144"/>
        <v>1.3200000000000038</v>
      </c>
      <c r="S447" s="46">
        <f t="shared" si="145"/>
        <v>0.82110683237001958</v>
      </c>
    </row>
    <row r="448" spans="1:19" x14ac:dyDescent="0.25">
      <c r="D448">
        <v>0.2</v>
      </c>
      <c r="F448" s="66">
        <v>0.44930555555555557</v>
      </c>
      <c r="H448" s="66">
        <v>0.45416666666666666</v>
      </c>
      <c r="I448" s="44" t="str">
        <f t="shared" si="135"/>
        <v/>
      </c>
      <c r="J448" s="45">
        <f t="shared" si="136"/>
        <v>9.9999999999999645</v>
      </c>
      <c r="K448" s="45">
        <f t="shared" si="137"/>
        <v>6.9999999999999751</v>
      </c>
      <c r="L448" s="45">
        <f t="shared" si="138"/>
        <v>6</v>
      </c>
      <c r="M448" s="54">
        <f t="shared" ca="1" si="139"/>
        <v>854</v>
      </c>
      <c r="N448" s="45" t="str">
        <f t="shared" si="140"/>
        <v/>
      </c>
      <c r="O448" s="45">
        <f t="shared" si="141"/>
        <v>200.99999999999929</v>
      </c>
      <c r="P448" s="46">
        <f t="shared" si="142"/>
        <v>75.118258529632271</v>
      </c>
      <c r="Q448" s="45">
        <f t="shared" si="143"/>
        <v>1.399999999999995</v>
      </c>
      <c r="R448" s="45">
        <f t="shared" si="144"/>
        <v>202.3999999999993</v>
      </c>
      <c r="S448" s="46">
        <f t="shared" si="145"/>
        <v>76.518258529632263</v>
      </c>
    </row>
    <row r="449" spans="4:19" x14ac:dyDescent="0.25">
      <c r="D449">
        <v>40</v>
      </c>
      <c r="F449" s="66">
        <v>0.4597222222222222</v>
      </c>
      <c r="H449" s="66">
        <v>0.46111111111111108</v>
      </c>
      <c r="I449" s="44">
        <f t="shared" si="135"/>
        <v>0.46458333333333329</v>
      </c>
      <c r="J449" s="45" t="str">
        <f t="shared" si="136"/>
        <v/>
      </c>
      <c r="K449" s="45">
        <f t="shared" si="137"/>
        <v>1.9999999999999929</v>
      </c>
      <c r="L449" s="45">
        <f t="shared" si="138"/>
        <v>7</v>
      </c>
      <c r="M449" s="54">
        <f t="shared" ca="1" si="139"/>
        <v>854</v>
      </c>
      <c r="N449" s="45">
        <f t="shared" ca="1" si="140"/>
        <v>134.99999999999991</v>
      </c>
      <c r="O449" s="45">
        <f t="shared" si="141"/>
        <v>100</v>
      </c>
      <c r="P449" s="46">
        <f t="shared" si="142"/>
        <v>11.425711806824168</v>
      </c>
      <c r="Q449" s="45">
        <f t="shared" si="143"/>
        <v>79.999999999999716</v>
      </c>
      <c r="R449" s="45">
        <f t="shared" si="144"/>
        <v>179.99999999999972</v>
      </c>
      <c r="S449" s="46">
        <f t="shared" si="145"/>
        <v>91.425711806823884</v>
      </c>
    </row>
  </sheetData>
  <conditionalFormatting sqref="I2:N449">
    <cfRule type="cellIs" dxfId="1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9766D-5095-44D4-BBC6-76ACB4380A5E}">
  <sheetPr codeName="Sheet22"/>
  <dimension ref="A1:S299"/>
  <sheetViews>
    <sheetView workbookViewId="0">
      <selection activeCell="D19" sqref="D19"/>
    </sheetView>
  </sheetViews>
  <sheetFormatPr defaultRowHeight="15" x14ac:dyDescent="0.25"/>
  <cols>
    <col min="1" max="1" width="9.7109375" bestFit="1" customWidth="1"/>
    <col min="2" max="2" width="9.140625" style="71"/>
    <col min="6" max="6" width="11.5703125" bestFit="1" customWidth="1"/>
    <col min="8" max="8" width="11.5703125" bestFit="1" customWidth="1"/>
    <col min="10" max="10" width="12" customWidth="1"/>
    <col min="11" max="11" width="11.5703125" style="71" bestFit="1" customWidth="1"/>
    <col min="15" max="15" width="12.28515625" customWidth="1"/>
    <col min="16" max="16" width="13.42578125" customWidth="1"/>
    <col min="18" max="18" width="12" customWidth="1"/>
    <col min="19" max="19" width="12.85546875" customWidth="1"/>
  </cols>
  <sheetData>
    <row r="1" spans="1:19" ht="45" x14ac:dyDescent="0.25">
      <c r="A1" s="13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34064</v>
      </c>
      <c r="B2" s="71">
        <v>953</v>
      </c>
      <c r="C2" s="71"/>
      <c r="D2" s="71">
        <v>0.01</v>
      </c>
      <c r="E2" s="71">
        <v>1046</v>
      </c>
      <c r="F2" s="67">
        <f>VALUE(CONCATENATE(LEFT(E2,LEN(E2)-2),":",RIGHT(E2,2)))</f>
        <v>0.44861111111111113</v>
      </c>
      <c r="G2" s="71">
        <v>1051</v>
      </c>
      <c r="H2" s="67">
        <f>VALUE(CONCATENATE(LEFT(G2,LEN(G2)-2),":",RIGHT(G2,2)))</f>
        <v>0.45208333333333334</v>
      </c>
      <c r="I2" s="44" t="str">
        <f>IF(OR(A3&lt;&gt;"",D3=""),H2+TIME(0,5,0),"")</f>
        <v/>
      </c>
      <c r="J2" s="45">
        <f>IF(AND(OR(AND(A2&lt;&gt;"",A3=""),AND(A2="",A3="")),D3&lt;&gt;""),(H3-H2)*1440,"")</f>
        <v>14.00000000000003</v>
      </c>
      <c r="K2" s="54">
        <f>(H2-F2)*1440</f>
        <v>4.9999999999999822</v>
      </c>
      <c r="L2" s="45">
        <f>IF(A2&lt;&gt;"",1,L1+1)</f>
        <v>1</v>
      </c>
      <c r="M2" s="54">
        <f ca="1">OFFSET(B2,-L2+1,0)</f>
        <v>953</v>
      </c>
      <c r="N2" s="45" t="str">
        <f t="shared" ref="N2" si="0">IF(I2&lt;&gt;"",(I2-VALUE(CONCATENATE(LEFT(M2,LEN(M2)-2),":",RIGHT(M2,2))))*1440,"")</f>
        <v/>
      </c>
      <c r="O2" s="45">
        <f>IF(J2&lt;&gt;"",(D2+D3)*J2/2,D2*5/2)</f>
        <v>1.4700000000000033</v>
      </c>
      <c r="P2" s="46">
        <f>IF(J2&lt;&gt;"",(D3-D2)*J2/LN((D3+0.000001)/(D2+0.000001)),-5*(D2-0.000001)/(LN(1/D2)-13.8155))</f>
        <v>0.88795797109835561</v>
      </c>
      <c r="Q2" s="45">
        <f>(D2*K2)</f>
        <v>4.9999999999999822E-2</v>
      </c>
      <c r="R2" s="45">
        <f>O2+Q2</f>
        <v>1.5200000000000031</v>
      </c>
      <c r="S2" s="46">
        <f>P2+Q2</f>
        <v>0.93795797109835544</v>
      </c>
    </row>
    <row r="3" spans="1:19" x14ac:dyDescent="0.25">
      <c r="C3" s="71"/>
      <c r="D3" s="71">
        <v>0.2</v>
      </c>
      <c r="E3" s="71">
        <v>1058</v>
      </c>
      <c r="F3" s="67">
        <f>VALUE(CONCATENATE(LEFT(E3,LEN(E3)-2),":",RIGHT(E3,2)))</f>
        <v>0.45694444444444443</v>
      </c>
      <c r="G3" s="71">
        <v>1105</v>
      </c>
      <c r="H3" s="67">
        <f>VALUE(CONCATENATE(LEFT(G3,LEN(G3)-2),":",RIGHT(G3,2)))</f>
        <v>0.46180555555555558</v>
      </c>
      <c r="I3" s="44" t="str">
        <f>IF(OR(A4&lt;&gt;"",D4=""),H3+TIME(0,5,0),"")</f>
        <v/>
      </c>
      <c r="J3" s="45">
        <f>IF(AND(OR(AND(A3&lt;&gt;"",A4=""),AND(A3="",A4="")),D4&lt;&gt;""),(H4-H3)*1440,"")</f>
        <v>24.999999999999993</v>
      </c>
      <c r="K3" s="54">
        <f>(H3-F3)*1440</f>
        <v>7.0000000000000551</v>
      </c>
      <c r="L3" s="45">
        <f>IF(A3&lt;&gt;"",1,L2+1)</f>
        <v>2</v>
      </c>
      <c r="M3" s="54">
        <f ca="1">OFFSET(B3,-L3+1,0)</f>
        <v>953</v>
      </c>
      <c r="N3" s="45" t="str">
        <f t="shared" ref="N3:N4" si="1">IF(I3&lt;&gt;"",(I3-VALUE(CONCATENATE(LEFT(M3,LEN(M3)-2),":",RIGHT(M3,2))))*1440,"")</f>
        <v/>
      </c>
      <c r="O3" s="45">
        <f>IF(J3&lt;&gt;"",(D3+D4)*J3/2,D3*5/2)</f>
        <v>27.499999999999993</v>
      </c>
      <c r="P3" s="46">
        <f>IF(J3&lt;&gt;"",(D4-D3)*J3/LN((D4+0.000001)/(D3+0.000001)),-5*(D3-0.000001)/(LN(1/D3)-13.8155))</f>
        <v>19.543289879484579</v>
      </c>
      <c r="Q3" s="45">
        <f>(D3*K3)</f>
        <v>1.400000000000011</v>
      </c>
      <c r="R3" s="45">
        <f>O3+Q3</f>
        <v>28.900000000000006</v>
      </c>
      <c r="S3" s="46">
        <f>P3+Q3</f>
        <v>20.943289879484588</v>
      </c>
    </row>
    <row r="4" spans="1:19" x14ac:dyDescent="0.25">
      <c r="D4">
        <v>2</v>
      </c>
      <c r="F4" s="66">
        <v>0.4680555555555555</v>
      </c>
      <c r="H4" s="66">
        <v>0.47916666666666669</v>
      </c>
      <c r="I4" s="44" t="str">
        <f t="shared" ref="I4:I67" si="2">IF(OR(A5&lt;&gt;"",D5=""),H4+TIME(0,5,0),"")</f>
        <v/>
      </c>
      <c r="J4" s="45">
        <f t="shared" ref="J4:J67" si="3">IF(AND(OR(AND(A4&lt;&gt;"",A5=""),AND(A4="",A5="")),D5&lt;&gt;""),(H5-H4)*1440,"")</f>
        <v>5.9999999999999787</v>
      </c>
      <c r="K4" s="54">
        <f t="shared" ref="K4:K67" si="4">(H4-F4)*1440</f>
        <v>16.000000000000103</v>
      </c>
      <c r="L4" s="45">
        <f t="shared" ref="L4:L67" si="5">IF(A4&lt;&gt;"",1,L3+1)</f>
        <v>3</v>
      </c>
      <c r="M4" s="54">
        <f t="shared" ref="M4:M67" ca="1" si="6">OFFSET(B4,-L4+1,0)</f>
        <v>953</v>
      </c>
      <c r="N4" s="45" t="str">
        <f t="shared" si="1"/>
        <v/>
      </c>
      <c r="O4" s="45">
        <f t="shared" ref="O4:O67" si="7">IF(J4&lt;&gt;"",(D4+D5)*J4/2,D4*5/2)</f>
        <v>35.999999999999872</v>
      </c>
      <c r="P4" s="46">
        <f t="shared" ref="P4:P67" si="8">IF(J4&lt;&gt;"",(D5-D4)*J4/LN((D5+0.000001)/(D4+0.000001)),-5*(D4-0.000001)/(LN(1/D4)-13.8155))</f>
        <v>29.824084271157222</v>
      </c>
      <c r="Q4" s="45">
        <f t="shared" ref="Q4:Q67" si="9">(D4*K4)</f>
        <v>32.000000000000206</v>
      </c>
      <c r="R4" s="45">
        <f t="shared" ref="R4:R67" si="10">O4+Q4</f>
        <v>68.000000000000085</v>
      </c>
      <c r="S4" s="46">
        <f t="shared" ref="S4:S67" si="11">P4+Q4</f>
        <v>61.824084271157432</v>
      </c>
    </row>
    <row r="5" spans="1:19" x14ac:dyDescent="0.25">
      <c r="D5">
        <v>10</v>
      </c>
      <c r="F5" s="66">
        <v>0.4826388888888889</v>
      </c>
      <c r="H5" s="66">
        <v>0.48333333333333334</v>
      </c>
      <c r="I5" s="44">
        <f t="shared" si="2"/>
        <v>0.48680555555555555</v>
      </c>
      <c r="J5" s="45" t="str">
        <f t="shared" si="3"/>
        <v/>
      </c>
      <c r="K5" s="54">
        <f t="shared" si="4"/>
        <v>0.99999999999999645</v>
      </c>
      <c r="L5" s="45">
        <f t="shared" si="5"/>
        <v>4</v>
      </c>
      <c r="M5" s="54">
        <f t="shared" ca="1" si="6"/>
        <v>953</v>
      </c>
      <c r="N5" s="45">
        <f t="shared" ref="N5:N68" ca="1" si="12">IF(I5&lt;&gt;"",(I5-VALUE(CONCATENATE(LEFT(M5,LEN(M5)-2),":",RIGHT(M5,2))))*1440,"")</f>
        <v>108.00000000000001</v>
      </c>
      <c r="O5" s="45">
        <f t="shared" si="7"/>
        <v>25</v>
      </c>
      <c r="P5" s="46">
        <f t="shared" si="8"/>
        <v>3.1021051639523365</v>
      </c>
      <c r="Q5" s="45">
        <f t="shared" si="9"/>
        <v>9.9999999999999645</v>
      </c>
      <c r="R5" s="45">
        <f t="shared" si="10"/>
        <v>34.999999999999964</v>
      </c>
      <c r="S5" s="46">
        <f t="shared" si="11"/>
        <v>13.102105163952301</v>
      </c>
    </row>
    <row r="6" spans="1:19" x14ac:dyDescent="0.25">
      <c r="A6" s="77">
        <v>34064</v>
      </c>
      <c r="B6" s="71">
        <v>1320</v>
      </c>
      <c r="D6">
        <v>0.01</v>
      </c>
      <c r="F6" s="66">
        <v>0.59236111111111112</v>
      </c>
      <c r="H6" s="66">
        <v>0.60069444444444442</v>
      </c>
      <c r="I6" s="44" t="str">
        <f t="shared" si="2"/>
        <v/>
      </c>
      <c r="J6" s="45">
        <f t="shared" si="3"/>
        <v>10.999999999999961</v>
      </c>
      <c r="K6" s="54">
        <f t="shared" si="4"/>
        <v>11.999999999999957</v>
      </c>
      <c r="L6" s="45">
        <f t="shared" si="5"/>
        <v>1</v>
      </c>
      <c r="M6" s="54">
        <f t="shared" ca="1" si="6"/>
        <v>1320</v>
      </c>
      <c r="N6" s="45" t="str">
        <f t="shared" si="12"/>
        <v/>
      </c>
      <c r="O6" s="45">
        <f t="shared" si="7"/>
        <v>0.60499999999999787</v>
      </c>
      <c r="P6" s="46">
        <f t="shared" si="8"/>
        <v>0.42996834211900603</v>
      </c>
      <c r="Q6" s="45">
        <f t="shared" si="9"/>
        <v>0.11999999999999958</v>
      </c>
      <c r="R6" s="45">
        <f t="shared" si="10"/>
        <v>0.72499999999999742</v>
      </c>
      <c r="S6" s="46">
        <f t="shared" si="11"/>
        <v>0.54996834211900558</v>
      </c>
    </row>
    <row r="7" spans="1:19" x14ac:dyDescent="0.25">
      <c r="D7">
        <v>0.1</v>
      </c>
      <c r="F7" s="66">
        <v>0.60486111111111118</v>
      </c>
      <c r="H7" s="66">
        <v>0.60833333333333328</v>
      </c>
      <c r="I7" s="44" t="str">
        <f t="shared" si="2"/>
        <v/>
      </c>
      <c r="J7" s="45">
        <f t="shared" si="3"/>
        <v>11.000000000000121</v>
      </c>
      <c r="K7" s="54">
        <f t="shared" si="4"/>
        <v>4.9999999999998224</v>
      </c>
      <c r="L7" s="45">
        <f t="shared" si="5"/>
        <v>2</v>
      </c>
      <c r="M7" s="54">
        <f t="shared" ca="1" si="6"/>
        <v>1320</v>
      </c>
      <c r="N7" s="45" t="str">
        <f t="shared" si="12"/>
        <v/>
      </c>
      <c r="O7" s="45">
        <f t="shared" si="7"/>
        <v>3.3000000000000362</v>
      </c>
      <c r="P7" s="46">
        <f t="shared" si="8"/>
        <v>2.7338873012582861</v>
      </c>
      <c r="Q7" s="45">
        <f t="shared" si="9"/>
        <v>0.49999999999998224</v>
      </c>
      <c r="R7" s="45">
        <f t="shared" si="10"/>
        <v>3.8000000000000185</v>
      </c>
      <c r="S7" s="46">
        <f t="shared" si="11"/>
        <v>3.2338873012582683</v>
      </c>
    </row>
    <row r="8" spans="1:19" x14ac:dyDescent="0.25">
      <c r="D8">
        <v>0.5</v>
      </c>
      <c r="F8" s="66">
        <v>0.6118055555555556</v>
      </c>
      <c r="H8" s="66">
        <v>0.61597222222222225</v>
      </c>
      <c r="I8" s="44" t="str">
        <f t="shared" si="2"/>
        <v/>
      </c>
      <c r="J8" s="45">
        <f t="shared" si="3"/>
        <v>5.9999999999999787</v>
      </c>
      <c r="K8" s="54">
        <f t="shared" si="4"/>
        <v>5.9999999999999787</v>
      </c>
      <c r="L8" s="45">
        <f t="shared" si="5"/>
        <v>3</v>
      </c>
      <c r="M8" s="54">
        <f t="shared" ca="1" si="6"/>
        <v>1320</v>
      </c>
      <c r="N8" s="45" t="str">
        <f t="shared" si="12"/>
        <v/>
      </c>
      <c r="O8" s="45">
        <f t="shared" si="7"/>
        <v>2.6999999999999904</v>
      </c>
      <c r="P8" s="46">
        <f t="shared" si="8"/>
        <v>2.6888580955725443</v>
      </c>
      <c r="Q8" s="45">
        <f t="shared" si="9"/>
        <v>2.9999999999999893</v>
      </c>
      <c r="R8" s="45">
        <f t="shared" si="10"/>
        <v>5.6999999999999797</v>
      </c>
      <c r="S8" s="46">
        <f t="shared" si="11"/>
        <v>5.6888580955725336</v>
      </c>
    </row>
    <row r="9" spans="1:19" x14ac:dyDescent="0.25">
      <c r="D9">
        <v>0.4</v>
      </c>
      <c r="F9" s="66">
        <v>0.61805555555555558</v>
      </c>
      <c r="H9" s="66">
        <v>0.62013888888888891</v>
      </c>
      <c r="I9" s="44" t="str">
        <f t="shared" si="2"/>
        <v/>
      </c>
      <c r="J9" s="45">
        <f t="shared" si="3"/>
        <v>6.9999999999999751</v>
      </c>
      <c r="K9" s="54">
        <f t="shared" si="4"/>
        <v>2.9999999999999893</v>
      </c>
      <c r="L9" s="45">
        <f t="shared" si="5"/>
        <v>4</v>
      </c>
      <c r="M9" s="54">
        <f t="shared" ca="1" si="6"/>
        <v>1320</v>
      </c>
      <c r="N9" s="45" t="str">
        <f t="shared" si="12"/>
        <v/>
      </c>
      <c r="O9" s="45">
        <f t="shared" si="7"/>
        <v>2.4499999999999913</v>
      </c>
      <c r="P9" s="46">
        <f t="shared" si="8"/>
        <v>2.4332486961580102</v>
      </c>
      <c r="Q9" s="45">
        <f t="shared" si="9"/>
        <v>1.1999999999999957</v>
      </c>
      <c r="R9" s="45">
        <f t="shared" si="10"/>
        <v>3.649999999999987</v>
      </c>
      <c r="S9" s="46">
        <f t="shared" si="11"/>
        <v>3.6332486961580059</v>
      </c>
    </row>
    <row r="10" spans="1:19" x14ac:dyDescent="0.25">
      <c r="D10">
        <v>0.3</v>
      </c>
      <c r="F10" s="66">
        <v>0.62152777777777779</v>
      </c>
      <c r="H10" s="66">
        <v>0.625</v>
      </c>
      <c r="I10" s="44" t="str">
        <f t="shared" si="2"/>
        <v/>
      </c>
      <c r="J10" s="45">
        <f t="shared" si="3"/>
        <v>5.9999999999999787</v>
      </c>
      <c r="K10" s="54">
        <f t="shared" si="4"/>
        <v>4.9999999999999822</v>
      </c>
      <c r="L10" s="45">
        <f t="shared" si="5"/>
        <v>5</v>
      </c>
      <c r="M10" s="54">
        <f t="shared" ca="1" si="6"/>
        <v>1320</v>
      </c>
      <c r="N10" s="45" t="str">
        <f t="shared" si="12"/>
        <v/>
      </c>
      <c r="O10" s="45">
        <f t="shared" si="7"/>
        <v>1.4999999999999947</v>
      </c>
      <c r="P10" s="46">
        <f t="shared" si="8"/>
        <v>1.4797881600782814</v>
      </c>
      <c r="Q10" s="45">
        <f t="shared" si="9"/>
        <v>1.4999999999999947</v>
      </c>
      <c r="R10" s="45">
        <f t="shared" si="10"/>
        <v>2.9999999999999893</v>
      </c>
      <c r="S10" s="46">
        <f t="shared" si="11"/>
        <v>2.9797881600782761</v>
      </c>
    </row>
    <row r="11" spans="1:19" x14ac:dyDescent="0.25">
      <c r="D11">
        <v>0.2</v>
      </c>
      <c r="F11" s="66">
        <v>0.62708333333333333</v>
      </c>
      <c r="H11" s="66">
        <v>0.62916666666666665</v>
      </c>
      <c r="I11" s="44">
        <f t="shared" si="2"/>
        <v>0.63263888888888886</v>
      </c>
      <c r="J11" s="45" t="str">
        <f t="shared" si="3"/>
        <v/>
      </c>
      <c r="K11" s="54">
        <f t="shared" si="4"/>
        <v>2.9999999999999893</v>
      </c>
      <c r="L11" s="45">
        <f t="shared" si="5"/>
        <v>6</v>
      </c>
      <c r="M11" s="54">
        <f t="shared" ca="1" si="6"/>
        <v>1320</v>
      </c>
      <c r="N11" s="45">
        <f t="shared" ca="1" si="12"/>
        <v>110.99999999999993</v>
      </c>
      <c r="O11" s="45">
        <f t="shared" si="7"/>
        <v>0.5</v>
      </c>
      <c r="P11" s="46">
        <f t="shared" si="8"/>
        <v>8.192609482288947E-2</v>
      </c>
      <c r="Q11" s="45">
        <f t="shared" si="9"/>
        <v>0.59999999999999787</v>
      </c>
      <c r="R11" s="45">
        <f t="shared" si="10"/>
        <v>1.0999999999999979</v>
      </c>
      <c r="S11" s="46">
        <f t="shared" si="11"/>
        <v>0.68192609482288735</v>
      </c>
    </row>
    <row r="12" spans="1:19" x14ac:dyDescent="0.25">
      <c r="A12" s="77">
        <v>34066</v>
      </c>
      <c r="B12" s="71">
        <v>848</v>
      </c>
      <c r="D12">
        <v>0.01</v>
      </c>
      <c r="F12" s="66">
        <v>0.38750000000000001</v>
      </c>
      <c r="H12" s="66">
        <v>0.39027777777777778</v>
      </c>
      <c r="I12" s="44" t="str">
        <f t="shared" si="2"/>
        <v/>
      </c>
      <c r="J12" s="45">
        <f t="shared" si="3"/>
        <v>19.000000000000014</v>
      </c>
      <c r="K12" s="54">
        <f t="shared" si="4"/>
        <v>3.9999999999999858</v>
      </c>
      <c r="L12" s="45">
        <f t="shared" si="5"/>
        <v>1</v>
      </c>
      <c r="M12" s="54">
        <f t="shared" ca="1" si="6"/>
        <v>848</v>
      </c>
      <c r="N12" s="45" t="str">
        <f t="shared" si="12"/>
        <v/>
      </c>
      <c r="O12" s="45">
        <f t="shared" si="7"/>
        <v>1.9950000000000017</v>
      </c>
      <c r="P12" s="46">
        <f t="shared" si="8"/>
        <v>1.205085817919195</v>
      </c>
      <c r="Q12" s="45">
        <f t="shared" si="9"/>
        <v>3.9999999999999862E-2</v>
      </c>
      <c r="R12" s="45">
        <f t="shared" si="10"/>
        <v>2.0350000000000015</v>
      </c>
      <c r="S12" s="46">
        <f t="shared" si="11"/>
        <v>1.2450858179191948</v>
      </c>
    </row>
    <row r="13" spans="1:19" x14ac:dyDescent="0.25">
      <c r="D13">
        <v>0.2</v>
      </c>
      <c r="F13" s="66">
        <v>0.39444444444444443</v>
      </c>
      <c r="H13" s="66">
        <v>0.40347222222222223</v>
      </c>
      <c r="I13" s="44" t="str">
        <f t="shared" si="2"/>
        <v/>
      </c>
      <c r="J13" s="45">
        <f t="shared" si="3"/>
        <v>19.000000000000014</v>
      </c>
      <c r="K13" s="54">
        <f t="shared" si="4"/>
        <v>13.000000000000034</v>
      </c>
      <c r="L13" s="45">
        <f t="shared" si="5"/>
        <v>2</v>
      </c>
      <c r="M13" s="54">
        <f t="shared" ca="1" si="6"/>
        <v>848</v>
      </c>
      <c r="N13" s="45" t="str">
        <f t="shared" si="12"/>
        <v/>
      </c>
      <c r="O13" s="45">
        <f t="shared" si="7"/>
        <v>20.900000000000016</v>
      </c>
      <c r="P13" s="46">
        <f t="shared" si="8"/>
        <v>14.852900308408296</v>
      </c>
      <c r="Q13" s="45">
        <f t="shared" si="9"/>
        <v>2.6000000000000068</v>
      </c>
      <c r="R13" s="45">
        <f t="shared" si="10"/>
        <v>23.500000000000021</v>
      </c>
      <c r="S13" s="46">
        <f t="shared" si="11"/>
        <v>17.452900308408303</v>
      </c>
    </row>
    <row r="14" spans="1:19" x14ac:dyDescent="0.25">
      <c r="D14">
        <v>2</v>
      </c>
      <c r="F14" s="66">
        <v>0.4055555555555555</v>
      </c>
      <c r="H14" s="66">
        <v>0.41666666666666669</v>
      </c>
      <c r="I14" s="44" t="str">
        <f t="shared" si="2"/>
        <v/>
      </c>
      <c r="J14" s="45">
        <f t="shared" si="3"/>
        <v>6.9999999999999751</v>
      </c>
      <c r="K14" s="54">
        <f t="shared" si="4"/>
        <v>16.000000000000103</v>
      </c>
      <c r="L14" s="45">
        <f t="shared" si="5"/>
        <v>3</v>
      </c>
      <c r="M14" s="54">
        <f t="shared" ca="1" si="6"/>
        <v>848</v>
      </c>
      <c r="N14" s="45" t="str">
        <f t="shared" si="12"/>
        <v/>
      </c>
      <c r="O14" s="45">
        <f t="shared" si="7"/>
        <v>76.99999999999973</v>
      </c>
      <c r="P14" s="46">
        <f t="shared" si="8"/>
        <v>54.721115414091905</v>
      </c>
      <c r="Q14" s="45">
        <f t="shared" si="9"/>
        <v>32.000000000000206</v>
      </c>
      <c r="R14" s="45">
        <f t="shared" si="10"/>
        <v>108.99999999999994</v>
      </c>
      <c r="S14" s="46">
        <f t="shared" si="11"/>
        <v>86.721115414092111</v>
      </c>
    </row>
    <row r="15" spans="1:19" x14ac:dyDescent="0.25">
      <c r="D15">
        <v>20</v>
      </c>
      <c r="F15" s="66">
        <v>0.41944444444444445</v>
      </c>
      <c r="H15" s="66">
        <v>0.42152777777777778</v>
      </c>
      <c r="I15" s="44" t="str">
        <f t="shared" si="2"/>
        <v/>
      </c>
      <c r="J15" s="45">
        <f t="shared" si="3"/>
        <v>109.99999999999993</v>
      </c>
      <c r="K15" s="54">
        <f t="shared" si="4"/>
        <v>2.9999999999999893</v>
      </c>
      <c r="L15" s="45">
        <f t="shared" si="5"/>
        <v>4</v>
      </c>
      <c r="M15" s="54">
        <f t="shared" ca="1" si="6"/>
        <v>848</v>
      </c>
      <c r="N15" s="45" t="str">
        <f t="shared" si="12"/>
        <v/>
      </c>
      <c r="O15" s="45">
        <f t="shared" si="7"/>
        <v>1110.9999999999993</v>
      </c>
      <c r="P15" s="46">
        <f t="shared" si="8"/>
        <v>472.94719915229541</v>
      </c>
      <c r="Q15" s="45">
        <f t="shared" si="9"/>
        <v>59.999999999999787</v>
      </c>
      <c r="R15" s="45">
        <f t="shared" si="10"/>
        <v>1170.9999999999991</v>
      </c>
      <c r="S15" s="46">
        <f t="shared" si="11"/>
        <v>532.94719915229518</v>
      </c>
    </row>
    <row r="16" spans="1:19" x14ac:dyDescent="0.25">
      <c r="D16">
        <v>0.2</v>
      </c>
      <c r="F16" s="66">
        <v>0.42708333333333331</v>
      </c>
      <c r="H16" s="66">
        <v>0.49791666666666662</v>
      </c>
      <c r="I16" s="44" t="str">
        <f t="shared" si="2"/>
        <v/>
      </c>
      <c r="J16" s="45">
        <f t="shared" si="3"/>
        <v>15.000000000000027</v>
      </c>
      <c r="K16" s="54">
        <f t="shared" si="4"/>
        <v>101.99999999999996</v>
      </c>
      <c r="L16" s="45">
        <f t="shared" si="5"/>
        <v>5</v>
      </c>
      <c r="M16" s="54">
        <f t="shared" ca="1" si="6"/>
        <v>848</v>
      </c>
      <c r="N16" s="45" t="str">
        <f t="shared" si="12"/>
        <v/>
      </c>
      <c r="O16" s="45">
        <f t="shared" si="7"/>
        <v>16.500000000000032</v>
      </c>
      <c r="P16" s="46">
        <f t="shared" si="8"/>
        <v>11.725973927690774</v>
      </c>
      <c r="Q16" s="45">
        <f t="shared" si="9"/>
        <v>20.399999999999991</v>
      </c>
      <c r="R16" s="45">
        <f t="shared" si="10"/>
        <v>36.90000000000002</v>
      </c>
      <c r="S16" s="46">
        <f t="shared" si="11"/>
        <v>32.125973927690765</v>
      </c>
    </row>
    <row r="17" spans="1:19" x14ac:dyDescent="0.25">
      <c r="D17">
        <v>2</v>
      </c>
      <c r="F17" s="66">
        <v>0.5</v>
      </c>
      <c r="H17" s="66">
        <v>0.5083333333333333</v>
      </c>
      <c r="I17" s="44" t="str">
        <f t="shared" si="2"/>
        <v/>
      </c>
      <c r="J17" s="45">
        <f t="shared" si="3"/>
        <v>10.999999999999961</v>
      </c>
      <c r="K17" s="54">
        <f t="shared" si="4"/>
        <v>11.999999999999957</v>
      </c>
      <c r="L17" s="45">
        <f t="shared" si="5"/>
        <v>6</v>
      </c>
      <c r="M17" s="54">
        <f t="shared" ca="1" si="6"/>
        <v>848</v>
      </c>
      <c r="N17" s="45" t="str">
        <f t="shared" si="12"/>
        <v/>
      </c>
      <c r="O17" s="45">
        <f t="shared" si="7"/>
        <v>120.99999999999957</v>
      </c>
      <c r="P17" s="46">
        <f t="shared" si="8"/>
        <v>85.990324222144423</v>
      </c>
      <c r="Q17" s="45">
        <f t="shared" si="9"/>
        <v>23.999999999999915</v>
      </c>
      <c r="R17" s="45">
        <f t="shared" si="10"/>
        <v>144.99999999999949</v>
      </c>
      <c r="S17" s="46">
        <f t="shared" si="11"/>
        <v>109.99032422214434</v>
      </c>
    </row>
    <row r="18" spans="1:19" x14ac:dyDescent="0.25">
      <c r="D18">
        <v>20</v>
      </c>
      <c r="F18" s="66">
        <v>0.51180555555555551</v>
      </c>
      <c r="H18" s="66">
        <v>0.51597222222222217</v>
      </c>
      <c r="I18" s="44">
        <f t="shared" si="2"/>
        <v>0.51944444444444438</v>
      </c>
      <c r="J18" s="45" t="str">
        <f t="shared" si="3"/>
        <v/>
      </c>
      <c r="K18" s="54">
        <f t="shared" si="4"/>
        <v>5.9999999999999787</v>
      </c>
      <c r="L18" s="45">
        <f t="shared" si="5"/>
        <v>7</v>
      </c>
      <c r="M18" s="54">
        <f t="shared" ca="1" si="6"/>
        <v>848</v>
      </c>
      <c r="N18" s="45">
        <f t="shared" ca="1" si="12"/>
        <v>219.99999999999986</v>
      </c>
      <c r="O18" s="45">
        <f t="shared" si="7"/>
        <v>50</v>
      </c>
      <c r="P18" s="46">
        <f t="shared" si="8"/>
        <v>5.9484036251947776</v>
      </c>
      <c r="Q18" s="45">
        <f t="shared" si="9"/>
        <v>119.99999999999957</v>
      </c>
      <c r="R18" s="45">
        <f t="shared" si="10"/>
        <v>169.99999999999957</v>
      </c>
      <c r="S18" s="46">
        <f t="shared" si="11"/>
        <v>125.94840362519435</v>
      </c>
    </row>
    <row r="19" spans="1:19" x14ac:dyDescent="0.25">
      <c r="A19" s="77">
        <v>34067</v>
      </c>
      <c r="B19" s="71">
        <v>1408</v>
      </c>
      <c r="D19">
        <v>0.01</v>
      </c>
      <c r="F19" s="66">
        <v>0.62638888888888888</v>
      </c>
      <c r="H19" s="66">
        <v>0.62986111111111109</v>
      </c>
      <c r="I19" s="44" t="str">
        <f t="shared" si="2"/>
        <v/>
      </c>
      <c r="J19" s="45">
        <f t="shared" si="3"/>
        <v>7.9999999999999716</v>
      </c>
      <c r="K19" s="54">
        <f t="shared" si="4"/>
        <v>4.9999999999999822</v>
      </c>
      <c r="L19" s="45">
        <f t="shared" si="5"/>
        <v>1</v>
      </c>
      <c r="M19" s="54">
        <f t="shared" ca="1" si="6"/>
        <v>1408</v>
      </c>
      <c r="N19" s="45" t="str">
        <f t="shared" si="12"/>
        <v/>
      </c>
      <c r="O19" s="45">
        <f t="shared" si="7"/>
        <v>0.43999999999999845</v>
      </c>
      <c r="P19" s="46">
        <f t="shared" si="8"/>
        <v>0.31270424881382258</v>
      </c>
      <c r="Q19" s="45">
        <f t="shared" si="9"/>
        <v>4.9999999999999822E-2</v>
      </c>
      <c r="R19" s="45">
        <f t="shared" si="10"/>
        <v>0.48999999999999827</v>
      </c>
      <c r="S19" s="46">
        <f t="shared" si="11"/>
        <v>0.36270424881382241</v>
      </c>
    </row>
    <row r="20" spans="1:19" x14ac:dyDescent="0.25">
      <c r="D20">
        <v>0.1</v>
      </c>
      <c r="F20" s="66">
        <v>0.63263888888888886</v>
      </c>
      <c r="H20" s="66">
        <v>0.63541666666666663</v>
      </c>
      <c r="I20" s="44" t="str">
        <f t="shared" si="2"/>
        <v/>
      </c>
      <c r="J20" s="45">
        <f t="shared" si="3"/>
        <v>7.9999999999999716</v>
      </c>
      <c r="K20" s="54">
        <f t="shared" si="4"/>
        <v>3.9999999999999858</v>
      </c>
      <c r="L20" s="45">
        <f t="shared" si="5"/>
        <v>2</v>
      </c>
      <c r="M20" s="54">
        <f t="shared" ca="1" si="6"/>
        <v>1408</v>
      </c>
      <c r="N20" s="45" t="str">
        <f t="shared" si="12"/>
        <v/>
      </c>
      <c r="O20" s="45">
        <f t="shared" si="7"/>
        <v>4.3999999999999844</v>
      </c>
      <c r="P20" s="46">
        <f t="shared" si="8"/>
        <v>3.1269324917219192</v>
      </c>
      <c r="Q20" s="45">
        <f t="shared" si="9"/>
        <v>0.39999999999999858</v>
      </c>
      <c r="R20" s="45">
        <f t="shared" si="10"/>
        <v>4.7999999999999829</v>
      </c>
      <c r="S20" s="46">
        <f t="shared" si="11"/>
        <v>3.5269324917219178</v>
      </c>
    </row>
    <row r="21" spans="1:19" x14ac:dyDescent="0.25">
      <c r="D21">
        <v>1</v>
      </c>
      <c r="F21" s="66">
        <v>0.63750000000000007</v>
      </c>
      <c r="H21" s="66">
        <v>0.64097222222222217</v>
      </c>
      <c r="I21" s="44" t="str">
        <f t="shared" si="2"/>
        <v/>
      </c>
      <c r="J21" s="45">
        <f t="shared" si="3"/>
        <v>9.0000000000001279</v>
      </c>
      <c r="K21" s="54">
        <f t="shared" si="4"/>
        <v>4.9999999999998224</v>
      </c>
      <c r="L21" s="45">
        <f t="shared" si="5"/>
        <v>3</v>
      </c>
      <c r="M21" s="54">
        <f t="shared" ca="1" si="6"/>
        <v>1408</v>
      </c>
      <c r="N21" s="45" t="str">
        <f t="shared" si="12"/>
        <v/>
      </c>
      <c r="O21" s="45">
        <f t="shared" si="7"/>
        <v>94.500000000001336</v>
      </c>
      <c r="P21" s="46">
        <f t="shared" si="8"/>
        <v>57.081220420363941</v>
      </c>
      <c r="Q21" s="45">
        <f t="shared" si="9"/>
        <v>4.9999999999998224</v>
      </c>
      <c r="R21" s="45">
        <f t="shared" si="10"/>
        <v>99.500000000001165</v>
      </c>
      <c r="S21" s="46">
        <f t="shared" si="11"/>
        <v>62.081220420363763</v>
      </c>
    </row>
    <row r="22" spans="1:19" x14ac:dyDescent="0.25">
      <c r="D22">
        <v>20</v>
      </c>
      <c r="F22" s="66">
        <v>0.64444444444444449</v>
      </c>
      <c r="H22" s="66">
        <v>0.64722222222222225</v>
      </c>
      <c r="I22" s="44" t="str">
        <f t="shared" si="2"/>
        <v/>
      </c>
      <c r="J22" s="45">
        <f t="shared" si="3"/>
        <v>7.9999999999999716</v>
      </c>
      <c r="K22" s="54">
        <f t="shared" si="4"/>
        <v>3.9999999999999858</v>
      </c>
      <c r="L22" s="45">
        <f t="shared" si="5"/>
        <v>4</v>
      </c>
      <c r="M22" s="54">
        <f t="shared" ca="1" si="6"/>
        <v>1408</v>
      </c>
      <c r="N22" s="45" t="str">
        <f t="shared" si="12"/>
        <v/>
      </c>
      <c r="O22" s="45">
        <f t="shared" si="7"/>
        <v>479.99999999999829</v>
      </c>
      <c r="P22" s="46">
        <f t="shared" si="8"/>
        <v>397.65436800121194</v>
      </c>
      <c r="Q22" s="45">
        <f t="shared" si="9"/>
        <v>79.999999999999716</v>
      </c>
      <c r="R22" s="45">
        <f t="shared" si="10"/>
        <v>559.99999999999795</v>
      </c>
      <c r="S22" s="46">
        <f t="shared" si="11"/>
        <v>477.65436800121165</v>
      </c>
    </row>
    <row r="23" spans="1:19" x14ac:dyDescent="0.25">
      <c r="D23">
        <v>100</v>
      </c>
      <c r="F23" s="66">
        <v>0.65069444444444446</v>
      </c>
      <c r="H23" s="66">
        <v>0.65277777777777779</v>
      </c>
      <c r="I23" s="44" t="str">
        <f t="shared" si="2"/>
        <v/>
      </c>
      <c r="J23" s="45">
        <f t="shared" si="3"/>
        <v>11.999999999999957</v>
      </c>
      <c r="K23" s="54">
        <f t="shared" si="4"/>
        <v>2.9999999999999893</v>
      </c>
      <c r="L23" s="45">
        <f t="shared" si="5"/>
        <v>5</v>
      </c>
      <c r="M23" s="54">
        <f t="shared" ca="1" si="6"/>
        <v>1408</v>
      </c>
      <c r="N23" s="45" t="str">
        <f t="shared" si="12"/>
        <v/>
      </c>
      <c r="O23" s="45">
        <f t="shared" si="7"/>
        <v>1799.9999999999936</v>
      </c>
      <c r="P23" s="46">
        <f t="shared" si="8"/>
        <v>1731.2340615549638</v>
      </c>
      <c r="Q23" s="45">
        <f t="shared" si="9"/>
        <v>299.99999999999892</v>
      </c>
      <c r="R23" s="45">
        <f t="shared" si="10"/>
        <v>2099.9999999999927</v>
      </c>
      <c r="S23" s="46">
        <f t="shared" si="11"/>
        <v>2031.2340615549626</v>
      </c>
    </row>
    <row r="24" spans="1:19" x14ac:dyDescent="0.25">
      <c r="D24">
        <v>200</v>
      </c>
      <c r="F24" s="66">
        <v>0.65694444444444444</v>
      </c>
      <c r="H24" s="66">
        <v>0.66111111111111109</v>
      </c>
      <c r="I24" s="44">
        <f t="shared" si="2"/>
        <v>0.6645833333333333</v>
      </c>
      <c r="J24" s="45" t="str">
        <f t="shared" si="3"/>
        <v/>
      </c>
      <c r="K24" s="54">
        <f t="shared" si="4"/>
        <v>5.9999999999999787</v>
      </c>
      <c r="L24" s="45">
        <f t="shared" si="5"/>
        <v>6</v>
      </c>
      <c r="M24" s="54">
        <f t="shared" ca="1" si="6"/>
        <v>1408</v>
      </c>
      <c r="N24" s="45">
        <f t="shared" ca="1" si="12"/>
        <v>108.99999999999993</v>
      </c>
      <c r="O24" s="45">
        <f t="shared" si="7"/>
        <v>500</v>
      </c>
      <c r="P24" s="46">
        <f t="shared" si="8"/>
        <v>52.318172546220183</v>
      </c>
      <c r="Q24" s="45">
        <f t="shared" si="9"/>
        <v>1199.9999999999957</v>
      </c>
      <c r="R24" s="45">
        <f t="shared" si="10"/>
        <v>1699.9999999999957</v>
      </c>
      <c r="S24" s="46">
        <f t="shared" si="11"/>
        <v>1252.3181725462159</v>
      </c>
    </row>
    <row r="25" spans="1:19" x14ac:dyDescent="0.25">
      <c r="A25" s="77">
        <v>34068</v>
      </c>
      <c r="B25" s="71">
        <v>803</v>
      </c>
      <c r="D25">
        <v>0.02</v>
      </c>
      <c r="F25" s="66">
        <v>0.35833333333333334</v>
      </c>
      <c r="H25" s="66">
        <v>0.35972222222222222</v>
      </c>
      <c r="I25" s="44" t="str">
        <f t="shared" si="2"/>
        <v/>
      </c>
      <c r="J25" s="45">
        <f t="shared" si="3"/>
        <v>29.999999999999972</v>
      </c>
      <c r="K25" s="54">
        <f t="shared" si="4"/>
        <v>1.9999999999999929</v>
      </c>
      <c r="L25" s="45">
        <f t="shared" si="5"/>
        <v>1</v>
      </c>
      <c r="M25" s="54">
        <f t="shared" ca="1" si="6"/>
        <v>803</v>
      </c>
      <c r="N25" s="45" t="str">
        <f t="shared" si="12"/>
        <v/>
      </c>
      <c r="O25" s="45">
        <f t="shared" si="7"/>
        <v>1500.2999999999986</v>
      </c>
      <c r="P25" s="46">
        <f t="shared" si="8"/>
        <v>352.16033458977995</v>
      </c>
      <c r="Q25" s="45">
        <f t="shared" si="9"/>
        <v>3.9999999999999862E-2</v>
      </c>
      <c r="R25" s="45">
        <f t="shared" si="10"/>
        <v>1500.3399999999986</v>
      </c>
      <c r="S25" s="46">
        <f t="shared" si="11"/>
        <v>352.20033458977997</v>
      </c>
    </row>
    <row r="26" spans="1:19" x14ac:dyDescent="0.25">
      <c r="D26">
        <v>100</v>
      </c>
      <c r="F26" s="66">
        <v>0.36736111111111108</v>
      </c>
      <c r="H26" s="66">
        <v>0.38055555555555554</v>
      </c>
      <c r="I26" s="44" t="str">
        <f t="shared" si="2"/>
        <v/>
      </c>
      <c r="J26" s="45">
        <f t="shared" si="3"/>
        <v>41.000000000000014</v>
      </c>
      <c r="K26" s="54">
        <f t="shared" si="4"/>
        <v>19.000000000000014</v>
      </c>
      <c r="L26" s="45">
        <f t="shared" si="5"/>
        <v>2</v>
      </c>
      <c r="M26" s="54">
        <f t="shared" ca="1" si="6"/>
        <v>803</v>
      </c>
      <c r="N26" s="45" t="str">
        <f t="shared" si="12"/>
        <v/>
      </c>
      <c r="O26" s="45">
        <f t="shared" si="7"/>
        <v>6150.0000000000018</v>
      </c>
      <c r="P26" s="46">
        <f t="shared" si="8"/>
        <v>5915.0497103128173</v>
      </c>
      <c r="Q26" s="45">
        <f t="shared" si="9"/>
        <v>1900.0000000000014</v>
      </c>
      <c r="R26" s="45">
        <f t="shared" si="10"/>
        <v>8050.0000000000036</v>
      </c>
      <c r="S26" s="46">
        <f t="shared" si="11"/>
        <v>7815.0497103128182</v>
      </c>
    </row>
    <row r="27" spans="1:19" x14ac:dyDescent="0.25">
      <c r="D27">
        <v>200</v>
      </c>
      <c r="F27" s="66">
        <v>0.3833333333333333</v>
      </c>
      <c r="H27" s="66">
        <v>0.40902777777777777</v>
      </c>
      <c r="I27" s="44" t="str">
        <f t="shared" si="2"/>
        <v/>
      </c>
      <c r="J27" s="45">
        <f t="shared" si="3"/>
        <v>9.000000000000048</v>
      </c>
      <c r="K27" s="54">
        <f t="shared" si="4"/>
        <v>37.000000000000028</v>
      </c>
      <c r="L27" s="45">
        <f t="shared" si="5"/>
        <v>3</v>
      </c>
      <c r="M27" s="54">
        <f t="shared" ca="1" si="6"/>
        <v>803</v>
      </c>
      <c r="N27" s="45" t="str">
        <f t="shared" si="12"/>
        <v/>
      </c>
      <c r="O27" s="45">
        <f t="shared" si="7"/>
        <v>1575.0000000000084</v>
      </c>
      <c r="P27" s="46">
        <f t="shared" si="8"/>
        <v>1564.2267826142436</v>
      </c>
      <c r="Q27" s="45">
        <f t="shared" si="9"/>
        <v>7400.0000000000055</v>
      </c>
      <c r="R27" s="45">
        <f t="shared" si="10"/>
        <v>8975.0000000000146</v>
      </c>
      <c r="S27" s="46">
        <f t="shared" si="11"/>
        <v>8964.2267826142488</v>
      </c>
    </row>
    <row r="28" spans="1:19" x14ac:dyDescent="0.25">
      <c r="D28">
        <v>150</v>
      </c>
      <c r="F28" s="66">
        <v>0.41180555555555554</v>
      </c>
      <c r="H28" s="66">
        <v>0.4152777777777778</v>
      </c>
      <c r="I28" s="44" t="str">
        <f t="shared" si="2"/>
        <v/>
      </c>
      <c r="J28" s="45">
        <f t="shared" si="3"/>
        <v>11.999999999999957</v>
      </c>
      <c r="K28" s="54">
        <f t="shared" si="4"/>
        <v>5.0000000000000622</v>
      </c>
      <c r="L28" s="45">
        <f t="shared" si="5"/>
        <v>4</v>
      </c>
      <c r="M28" s="54">
        <f t="shared" ca="1" si="6"/>
        <v>803</v>
      </c>
      <c r="N28" s="45" t="str">
        <f t="shared" si="12"/>
        <v/>
      </c>
      <c r="O28" s="45">
        <f t="shared" si="7"/>
        <v>1019.9999999999964</v>
      </c>
      <c r="P28" s="46">
        <f t="shared" si="8"/>
        <v>774.23082780934942</v>
      </c>
      <c r="Q28" s="45">
        <f t="shared" si="9"/>
        <v>750.00000000000932</v>
      </c>
      <c r="R28" s="45">
        <f t="shared" si="10"/>
        <v>1770.0000000000057</v>
      </c>
      <c r="S28" s="46">
        <f t="shared" si="11"/>
        <v>1524.2308278093587</v>
      </c>
    </row>
    <row r="29" spans="1:19" x14ac:dyDescent="0.25">
      <c r="D29">
        <v>20</v>
      </c>
      <c r="F29" s="66">
        <v>0.4201388888888889</v>
      </c>
      <c r="H29" s="66">
        <v>0.4236111111111111</v>
      </c>
      <c r="I29" s="44" t="str">
        <f t="shared" si="2"/>
        <v/>
      </c>
      <c r="J29" s="45">
        <f t="shared" si="3"/>
        <v>16.000000000000021</v>
      </c>
      <c r="K29" s="54">
        <f t="shared" si="4"/>
        <v>4.9999999999999822</v>
      </c>
      <c r="L29" s="45">
        <f t="shared" si="5"/>
        <v>5</v>
      </c>
      <c r="M29" s="54">
        <f t="shared" ca="1" si="6"/>
        <v>803</v>
      </c>
      <c r="N29" s="45" t="str">
        <f t="shared" si="12"/>
        <v/>
      </c>
      <c r="O29" s="45">
        <f t="shared" si="7"/>
        <v>163.20000000000022</v>
      </c>
      <c r="P29" s="46">
        <f t="shared" si="8"/>
        <v>80.163177968125083</v>
      </c>
      <c r="Q29" s="45">
        <f t="shared" si="9"/>
        <v>99.999999999999645</v>
      </c>
      <c r="R29" s="45">
        <f t="shared" si="10"/>
        <v>263.19999999999987</v>
      </c>
      <c r="S29" s="46">
        <f t="shared" si="11"/>
        <v>180.16317796812473</v>
      </c>
    </row>
    <row r="30" spans="1:19" x14ac:dyDescent="0.25">
      <c r="D30">
        <v>0.4</v>
      </c>
      <c r="F30" s="66">
        <v>0.43124999999999997</v>
      </c>
      <c r="H30" s="66">
        <v>0.43472222222222223</v>
      </c>
      <c r="I30" s="44">
        <f t="shared" si="2"/>
        <v>0.43819444444444444</v>
      </c>
      <c r="J30" s="45" t="str">
        <f t="shared" si="3"/>
        <v/>
      </c>
      <c r="K30" s="54">
        <f t="shared" si="4"/>
        <v>5.0000000000000622</v>
      </c>
      <c r="L30" s="45">
        <f t="shared" si="5"/>
        <v>6</v>
      </c>
      <c r="M30" s="54">
        <f t="shared" ca="1" si="6"/>
        <v>803</v>
      </c>
      <c r="N30" s="45">
        <f t="shared" ca="1" si="12"/>
        <v>147.99999999999994</v>
      </c>
      <c r="O30" s="45">
        <f t="shared" si="7"/>
        <v>1</v>
      </c>
      <c r="P30" s="46">
        <f t="shared" si="8"/>
        <v>0.15504787606958362</v>
      </c>
      <c r="Q30" s="45">
        <f t="shared" si="9"/>
        <v>2.0000000000000249</v>
      </c>
      <c r="R30" s="45">
        <f t="shared" si="10"/>
        <v>3.0000000000000249</v>
      </c>
      <c r="S30" s="46">
        <f t="shared" si="11"/>
        <v>2.1550478760696086</v>
      </c>
    </row>
    <row r="31" spans="1:19" x14ac:dyDescent="0.25">
      <c r="A31" s="77">
        <v>34071</v>
      </c>
      <c r="B31" s="71">
        <v>933</v>
      </c>
      <c r="D31">
        <v>0.01</v>
      </c>
      <c r="F31" s="66">
        <v>0.4284722222222222</v>
      </c>
      <c r="H31" s="66">
        <v>0.43124999999999997</v>
      </c>
      <c r="I31" s="44">
        <f t="shared" si="2"/>
        <v>0.43472222222222218</v>
      </c>
      <c r="J31" s="45" t="str">
        <f t="shared" si="3"/>
        <v/>
      </c>
      <c r="K31" s="54">
        <f t="shared" si="4"/>
        <v>3.9999999999999858</v>
      </c>
      <c r="L31" s="45">
        <f t="shared" si="5"/>
        <v>1</v>
      </c>
      <c r="M31" s="54">
        <f t="shared" ca="1" si="6"/>
        <v>933</v>
      </c>
      <c r="N31" s="45">
        <f t="shared" ca="1" si="12"/>
        <v>52.999999999999893</v>
      </c>
      <c r="O31" s="45">
        <f t="shared" si="7"/>
        <v>2.5000000000000001E-2</v>
      </c>
      <c r="P31" s="46">
        <f t="shared" si="8"/>
        <v>5.4281443780592247E-3</v>
      </c>
      <c r="Q31" s="45">
        <f t="shared" si="9"/>
        <v>3.9999999999999862E-2</v>
      </c>
      <c r="R31" s="45">
        <f t="shared" si="10"/>
        <v>6.4999999999999863E-2</v>
      </c>
      <c r="S31" s="46">
        <f t="shared" si="11"/>
        <v>4.5428144378059088E-2</v>
      </c>
    </row>
    <row r="32" spans="1:19" x14ac:dyDescent="0.25">
      <c r="A32" s="77">
        <v>34072</v>
      </c>
      <c r="B32" s="71">
        <v>1111</v>
      </c>
      <c r="D32">
        <v>1.4E-2</v>
      </c>
      <c r="F32" s="66">
        <v>0.50763888888888886</v>
      </c>
      <c r="H32" s="66">
        <v>0.51041666666666663</v>
      </c>
      <c r="I32" s="44" t="str">
        <f t="shared" si="2"/>
        <v/>
      </c>
      <c r="J32" s="45">
        <f t="shared" si="3"/>
        <v>20.000000000000089</v>
      </c>
      <c r="K32" s="54">
        <f t="shared" si="4"/>
        <v>3.9999999999999858</v>
      </c>
      <c r="L32" s="45">
        <f t="shared" si="5"/>
        <v>1</v>
      </c>
      <c r="M32" s="54">
        <f t="shared" ca="1" si="6"/>
        <v>1111</v>
      </c>
      <c r="N32" s="45" t="str">
        <f t="shared" si="12"/>
        <v/>
      </c>
      <c r="O32" s="45">
        <f t="shared" si="7"/>
        <v>166.14000000000075</v>
      </c>
      <c r="P32" s="46">
        <f t="shared" si="8"/>
        <v>46.866152558388386</v>
      </c>
      <c r="Q32" s="45">
        <f t="shared" si="9"/>
        <v>5.59999999999998E-2</v>
      </c>
      <c r="R32" s="45">
        <f t="shared" si="10"/>
        <v>166.19600000000077</v>
      </c>
      <c r="S32" s="46">
        <f t="shared" si="11"/>
        <v>46.922152558388383</v>
      </c>
    </row>
    <row r="33" spans="1:19" x14ac:dyDescent="0.25">
      <c r="D33">
        <v>16.600000000000001</v>
      </c>
      <c r="F33" s="66">
        <v>0.51874999999999993</v>
      </c>
      <c r="H33" s="66">
        <v>0.52430555555555558</v>
      </c>
      <c r="I33" s="44" t="str">
        <f t="shared" si="2"/>
        <v/>
      </c>
      <c r="J33" s="45">
        <f t="shared" si="3"/>
        <v>62.999999999999936</v>
      </c>
      <c r="K33" s="54">
        <f t="shared" si="4"/>
        <v>8.0000000000001315</v>
      </c>
      <c r="L33" s="45">
        <f t="shared" si="5"/>
        <v>2</v>
      </c>
      <c r="M33" s="54">
        <f t="shared" ca="1" si="6"/>
        <v>1111</v>
      </c>
      <c r="N33" s="45" t="str">
        <f t="shared" si="12"/>
        <v/>
      </c>
      <c r="O33" s="45">
        <f t="shared" si="7"/>
        <v>3672.899999999996</v>
      </c>
      <c r="P33" s="46">
        <f t="shared" si="8"/>
        <v>2925.8799785759616</v>
      </c>
      <c r="Q33" s="45">
        <f t="shared" si="9"/>
        <v>132.8000000000022</v>
      </c>
      <c r="R33" s="45">
        <f t="shared" si="10"/>
        <v>3805.699999999998</v>
      </c>
      <c r="S33" s="46">
        <f t="shared" si="11"/>
        <v>3058.6799785759636</v>
      </c>
    </row>
    <row r="34" spans="1:19" x14ac:dyDescent="0.25">
      <c r="D34">
        <v>100</v>
      </c>
      <c r="F34" s="66">
        <v>0.52708333333333335</v>
      </c>
      <c r="H34" s="66">
        <v>0.56805555555555554</v>
      </c>
      <c r="I34" s="44" t="str">
        <f t="shared" si="2"/>
        <v/>
      </c>
      <c r="J34" s="45">
        <f t="shared" si="3"/>
        <v>20.000000000000089</v>
      </c>
      <c r="K34" s="54">
        <f t="shared" si="4"/>
        <v>58.99999999999995</v>
      </c>
      <c r="L34" s="45">
        <f t="shared" si="5"/>
        <v>3</v>
      </c>
      <c r="M34" s="54">
        <f t="shared" ca="1" si="6"/>
        <v>1111</v>
      </c>
      <c r="N34" s="45" t="str">
        <f t="shared" si="12"/>
        <v/>
      </c>
      <c r="O34" s="45">
        <f t="shared" si="7"/>
        <v>1020.0000000000045</v>
      </c>
      <c r="P34" s="46">
        <f t="shared" si="8"/>
        <v>501.01961128039073</v>
      </c>
      <c r="Q34" s="45">
        <f t="shared" si="9"/>
        <v>5899.9999999999955</v>
      </c>
      <c r="R34" s="45">
        <f t="shared" si="10"/>
        <v>6920</v>
      </c>
      <c r="S34" s="46">
        <f t="shared" si="11"/>
        <v>6401.019611280386</v>
      </c>
    </row>
    <row r="35" spans="1:19" x14ac:dyDescent="0.25">
      <c r="D35">
        <v>2</v>
      </c>
      <c r="F35" s="66">
        <v>0.57430555555555551</v>
      </c>
      <c r="H35" s="66">
        <v>0.58194444444444449</v>
      </c>
      <c r="I35" s="44" t="str">
        <f t="shared" si="2"/>
        <v/>
      </c>
      <c r="J35" s="45">
        <f t="shared" si="3"/>
        <v>9.9999999999999645</v>
      </c>
      <c r="K35" s="54">
        <f t="shared" si="4"/>
        <v>11.000000000000121</v>
      </c>
      <c r="L35" s="45">
        <f t="shared" si="5"/>
        <v>4</v>
      </c>
      <c r="M35" s="54">
        <f t="shared" ca="1" si="6"/>
        <v>1111</v>
      </c>
      <c r="N35" s="45" t="str">
        <f t="shared" si="12"/>
        <v/>
      </c>
      <c r="O35" s="45">
        <f t="shared" si="7"/>
        <v>92.999999999999673</v>
      </c>
      <c r="P35" s="46">
        <f t="shared" si="8"/>
        <v>68.989793206751713</v>
      </c>
      <c r="Q35" s="45">
        <f t="shared" si="9"/>
        <v>22.000000000000242</v>
      </c>
      <c r="R35" s="45">
        <f t="shared" si="10"/>
        <v>114.99999999999991</v>
      </c>
      <c r="S35" s="46">
        <f t="shared" si="11"/>
        <v>90.989793206751955</v>
      </c>
    </row>
    <row r="36" spans="1:19" x14ac:dyDescent="0.25">
      <c r="D36">
        <v>16.600000000000001</v>
      </c>
      <c r="F36" s="66">
        <v>0.58472222222222225</v>
      </c>
      <c r="H36" s="66">
        <v>0.58888888888888891</v>
      </c>
      <c r="I36" s="44" t="str">
        <f t="shared" si="2"/>
        <v/>
      </c>
      <c r="J36" s="45">
        <f t="shared" si="3"/>
        <v>11.999999999999957</v>
      </c>
      <c r="K36" s="54">
        <f t="shared" si="4"/>
        <v>5.9999999999999787</v>
      </c>
      <c r="L36" s="45">
        <f t="shared" si="5"/>
        <v>5</v>
      </c>
      <c r="M36" s="54">
        <f t="shared" ca="1" si="6"/>
        <v>1111</v>
      </c>
      <c r="N36" s="45" t="str">
        <f t="shared" si="12"/>
        <v/>
      </c>
      <c r="O36" s="45">
        <f t="shared" si="7"/>
        <v>101.75999999999965</v>
      </c>
      <c r="P36" s="46">
        <f t="shared" si="8"/>
        <v>50.868544568105918</v>
      </c>
      <c r="Q36" s="45">
        <f t="shared" si="9"/>
        <v>99.599999999999653</v>
      </c>
      <c r="R36" s="45">
        <f t="shared" si="10"/>
        <v>201.3599999999993</v>
      </c>
      <c r="S36" s="46">
        <f t="shared" si="11"/>
        <v>150.46854456810559</v>
      </c>
    </row>
    <row r="37" spans="1:19" x14ac:dyDescent="0.25">
      <c r="D37">
        <v>0.36</v>
      </c>
      <c r="F37" s="66">
        <v>0.59513888888888888</v>
      </c>
      <c r="H37" s="66">
        <v>0.59722222222222221</v>
      </c>
      <c r="I37" s="44" t="str">
        <f t="shared" si="2"/>
        <v/>
      </c>
      <c r="J37" s="45">
        <f t="shared" si="3"/>
        <v>37.000000000000028</v>
      </c>
      <c r="K37" s="54">
        <f t="shared" si="4"/>
        <v>2.9999999999999893</v>
      </c>
      <c r="L37" s="45">
        <f t="shared" si="5"/>
        <v>6</v>
      </c>
      <c r="M37" s="54">
        <f t="shared" ca="1" si="6"/>
        <v>1111</v>
      </c>
      <c r="N37" s="45" t="str">
        <f t="shared" si="12"/>
        <v/>
      </c>
      <c r="O37" s="45">
        <f t="shared" si="7"/>
        <v>43.660000000000032</v>
      </c>
      <c r="P37" s="46">
        <f t="shared" si="8"/>
        <v>35.386130292368236</v>
      </c>
      <c r="Q37" s="45">
        <f t="shared" si="9"/>
        <v>1.0799999999999961</v>
      </c>
      <c r="R37" s="45">
        <f t="shared" si="10"/>
        <v>44.74000000000003</v>
      </c>
      <c r="S37" s="46">
        <f t="shared" si="11"/>
        <v>36.466130292368234</v>
      </c>
    </row>
    <row r="38" spans="1:19" x14ac:dyDescent="0.25">
      <c r="D38">
        <v>2</v>
      </c>
      <c r="F38" s="66">
        <v>0.6</v>
      </c>
      <c r="H38" s="66">
        <v>0.62291666666666667</v>
      </c>
      <c r="I38" s="44" t="str">
        <f t="shared" si="2"/>
        <v/>
      </c>
      <c r="J38" s="45">
        <f t="shared" si="3"/>
        <v>77.000000000000043</v>
      </c>
      <c r="K38" s="54">
        <f t="shared" si="4"/>
        <v>33.000000000000043</v>
      </c>
      <c r="L38" s="45">
        <f t="shared" si="5"/>
        <v>7</v>
      </c>
      <c r="M38" s="54">
        <f t="shared" ca="1" si="6"/>
        <v>1111</v>
      </c>
      <c r="N38" s="45" t="str">
        <f t="shared" si="12"/>
        <v/>
      </c>
      <c r="O38" s="45">
        <f t="shared" si="7"/>
        <v>847.00000000000045</v>
      </c>
      <c r="P38" s="46">
        <f t="shared" si="8"/>
        <v>601.93226955501336</v>
      </c>
      <c r="Q38" s="45">
        <f t="shared" si="9"/>
        <v>66.000000000000085</v>
      </c>
      <c r="R38" s="45">
        <f t="shared" si="10"/>
        <v>913.00000000000057</v>
      </c>
      <c r="S38" s="46">
        <f t="shared" si="11"/>
        <v>667.93226955501348</v>
      </c>
    </row>
    <row r="39" spans="1:19" x14ac:dyDescent="0.25">
      <c r="D39">
        <v>20</v>
      </c>
      <c r="F39" s="66">
        <v>0.62569444444444444</v>
      </c>
      <c r="H39" s="66">
        <v>0.67638888888888893</v>
      </c>
      <c r="I39" s="44">
        <f t="shared" si="2"/>
        <v>0.67986111111111114</v>
      </c>
      <c r="J39" s="45" t="str">
        <f t="shared" si="3"/>
        <v/>
      </c>
      <c r="K39" s="54">
        <f t="shared" si="4"/>
        <v>73.000000000000057</v>
      </c>
      <c r="L39" s="45">
        <f t="shared" si="5"/>
        <v>8</v>
      </c>
      <c r="M39" s="54">
        <f t="shared" ca="1" si="6"/>
        <v>1111</v>
      </c>
      <c r="N39" s="45">
        <f t="shared" ca="1" si="12"/>
        <v>308</v>
      </c>
      <c r="O39" s="45">
        <f t="shared" si="7"/>
        <v>50</v>
      </c>
      <c r="P39" s="46">
        <f t="shared" si="8"/>
        <v>5.9484036251947776</v>
      </c>
      <c r="Q39" s="45">
        <f t="shared" si="9"/>
        <v>1460.0000000000011</v>
      </c>
      <c r="R39" s="45">
        <f t="shared" si="10"/>
        <v>1510.0000000000011</v>
      </c>
      <c r="S39" s="46">
        <f t="shared" si="11"/>
        <v>1465.9484036251959</v>
      </c>
    </row>
    <row r="40" spans="1:19" x14ac:dyDescent="0.25">
      <c r="A40" s="77">
        <v>34073</v>
      </c>
      <c r="B40" s="71">
        <v>844</v>
      </c>
      <c r="D40">
        <v>0.02</v>
      </c>
      <c r="F40" s="66">
        <v>0.38680555555555557</v>
      </c>
      <c r="H40" s="66">
        <v>0.39166666666666666</v>
      </c>
      <c r="I40" s="44" t="str">
        <f t="shared" si="2"/>
        <v/>
      </c>
      <c r="J40" s="45">
        <f t="shared" si="3"/>
        <v>39.000000000000021</v>
      </c>
      <c r="K40" s="54">
        <f t="shared" si="4"/>
        <v>6.9999999999999751</v>
      </c>
      <c r="L40" s="45">
        <f t="shared" si="5"/>
        <v>1</v>
      </c>
      <c r="M40" s="54">
        <f t="shared" ca="1" si="6"/>
        <v>844</v>
      </c>
      <c r="N40" s="45" t="str">
        <f t="shared" si="12"/>
        <v/>
      </c>
      <c r="O40" s="45">
        <f t="shared" si="7"/>
        <v>4.2900000000000027</v>
      </c>
      <c r="P40" s="46">
        <f t="shared" si="8"/>
        <v>3.0488068449218475</v>
      </c>
      <c r="Q40" s="45">
        <f t="shared" si="9"/>
        <v>0.13999999999999951</v>
      </c>
      <c r="R40" s="45">
        <f t="shared" si="10"/>
        <v>4.4300000000000024</v>
      </c>
      <c r="S40" s="46">
        <f t="shared" si="11"/>
        <v>3.1888068449218472</v>
      </c>
    </row>
    <row r="41" spans="1:19" x14ac:dyDescent="0.25">
      <c r="D41">
        <v>0.2</v>
      </c>
      <c r="F41" s="66">
        <v>0.39513888888888887</v>
      </c>
      <c r="H41" s="66">
        <v>0.41875000000000001</v>
      </c>
      <c r="I41" s="44" t="str">
        <f t="shared" si="2"/>
        <v/>
      </c>
      <c r="J41" s="45">
        <f t="shared" si="3"/>
        <v>62.999999999999936</v>
      </c>
      <c r="K41" s="54">
        <f t="shared" si="4"/>
        <v>34.000000000000043</v>
      </c>
      <c r="L41" s="45">
        <f t="shared" si="5"/>
        <v>2</v>
      </c>
      <c r="M41" s="54">
        <f t="shared" ca="1" si="6"/>
        <v>844</v>
      </c>
      <c r="N41" s="45" t="str">
        <f t="shared" si="12"/>
        <v/>
      </c>
      <c r="O41" s="45">
        <f t="shared" si="7"/>
        <v>3156.299999999997</v>
      </c>
      <c r="P41" s="46">
        <f t="shared" si="8"/>
        <v>1011.7138440371999</v>
      </c>
      <c r="Q41" s="45">
        <f t="shared" si="9"/>
        <v>6.8000000000000087</v>
      </c>
      <c r="R41" s="45">
        <f t="shared" si="10"/>
        <v>3163.0999999999972</v>
      </c>
      <c r="S41" s="46">
        <f t="shared" si="11"/>
        <v>1018.5138440371999</v>
      </c>
    </row>
    <row r="42" spans="1:19" x14ac:dyDescent="0.25">
      <c r="D42">
        <v>100</v>
      </c>
      <c r="F42" s="66">
        <v>0.42430555555555555</v>
      </c>
      <c r="H42" s="66">
        <v>0.46249999999999997</v>
      </c>
      <c r="I42" s="44">
        <f t="shared" si="2"/>
        <v>0.46597222222222218</v>
      </c>
      <c r="J42" s="45" t="str">
        <f t="shared" si="3"/>
        <v/>
      </c>
      <c r="K42" s="54">
        <f t="shared" si="4"/>
        <v>54.999999999999964</v>
      </c>
      <c r="L42" s="45">
        <f t="shared" si="5"/>
        <v>3</v>
      </c>
      <c r="M42" s="54">
        <f t="shared" ca="1" si="6"/>
        <v>844</v>
      </c>
      <c r="N42" s="45">
        <f t="shared" ca="1" si="12"/>
        <v>146.99999999999994</v>
      </c>
      <c r="O42" s="45">
        <f t="shared" si="7"/>
        <v>250</v>
      </c>
      <c r="P42" s="46">
        <f t="shared" si="8"/>
        <v>27.143420404993254</v>
      </c>
      <c r="Q42" s="45">
        <f t="shared" si="9"/>
        <v>5499.9999999999964</v>
      </c>
      <c r="R42" s="45">
        <f t="shared" si="10"/>
        <v>5749.9999999999964</v>
      </c>
      <c r="S42" s="46">
        <f t="shared" si="11"/>
        <v>5527.1434204049892</v>
      </c>
    </row>
    <row r="43" spans="1:19" x14ac:dyDescent="0.25">
      <c r="A43" s="77">
        <v>34075</v>
      </c>
      <c r="B43" s="71">
        <v>855</v>
      </c>
      <c r="D43">
        <v>0.02</v>
      </c>
      <c r="F43" s="66">
        <v>0.41388888888888892</v>
      </c>
      <c r="H43" s="66">
        <v>0.41597222222222219</v>
      </c>
      <c r="I43" s="44" t="str">
        <f t="shared" si="2"/>
        <v/>
      </c>
      <c r="J43" s="45">
        <f t="shared" si="3"/>
        <v>12.000000000000037</v>
      </c>
      <c r="K43" s="54">
        <f t="shared" si="4"/>
        <v>2.9999999999999094</v>
      </c>
      <c r="L43" s="45">
        <f t="shared" si="5"/>
        <v>1</v>
      </c>
      <c r="M43" s="54">
        <f t="shared" ca="1" si="6"/>
        <v>855</v>
      </c>
      <c r="N43" s="45" t="str">
        <f t="shared" si="12"/>
        <v/>
      </c>
      <c r="O43" s="45">
        <f t="shared" si="7"/>
        <v>120.12000000000037</v>
      </c>
      <c r="P43" s="46">
        <f t="shared" si="8"/>
        <v>34.70906596879184</v>
      </c>
      <c r="Q43" s="45">
        <f t="shared" si="9"/>
        <v>5.9999999999998187E-2</v>
      </c>
      <c r="R43" s="45">
        <f t="shared" si="10"/>
        <v>120.18000000000038</v>
      </c>
      <c r="S43" s="46">
        <f t="shared" si="11"/>
        <v>34.769065968791836</v>
      </c>
    </row>
    <row r="44" spans="1:19" x14ac:dyDescent="0.25">
      <c r="D44">
        <v>20</v>
      </c>
      <c r="F44" s="66">
        <v>0.42291666666666666</v>
      </c>
      <c r="H44" s="66">
        <v>0.42430555555555555</v>
      </c>
      <c r="I44" s="44" t="str">
        <f t="shared" si="2"/>
        <v/>
      </c>
      <c r="J44" s="45">
        <f t="shared" si="3"/>
        <v>315.00000000000006</v>
      </c>
      <c r="K44" s="54">
        <f t="shared" si="4"/>
        <v>1.9999999999999929</v>
      </c>
      <c r="L44" s="45">
        <f t="shared" si="5"/>
        <v>2</v>
      </c>
      <c r="M44" s="54">
        <f t="shared" ca="1" si="6"/>
        <v>855</v>
      </c>
      <c r="N44" s="45" t="str">
        <f t="shared" si="12"/>
        <v/>
      </c>
      <c r="O44" s="45">
        <f t="shared" si="7"/>
        <v>34650.000000000007</v>
      </c>
      <c r="P44" s="46">
        <f t="shared" si="8"/>
        <v>24624.497605157125</v>
      </c>
      <c r="Q44" s="45">
        <f t="shared" si="9"/>
        <v>39.999999999999858</v>
      </c>
      <c r="R44" s="45">
        <f t="shared" si="10"/>
        <v>34690.000000000007</v>
      </c>
      <c r="S44" s="46">
        <f t="shared" si="11"/>
        <v>24664.497605157125</v>
      </c>
    </row>
    <row r="45" spans="1:19" x14ac:dyDescent="0.25">
      <c r="D45">
        <v>200</v>
      </c>
      <c r="F45" s="66">
        <v>0.4284722222222222</v>
      </c>
      <c r="H45" s="66">
        <v>0.6430555555555556</v>
      </c>
      <c r="I45" s="44">
        <f t="shared" si="2"/>
        <v>0.64652777777777781</v>
      </c>
      <c r="J45" s="45" t="str">
        <f t="shared" si="3"/>
        <v/>
      </c>
      <c r="K45" s="54">
        <f t="shared" si="4"/>
        <v>309.00000000000011</v>
      </c>
      <c r="L45" s="45">
        <f t="shared" si="5"/>
        <v>3</v>
      </c>
      <c r="M45" s="54">
        <f t="shared" ca="1" si="6"/>
        <v>855</v>
      </c>
      <c r="N45" s="45">
        <f t="shared" ca="1" si="12"/>
        <v>396.00000000000011</v>
      </c>
      <c r="O45" s="45">
        <f t="shared" si="7"/>
        <v>500</v>
      </c>
      <c r="P45" s="46">
        <f t="shared" si="8"/>
        <v>52.318172546220183</v>
      </c>
      <c r="Q45" s="45">
        <f t="shared" si="9"/>
        <v>61800.000000000022</v>
      </c>
      <c r="R45" s="45">
        <f t="shared" si="10"/>
        <v>62300.000000000022</v>
      </c>
      <c r="S45" s="46">
        <f t="shared" si="11"/>
        <v>61852.318172546242</v>
      </c>
    </row>
    <row r="46" spans="1:19" x14ac:dyDescent="0.25">
      <c r="A46" s="77">
        <v>34078</v>
      </c>
      <c r="B46" s="71">
        <v>931</v>
      </c>
      <c r="D46">
        <v>0.02</v>
      </c>
      <c r="F46" s="66">
        <v>0.45902777777777781</v>
      </c>
      <c r="H46" s="66">
        <v>0.46458333333333335</v>
      </c>
      <c r="I46" s="44" t="str">
        <f t="shared" si="2"/>
        <v/>
      </c>
      <c r="J46" s="45">
        <f t="shared" si="3"/>
        <v>19.999999999999929</v>
      </c>
      <c r="K46" s="54">
        <f t="shared" si="4"/>
        <v>7.9999999999999716</v>
      </c>
      <c r="L46" s="45">
        <f t="shared" si="5"/>
        <v>1</v>
      </c>
      <c r="M46" s="54">
        <f t="shared" ca="1" si="6"/>
        <v>931</v>
      </c>
      <c r="N46" s="45" t="str">
        <f t="shared" si="12"/>
        <v/>
      </c>
      <c r="O46" s="45">
        <f t="shared" si="7"/>
        <v>1000.1999999999964</v>
      </c>
      <c r="P46" s="46">
        <f t="shared" si="8"/>
        <v>234.77355639318603</v>
      </c>
      <c r="Q46" s="45">
        <f t="shared" si="9"/>
        <v>0.15999999999999945</v>
      </c>
      <c r="R46" s="45">
        <f t="shared" si="10"/>
        <v>1000.3599999999964</v>
      </c>
      <c r="S46" s="46">
        <f t="shared" si="11"/>
        <v>234.93355639318602</v>
      </c>
    </row>
    <row r="47" spans="1:19" x14ac:dyDescent="0.25">
      <c r="D47">
        <v>100</v>
      </c>
      <c r="F47" s="66">
        <v>0.46736111111111112</v>
      </c>
      <c r="H47" s="66">
        <v>0.47847222222222219</v>
      </c>
      <c r="I47" s="44">
        <f t="shared" si="2"/>
        <v>0.4819444444444444</v>
      </c>
      <c r="J47" s="45" t="str">
        <f t="shared" si="3"/>
        <v/>
      </c>
      <c r="K47" s="54">
        <f t="shared" si="4"/>
        <v>15.999999999999943</v>
      </c>
      <c r="L47" s="45">
        <f t="shared" si="5"/>
        <v>2</v>
      </c>
      <c r="M47" s="54">
        <f t="shared" ca="1" si="6"/>
        <v>931</v>
      </c>
      <c r="N47" s="45">
        <f t="shared" ca="1" si="12"/>
        <v>122.99999999999989</v>
      </c>
      <c r="O47" s="45">
        <f t="shared" si="7"/>
        <v>250</v>
      </c>
      <c r="P47" s="46">
        <f t="shared" si="8"/>
        <v>27.143420404993254</v>
      </c>
      <c r="Q47" s="45">
        <f t="shared" si="9"/>
        <v>1599.9999999999943</v>
      </c>
      <c r="R47" s="45">
        <f t="shared" si="10"/>
        <v>1849.9999999999943</v>
      </c>
      <c r="S47" s="46">
        <f t="shared" si="11"/>
        <v>1627.1434204049876</v>
      </c>
    </row>
    <row r="48" spans="1:19" x14ac:dyDescent="0.25">
      <c r="A48" s="77">
        <v>34079</v>
      </c>
      <c r="B48" s="71">
        <v>1242</v>
      </c>
      <c r="D48">
        <v>0.01</v>
      </c>
      <c r="F48" s="66">
        <v>0.57638888888888895</v>
      </c>
      <c r="H48" s="66">
        <v>0.57986111111111105</v>
      </c>
      <c r="I48" s="44" t="str">
        <f t="shared" si="2"/>
        <v/>
      </c>
      <c r="J48" s="45">
        <f t="shared" si="3"/>
        <v>62.000000000000099</v>
      </c>
      <c r="K48" s="54">
        <f t="shared" si="4"/>
        <v>4.9999999999998224</v>
      </c>
      <c r="L48" s="45">
        <f t="shared" si="5"/>
        <v>1</v>
      </c>
      <c r="M48" s="54">
        <f t="shared" ca="1" si="6"/>
        <v>1242</v>
      </c>
      <c r="N48" s="45" t="str">
        <f t="shared" si="12"/>
        <v/>
      </c>
      <c r="O48" s="45">
        <f t="shared" si="7"/>
        <v>6.5100000000000113</v>
      </c>
      <c r="P48" s="46">
        <f t="shared" si="8"/>
        <v>3.9323853005784297</v>
      </c>
      <c r="Q48" s="45">
        <f t="shared" si="9"/>
        <v>4.9999999999998226E-2</v>
      </c>
      <c r="R48" s="45">
        <f t="shared" si="10"/>
        <v>6.5600000000000094</v>
      </c>
      <c r="S48" s="46">
        <f t="shared" si="11"/>
        <v>3.9823853005784278</v>
      </c>
    </row>
    <row r="49" spans="1:19" x14ac:dyDescent="0.25">
      <c r="D49">
        <v>0.2</v>
      </c>
      <c r="F49" s="66">
        <v>0.58194444444444449</v>
      </c>
      <c r="H49" s="66">
        <v>0.62291666666666667</v>
      </c>
      <c r="I49" s="44" t="str">
        <f t="shared" si="2"/>
        <v/>
      </c>
      <c r="J49" s="45">
        <f t="shared" si="3"/>
        <v>23.999999999999915</v>
      </c>
      <c r="K49" s="54">
        <f t="shared" si="4"/>
        <v>58.99999999999995</v>
      </c>
      <c r="L49" s="45">
        <f t="shared" si="5"/>
        <v>2</v>
      </c>
      <c r="M49" s="54">
        <f t="shared" ca="1" si="6"/>
        <v>1242</v>
      </c>
      <c r="N49" s="45" t="str">
        <f t="shared" si="12"/>
        <v/>
      </c>
      <c r="O49" s="45">
        <f t="shared" si="7"/>
        <v>2.5199999999999911</v>
      </c>
      <c r="P49" s="46">
        <f t="shared" si="8"/>
        <v>1.5222136647400291</v>
      </c>
      <c r="Q49" s="45">
        <f t="shared" si="9"/>
        <v>11.79999999999999</v>
      </c>
      <c r="R49" s="45">
        <f t="shared" si="10"/>
        <v>14.319999999999981</v>
      </c>
      <c r="S49" s="46">
        <f t="shared" si="11"/>
        <v>13.322213664740019</v>
      </c>
    </row>
    <row r="50" spans="1:19" x14ac:dyDescent="0.25">
      <c r="D50">
        <v>0.01</v>
      </c>
      <c r="F50" s="66">
        <v>0.62708333333333333</v>
      </c>
      <c r="H50" s="66">
        <v>0.63958333333333328</v>
      </c>
      <c r="I50" s="44" t="str">
        <f t="shared" si="2"/>
        <v/>
      </c>
      <c r="J50" s="45">
        <f t="shared" si="3"/>
        <v>36.000000000000028</v>
      </c>
      <c r="K50" s="54">
        <f t="shared" si="4"/>
        <v>17.999999999999936</v>
      </c>
      <c r="L50" s="45">
        <f t="shared" si="5"/>
        <v>3</v>
      </c>
      <c r="M50" s="54">
        <f t="shared" ca="1" si="6"/>
        <v>1242</v>
      </c>
      <c r="N50" s="45" t="str">
        <f t="shared" si="12"/>
        <v/>
      </c>
      <c r="O50" s="45">
        <f t="shared" si="7"/>
        <v>900.18000000000063</v>
      </c>
      <c r="P50" s="46">
        <f t="shared" si="8"/>
        <v>211.29744083713476</v>
      </c>
      <c r="Q50" s="45">
        <f t="shared" si="9"/>
        <v>0.17999999999999935</v>
      </c>
      <c r="R50" s="45">
        <f t="shared" si="10"/>
        <v>900.36000000000058</v>
      </c>
      <c r="S50" s="46">
        <f t="shared" si="11"/>
        <v>211.47744083713476</v>
      </c>
    </row>
    <row r="51" spans="1:19" x14ac:dyDescent="0.25">
      <c r="D51">
        <v>50</v>
      </c>
      <c r="F51" s="66">
        <v>0.64444444444444449</v>
      </c>
      <c r="H51" s="66">
        <v>0.6645833333333333</v>
      </c>
      <c r="I51" s="44">
        <f t="shared" si="2"/>
        <v>0.66805555555555551</v>
      </c>
      <c r="J51" s="45" t="str">
        <f t="shared" si="3"/>
        <v/>
      </c>
      <c r="K51" s="54">
        <f t="shared" si="4"/>
        <v>28.999999999999897</v>
      </c>
      <c r="L51" s="45">
        <f t="shared" si="5"/>
        <v>4</v>
      </c>
      <c r="M51" s="54">
        <f t="shared" ca="1" si="6"/>
        <v>1242</v>
      </c>
      <c r="N51" s="45">
        <f t="shared" ca="1" si="12"/>
        <v>199.99999999999994</v>
      </c>
      <c r="O51" s="45">
        <f t="shared" si="7"/>
        <v>125</v>
      </c>
      <c r="P51" s="46">
        <f t="shared" si="8"/>
        <v>14.102364719732718</v>
      </c>
      <c r="Q51" s="45">
        <f t="shared" si="9"/>
        <v>1449.9999999999948</v>
      </c>
      <c r="R51" s="45">
        <f t="shared" si="10"/>
        <v>1574.9999999999948</v>
      </c>
      <c r="S51" s="46">
        <f t="shared" si="11"/>
        <v>1464.1023647197276</v>
      </c>
    </row>
    <row r="52" spans="1:19" x14ac:dyDescent="0.25">
      <c r="A52" s="77">
        <v>34080</v>
      </c>
      <c r="B52" s="71">
        <v>924</v>
      </c>
      <c r="D52">
        <v>0.01</v>
      </c>
      <c r="F52" s="66">
        <v>0.4284722222222222</v>
      </c>
      <c r="H52" s="66">
        <v>0.43124999999999997</v>
      </c>
      <c r="I52" s="44" t="str">
        <f t="shared" si="2"/>
        <v/>
      </c>
      <c r="J52" s="45">
        <f t="shared" si="3"/>
        <v>26.000000000000068</v>
      </c>
      <c r="K52" s="54">
        <f t="shared" si="4"/>
        <v>3.9999999999999858</v>
      </c>
      <c r="L52" s="45">
        <f t="shared" si="5"/>
        <v>1</v>
      </c>
      <c r="M52" s="54">
        <f t="shared" ca="1" si="6"/>
        <v>924</v>
      </c>
      <c r="N52" s="45" t="str">
        <f t="shared" si="12"/>
        <v/>
      </c>
      <c r="O52" s="45">
        <f t="shared" si="7"/>
        <v>650.1300000000017</v>
      </c>
      <c r="P52" s="46">
        <f t="shared" si="8"/>
        <v>152.60370727126428</v>
      </c>
      <c r="Q52" s="45">
        <f t="shared" si="9"/>
        <v>3.9999999999999862E-2</v>
      </c>
      <c r="R52" s="45">
        <f t="shared" si="10"/>
        <v>650.17000000000166</v>
      </c>
      <c r="S52" s="46">
        <f t="shared" si="11"/>
        <v>152.64370727126428</v>
      </c>
    </row>
    <row r="53" spans="1:19" x14ac:dyDescent="0.25">
      <c r="D53">
        <v>50</v>
      </c>
      <c r="F53" s="66">
        <v>0.4381944444444445</v>
      </c>
      <c r="H53" s="66">
        <v>0.44930555555555557</v>
      </c>
      <c r="I53" s="44" t="str">
        <f t="shared" si="2"/>
        <v/>
      </c>
      <c r="J53" s="45">
        <f t="shared" si="3"/>
        <v>16.000000000000021</v>
      </c>
      <c r="K53" s="54">
        <f t="shared" si="4"/>
        <v>15.999999999999943</v>
      </c>
      <c r="L53" s="45">
        <f t="shared" si="5"/>
        <v>2</v>
      </c>
      <c r="M53" s="54">
        <f t="shared" ca="1" si="6"/>
        <v>924</v>
      </c>
      <c r="N53" s="45" t="str">
        <f t="shared" si="12"/>
        <v/>
      </c>
      <c r="O53" s="45">
        <f t="shared" si="7"/>
        <v>400.80000000000052</v>
      </c>
      <c r="P53" s="46">
        <f t="shared" si="8"/>
        <v>128.47170239807579</v>
      </c>
      <c r="Q53" s="45">
        <f t="shared" si="9"/>
        <v>799.99999999999716</v>
      </c>
      <c r="R53" s="45">
        <f t="shared" si="10"/>
        <v>1200.7999999999977</v>
      </c>
      <c r="S53" s="46">
        <f t="shared" si="11"/>
        <v>928.47170239807292</v>
      </c>
    </row>
    <row r="54" spans="1:19" x14ac:dyDescent="0.25">
      <c r="D54">
        <v>0.1</v>
      </c>
      <c r="F54" s="66">
        <v>0.45624999999999999</v>
      </c>
      <c r="H54" s="66">
        <v>0.4604166666666667</v>
      </c>
      <c r="I54" s="44">
        <f t="shared" si="2"/>
        <v>0.46388888888888891</v>
      </c>
      <c r="J54" s="45" t="str">
        <f t="shared" si="3"/>
        <v/>
      </c>
      <c r="K54" s="54">
        <f t="shared" si="4"/>
        <v>6.0000000000000586</v>
      </c>
      <c r="L54" s="45">
        <f t="shared" si="5"/>
        <v>3</v>
      </c>
      <c r="M54" s="54">
        <f t="shared" ca="1" si="6"/>
        <v>924</v>
      </c>
      <c r="N54" s="45">
        <f t="shared" ca="1" si="12"/>
        <v>104.00000000000003</v>
      </c>
      <c r="O54" s="45">
        <f t="shared" si="7"/>
        <v>0.25</v>
      </c>
      <c r="P54" s="46">
        <f t="shared" si="8"/>
        <v>4.342905372259271E-2</v>
      </c>
      <c r="Q54" s="45">
        <f t="shared" si="9"/>
        <v>0.60000000000000586</v>
      </c>
      <c r="R54" s="45">
        <f t="shared" si="10"/>
        <v>0.85000000000000586</v>
      </c>
      <c r="S54" s="46">
        <f t="shared" si="11"/>
        <v>0.64342905372259862</v>
      </c>
    </row>
    <row r="55" spans="1:19" x14ac:dyDescent="0.25">
      <c r="A55" s="77">
        <v>34080</v>
      </c>
      <c r="B55" s="71">
        <v>1228</v>
      </c>
      <c r="D55">
        <v>0.01</v>
      </c>
      <c r="F55" s="66">
        <v>0.5493055555555556</v>
      </c>
      <c r="H55" s="66">
        <v>0.55138888888888882</v>
      </c>
      <c r="I55" s="44" t="str">
        <f t="shared" si="2"/>
        <v/>
      </c>
      <c r="J55" s="45">
        <f t="shared" si="3"/>
        <v>13.000000000000114</v>
      </c>
      <c r="K55" s="54">
        <f t="shared" si="4"/>
        <v>2.9999999999998295</v>
      </c>
      <c r="L55" s="45">
        <f t="shared" si="5"/>
        <v>1</v>
      </c>
      <c r="M55" s="54">
        <f t="shared" ca="1" si="6"/>
        <v>1228</v>
      </c>
      <c r="N55" s="45" t="str">
        <f t="shared" si="12"/>
        <v/>
      </c>
      <c r="O55" s="45">
        <f t="shared" si="7"/>
        <v>6.5650000000000572</v>
      </c>
      <c r="P55" s="46">
        <f t="shared" si="8"/>
        <v>2.7947450682604931</v>
      </c>
      <c r="Q55" s="45">
        <f t="shared" si="9"/>
        <v>2.9999999999998295E-2</v>
      </c>
      <c r="R55" s="45">
        <f t="shared" si="10"/>
        <v>6.5950000000000557</v>
      </c>
      <c r="S55" s="46">
        <f t="shared" si="11"/>
        <v>2.8247450682604915</v>
      </c>
    </row>
    <row r="56" spans="1:19" x14ac:dyDescent="0.25">
      <c r="D56">
        <v>1</v>
      </c>
      <c r="F56" s="66">
        <v>0.55625000000000002</v>
      </c>
      <c r="H56" s="66">
        <v>0.56041666666666667</v>
      </c>
      <c r="I56" s="44" t="str">
        <f t="shared" si="2"/>
        <v/>
      </c>
      <c r="J56" s="45">
        <f t="shared" si="3"/>
        <v>35.000000000000036</v>
      </c>
      <c r="K56" s="54">
        <f t="shared" si="4"/>
        <v>5.9999999999999787</v>
      </c>
      <c r="L56" s="45">
        <f t="shared" si="5"/>
        <v>2</v>
      </c>
      <c r="M56" s="54">
        <f t="shared" ca="1" si="6"/>
        <v>1228</v>
      </c>
      <c r="N56" s="45" t="str">
        <f t="shared" si="12"/>
        <v/>
      </c>
      <c r="O56" s="45">
        <f t="shared" si="7"/>
        <v>892.50000000000091</v>
      </c>
      <c r="P56" s="46">
        <f t="shared" si="8"/>
        <v>438.39221478107265</v>
      </c>
      <c r="Q56" s="45">
        <f t="shared" si="9"/>
        <v>5.9999999999999787</v>
      </c>
      <c r="R56" s="45">
        <f t="shared" si="10"/>
        <v>898.50000000000091</v>
      </c>
      <c r="S56" s="46">
        <f t="shared" si="11"/>
        <v>444.39221478107265</v>
      </c>
    </row>
    <row r="57" spans="1:19" x14ac:dyDescent="0.25">
      <c r="D57">
        <v>50</v>
      </c>
      <c r="F57" s="66">
        <v>0.56527777777777777</v>
      </c>
      <c r="H57" s="66">
        <v>0.58472222222222225</v>
      </c>
      <c r="I57" s="44" t="str">
        <f t="shared" si="2"/>
        <v/>
      </c>
      <c r="J57" s="45">
        <f t="shared" si="3"/>
        <v>27.999999999999901</v>
      </c>
      <c r="K57" s="54">
        <f t="shared" si="4"/>
        <v>28.00000000000006</v>
      </c>
      <c r="L57" s="45">
        <f t="shared" si="5"/>
        <v>3</v>
      </c>
      <c r="M57" s="54">
        <f t="shared" ca="1" si="6"/>
        <v>1228</v>
      </c>
      <c r="N57" s="45" t="str">
        <f t="shared" si="12"/>
        <v/>
      </c>
      <c r="O57" s="45">
        <f t="shared" si="7"/>
        <v>713.9999999999975</v>
      </c>
      <c r="P57" s="46">
        <f t="shared" si="8"/>
        <v>350.71377182485656</v>
      </c>
      <c r="Q57" s="45">
        <f t="shared" si="9"/>
        <v>1400.000000000003</v>
      </c>
      <c r="R57" s="45">
        <f t="shared" si="10"/>
        <v>2114.0000000000005</v>
      </c>
      <c r="S57" s="46">
        <f t="shared" si="11"/>
        <v>1750.7137718248596</v>
      </c>
    </row>
    <row r="58" spans="1:19" x14ac:dyDescent="0.25">
      <c r="D58">
        <v>1</v>
      </c>
      <c r="F58" s="66">
        <v>0.59027777777777779</v>
      </c>
      <c r="H58" s="66">
        <v>0.60416666666666663</v>
      </c>
      <c r="I58" s="44">
        <f t="shared" si="2"/>
        <v>0.60763888888888884</v>
      </c>
      <c r="J58" s="45" t="str">
        <f t="shared" si="3"/>
        <v/>
      </c>
      <c r="K58" s="54">
        <f t="shared" si="4"/>
        <v>19.999999999999929</v>
      </c>
      <c r="L58" s="45">
        <f t="shared" si="5"/>
        <v>4</v>
      </c>
      <c r="M58" s="54">
        <f t="shared" ca="1" si="6"/>
        <v>1228</v>
      </c>
      <c r="N58" s="45">
        <f t="shared" ca="1" si="12"/>
        <v>126.99999999999987</v>
      </c>
      <c r="O58" s="45">
        <f t="shared" si="7"/>
        <v>2.5</v>
      </c>
      <c r="P58" s="46">
        <f t="shared" si="8"/>
        <v>0.36191198291773735</v>
      </c>
      <c r="Q58" s="45">
        <f t="shared" si="9"/>
        <v>19.999999999999929</v>
      </c>
      <c r="R58" s="45">
        <f t="shared" si="10"/>
        <v>22.499999999999929</v>
      </c>
      <c r="S58" s="46">
        <f t="shared" si="11"/>
        <v>20.361911982917665</v>
      </c>
    </row>
    <row r="59" spans="1:19" x14ac:dyDescent="0.25">
      <c r="A59" s="77">
        <v>34081</v>
      </c>
      <c r="B59" s="71">
        <v>826</v>
      </c>
      <c r="D59">
        <v>1.4999999999999999E-2</v>
      </c>
      <c r="F59" s="66">
        <v>0.3923611111111111</v>
      </c>
      <c r="H59" s="66">
        <v>0.40208333333333335</v>
      </c>
      <c r="I59" s="44" t="str">
        <f t="shared" si="2"/>
        <v/>
      </c>
      <c r="J59" s="45">
        <f t="shared" si="3"/>
        <v>5.9999999999999787</v>
      </c>
      <c r="K59" s="54">
        <f t="shared" si="4"/>
        <v>14.00000000000003</v>
      </c>
      <c r="L59" s="45">
        <f t="shared" si="5"/>
        <v>1</v>
      </c>
      <c r="M59" s="54">
        <f t="shared" ca="1" si="6"/>
        <v>826</v>
      </c>
      <c r="N59" s="45" t="str">
        <f t="shared" si="12"/>
        <v/>
      </c>
      <c r="O59" s="45">
        <f t="shared" si="7"/>
        <v>6.8999999999999756E-2</v>
      </c>
      <c r="P59" s="46">
        <f t="shared" si="8"/>
        <v>6.6820424528015065E-2</v>
      </c>
      <c r="Q59" s="45">
        <f t="shared" si="9"/>
        <v>0.21000000000000044</v>
      </c>
      <c r="R59" s="45">
        <f t="shared" si="10"/>
        <v>0.27900000000000019</v>
      </c>
      <c r="S59" s="46">
        <f t="shared" si="11"/>
        <v>0.27682042452801547</v>
      </c>
    </row>
    <row r="60" spans="1:19" x14ac:dyDescent="0.25">
      <c r="D60">
        <v>8.0000000000000002E-3</v>
      </c>
      <c r="F60" s="66">
        <v>0.40486111111111112</v>
      </c>
      <c r="H60" s="66">
        <v>0.40625</v>
      </c>
      <c r="I60" s="44" t="str">
        <f t="shared" si="2"/>
        <v/>
      </c>
      <c r="J60" s="45">
        <f t="shared" si="3"/>
        <v>9.9999999999999645</v>
      </c>
      <c r="K60" s="54">
        <f t="shared" si="4"/>
        <v>1.9999999999999929</v>
      </c>
      <c r="L60" s="45">
        <f t="shared" si="5"/>
        <v>2</v>
      </c>
      <c r="M60" s="54">
        <f t="shared" ca="1" si="6"/>
        <v>826</v>
      </c>
      <c r="N60" s="45" t="str">
        <f t="shared" si="12"/>
        <v/>
      </c>
      <c r="O60" s="45">
        <f t="shared" si="7"/>
        <v>1.0399999999999965</v>
      </c>
      <c r="P60" s="46">
        <f t="shared" si="8"/>
        <v>0.59650377344987671</v>
      </c>
      <c r="Q60" s="45">
        <f t="shared" si="9"/>
        <v>1.5999999999999945E-2</v>
      </c>
      <c r="R60" s="45">
        <f t="shared" si="10"/>
        <v>1.0559999999999965</v>
      </c>
      <c r="S60" s="46">
        <f t="shared" si="11"/>
        <v>0.61250377344987661</v>
      </c>
    </row>
    <row r="61" spans="1:19" x14ac:dyDescent="0.25">
      <c r="D61">
        <v>0.2</v>
      </c>
      <c r="F61" s="66">
        <v>0.40972222222222227</v>
      </c>
      <c r="H61" s="66">
        <v>0.41319444444444442</v>
      </c>
      <c r="I61" s="44" t="str">
        <f t="shared" si="2"/>
        <v/>
      </c>
      <c r="J61" s="45">
        <f t="shared" si="3"/>
        <v>6.0000000000000586</v>
      </c>
      <c r="K61" s="54">
        <f t="shared" si="4"/>
        <v>4.9999999999999023</v>
      </c>
      <c r="L61" s="45">
        <f t="shared" si="5"/>
        <v>3</v>
      </c>
      <c r="M61" s="54">
        <f t="shared" ca="1" si="6"/>
        <v>826</v>
      </c>
      <c r="N61" s="45" t="str">
        <f t="shared" si="12"/>
        <v/>
      </c>
      <c r="O61" s="45">
        <f t="shared" si="7"/>
        <v>1.0800000000000105</v>
      </c>
      <c r="P61" s="46">
        <f t="shared" si="8"/>
        <v>1.0755468531916437</v>
      </c>
      <c r="Q61" s="45">
        <f t="shared" si="9"/>
        <v>0.99999999999998046</v>
      </c>
      <c r="R61" s="45">
        <f t="shared" si="10"/>
        <v>2.0799999999999912</v>
      </c>
      <c r="S61" s="46">
        <f t="shared" si="11"/>
        <v>2.0755468531916241</v>
      </c>
    </row>
    <row r="62" spans="1:19" x14ac:dyDescent="0.25">
      <c r="D62">
        <v>0.16</v>
      </c>
      <c r="F62" s="66">
        <v>0.4152777777777778</v>
      </c>
      <c r="H62" s="66">
        <v>0.41736111111111113</v>
      </c>
      <c r="I62" s="44" t="str">
        <f t="shared" si="2"/>
        <v/>
      </c>
      <c r="J62" s="45">
        <f t="shared" si="3"/>
        <v>5.9999999999999787</v>
      </c>
      <c r="K62" s="54">
        <f t="shared" si="4"/>
        <v>2.9999999999999893</v>
      </c>
      <c r="L62" s="45">
        <f t="shared" si="5"/>
        <v>4</v>
      </c>
      <c r="M62" s="54">
        <f t="shared" ca="1" si="6"/>
        <v>826</v>
      </c>
      <c r="N62" s="45" t="str">
        <f t="shared" si="12"/>
        <v/>
      </c>
      <c r="O62" s="45">
        <f t="shared" si="7"/>
        <v>1.1399999999999959</v>
      </c>
      <c r="P62" s="46">
        <f t="shared" si="8"/>
        <v>1.1304685476918543</v>
      </c>
      <c r="Q62" s="45">
        <f t="shared" si="9"/>
        <v>0.47999999999999832</v>
      </c>
      <c r="R62" s="45">
        <f t="shared" si="10"/>
        <v>1.6199999999999943</v>
      </c>
      <c r="S62" s="46">
        <f t="shared" si="11"/>
        <v>1.6104685476918528</v>
      </c>
    </row>
    <row r="63" spans="1:19" x14ac:dyDescent="0.25">
      <c r="D63">
        <v>0.22</v>
      </c>
      <c r="F63" s="66">
        <v>0.41944444444444445</v>
      </c>
      <c r="H63" s="66">
        <v>0.42152777777777778</v>
      </c>
      <c r="I63" s="44" t="str">
        <f t="shared" si="2"/>
        <v/>
      </c>
      <c r="J63" s="45">
        <f t="shared" si="3"/>
        <v>19.999999999999929</v>
      </c>
      <c r="K63" s="54">
        <f t="shared" si="4"/>
        <v>2.9999999999999893</v>
      </c>
      <c r="L63" s="45">
        <f t="shared" si="5"/>
        <v>5</v>
      </c>
      <c r="M63" s="54">
        <f t="shared" ca="1" si="6"/>
        <v>826</v>
      </c>
      <c r="N63" s="45" t="str">
        <f t="shared" si="12"/>
        <v/>
      </c>
      <c r="O63" s="45">
        <f t="shared" si="7"/>
        <v>4.1999999999999851</v>
      </c>
      <c r="P63" s="46">
        <f t="shared" si="8"/>
        <v>4.1968434900473781</v>
      </c>
      <c r="Q63" s="45">
        <f t="shared" si="9"/>
        <v>0.6599999999999977</v>
      </c>
      <c r="R63" s="45">
        <f t="shared" si="10"/>
        <v>4.8599999999999826</v>
      </c>
      <c r="S63" s="46">
        <f t="shared" si="11"/>
        <v>4.8568434900473756</v>
      </c>
    </row>
    <row r="64" spans="1:19" x14ac:dyDescent="0.25">
      <c r="D64">
        <v>0.2</v>
      </c>
      <c r="F64" s="66">
        <v>0.4236111111111111</v>
      </c>
      <c r="H64" s="66">
        <v>0.43541666666666662</v>
      </c>
      <c r="I64" s="44" t="str">
        <f t="shared" si="2"/>
        <v/>
      </c>
      <c r="J64" s="45">
        <f t="shared" si="3"/>
        <v>5.0000000000000622</v>
      </c>
      <c r="K64" s="54">
        <f t="shared" si="4"/>
        <v>16.99999999999994</v>
      </c>
      <c r="L64" s="45">
        <f t="shared" si="5"/>
        <v>6</v>
      </c>
      <c r="M64" s="54">
        <f t="shared" ca="1" si="6"/>
        <v>826</v>
      </c>
      <c r="N64" s="45" t="str">
        <f t="shared" si="12"/>
        <v/>
      </c>
      <c r="O64" s="45">
        <f t="shared" si="7"/>
        <v>0.97500000000001219</v>
      </c>
      <c r="P64" s="46">
        <f t="shared" si="8"/>
        <v>0.97479128840753848</v>
      </c>
      <c r="Q64" s="45">
        <f t="shared" si="9"/>
        <v>3.3999999999999879</v>
      </c>
      <c r="R64" s="45">
        <f t="shared" si="10"/>
        <v>4.375</v>
      </c>
      <c r="S64" s="46">
        <f t="shared" si="11"/>
        <v>4.3747912884075264</v>
      </c>
    </row>
    <row r="65" spans="1:19" x14ac:dyDescent="0.25">
      <c r="D65">
        <v>0.19</v>
      </c>
      <c r="F65" s="66">
        <v>0.4368055555555555</v>
      </c>
      <c r="H65" s="66">
        <v>0.43888888888888888</v>
      </c>
      <c r="I65" s="44" t="str">
        <f t="shared" si="2"/>
        <v/>
      </c>
      <c r="J65" s="45">
        <f t="shared" si="3"/>
        <v>11.999999999999957</v>
      </c>
      <c r="K65" s="54">
        <f t="shared" si="4"/>
        <v>3.0000000000000693</v>
      </c>
      <c r="L65" s="45">
        <f t="shared" si="5"/>
        <v>7</v>
      </c>
      <c r="M65" s="54">
        <f t="shared" ca="1" si="6"/>
        <v>826</v>
      </c>
      <c r="N65" s="45" t="str">
        <f t="shared" si="12"/>
        <v/>
      </c>
      <c r="O65" s="45">
        <f t="shared" si="7"/>
        <v>2.3399999999999919</v>
      </c>
      <c r="P65" s="46">
        <f t="shared" si="8"/>
        <v>2.3394990921780496</v>
      </c>
      <c r="Q65" s="45">
        <f t="shared" si="9"/>
        <v>0.57000000000001316</v>
      </c>
      <c r="R65" s="45">
        <f t="shared" si="10"/>
        <v>2.910000000000005</v>
      </c>
      <c r="S65" s="46">
        <f t="shared" si="11"/>
        <v>2.9094990921780628</v>
      </c>
    </row>
    <row r="66" spans="1:19" x14ac:dyDescent="0.25">
      <c r="D66">
        <v>0.2</v>
      </c>
      <c r="F66" s="66">
        <v>0.43958333333333338</v>
      </c>
      <c r="H66" s="66">
        <v>0.44722222222222219</v>
      </c>
      <c r="I66" s="44" t="str">
        <f t="shared" si="2"/>
        <v/>
      </c>
      <c r="J66" s="45">
        <f t="shared" si="3"/>
        <v>14.00000000000003</v>
      </c>
      <c r="K66" s="54">
        <f t="shared" si="4"/>
        <v>10.999999999999881</v>
      </c>
      <c r="L66" s="45">
        <f t="shared" si="5"/>
        <v>8</v>
      </c>
      <c r="M66" s="54">
        <f t="shared" ca="1" si="6"/>
        <v>826</v>
      </c>
      <c r="N66" s="45" t="str">
        <f t="shared" si="12"/>
        <v/>
      </c>
      <c r="O66" s="45">
        <f t="shared" si="7"/>
        <v>15.400000000000034</v>
      </c>
      <c r="P66" s="46">
        <f t="shared" si="8"/>
        <v>10.944242332511394</v>
      </c>
      <c r="Q66" s="45">
        <f t="shared" si="9"/>
        <v>2.1999999999999762</v>
      </c>
      <c r="R66" s="45">
        <f t="shared" si="10"/>
        <v>17.600000000000009</v>
      </c>
      <c r="S66" s="46">
        <f t="shared" si="11"/>
        <v>13.14424233251137</v>
      </c>
    </row>
    <row r="67" spans="1:19" x14ac:dyDescent="0.25">
      <c r="D67">
        <v>2</v>
      </c>
      <c r="F67" s="66">
        <v>0.45</v>
      </c>
      <c r="H67" s="66">
        <v>0.45694444444444443</v>
      </c>
      <c r="I67" s="44" t="str">
        <f t="shared" si="2"/>
        <v/>
      </c>
      <c r="J67" s="45">
        <f t="shared" si="3"/>
        <v>21.000000000000007</v>
      </c>
      <c r="K67" s="54">
        <f t="shared" si="4"/>
        <v>9.9999999999999645</v>
      </c>
      <c r="L67" s="45">
        <f t="shared" si="5"/>
        <v>9</v>
      </c>
      <c r="M67" s="54">
        <f t="shared" ca="1" si="6"/>
        <v>826</v>
      </c>
      <c r="N67" s="45" t="str">
        <f t="shared" si="12"/>
        <v/>
      </c>
      <c r="O67" s="45">
        <f t="shared" si="7"/>
        <v>441.00000000000017</v>
      </c>
      <c r="P67" s="46">
        <f t="shared" si="8"/>
        <v>266.37898639162341</v>
      </c>
      <c r="Q67" s="45">
        <f t="shared" si="9"/>
        <v>19.999999999999929</v>
      </c>
      <c r="R67" s="45">
        <f t="shared" si="10"/>
        <v>461.00000000000011</v>
      </c>
      <c r="S67" s="46">
        <f t="shared" si="11"/>
        <v>286.37898639162336</v>
      </c>
    </row>
    <row r="68" spans="1:19" x14ac:dyDescent="0.25">
      <c r="D68">
        <v>40</v>
      </c>
      <c r="F68" s="66">
        <v>0.4604166666666667</v>
      </c>
      <c r="H68" s="66">
        <v>0.47152777777777777</v>
      </c>
      <c r="I68" s="44">
        <f t="shared" ref="I68:I131" si="13">IF(OR(A69&lt;&gt;"",D69=""),H68+TIME(0,5,0),"")</f>
        <v>0.47499999999999998</v>
      </c>
      <c r="J68" s="45" t="str">
        <f t="shared" ref="J68:J131" si="14">IF(AND(OR(AND(A68&lt;&gt;"",A69=""),AND(A68="",A69="")),D69&lt;&gt;""),(H69-H68)*1440,"")</f>
        <v/>
      </c>
      <c r="K68" s="54">
        <f t="shared" ref="K68:K131" si="15">(H68-F68)*1440</f>
        <v>15.999999999999943</v>
      </c>
      <c r="L68" s="45">
        <f t="shared" ref="L68:L131" si="16">IF(A68&lt;&gt;"",1,L67+1)</f>
        <v>10</v>
      </c>
      <c r="M68" s="54">
        <f t="shared" ref="M68:M131" ca="1" si="17">OFFSET(B68,-L68+1,0)</f>
        <v>826</v>
      </c>
      <c r="N68" s="45">
        <f t="shared" ca="1" si="12"/>
        <v>177.99999999999991</v>
      </c>
      <c r="O68" s="45">
        <f t="shared" ref="O68:O131" si="18">IF(J68&lt;&gt;"",(D68+D69)*J68/2,D68*5/2)</f>
        <v>100</v>
      </c>
      <c r="P68" s="46">
        <f t="shared" ref="P68:P131" si="19">IF(J68&lt;&gt;"",(D69-D68)*J68/LN((D69+0.000001)/(D68+0.000001)),-5*(D68-0.000001)/(LN(1/D68)-13.8155))</f>
        <v>11.425711806824168</v>
      </c>
      <c r="Q68" s="45">
        <f t="shared" ref="Q68:Q131" si="20">(D68*K68)</f>
        <v>639.99999999999773</v>
      </c>
      <c r="R68" s="45">
        <f t="shared" ref="R68:R131" si="21">O68+Q68</f>
        <v>739.99999999999773</v>
      </c>
      <c r="S68" s="46">
        <f t="shared" ref="S68:S131" si="22">P68+Q68</f>
        <v>651.42571180682194</v>
      </c>
    </row>
    <row r="69" spans="1:19" x14ac:dyDescent="0.25">
      <c r="A69" s="77">
        <v>34085</v>
      </c>
      <c r="B69" s="71">
        <v>932</v>
      </c>
      <c r="D69">
        <v>0.01</v>
      </c>
      <c r="F69" s="66">
        <v>0.43611111111111112</v>
      </c>
      <c r="H69" s="66">
        <v>0.48402777777777778</v>
      </c>
      <c r="I69" s="44" t="str">
        <f t="shared" si="13"/>
        <v/>
      </c>
      <c r="J69" s="45">
        <f t="shared" si="14"/>
        <v>13.000000000000034</v>
      </c>
      <c r="K69" s="54">
        <f t="shared" si="15"/>
        <v>69</v>
      </c>
      <c r="L69" s="45">
        <f t="shared" si="16"/>
        <v>1</v>
      </c>
      <c r="M69" s="54">
        <f t="shared" ca="1" si="17"/>
        <v>932</v>
      </c>
      <c r="N69" s="45" t="str">
        <f t="shared" ref="N69:N132" si="23">IF(I69&lt;&gt;"",(I69-VALUE(CONCATENATE(LEFT(M69,LEN(M69)-2),":",RIGHT(M69,2))))*1440,"")</f>
        <v/>
      </c>
      <c r="O69" s="45">
        <f t="shared" si="18"/>
        <v>13.065000000000033</v>
      </c>
      <c r="P69" s="46">
        <f t="shared" si="19"/>
        <v>4.8827739113800535</v>
      </c>
      <c r="Q69" s="45">
        <f t="shared" si="20"/>
        <v>0.69000000000000006</v>
      </c>
      <c r="R69" s="45">
        <f t="shared" si="21"/>
        <v>13.755000000000033</v>
      </c>
      <c r="S69" s="46">
        <f t="shared" si="22"/>
        <v>5.5727739113800538</v>
      </c>
    </row>
    <row r="70" spans="1:19" x14ac:dyDescent="0.25">
      <c r="D70">
        <v>2</v>
      </c>
      <c r="F70" s="66">
        <v>0.48819444444444443</v>
      </c>
      <c r="H70" s="66">
        <v>0.49305555555555558</v>
      </c>
      <c r="I70" s="44" t="str">
        <f t="shared" si="13"/>
        <v/>
      </c>
      <c r="J70" s="45">
        <f t="shared" si="14"/>
        <v>12.999999999999954</v>
      </c>
      <c r="K70" s="54">
        <f t="shared" si="15"/>
        <v>7.0000000000000551</v>
      </c>
      <c r="L70" s="45">
        <f t="shared" si="16"/>
        <v>2</v>
      </c>
      <c r="M70" s="54">
        <f t="shared" ca="1" si="17"/>
        <v>932</v>
      </c>
      <c r="N70" s="45" t="str">
        <f t="shared" si="23"/>
        <v/>
      </c>
      <c r="O70" s="45">
        <f t="shared" si="18"/>
        <v>77.999999999999716</v>
      </c>
      <c r="P70" s="46">
        <f t="shared" si="19"/>
        <v>64.618849254173981</v>
      </c>
      <c r="Q70" s="45">
        <f t="shared" si="20"/>
        <v>14.00000000000011</v>
      </c>
      <c r="R70" s="45">
        <f t="shared" si="21"/>
        <v>91.999999999999829</v>
      </c>
      <c r="S70" s="46">
        <f t="shared" si="22"/>
        <v>78.618849254174094</v>
      </c>
    </row>
    <row r="71" spans="1:19" x14ac:dyDescent="0.25">
      <c r="D71">
        <v>10</v>
      </c>
      <c r="F71" s="66">
        <v>0.49444444444444446</v>
      </c>
      <c r="H71" s="66">
        <v>0.50208333333333333</v>
      </c>
      <c r="I71" s="44">
        <f t="shared" si="13"/>
        <v>0.50555555555555554</v>
      </c>
      <c r="J71" s="45" t="str">
        <f t="shared" si="14"/>
        <v/>
      </c>
      <c r="K71" s="54">
        <f t="shared" si="15"/>
        <v>10.999999999999961</v>
      </c>
      <c r="L71" s="45">
        <f t="shared" si="16"/>
        <v>3</v>
      </c>
      <c r="M71" s="54">
        <f t="shared" ca="1" si="17"/>
        <v>932</v>
      </c>
      <c r="N71" s="45">
        <f t="shared" ca="1" si="23"/>
        <v>156</v>
      </c>
      <c r="O71" s="45">
        <f t="shared" si="18"/>
        <v>25</v>
      </c>
      <c r="P71" s="46">
        <f t="shared" si="19"/>
        <v>3.1021051639523365</v>
      </c>
      <c r="Q71" s="45">
        <f t="shared" si="20"/>
        <v>109.9999999999996</v>
      </c>
      <c r="R71" s="45">
        <f t="shared" si="21"/>
        <v>134.9999999999996</v>
      </c>
      <c r="S71" s="46">
        <f t="shared" si="22"/>
        <v>113.10210516395193</v>
      </c>
    </row>
    <row r="72" spans="1:19" x14ac:dyDescent="0.25">
      <c r="A72" s="77">
        <v>34087</v>
      </c>
      <c r="B72" s="71">
        <v>851</v>
      </c>
      <c r="D72">
        <v>0.01</v>
      </c>
      <c r="F72" s="66">
        <v>0.42638888888888887</v>
      </c>
      <c r="H72" s="66">
        <v>0.42986111111111108</v>
      </c>
      <c r="I72" s="44" t="str">
        <f t="shared" si="13"/>
        <v/>
      </c>
      <c r="J72" s="45">
        <f t="shared" si="14"/>
        <v>16.000000000000103</v>
      </c>
      <c r="K72" s="54">
        <f t="shared" si="15"/>
        <v>4.9999999999999822</v>
      </c>
      <c r="L72" s="45">
        <f t="shared" si="16"/>
        <v>1</v>
      </c>
      <c r="M72" s="54">
        <f t="shared" ca="1" si="17"/>
        <v>851</v>
      </c>
      <c r="N72" s="45" t="str">
        <f t="shared" si="23"/>
        <v/>
      </c>
      <c r="O72" s="45">
        <f t="shared" si="18"/>
        <v>160.08000000000104</v>
      </c>
      <c r="P72" s="46">
        <f t="shared" si="19"/>
        <v>42.079767154598301</v>
      </c>
      <c r="Q72" s="45">
        <f t="shared" si="20"/>
        <v>4.9999999999999822E-2</v>
      </c>
      <c r="R72" s="45">
        <f t="shared" si="21"/>
        <v>160.13000000000105</v>
      </c>
      <c r="S72" s="46">
        <f t="shared" si="22"/>
        <v>42.129767154598298</v>
      </c>
    </row>
    <row r="73" spans="1:19" x14ac:dyDescent="0.25">
      <c r="D73">
        <v>20</v>
      </c>
      <c r="F73" s="66">
        <v>0.4381944444444445</v>
      </c>
      <c r="H73" s="66">
        <v>0.44097222222222227</v>
      </c>
      <c r="I73" s="44" t="str">
        <f t="shared" si="13"/>
        <v/>
      </c>
      <c r="J73" s="45">
        <f t="shared" si="14"/>
        <v>47.999999999999908</v>
      </c>
      <c r="K73" s="54">
        <f t="shared" si="15"/>
        <v>3.9999999999999858</v>
      </c>
      <c r="L73" s="45">
        <f t="shared" si="16"/>
        <v>2</v>
      </c>
      <c r="M73" s="54">
        <f t="shared" ca="1" si="17"/>
        <v>851</v>
      </c>
      <c r="N73" s="45" t="str">
        <f t="shared" si="23"/>
        <v/>
      </c>
      <c r="O73" s="45">
        <f t="shared" si="18"/>
        <v>5279.99999999999</v>
      </c>
      <c r="P73" s="46">
        <f t="shared" si="19"/>
        <v>3752.3043969763162</v>
      </c>
      <c r="Q73" s="45">
        <f t="shared" si="20"/>
        <v>79.999999999999716</v>
      </c>
      <c r="R73" s="45">
        <f t="shared" si="21"/>
        <v>5359.99999999999</v>
      </c>
      <c r="S73" s="46">
        <f t="shared" si="22"/>
        <v>3832.3043969763157</v>
      </c>
    </row>
    <row r="74" spans="1:19" x14ac:dyDescent="0.25">
      <c r="D74">
        <v>200</v>
      </c>
      <c r="F74" s="66">
        <v>0.4458333333333333</v>
      </c>
      <c r="H74" s="66">
        <v>0.47430555555555554</v>
      </c>
      <c r="I74" s="44" t="str">
        <f t="shared" si="13"/>
        <v/>
      </c>
      <c r="J74" s="45">
        <f t="shared" si="14"/>
        <v>149.00000000000011</v>
      </c>
      <c r="K74" s="54">
        <f t="shared" si="15"/>
        <v>41.000000000000014</v>
      </c>
      <c r="L74" s="45">
        <f t="shared" si="16"/>
        <v>3</v>
      </c>
      <c r="M74" s="54">
        <f t="shared" ca="1" si="17"/>
        <v>851</v>
      </c>
      <c r="N74" s="45" t="str">
        <f t="shared" si="23"/>
        <v/>
      </c>
      <c r="O74" s="45">
        <f t="shared" si="18"/>
        <v>14907.450000000012</v>
      </c>
      <c r="P74" s="46">
        <f t="shared" si="19"/>
        <v>3918.6319420713585</v>
      </c>
      <c r="Q74" s="45">
        <f t="shared" si="20"/>
        <v>8200.0000000000036</v>
      </c>
      <c r="R74" s="45">
        <f t="shared" si="21"/>
        <v>23107.450000000015</v>
      </c>
      <c r="S74" s="46">
        <f t="shared" si="22"/>
        <v>12118.631942071363</v>
      </c>
    </row>
    <row r="75" spans="1:19" x14ac:dyDescent="0.25">
      <c r="D75">
        <v>0.1</v>
      </c>
      <c r="F75" s="66">
        <v>0.50208333333333333</v>
      </c>
      <c r="H75" s="66">
        <v>0.57777777777777783</v>
      </c>
      <c r="I75" s="44" t="str">
        <f t="shared" si="13"/>
        <v/>
      </c>
      <c r="J75" s="45">
        <f t="shared" si="14"/>
        <v>107.99999999999994</v>
      </c>
      <c r="K75" s="54">
        <f t="shared" si="15"/>
        <v>109.00000000000009</v>
      </c>
      <c r="L75" s="45">
        <f t="shared" si="16"/>
        <v>4</v>
      </c>
      <c r="M75" s="54">
        <f t="shared" ca="1" si="17"/>
        <v>851</v>
      </c>
      <c r="N75" s="45" t="str">
        <f t="shared" si="23"/>
        <v/>
      </c>
      <c r="O75" s="45">
        <f t="shared" si="18"/>
        <v>1085.3999999999994</v>
      </c>
      <c r="P75" s="46">
        <f t="shared" si="19"/>
        <v>405.63897694331376</v>
      </c>
      <c r="Q75" s="45">
        <f t="shared" si="20"/>
        <v>10.900000000000009</v>
      </c>
      <c r="R75" s="45">
        <f t="shared" si="21"/>
        <v>1096.2999999999995</v>
      </c>
      <c r="S75" s="46">
        <f t="shared" si="22"/>
        <v>416.5389769433138</v>
      </c>
    </row>
    <row r="76" spans="1:19" x14ac:dyDescent="0.25">
      <c r="D76">
        <v>20</v>
      </c>
      <c r="F76" s="66">
        <v>0.58402777777777781</v>
      </c>
      <c r="H76" s="66">
        <v>0.65277777777777779</v>
      </c>
      <c r="I76" s="44" t="str">
        <f t="shared" si="13"/>
        <v/>
      </c>
      <c r="J76" s="45">
        <f t="shared" si="14"/>
        <v>31.00000000000005</v>
      </c>
      <c r="K76" s="54">
        <f t="shared" si="15"/>
        <v>98.999999999999972</v>
      </c>
      <c r="L76" s="45">
        <f t="shared" si="16"/>
        <v>5</v>
      </c>
      <c r="M76" s="54">
        <f t="shared" ca="1" si="17"/>
        <v>851</v>
      </c>
      <c r="N76" s="45" t="str">
        <f t="shared" si="23"/>
        <v/>
      </c>
      <c r="O76" s="45">
        <f t="shared" si="18"/>
        <v>3410.0000000000055</v>
      </c>
      <c r="P76" s="46">
        <f t="shared" si="19"/>
        <v>2423.3632563805463</v>
      </c>
      <c r="Q76" s="45">
        <f t="shared" si="20"/>
        <v>1979.9999999999995</v>
      </c>
      <c r="R76" s="45">
        <f t="shared" si="21"/>
        <v>5390.0000000000055</v>
      </c>
      <c r="S76" s="46">
        <f t="shared" si="22"/>
        <v>4403.3632563805459</v>
      </c>
    </row>
    <row r="77" spans="1:19" x14ac:dyDescent="0.25">
      <c r="D77">
        <v>200</v>
      </c>
      <c r="F77" s="66">
        <v>0.65625</v>
      </c>
      <c r="H77" s="66">
        <v>0.6743055555555556</v>
      </c>
      <c r="I77" s="44">
        <f t="shared" si="13"/>
        <v>0.67777777777777781</v>
      </c>
      <c r="J77" s="45" t="str">
        <f t="shared" si="14"/>
        <v/>
      </c>
      <c r="K77" s="54">
        <f t="shared" si="15"/>
        <v>26.000000000000068</v>
      </c>
      <c r="L77" s="45">
        <f t="shared" si="16"/>
        <v>6</v>
      </c>
      <c r="M77" s="54">
        <f t="shared" ca="1" si="17"/>
        <v>851</v>
      </c>
      <c r="N77" s="45">
        <f t="shared" ca="1" si="23"/>
        <v>445.00000000000011</v>
      </c>
      <c r="O77" s="45">
        <f t="shared" si="18"/>
        <v>500</v>
      </c>
      <c r="P77" s="46">
        <f t="shared" si="19"/>
        <v>52.318172546220183</v>
      </c>
      <c r="Q77" s="45">
        <f t="shared" si="20"/>
        <v>5200.0000000000136</v>
      </c>
      <c r="R77" s="45">
        <f t="shared" si="21"/>
        <v>5700.0000000000136</v>
      </c>
      <c r="S77" s="46">
        <f t="shared" si="22"/>
        <v>5252.3181725462337</v>
      </c>
    </row>
    <row r="78" spans="1:19" x14ac:dyDescent="0.25">
      <c r="A78" s="77">
        <v>34088</v>
      </c>
      <c r="B78" s="71">
        <v>1047</v>
      </c>
      <c r="D78">
        <v>0.02</v>
      </c>
      <c r="F78" s="66">
        <v>0.48958333333333331</v>
      </c>
      <c r="H78" s="66">
        <v>0.4909722222222222</v>
      </c>
      <c r="I78" s="44" t="str">
        <f t="shared" si="13"/>
        <v/>
      </c>
      <c r="J78" s="45">
        <f t="shared" si="14"/>
        <v>11.999999999999957</v>
      </c>
      <c r="K78" s="54">
        <f t="shared" si="15"/>
        <v>1.9999999999999929</v>
      </c>
      <c r="L78" s="45">
        <f t="shared" si="16"/>
        <v>1</v>
      </c>
      <c r="M78" s="54">
        <f t="shared" ca="1" si="17"/>
        <v>1047</v>
      </c>
      <c r="N78" s="45" t="str">
        <f t="shared" si="23"/>
        <v/>
      </c>
      <c r="O78" s="45">
        <f t="shared" si="18"/>
        <v>12.119999999999957</v>
      </c>
      <c r="P78" s="46">
        <f t="shared" si="19"/>
        <v>5.1594739017037083</v>
      </c>
      <c r="Q78" s="45">
        <f t="shared" si="20"/>
        <v>3.9999999999999862E-2</v>
      </c>
      <c r="R78" s="45">
        <f t="shared" si="21"/>
        <v>12.159999999999956</v>
      </c>
      <c r="S78" s="46">
        <f t="shared" si="22"/>
        <v>5.1994739017037084</v>
      </c>
    </row>
    <row r="79" spans="1:19" x14ac:dyDescent="0.25">
      <c r="D79">
        <v>2</v>
      </c>
      <c r="F79" s="66">
        <v>0.49722222222222223</v>
      </c>
      <c r="H79" s="66">
        <v>0.4993055555555555</v>
      </c>
      <c r="I79" s="44" t="str">
        <f t="shared" si="13"/>
        <v/>
      </c>
      <c r="J79" s="45">
        <f t="shared" si="14"/>
        <v>9.000000000000048</v>
      </c>
      <c r="K79" s="54">
        <f t="shared" si="15"/>
        <v>2.9999999999999094</v>
      </c>
      <c r="L79" s="45">
        <f t="shared" si="16"/>
        <v>2</v>
      </c>
      <c r="M79" s="54">
        <f t="shared" ca="1" si="17"/>
        <v>1047</v>
      </c>
      <c r="N79" s="45" t="str">
        <f t="shared" si="23"/>
        <v/>
      </c>
      <c r="O79" s="45">
        <f t="shared" si="18"/>
        <v>459.00000000000244</v>
      </c>
      <c r="P79" s="46">
        <f t="shared" si="19"/>
        <v>225.45882507617603</v>
      </c>
      <c r="Q79" s="45">
        <f t="shared" si="20"/>
        <v>5.9999999999998188</v>
      </c>
      <c r="R79" s="45">
        <f t="shared" si="21"/>
        <v>465.00000000000227</v>
      </c>
      <c r="S79" s="46">
        <f t="shared" si="22"/>
        <v>231.45882507617586</v>
      </c>
    </row>
    <row r="80" spans="1:19" x14ac:dyDescent="0.25">
      <c r="D80">
        <v>100</v>
      </c>
      <c r="F80" s="66">
        <v>0.50277777777777777</v>
      </c>
      <c r="H80" s="66">
        <v>0.50555555555555554</v>
      </c>
      <c r="I80" s="44" t="str">
        <f t="shared" si="13"/>
        <v/>
      </c>
      <c r="J80" s="45">
        <f t="shared" si="14"/>
        <v>5.9999999999999787</v>
      </c>
      <c r="K80" s="54">
        <f t="shared" si="15"/>
        <v>3.9999999999999858</v>
      </c>
      <c r="L80" s="45">
        <f t="shared" si="16"/>
        <v>3</v>
      </c>
      <c r="M80" s="54">
        <f t="shared" ca="1" si="17"/>
        <v>1047</v>
      </c>
      <c r="N80" s="45" t="str">
        <f t="shared" si="23"/>
        <v/>
      </c>
      <c r="O80" s="45">
        <f t="shared" si="18"/>
        <v>899.99999999999682</v>
      </c>
      <c r="P80" s="46">
        <f t="shared" si="19"/>
        <v>865.61703077748189</v>
      </c>
      <c r="Q80" s="45">
        <f t="shared" si="20"/>
        <v>399.99999999999858</v>
      </c>
      <c r="R80" s="45">
        <f t="shared" si="21"/>
        <v>1299.9999999999955</v>
      </c>
      <c r="S80" s="46">
        <f t="shared" si="22"/>
        <v>1265.6170307774805</v>
      </c>
    </row>
    <row r="81" spans="1:19" x14ac:dyDescent="0.25">
      <c r="D81">
        <v>200</v>
      </c>
      <c r="F81" s="66">
        <v>0.50763888888888886</v>
      </c>
      <c r="H81" s="66">
        <v>0.50972222222222219</v>
      </c>
      <c r="I81" s="44">
        <f t="shared" si="13"/>
        <v>0.5131944444444444</v>
      </c>
      <c r="J81" s="45" t="str">
        <f t="shared" si="14"/>
        <v/>
      </c>
      <c r="K81" s="54">
        <f t="shared" si="15"/>
        <v>2.9999999999999893</v>
      </c>
      <c r="L81" s="45">
        <f t="shared" si="16"/>
        <v>4</v>
      </c>
      <c r="M81" s="54">
        <f t="shared" ca="1" si="17"/>
        <v>1047</v>
      </c>
      <c r="N81" s="45">
        <f t="shared" ca="1" si="23"/>
        <v>91.999999999999915</v>
      </c>
      <c r="O81" s="45">
        <f t="shared" si="18"/>
        <v>500</v>
      </c>
      <c r="P81" s="46">
        <f t="shared" si="19"/>
        <v>52.318172546220183</v>
      </c>
      <c r="Q81" s="45">
        <f t="shared" si="20"/>
        <v>599.99999999999784</v>
      </c>
      <c r="R81" s="45">
        <f t="shared" si="21"/>
        <v>1099.9999999999977</v>
      </c>
      <c r="S81" s="46">
        <f t="shared" si="22"/>
        <v>652.31817254621797</v>
      </c>
    </row>
    <row r="82" spans="1:19" x14ac:dyDescent="0.25">
      <c r="A82" s="77">
        <v>34092</v>
      </c>
      <c r="B82" s="71">
        <v>934</v>
      </c>
      <c r="D82">
        <v>0.01</v>
      </c>
      <c r="F82" s="66">
        <v>0.44305555555555554</v>
      </c>
      <c r="H82" s="66">
        <v>0.44513888888888892</v>
      </c>
      <c r="I82" s="44" t="str">
        <f t="shared" si="13"/>
        <v/>
      </c>
      <c r="J82" s="45">
        <f t="shared" si="14"/>
        <v>20.000000000000007</v>
      </c>
      <c r="K82" s="54">
        <f t="shared" si="15"/>
        <v>3.0000000000000693</v>
      </c>
      <c r="L82" s="45">
        <f t="shared" si="16"/>
        <v>1</v>
      </c>
      <c r="M82" s="54">
        <f t="shared" ca="1" si="17"/>
        <v>934</v>
      </c>
      <c r="N82" s="45" t="str">
        <f t="shared" si="23"/>
        <v/>
      </c>
      <c r="O82" s="45">
        <f t="shared" si="18"/>
        <v>0.25000000000000011</v>
      </c>
      <c r="P82" s="46">
        <f t="shared" si="19"/>
        <v>0.24665062172409977</v>
      </c>
      <c r="Q82" s="45">
        <f t="shared" si="20"/>
        <v>3.0000000000000693E-2</v>
      </c>
      <c r="R82" s="45">
        <f t="shared" si="21"/>
        <v>0.2800000000000008</v>
      </c>
      <c r="S82" s="46">
        <f t="shared" si="22"/>
        <v>0.27665062172410049</v>
      </c>
    </row>
    <row r="83" spans="1:19" x14ac:dyDescent="0.25">
      <c r="D83">
        <v>1.4999999999999999E-2</v>
      </c>
      <c r="F83" s="66">
        <v>0.44930555555555557</v>
      </c>
      <c r="H83" s="66">
        <v>0.45902777777777781</v>
      </c>
      <c r="I83" s="44" t="str">
        <f t="shared" si="13"/>
        <v/>
      </c>
      <c r="J83" s="45">
        <f t="shared" si="14"/>
        <v>1.9999999999999929</v>
      </c>
      <c r="K83" s="54">
        <f t="shared" si="15"/>
        <v>14.00000000000003</v>
      </c>
      <c r="L83" s="45">
        <f t="shared" si="16"/>
        <v>2</v>
      </c>
      <c r="M83" s="54">
        <f t="shared" ca="1" si="17"/>
        <v>934</v>
      </c>
      <c r="N83" s="45" t="str">
        <f t="shared" si="23"/>
        <v/>
      </c>
      <c r="O83" s="45">
        <f t="shared" si="18"/>
        <v>2.2999999999999916E-2</v>
      </c>
      <c r="P83" s="46">
        <f t="shared" si="19"/>
        <v>2.2273474842671687E-2</v>
      </c>
      <c r="Q83" s="45">
        <f t="shared" si="20"/>
        <v>0.21000000000000044</v>
      </c>
      <c r="R83" s="45">
        <f t="shared" si="21"/>
        <v>0.23300000000000035</v>
      </c>
      <c r="S83" s="46">
        <f t="shared" si="22"/>
        <v>0.23227347484267213</v>
      </c>
    </row>
    <row r="84" spans="1:19" x14ac:dyDescent="0.25">
      <c r="D84">
        <v>8.0000000000000002E-3</v>
      </c>
      <c r="F84" s="66">
        <v>0.45902777777777781</v>
      </c>
      <c r="H84" s="66">
        <v>0.4604166666666667</v>
      </c>
      <c r="I84" s="44" t="str">
        <f t="shared" si="13"/>
        <v/>
      </c>
      <c r="J84" s="45">
        <f t="shared" si="14"/>
        <v>11.999999999999957</v>
      </c>
      <c r="K84" s="54">
        <f t="shared" si="15"/>
        <v>1.9999999999999929</v>
      </c>
      <c r="L84" s="45">
        <f t="shared" si="16"/>
        <v>3</v>
      </c>
      <c r="M84" s="54">
        <f t="shared" ca="1" si="17"/>
        <v>934</v>
      </c>
      <c r="N84" s="45" t="str">
        <f t="shared" si="23"/>
        <v/>
      </c>
      <c r="O84" s="45">
        <f t="shared" si="18"/>
        <v>4.847999999999983</v>
      </c>
      <c r="P84" s="46">
        <f t="shared" si="19"/>
        <v>2.0638228334911592</v>
      </c>
      <c r="Q84" s="45">
        <f t="shared" si="20"/>
        <v>1.5999999999999945E-2</v>
      </c>
      <c r="R84" s="45">
        <f t="shared" si="21"/>
        <v>4.863999999999983</v>
      </c>
      <c r="S84" s="46">
        <f t="shared" si="22"/>
        <v>2.0798228334911593</v>
      </c>
    </row>
    <row r="85" spans="1:19" x14ac:dyDescent="0.25">
      <c r="D85">
        <v>0.8</v>
      </c>
      <c r="F85" s="66">
        <v>0.46666666666666662</v>
      </c>
      <c r="H85" s="66">
        <v>0.46875</v>
      </c>
      <c r="I85" s="44">
        <f t="shared" si="13"/>
        <v>0.47222222222222221</v>
      </c>
      <c r="J85" s="45" t="str">
        <f t="shared" si="14"/>
        <v/>
      </c>
      <c r="K85" s="54">
        <f t="shared" si="15"/>
        <v>3.0000000000000693</v>
      </c>
      <c r="L85" s="45">
        <f t="shared" si="16"/>
        <v>4</v>
      </c>
      <c r="M85" s="54">
        <f t="shared" ca="1" si="17"/>
        <v>934</v>
      </c>
      <c r="N85" s="45">
        <f t="shared" ca="1" si="23"/>
        <v>106.00000000000003</v>
      </c>
      <c r="O85" s="45">
        <f t="shared" si="18"/>
        <v>2</v>
      </c>
      <c r="P85" s="46">
        <f t="shared" si="19"/>
        <v>0.29428267387637186</v>
      </c>
      <c r="Q85" s="45">
        <f t="shared" si="20"/>
        <v>2.4000000000000554</v>
      </c>
      <c r="R85" s="45">
        <f t="shared" si="21"/>
        <v>4.4000000000000554</v>
      </c>
      <c r="S85" s="46">
        <f t="shared" si="22"/>
        <v>2.6942826738764274</v>
      </c>
    </row>
    <row r="86" spans="1:19" x14ac:dyDescent="0.25">
      <c r="A86" s="77">
        <v>34093</v>
      </c>
      <c r="B86" s="71">
        <v>823</v>
      </c>
      <c r="D86">
        <v>1.7000000000000001E-2</v>
      </c>
      <c r="F86" s="66">
        <v>0.39930555555555558</v>
      </c>
      <c r="H86" s="66">
        <v>0.40416666666666662</v>
      </c>
      <c r="I86" s="44" t="str">
        <f t="shared" si="13"/>
        <v/>
      </c>
      <c r="J86" s="45">
        <f t="shared" si="14"/>
        <v>42.000000000000092</v>
      </c>
      <c r="K86" s="54">
        <f t="shared" si="15"/>
        <v>6.9999999999998952</v>
      </c>
      <c r="L86" s="45">
        <f t="shared" si="16"/>
        <v>1</v>
      </c>
      <c r="M86" s="54">
        <f t="shared" ca="1" si="17"/>
        <v>823</v>
      </c>
      <c r="N86" s="45" t="str">
        <f t="shared" si="23"/>
        <v/>
      </c>
      <c r="O86" s="45">
        <f t="shared" si="18"/>
        <v>420.35700000000094</v>
      </c>
      <c r="P86" s="46">
        <f t="shared" si="19"/>
        <v>118.70727384709603</v>
      </c>
      <c r="Q86" s="45">
        <f t="shared" si="20"/>
        <v>0.11899999999999823</v>
      </c>
      <c r="R86" s="45">
        <f t="shared" si="21"/>
        <v>420.47600000000091</v>
      </c>
      <c r="S86" s="46">
        <f t="shared" si="22"/>
        <v>118.82627384709603</v>
      </c>
    </row>
    <row r="87" spans="1:19" x14ac:dyDescent="0.25">
      <c r="D87">
        <v>20</v>
      </c>
      <c r="F87" s="66">
        <v>0.41111111111111115</v>
      </c>
      <c r="H87" s="66">
        <v>0.43333333333333335</v>
      </c>
      <c r="I87" s="44" t="str">
        <f t="shared" si="13"/>
        <v/>
      </c>
      <c r="J87" s="45">
        <f t="shared" si="14"/>
        <v>26.999999999999986</v>
      </c>
      <c r="K87" s="54">
        <f t="shared" si="15"/>
        <v>31.999999999999964</v>
      </c>
      <c r="L87" s="45">
        <f t="shared" si="16"/>
        <v>2</v>
      </c>
      <c r="M87" s="54">
        <f t="shared" ca="1" si="17"/>
        <v>823</v>
      </c>
      <c r="N87" s="45" t="str">
        <f t="shared" si="23"/>
        <v/>
      </c>
      <c r="O87" s="45">
        <f t="shared" si="18"/>
        <v>296.99999999999983</v>
      </c>
      <c r="P87" s="46">
        <f t="shared" si="19"/>
        <v>211.06715945435514</v>
      </c>
      <c r="Q87" s="45">
        <f t="shared" si="20"/>
        <v>639.99999999999932</v>
      </c>
      <c r="R87" s="45">
        <f t="shared" si="21"/>
        <v>936.99999999999909</v>
      </c>
      <c r="S87" s="46">
        <f t="shared" si="22"/>
        <v>851.0671594543544</v>
      </c>
    </row>
    <row r="88" spans="1:19" x14ac:dyDescent="0.25">
      <c r="D88">
        <v>2</v>
      </c>
      <c r="F88" s="66">
        <v>0.43888888888888888</v>
      </c>
      <c r="H88" s="66">
        <v>0.45208333333333334</v>
      </c>
      <c r="I88" s="44" t="str">
        <f t="shared" si="13"/>
        <v/>
      </c>
      <c r="J88" s="45">
        <f t="shared" si="14"/>
        <v>29.999999999999972</v>
      </c>
      <c r="K88" s="54">
        <f t="shared" si="15"/>
        <v>19.000000000000014</v>
      </c>
      <c r="L88" s="45">
        <f t="shared" si="16"/>
        <v>3</v>
      </c>
      <c r="M88" s="54">
        <f t="shared" ca="1" si="17"/>
        <v>823</v>
      </c>
      <c r="N88" s="45" t="str">
        <f t="shared" si="23"/>
        <v/>
      </c>
      <c r="O88" s="45">
        <f t="shared" si="18"/>
        <v>3029.9999999999973</v>
      </c>
      <c r="P88" s="46">
        <f t="shared" si="19"/>
        <v>1289.8547498963799</v>
      </c>
      <c r="Q88" s="45">
        <f t="shared" si="20"/>
        <v>38.000000000000028</v>
      </c>
      <c r="R88" s="45">
        <f t="shared" si="21"/>
        <v>3067.9999999999973</v>
      </c>
      <c r="S88" s="46">
        <f t="shared" si="22"/>
        <v>1327.8547498963799</v>
      </c>
    </row>
    <row r="89" spans="1:19" x14ac:dyDescent="0.25">
      <c r="D89">
        <v>200</v>
      </c>
      <c r="F89" s="66">
        <v>0.45833333333333331</v>
      </c>
      <c r="H89" s="66">
        <v>0.47291666666666665</v>
      </c>
      <c r="I89" s="44">
        <f t="shared" si="13"/>
        <v>0.47638888888888886</v>
      </c>
      <c r="J89" s="45" t="str">
        <f t="shared" si="14"/>
        <v/>
      </c>
      <c r="K89" s="54">
        <f t="shared" si="15"/>
        <v>21.000000000000007</v>
      </c>
      <c r="L89" s="45">
        <f t="shared" si="16"/>
        <v>4</v>
      </c>
      <c r="M89" s="54">
        <f t="shared" ca="1" si="17"/>
        <v>823</v>
      </c>
      <c r="N89" s="45">
        <f t="shared" ca="1" si="23"/>
        <v>183</v>
      </c>
      <c r="O89" s="45">
        <f t="shared" si="18"/>
        <v>500</v>
      </c>
      <c r="P89" s="46">
        <f t="shared" si="19"/>
        <v>52.318172546220183</v>
      </c>
      <c r="Q89" s="45">
        <f t="shared" si="20"/>
        <v>4200.0000000000018</v>
      </c>
      <c r="R89" s="45">
        <f t="shared" si="21"/>
        <v>4700.0000000000018</v>
      </c>
      <c r="S89" s="46">
        <f t="shared" si="22"/>
        <v>4252.3181725462218</v>
      </c>
    </row>
    <row r="90" spans="1:19" x14ac:dyDescent="0.25">
      <c r="A90" s="77">
        <v>34094</v>
      </c>
      <c r="B90" s="71">
        <v>843</v>
      </c>
      <c r="D90">
        <v>0.01</v>
      </c>
      <c r="F90" s="66">
        <v>0.38194444444444442</v>
      </c>
      <c r="H90" s="66">
        <v>0.3840277777777778</v>
      </c>
      <c r="I90" s="44" t="str">
        <f t="shared" si="13"/>
        <v/>
      </c>
      <c r="J90" s="45">
        <f t="shared" si="14"/>
        <v>20.000000000000007</v>
      </c>
      <c r="K90" s="54">
        <f t="shared" si="15"/>
        <v>3.0000000000000693</v>
      </c>
      <c r="L90" s="45">
        <f t="shared" si="16"/>
        <v>1</v>
      </c>
      <c r="M90" s="54">
        <f t="shared" ca="1" si="17"/>
        <v>843</v>
      </c>
      <c r="N90" s="45" t="str">
        <f t="shared" si="23"/>
        <v/>
      </c>
      <c r="O90" s="45">
        <f t="shared" si="18"/>
        <v>5.1000000000000023</v>
      </c>
      <c r="P90" s="46">
        <f t="shared" si="19"/>
        <v>2.5051604961449079</v>
      </c>
      <c r="Q90" s="45">
        <f t="shared" si="20"/>
        <v>3.0000000000000693E-2</v>
      </c>
      <c r="R90" s="45">
        <f t="shared" si="21"/>
        <v>5.1300000000000026</v>
      </c>
      <c r="S90" s="46">
        <f t="shared" si="22"/>
        <v>2.5351604961449086</v>
      </c>
    </row>
    <row r="91" spans="1:19" x14ac:dyDescent="0.25">
      <c r="D91">
        <v>0.5</v>
      </c>
      <c r="F91" s="66">
        <v>0.38680555555555557</v>
      </c>
      <c r="H91" s="66">
        <v>0.3979166666666667</v>
      </c>
      <c r="I91" s="44" t="str">
        <f t="shared" si="13"/>
        <v/>
      </c>
      <c r="J91" s="45">
        <f t="shared" si="14"/>
        <v>229</v>
      </c>
      <c r="K91" s="54">
        <f t="shared" si="15"/>
        <v>16.000000000000021</v>
      </c>
      <c r="L91" s="45">
        <f t="shared" si="16"/>
        <v>2</v>
      </c>
      <c r="M91" s="54">
        <f t="shared" ca="1" si="17"/>
        <v>843</v>
      </c>
      <c r="N91" s="45" t="str">
        <f t="shared" si="23"/>
        <v/>
      </c>
      <c r="O91" s="45">
        <f t="shared" si="18"/>
        <v>68.7</v>
      </c>
      <c r="P91" s="46">
        <f t="shared" si="19"/>
        <v>56.91456290801279</v>
      </c>
      <c r="Q91" s="45">
        <f t="shared" si="20"/>
        <v>8.0000000000000107</v>
      </c>
      <c r="R91" s="45">
        <f t="shared" si="21"/>
        <v>76.700000000000017</v>
      </c>
      <c r="S91" s="46">
        <f t="shared" si="22"/>
        <v>64.914562908012797</v>
      </c>
    </row>
    <row r="92" spans="1:19" x14ac:dyDescent="0.25">
      <c r="D92">
        <v>0.1</v>
      </c>
      <c r="F92" s="66">
        <v>0.40277777777777773</v>
      </c>
      <c r="H92" s="66">
        <v>0.55694444444444446</v>
      </c>
      <c r="I92" s="44" t="str">
        <f t="shared" si="13"/>
        <v/>
      </c>
      <c r="J92" s="45">
        <f t="shared" si="14"/>
        <v>26.999999999999904</v>
      </c>
      <c r="K92" s="54">
        <f t="shared" si="15"/>
        <v>222.00000000000009</v>
      </c>
      <c r="L92" s="45">
        <f t="shared" si="16"/>
        <v>3</v>
      </c>
      <c r="M92" s="54">
        <f t="shared" ca="1" si="17"/>
        <v>843</v>
      </c>
      <c r="N92" s="45" t="str">
        <f t="shared" si="23"/>
        <v/>
      </c>
      <c r="O92" s="45">
        <f t="shared" si="18"/>
        <v>1.4849999999999948</v>
      </c>
      <c r="P92" s="46">
        <f t="shared" si="19"/>
        <v>1.055376839746651</v>
      </c>
      <c r="Q92" s="45">
        <f t="shared" si="20"/>
        <v>22.20000000000001</v>
      </c>
      <c r="R92" s="45">
        <f t="shared" si="21"/>
        <v>23.685000000000006</v>
      </c>
      <c r="S92" s="46">
        <f t="shared" si="22"/>
        <v>23.25537683974666</v>
      </c>
    </row>
    <row r="93" spans="1:19" x14ac:dyDescent="0.25">
      <c r="D93">
        <v>0.01</v>
      </c>
      <c r="F93" s="66">
        <v>0.5708333333333333</v>
      </c>
      <c r="H93" s="66">
        <v>0.5756944444444444</v>
      </c>
      <c r="I93" s="44">
        <f t="shared" si="13"/>
        <v>0.57916666666666661</v>
      </c>
      <c r="J93" s="45" t="str">
        <f t="shared" si="14"/>
        <v/>
      </c>
      <c r="K93" s="54">
        <f t="shared" si="15"/>
        <v>6.9999999999999751</v>
      </c>
      <c r="L93" s="45">
        <f t="shared" si="16"/>
        <v>4</v>
      </c>
      <c r="M93" s="54">
        <f t="shared" ca="1" si="17"/>
        <v>843</v>
      </c>
      <c r="N93" s="45">
        <f t="shared" ca="1" si="23"/>
        <v>310.99999999999994</v>
      </c>
      <c r="O93" s="45">
        <f t="shared" si="18"/>
        <v>2.5000000000000001E-2</v>
      </c>
      <c r="P93" s="46">
        <f t="shared" si="19"/>
        <v>5.4281443780592247E-3</v>
      </c>
      <c r="Q93" s="45">
        <f t="shared" si="20"/>
        <v>6.9999999999999757E-2</v>
      </c>
      <c r="R93" s="45">
        <f t="shared" si="21"/>
        <v>9.4999999999999751E-2</v>
      </c>
      <c r="S93" s="46">
        <f t="shared" si="22"/>
        <v>7.5428144378058976E-2</v>
      </c>
    </row>
    <row r="94" spans="1:19" x14ac:dyDescent="0.25">
      <c r="A94" s="77">
        <v>34094</v>
      </c>
      <c r="D94">
        <v>0.01</v>
      </c>
      <c r="F94" s="66">
        <v>0.58680555555555558</v>
      </c>
      <c r="H94" s="66">
        <v>0.58958333333333335</v>
      </c>
      <c r="I94" s="44">
        <f t="shared" si="13"/>
        <v>0.59305555555555556</v>
      </c>
      <c r="J94" s="45" t="str">
        <f t="shared" si="14"/>
        <v/>
      </c>
      <c r="K94" s="54">
        <f t="shared" si="15"/>
        <v>3.9999999999999858</v>
      </c>
      <c r="L94" s="45">
        <f t="shared" si="16"/>
        <v>1</v>
      </c>
      <c r="M94" s="54">
        <f t="shared" ca="1" si="17"/>
        <v>0</v>
      </c>
      <c r="N94" s="45" t="e">
        <f t="shared" ca="1" si="23"/>
        <v>#VALUE!</v>
      </c>
      <c r="O94" s="45">
        <f t="shared" si="18"/>
        <v>2.5000000000000001E-2</v>
      </c>
      <c r="P94" s="46">
        <f t="shared" si="19"/>
        <v>5.4281443780592247E-3</v>
      </c>
      <c r="Q94" s="45">
        <f t="shared" si="20"/>
        <v>3.9999999999999862E-2</v>
      </c>
      <c r="R94" s="45">
        <f t="shared" si="21"/>
        <v>6.4999999999999863E-2</v>
      </c>
      <c r="S94" s="46">
        <f t="shared" si="22"/>
        <v>4.5428144378059088E-2</v>
      </c>
    </row>
    <row r="95" spans="1:19" x14ac:dyDescent="0.25">
      <c r="A95" s="77">
        <v>34094</v>
      </c>
      <c r="D95">
        <v>0.01</v>
      </c>
      <c r="F95" s="66">
        <v>0.60069444444444442</v>
      </c>
      <c r="H95" s="66">
        <v>0.6069444444444444</v>
      </c>
      <c r="I95" s="44" t="str">
        <f t="shared" si="13"/>
        <v/>
      </c>
      <c r="J95" s="45">
        <f t="shared" si="14"/>
        <v>36.000000000000028</v>
      </c>
      <c r="K95" s="54">
        <f t="shared" si="15"/>
        <v>8.999999999999968</v>
      </c>
      <c r="L95" s="45">
        <f t="shared" si="16"/>
        <v>1</v>
      </c>
      <c r="M95" s="54">
        <f t="shared" ca="1" si="17"/>
        <v>0</v>
      </c>
      <c r="N95" s="45" t="str">
        <f t="shared" si="23"/>
        <v/>
      </c>
      <c r="O95" s="45">
        <f t="shared" si="18"/>
        <v>10.980000000000009</v>
      </c>
      <c r="P95" s="46">
        <f t="shared" si="19"/>
        <v>5.1877680986067434</v>
      </c>
      <c r="Q95" s="45">
        <f t="shared" si="20"/>
        <v>8.9999999999999677E-2</v>
      </c>
      <c r="R95" s="45">
        <f t="shared" si="21"/>
        <v>11.070000000000009</v>
      </c>
      <c r="S95" s="46">
        <f t="shared" si="22"/>
        <v>5.2777680986067432</v>
      </c>
    </row>
    <row r="96" spans="1:19" x14ac:dyDescent="0.25">
      <c r="D96">
        <v>0.6</v>
      </c>
      <c r="F96" s="66">
        <v>0.62430555555555556</v>
      </c>
      <c r="H96" s="66">
        <v>0.63194444444444442</v>
      </c>
      <c r="I96" s="44">
        <f t="shared" si="13"/>
        <v>0.63541666666666663</v>
      </c>
      <c r="J96" s="45" t="str">
        <f t="shared" si="14"/>
        <v/>
      </c>
      <c r="K96" s="54">
        <f t="shared" si="15"/>
        <v>10.999999999999961</v>
      </c>
      <c r="L96" s="45">
        <f t="shared" si="16"/>
        <v>2</v>
      </c>
      <c r="M96" s="54">
        <f t="shared" ca="1" si="17"/>
        <v>0</v>
      </c>
      <c r="N96" s="45" t="e">
        <f t="shared" ca="1" si="23"/>
        <v>#VALUE!</v>
      </c>
      <c r="O96" s="45">
        <f t="shared" si="18"/>
        <v>1.5</v>
      </c>
      <c r="P96" s="46">
        <f t="shared" si="19"/>
        <v>0.22548428583557498</v>
      </c>
      <c r="Q96" s="45">
        <f t="shared" si="20"/>
        <v>6.5999999999999766</v>
      </c>
      <c r="R96" s="45">
        <f t="shared" si="21"/>
        <v>8.0999999999999766</v>
      </c>
      <c r="S96" s="46">
        <f t="shared" si="22"/>
        <v>6.8254842858355511</v>
      </c>
    </row>
    <row r="97" spans="1:19" x14ac:dyDescent="0.25">
      <c r="A97" s="77">
        <v>34100</v>
      </c>
      <c r="B97" s="71">
        <v>825</v>
      </c>
      <c r="D97">
        <v>0.01</v>
      </c>
      <c r="F97" s="66">
        <v>0.40277777777777773</v>
      </c>
      <c r="H97" s="66">
        <v>0.40625</v>
      </c>
      <c r="I97" s="44" t="str">
        <f t="shared" si="13"/>
        <v/>
      </c>
      <c r="J97" s="45">
        <f t="shared" si="14"/>
        <v>19.000000000000014</v>
      </c>
      <c r="K97" s="54">
        <f t="shared" si="15"/>
        <v>5.0000000000000622</v>
      </c>
      <c r="L97" s="45">
        <f t="shared" si="16"/>
        <v>1</v>
      </c>
      <c r="M97" s="54">
        <f t="shared" ca="1" si="17"/>
        <v>825</v>
      </c>
      <c r="N97" s="45" t="str">
        <f t="shared" si="23"/>
        <v/>
      </c>
      <c r="O97" s="45">
        <f t="shared" si="18"/>
        <v>9.5950000000000077</v>
      </c>
      <c r="P97" s="46">
        <f t="shared" si="19"/>
        <v>4.0846274074576101</v>
      </c>
      <c r="Q97" s="45">
        <f t="shared" si="20"/>
        <v>5.000000000000062E-2</v>
      </c>
      <c r="R97" s="45">
        <f t="shared" si="21"/>
        <v>9.6450000000000085</v>
      </c>
      <c r="S97" s="46">
        <f t="shared" si="22"/>
        <v>4.1346274074576108</v>
      </c>
    </row>
    <row r="98" spans="1:19" x14ac:dyDescent="0.25">
      <c r="D98">
        <v>1</v>
      </c>
      <c r="F98" s="66">
        <v>0.41111111111111115</v>
      </c>
      <c r="H98" s="66">
        <v>0.41944444444444445</v>
      </c>
      <c r="I98" s="44" t="str">
        <f t="shared" si="13"/>
        <v/>
      </c>
      <c r="J98" s="45">
        <f t="shared" si="14"/>
        <v>35.000000000000036</v>
      </c>
      <c r="K98" s="54">
        <f t="shared" si="15"/>
        <v>11.999999999999957</v>
      </c>
      <c r="L98" s="45">
        <f t="shared" si="16"/>
        <v>2</v>
      </c>
      <c r="M98" s="54">
        <f t="shared" ca="1" si="17"/>
        <v>825</v>
      </c>
      <c r="N98" s="45" t="str">
        <f t="shared" si="23"/>
        <v/>
      </c>
      <c r="O98" s="45">
        <f t="shared" si="18"/>
        <v>17.850000000000019</v>
      </c>
      <c r="P98" s="46">
        <f t="shared" si="19"/>
        <v>8.7679519192742905</v>
      </c>
      <c r="Q98" s="45">
        <f t="shared" si="20"/>
        <v>11.999999999999957</v>
      </c>
      <c r="R98" s="45">
        <f t="shared" si="21"/>
        <v>29.849999999999977</v>
      </c>
      <c r="S98" s="46">
        <f t="shared" si="22"/>
        <v>20.767951919274246</v>
      </c>
    </row>
    <row r="99" spans="1:19" x14ac:dyDescent="0.25">
      <c r="D99">
        <v>0.02</v>
      </c>
      <c r="F99" s="66">
        <v>0.43055555555555558</v>
      </c>
      <c r="H99" s="66">
        <v>0.44375000000000003</v>
      </c>
      <c r="I99" s="44" t="str">
        <f t="shared" si="13"/>
        <v/>
      </c>
      <c r="J99" s="45">
        <f t="shared" si="14"/>
        <v>6.9999999999999751</v>
      </c>
      <c r="K99" s="54">
        <f t="shared" si="15"/>
        <v>19.000000000000014</v>
      </c>
      <c r="L99" s="45">
        <f t="shared" si="16"/>
        <v>3</v>
      </c>
      <c r="M99" s="54">
        <f t="shared" ca="1" si="17"/>
        <v>825</v>
      </c>
      <c r="N99" s="45" t="str">
        <f t="shared" si="23"/>
        <v/>
      </c>
      <c r="O99" s="45">
        <f t="shared" si="18"/>
        <v>1.8199999999999936</v>
      </c>
      <c r="P99" s="46">
        <f t="shared" si="19"/>
        <v>1.0438582557098641</v>
      </c>
      <c r="Q99" s="45">
        <f t="shared" si="20"/>
        <v>0.38000000000000028</v>
      </c>
      <c r="R99" s="45">
        <f t="shared" si="21"/>
        <v>2.199999999999994</v>
      </c>
      <c r="S99" s="46">
        <f t="shared" si="22"/>
        <v>1.4238582557098645</v>
      </c>
    </row>
    <row r="100" spans="1:19" x14ac:dyDescent="0.25">
      <c r="D100">
        <v>0.5</v>
      </c>
      <c r="F100" s="66">
        <v>0.44513888888888892</v>
      </c>
      <c r="H100" s="66">
        <v>0.44861111111111113</v>
      </c>
      <c r="I100" s="44">
        <f t="shared" si="13"/>
        <v>0.45208333333333334</v>
      </c>
      <c r="J100" s="45" t="str">
        <f t="shared" si="14"/>
        <v/>
      </c>
      <c r="K100" s="54">
        <f t="shared" si="15"/>
        <v>4.9999999999999822</v>
      </c>
      <c r="L100" s="45">
        <f t="shared" si="16"/>
        <v>4</v>
      </c>
      <c r="M100" s="54">
        <f t="shared" ca="1" si="17"/>
        <v>825</v>
      </c>
      <c r="N100" s="45">
        <f t="shared" ca="1" si="23"/>
        <v>146.00000000000003</v>
      </c>
      <c r="O100" s="45">
        <f t="shared" si="18"/>
        <v>1.25</v>
      </c>
      <c r="P100" s="46">
        <f t="shared" si="19"/>
        <v>0.19051423432971509</v>
      </c>
      <c r="Q100" s="45">
        <f t="shared" si="20"/>
        <v>2.4999999999999911</v>
      </c>
      <c r="R100" s="45">
        <f t="shared" si="21"/>
        <v>3.7499999999999911</v>
      </c>
      <c r="S100" s="46">
        <f t="shared" si="22"/>
        <v>2.6905142343297062</v>
      </c>
    </row>
    <row r="101" spans="1:19" x14ac:dyDescent="0.25">
      <c r="A101" s="77">
        <v>34100</v>
      </c>
      <c r="B101" s="71">
        <v>1111</v>
      </c>
      <c r="D101">
        <v>0.01</v>
      </c>
      <c r="F101" s="66">
        <v>0.4993055555555555</v>
      </c>
      <c r="H101" s="66">
        <v>0.50347222222222221</v>
      </c>
      <c r="I101" s="44" t="str">
        <f t="shared" si="13"/>
        <v/>
      </c>
      <c r="J101" s="45">
        <f t="shared" si="14"/>
        <v>21.000000000000085</v>
      </c>
      <c r="K101" s="54">
        <f t="shared" si="15"/>
        <v>6.0000000000000586</v>
      </c>
      <c r="L101" s="45">
        <f t="shared" si="16"/>
        <v>1</v>
      </c>
      <c r="M101" s="54">
        <f t="shared" ca="1" si="17"/>
        <v>1111</v>
      </c>
      <c r="N101" s="45" t="str">
        <f t="shared" si="23"/>
        <v/>
      </c>
      <c r="O101" s="45">
        <f t="shared" si="18"/>
        <v>1050.1050000000043</v>
      </c>
      <c r="P101" s="46">
        <f t="shared" si="19"/>
        <v>227.98427747546199</v>
      </c>
      <c r="Q101" s="45">
        <f t="shared" si="20"/>
        <v>6.0000000000000588E-2</v>
      </c>
      <c r="R101" s="45">
        <f t="shared" si="21"/>
        <v>1050.1650000000043</v>
      </c>
      <c r="S101" s="46">
        <f t="shared" si="22"/>
        <v>228.044277475462</v>
      </c>
    </row>
    <row r="102" spans="1:19" x14ac:dyDescent="0.25">
      <c r="D102">
        <v>100</v>
      </c>
      <c r="F102" s="66">
        <v>0.51180555555555551</v>
      </c>
      <c r="H102" s="66">
        <v>0.5180555555555556</v>
      </c>
      <c r="I102" s="44" t="str">
        <f t="shared" si="13"/>
        <v/>
      </c>
      <c r="J102" s="45">
        <f t="shared" si="14"/>
        <v>8.999999999999968</v>
      </c>
      <c r="K102" s="54">
        <f t="shared" si="15"/>
        <v>9.0000000000001279</v>
      </c>
      <c r="L102" s="45">
        <f t="shared" si="16"/>
        <v>2</v>
      </c>
      <c r="M102" s="54">
        <f t="shared" ca="1" si="17"/>
        <v>1111</v>
      </c>
      <c r="N102" s="45" t="str">
        <f t="shared" si="23"/>
        <v/>
      </c>
      <c r="O102" s="45">
        <f t="shared" si="18"/>
        <v>1349.9999999999952</v>
      </c>
      <c r="P102" s="46">
        <f t="shared" si="19"/>
        <v>1298.4255461662228</v>
      </c>
      <c r="Q102" s="45">
        <f t="shared" si="20"/>
        <v>900.00000000001273</v>
      </c>
      <c r="R102" s="45">
        <f t="shared" si="21"/>
        <v>2250.0000000000082</v>
      </c>
      <c r="S102" s="46">
        <f t="shared" si="22"/>
        <v>2198.4255461662356</v>
      </c>
    </row>
    <row r="103" spans="1:19" x14ac:dyDescent="0.25">
      <c r="D103">
        <v>200</v>
      </c>
      <c r="F103" s="66">
        <v>0.52222222222222225</v>
      </c>
      <c r="H103" s="66">
        <v>0.52430555555555558</v>
      </c>
      <c r="I103" s="44">
        <f t="shared" si="13"/>
        <v>0.52777777777777779</v>
      </c>
      <c r="J103" s="45" t="str">
        <f t="shared" si="14"/>
        <v/>
      </c>
      <c r="K103" s="54">
        <f t="shared" si="15"/>
        <v>2.9999999999999893</v>
      </c>
      <c r="L103" s="45">
        <f t="shared" si="16"/>
        <v>3</v>
      </c>
      <c r="M103" s="54">
        <f t="shared" ca="1" si="17"/>
        <v>1111</v>
      </c>
      <c r="N103" s="45">
        <f t="shared" ca="1" si="23"/>
        <v>89</v>
      </c>
      <c r="O103" s="45">
        <f t="shared" si="18"/>
        <v>500</v>
      </c>
      <c r="P103" s="46">
        <f t="shared" si="19"/>
        <v>52.318172546220183</v>
      </c>
      <c r="Q103" s="45">
        <f t="shared" si="20"/>
        <v>599.99999999999784</v>
      </c>
      <c r="R103" s="45">
        <f t="shared" si="21"/>
        <v>1099.9999999999977</v>
      </c>
      <c r="S103" s="46">
        <f t="shared" si="22"/>
        <v>652.31817254621797</v>
      </c>
    </row>
    <row r="104" spans="1:19" x14ac:dyDescent="0.25">
      <c r="A104" s="77">
        <v>34101</v>
      </c>
      <c r="B104" s="71">
        <v>841</v>
      </c>
      <c r="D104">
        <v>1.7000000000000001E-2</v>
      </c>
      <c r="F104" s="66">
        <v>0.44375000000000003</v>
      </c>
      <c r="H104" s="66">
        <v>0.44722222222222219</v>
      </c>
      <c r="I104" s="44" t="str">
        <f t="shared" si="13"/>
        <v/>
      </c>
      <c r="J104" s="45">
        <f t="shared" si="14"/>
        <v>20.000000000000007</v>
      </c>
      <c r="K104" s="54">
        <f t="shared" si="15"/>
        <v>4.9999999999999023</v>
      </c>
      <c r="L104" s="45">
        <f t="shared" si="16"/>
        <v>1</v>
      </c>
      <c r="M104" s="54">
        <f t="shared" ca="1" si="17"/>
        <v>841</v>
      </c>
      <c r="N104" s="45" t="str">
        <f t="shared" si="23"/>
        <v/>
      </c>
      <c r="O104" s="45">
        <f t="shared" si="18"/>
        <v>2.1700000000000008</v>
      </c>
      <c r="P104" s="46">
        <f t="shared" si="19"/>
        <v>1.4847567806085442</v>
      </c>
      <c r="Q104" s="45">
        <f t="shared" si="20"/>
        <v>8.4999999999998341E-2</v>
      </c>
      <c r="R104" s="45">
        <f t="shared" si="21"/>
        <v>2.254999999999999</v>
      </c>
      <c r="S104" s="46">
        <f t="shared" si="22"/>
        <v>1.5697567806085426</v>
      </c>
    </row>
    <row r="105" spans="1:19" x14ac:dyDescent="0.25">
      <c r="D105">
        <v>0.2</v>
      </c>
      <c r="F105" s="66">
        <v>0.45277777777777778</v>
      </c>
      <c r="H105" s="66">
        <v>0.46111111111111108</v>
      </c>
      <c r="I105" s="44" t="str">
        <f t="shared" si="13"/>
        <v/>
      </c>
      <c r="J105" s="45">
        <f t="shared" si="14"/>
        <v>24.000000000000075</v>
      </c>
      <c r="K105" s="54">
        <f t="shared" si="15"/>
        <v>11.999999999999957</v>
      </c>
      <c r="L105" s="45">
        <f t="shared" si="16"/>
        <v>2</v>
      </c>
      <c r="M105" s="54">
        <f t="shared" ca="1" si="17"/>
        <v>841</v>
      </c>
      <c r="N105" s="45" t="str">
        <f t="shared" si="23"/>
        <v/>
      </c>
      <c r="O105" s="45">
        <f t="shared" si="18"/>
        <v>26.400000000000084</v>
      </c>
      <c r="P105" s="46">
        <f t="shared" si="19"/>
        <v>18.761558284305263</v>
      </c>
      <c r="Q105" s="45">
        <f t="shared" si="20"/>
        <v>2.3999999999999915</v>
      </c>
      <c r="R105" s="45">
        <f t="shared" si="21"/>
        <v>28.800000000000075</v>
      </c>
      <c r="S105" s="46">
        <f t="shared" si="22"/>
        <v>21.161558284305254</v>
      </c>
    </row>
    <row r="106" spans="1:19" x14ac:dyDescent="0.25">
      <c r="D106">
        <v>2</v>
      </c>
      <c r="F106" s="66">
        <v>0.46597222222222223</v>
      </c>
      <c r="H106" s="66">
        <v>0.4777777777777778</v>
      </c>
      <c r="I106" s="44" t="str">
        <f t="shared" si="13"/>
        <v/>
      </c>
      <c r="J106" s="45">
        <f t="shared" si="14"/>
        <v>7.9999999999999716</v>
      </c>
      <c r="K106" s="54">
        <f t="shared" si="15"/>
        <v>17.000000000000021</v>
      </c>
      <c r="L106" s="45">
        <f t="shared" si="16"/>
        <v>3</v>
      </c>
      <c r="M106" s="54">
        <f t="shared" ca="1" si="17"/>
        <v>841</v>
      </c>
      <c r="N106" s="45" t="str">
        <f t="shared" si="23"/>
        <v/>
      </c>
      <c r="O106" s="45">
        <f t="shared" si="18"/>
        <v>59.999999999999787</v>
      </c>
      <c r="P106" s="46">
        <f t="shared" si="19"/>
        <v>47.01352577546357</v>
      </c>
      <c r="Q106" s="45">
        <f t="shared" si="20"/>
        <v>34.000000000000043</v>
      </c>
      <c r="R106" s="45">
        <f t="shared" si="21"/>
        <v>93.999999999999829</v>
      </c>
      <c r="S106" s="46">
        <f t="shared" si="22"/>
        <v>81.01352577546362</v>
      </c>
    </row>
    <row r="107" spans="1:19" x14ac:dyDescent="0.25">
      <c r="D107">
        <v>13</v>
      </c>
      <c r="F107" s="66">
        <v>0.48055555555555557</v>
      </c>
      <c r="H107" s="66">
        <v>0.48333333333333334</v>
      </c>
      <c r="I107" s="44" t="str">
        <f t="shared" si="13"/>
        <v/>
      </c>
      <c r="J107" s="45">
        <f t="shared" si="14"/>
        <v>7.9999999999999716</v>
      </c>
      <c r="K107" s="54">
        <f t="shared" si="15"/>
        <v>3.9999999999999858</v>
      </c>
      <c r="L107" s="45">
        <f t="shared" si="16"/>
        <v>4</v>
      </c>
      <c r="M107" s="54">
        <f t="shared" ca="1" si="17"/>
        <v>841</v>
      </c>
      <c r="N107" s="45" t="str">
        <f t="shared" si="23"/>
        <v/>
      </c>
      <c r="O107" s="45">
        <f t="shared" si="18"/>
        <v>851.99999999999693</v>
      </c>
      <c r="P107" s="46">
        <f t="shared" si="19"/>
        <v>547.31014425832495</v>
      </c>
      <c r="Q107" s="45">
        <f t="shared" si="20"/>
        <v>51.999999999999815</v>
      </c>
      <c r="R107" s="45">
        <f t="shared" si="21"/>
        <v>903.9999999999967</v>
      </c>
      <c r="S107" s="46">
        <f t="shared" si="22"/>
        <v>599.31014425832473</v>
      </c>
    </row>
    <row r="108" spans="1:19" x14ac:dyDescent="0.25">
      <c r="D108">
        <v>200</v>
      </c>
      <c r="F108" s="66">
        <v>0.48680555555555555</v>
      </c>
      <c r="H108" s="66">
        <v>0.48888888888888887</v>
      </c>
      <c r="I108" s="44">
        <f t="shared" si="13"/>
        <v>0.49236111111111108</v>
      </c>
      <c r="J108" s="45" t="str">
        <f t="shared" si="14"/>
        <v/>
      </c>
      <c r="K108" s="54">
        <f t="shared" si="15"/>
        <v>2.9999999999999893</v>
      </c>
      <c r="L108" s="45">
        <f t="shared" si="16"/>
        <v>5</v>
      </c>
      <c r="M108" s="54">
        <f t="shared" ca="1" si="17"/>
        <v>841</v>
      </c>
      <c r="N108" s="45">
        <f t="shared" ca="1" si="23"/>
        <v>187.99999999999997</v>
      </c>
      <c r="O108" s="45">
        <f t="shared" si="18"/>
        <v>500</v>
      </c>
      <c r="P108" s="46">
        <f t="shared" si="19"/>
        <v>52.318172546220183</v>
      </c>
      <c r="Q108" s="45">
        <f t="shared" si="20"/>
        <v>599.99999999999784</v>
      </c>
      <c r="R108" s="45">
        <f t="shared" si="21"/>
        <v>1099.9999999999977</v>
      </c>
      <c r="S108" s="46">
        <f t="shared" si="22"/>
        <v>652.31817254621797</v>
      </c>
    </row>
    <row r="109" spans="1:19" x14ac:dyDescent="0.25">
      <c r="A109" s="77">
        <v>34101</v>
      </c>
      <c r="B109" s="71">
        <v>1324</v>
      </c>
      <c r="D109">
        <v>0.02</v>
      </c>
      <c r="F109" s="66">
        <v>0.61944444444444446</v>
      </c>
      <c r="H109" s="66">
        <v>0.62152777777777779</v>
      </c>
      <c r="I109" s="44" t="str">
        <f t="shared" si="13"/>
        <v/>
      </c>
      <c r="J109" s="45">
        <f t="shared" si="14"/>
        <v>18.999999999999932</v>
      </c>
      <c r="K109" s="54">
        <f t="shared" si="15"/>
        <v>2.9999999999999893</v>
      </c>
      <c r="L109" s="45">
        <f t="shared" si="16"/>
        <v>1</v>
      </c>
      <c r="M109" s="54">
        <f t="shared" ca="1" si="17"/>
        <v>1324</v>
      </c>
      <c r="N109" s="45" t="str">
        <f t="shared" si="23"/>
        <v/>
      </c>
      <c r="O109" s="45">
        <f t="shared" si="18"/>
        <v>1.1399999999999961</v>
      </c>
      <c r="P109" s="46">
        <f t="shared" si="19"/>
        <v>0.94445257268154292</v>
      </c>
      <c r="Q109" s="45">
        <f t="shared" si="20"/>
        <v>5.999999999999979E-2</v>
      </c>
      <c r="R109" s="45">
        <f t="shared" si="21"/>
        <v>1.199999999999996</v>
      </c>
      <c r="S109" s="46">
        <f t="shared" si="22"/>
        <v>1.0044525726815428</v>
      </c>
    </row>
    <row r="110" spans="1:19" x14ac:dyDescent="0.25">
      <c r="D110">
        <v>0.1</v>
      </c>
      <c r="F110" s="66">
        <v>0.62708333333333333</v>
      </c>
      <c r="H110" s="66">
        <v>0.63472222222222219</v>
      </c>
      <c r="I110" s="44">
        <f t="shared" si="13"/>
        <v>0.6381944444444444</v>
      </c>
      <c r="J110" s="45" t="str">
        <f t="shared" si="14"/>
        <v/>
      </c>
      <c r="K110" s="54">
        <f t="shared" si="15"/>
        <v>10.999999999999961</v>
      </c>
      <c r="L110" s="45">
        <f t="shared" si="16"/>
        <v>2</v>
      </c>
      <c r="M110" s="54">
        <f t="shared" ca="1" si="17"/>
        <v>1324</v>
      </c>
      <c r="N110" s="45">
        <f t="shared" ca="1" si="23"/>
        <v>114.99999999999991</v>
      </c>
      <c r="O110" s="45">
        <f t="shared" si="18"/>
        <v>0.25</v>
      </c>
      <c r="P110" s="46">
        <f t="shared" si="19"/>
        <v>4.342905372259271E-2</v>
      </c>
      <c r="Q110" s="45">
        <f t="shared" si="20"/>
        <v>1.0999999999999961</v>
      </c>
      <c r="R110" s="45">
        <f t="shared" si="21"/>
        <v>1.3499999999999961</v>
      </c>
      <c r="S110" s="46">
        <f t="shared" si="22"/>
        <v>1.1434290537225889</v>
      </c>
    </row>
    <row r="111" spans="1:19" x14ac:dyDescent="0.25">
      <c r="A111" s="77">
        <v>34102</v>
      </c>
      <c r="B111" s="71">
        <v>902</v>
      </c>
      <c r="D111">
        <v>0.01</v>
      </c>
      <c r="F111" s="66">
        <v>0.40972222222222227</v>
      </c>
      <c r="H111" s="66">
        <v>0.41111111111111115</v>
      </c>
      <c r="I111" s="44" t="str">
        <f t="shared" si="13"/>
        <v/>
      </c>
      <c r="J111" s="45">
        <f t="shared" si="14"/>
        <v>18.999999999999932</v>
      </c>
      <c r="K111" s="54">
        <f t="shared" si="15"/>
        <v>1.9999999999999929</v>
      </c>
      <c r="L111" s="45">
        <f t="shared" si="16"/>
        <v>1</v>
      </c>
      <c r="M111" s="54">
        <f t="shared" ca="1" si="17"/>
        <v>902</v>
      </c>
      <c r="N111" s="45" t="str">
        <f t="shared" si="23"/>
        <v/>
      </c>
      <c r="O111" s="45">
        <f t="shared" si="18"/>
        <v>380.09499999999861</v>
      </c>
      <c r="P111" s="46">
        <f t="shared" si="19"/>
        <v>91.610153210717641</v>
      </c>
      <c r="Q111" s="45">
        <f t="shared" si="20"/>
        <v>1.9999999999999931E-2</v>
      </c>
      <c r="R111" s="45">
        <f t="shared" si="21"/>
        <v>380.11499999999859</v>
      </c>
      <c r="S111" s="46">
        <f t="shared" si="22"/>
        <v>91.630153210717637</v>
      </c>
    </row>
    <row r="112" spans="1:19" x14ac:dyDescent="0.25">
      <c r="D112">
        <v>40</v>
      </c>
      <c r="F112" s="66">
        <v>0.41944444444444445</v>
      </c>
      <c r="H112" s="66">
        <v>0.42430555555555555</v>
      </c>
      <c r="I112" s="44" t="str">
        <f t="shared" si="13"/>
        <v/>
      </c>
      <c r="J112" s="45">
        <f t="shared" si="14"/>
        <v>13.99999999999995</v>
      </c>
      <c r="K112" s="54">
        <f t="shared" si="15"/>
        <v>6.9999999999999751</v>
      </c>
      <c r="L112" s="45">
        <f t="shared" si="16"/>
        <v>2</v>
      </c>
      <c r="M112" s="54">
        <f t="shared" ca="1" si="17"/>
        <v>902</v>
      </c>
      <c r="N112" s="45" t="str">
        <f t="shared" si="23"/>
        <v/>
      </c>
      <c r="O112" s="45">
        <f t="shared" si="18"/>
        <v>979.99999999999648</v>
      </c>
      <c r="P112" s="46">
        <f t="shared" si="19"/>
        <v>916.7396160746697</v>
      </c>
      <c r="Q112" s="45">
        <f t="shared" si="20"/>
        <v>279.99999999999898</v>
      </c>
      <c r="R112" s="45">
        <f t="shared" si="21"/>
        <v>1259.9999999999955</v>
      </c>
      <c r="S112" s="46">
        <f t="shared" si="22"/>
        <v>1196.7396160746687</v>
      </c>
    </row>
    <row r="113" spans="1:19" x14ac:dyDescent="0.25">
      <c r="D113">
        <v>100</v>
      </c>
      <c r="F113" s="66">
        <v>0.42638888888888887</v>
      </c>
      <c r="H113" s="66">
        <v>0.43402777777777773</v>
      </c>
      <c r="I113" s="44">
        <f t="shared" si="13"/>
        <v>0.43749999999999994</v>
      </c>
      <c r="J113" s="45" t="str">
        <f t="shared" si="14"/>
        <v/>
      </c>
      <c r="K113" s="54">
        <f t="shared" si="15"/>
        <v>10.999999999999961</v>
      </c>
      <c r="L113" s="45">
        <f t="shared" si="16"/>
        <v>3</v>
      </c>
      <c r="M113" s="54">
        <f t="shared" ca="1" si="17"/>
        <v>902</v>
      </c>
      <c r="N113" s="45">
        <f t="shared" ca="1" si="23"/>
        <v>87.999999999999929</v>
      </c>
      <c r="O113" s="45">
        <f t="shared" si="18"/>
        <v>250</v>
      </c>
      <c r="P113" s="46">
        <f t="shared" si="19"/>
        <v>27.143420404993254</v>
      </c>
      <c r="Q113" s="45">
        <f t="shared" si="20"/>
        <v>1099.9999999999961</v>
      </c>
      <c r="R113" s="45">
        <f t="shared" si="21"/>
        <v>1349.9999999999961</v>
      </c>
      <c r="S113" s="46">
        <f t="shared" si="22"/>
        <v>1127.1434204049895</v>
      </c>
    </row>
    <row r="114" spans="1:19" x14ac:dyDescent="0.25">
      <c r="A114" s="77">
        <v>34102</v>
      </c>
      <c r="B114" s="71">
        <v>1415</v>
      </c>
      <c r="D114">
        <v>0.01</v>
      </c>
      <c r="F114" s="66">
        <v>0.62916666666666665</v>
      </c>
      <c r="H114" s="66">
        <v>0.63472222222222219</v>
      </c>
      <c r="I114" s="44" t="str">
        <f t="shared" si="13"/>
        <v/>
      </c>
      <c r="J114" s="45">
        <f t="shared" si="14"/>
        <v>8.999999999999968</v>
      </c>
      <c r="K114" s="54">
        <f t="shared" si="15"/>
        <v>7.9999999999999716</v>
      </c>
      <c r="L114" s="45">
        <f t="shared" si="16"/>
        <v>1</v>
      </c>
      <c r="M114" s="54">
        <f t="shared" ca="1" si="17"/>
        <v>1415</v>
      </c>
      <c r="N114" s="45" t="str">
        <f t="shared" si="23"/>
        <v/>
      </c>
      <c r="O114" s="45">
        <f t="shared" si="18"/>
        <v>0.49499999999999822</v>
      </c>
      <c r="P114" s="46">
        <f t="shared" si="19"/>
        <v>0.3517922799155504</v>
      </c>
      <c r="Q114" s="45">
        <f t="shared" si="20"/>
        <v>7.9999999999999724E-2</v>
      </c>
      <c r="R114" s="45">
        <f t="shared" si="21"/>
        <v>0.57499999999999796</v>
      </c>
      <c r="S114" s="46">
        <f t="shared" si="22"/>
        <v>0.43179227991555014</v>
      </c>
    </row>
    <row r="115" spans="1:19" x14ac:dyDescent="0.25">
      <c r="D115">
        <v>0.1</v>
      </c>
      <c r="F115" s="66">
        <v>0.63750000000000007</v>
      </c>
      <c r="H115" s="66">
        <v>0.64097222222222217</v>
      </c>
      <c r="I115" s="44" t="str">
        <f t="shared" si="13"/>
        <v/>
      </c>
      <c r="J115" s="45">
        <f t="shared" si="14"/>
        <v>8.0000000000001315</v>
      </c>
      <c r="K115" s="54">
        <f t="shared" si="15"/>
        <v>4.9999999999998224</v>
      </c>
      <c r="L115" s="45">
        <f t="shared" si="16"/>
        <v>2</v>
      </c>
      <c r="M115" s="54">
        <f t="shared" ca="1" si="17"/>
        <v>1415</v>
      </c>
      <c r="N115" s="45" t="str">
        <f t="shared" si="23"/>
        <v/>
      </c>
      <c r="O115" s="45">
        <f t="shared" si="18"/>
        <v>4.4000000000000723</v>
      </c>
      <c r="P115" s="46">
        <f t="shared" si="19"/>
        <v>3.1269324917219818</v>
      </c>
      <c r="Q115" s="45">
        <f t="shared" si="20"/>
        <v>0.49999999999998224</v>
      </c>
      <c r="R115" s="45">
        <f t="shared" si="21"/>
        <v>4.9000000000000545</v>
      </c>
      <c r="S115" s="46">
        <f t="shared" si="22"/>
        <v>3.6269324917219641</v>
      </c>
    </row>
    <row r="116" spans="1:19" x14ac:dyDescent="0.25">
      <c r="D116">
        <v>1</v>
      </c>
      <c r="F116" s="66">
        <v>0.64374999999999993</v>
      </c>
      <c r="H116" s="66">
        <v>0.64652777777777781</v>
      </c>
      <c r="I116" s="44" t="str">
        <f t="shared" si="13"/>
        <v/>
      </c>
      <c r="J116" s="45">
        <f t="shared" si="14"/>
        <v>8.999999999999968</v>
      </c>
      <c r="K116" s="54">
        <f t="shared" si="15"/>
        <v>4.0000000000001457</v>
      </c>
      <c r="L116" s="45">
        <f t="shared" si="16"/>
        <v>3</v>
      </c>
      <c r="M116" s="54">
        <f t="shared" ca="1" si="17"/>
        <v>1415</v>
      </c>
      <c r="N116" s="45" t="str">
        <f t="shared" si="23"/>
        <v/>
      </c>
      <c r="O116" s="45">
        <f t="shared" si="18"/>
        <v>229.49999999999918</v>
      </c>
      <c r="P116" s="46">
        <f t="shared" si="19"/>
        <v>112.72942665798959</v>
      </c>
      <c r="Q116" s="45">
        <f t="shared" si="20"/>
        <v>4.0000000000001457</v>
      </c>
      <c r="R116" s="45">
        <f t="shared" si="21"/>
        <v>233.49999999999932</v>
      </c>
      <c r="S116" s="46">
        <f t="shared" si="22"/>
        <v>116.72942665798973</v>
      </c>
    </row>
    <row r="117" spans="1:19" x14ac:dyDescent="0.25">
      <c r="D117">
        <v>50</v>
      </c>
      <c r="F117" s="66">
        <v>0.65069444444444446</v>
      </c>
      <c r="H117" s="66">
        <v>0.65277777777777779</v>
      </c>
      <c r="I117" s="44">
        <f t="shared" si="13"/>
        <v>0.65625</v>
      </c>
      <c r="J117" s="45" t="str">
        <f t="shared" si="14"/>
        <v/>
      </c>
      <c r="K117" s="54">
        <f t="shared" si="15"/>
        <v>2.9999999999999893</v>
      </c>
      <c r="L117" s="45">
        <f t="shared" si="16"/>
        <v>4</v>
      </c>
      <c r="M117" s="54">
        <f t="shared" ca="1" si="17"/>
        <v>1415</v>
      </c>
      <c r="N117" s="45">
        <f t="shared" ca="1" si="23"/>
        <v>90</v>
      </c>
      <c r="O117" s="45">
        <f t="shared" si="18"/>
        <v>125</v>
      </c>
      <c r="P117" s="46">
        <f t="shared" si="19"/>
        <v>14.102364719732718</v>
      </c>
      <c r="Q117" s="45">
        <f t="shared" si="20"/>
        <v>149.99999999999946</v>
      </c>
      <c r="R117" s="45">
        <f t="shared" si="21"/>
        <v>274.99999999999943</v>
      </c>
      <c r="S117" s="46">
        <f t="shared" si="22"/>
        <v>164.10236471973218</v>
      </c>
    </row>
    <row r="118" spans="1:19" x14ac:dyDescent="0.25">
      <c r="A118" s="77">
        <v>34103</v>
      </c>
      <c r="B118" s="71">
        <v>914</v>
      </c>
      <c r="D118">
        <v>0.01</v>
      </c>
      <c r="F118" s="66">
        <v>0.45347222222222222</v>
      </c>
      <c r="H118" s="66">
        <v>0.45555555555555555</v>
      </c>
      <c r="I118" s="44" t="str">
        <f t="shared" si="13"/>
        <v/>
      </c>
      <c r="J118" s="45">
        <f t="shared" si="14"/>
        <v>11.000000000000041</v>
      </c>
      <c r="K118" s="54">
        <f t="shared" si="15"/>
        <v>2.9999999999999893</v>
      </c>
      <c r="L118" s="45">
        <f t="shared" si="16"/>
        <v>1</v>
      </c>
      <c r="M118" s="54">
        <f t="shared" ca="1" si="17"/>
        <v>914</v>
      </c>
      <c r="N118" s="45" t="str">
        <f t="shared" si="23"/>
        <v/>
      </c>
      <c r="O118" s="45">
        <f t="shared" si="18"/>
        <v>0.6050000000000022</v>
      </c>
      <c r="P118" s="46">
        <f t="shared" si="19"/>
        <v>0.42996834211900919</v>
      </c>
      <c r="Q118" s="45">
        <f t="shared" si="20"/>
        <v>2.9999999999999895E-2</v>
      </c>
      <c r="R118" s="45">
        <f t="shared" si="21"/>
        <v>0.63500000000000212</v>
      </c>
      <c r="S118" s="46">
        <f t="shared" si="22"/>
        <v>0.45996834211900911</v>
      </c>
    </row>
    <row r="119" spans="1:19" x14ac:dyDescent="0.25">
      <c r="D119">
        <v>0.1</v>
      </c>
      <c r="F119" s="66">
        <v>0.4604166666666667</v>
      </c>
      <c r="H119" s="66">
        <v>0.46319444444444446</v>
      </c>
      <c r="I119" s="44" t="str">
        <f t="shared" si="13"/>
        <v/>
      </c>
      <c r="J119" s="45">
        <f t="shared" si="14"/>
        <v>13.99999999999995</v>
      </c>
      <c r="K119" s="54">
        <f t="shared" si="15"/>
        <v>3.9999999999999858</v>
      </c>
      <c r="L119" s="45">
        <f t="shared" si="16"/>
        <v>2</v>
      </c>
      <c r="M119" s="54">
        <f t="shared" ca="1" si="17"/>
        <v>914</v>
      </c>
      <c r="N119" s="45" t="str">
        <f t="shared" si="23"/>
        <v/>
      </c>
      <c r="O119" s="45">
        <f t="shared" si="18"/>
        <v>1.2599999999999956</v>
      </c>
      <c r="P119" s="46">
        <f t="shared" si="19"/>
        <v>1.2548116911506071</v>
      </c>
      <c r="Q119" s="45">
        <f t="shared" si="20"/>
        <v>0.39999999999999858</v>
      </c>
      <c r="R119" s="45">
        <f t="shared" si="21"/>
        <v>1.6599999999999941</v>
      </c>
      <c r="S119" s="46">
        <f t="shared" si="22"/>
        <v>1.6548116911506057</v>
      </c>
    </row>
    <row r="120" spans="1:19" x14ac:dyDescent="0.25">
      <c r="D120">
        <v>0.08</v>
      </c>
      <c r="F120" s="66">
        <v>0.46527777777777773</v>
      </c>
      <c r="H120" s="66">
        <v>0.47291666666666665</v>
      </c>
      <c r="I120" s="44">
        <f t="shared" si="13"/>
        <v>0.47638888888888886</v>
      </c>
      <c r="J120" s="45" t="str">
        <f t="shared" si="14"/>
        <v/>
      </c>
      <c r="K120" s="54">
        <f t="shared" si="15"/>
        <v>11.000000000000041</v>
      </c>
      <c r="L120" s="45">
        <f t="shared" si="16"/>
        <v>3</v>
      </c>
      <c r="M120" s="54">
        <f t="shared" ca="1" si="17"/>
        <v>914</v>
      </c>
      <c r="N120" s="45">
        <f t="shared" ca="1" si="23"/>
        <v>132</v>
      </c>
      <c r="O120" s="45">
        <f t="shared" si="18"/>
        <v>0.2</v>
      </c>
      <c r="P120" s="46">
        <f t="shared" si="19"/>
        <v>3.5429858355664777E-2</v>
      </c>
      <c r="Q120" s="45">
        <f t="shared" si="20"/>
        <v>0.88000000000000334</v>
      </c>
      <c r="R120" s="45">
        <f t="shared" si="21"/>
        <v>1.0800000000000034</v>
      </c>
      <c r="S120" s="46">
        <f t="shared" si="22"/>
        <v>0.91542985835566815</v>
      </c>
    </row>
    <row r="121" spans="1:19" x14ac:dyDescent="0.25">
      <c r="A121" s="77">
        <v>34103</v>
      </c>
      <c r="B121" s="71">
        <v>1303</v>
      </c>
      <c r="D121">
        <v>0.01</v>
      </c>
      <c r="F121" s="66">
        <v>0.59513888888888888</v>
      </c>
      <c r="H121" s="66">
        <v>0.6020833333333333</v>
      </c>
      <c r="I121" s="44" t="str">
        <f t="shared" si="13"/>
        <v/>
      </c>
      <c r="J121" s="45">
        <f t="shared" si="14"/>
        <v>16.99999999999994</v>
      </c>
      <c r="K121" s="54">
        <f t="shared" si="15"/>
        <v>9.9999999999999645</v>
      </c>
      <c r="L121" s="45">
        <f t="shared" si="16"/>
        <v>1</v>
      </c>
      <c r="M121" s="54">
        <f t="shared" ca="1" si="17"/>
        <v>1303</v>
      </c>
      <c r="N121" s="45" t="str">
        <f t="shared" si="23"/>
        <v/>
      </c>
      <c r="O121" s="45">
        <f t="shared" si="18"/>
        <v>340.08499999999879</v>
      </c>
      <c r="P121" s="46">
        <f t="shared" si="19"/>
        <v>81.966979188536854</v>
      </c>
      <c r="Q121" s="45">
        <f t="shared" si="20"/>
        <v>9.9999999999999645E-2</v>
      </c>
      <c r="R121" s="45">
        <f t="shared" si="21"/>
        <v>340.18499999999881</v>
      </c>
      <c r="S121" s="46">
        <f t="shared" si="22"/>
        <v>82.066979188536848</v>
      </c>
    </row>
    <row r="122" spans="1:19" x14ac:dyDescent="0.25">
      <c r="D122">
        <v>40</v>
      </c>
      <c r="F122" s="66">
        <v>0.61111111111111105</v>
      </c>
      <c r="H122" s="66">
        <v>0.61388888888888882</v>
      </c>
      <c r="I122" s="44" t="str">
        <f t="shared" si="13"/>
        <v/>
      </c>
      <c r="J122" s="45">
        <f t="shared" si="14"/>
        <v>20.000000000000089</v>
      </c>
      <c r="K122" s="54">
        <f t="shared" si="15"/>
        <v>3.9999999999999858</v>
      </c>
      <c r="L122" s="45">
        <f t="shared" si="16"/>
        <v>2</v>
      </c>
      <c r="M122" s="54">
        <f t="shared" ca="1" si="17"/>
        <v>1303</v>
      </c>
      <c r="N122" s="45" t="str">
        <f t="shared" si="23"/>
        <v/>
      </c>
      <c r="O122" s="45">
        <f t="shared" si="18"/>
        <v>402.00000000000182</v>
      </c>
      <c r="P122" s="46">
        <f t="shared" si="19"/>
        <v>150.23651705926574</v>
      </c>
      <c r="Q122" s="45">
        <f t="shared" si="20"/>
        <v>159.99999999999943</v>
      </c>
      <c r="R122" s="45">
        <f t="shared" si="21"/>
        <v>562.00000000000125</v>
      </c>
      <c r="S122" s="46">
        <f t="shared" si="22"/>
        <v>310.23651705926517</v>
      </c>
    </row>
    <row r="123" spans="1:19" x14ac:dyDescent="0.25">
      <c r="D123">
        <v>0.2</v>
      </c>
      <c r="F123" s="66">
        <v>0.62430555555555556</v>
      </c>
      <c r="H123" s="66">
        <v>0.62777777777777777</v>
      </c>
      <c r="I123" s="44" t="str">
        <f t="shared" si="13"/>
        <v/>
      </c>
      <c r="J123" s="45">
        <f t="shared" si="14"/>
        <v>12.000000000000117</v>
      </c>
      <c r="K123" s="54">
        <f t="shared" si="15"/>
        <v>4.9999999999999822</v>
      </c>
      <c r="L123" s="45">
        <f t="shared" si="16"/>
        <v>3</v>
      </c>
      <c r="M123" s="54">
        <f t="shared" ca="1" si="17"/>
        <v>1303</v>
      </c>
      <c r="N123" s="45" t="str">
        <f t="shared" si="23"/>
        <v/>
      </c>
      <c r="O123" s="45">
        <f t="shared" si="18"/>
        <v>121.20000000000118</v>
      </c>
      <c r="P123" s="46">
        <f t="shared" si="19"/>
        <v>51.594239907523672</v>
      </c>
      <c r="Q123" s="45">
        <f t="shared" si="20"/>
        <v>0.99999999999999645</v>
      </c>
      <c r="R123" s="45">
        <f t="shared" si="21"/>
        <v>122.20000000000118</v>
      </c>
      <c r="S123" s="46">
        <f t="shared" si="22"/>
        <v>52.594239907523672</v>
      </c>
    </row>
    <row r="124" spans="1:19" x14ac:dyDescent="0.25">
      <c r="D124">
        <v>20</v>
      </c>
      <c r="F124" s="66">
        <v>0.6333333333333333</v>
      </c>
      <c r="H124" s="66">
        <v>0.63611111111111118</v>
      </c>
      <c r="I124" s="44" t="str">
        <f t="shared" si="13"/>
        <v/>
      </c>
      <c r="J124" s="45">
        <f t="shared" si="14"/>
        <v>25.999999999999908</v>
      </c>
      <c r="K124" s="54">
        <f t="shared" si="15"/>
        <v>4.0000000000001457</v>
      </c>
      <c r="L124" s="45">
        <f t="shared" si="16"/>
        <v>4</v>
      </c>
      <c r="M124" s="54">
        <f t="shared" ca="1" si="17"/>
        <v>1303</v>
      </c>
      <c r="N124" s="45" t="str">
        <f t="shared" si="23"/>
        <v/>
      </c>
      <c r="O124" s="45">
        <f t="shared" si="18"/>
        <v>2859.99999999999</v>
      </c>
      <c r="P124" s="46">
        <f t="shared" si="19"/>
        <v>2032.4982150288347</v>
      </c>
      <c r="Q124" s="45">
        <f t="shared" si="20"/>
        <v>80.000000000002913</v>
      </c>
      <c r="R124" s="45">
        <f t="shared" si="21"/>
        <v>2939.9999999999927</v>
      </c>
      <c r="S124" s="46">
        <f t="shared" si="22"/>
        <v>2112.4982150288374</v>
      </c>
    </row>
    <row r="125" spans="1:19" x14ac:dyDescent="0.25">
      <c r="D125">
        <v>200</v>
      </c>
      <c r="F125" s="66">
        <v>0.64722222222222225</v>
      </c>
      <c r="H125" s="66">
        <v>0.65416666666666667</v>
      </c>
      <c r="I125" s="44">
        <f t="shared" si="13"/>
        <v>0.65763888888888888</v>
      </c>
      <c r="J125" s="45" t="str">
        <f t="shared" si="14"/>
        <v/>
      </c>
      <c r="K125" s="54">
        <f t="shared" si="15"/>
        <v>9.9999999999999645</v>
      </c>
      <c r="L125" s="45">
        <f t="shared" si="16"/>
        <v>5</v>
      </c>
      <c r="M125" s="54">
        <f t="shared" ca="1" si="17"/>
        <v>1303</v>
      </c>
      <c r="N125" s="45">
        <f t="shared" ca="1" si="23"/>
        <v>163.99999999999989</v>
      </c>
      <c r="O125" s="45">
        <f t="shared" si="18"/>
        <v>500</v>
      </c>
      <c r="P125" s="46">
        <f t="shared" si="19"/>
        <v>52.318172546220183</v>
      </c>
      <c r="Q125" s="45">
        <f t="shared" si="20"/>
        <v>1999.999999999993</v>
      </c>
      <c r="R125" s="45">
        <f t="shared" si="21"/>
        <v>2499.9999999999927</v>
      </c>
      <c r="S125" s="46">
        <f t="shared" si="22"/>
        <v>2052.3181725462132</v>
      </c>
    </row>
    <row r="126" spans="1:19" x14ac:dyDescent="0.25">
      <c r="A126" s="77">
        <v>34106</v>
      </c>
      <c r="B126" s="71">
        <v>908</v>
      </c>
      <c r="D126">
        <v>0.01</v>
      </c>
      <c r="F126" s="66">
        <v>0.41319444444444442</v>
      </c>
      <c r="H126" s="66">
        <v>0.41597222222222219</v>
      </c>
      <c r="I126" s="44" t="str">
        <f t="shared" si="13"/>
        <v/>
      </c>
      <c r="J126" s="45">
        <f t="shared" si="14"/>
        <v>14.00000000000003</v>
      </c>
      <c r="K126" s="54">
        <f t="shared" si="15"/>
        <v>3.9999999999999858</v>
      </c>
      <c r="L126" s="45">
        <f t="shared" si="16"/>
        <v>1</v>
      </c>
      <c r="M126" s="54">
        <f t="shared" ca="1" si="17"/>
        <v>908</v>
      </c>
      <c r="N126" s="45" t="str">
        <f t="shared" si="23"/>
        <v/>
      </c>
      <c r="O126" s="45">
        <f t="shared" si="18"/>
        <v>280.07000000000062</v>
      </c>
      <c r="P126" s="46">
        <f t="shared" si="19"/>
        <v>67.502218155266021</v>
      </c>
      <c r="Q126" s="45">
        <f t="shared" si="20"/>
        <v>3.9999999999999862E-2</v>
      </c>
      <c r="R126" s="45">
        <f t="shared" si="21"/>
        <v>280.11000000000064</v>
      </c>
      <c r="S126" s="46">
        <f t="shared" si="22"/>
        <v>67.542218155266028</v>
      </c>
    </row>
    <row r="127" spans="1:19" x14ac:dyDescent="0.25">
      <c r="D127">
        <v>40</v>
      </c>
      <c r="F127" s="66">
        <v>0.42291666666666666</v>
      </c>
      <c r="H127" s="66">
        <v>0.42569444444444443</v>
      </c>
      <c r="I127" s="44" t="str">
        <f t="shared" si="13"/>
        <v/>
      </c>
      <c r="J127" s="45">
        <f t="shared" si="14"/>
        <v>5.9999999999999787</v>
      </c>
      <c r="K127" s="54">
        <f t="shared" si="15"/>
        <v>3.9999999999999858</v>
      </c>
      <c r="L127" s="45">
        <f t="shared" si="16"/>
        <v>2</v>
      </c>
      <c r="M127" s="54">
        <f t="shared" ca="1" si="17"/>
        <v>908</v>
      </c>
      <c r="N127" s="45" t="str">
        <f t="shared" si="23"/>
        <v/>
      </c>
      <c r="O127" s="45">
        <f t="shared" si="18"/>
        <v>419.99999999999852</v>
      </c>
      <c r="P127" s="46">
        <f t="shared" si="19"/>
        <v>392.88840688914416</v>
      </c>
      <c r="Q127" s="45">
        <f t="shared" si="20"/>
        <v>159.99999999999943</v>
      </c>
      <c r="R127" s="45">
        <f t="shared" si="21"/>
        <v>579.99999999999795</v>
      </c>
      <c r="S127" s="46">
        <f t="shared" si="22"/>
        <v>552.88840688914365</v>
      </c>
    </row>
    <row r="128" spans="1:19" x14ac:dyDescent="0.25">
      <c r="D128">
        <v>100</v>
      </c>
      <c r="F128" s="66">
        <v>0.42708333333333331</v>
      </c>
      <c r="H128" s="66">
        <v>0.42986111111111108</v>
      </c>
      <c r="I128" s="44" t="str">
        <f t="shared" si="13"/>
        <v/>
      </c>
      <c r="J128" s="45">
        <f t="shared" si="14"/>
        <v>16.000000000000103</v>
      </c>
      <c r="K128" s="54">
        <f t="shared" si="15"/>
        <v>3.9999999999999858</v>
      </c>
      <c r="L128" s="45">
        <f t="shared" si="16"/>
        <v>3</v>
      </c>
      <c r="M128" s="54">
        <f t="shared" ca="1" si="17"/>
        <v>908</v>
      </c>
      <c r="N128" s="45" t="str">
        <f t="shared" si="23"/>
        <v/>
      </c>
      <c r="O128" s="45">
        <f t="shared" si="18"/>
        <v>801.60000000000514</v>
      </c>
      <c r="P128" s="46">
        <f t="shared" si="19"/>
        <v>256.94319848563998</v>
      </c>
      <c r="Q128" s="45">
        <f t="shared" si="20"/>
        <v>399.99999999999858</v>
      </c>
      <c r="R128" s="45">
        <f t="shared" si="21"/>
        <v>1201.6000000000038</v>
      </c>
      <c r="S128" s="46">
        <f t="shared" si="22"/>
        <v>656.9431984856385</v>
      </c>
    </row>
    <row r="129" spans="1:19" x14ac:dyDescent="0.25">
      <c r="D129">
        <v>0.2</v>
      </c>
      <c r="F129" s="66">
        <v>0.43888888888888888</v>
      </c>
      <c r="H129" s="66">
        <v>0.44097222222222227</v>
      </c>
      <c r="I129" s="44">
        <f t="shared" si="13"/>
        <v>0.44444444444444448</v>
      </c>
      <c r="J129" s="45" t="str">
        <f t="shared" si="14"/>
        <v/>
      </c>
      <c r="K129" s="54">
        <f t="shared" si="15"/>
        <v>3.0000000000000693</v>
      </c>
      <c r="L129" s="45">
        <f t="shared" si="16"/>
        <v>4</v>
      </c>
      <c r="M129" s="54">
        <f t="shared" ca="1" si="17"/>
        <v>908</v>
      </c>
      <c r="N129" s="45">
        <f t="shared" ca="1" si="23"/>
        <v>92.000000000000071</v>
      </c>
      <c r="O129" s="45">
        <f t="shared" si="18"/>
        <v>0.5</v>
      </c>
      <c r="P129" s="46">
        <f t="shared" si="19"/>
        <v>8.192609482288947E-2</v>
      </c>
      <c r="Q129" s="45">
        <f t="shared" si="20"/>
        <v>0.60000000000001386</v>
      </c>
      <c r="R129" s="45">
        <f t="shared" si="21"/>
        <v>1.1000000000000139</v>
      </c>
      <c r="S129" s="46">
        <f t="shared" si="22"/>
        <v>0.68192609482290334</v>
      </c>
    </row>
    <row r="130" spans="1:19" x14ac:dyDescent="0.25">
      <c r="A130" s="77">
        <v>34106</v>
      </c>
      <c r="B130" s="71">
        <v>1325</v>
      </c>
      <c r="D130">
        <v>0.02</v>
      </c>
      <c r="F130" s="66">
        <v>0.59375</v>
      </c>
      <c r="H130" s="66">
        <v>0.59861111111111109</v>
      </c>
      <c r="I130" s="44" t="str">
        <f t="shared" si="13"/>
        <v/>
      </c>
      <c r="J130" s="45">
        <f t="shared" si="14"/>
        <v>25.000000000000071</v>
      </c>
      <c r="K130" s="54">
        <f t="shared" si="15"/>
        <v>6.9999999999999751</v>
      </c>
      <c r="L130" s="45">
        <f t="shared" si="16"/>
        <v>1</v>
      </c>
      <c r="M130" s="54">
        <f t="shared" ca="1" si="17"/>
        <v>1325</v>
      </c>
      <c r="N130" s="45" t="str">
        <f t="shared" si="23"/>
        <v/>
      </c>
      <c r="O130" s="45">
        <f t="shared" si="18"/>
        <v>500.25000000000148</v>
      </c>
      <c r="P130" s="46">
        <f t="shared" si="19"/>
        <v>131.49840782574412</v>
      </c>
      <c r="Q130" s="45">
        <f t="shared" si="20"/>
        <v>0.13999999999999951</v>
      </c>
      <c r="R130" s="45">
        <f t="shared" si="21"/>
        <v>500.39000000000146</v>
      </c>
      <c r="S130" s="46">
        <f t="shared" si="22"/>
        <v>131.63840782574411</v>
      </c>
    </row>
    <row r="131" spans="1:19" x14ac:dyDescent="0.25">
      <c r="D131">
        <v>40</v>
      </c>
      <c r="F131" s="66">
        <v>0.6069444444444444</v>
      </c>
      <c r="H131" s="66">
        <v>0.61597222222222225</v>
      </c>
      <c r="I131" s="44" t="str">
        <f t="shared" si="13"/>
        <v/>
      </c>
      <c r="J131" s="45">
        <f t="shared" si="14"/>
        <v>7.9999999999999716</v>
      </c>
      <c r="K131" s="54">
        <f t="shared" si="15"/>
        <v>13.000000000000114</v>
      </c>
      <c r="L131" s="45">
        <f t="shared" si="16"/>
        <v>2</v>
      </c>
      <c r="M131" s="54">
        <f t="shared" ca="1" si="17"/>
        <v>1325</v>
      </c>
      <c r="N131" s="45" t="str">
        <f t="shared" si="23"/>
        <v/>
      </c>
      <c r="O131" s="45">
        <f t="shared" si="18"/>
        <v>559.99999999999795</v>
      </c>
      <c r="P131" s="46">
        <f t="shared" si="19"/>
        <v>523.85120918552559</v>
      </c>
      <c r="Q131" s="45">
        <f t="shared" si="20"/>
        <v>520.00000000000455</v>
      </c>
      <c r="R131" s="45">
        <f t="shared" si="21"/>
        <v>1080.0000000000025</v>
      </c>
      <c r="S131" s="46">
        <f t="shared" si="22"/>
        <v>1043.85120918553</v>
      </c>
    </row>
    <row r="132" spans="1:19" x14ac:dyDescent="0.25">
      <c r="D132">
        <v>100</v>
      </c>
      <c r="F132" s="66">
        <v>0.61944444444444446</v>
      </c>
      <c r="H132" s="66">
        <v>0.62152777777777779</v>
      </c>
      <c r="I132" s="44" t="str">
        <f t="shared" ref="I132:I195" si="24">IF(OR(A133&lt;&gt;"",D133=""),H132+TIME(0,5,0),"")</f>
        <v/>
      </c>
      <c r="J132" s="45">
        <f t="shared" ref="J132:J195" si="25">IF(AND(OR(AND(A132&lt;&gt;"",A133=""),AND(A132="",A133="")),D133&lt;&gt;""),(H133-H132)*1440,"")</f>
        <v>8.999999999999968</v>
      </c>
      <c r="K132" s="54">
        <f t="shared" ref="K132:K195" si="26">(H132-F132)*1440</f>
        <v>2.9999999999999893</v>
      </c>
      <c r="L132" s="45">
        <f t="shared" ref="L132:L195" si="27">IF(A132&lt;&gt;"",1,L131+1)</f>
        <v>3</v>
      </c>
      <c r="M132" s="54">
        <f t="shared" ref="M132:M195" ca="1" si="28">OFFSET(B132,-L132+1,0)</f>
        <v>1325</v>
      </c>
      <c r="N132" s="45" t="str">
        <f t="shared" si="23"/>
        <v/>
      </c>
      <c r="O132" s="45">
        <f t="shared" ref="O132:O195" si="29">IF(J132&lt;&gt;"",(D132+D133)*J132/2,D132*5/2)</f>
        <v>1349.9999999999952</v>
      </c>
      <c r="P132" s="46">
        <f t="shared" ref="P132:P195" si="30">IF(J132&lt;&gt;"",(D133-D132)*J132/LN((D133+0.000001)/(D132+0.000001)),-5*(D132-0.000001)/(LN(1/D132)-13.8155))</f>
        <v>1298.4255461662228</v>
      </c>
      <c r="Q132" s="45">
        <f t="shared" ref="Q132:Q195" si="31">(D132*K132)</f>
        <v>299.99999999999892</v>
      </c>
      <c r="R132" s="45">
        <f t="shared" ref="R132:R195" si="32">O132+Q132</f>
        <v>1649.9999999999941</v>
      </c>
      <c r="S132" s="46">
        <f t="shared" ref="S132:S195" si="33">P132+Q132</f>
        <v>1598.4255461662217</v>
      </c>
    </row>
    <row r="133" spans="1:19" x14ac:dyDescent="0.25">
      <c r="D133">
        <v>200</v>
      </c>
      <c r="F133" s="66">
        <v>0.62569444444444444</v>
      </c>
      <c r="H133" s="66">
        <v>0.62777777777777777</v>
      </c>
      <c r="I133" s="44" t="str">
        <f t="shared" si="24"/>
        <v/>
      </c>
      <c r="J133" s="45">
        <f t="shared" si="25"/>
        <v>16.000000000000103</v>
      </c>
      <c r="K133" s="54">
        <f t="shared" si="26"/>
        <v>2.9999999999999893</v>
      </c>
      <c r="L133" s="45">
        <f t="shared" si="27"/>
        <v>4</v>
      </c>
      <c r="M133" s="54">
        <f t="shared" ca="1" si="28"/>
        <v>1325</v>
      </c>
      <c r="N133" s="45" t="str">
        <f t="shared" ref="N133:N196" si="34">IF(I133&lt;&gt;"",(I133-VALUE(CONCATENATE(LEFT(M133,LEN(M133)-2),":",RIGHT(M133,2))))*1440,"")</f>
        <v/>
      </c>
      <c r="O133" s="45">
        <f t="shared" si="29"/>
        <v>1608.0000000000105</v>
      </c>
      <c r="P133" s="46">
        <f t="shared" si="30"/>
        <v>600.94561681854304</v>
      </c>
      <c r="Q133" s="45">
        <f t="shared" si="31"/>
        <v>599.99999999999784</v>
      </c>
      <c r="R133" s="45">
        <f t="shared" si="32"/>
        <v>2208.0000000000082</v>
      </c>
      <c r="S133" s="46">
        <f t="shared" si="33"/>
        <v>1200.9456168185409</v>
      </c>
    </row>
    <row r="134" spans="1:19" x14ac:dyDescent="0.25">
      <c r="D134">
        <v>1</v>
      </c>
      <c r="F134" s="66">
        <v>0.63680555555555551</v>
      </c>
      <c r="H134" s="66">
        <v>0.63888888888888895</v>
      </c>
      <c r="I134" s="44">
        <f t="shared" si="24"/>
        <v>0.64236111111111116</v>
      </c>
      <c r="J134" s="45" t="str">
        <f t="shared" si="25"/>
        <v/>
      </c>
      <c r="K134" s="54">
        <f t="shared" si="26"/>
        <v>3.0000000000001492</v>
      </c>
      <c r="L134" s="45">
        <f t="shared" si="27"/>
        <v>5</v>
      </c>
      <c r="M134" s="54">
        <f t="shared" ca="1" si="28"/>
        <v>1325</v>
      </c>
      <c r="N134" s="45">
        <f t="shared" ca="1" si="34"/>
        <v>120.00000000000006</v>
      </c>
      <c r="O134" s="45">
        <f t="shared" si="29"/>
        <v>2.5</v>
      </c>
      <c r="P134" s="46">
        <f t="shared" si="30"/>
        <v>0.36191198291773735</v>
      </c>
      <c r="Q134" s="45">
        <f t="shared" si="31"/>
        <v>3.0000000000001492</v>
      </c>
      <c r="R134" s="45">
        <f t="shared" si="32"/>
        <v>5.5000000000001492</v>
      </c>
      <c r="S134" s="46">
        <f t="shared" si="33"/>
        <v>3.3619119829178867</v>
      </c>
    </row>
    <row r="135" spans="1:19" x14ac:dyDescent="0.25">
      <c r="A135" s="77">
        <v>34107</v>
      </c>
      <c r="B135" s="71">
        <v>1428</v>
      </c>
      <c r="D135">
        <v>0.02</v>
      </c>
      <c r="F135" s="66">
        <v>0.63888888888888895</v>
      </c>
      <c r="H135" s="66">
        <v>0.64027777777777783</v>
      </c>
      <c r="I135" s="44">
        <f t="shared" si="24"/>
        <v>0.64375000000000004</v>
      </c>
      <c r="J135" s="45" t="str">
        <f t="shared" si="25"/>
        <v/>
      </c>
      <c r="K135" s="54">
        <f t="shared" si="26"/>
        <v>1.9999999999999929</v>
      </c>
      <c r="L135" s="45">
        <f t="shared" si="27"/>
        <v>1</v>
      </c>
      <c r="M135" s="54">
        <f t="shared" ca="1" si="28"/>
        <v>1428</v>
      </c>
      <c r="N135" s="45">
        <f t="shared" ca="1" si="34"/>
        <v>59.000000000000114</v>
      </c>
      <c r="O135" s="45">
        <f t="shared" si="29"/>
        <v>0.05</v>
      </c>
      <c r="P135" s="46">
        <f t="shared" si="30"/>
        <v>1.0096958881694557E-2</v>
      </c>
      <c r="Q135" s="45">
        <f t="shared" si="31"/>
        <v>3.9999999999999862E-2</v>
      </c>
      <c r="R135" s="45">
        <f t="shared" si="32"/>
        <v>8.9999999999999858E-2</v>
      </c>
      <c r="S135" s="46">
        <f t="shared" si="33"/>
        <v>5.0096958881694423E-2</v>
      </c>
    </row>
    <row r="136" spans="1:19" x14ac:dyDescent="0.25">
      <c r="A136" s="77">
        <v>34107</v>
      </c>
      <c r="B136" s="71">
        <v>1556</v>
      </c>
      <c r="D136">
        <v>0.02</v>
      </c>
      <c r="F136" s="66">
        <v>0.67222222222222217</v>
      </c>
      <c r="H136" s="66">
        <v>0.67361111111111116</v>
      </c>
      <c r="I136" s="44" t="str">
        <f t="shared" si="24"/>
        <v/>
      </c>
      <c r="J136" s="45">
        <f t="shared" si="25"/>
        <v>11.999999999999957</v>
      </c>
      <c r="K136" s="54">
        <f t="shared" si="26"/>
        <v>2.0000000000001528</v>
      </c>
      <c r="L136" s="45">
        <f t="shared" si="27"/>
        <v>1</v>
      </c>
      <c r="M136" s="54">
        <f t="shared" ca="1" si="28"/>
        <v>1556</v>
      </c>
      <c r="N136" s="45" t="str">
        <f t="shared" si="34"/>
        <v/>
      </c>
      <c r="O136" s="45">
        <f t="shared" si="29"/>
        <v>240.11999999999915</v>
      </c>
      <c r="P136" s="46">
        <f t="shared" si="30"/>
        <v>63.119235756356787</v>
      </c>
      <c r="Q136" s="45">
        <f t="shared" si="31"/>
        <v>4.0000000000003054E-2</v>
      </c>
      <c r="R136" s="45">
        <f t="shared" si="32"/>
        <v>240.15999999999914</v>
      </c>
      <c r="S136" s="46">
        <f t="shared" si="33"/>
        <v>63.159235756356793</v>
      </c>
    </row>
    <row r="137" spans="1:19" x14ac:dyDescent="0.25">
      <c r="D137">
        <v>40</v>
      </c>
      <c r="F137" s="66">
        <v>0.68055555555555547</v>
      </c>
      <c r="H137" s="66">
        <v>0.68194444444444446</v>
      </c>
      <c r="I137" s="44" t="str">
        <f t="shared" si="24"/>
        <v/>
      </c>
      <c r="J137" s="45">
        <f t="shared" si="25"/>
        <v>18.999999999999932</v>
      </c>
      <c r="K137" s="54">
        <f t="shared" si="26"/>
        <v>2.0000000000001528</v>
      </c>
      <c r="L137" s="45">
        <f t="shared" si="27"/>
        <v>2</v>
      </c>
      <c r="M137" s="54">
        <f t="shared" ca="1" si="28"/>
        <v>1556</v>
      </c>
      <c r="N137" s="45" t="str">
        <f t="shared" si="34"/>
        <v/>
      </c>
      <c r="O137" s="45">
        <f t="shared" si="29"/>
        <v>2089.9999999999927</v>
      </c>
      <c r="P137" s="46">
        <f t="shared" si="30"/>
        <v>1768.5260346902619</v>
      </c>
      <c r="Q137" s="45">
        <f t="shared" si="31"/>
        <v>80.000000000006111</v>
      </c>
      <c r="R137" s="45">
        <f t="shared" si="32"/>
        <v>2169.9999999999986</v>
      </c>
      <c r="S137" s="46">
        <f t="shared" si="33"/>
        <v>1848.526034690268</v>
      </c>
    </row>
    <row r="138" spans="1:19" x14ac:dyDescent="0.25">
      <c r="D138">
        <v>180</v>
      </c>
      <c r="F138" s="66">
        <v>0.68958333333333333</v>
      </c>
      <c r="H138" s="66">
        <v>0.69513888888888886</v>
      </c>
      <c r="I138" s="44" t="str">
        <f t="shared" si="24"/>
        <v/>
      </c>
      <c r="J138" s="45">
        <f t="shared" si="25"/>
        <v>6.0000000000001386</v>
      </c>
      <c r="K138" s="54">
        <f t="shared" si="26"/>
        <v>7.9999999999999716</v>
      </c>
      <c r="L138" s="45">
        <f t="shared" si="27"/>
        <v>3</v>
      </c>
      <c r="M138" s="54">
        <f t="shared" ca="1" si="28"/>
        <v>1556</v>
      </c>
      <c r="N138" s="45" t="str">
        <f t="shared" si="34"/>
        <v/>
      </c>
      <c r="O138" s="45">
        <f t="shared" si="29"/>
        <v>1140.0000000000264</v>
      </c>
      <c r="P138" s="46">
        <f t="shared" si="30"/>
        <v>1138.946595729167</v>
      </c>
      <c r="Q138" s="45">
        <f t="shared" si="31"/>
        <v>1439.999999999995</v>
      </c>
      <c r="R138" s="45">
        <f t="shared" si="32"/>
        <v>2580.0000000000214</v>
      </c>
      <c r="S138" s="46">
        <f t="shared" si="33"/>
        <v>2578.9465957291623</v>
      </c>
    </row>
    <row r="139" spans="1:19" x14ac:dyDescent="0.25">
      <c r="D139">
        <v>200</v>
      </c>
      <c r="F139" s="66">
        <v>0.6958333333333333</v>
      </c>
      <c r="H139" s="66">
        <v>0.69930555555555562</v>
      </c>
      <c r="I139" s="44" t="str">
        <f t="shared" si="24"/>
        <v/>
      </c>
      <c r="J139" s="45">
        <f t="shared" si="25"/>
        <v>4.9999999999999822</v>
      </c>
      <c r="K139" s="54">
        <f t="shared" si="26"/>
        <v>5.0000000000001421</v>
      </c>
      <c r="L139" s="45">
        <f t="shared" si="27"/>
        <v>4</v>
      </c>
      <c r="M139" s="54">
        <f t="shared" ca="1" si="28"/>
        <v>1556</v>
      </c>
      <c r="N139" s="45" t="str">
        <f t="shared" si="34"/>
        <v/>
      </c>
      <c r="O139" s="45">
        <f t="shared" si="29"/>
        <v>749.99999999999739</v>
      </c>
      <c r="P139" s="46">
        <f t="shared" si="30"/>
        <v>721.34752564790165</v>
      </c>
      <c r="Q139" s="45">
        <f t="shared" si="31"/>
        <v>1000.0000000000284</v>
      </c>
      <c r="R139" s="45">
        <f t="shared" si="32"/>
        <v>1750.0000000000259</v>
      </c>
      <c r="S139" s="46">
        <f t="shared" si="33"/>
        <v>1721.3475256479301</v>
      </c>
    </row>
    <row r="140" spans="1:19" x14ac:dyDescent="0.25">
      <c r="D140">
        <v>100</v>
      </c>
      <c r="F140" s="66">
        <v>0.7006944444444444</v>
      </c>
      <c r="H140" s="66">
        <v>0.70277777777777783</v>
      </c>
      <c r="I140" s="44">
        <f t="shared" si="24"/>
        <v>0.70625000000000004</v>
      </c>
      <c r="J140" s="45" t="str">
        <f t="shared" si="25"/>
        <v/>
      </c>
      <c r="K140" s="54">
        <f t="shared" si="26"/>
        <v>3.0000000000001492</v>
      </c>
      <c r="L140" s="45">
        <f t="shared" si="27"/>
        <v>5</v>
      </c>
      <c r="M140" s="54">
        <f t="shared" ca="1" si="28"/>
        <v>1556</v>
      </c>
      <c r="N140" s="45">
        <f t="shared" ca="1" si="34"/>
        <v>61.000000000000099</v>
      </c>
      <c r="O140" s="45">
        <f t="shared" si="29"/>
        <v>250</v>
      </c>
      <c r="P140" s="46">
        <f t="shared" si="30"/>
        <v>27.143420404993254</v>
      </c>
      <c r="Q140" s="45">
        <f t="shared" si="31"/>
        <v>300.00000000001489</v>
      </c>
      <c r="R140" s="45">
        <f t="shared" si="32"/>
        <v>550.00000000001489</v>
      </c>
      <c r="S140" s="46">
        <f t="shared" si="33"/>
        <v>327.14342040500816</v>
      </c>
    </row>
    <row r="141" spans="1:19" x14ac:dyDescent="0.25">
      <c r="A141" s="77">
        <v>34108</v>
      </c>
      <c r="B141" s="71">
        <v>847</v>
      </c>
      <c r="D141">
        <v>0.01</v>
      </c>
      <c r="F141" s="66">
        <v>0.4055555555555555</v>
      </c>
      <c r="H141" s="66">
        <v>0.40763888888888888</v>
      </c>
      <c r="I141" s="44" t="str">
        <f t="shared" si="24"/>
        <v/>
      </c>
      <c r="J141" s="45">
        <f t="shared" si="25"/>
        <v>15.000000000000027</v>
      </c>
      <c r="K141" s="54">
        <f t="shared" si="26"/>
        <v>3.0000000000000693</v>
      </c>
      <c r="L141" s="45">
        <f t="shared" si="27"/>
        <v>1</v>
      </c>
      <c r="M141" s="54">
        <f t="shared" ca="1" si="28"/>
        <v>847</v>
      </c>
      <c r="N141" s="45" t="str">
        <f t="shared" si="34"/>
        <v/>
      </c>
      <c r="O141" s="45">
        <f t="shared" si="29"/>
        <v>300.0750000000005</v>
      </c>
      <c r="P141" s="46">
        <f t="shared" si="30"/>
        <v>72.323805166356422</v>
      </c>
      <c r="Q141" s="45">
        <f t="shared" si="31"/>
        <v>3.0000000000000693E-2</v>
      </c>
      <c r="R141" s="45">
        <f t="shared" si="32"/>
        <v>300.10500000000047</v>
      </c>
      <c r="S141" s="46">
        <f t="shared" si="33"/>
        <v>72.353805166356423</v>
      </c>
    </row>
    <row r="142" spans="1:19" x14ac:dyDescent="0.25">
      <c r="D142">
        <v>40</v>
      </c>
      <c r="F142" s="66">
        <v>0.4145833333333333</v>
      </c>
      <c r="H142" s="66">
        <v>0.41805555555555557</v>
      </c>
      <c r="I142" s="44" t="str">
        <f t="shared" si="24"/>
        <v/>
      </c>
      <c r="J142" s="45">
        <f t="shared" si="25"/>
        <v>24.999999999999911</v>
      </c>
      <c r="K142" s="54">
        <f t="shared" si="26"/>
        <v>5.0000000000000622</v>
      </c>
      <c r="L142" s="45">
        <f t="shared" si="27"/>
        <v>2</v>
      </c>
      <c r="M142" s="54">
        <f t="shared" ca="1" si="28"/>
        <v>847</v>
      </c>
      <c r="N142" s="45" t="str">
        <f t="shared" si="34"/>
        <v/>
      </c>
      <c r="O142" s="45">
        <f t="shared" si="29"/>
        <v>1749.9999999999939</v>
      </c>
      <c r="P142" s="46">
        <f t="shared" si="30"/>
        <v>1637.0350287047675</v>
      </c>
      <c r="Q142" s="45">
        <f t="shared" si="31"/>
        <v>200.0000000000025</v>
      </c>
      <c r="R142" s="45">
        <f t="shared" si="32"/>
        <v>1949.9999999999964</v>
      </c>
      <c r="S142" s="46">
        <f t="shared" si="33"/>
        <v>1837.03502870477</v>
      </c>
    </row>
    <row r="143" spans="1:19" x14ac:dyDescent="0.25">
      <c r="D143">
        <v>100</v>
      </c>
      <c r="F143" s="66">
        <v>0.42708333333333331</v>
      </c>
      <c r="H143" s="66">
        <v>0.43541666666666662</v>
      </c>
      <c r="I143" s="44">
        <f t="shared" si="24"/>
        <v>0.43888888888888883</v>
      </c>
      <c r="J143" s="45" t="str">
        <f t="shared" si="25"/>
        <v/>
      </c>
      <c r="K143" s="54">
        <f t="shared" si="26"/>
        <v>11.999999999999957</v>
      </c>
      <c r="L143" s="45">
        <f t="shared" si="27"/>
        <v>3</v>
      </c>
      <c r="M143" s="54">
        <f t="shared" ca="1" si="28"/>
        <v>847</v>
      </c>
      <c r="N143" s="45">
        <f t="shared" ca="1" si="34"/>
        <v>104.99999999999994</v>
      </c>
      <c r="O143" s="45">
        <f t="shared" si="29"/>
        <v>250</v>
      </c>
      <c r="P143" s="46">
        <f t="shared" si="30"/>
        <v>27.143420404993254</v>
      </c>
      <c r="Q143" s="45">
        <f t="shared" si="31"/>
        <v>1199.9999999999957</v>
      </c>
      <c r="R143" s="45">
        <f t="shared" si="32"/>
        <v>1449.9999999999957</v>
      </c>
      <c r="S143" s="46">
        <f t="shared" si="33"/>
        <v>1227.143420404989</v>
      </c>
    </row>
    <row r="144" spans="1:19" x14ac:dyDescent="0.25">
      <c r="A144" s="77">
        <v>34108</v>
      </c>
      <c r="B144" s="71">
        <v>1041</v>
      </c>
      <c r="D144">
        <v>0.02</v>
      </c>
      <c r="F144" s="66">
        <v>0.49861111111111112</v>
      </c>
      <c r="H144" s="66">
        <v>0.50347222222222221</v>
      </c>
      <c r="I144" s="44" t="str">
        <f t="shared" si="24"/>
        <v/>
      </c>
      <c r="J144" s="45">
        <f t="shared" si="25"/>
        <v>13.99999999999995</v>
      </c>
      <c r="K144" s="54">
        <f t="shared" si="26"/>
        <v>6.9999999999999751</v>
      </c>
      <c r="L144" s="45">
        <f t="shared" si="27"/>
        <v>1</v>
      </c>
      <c r="M144" s="54">
        <f t="shared" ca="1" si="28"/>
        <v>1041</v>
      </c>
      <c r="N144" s="45" t="str">
        <f t="shared" si="34"/>
        <v/>
      </c>
      <c r="O144" s="45">
        <f t="shared" si="29"/>
        <v>140.1399999999995</v>
      </c>
      <c r="P144" s="46">
        <f t="shared" si="30"/>
        <v>40.493910296923538</v>
      </c>
      <c r="Q144" s="45">
        <f t="shared" si="31"/>
        <v>0.13999999999999951</v>
      </c>
      <c r="R144" s="45">
        <f t="shared" si="32"/>
        <v>140.27999999999949</v>
      </c>
      <c r="S144" s="46">
        <f t="shared" si="33"/>
        <v>40.633910296923538</v>
      </c>
    </row>
    <row r="145" spans="1:19" x14ac:dyDescent="0.25">
      <c r="D145">
        <v>20</v>
      </c>
      <c r="F145" s="66">
        <v>0.51041666666666663</v>
      </c>
      <c r="H145" s="66">
        <v>0.5131944444444444</v>
      </c>
      <c r="I145" s="44" t="str">
        <f t="shared" si="24"/>
        <v/>
      </c>
      <c r="J145" s="45">
        <f t="shared" si="25"/>
        <v>12.000000000000117</v>
      </c>
      <c r="K145" s="54">
        <f t="shared" si="26"/>
        <v>3.9999999999999858</v>
      </c>
      <c r="L145" s="45">
        <f t="shared" si="27"/>
        <v>2</v>
      </c>
      <c r="M145" s="54">
        <f t="shared" ca="1" si="28"/>
        <v>1041</v>
      </c>
      <c r="N145" s="45" t="str">
        <f t="shared" si="34"/>
        <v/>
      </c>
      <c r="O145" s="45">
        <f t="shared" si="29"/>
        <v>1320.000000000013</v>
      </c>
      <c r="P145" s="46">
        <f t="shared" si="30"/>
        <v>938.07609924408996</v>
      </c>
      <c r="Q145" s="45">
        <f t="shared" si="31"/>
        <v>79.999999999999716</v>
      </c>
      <c r="R145" s="45">
        <f t="shared" si="32"/>
        <v>1400.0000000000127</v>
      </c>
      <c r="S145" s="46">
        <f t="shared" si="33"/>
        <v>1018.0760992440896</v>
      </c>
    </row>
    <row r="146" spans="1:19" x14ac:dyDescent="0.25">
      <c r="D146">
        <v>200</v>
      </c>
      <c r="F146" s="66">
        <v>0.51874999999999993</v>
      </c>
      <c r="H146" s="66">
        <v>0.52152777777777781</v>
      </c>
      <c r="I146" s="44">
        <f t="shared" si="24"/>
        <v>0.52500000000000002</v>
      </c>
      <c r="J146" s="45" t="str">
        <f t="shared" si="25"/>
        <v/>
      </c>
      <c r="K146" s="54">
        <f t="shared" si="26"/>
        <v>4.0000000000001457</v>
      </c>
      <c r="L146" s="45">
        <f t="shared" si="27"/>
        <v>3</v>
      </c>
      <c r="M146" s="54">
        <f t="shared" ca="1" si="28"/>
        <v>1041</v>
      </c>
      <c r="N146" s="45">
        <f t="shared" ca="1" si="34"/>
        <v>114.99999999999999</v>
      </c>
      <c r="O146" s="45">
        <f t="shared" si="29"/>
        <v>500</v>
      </c>
      <c r="P146" s="46">
        <f t="shared" si="30"/>
        <v>52.318172546220183</v>
      </c>
      <c r="Q146" s="45">
        <f t="shared" si="31"/>
        <v>800.0000000000291</v>
      </c>
      <c r="R146" s="45">
        <f t="shared" si="32"/>
        <v>1300.0000000000291</v>
      </c>
      <c r="S146" s="46">
        <f t="shared" si="33"/>
        <v>852.31817254624934</v>
      </c>
    </row>
    <row r="147" spans="1:19" x14ac:dyDescent="0.25">
      <c r="A147" s="77">
        <v>34109</v>
      </c>
      <c r="B147" s="71">
        <v>1046</v>
      </c>
      <c r="D147">
        <v>1.7000000000000001E-2</v>
      </c>
      <c r="F147" s="66">
        <v>0.48958333333333331</v>
      </c>
      <c r="H147" s="66">
        <v>0.4916666666666667</v>
      </c>
      <c r="I147" s="44" t="str">
        <f t="shared" si="24"/>
        <v/>
      </c>
      <c r="J147" s="45">
        <f t="shared" si="25"/>
        <v>17.999999999999936</v>
      </c>
      <c r="K147" s="54">
        <f t="shared" si="26"/>
        <v>3.0000000000000693</v>
      </c>
      <c r="L147" s="45">
        <f t="shared" si="27"/>
        <v>1</v>
      </c>
      <c r="M147" s="54">
        <f t="shared" ca="1" si="28"/>
        <v>1046</v>
      </c>
      <c r="N147" s="45" t="str">
        <f t="shared" si="34"/>
        <v/>
      </c>
      <c r="O147" s="45">
        <f t="shared" si="29"/>
        <v>1.9529999999999934</v>
      </c>
      <c r="P147" s="46">
        <f t="shared" si="30"/>
        <v>1.3362811025476846</v>
      </c>
      <c r="Q147" s="45">
        <f t="shared" si="31"/>
        <v>5.1000000000001183E-2</v>
      </c>
      <c r="R147" s="45">
        <f t="shared" si="32"/>
        <v>2.0039999999999947</v>
      </c>
      <c r="S147" s="46">
        <f t="shared" si="33"/>
        <v>1.3872811025476859</v>
      </c>
    </row>
    <row r="148" spans="1:19" x14ac:dyDescent="0.25">
      <c r="D148">
        <v>0.2</v>
      </c>
      <c r="F148" s="66">
        <v>0.49583333333333335</v>
      </c>
      <c r="H148" s="66">
        <v>0.50416666666666665</v>
      </c>
      <c r="I148" s="44" t="str">
        <f t="shared" si="24"/>
        <v/>
      </c>
      <c r="J148" s="45">
        <f t="shared" si="25"/>
        <v>16.99999999999994</v>
      </c>
      <c r="K148" s="54">
        <f t="shared" si="26"/>
        <v>11.999999999999957</v>
      </c>
      <c r="L148" s="45">
        <f t="shared" si="27"/>
        <v>2</v>
      </c>
      <c r="M148" s="54">
        <f t="shared" ca="1" si="28"/>
        <v>1046</v>
      </c>
      <c r="N148" s="45" t="str">
        <f t="shared" si="34"/>
        <v/>
      </c>
      <c r="O148" s="45">
        <f t="shared" si="29"/>
        <v>1582.6999999999944</v>
      </c>
      <c r="P148" s="46">
        <f t="shared" si="30"/>
        <v>462.1092917457816</v>
      </c>
      <c r="Q148" s="45">
        <f t="shared" si="31"/>
        <v>2.3999999999999915</v>
      </c>
      <c r="R148" s="45">
        <f t="shared" si="32"/>
        <v>1585.0999999999945</v>
      </c>
      <c r="S148" s="46">
        <f t="shared" si="33"/>
        <v>464.50929174578158</v>
      </c>
    </row>
    <row r="149" spans="1:19" x14ac:dyDescent="0.25">
      <c r="D149">
        <v>186</v>
      </c>
      <c r="F149" s="66">
        <v>0.51250000000000007</v>
      </c>
      <c r="H149" s="66">
        <v>0.51597222222222217</v>
      </c>
      <c r="I149" s="44">
        <f t="shared" si="24"/>
        <v>0.51944444444444438</v>
      </c>
      <c r="J149" s="45" t="str">
        <f t="shared" si="25"/>
        <v/>
      </c>
      <c r="K149" s="54">
        <f t="shared" si="26"/>
        <v>4.9999999999998224</v>
      </c>
      <c r="L149" s="45">
        <f t="shared" si="27"/>
        <v>3</v>
      </c>
      <c r="M149" s="54">
        <f t="shared" ca="1" si="28"/>
        <v>1046</v>
      </c>
      <c r="N149" s="45">
        <f t="shared" ca="1" si="34"/>
        <v>101.99999999999987</v>
      </c>
      <c r="O149" s="45">
        <f t="shared" si="29"/>
        <v>465</v>
      </c>
      <c r="P149" s="46">
        <f t="shared" si="30"/>
        <v>48.841339589591186</v>
      </c>
      <c r="Q149" s="45">
        <f t="shared" si="31"/>
        <v>929.99999999996692</v>
      </c>
      <c r="R149" s="45">
        <f t="shared" si="32"/>
        <v>1394.9999999999668</v>
      </c>
      <c r="S149" s="46">
        <f t="shared" si="33"/>
        <v>978.84133958955806</v>
      </c>
    </row>
    <row r="150" spans="1:19" x14ac:dyDescent="0.25">
      <c r="A150" s="77">
        <v>34110</v>
      </c>
      <c r="B150" s="71">
        <v>837</v>
      </c>
      <c r="D150">
        <v>0.02</v>
      </c>
      <c r="F150" s="66">
        <v>0.3972222222222222</v>
      </c>
      <c r="H150" s="66">
        <v>0.39930555555555558</v>
      </c>
      <c r="I150" s="44" t="str">
        <f t="shared" si="24"/>
        <v/>
      </c>
      <c r="J150" s="45">
        <f t="shared" si="25"/>
        <v>15.000000000000027</v>
      </c>
      <c r="K150" s="54">
        <f t="shared" si="26"/>
        <v>3.0000000000000693</v>
      </c>
      <c r="L150" s="45">
        <f t="shared" si="27"/>
        <v>1</v>
      </c>
      <c r="M150" s="54">
        <f t="shared" ca="1" si="28"/>
        <v>837</v>
      </c>
      <c r="N150" s="45" t="str">
        <f t="shared" si="34"/>
        <v/>
      </c>
      <c r="O150" s="45">
        <f t="shared" si="29"/>
        <v>150.15000000000026</v>
      </c>
      <c r="P150" s="46">
        <f t="shared" si="30"/>
        <v>43.386332460989742</v>
      </c>
      <c r="Q150" s="45">
        <f t="shared" si="31"/>
        <v>6.0000000000001386E-2</v>
      </c>
      <c r="R150" s="45">
        <f t="shared" si="32"/>
        <v>150.21000000000026</v>
      </c>
      <c r="S150" s="46">
        <f t="shared" si="33"/>
        <v>43.446332460989744</v>
      </c>
    </row>
    <row r="151" spans="1:19" x14ac:dyDescent="0.25">
      <c r="D151">
        <v>20</v>
      </c>
      <c r="F151" s="66">
        <v>0.4069444444444445</v>
      </c>
      <c r="H151" s="66">
        <v>0.40972222222222227</v>
      </c>
      <c r="I151" s="44" t="str">
        <f t="shared" si="24"/>
        <v/>
      </c>
      <c r="J151" s="45">
        <f t="shared" si="25"/>
        <v>28.999999999999897</v>
      </c>
      <c r="K151" s="54">
        <f t="shared" si="26"/>
        <v>3.9999999999999858</v>
      </c>
      <c r="L151" s="45">
        <f t="shared" si="27"/>
        <v>2</v>
      </c>
      <c r="M151" s="54">
        <f t="shared" ca="1" si="28"/>
        <v>837</v>
      </c>
      <c r="N151" s="45" t="str">
        <f t="shared" si="34"/>
        <v/>
      </c>
      <c r="O151" s="45">
        <f t="shared" si="29"/>
        <v>3189.9999999999886</v>
      </c>
      <c r="P151" s="46">
        <f t="shared" si="30"/>
        <v>2267.017239839854</v>
      </c>
      <c r="Q151" s="45">
        <f t="shared" si="31"/>
        <v>79.999999999999716</v>
      </c>
      <c r="R151" s="45">
        <f t="shared" si="32"/>
        <v>3269.9999999999882</v>
      </c>
      <c r="S151" s="46">
        <f t="shared" si="33"/>
        <v>2347.0172398398536</v>
      </c>
    </row>
    <row r="152" spans="1:19" x14ac:dyDescent="0.25">
      <c r="D152">
        <v>200</v>
      </c>
      <c r="F152" s="66">
        <v>0.42291666666666666</v>
      </c>
      <c r="H152" s="66">
        <v>0.42986111111111108</v>
      </c>
      <c r="I152" s="44">
        <f t="shared" si="24"/>
        <v>0.43333333333333329</v>
      </c>
      <c r="J152" s="45" t="str">
        <f t="shared" si="25"/>
        <v/>
      </c>
      <c r="K152" s="54">
        <f t="shared" si="26"/>
        <v>9.9999999999999645</v>
      </c>
      <c r="L152" s="45">
        <f t="shared" si="27"/>
        <v>3</v>
      </c>
      <c r="M152" s="54">
        <f t="shared" ca="1" si="28"/>
        <v>837</v>
      </c>
      <c r="N152" s="45">
        <f t="shared" ca="1" si="34"/>
        <v>106.99999999999994</v>
      </c>
      <c r="O152" s="45">
        <f t="shared" si="29"/>
        <v>500</v>
      </c>
      <c r="P152" s="46">
        <f t="shared" si="30"/>
        <v>52.318172546220183</v>
      </c>
      <c r="Q152" s="45">
        <f t="shared" si="31"/>
        <v>1999.999999999993</v>
      </c>
      <c r="R152" s="45">
        <f t="shared" si="32"/>
        <v>2499.9999999999927</v>
      </c>
      <c r="S152" s="46">
        <f t="shared" si="33"/>
        <v>2052.3181725462132</v>
      </c>
    </row>
    <row r="153" spans="1:19" x14ac:dyDescent="0.25">
      <c r="A153" s="77">
        <v>34115</v>
      </c>
      <c r="B153" s="71">
        <v>1052</v>
      </c>
      <c r="D153">
        <v>0.02</v>
      </c>
      <c r="F153" s="66">
        <v>0.4861111111111111</v>
      </c>
      <c r="H153" s="66">
        <v>0.4916666666666667</v>
      </c>
      <c r="I153" s="44" t="str">
        <f t="shared" si="24"/>
        <v/>
      </c>
      <c r="J153" s="45">
        <f t="shared" si="25"/>
        <v>12.999999999999954</v>
      </c>
      <c r="K153" s="54">
        <f t="shared" si="26"/>
        <v>8.0000000000000515</v>
      </c>
      <c r="L153" s="45">
        <f t="shared" si="27"/>
        <v>1</v>
      </c>
      <c r="M153" s="54">
        <f t="shared" ca="1" si="28"/>
        <v>1052</v>
      </c>
      <c r="N153" s="45" t="str">
        <f t="shared" si="34"/>
        <v/>
      </c>
      <c r="O153" s="45">
        <f t="shared" si="29"/>
        <v>130.12999999999954</v>
      </c>
      <c r="P153" s="46">
        <f t="shared" si="30"/>
        <v>37.601488132857575</v>
      </c>
      <c r="Q153" s="45">
        <f t="shared" si="31"/>
        <v>0.16000000000000103</v>
      </c>
      <c r="R153" s="45">
        <f t="shared" si="32"/>
        <v>130.28999999999954</v>
      </c>
      <c r="S153" s="46">
        <f t="shared" si="33"/>
        <v>37.761488132857579</v>
      </c>
    </row>
    <row r="154" spans="1:19" x14ac:dyDescent="0.25">
      <c r="D154">
        <v>20</v>
      </c>
      <c r="F154" s="66">
        <v>0.49791666666666662</v>
      </c>
      <c r="H154" s="66">
        <v>0.50069444444444444</v>
      </c>
      <c r="I154" s="44" t="str">
        <f t="shared" si="24"/>
        <v/>
      </c>
      <c r="J154" s="45">
        <f t="shared" si="25"/>
        <v>7.9999999999999716</v>
      </c>
      <c r="K154" s="54">
        <f t="shared" si="26"/>
        <v>4.0000000000000657</v>
      </c>
      <c r="L154" s="45">
        <f t="shared" si="27"/>
        <v>2</v>
      </c>
      <c r="M154" s="54">
        <f t="shared" ca="1" si="28"/>
        <v>1052</v>
      </c>
      <c r="N154" s="45" t="str">
        <f t="shared" si="34"/>
        <v/>
      </c>
      <c r="O154" s="45">
        <f t="shared" si="29"/>
        <v>879.99999999999682</v>
      </c>
      <c r="P154" s="46">
        <f t="shared" si="30"/>
        <v>625.38406616271845</v>
      </c>
      <c r="Q154" s="45">
        <f t="shared" si="31"/>
        <v>80.000000000001307</v>
      </c>
      <c r="R154" s="45">
        <f t="shared" si="32"/>
        <v>959.99999999999818</v>
      </c>
      <c r="S154" s="46">
        <f t="shared" si="33"/>
        <v>705.38406616271982</v>
      </c>
    </row>
    <row r="155" spans="1:19" x14ac:dyDescent="0.25">
      <c r="D155">
        <v>200</v>
      </c>
      <c r="F155" s="66">
        <v>0.50416666666666665</v>
      </c>
      <c r="H155" s="66">
        <v>0.50624999999999998</v>
      </c>
      <c r="I155" s="44">
        <f t="shared" si="24"/>
        <v>0.50972222222222219</v>
      </c>
      <c r="J155" s="45" t="str">
        <f t="shared" si="25"/>
        <v/>
      </c>
      <c r="K155" s="54">
        <f t="shared" si="26"/>
        <v>2.9999999999999893</v>
      </c>
      <c r="L155" s="45">
        <f t="shared" si="27"/>
        <v>3</v>
      </c>
      <c r="M155" s="54">
        <f t="shared" ca="1" si="28"/>
        <v>1052</v>
      </c>
      <c r="N155" s="45">
        <f t="shared" ca="1" si="34"/>
        <v>81.999999999999943</v>
      </c>
      <c r="O155" s="45">
        <f t="shared" si="29"/>
        <v>500</v>
      </c>
      <c r="P155" s="46">
        <f t="shared" si="30"/>
        <v>52.318172546220183</v>
      </c>
      <c r="Q155" s="45">
        <f t="shared" si="31"/>
        <v>599.99999999999784</v>
      </c>
      <c r="R155" s="45">
        <f t="shared" si="32"/>
        <v>1099.9999999999977</v>
      </c>
      <c r="S155" s="46">
        <f t="shared" si="33"/>
        <v>652.31817254621797</v>
      </c>
    </row>
    <row r="156" spans="1:19" x14ac:dyDescent="0.25">
      <c r="A156" s="77">
        <v>34115</v>
      </c>
      <c r="B156" s="71">
        <v>1602</v>
      </c>
      <c r="D156">
        <v>0.02</v>
      </c>
      <c r="F156" s="66">
        <v>0.70486111111111116</v>
      </c>
      <c r="H156" s="66">
        <v>0.70972222222222225</v>
      </c>
      <c r="I156" s="44" t="str">
        <f t="shared" si="24"/>
        <v/>
      </c>
      <c r="J156" s="45">
        <f t="shared" si="25"/>
        <v>11.999999999999957</v>
      </c>
      <c r="K156" s="54">
        <f t="shared" si="26"/>
        <v>6.9999999999999751</v>
      </c>
      <c r="L156" s="45">
        <f t="shared" si="27"/>
        <v>1</v>
      </c>
      <c r="M156" s="54">
        <f t="shared" ca="1" si="28"/>
        <v>1602</v>
      </c>
      <c r="N156" s="45" t="str">
        <f t="shared" si="34"/>
        <v/>
      </c>
      <c r="O156" s="45">
        <f t="shared" si="29"/>
        <v>120.11999999999956</v>
      </c>
      <c r="P156" s="46">
        <f t="shared" si="30"/>
        <v>34.709065968791606</v>
      </c>
      <c r="Q156" s="45">
        <f t="shared" si="31"/>
        <v>0.13999999999999951</v>
      </c>
      <c r="R156" s="45">
        <f t="shared" si="32"/>
        <v>120.25999999999956</v>
      </c>
      <c r="S156" s="46">
        <f t="shared" si="33"/>
        <v>34.849065968791606</v>
      </c>
    </row>
    <row r="157" spans="1:19" x14ac:dyDescent="0.25">
      <c r="D157">
        <v>20</v>
      </c>
      <c r="F157" s="66">
        <v>0.71736111111111101</v>
      </c>
      <c r="H157" s="66">
        <v>0.71805555555555556</v>
      </c>
      <c r="I157" s="44" t="str">
        <f t="shared" si="24"/>
        <v/>
      </c>
      <c r="J157" s="45">
        <f t="shared" si="25"/>
        <v>8.999999999999968</v>
      </c>
      <c r="K157" s="54">
        <f t="shared" si="26"/>
        <v>1.0000000000001563</v>
      </c>
      <c r="L157" s="45">
        <f t="shared" si="27"/>
        <v>2</v>
      </c>
      <c r="M157" s="54">
        <f t="shared" ca="1" si="28"/>
        <v>1602</v>
      </c>
      <c r="N157" s="45" t="str">
        <f t="shared" si="34"/>
        <v/>
      </c>
      <c r="O157" s="45">
        <f t="shared" si="29"/>
        <v>989.99999999999648</v>
      </c>
      <c r="P157" s="46">
        <f t="shared" si="30"/>
        <v>703.55707443305823</v>
      </c>
      <c r="Q157" s="45">
        <f t="shared" si="31"/>
        <v>20.000000000003126</v>
      </c>
      <c r="R157" s="45">
        <f t="shared" si="32"/>
        <v>1009.9999999999995</v>
      </c>
      <c r="S157" s="46">
        <f t="shared" si="33"/>
        <v>723.55707443306142</v>
      </c>
    </row>
    <row r="158" spans="1:19" x14ac:dyDescent="0.25">
      <c r="D158">
        <v>200</v>
      </c>
      <c r="F158" s="66">
        <v>0.72361111111111109</v>
      </c>
      <c r="H158" s="66">
        <v>0.72430555555555554</v>
      </c>
      <c r="I158" s="44">
        <f t="shared" si="24"/>
        <v>0.72777777777777775</v>
      </c>
      <c r="J158" s="45" t="str">
        <f t="shared" si="25"/>
        <v/>
      </c>
      <c r="K158" s="54">
        <f t="shared" si="26"/>
        <v>0.99999999999999645</v>
      </c>
      <c r="L158" s="45">
        <f t="shared" si="27"/>
        <v>3</v>
      </c>
      <c r="M158" s="54">
        <f t="shared" ca="1" si="28"/>
        <v>1602</v>
      </c>
      <c r="N158" s="45">
        <f t="shared" ca="1" si="34"/>
        <v>85.999999999999858</v>
      </c>
      <c r="O158" s="45">
        <f t="shared" si="29"/>
        <v>500</v>
      </c>
      <c r="P158" s="46">
        <f t="shared" si="30"/>
        <v>52.318172546220183</v>
      </c>
      <c r="Q158" s="45">
        <f t="shared" si="31"/>
        <v>199.99999999999929</v>
      </c>
      <c r="R158" s="45">
        <f t="shared" si="32"/>
        <v>699.99999999999932</v>
      </c>
      <c r="S158" s="46">
        <f t="shared" si="33"/>
        <v>252.31817254621947</v>
      </c>
    </row>
    <row r="159" spans="1:19" x14ac:dyDescent="0.25">
      <c r="A159" s="77">
        <v>34116</v>
      </c>
      <c r="B159" s="71">
        <v>1332</v>
      </c>
      <c r="D159">
        <v>0.01</v>
      </c>
      <c r="F159" s="66">
        <v>0.59166666666666667</v>
      </c>
      <c r="H159" s="66">
        <v>0.6</v>
      </c>
      <c r="I159" s="44">
        <f t="shared" si="24"/>
        <v>0.60347222222222219</v>
      </c>
      <c r="J159" s="45" t="str">
        <f t="shared" si="25"/>
        <v/>
      </c>
      <c r="K159" s="54">
        <f t="shared" si="26"/>
        <v>11.999999999999957</v>
      </c>
      <c r="L159" s="45">
        <f t="shared" si="27"/>
        <v>1</v>
      </c>
      <c r="M159" s="54">
        <f t="shared" ca="1" si="28"/>
        <v>1332</v>
      </c>
      <c r="N159" s="45">
        <f t="shared" ca="1" si="34"/>
        <v>56.999999999999957</v>
      </c>
      <c r="O159" s="45">
        <f t="shared" si="29"/>
        <v>2.5000000000000001E-2</v>
      </c>
      <c r="P159" s="46">
        <f t="shared" si="30"/>
        <v>5.4281443780592247E-3</v>
      </c>
      <c r="Q159" s="45">
        <f t="shared" si="31"/>
        <v>0.11999999999999958</v>
      </c>
      <c r="R159" s="45">
        <f t="shared" si="32"/>
        <v>0.14499999999999957</v>
      </c>
      <c r="S159" s="46">
        <f t="shared" si="33"/>
        <v>0.1254281443780588</v>
      </c>
    </row>
    <row r="160" spans="1:19" x14ac:dyDescent="0.25">
      <c r="A160" s="77">
        <v>34127</v>
      </c>
      <c r="B160" s="71">
        <v>1038</v>
      </c>
      <c r="D160">
        <v>0.01</v>
      </c>
      <c r="F160" s="66">
        <v>0.46458333333333335</v>
      </c>
      <c r="H160" s="66">
        <v>0.47152777777777777</v>
      </c>
      <c r="I160" s="44" t="str">
        <f t="shared" si="24"/>
        <v/>
      </c>
      <c r="J160" s="45">
        <f t="shared" si="25"/>
        <v>9.9999999999999645</v>
      </c>
      <c r="K160" s="54">
        <f t="shared" si="26"/>
        <v>9.9999999999999645</v>
      </c>
      <c r="L160" s="45">
        <f t="shared" si="27"/>
        <v>1</v>
      </c>
      <c r="M160" s="54">
        <f t="shared" ca="1" si="28"/>
        <v>1038</v>
      </c>
      <c r="N160" s="45" t="str">
        <f t="shared" si="34"/>
        <v/>
      </c>
      <c r="O160" s="45">
        <f t="shared" si="29"/>
        <v>200.04999999999927</v>
      </c>
      <c r="P160" s="46">
        <f t="shared" si="30"/>
        <v>48.215870110904028</v>
      </c>
      <c r="Q160" s="45">
        <f t="shared" si="31"/>
        <v>9.9999999999999645E-2</v>
      </c>
      <c r="R160" s="45">
        <f t="shared" si="32"/>
        <v>200.14999999999927</v>
      </c>
      <c r="S160" s="46">
        <f t="shared" si="33"/>
        <v>48.315870110904029</v>
      </c>
    </row>
    <row r="161" spans="1:19" x14ac:dyDescent="0.25">
      <c r="D161">
        <v>40</v>
      </c>
      <c r="F161" s="66">
        <v>0.4770833333333333</v>
      </c>
      <c r="H161" s="66">
        <v>0.47847222222222219</v>
      </c>
      <c r="I161" s="44" t="str">
        <f t="shared" si="24"/>
        <v/>
      </c>
      <c r="J161" s="45">
        <f t="shared" si="25"/>
        <v>29.000000000000057</v>
      </c>
      <c r="K161" s="54">
        <f t="shared" si="26"/>
        <v>1.9999999999999929</v>
      </c>
      <c r="L161" s="45">
        <f t="shared" si="27"/>
        <v>2</v>
      </c>
      <c r="M161" s="54">
        <f t="shared" ca="1" si="28"/>
        <v>1038</v>
      </c>
      <c r="N161" s="45" t="str">
        <f t="shared" si="34"/>
        <v/>
      </c>
      <c r="O161" s="45">
        <f t="shared" si="29"/>
        <v>2030.0000000000041</v>
      </c>
      <c r="P161" s="46">
        <f t="shared" si="30"/>
        <v>1898.9606332975407</v>
      </c>
      <c r="Q161" s="45">
        <f t="shared" si="31"/>
        <v>79.999999999999716</v>
      </c>
      <c r="R161" s="45">
        <f t="shared" si="32"/>
        <v>2110.0000000000036</v>
      </c>
      <c r="S161" s="46">
        <f t="shared" si="33"/>
        <v>1978.9606332975404</v>
      </c>
    </row>
    <row r="162" spans="1:19" x14ac:dyDescent="0.25">
      <c r="D162">
        <v>100</v>
      </c>
      <c r="F162" s="66">
        <v>0.48055555555555557</v>
      </c>
      <c r="H162" s="66">
        <v>0.49861111111111112</v>
      </c>
      <c r="I162" s="44" t="str">
        <f t="shared" si="24"/>
        <v/>
      </c>
      <c r="J162" s="45">
        <f t="shared" si="25"/>
        <v>12.999999999999954</v>
      </c>
      <c r="K162" s="54">
        <f t="shared" si="26"/>
        <v>25.999999999999986</v>
      </c>
      <c r="L162" s="45">
        <f t="shared" si="27"/>
        <v>3</v>
      </c>
      <c r="M162" s="54">
        <f t="shared" ca="1" si="28"/>
        <v>1038</v>
      </c>
      <c r="N162" s="45" t="str">
        <f t="shared" si="34"/>
        <v/>
      </c>
      <c r="O162" s="45">
        <f t="shared" si="29"/>
        <v>1949.9999999999932</v>
      </c>
      <c r="P162" s="46">
        <f t="shared" si="30"/>
        <v>1875.5035666845442</v>
      </c>
      <c r="Q162" s="45">
        <f t="shared" si="31"/>
        <v>2599.9999999999986</v>
      </c>
      <c r="R162" s="45">
        <f t="shared" si="32"/>
        <v>4549.9999999999918</v>
      </c>
      <c r="S162" s="46">
        <f t="shared" si="33"/>
        <v>4475.5035666845433</v>
      </c>
    </row>
    <row r="163" spans="1:19" x14ac:dyDescent="0.25">
      <c r="D163">
        <v>200</v>
      </c>
      <c r="F163" s="66">
        <v>0.5</v>
      </c>
      <c r="H163" s="66">
        <v>0.50763888888888886</v>
      </c>
      <c r="I163" s="44">
        <f t="shared" si="24"/>
        <v>0.51111111111111107</v>
      </c>
      <c r="J163" s="45" t="str">
        <f t="shared" si="25"/>
        <v/>
      </c>
      <c r="K163" s="54">
        <f t="shared" si="26"/>
        <v>10.999999999999961</v>
      </c>
      <c r="L163" s="45">
        <f t="shared" si="27"/>
        <v>4</v>
      </c>
      <c r="M163" s="54">
        <f t="shared" ca="1" si="28"/>
        <v>1038</v>
      </c>
      <c r="N163" s="45">
        <f t="shared" ca="1" si="34"/>
        <v>97.999999999999972</v>
      </c>
      <c r="O163" s="45">
        <f t="shared" si="29"/>
        <v>500</v>
      </c>
      <c r="P163" s="46">
        <f t="shared" si="30"/>
        <v>52.318172546220183</v>
      </c>
      <c r="Q163" s="45">
        <f t="shared" si="31"/>
        <v>2199.9999999999923</v>
      </c>
      <c r="R163" s="45">
        <f t="shared" si="32"/>
        <v>2699.9999999999923</v>
      </c>
      <c r="S163" s="46">
        <f t="shared" si="33"/>
        <v>2252.3181725462123</v>
      </c>
    </row>
    <row r="164" spans="1:19" x14ac:dyDescent="0.25">
      <c r="A164" s="77">
        <v>34127</v>
      </c>
      <c r="B164" s="71">
        <v>1446</v>
      </c>
      <c r="D164">
        <v>0.01</v>
      </c>
      <c r="F164" s="66">
        <v>0.63541666666666663</v>
      </c>
      <c r="H164" s="66">
        <v>0.65069444444444446</v>
      </c>
      <c r="I164" s="44" t="str">
        <f t="shared" si="24"/>
        <v/>
      </c>
      <c r="J164" s="45">
        <f t="shared" si="25"/>
        <v>7.9999999999999716</v>
      </c>
      <c r="K164" s="54">
        <f t="shared" si="26"/>
        <v>22.000000000000082</v>
      </c>
      <c r="L164" s="45">
        <f t="shared" si="27"/>
        <v>1</v>
      </c>
      <c r="M164" s="54">
        <f t="shared" ca="1" si="28"/>
        <v>1446</v>
      </c>
      <c r="N164" s="45" t="str">
        <f t="shared" si="34"/>
        <v/>
      </c>
      <c r="O164" s="45">
        <f t="shared" si="29"/>
        <v>78.439999999999728</v>
      </c>
      <c r="P164" s="46">
        <f t="shared" si="30"/>
        <v>20.673825813829566</v>
      </c>
      <c r="Q164" s="45">
        <f t="shared" si="31"/>
        <v>0.22000000000000083</v>
      </c>
      <c r="R164" s="45">
        <f t="shared" si="32"/>
        <v>78.659999999999727</v>
      </c>
      <c r="S164" s="46">
        <f t="shared" si="33"/>
        <v>20.893825813829569</v>
      </c>
    </row>
    <row r="165" spans="1:19" x14ac:dyDescent="0.25">
      <c r="D165">
        <v>19.600000000000001</v>
      </c>
      <c r="F165" s="66">
        <v>0.65069444444444446</v>
      </c>
      <c r="H165" s="66">
        <v>0.65625</v>
      </c>
      <c r="I165" s="44" t="str">
        <f t="shared" si="24"/>
        <v/>
      </c>
      <c r="J165" s="45">
        <f t="shared" si="25"/>
        <v>10.999999999999961</v>
      </c>
      <c r="K165" s="54">
        <f t="shared" si="26"/>
        <v>7.9999999999999716</v>
      </c>
      <c r="L165" s="45">
        <f t="shared" si="27"/>
        <v>2</v>
      </c>
      <c r="M165" s="54">
        <f t="shared" ca="1" si="28"/>
        <v>1446</v>
      </c>
      <c r="N165" s="45" t="str">
        <f t="shared" si="34"/>
        <v/>
      </c>
      <c r="O165" s="45">
        <f t="shared" si="29"/>
        <v>1185.7999999999959</v>
      </c>
      <c r="P165" s="46">
        <f t="shared" si="30"/>
        <v>842.70502949036904</v>
      </c>
      <c r="Q165" s="45">
        <f t="shared" si="31"/>
        <v>156.79999999999944</v>
      </c>
      <c r="R165" s="45">
        <f t="shared" si="32"/>
        <v>1342.5999999999954</v>
      </c>
      <c r="S165" s="46">
        <f t="shared" si="33"/>
        <v>999.50502949036854</v>
      </c>
    </row>
    <row r="166" spans="1:19" x14ac:dyDescent="0.25">
      <c r="D166">
        <v>196</v>
      </c>
      <c r="F166" s="66">
        <v>0.66111111111111109</v>
      </c>
      <c r="H166" s="66">
        <v>0.66388888888888886</v>
      </c>
      <c r="I166" s="44">
        <f t="shared" si="24"/>
        <v>0.66736111111111107</v>
      </c>
      <c r="J166" s="45" t="str">
        <f t="shared" si="25"/>
        <v/>
      </c>
      <c r="K166" s="54">
        <f t="shared" si="26"/>
        <v>3.9999999999999858</v>
      </c>
      <c r="L166" s="45">
        <f t="shared" si="27"/>
        <v>3</v>
      </c>
      <c r="M166" s="54">
        <f t="shared" ca="1" si="28"/>
        <v>1446</v>
      </c>
      <c r="N166" s="45">
        <f t="shared" ca="1" si="34"/>
        <v>74.999999999999886</v>
      </c>
      <c r="O166" s="45">
        <f t="shared" si="29"/>
        <v>490</v>
      </c>
      <c r="P166" s="46">
        <f t="shared" si="30"/>
        <v>51.326059129732876</v>
      </c>
      <c r="Q166" s="45">
        <f t="shared" si="31"/>
        <v>783.99999999999727</v>
      </c>
      <c r="R166" s="45">
        <f t="shared" si="32"/>
        <v>1273.9999999999973</v>
      </c>
      <c r="S166" s="46">
        <f t="shared" si="33"/>
        <v>835.3260591297302</v>
      </c>
    </row>
    <row r="167" spans="1:19" x14ac:dyDescent="0.25">
      <c r="A167" s="77">
        <v>34128</v>
      </c>
      <c r="B167" s="71">
        <v>1355</v>
      </c>
      <c r="D167">
        <v>0.01</v>
      </c>
      <c r="F167" s="66">
        <v>0.60347222222222219</v>
      </c>
      <c r="H167" s="66">
        <v>0.60416666666666663</v>
      </c>
      <c r="I167" s="44" t="str">
        <f t="shared" si="24"/>
        <v/>
      </c>
      <c r="J167" s="45">
        <f t="shared" si="25"/>
        <v>20.000000000000089</v>
      </c>
      <c r="K167" s="54">
        <f t="shared" si="26"/>
        <v>0.99999999999999645</v>
      </c>
      <c r="L167" s="45">
        <f t="shared" si="27"/>
        <v>1</v>
      </c>
      <c r="M167" s="54">
        <f t="shared" ca="1" si="28"/>
        <v>1355</v>
      </c>
      <c r="N167" s="45" t="str">
        <f t="shared" si="34"/>
        <v/>
      </c>
      <c r="O167" s="45">
        <f t="shared" si="29"/>
        <v>400.10000000000178</v>
      </c>
      <c r="P167" s="46">
        <f t="shared" si="30"/>
        <v>96.431740221808823</v>
      </c>
      <c r="Q167" s="45">
        <f t="shared" si="31"/>
        <v>9.9999999999999655E-3</v>
      </c>
      <c r="R167" s="45">
        <f t="shared" si="32"/>
        <v>400.11000000000178</v>
      </c>
      <c r="S167" s="46">
        <f t="shared" si="33"/>
        <v>96.441740221808828</v>
      </c>
    </row>
    <row r="168" spans="1:19" x14ac:dyDescent="0.25">
      <c r="D168">
        <v>40</v>
      </c>
      <c r="F168" s="66">
        <v>0.61041666666666672</v>
      </c>
      <c r="H168" s="66">
        <v>0.61805555555555558</v>
      </c>
      <c r="I168" s="44" t="str">
        <f t="shared" si="24"/>
        <v/>
      </c>
      <c r="J168" s="45">
        <f t="shared" si="25"/>
        <v>8.999999999999968</v>
      </c>
      <c r="K168" s="54">
        <f t="shared" si="26"/>
        <v>10.999999999999961</v>
      </c>
      <c r="L168" s="45">
        <f t="shared" si="27"/>
        <v>2</v>
      </c>
      <c r="M168" s="54">
        <f t="shared" ca="1" si="28"/>
        <v>1355</v>
      </c>
      <c r="N168" s="45" t="str">
        <f t="shared" si="34"/>
        <v/>
      </c>
      <c r="O168" s="45">
        <f t="shared" si="29"/>
        <v>629.99999999999773</v>
      </c>
      <c r="P168" s="46">
        <f t="shared" si="30"/>
        <v>589.33261033371627</v>
      </c>
      <c r="Q168" s="45">
        <f t="shared" si="31"/>
        <v>439.99999999999841</v>
      </c>
      <c r="R168" s="45">
        <f t="shared" si="32"/>
        <v>1069.9999999999961</v>
      </c>
      <c r="S168" s="46">
        <f t="shared" si="33"/>
        <v>1029.3326103337147</v>
      </c>
    </row>
    <row r="169" spans="1:19" x14ac:dyDescent="0.25">
      <c r="D169">
        <v>100</v>
      </c>
      <c r="F169" s="66">
        <v>0.62013888888888891</v>
      </c>
      <c r="H169" s="66">
        <v>0.62430555555555556</v>
      </c>
      <c r="I169" s="44" t="str">
        <f t="shared" si="24"/>
        <v/>
      </c>
      <c r="J169" s="45">
        <f t="shared" si="25"/>
        <v>23.999999999999915</v>
      </c>
      <c r="K169" s="54">
        <f t="shared" si="26"/>
        <v>5.9999999999999787</v>
      </c>
      <c r="L169" s="45">
        <f t="shared" si="27"/>
        <v>3</v>
      </c>
      <c r="M169" s="54">
        <f t="shared" ca="1" si="28"/>
        <v>1355</v>
      </c>
      <c r="N169" s="45" t="str">
        <f t="shared" si="34"/>
        <v/>
      </c>
      <c r="O169" s="45">
        <f t="shared" si="29"/>
        <v>3119.9999999999891</v>
      </c>
      <c r="P169" s="46">
        <f t="shared" si="30"/>
        <v>3063.806153582661</v>
      </c>
      <c r="Q169" s="45">
        <f t="shared" si="31"/>
        <v>599.99999999999784</v>
      </c>
      <c r="R169" s="45">
        <f t="shared" si="32"/>
        <v>3719.9999999999868</v>
      </c>
      <c r="S169" s="46">
        <f t="shared" si="33"/>
        <v>3663.8061535826587</v>
      </c>
    </row>
    <row r="170" spans="1:19" x14ac:dyDescent="0.25">
      <c r="D170">
        <v>160</v>
      </c>
      <c r="F170" s="66">
        <v>0.62569444444444444</v>
      </c>
      <c r="H170" s="66">
        <v>0.64097222222222217</v>
      </c>
      <c r="I170" s="44" t="str">
        <f t="shared" si="24"/>
        <v/>
      </c>
      <c r="J170" s="45">
        <f t="shared" si="25"/>
        <v>10.000000000000124</v>
      </c>
      <c r="K170" s="54">
        <f t="shared" si="26"/>
        <v>21.999999999999922</v>
      </c>
      <c r="L170" s="45">
        <f t="shared" si="27"/>
        <v>4</v>
      </c>
      <c r="M170" s="54">
        <f t="shared" ca="1" si="28"/>
        <v>1355</v>
      </c>
      <c r="N170" s="45" t="str">
        <f t="shared" si="34"/>
        <v/>
      </c>
      <c r="O170" s="45">
        <f t="shared" si="29"/>
        <v>1800.0000000000223</v>
      </c>
      <c r="P170" s="46">
        <f t="shared" si="30"/>
        <v>1792.5680571314049</v>
      </c>
      <c r="Q170" s="45">
        <f t="shared" si="31"/>
        <v>3519.9999999999873</v>
      </c>
      <c r="R170" s="45">
        <f t="shared" si="32"/>
        <v>5320.0000000000091</v>
      </c>
      <c r="S170" s="46">
        <f t="shared" si="33"/>
        <v>5312.5680571313924</v>
      </c>
    </row>
    <row r="171" spans="1:19" x14ac:dyDescent="0.25">
      <c r="D171">
        <v>200</v>
      </c>
      <c r="F171" s="66">
        <v>0.64236111111111105</v>
      </c>
      <c r="H171" s="66">
        <v>0.6479166666666667</v>
      </c>
      <c r="I171" s="44" t="str">
        <f t="shared" si="24"/>
        <v/>
      </c>
      <c r="J171" s="45">
        <f t="shared" si="25"/>
        <v>23.999999999999915</v>
      </c>
      <c r="K171" s="54">
        <f t="shared" si="26"/>
        <v>8.0000000000001315</v>
      </c>
      <c r="L171" s="45">
        <f t="shared" si="27"/>
        <v>5</v>
      </c>
      <c r="M171" s="54">
        <f t="shared" ca="1" si="28"/>
        <v>1355</v>
      </c>
      <c r="N171" s="45" t="str">
        <f t="shared" si="34"/>
        <v/>
      </c>
      <c r="O171" s="45">
        <f t="shared" si="29"/>
        <v>3599.9999999999873</v>
      </c>
      <c r="P171" s="46">
        <f t="shared" si="30"/>
        <v>3462.4681231099275</v>
      </c>
      <c r="Q171" s="45">
        <f t="shared" si="31"/>
        <v>1600.0000000000264</v>
      </c>
      <c r="R171" s="45">
        <f t="shared" si="32"/>
        <v>5200.0000000000136</v>
      </c>
      <c r="S171" s="46">
        <f t="shared" si="33"/>
        <v>5062.4681231099539</v>
      </c>
    </row>
    <row r="172" spans="1:19" x14ac:dyDescent="0.25">
      <c r="D172">
        <v>100</v>
      </c>
      <c r="F172" s="66">
        <v>0.65069444444444446</v>
      </c>
      <c r="H172" s="66">
        <v>0.6645833333333333</v>
      </c>
      <c r="I172" s="44">
        <f t="shared" si="24"/>
        <v>0.66805555555555551</v>
      </c>
      <c r="J172" s="45" t="str">
        <f t="shared" si="25"/>
        <v/>
      </c>
      <c r="K172" s="54">
        <f t="shared" si="26"/>
        <v>19.999999999999929</v>
      </c>
      <c r="L172" s="45">
        <f t="shared" si="27"/>
        <v>6</v>
      </c>
      <c r="M172" s="54">
        <f t="shared" ca="1" si="28"/>
        <v>1355</v>
      </c>
      <c r="N172" s="45">
        <f t="shared" ca="1" si="34"/>
        <v>127.00000000000003</v>
      </c>
      <c r="O172" s="45">
        <f t="shared" si="29"/>
        <v>250</v>
      </c>
      <c r="P172" s="46">
        <f t="shared" si="30"/>
        <v>27.143420404993254</v>
      </c>
      <c r="Q172" s="45">
        <f t="shared" si="31"/>
        <v>1999.999999999993</v>
      </c>
      <c r="R172" s="45">
        <f t="shared" si="32"/>
        <v>2249.9999999999927</v>
      </c>
      <c r="S172" s="46">
        <f t="shared" si="33"/>
        <v>2027.1434204049863</v>
      </c>
    </row>
    <row r="173" spans="1:19" x14ac:dyDescent="0.25">
      <c r="A173" s="77">
        <v>34129</v>
      </c>
      <c r="B173" s="71">
        <v>809</v>
      </c>
      <c r="D173">
        <v>4.0000000000000001E-3</v>
      </c>
      <c r="F173" s="66">
        <v>0.37777777777777777</v>
      </c>
      <c r="H173" s="66">
        <v>0.38680555555555557</v>
      </c>
      <c r="I173" s="44" t="str">
        <f t="shared" si="24"/>
        <v/>
      </c>
      <c r="J173" s="45">
        <f t="shared" si="25"/>
        <v>16.000000000000021</v>
      </c>
      <c r="K173" s="54">
        <f t="shared" si="26"/>
        <v>13.000000000000034</v>
      </c>
      <c r="L173" s="45">
        <f t="shared" si="27"/>
        <v>1</v>
      </c>
      <c r="M173" s="54">
        <f t="shared" ca="1" si="28"/>
        <v>809</v>
      </c>
      <c r="N173" s="45" t="str">
        <f t="shared" si="34"/>
        <v/>
      </c>
      <c r="O173" s="45">
        <f t="shared" si="29"/>
        <v>1600.032000000002</v>
      </c>
      <c r="P173" s="46">
        <f t="shared" si="30"/>
        <v>295.7555916639314</v>
      </c>
      <c r="Q173" s="45">
        <f t="shared" si="31"/>
        <v>5.2000000000000136E-2</v>
      </c>
      <c r="R173" s="45">
        <f t="shared" si="32"/>
        <v>1600.0840000000019</v>
      </c>
      <c r="S173" s="46">
        <f t="shared" si="33"/>
        <v>295.80759166393142</v>
      </c>
    </row>
    <row r="174" spans="1:19" x14ac:dyDescent="0.25">
      <c r="D174">
        <v>200</v>
      </c>
      <c r="F174" s="66">
        <v>0.39097222222222222</v>
      </c>
      <c r="H174" s="66">
        <v>0.3979166666666667</v>
      </c>
      <c r="I174" s="44" t="str">
        <f t="shared" si="24"/>
        <v/>
      </c>
      <c r="J174" s="45">
        <f t="shared" si="25"/>
        <v>13.99999999999995</v>
      </c>
      <c r="K174" s="54">
        <f t="shared" si="26"/>
        <v>10.000000000000044</v>
      </c>
      <c r="L174" s="45">
        <f t="shared" si="27"/>
        <v>2</v>
      </c>
      <c r="M174" s="54">
        <f t="shared" ca="1" si="28"/>
        <v>809</v>
      </c>
      <c r="N174" s="45" t="str">
        <f t="shared" si="34"/>
        <v/>
      </c>
      <c r="O174" s="45">
        <f t="shared" si="29"/>
        <v>1400.027999999995</v>
      </c>
      <c r="P174" s="46">
        <f t="shared" si="30"/>
        <v>258.78614270593874</v>
      </c>
      <c r="Q174" s="45">
        <f t="shared" si="31"/>
        <v>2000.0000000000089</v>
      </c>
      <c r="R174" s="45">
        <f t="shared" si="32"/>
        <v>3400.0280000000039</v>
      </c>
      <c r="S174" s="46">
        <f t="shared" si="33"/>
        <v>2258.7861427059474</v>
      </c>
    </row>
    <row r="175" spans="1:19" x14ac:dyDescent="0.25">
      <c r="D175">
        <v>4.0000000000000001E-3</v>
      </c>
      <c r="F175" s="66">
        <v>0.40277777777777773</v>
      </c>
      <c r="H175" s="66">
        <v>0.40763888888888888</v>
      </c>
      <c r="I175" s="44" t="str">
        <f t="shared" si="24"/>
        <v/>
      </c>
      <c r="J175" s="45">
        <f t="shared" si="25"/>
        <v>15.000000000000027</v>
      </c>
      <c r="K175" s="54">
        <f t="shared" si="26"/>
        <v>7.0000000000000551</v>
      </c>
      <c r="L175" s="45">
        <f t="shared" si="27"/>
        <v>3</v>
      </c>
      <c r="M175" s="54">
        <f t="shared" ca="1" si="28"/>
        <v>809</v>
      </c>
      <c r="N175" s="45" t="str">
        <f t="shared" si="34"/>
        <v/>
      </c>
      <c r="O175" s="45">
        <f t="shared" si="29"/>
        <v>15.030000000000026</v>
      </c>
      <c r="P175" s="46">
        <f t="shared" si="30"/>
        <v>4.817874503905978</v>
      </c>
      <c r="Q175" s="45">
        <f t="shared" si="31"/>
        <v>2.8000000000000219E-2</v>
      </c>
      <c r="R175" s="45">
        <f t="shared" si="32"/>
        <v>15.058000000000026</v>
      </c>
      <c r="S175" s="46">
        <f t="shared" si="33"/>
        <v>4.8458745039059785</v>
      </c>
    </row>
    <row r="176" spans="1:19" x14ac:dyDescent="0.25">
      <c r="D176">
        <v>2</v>
      </c>
      <c r="F176" s="66">
        <v>0.41319444444444442</v>
      </c>
      <c r="H176" s="66">
        <v>0.41805555555555557</v>
      </c>
      <c r="I176" s="44" t="str">
        <f t="shared" si="24"/>
        <v/>
      </c>
      <c r="J176" s="45">
        <f t="shared" si="25"/>
        <v>61.999999999999943</v>
      </c>
      <c r="K176" s="54">
        <f t="shared" si="26"/>
        <v>7.0000000000000551</v>
      </c>
      <c r="L176" s="45">
        <f t="shared" si="27"/>
        <v>4</v>
      </c>
      <c r="M176" s="54">
        <f t="shared" ca="1" si="28"/>
        <v>809</v>
      </c>
      <c r="N176" s="45" t="str">
        <f t="shared" si="34"/>
        <v/>
      </c>
      <c r="O176" s="45">
        <f t="shared" si="29"/>
        <v>62.123999999999945</v>
      </c>
      <c r="P176" s="46">
        <f t="shared" si="30"/>
        <v>19.913881282811321</v>
      </c>
      <c r="Q176" s="45">
        <f t="shared" si="31"/>
        <v>14.00000000000011</v>
      </c>
      <c r="R176" s="45">
        <f t="shared" si="32"/>
        <v>76.124000000000052</v>
      </c>
      <c r="S176" s="46">
        <f t="shared" si="33"/>
        <v>33.913881282811431</v>
      </c>
    </row>
    <row r="177" spans="1:19" x14ac:dyDescent="0.25">
      <c r="D177">
        <v>4.0000000000000001E-3</v>
      </c>
      <c r="F177" s="66">
        <v>0.42569444444444443</v>
      </c>
      <c r="H177" s="66">
        <v>0.46111111111111108</v>
      </c>
      <c r="I177" s="44" t="str">
        <f t="shared" si="24"/>
        <v/>
      </c>
      <c r="J177" s="45">
        <f t="shared" si="25"/>
        <v>11.000000000000041</v>
      </c>
      <c r="K177" s="54">
        <f t="shared" si="26"/>
        <v>50.999999999999979</v>
      </c>
      <c r="L177" s="45">
        <f t="shared" si="27"/>
        <v>5</v>
      </c>
      <c r="M177" s="54">
        <f t="shared" ca="1" si="28"/>
        <v>809</v>
      </c>
      <c r="N177" s="45" t="str">
        <f t="shared" si="34"/>
        <v/>
      </c>
      <c r="O177" s="45">
        <f t="shared" si="29"/>
        <v>220.02200000000082</v>
      </c>
      <c r="P177" s="46">
        <f t="shared" si="30"/>
        <v>47.768912089279432</v>
      </c>
      <c r="Q177" s="45">
        <f t="shared" si="31"/>
        <v>0.20399999999999993</v>
      </c>
      <c r="R177" s="45">
        <f t="shared" si="32"/>
        <v>220.22600000000082</v>
      </c>
      <c r="S177" s="46">
        <f t="shared" si="33"/>
        <v>47.972912089279433</v>
      </c>
    </row>
    <row r="178" spans="1:19" x14ac:dyDescent="0.25">
      <c r="D178">
        <v>40</v>
      </c>
      <c r="F178" s="66">
        <v>0.46666666666666662</v>
      </c>
      <c r="H178" s="66">
        <v>0.46875</v>
      </c>
      <c r="I178" s="44" t="str">
        <f t="shared" si="24"/>
        <v/>
      </c>
      <c r="J178" s="45">
        <f t="shared" si="25"/>
        <v>9.000000000000048</v>
      </c>
      <c r="K178" s="54">
        <f t="shared" si="26"/>
        <v>3.0000000000000693</v>
      </c>
      <c r="L178" s="45">
        <f t="shared" si="27"/>
        <v>6</v>
      </c>
      <c r="M178" s="54">
        <f t="shared" ca="1" si="28"/>
        <v>809</v>
      </c>
      <c r="N178" s="45" t="str">
        <f t="shared" si="34"/>
        <v/>
      </c>
      <c r="O178" s="45">
        <f t="shared" si="29"/>
        <v>630.00000000000341</v>
      </c>
      <c r="P178" s="46">
        <f t="shared" si="30"/>
        <v>589.33261033372139</v>
      </c>
      <c r="Q178" s="45">
        <f t="shared" si="31"/>
        <v>120.00000000000277</v>
      </c>
      <c r="R178" s="45">
        <f t="shared" si="32"/>
        <v>750.00000000000614</v>
      </c>
      <c r="S178" s="46">
        <f t="shared" si="33"/>
        <v>709.33261033372412</v>
      </c>
    </row>
    <row r="179" spans="1:19" x14ac:dyDescent="0.25">
      <c r="D179">
        <v>100</v>
      </c>
      <c r="F179" s="66">
        <v>0.47083333333333338</v>
      </c>
      <c r="H179" s="66">
        <v>0.47500000000000003</v>
      </c>
      <c r="I179" s="44" t="str">
        <f t="shared" si="24"/>
        <v/>
      </c>
      <c r="J179" s="45">
        <f t="shared" si="25"/>
        <v>6.9999999999999751</v>
      </c>
      <c r="K179" s="54">
        <f t="shared" si="26"/>
        <v>5.9999999999999787</v>
      </c>
      <c r="L179" s="45">
        <f t="shared" si="27"/>
        <v>7</v>
      </c>
      <c r="M179" s="54">
        <f t="shared" ca="1" si="28"/>
        <v>809</v>
      </c>
      <c r="N179" s="45" t="str">
        <f t="shared" si="34"/>
        <v/>
      </c>
      <c r="O179" s="45">
        <f t="shared" si="29"/>
        <v>909.99999999999682</v>
      </c>
      <c r="P179" s="46">
        <f t="shared" si="30"/>
        <v>893.61012812827607</v>
      </c>
      <c r="Q179" s="45">
        <f t="shared" si="31"/>
        <v>599.99999999999784</v>
      </c>
      <c r="R179" s="45">
        <f t="shared" si="32"/>
        <v>1509.9999999999945</v>
      </c>
      <c r="S179" s="46">
        <f t="shared" si="33"/>
        <v>1493.610128128274</v>
      </c>
    </row>
    <row r="180" spans="1:19" x14ac:dyDescent="0.25">
      <c r="D180">
        <v>160</v>
      </c>
      <c r="F180" s="66">
        <v>0.47638888888888892</v>
      </c>
      <c r="H180" s="66">
        <v>0.47986111111111113</v>
      </c>
      <c r="I180" s="44" t="str">
        <f t="shared" si="24"/>
        <v/>
      </c>
      <c r="J180" s="45">
        <f t="shared" si="25"/>
        <v>5.9999999999999787</v>
      </c>
      <c r="K180" s="54">
        <f t="shared" si="26"/>
        <v>4.9999999999999822</v>
      </c>
      <c r="L180" s="45">
        <f t="shared" si="27"/>
        <v>8</v>
      </c>
      <c r="M180" s="54">
        <f t="shared" ca="1" si="28"/>
        <v>809</v>
      </c>
      <c r="N180" s="45" t="str">
        <f t="shared" si="34"/>
        <v/>
      </c>
      <c r="O180" s="45">
        <f t="shared" si="29"/>
        <v>1079.9999999999961</v>
      </c>
      <c r="P180" s="46">
        <f t="shared" si="30"/>
        <v>1075.5408342788257</v>
      </c>
      <c r="Q180" s="45">
        <f t="shared" si="31"/>
        <v>799.99999999999716</v>
      </c>
      <c r="R180" s="45">
        <f t="shared" si="32"/>
        <v>1879.9999999999932</v>
      </c>
      <c r="S180" s="46">
        <f t="shared" si="33"/>
        <v>1875.5408342788228</v>
      </c>
    </row>
    <row r="181" spans="1:19" x14ac:dyDescent="0.25">
      <c r="D181">
        <v>200</v>
      </c>
      <c r="F181" s="66">
        <v>0.48125000000000001</v>
      </c>
      <c r="H181" s="66">
        <v>0.48402777777777778</v>
      </c>
      <c r="I181" s="44" t="str">
        <f t="shared" si="24"/>
        <v/>
      </c>
      <c r="J181" s="45">
        <f t="shared" si="25"/>
        <v>9.000000000000048</v>
      </c>
      <c r="K181" s="54">
        <f t="shared" si="26"/>
        <v>3.9999999999999858</v>
      </c>
      <c r="L181" s="45">
        <f t="shared" si="27"/>
        <v>9</v>
      </c>
      <c r="M181" s="54">
        <f t="shared" ca="1" si="28"/>
        <v>809</v>
      </c>
      <c r="N181" s="45" t="str">
        <f t="shared" si="34"/>
        <v/>
      </c>
      <c r="O181" s="45">
        <f t="shared" si="29"/>
        <v>1350.0000000000073</v>
      </c>
      <c r="P181" s="46">
        <f t="shared" si="30"/>
        <v>1298.4255461662344</v>
      </c>
      <c r="Q181" s="45">
        <f t="shared" si="31"/>
        <v>799.99999999999716</v>
      </c>
      <c r="R181" s="45">
        <f t="shared" si="32"/>
        <v>2150.0000000000045</v>
      </c>
      <c r="S181" s="46">
        <f t="shared" si="33"/>
        <v>2098.4255461662315</v>
      </c>
    </row>
    <row r="182" spans="1:19" x14ac:dyDescent="0.25">
      <c r="D182">
        <v>100</v>
      </c>
      <c r="F182" s="66">
        <v>0.4861111111111111</v>
      </c>
      <c r="H182" s="66">
        <v>0.49027777777777781</v>
      </c>
      <c r="I182" s="44">
        <f t="shared" si="24"/>
        <v>0.49375000000000002</v>
      </c>
      <c r="J182" s="45" t="str">
        <f t="shared" si="25"/>
        <v/>
      </c>
      <c r="K182" s="54">
        <f t="shared" si="26"/>
        <v>6.0000000000000586</v>
      </c>
      <c r="L182" s="45">
        <f t="shared" si="27"/>
        <v>10</v>
      </c>
      <c r="M182" s="54">
        <f t="shared" ca="1" si="28"/>
        <v>809</v>
      </c>
      <c r="N182" s="45">
        <f t="shared" ca="1" si="34"/>
        <v>222</v>
      </c>
      <c r="O182" s="45">
        <f t="shared" si="29"/>
        <v>250</v>
      </c>
      <c r="P182" s="46">
        <f t="shared" si="30"/>
        <v>27.143420404993254</v>
      </c>
      <c r="Q182" s="45">
        <f t="shared" si="31"/>
        <v>600.00000000000591</v>
      </c>
      <c r="R182" s="45">
        <f t="shared" si="32"/>
        <v>850.00000000000591</v>
      </c>
      <c r="S182" s="46">
        <f t="shared" si="33"/>
        <v>627.14342040499912</v>
      </c>
    </row>
    <row r="183" spans="1:19" x14ac:dyDescent="0.25">
      <c r="A183" s="77">
        <v>34129</v>
      </c>
      <c r="B183" s="71">
        <v>1447</v>
      </c>
      <c r="D183">
        <v>0.02</v>
      </c>
      <c r="F183" s="66">
        <v>0.63402777777777775</v>
      </c>
      <c r="H183" s="66">
        <v>0.63541666666666663</v>
      </c>
      <c r="I183" s="44" t="str">
        <f t="shared" si="24"/>
        <v/>
      </c>
      <c r="J183" s="45">
        <f t="shared" si="25"/>
        <v>7.9999999999999716</v>
      </c>
      <c r="K183" s="54">
        <f t="shared" si="26"/>
        <v>1.9999999999999929</v>
      </c>
      <c r="L183" s="45">
        <f t="shared" si="27"/>
        <v>1</v>
      </c>
      <c r="M183" s="54">
        <f t="shared" ca="1" si="28"/>
        <v>1447</v>
      </c>
      <c r="N183" s="45" t="str">
        <f t="shared" si="34"/>
        <v/>
      </c>
      <c r="O183" s="45">
        <f t="shared" si="29"/>
        <v>160.07999999999944</v>
      </c>
      <c r="P183" s="46">
        <f t="shared" si="30"/>
        <v>42.079490504237853</v>
      </c>
      <c r="Q183" s="45">
        <f t="shared" si="31"/>
        <v>3.9999999999999862E-2</v>
      </c>
      <c r="R183" s="45">
        <f t="shared" si="32"/>
        <v>160.11999999999944</v>
      </c>
      <c r="S183" s="46">
        <f t="shared" si="33"/>
        <v>42.119490504237852</v>
      </c>
    </row>
    <row r="184" spans="1:19" x14ac:dyDescent="0.25">
      <c r="D184">
        <v>40</v>
      </c>
      <c r="F184" s="66">
        <v>0.63958333333333328</v>
      </c>
      <c r="H184" s="66">
        <v>0.64097222222222217</v>
      </c>
      <c r="I184" s="44" t="str">
        <f t="shared" si="24"/>
        <v/>
      </c>
      <c r="J184" s="45">
        <f t="shared" si="25"/>
        <v>20.000000000000089</v>
      </c>
      <c r="K184" s="54">
        <f t="shared" si="26"/>
        <v>1.9999999999999929</v>
      </c>
      <c r="L184" s="45">
        <f t="shared" si="27"/>
        <v>2</v>
      </c>
      <c r="M184" s="54">
        <f t="shared" ca="1" si="28"/>
        <v>1447</v>
      </c>
      <c r="N184" s="45" t="str">
        <f t="shared" si="34"/>
        <v/>
      </c>
      <c r="O184" s="45">
        <f t="shared" si="29"/>
        <v>2400.0000000000105</v>
      </c>
      <c r="P184" s="46">
        <f t="shared" si="30"/>
        <v>1988.271815298421</v>
      </c>
      <c r="Q184" s="45">
        <f t="shared" si="31"/>
        <v>79.999999999999716</v>
      </c>
      <c r="R184" s="45">
        <f t="shared" si="32"/>
        <v>2480.00000000001</v>
      </c>
      <c r="S184" s="46">
        <f t="shared" si="33"/>
        <v>2068.2718152984207</v>
      </c>
    </row>
    <row r="185" spans="1:19" x14ac:dyDescent="0.25">
      <c r="D185">
        <v>200</v>
      </c>
      <c r="F185" s="66">
        <v>0.64374999999999993</v>
      </c>
      <c r="H185" s="66">
        <v>0.65486111111111112</v>
      </c>
      <c r="I185" s="44">
        <f t="shared" si="24"/>
        <v>0.65833333333333333</v>
      </c>
      <c r="J185" s="45" t="str">
        <f t="shared" si="25"/>
        <v/>
      </c>
      <c r="K185" s="54">
        <f t="shared" si="26"/>
        <v>16.000000000000103</v>
      </c>
      <c r="L185" s="45">
        <f t="shared" si="27"/>
        <v>3</v>
      </c>
      <c r="M185" s="54">
        <f t="shared" ca="1" si="28"/>
        <v>1447</v>
      </c>
      <c r="N185" s="45">
        <f t="shared" ca="1" si="34"/>
        <v>60.999999999999943</v>
      </c>
      <c r="O185" s="45">
        <f t="shared" si="29"/>
        <v>500</v>
      </c>
      <c r="P185" s="46">
        <f t="shared" si="30"/>
        <v>52.318172546220183</v>
      </c>
      <c r="Q185" s="45">
        <f t="shared" si="31"/>
        <v>3200.0000000000205</v>
      </c>
      <c r="R185" s="45">
        <f t="shared" si="32"/>
        <v>3700.0000000000205</v>
      </c>
      <c r="S185" s="46">
        <f t="shared" si="33"/>
        <v>3252.3181725462405</v>
      </c>
    </row>
    <row r="186" spans="1:19" x14ac:dyDescent="0.25">
      <c r="A186" s="77">
        <v>34134</v>
      </c>
      <c r="B186" s="71">
        <v>1052</v>
      </c>
      <c r="D186">
        <v>0.01</v>
      </c>
      <c r="F186" s="66">
        <v>0.47291666666666665</v>
      </c>
      <c r="H186" s="66">
        <v>0.47361111111111115</v>
      </c>
      <c r="I186" s="44" t="str">
        <f t="shared" si="24"/>
        <v/>
      </c>
      <c r="J186" s="45">
        <f t="shared" si="25"/>
        <v>7.9999999999999716</v>
      </c>
      <c r="K186" s="54">
        <f t="shared" si="26"/>
        <v>1.0000000000000764</v>
      </c>
      <c r="L186" s="45">
        <f t="shared" si="27"/>
        <v>1</v>
      </c>
      <c r="M186" s="54">
        <f t="shared" ca="1" si="28"/>
        <v>1052</v>
      </c>
      <c r="N186" s="45" t="str">
        <f t="shared" si="34"/>
        <v/>
      </c>
      <c r="O186" s="45">
        <f t="shared" si="29"/>
        <v>40.039999999999857</v>
      </c>
      <c r="P186" s="46">
        <f t="shared" si="30"/>
        <v>11.569772311648126</v>
      </c>
      <c r="Q186" s="45">
        <f t="shared" si="31"/>
        <v>1.0000000000000763E-2</v>
      </c>
      <c r="R186" s="45">
        <f t="shared" si="32"/>
        <v>40.049999999999855</v>
      </c>
      <c r="S186" s="46">
        <f t="shared" si="33"/>
        <v>11.579772311648128</v>
      </c>
    </row>
    <row r="187" spans="1:19" x14ac:dyDescent="0.25">
      <c r="D187">
        <v>10</v>
      </c>
      <c r="F187" s="66">
        <v>0.4777777777777778</v>
      </c>
      <c r="H187" s="66">
        <v>0.47916666666666669</v>
      </c>
      <c r="I187" s="44" t="str">
        <f t="shared" si="24"/>
        <v/>
      </c>
      <c r="J187" s="45">
        <f t="shared" si="25"/>
        <v>5.9999999999999787</v>
      </c>
      <c r="K187" s="54">
        <f t="shared" si="26"/>
        <v>1.9999999999999929</v>
      </c>
      <c r="L187" s="45">
        <f t="shared" si="27"/>
        <v>2</v>
      </c>
      <c r="M187" s="54">
        <f t="shared" ca="1" si="28"/>
        <v>1052</v>
      </c>
      <c r="N187" s="45" t="str">
        <f t="shared" si="34"/>
        <v/>
      </c>
      <c r="O187" s="45">
        <f t="shared" si="29"/>
        <v>329.99999999999881</v>
      </c>
      <c r="P187" s="46">
        <f t="shared" si="30"/>
        <v>234.51902939428345</v>
      </c>
      <c r="Q187" s="45">
        <f t="shared" si="31"/>
        <v>19.999999999999929</v>
      </c>
      <c r="R187" s="45">
        <f t="shared" si="32"/>
        <v>349.99999999999875</v>
      </c>
      <c r="S187" s="46">
        <f t="shared" si="33"/>
        <v>254.51902939428339</v>
      </c>
    </row>
    <row r="188" spans="1:19" x14ac:dyDescent="0.25">
      <c r="D188">
        <v>100</v>
      </c>
      <c r="F188" s="66">
        <v>0.48194444444444445</v>
      </c>
      <c r="H188" s="66">
        <v>0.48333333333333334</v>
      </c>
      <c r="I188" s="44" t="str">
        <f t="shared" si="24"/>
        <v/>
      </c>
      <c r="J188" s="45">
        <f t="shared" si="25"/>
        <v>8.999999999999968</v>
      </c>
      <c r="K188" s="54">
        <f t="shared" si="26"/>
        <v>1.9999999999999929</v>
      </c>
      <c r="L188" s="45">
        <f t="shared" si="27"/>
        <v>3</v>
      </c>
      <c r="M188" s="54">
        <f t="shared" ca="1" si="28"/>
        <v>1052</v>
      </c>
      <c r="N188" s="45" t="str">
        <f t="shared" si="34"/>
        <v/>
      </c>
      <c r="O188" s="45">
        <f t="shared" si="29"/>
        <v>454.49999999999841</v>
      </c>
      <c r="P188" s="46">
        <f t="shared" si="30"/>
        <v>193.47823328100887</v>
      </c>
      <c r="Q188" s="45">
        <f t="shared" si="31"/>
        <v>199.99999999999929</v>
      </c>
      <c r="R188" s="45">
        <f t="shared" si="32"/>
        <v>654.49999999999773</v>
      </c>
      <c r="S188" s="46">
        <f t="shared" si="33"/>
        <v>393.47823328100816</v>
      </c>
    </row>
    <row r="189" spans="1:19" x14ac:dyDescent="0.25">
      <c r="D189">
        <v>1</v>
      </c>
      <c r="F189" s="66">
        <v>0.48819444444444443</v>
      </c>
      <c r="H189" s="66">
        <v>0.48958333333333331</v>
      </c>
      <c r="I189" s="44" t="str">
        <f t="shared" si="24"/>
        <v/>
      </c>
      <c r="J189" s="45">
        <f t="shared" si="25"/>
        <v>7.0000000000000551</v>
      </c>
      <c r="K189" s="54">
        <f t="shared" si="26"/>
        <v>1.9999999999999929</v>
      </c>
      <c r="L189" s="45">
        <f t="shared" si="27"/>
        <v>4</v>
      </c>
      <c r="M189" s="54">
        <f t="shared" ca="1" si="28"/>
        <v>1052</v>
      </c>
      <c r="N189" s="45" t="str">
        <f t="shared" si="34"/>
        <v/>
      </c>
      <c r="O189" s="45">
        <f t="shared" si="29"/>
        <v>353.50000000000279</v>
      </c>
      <c r="P189" s="46">
        <f t="shared" si="30"/>
        <v>150.48307032967529</v>
      </c>
      <c r="Q189" s="45">
        <f t="shared" si="31"/>
        <v>1.9999999999999929</v>
      </c>
      <c r="R189" s="45">
        <f t="shared" si="32"/>
        <v>355.50000000000279</v>
      </c>
      <c r="S189" s="46">
        <f t="shared" si="33"/>
        <v>152.48307032967529</v>
      </c>
    </row>
    <row r="190" spans="1:19" x14ac:dyDescent="0.25">
      <c r="D190">
        <v>100</v>
      </c>
      <c r="F190" s="66">
        <v>0.49305555555555558</v>
      </c>
      <c r="H190" s="66">
        <v>0.49444444444444446</v>
      </c>
      <c r="I190" s="44" t="str">
        <f t="shared" si="24"/>
        <v/>
      </c>
      <c r="J190" s="45">
        <f t="shared" si="25"/>
        <v>8.999999999999968</v>
      </c>
      <c r="K190" s="54">
        <f t="shared" si="26"/>
        <v>1.9999999999999929</v>
      </c>
      <c r="L190" s="45">
        <f t="shared" si="27"/>
        <v>5</v>
      </c>
      <c r="M190" s="54">
        <f t="shared" ca="1" si="28"/>
        <v>1052</v>
      </c>
      <c r="N190" s="45" t="str">
        <f t="shared" si="34"/>
        <v/>
      </c>
      <c r="O190" s="45">
        <f t="shared" si="29"/>
        <v>1259.9999999999955</v>
      </c>
      <c r="P190" s="46">
        <f t="shared" si="30"/>
        <v>1224.9342294351768</v>
      </c>
      <c r="Q190" s="45">
        <f t="shared" si="31"/>
        <v>199.99999999999929</v>
      </c>
      <c r="R190" s="45">
        <f t="shared" si="32"/>
        <v>1459.9999999999948</v>
      </c>
      <c r="S190" s="46">
        <f t="shared" si="33"/>
        <v>1424.9342294351761</v>
      </c>
    </row>
    <row r="191" spans="1:19" x14ac:dyDescent="0.25">
      <c r="D191">
        <v>180</v>
      </c>
      <c r="F191" s="66">
        <v>0.49583333333333335</v>
      </c>
      <c r="H191" s="66">
        <v>0.50069444444444444</v>
      </c>
      <c r="I191" s="44" t="str">
        <f t="shared" si="24"/>
        <v/>
      </c>
      <c r="J191" s="45">
        <f t="shared" si="25"/>
        <v>11.999999999999957</v>
      </c>
      <c r="K191" s="54">
        <f t="shared" si="26"/>
        <v>6.9999999999999751</v>
      </c>
      <c r="L191" s="45">
        <f t="shared" si="27"/>
        <v>6</v>
      </c>
      <c r="M191" s="54">
        <f t="shared" ca="1" si="28"/>
        <v>1052</v>
      </c>
      <c r="N191" s="45" t="str">
        <f t="shared" si="34"/>
        <v/>
      </c>
      <c r="O191" s="45">
        <f t="shared" si="29"/>
        <v>2279.9999999999918</v>
      </c>
      <c r="P191" s="46">
        <f t="shared" si="30"/>
        <v>2277.8931914582736</v>
      </c>
      <c r="Q191" s="45">
        <f t="shared" si="31"/>
        <v>1259.9999999999955</v>
      </c>
      <c r="R191" s="45">
        <f t="shared" si="32"/>
        <v>3539.9999999999873</v>
      </c>
      <c r="S191" s="46">
        <f t="shared" si="33"/>
        <v>3537.893191458269</v>
      </c>
    </row>
    <row r="192" spans="1:19" x14ac:dyDescent="0.25">
      <c r="D192">
        <v>200</v>
      </c>
      <c r="F192" s="66">
        <v>0.50138888888888888</v>
      </c>
      <c r="H192" s="66">
        <v>0.50902777777777775</v>
      </c>
      <c r="I192" s="44">
        <f t="shared" si="24"/>
        <v>0.51249999999999996</v>
      </c>
      <c r="J192" s="45" t="str">
        <f t="shared" si="25"/>
        <v/>
      </c>
      <c r="K192" s="54">
        <f t="shared" si="26"/>
        <v>10.999999999999961</v>
      </c>
      <c r="L192" s="45">
        <f t="shared" si="27"/>
        <v>7</v>
      </c>
      <c r="M192" s="54">
        <f t="shared" ca="1" si="28"/>
        <v>1052</v>
      </c>
      <c r="N192" s="45">
        <f t="shared" ca="1" si="34"/>
        <v>85.999999999999929</v>
      </c>
      <c r="O192" s="45">
        <f t="shared" si="29"/>
        <v>500</v>
      </c>
      <c r="P192" s="46">
        <f t="shared" si="30"/>
        <v>52.318172546220183</v>
      </c>
      <c r="Q192" s="45">
        <f t="shared" si="31"/>
        <v>2199.9999999999923</v>
      </c>
      <c r="R192" s="45">
        <f t="shared" si="32"/>
        <v>2699.9999999999923</v>
      </c>
      <c r="S192" s="46">
        <f t="shared" si="33"/>
        <v>2252.3181725462123</v>
      </c>
    </row>
    <row r="193" spans="1:19" x14ac:dyDescent="0.25">
      <c r="A193" s="77">
        <v>34135</v>
      </c>
      <c r="B193" s="71">
        <v>1023</v>
      </c>
      <c r="D193">
        <v>0.01</v>
      </c>
      <c r="F193" s="66">
        <v>0.45763888888888887</v>
      </c>
      <c r="H193" s="66">
        <v>0.45902777777777781</v>
      </c>
      <c r="I193" s="44" t="str">
        <f t="shared" si="24"/>
        <v/>
      </c>
      <c r="J193" s="45">
        <f t="shared" si="25"/>
        <v>7.9999999999999716</v>
      </c>
      <c r="K193" s="54">
        <f t="shared" si="26"/>
        <v>2.0000000000000728</v>
      </c>
      <c r="L193" s="45">
        <f t="shared" si="27"/>
        <v>1</v>
      </c>
      <c r="M193" s="54">
        <f t="shared" ca="1" si="28"/>
        <v>1023</v>
      </c>
      <c r="N193" s="45" t="str">
        <f t="shared" si="34"/>
        <v/>
      </c>
      <c r="O193" s="45">
        <f t="shared" si="29"/>
        <v>8.0399999999999707</v>
      </c>
      <c r="P193" s="46">
        <f t="shared" si="30"/>
        <v>3.0047839454646295</v>
      </c>
      <c r="Q193" s="45">
        <f t="shared" si="31"/>
        <v>2.0000000000000729E-2</v>
      </c>
      <c r="R193" s="45">
        <f t="shared" si="32"/>
        <v>8.0599999999999721</v>
      </c>
      <c r="S193" s="46">
        <f t="shared" si="33"/>
        <v>3.0247839454646304</v>
      </c>
    </row>
    <row r="194" spans="1:19" x14ac:dyDescent="0.25">
      <c r="D194">
        <v>2</v>
      </c>
      <c r="F194" s="66">
        <v>0.46249999999999997</v>
      </c>
      <c r="H194" s="66">
        <v>0.46458333333333335</v>
      </c>
      <c r="I194" s="44" t="str">
        <f t="shared" si="24"/>
        <v/>
      </c>
      <c r="J194" s="45">
        <f t="shared" si="25"/>
        <v>7.9999999999999716</v>
      </c>
      <c r="K194" s="54">
        <f t="shared" si="26"/>
        <v>3.0000000000000693</v>
      </c>
      <c r="L194" s="45">
        <f t="shared" si="27"/>
        <v>2</v>
      </c>
      <c r="M194" s="54">
        <f t="shared" ca="1" si="28"/>
        <v>1023</v>
      </c>
      <c r="N194" s="45" t="str">
        <f t="shared" si="34"/>
        <v/>
      </c>
      <c r="O194" s="45">
        <f t="shared" si="29"/>
        <v>87.999999999999687</v>
      </c>
      <c r="P194" s="46">
        <f t="shared" si="30"/>
        <v>62.538417616105036</v>
      </c>
      <c r="Q194" s="45">
        <f t="shared" si="31"/>
        <v>6.0000000000001386</v>
      </c>
      <c r="R194" s="45">
        <f t="shared" si="32"/>
        <v>93.999999999999829</v>
      </c>
      <c r="S194" s="46">
        <f t="shared" si="33"/>
        <v>68.538417616105178</v>
      </c>
    </row>
    <row r="195" spans="1:19" x14ac:dyDescent="0.25">
      <c r="D195">
        <v>20</v>
      </c>
      <c r="F195" s="66">
        <v>0.46736111111111112</v>
      </c>
      <c r="H195" s="66">
        <v>0.47013888888888888</v>
      </c>
      <c r="I195" s="44" t="str">
        <f t="shared" si="24"/>
        <v/>
      </c>
      <c r="J195" s="45">
        <f t="shared" si="25"/>
        <v>9.9999999999999645</v>
      </c>
      <c r="K195" s="54">
        <f t="shared" si="26"/>
        <v>3.9999999999999858</v>
      </c>
      <c r="L195" s="45">
        <f t="shared" si="27"/>
        <v>3</v>
      </c>
      <c r="M195" s="54">
        <f t="shared" ca="1" si="28"/>
        <v>1023</v>
      </c>
      <c r="N195" s="45" t="str">
        <f t="shared" si="34"/>
        <v/>
      </c>
      <c r="O195" s="45">
        <f t="shared" si="29"/>
        <v>599.99999999999784</v>
      </c>
      <c r="P195" s="46">
        <f t="shared" si="30"/>
        <v>497.0679600015149</v>
      </c>
      <c r="Q195" s="45">
        <f t="shared" si="31"/>
        <v>79.999999999999716</v>
      </c>
      <c r="R195" s="45">
        <f t="shared" si="32"/>
        <v>679.9999999999975</v>
      </c>
      <c r="S195" s="46">
        <f t="shared" si="33"/>
        <v>577.06796000151462</v>
      </c>
    </row>
    <row r="196" spans="1:19" x14ac:dyDescent="0.25">
      <c r="D196">
        <v>100</v>
      </c>
      <c r="F196" s="66">
        <v>0.47222222222222227</v>
      </c>
      <c r="H196" s="66">
        <v>0.4770833333333333</v>
      </c>
      <c r="I196" s="44" t="str">
        <f t="shared" ref="I196:I259" si="35">IF(OR(A197&lt;&gt;"",D197=""),H196+TIME(0,5,0),"")</f>
        <v/>
      </c>
      <c r="J196" s="45">
        <f t="shared" ref="J196:J259" si="36">IF(AND(OR(AND(A196&lt;&gt;"",A197=""),AND(A196="",A197="")),D197&lt;&gt;""),(H197-H196)*1440,"")</f>
        <v>19.000000000000092</v>
      </c>
      <c r="K196" s="54">
        <f t="shared" ref="K196:K259" si="37">(H196-F196)*1440</f>
        <v>6.9999999999998952</v>
      </c>
      <c r="L196" s="45">
        <f t="shared" ref="L196:L259" si="38">IF(A196&lt;&gt;"",1,L195+1)</f>
        <v>4</v>
      </c>
      <c r="M196" s="54">
        <f t="shared" ref="M196:M259" ca="1" si="39">OFFSET(B196,-L196+1,0)</f>
        <v>1023</v>
      </c>
      <c r="N196" s="45" t="str">
        <f t="shared" si="34"/>
        <v/>
      </c>
      <c r="O196" s="45">
        <f t="shared" ref="O196:O259" si="40">IF(J196&lt;&gt;"",(D196+D197)*J196/2,D196*5/2)</f>
        <v>2850.0000000000136</v>
      </c>
      <c r="P196" s="46">
        <f t="shared" ref="P196:P259" si="41">IF(J196&lt;&gt;"",(D197-D196)*J196/LN((D197+0.000001)/(D196+0.000001)),-5*(D196-0.000001)/(LN(1/D196)-13.8155))</f>
        <v>2741.1205974620493</v>
      </c>
      <c r="Q196" s="45">
        <f t="shared" ref="Q196:Q259" si="42">(D196*K196)</f>
        <v>699.99999999998954</v>
      </c>
      <c r="R196" s="45">
        <f t="shared" ref="R196:R259" si="43">O196+Q196</f>
        <v>3550.0000000000032</v>
      </c>
      <c r="S196" s="46">
        <f t="shared" ref="S196:S259" si="44">P196+Q196</f>
        <v>3441.1205974620389</v>
      </c>
    </row>
    <row r="197" spans="1:19" x14ac:dyDescent="0.25">
      <c r="D197">
        <v>200</v>
      </c>
      <c r="F197" s="66">
        <v>0.47986111111111113</v>
      </c>
      <c r="H197" s="66">
        <v>0.49027777777777781</v>
      </c>
      <c r="I197" s="44" t="str">
        <f t="shared" si="35"/>
        <v/>
      </c>
      <c r="J197" s="45">
        <f t="shared" si="36"/>
        <v>8.9999999999998881</v>
      </c>
      <c r="K197" s="54">
        <f t="shared" si="37"/>
        <v>15.000000000000027</v>
      </c>
      <c r="L197" s="45">
        <f t="shared" si="38"/>
        <v>5</v>
      </c>
      <c r="M197" s="54">
        <f t="shared" ca="1" si="39"/>
        <v>1023</v>
      </c>
      <c r="N197" s="45" t="str">
        <f t="shared" ref="N197:N260" si="45">IF(I197&lt;&gt;"",(I197-VALUE(CONCATENATE(LEFT(M197,LEN(M197)-2),":",RIGHT(M197,2))))*1440,"")</f>
        <v/>
      </c>
      <c r="O197" s="45">
        <f t="shared" si="40"/>
        <v>1349.9999999999832</v>
      </c>
      <c r="P197" s="46">
        <f t="shared" si="41"/>
        <v>1298.4255461662115</v>
      </c>
      <c r="Q197" s="45">
        <f t="shared" si="42"/>
        <v>3000.0000000000055</v>
      </c>
      <c r="R197" s="45">
        <f t="shared" si="43"/>
        <v>4349.9999999999891</v>
      </c>
      <c r="S197" s="46">
        <f t="shared" si="44"/>
        <v>4298.4255461662169</v>
      </c>
    </row>
    <row r="198" spans="1:19" x14ac:dyDescent="0.25">
      <c r="D198">
        <v>100</v>
      </c>
      <c r="F198" s="66">
        <v>0.49236111111111108</v>
      </c>
      <c r="H198" s="66">
        <v>0.49652777777777773</v>
      </c>
      <c r="I198" s="44">
        <f t="shared" si="35"/>
        <v>0.49999999999999994</v>
      </c>
      <c r="J198" s="45" t="str">
        <f t="shared" si="36"/>
        <v/>
      </c>
      <c r="K198" s="54">
        <f t="shared" si="37"/>
        <v>5.9999999999999787</v>
      </c>
      <c r="L198" s="45">
        <f t="shared" si="38"/>
        <v>6</v>
      </c>
      <c r="M198" s="54">
        <f t="shared" ca="1" si="39"/>
        <v>1023</v>
      </c>
      <c r="N198" s="45">
        <f t="shared" ca="1" si="45"/>
        <v>96.999999999999972</v>
      </c>
      <c r="O198" s="45">
        <f t="shared" si="40"/>
        <v>250</v>
      </c>
      <c r="P198" s="46">
        <f t="shared" si="41"/>
        <v>27.143420404993254</v>
      </c>
      <c r="Q198" s="45">
        <f t="shared" si="42"/>
        <v>599.99999999999784</v>
      </c>
      <c r="R198" s="45">
        <f t="shared" si="43"/>
        <v>849.99999999999784</v>
      </c>
      <c r="S198" s="46">
        <f t="shared" si="44"/>
        <v>627.14342040499105</v>
      </c>
    </row>
    <row r="199" spans="1:19" x14ac:dyDescent="0.25">
      <c r="A199" s="77">
        <v>34137</v>
      </c>
      <c r="B199" s="71">
        <v>1312</v>
      </c>
      <c r="D199">
        <v>0.01</v>
      </c>
      <c r="F199" s="66">
        <v>0.59166666666666667</v>
      </c>
      <c r="H199" s="66">
        <v>0.59305555555555556</v>
      </c>
      <c r="I199" s="44" t="str">
        <f t="shared" si="35"/>
        <v/>
      </c>
      <c r="J199" s="45">
        <f t="shared" si="36"/>
        <v>8.999999999999968</v>
      </c>
      <c r="K199" s="54">
        <f t="shared" si="37"/>
        <v>1.9999999999999929</v>
      </c>
      <c r="L199" s="45">
        <f t="shared" si="38"/>
        <v>1</v>
      </c>
      <c r="M199" s="54">
        <f t="shared" ca="1" si="39"/>
        <v>1312</v>
      </c>
      <c r="N199" s="45" t="str">
        <f t="shared" si="45"/>
        <v/>
      </c>
      <c r="O199" s="45">
        <f t="shared" si="40"/>
        <v>45.044999999999838</v>
      </c>
      <c r="P199" s="46">
        <f t="shared" si="41"/>
        <v>13.015993850604142</v>
      </c>
      <c r="Q199" s="45">
        <f t="shared" si="42"/>
        <v>1.9999999999999931E-2</v>
      </c>
      <c r="R199" s="45">
        <f t="shared" si="43"/>
        <v>45.064999999999841</v>
      </c>
      <c r="S199" s="46">
        <f t="shared" si="44"/>
        <v>13.035993850604141</v>
      </c>
    </row>
    <row r="200" spans="1:19" x14ac:dyDescent="0.25">
      <c r="D200">
        <v>10</v>
      </c>
      <c r="F200" s="66">
        <v>0.59791666666666665</v>
      </c>
      <c r="H200" s="66">
        <v>0.59930555555555554</v>
      </c>
      <c r="I200" s="44" t="str">
        <f t="shared" si="35"/>
        <v/>
      </c>
      <c r="J200" s="45">
        <f t="shared" si="36"/>
        <v>10.000000000000124</v>
      </c>
      <c r="K200" s="54">
        <f t="shared" si="37"/>
        <v>1.9999999999999929</v>
      </c>
      <c r="L200" s="45">
        <f t="shared" si="38"/>
        <v>2</v>
      </c>
      <c r="M200" s="54">
        <f t="shared" ca="1" si="39"/>
        <v>1312</v>
      </c>
      <c r="N200" s="45" t="str">
        <f t="shared" si="45"/>
        <v/>
      </c>
      <c r="O200" s="45">
        <f t="shared" si="40"/>
        <v>550.00000000000682</v>
      </c>
      <c r="P200" s="46">
        <f t="shared" si="41"/>
        <v>390.86504899047867</v>
      </c>
      <c r="Q200" s="45">
        <f t="shared" si="42"/>
        <v>19.999999999999929</v>
      </c>
      <c r="R200" s="45">
        <f t="shared" si="43"/>
        <v>570.00000000000671</v>
      </c>
      <c r="S200" s="46">
        <f t="shared" si="44"/>
        <v>410.86504899047861</v>
      </c>
    </row>
    <row r="201" spans="1:19" x14ac:dyDescent="0.25">
      <c r="D201">
        <v>100</v>
      </c>
      <c r="F201" s="66">
        <v>0.60138888888888886</v>
      </c>
      <c r="H201" s="66">
        <v>0.60625000000000007</v>
      </c>
      <c r="I201" s="44" t="str">
        <f t="shared" si="35"/>
        <v/>
      </c>
      <c r="J201" s="45">
        <f t="shared" si="36"/>
        <v>9.9999999999999645</v>
      </c>
      <c r="K201" s="54">
        <f t="shared" si="37"/>
        <v>7.000000000000135</v>
      </c>
      <c r="L201" s="45">
        <f t="shared" si="38"/>
        <v>3</v>
      </c>
      <c r="M201" s="54">
        <f t="shared" ca="1" si="39"/>
        <v>1312</v>
      </c>
      <c r="N201" s="45" t="str">
        <f t="shared" si="45"/>
        <v/>
      </c>
      <c r="O201" s="45">
        <f t="shared" si="40"/>
        <v>1499.9999999999948</v>
      </c>
      <c r="P201" s="46">
        <f t="shared" si="41"/>
        <v>1442.6950512958033</v>
      </c>
      <c r="Q201" s="45">
        <f t="shared" si="42"/>
        <v>700.00000000001353</v>
      </c>
      <c r="R201" s="45">
        <f t="shared" si="43"/>
        <v>2200.0000000000082</v>
      </c>
      <c r="S201" s="46">
        <f t="shared" si="44"/>
        <v>2142.6950512958169</v>
      </c>
    </row>
    <row r="202" spans="1:19" x14ac:dyDescent="0.25">
      <c r="D202">
        <v>200</v>
      </c>
      <c r="F202" s="66">
        <v>0.60763888888888895</v>
      </c>
      <c r="H202" s="66">
        <v>0.61319444444444449</v>
      </c>
      <c r="I202" s="44">
        <f t="shared" si="35"/>
        <v>0.6166666666666667</v>
      </c>
      <c r="J202" s="45" t="str">
        <f t="shared" si="36"/>
        <v/>
      </c>
      <c r="K202" s="54">
        <f t="shared" si="37"/>
        <v>7.9999999999999716</v>
      </c>
      <c r="L202" s="45">
        <f t="shared" si="38"/>
        <v>4</v>
      </c>
      <c r="M202" s="54">
        <f t="shared" ca="1" si="39"/>
        <v>1312</v>
      </c>
      <c r="N202" s="45">
        <f t="shared" ca="1" si="45"/>
        <v>96.000000000000142</v>
      </c>
      <c r="O202" s="45">
        <f t="shared" si="40"/>
        <v>500</v>
      </c>
      <c r="P202" s="46">
        <f t="shared" si="41"/>
        <v>52.318172546220183</v>
      </c>
      <c r="Q202" s="45">
        <f t="shared" si="42"/>
        <v>1599.9999999999943</v>
      </c>
      <c r="R202" s="45">
        <f t="shared" si="43"/>
        <v>2099.9999999999945</v>
      </c>
      <c r="S202" s="46">
        <f t="shared" si="44"/>
        <v>1652.3181725462146</v>
      </c>
    </row>
    <row r="203" spans="1:19" x14ac:dyDescent="0.25">
      <c r="A203" s="77">
        <v>34141</v>
      </c>
      <c r="B203" s="71">
        <v>1043</v>
      </c>
      <c r="D203">
        <v>0.01</v>
      </c>
      <c r="F203" s="66">
        <v>0.47083333333333338</v>
      </c>
      <c r="H203" s="66">
        <v>0.47222222222222227</v>
      </c>
      <c r="I203" s="44" t="str">
        <f t="shared" si="35"/>
        <v/>
      </c>
      <c r="J203" s="45">
        <f t="shared" si="36"/>
        <v>6.9999999999998952</v>
      </c>
      <c r="K203" s="54">
        <f t="shared" si="37"/>
        <v>1.9999999999999929</v>
      </c>
      <c r="L203" s="45">
        <f t="shared" si="38"/>
        <v>1</v>
      </c>
      <c r="M203" s="54">
        <f t="shared" ca="1" si="39"/>
        <v>1043</v>
      </c>
      <c r="N203" s="45" t="str">
        <f t="shared" si="45"/>
        <v/>
      </c>
      <c r="O203" s="45">
        <f t="shared" si="40"/>
        <v>35.034999999999478</v>
      </c>
      <c r="P203" s="46">
        <f t="shared" si="41"/>
        <v>10.123550772691996</v>
      </c>
      <c r="Q203" s="45">
        <f t="shared" si="42"/>
        <v>1.9999999999999931E-2</v>
      </c>
      <c r="R203" s="45">
        <f t="shared" si="43"/>
        <v>35.054999999999481</v>
      </c>
      <c r="S203" s="46">
        <f t="shared" si="44"/>
        <v>10.143550772691995</v>
      </c>
    </row>
    <row r="204" spans="1:19" x14ac:dyDescent="0.25">
      <c r="D204">
        <v>10</v>
      </c>
      <c r="F204" s="66">
        <v>0.47638888888888892</v>
      </c>
      <c r="H204" s="66">
        <v>0.4770833333333333</v>
      </c>
      <c r="I204" s="44" t="str">
        <f t="shared" si="35"/>
        <v/>
      </c>
      <c r="J204" s="45">
        <f t="shared" si="36"/>
        <v>10.000000000000044</v>
      </c>
      <c r="K204" s="54">
        <f t="shared" si="37"/>
        <v>0.99999999999991651</v>
      </c>
      <c r="L204" s="45">
        <f t="shared" si="38"/>
        <v>2</v>
      </c>
      <c r="M204" s="54">
        <f t="shared" ca="1" si="39"/>
        <v>1043</v>
      </c>
      <c r="N204" s="45" t="str">
        <f t="shared" si="45"/>
        <v/>
      </c>
      <c r="O204" s="45">
        <f t="shared" si="40"/>
        <v>550.00000000000239</v>
      </c>
      <c r="P204" s="46">
        <f t="shared" si="41"/>
        <v>390.86504899047554</v>
      </c>
      <c r="Q204" s="45">
        <f t="shared" si="42"/>
        <v>9.9999999999991651</v>
      </c>
      <c r="R204" s="45">
        <f t="shared" si="43"/>
        <v>560.00000000000159</v>
      </c>
      <c r="S204" s="46">
        <f t="shared" si="44"/>
        <v>400.86504899047469</v>
      </c>
    </row>
    <row r="205" spans="1:19" x14ac:dyDescent="0.25">
      <c r="D205">
        <v>100</v>
      </c>
      <c r="F205" s="66">
        <v>0.47986111111111113</v>
      </c>
      <c r="H205" s="66">
        <v>0.48402777777777778</v>
      </c>
      <c r="I205" s="44" t="str">
        <f t="shared" si="35"/>
        <v/>
      </c>
      <c r="J205" s="45">
        <f t="shared" si="36"/>
        <v>17.999999999999936</v>
      </c>
      <c r="K205" s="54">
        <f t="shared" si="37"/>
        <v>5.9999999999999787</v>
      </c>
      <c r="L205" s="45">
        <f t="shared" si="38"/>
        <v>3</v>
      </c>
      <c r="M205" s="54">
        <f t="shared" ca="1" si="39"/>
        <v>1043</v>
      </c>
      <c r="N205" s="45" t="str">
        <f t="shared" si="45"/>
        <v/>
      </c>
      <c r="O205" s="45">
        <f t="shared" si="40"/>
        <v>908.99999999999682</v>
      </c>
      <c r="P205" s="46">
        <f t="shared" si="41"/>
        <v>386.95646656201774</v>
      </c>
      <c r="Q205" s="45">
        <f t="shared" si="42"/>
        <v>599.99999999999784</v>
      </c>
      <c r="R205" s="45">
        <f t="shared" si="43"/>
        <v>1508.9999999999945</v>
      </c>
      <c r="S205" s="46">
        <f t="shared" si="44"/>
        <v>986.95646656201552</v>
      </c>
    </row>
    <row r="206" spans="1:19" x14ac:dyDescent="0.25">
      <c r="D206">
        <v>1</v>
      </c>
      <c r="F206" s="66">
        <v>0.48819444444444443</v>
      </c>
      <c r="H206" s="66">
        <v>0.49652777777777773</v>
      </c>
      <c r="I206" s="44" t="str">
        <f t="shared" si="35"/>
        <v/>
      </c>
      <c r="J206" s="45">
        <f t="shared" si="36"/>
        <v>12.000000000000037</v>
      </c>
      <c r="K206" s="54">
        <f t="shared" si="37"/>
        <v>11.999999999999957</v>
      </c>
      <c r="L206" s="45">
        <f t="shared" si="38"/>
        <v>4</v>
      </c>
      <c r="M206" s="54">
        <f t="shared" ca="1" si="39"/>
        <v>1043</v>
      </c>
      <c r="N206" s="45" t="str">
        <f t="shared" si="45"/>
        <v/>
      </c>
      <c r="O206" s="45">
        <f t="shared" si="40"/>
        <v>606.00000000000193</v>
      </c>
      <c r="P206" s="46">
        <f t="shared" si="41"/>
        <v>257.97097770801355</v>
      </c>
      <c r="Q206" s="45">
        <f t="shared" si="42"/>
        <v>11.999999999999957</v>
      </c>
      <c r="R206" s="45">
        <f t="shared" si="43"/>
        <v>618.00000000000193</v>
      </c>
      <c r="S206" s="46">
        <f t="shared" si="44"/>
        <v>269.97097770801349</v>
      </c>
    </row>
    <row r="207" spans="1:19" x14ac:dyDescent="0.25">
      <c r="D207">
        <v>100</v>
      </c>
      <c r="F207" s="66">
        <v>0.5</v>
      </c>
      <c r="H207" s="66">
        <v>0.50486111111111109</v>
      </c>
      <c r="I207" s="44">
        <f t="shared" si="35"/>
        <v>0.5083333333333333</v>
      </c>
      <c r="J207" s="45" t="str">
        <f t="shared" si="36"/>
        <v/>
      </c>
      <c r="K207" s="54">
        <f t="shared" si="37"/>
        <v>6.9999999999999751</v>
      </c>
      <c r="L207" s="45">
        <f t="shared" si="38"/>
        <v>5</v>
      </c>
      <c r="M207" s="54">
        <f t="shared" ca="1" si="39"/>
        <v>1043</v>
      </c>
      <c r="N207" s="45">
        <f t="shared" ca="1" si="45"/>
        <v>88.999999999999929</v>
      </c>
      <c r="O207" s="45">
        <f t="shared" si="40"/>
        <v>250</v>
      </c>
      <c r="P207" s="46">
        <f t="shared" si="41"/>
        <v>27.143420404993254</v>
      </c>
      <c r="Q207" s="45">
        <f t="shared" si="42"/>
        <v>699.9999999999975</v>
      </c>
      <c r="R207" s="45">
        <f t="shared" si="43"/>
        <v>949.9999999999975</v>
      </c>
      <c r="S207" s="46">
        <f t="shared" si="44"/>
        <v>727.14342040499071</v>
      </c>
    </row>
    <row r="208" spans="1:19" x14ac:dyDescent="0.25">
      <c r="A208" s="77">
        <v>34159</v>
      </c>
      <c r="B208" s="71">
        <v>1124</v>
      </c>
      <c r="D208">
        <v>0.01</v>
      </c>
      <c r="F208" s="66">
        <v>0.49652777777777773</v>
      </c>
      <c r="H208" s="66">
        <v>0.49791666666666662</v>
      </c>
      <c r="I208" s="44" t="str">
        <f t="shared" si="35"/>
        <v/>
      </c>
      <c r="J208" s="45">
        <f t="shared" si="36"/>
        <v>67</v>
      </c>
      <c r="K208" s="54">
        <f t="shared" si="37"/>
        <v>1.9999999999999929</v>
      </c>
      <c r="L208" s="45">
        <f t="shared" si="38"/>
        <v>1</v>
      </c>
      <c r="M208" s="54">
        <f t="shared" ca="1" si="39"/>
        <v>1124</v>
      </c>
      <c r="N208" s="45" t="str">
        <f t="shared" si="45"/>
        <v/>
      </c>
      <c r="O208" s="45">
        <f t="shared" si="40"/>
        <v>1340.335</v>
      </c>
      <c r="P208" s="46">
        <f t="shared" si="41"/>
        <v>323.0463297430581</v>
      </c>
      <c r="Q208" s="45">
        <f t="shared" si="42"/>
        <v>1.9999999999999931E-2</v>
      </c>
      <c r="R208" s="45">
        <f t="shared" si="43"/>
        <v>1340.355</v>
      </c>
      <c r="S208" s="46">
        <f t="shared" si="44"/>
        <v>323.06632974305808</v>
      </c>
    </row>
    <row r="209" spans="1:19" x14ac:dyDescent="0.25">
      <c r="D209">
        <v>40</v>
      </c>
      <c r="F209" s="66">
        <v>0.50277777777777777</v>
      </c>
      <c r="H209" s="66">
        <v>0.5444444444444444</v>
      </c>
      <c r="I209" s="44">
        <f t="shared" si="35"/>
        <v>0.54791666666666661</v>
      </c>
      <c r="J209" s="45" t="str">
        <f t="shared" si="36"/>
        <v/>
      </c>
      <c r="K209" s="54">
        <f t="shared" si="37"/>
        <v>59.999999999999943</v>
      </c>
      <c r="L209" s="45">
        <f t="shared" si="38"/>
        <v>2</v>
      </c>
      <c r="M209" s="54">
        <f t="shared" ca="1" si="39"/>
        <v>1124</v>
      </c>
      <c r="N209" s="45">
        <f t="shared" ca="1" si="45"/>
        <v>104.99999999999987</v>
      </c>
      <c r="O209" s="45">
        <f t="shared" si="40"/>
        <v>100</v>
      </c>
      <c r="P209" s="46">
        <f t="shared" si="41"/>
        <v>11.425711806824168</v>
      </c>
      <c r="Q209" s="45">
        <f t="shared" si="42"/>
        <v>2399.9999999999977</v>
      </c>
      <c r="R209" s="45">
        <f t="shared" si="43"/>
        <v>2499.9999999999977</v>
      </c>
      <c r="S209" s="46">
        <f t="shared" si="44"/>
        <v>2411.4257118068217</v>
      </c>
    </row>
    <row r="210" spans="1:19" x14ac:dyDescent="0.25">
      <c r="A210" s="77">
        <v>34165</v>
      </c>
      <c r="B210" s="71">
        <v>1527</v>
      </c>
      <c r="D210">
        <v>1</v>
      </c>
      <c r="F210" s="66">
        <v>0.64374999999999993</v>
      </c>
      <c r="H210" s="66">
        <v>0.64513888888888882</v>
      </c>
      <c r="I210" s="44" t="str">
        <f t="shared" si="35"/>
        <v/>
      </c>
      <c r="J210" s="45">
        <f t="shared" si="36"/>
        <v>10.000000000000124</v>
      </c>
      <c r="K210" s="54">
        <f t="shared" si="37"/>
        <v>1.9999999999999929</v>
      </c>
      <c r="L210" s="45">
        <f t="shared" si="38"/>
        <v>1</v>
      </c>
      <c r="M210" s="54">
        <f t="shared" ca="1" si="39"/>
        <v>1527</v>
      </c>
      <c r="N210" s="45" t="str">
        <f t="shared" si="45"/>
        <v/>
      </c>
      <c r="O210" s="45">
        <f t="shared" si="40"/>
        <v>105.00000000000131</v>
      </c>
      <c r="P210" s="46">
        <f t="shared" si="41"/>
        <v>63.423578244848699</v>
      </c>
      <c r="Q210" s="45">
        <f t="shared" si="42"/>
        <v>1.9999999999999929</v>
      </c>
      <c r="R210" s="45">
        <f t="shared" si="43"/>
        <v>107.00000000000131</v>
      </c>
      <c r="S210" s="46">
        <f t="shared" si="44"/>
        <v>65.423578244848699</v>
      </c>
    </row>
    <row r="211" spans="1:19" x14ac:dyDescent="0.25">
      <c r="D211">
        <v>20</v>
      </c>
      <c r="F211" s="66">
        <v>0.65138888888888891</v>
      </c>
      <c r="H211" s="66">
        <v>0.65208333333333335</v>
      </c>
      <c r="I211" s="44" t="str">
        <f t="shared" si="35"/>
        <v/>
      </c>
      <c r="J211" s="45">
        <f t="shared" si="36"/>
        <v>10.999999999999961</v>
      </c>
      <c r="K211" s="54">
        <f t="shared" si="37"/>
        <v>0.99999999999999645</v>
      </c>
      <c r="L211" s="45">
        <f t="shared" si="38"/>
        <v>2</v>
      </c>
      <c r="M211" s="54">
        <f t="shared" ca="1" si="39"/>
        <v>1527</v>
      </c>
      <c r="N211" s="45" t="str">
        <f t="shared" si="45"/>
        <v/>
      </c>
      <c r="O211" s="45">
        <f t="shared" si="40"/>
        <v>329.99999999999881</v>
      </c>
      <c r="P211" s="46">
        <f t="shared" si="41"/>
        <v>317.39292044310025</v>
      </c>
      <c r="Q211" s="45">
        <f t="shared" si="42"/>
        <v>19.999999999999929</v>
      </c>
      <c r="R211" s="45">
        <f t="shared" si="43"/>
        <v>349.99999999999875</v>
      </c>
      <c r="S211" s="46">
        <f t="shared" si="44"/>
        <v>337.39292044310019</v>
      </c>
    </row>
    <row r="212" spans="1:19" x14ac:dyDescent="0.25">
      <c r="D212">
        <v>40</v>
      </c>
      <c r="F212" s="66">
        <v>0.65347222222222223</v>
      </c>
      <c r="H212" s="66">
        <v>0.65972222222222221</v>
      </c>
      <c r="I212" s="44" t="str">
        <f t="shared" si="35"/>
        <v/>
      </c>
      <c r="J212" s="45">
        <f t="shared" si="36"/>
        <v>3.9999999999999858</v>
      </c>
      <c r="K212" s="54">
        <f t="shared" si="37"/>
        <v>8.999999999999968</v>
      </c>
      <c r="L212" s="45">
        <f t="shared" si="38"/>
        <v>3</v>
      </c>
      <c r="M212" s="54">
        <f t="shared" ca="1" si="39"/>
        <v>1527</v>
      </c>
      <c r="N212" s="45" t="str">
        <f t="shared" si="45"/>
        <v/>
      </c>
      <c r="O212" s="45">
        <f t="shared" si="40"/>
        <v>199.99999999999929</v>
      </c>
      <c r="P212" s="46">
        <f t="shared" si="41"/>
        <v>197.3042810452157</v>
      </c>
      <c r="Q212" s="45">
        <f t="shared" si="42"/>
        <v>359.99999999999875</v>
      </c>
      <c r="R212" s="45">
        <f t="shared" si="43"/>
        <v>559.99999999999807</v>
      </c>
      <c r="S212" s="46">
        <f t="shared" si="44"/>
        <v>557.30428104521445</v>
      </c>
    </row>
    <row r="213" spans="1:19" x14ac:dyDescent="0.25">
      <c r="D213">
        <v>60</v>
      </c>
      <c r="F213" s="66">
        <v>0.66111111111111109</v>
      </c>
      <c r="H213" s="66">
        <v>0.66249999999999998</v>
      </c>
      <c r="I213" s="44" t="str">
        <f t="shared" si="35"/>
        <v/>
      </c>
      <c r="J213" s="45">
        <f t="shared" si="36"/>
        <v>2.9999999999999893</v>
      </c>
      <c r="K213" s="54">
        <f t="shared" si="37"/>
        <v>1.9999999999999929</v>
      </c>
      <c r="L213" s="45">
        <f t="shared" si="38"/>
        <v>4</v>
      </c>
      <c r="M213" s="54">
        <f t="shared" ca="1" si="39"/>
        <v>1527</v>
      </c>
      <c r="N213" s="45" t="str">
        <f t="shared" si="45"/>
        <v/>
      </c>
      <c r="O213" s="45">
        <f t="shared" si="40"/>
        <v>209.99999999999926</v>
      </c>
      <c r="P213" s="46">
        <f t="shared" si="41"/>
        <v>208.56357282767908</v>
      </c>
      <c r="Q213" s="45">
        <f t="shared" si="42"/>
        <v>119.99999999999957</v>
      </c>
      <c r="R213" s="45">
        <f t="shared" si="43"/>
        <v>329.99999999999886</v>
      </c>
      <c r="S213" s="46">
        <f t="shared" si="44"/>
        <v>328.56357282767863</v>
      </c>
    </row>
    <row r="214" spans="1:19" x14ac:dyDescent="0.25">
      <c r="D214">
        <v>80</v>
      </c>
      <c r="F214" s="66">
        <v>0.66319444444444442</v>
      </c>
      <c r="H214" s="66">
        <v>0.6645833333333333</v>
      </c>
      <c r="I214" s="44" t="str">
        <f t="shared" si="35"/>
        <v/>
      </c>
      <c r="J214" s="45">
        <f t="shared" si="36"/>
        <v>3.9999999999999858</v>
      </c>
      <c r="K214" s="54">
        <f t="shared" si="37"/>
        <v>1.9999999999999929</v>
      </c>
      <c r="L214" s="45">
        <f t="shared" si="38"/>
        <v>5</v>
      </c>
      <c r="M214" s="54">
        <f t="shared" ca="1" si="39"/>
        <v>1527</v>
      </c>
      <c r="N214" s="45" t="str">
        <f t="shared" si="45"/>
        <v/>
      </c>
      <c r="O214" s="45">
        <f t="shared" si="40"/>
        <v>359.99999999999875</v>
      </c>
      <c r="P214" s="46">
        <f t="shared" si="41"/>
        <v>358.51361343458808</v>
      </c>
      <c r="Q214" s="45">
        <f t="shared" si="42"/>
        <v>159.99999999999943</v>
      </c>
      <c r="R214" s="45">
        <f t="shared" si="43"/>
        <v>519.99999999999818</v>
      </c>
      <c r="S214" s="46">
        <f t="shared" si="44"/>
        <v>518.51361343458757</v>
      </c>
    </row>
    <row r="215" spans="1:19" x14ac:dyDescent="0.25">
      <c r="D215">
        <v>100</v>
      </c>
      <c r="F215" s="66">
        <v>0.66597222222222219</v>
      </c>
      <c r="H215" s="66">
        <v>0.66736111111111107</v>
      </c>
      <c r="I215" s="44" t="str">
        <f t="shared" si="35"/>
        <v/>
      </c>
      <c r="J215" s="45">
        <f t="shared" si="36"/>
        <v>3.9999999999999858</v>
      </c>
      <c r="K215" s="54">
        <f t="shared" si="37"/>
        <v>1.9999999999999929</v>
      </c>
      <c r="L215" s="45">
        <f t="shared" si="38"/>
        <v>6</v>
      </c>
      <c r="M215" s="54">
        <f t="shared" ca="1" si="39"/>
        <v>1527</v>
      </c>
      <c r="N215" s="45" t="str">
        <f t="shared" si="45"/>
        <v/>
      </c>
      <c r="O215" s="45">
        <f t="shared" si="40"/>
        <v>439.99999999999841</v>
      </c>
      <c r="P215" s="46">
        <f t="shared" si="41"/>
        <v>438.78519983085727</v>
      </c>
      <c r="Q215" s="45">
        <f t="shared" si="42"/>
        <v>199.99999999999929</v>
      </c>
      <c r="R215" s="45">
        <f t="shared" si="43"/>
        <v>639.99999999999773</v>
      </c>
      <c r="S215" s="46">
        <f t="shared" si="44"/>
        <v>638.78519983085653</v>
      </c>
    </row>
    <row r="216" spans="1:19" x14ac:dyDescent="0.25">
      <c r="D216">
        <v>120</v>
      </c>
      <c r="F216" s="66">
        <v>0.66875000000000007</v>
      </c>
      <c r="H216" s="66">
        <v>0.67013888888888884</v>
      </c>
      <c r="I216" s="44" t="str">
        <f t="shared" si="35"/>
        <v/>
      </c>
      <c r="J216" s="45">
        <f t="shared" si="36"/>
        <v>3.9999999999999858</v>
      </c>
      <c r="K216" s="54">
        <f t="shared" si="37"/>
        <v>1.999999999999833</v>
      </c>
      <c r="L216" s="45">
        <f t="shared" si="38"/>
        <v>7</v>
      </c>
      <c r="M216" s="54">
        <f t="shared" ca="1" si="39"/>
        <v>1527</v>
      </c>
      <c r="N216" s="45" t="str">
        <f t="shared" si="45"/>
        <v/>
      </c>
      <c r="O216" s="45">
        <f t="shared" si="40"/>
        <v>519.99999999999818</v>
      </c>
      <c r="P216" s="46">
        <f t="shared" si="41"/>
        <v>518.97273957839593</v>
      </c>
      <c r="Q216" s="45">
        <f t="shared" si="42"/>
        <v>239.99999999997996</v>
      </c>
      <c r="R216" s="45">
        <f t="shared" si="43"/>
        <v>759.99999999997817</v>
      </c>
      <c r="S216" s="46">
        <f t="shared" si="44"/>
        <v>758.97273957837592</v>
      </c>
    </row>
    <row r="217" spans="1:19" x14ac:dyDescent="0.25">
      <c r="D217">
        <v>140</v>
      </c>
      <c r="F217" s="66">
        <v>0.67152777777777783</v>
      </c>
      <c r="H217" s="66">
        <v>0.67291666666666661</v>
      </c>
      <c r="I217" s="44" t="str">
        <f t="shared" si="35"/>
        <v/>
      </c>
      <c r="J217" s="45">
        <f t="shared" si="36"/>
        <v>3.9999999999999858</v>
      </c>
      <c r="K217" s="54">
        <f t="shared" si="37"/>
        <v>1.999999999999833</v>
      </c>
      <c r="L217" s="45">
        <f t="shared" si="38"/>
        <v>8</v>
      </c>
      <c r="M217" s="54">
        <f t="shared" ca="1" si="39"/>
        <v>1527</v>
      </c>
      <c r="N217" s="45" t="str">
        <f t="shared" si="45"/>
        <v/>
      </c>
      <c r="O217" s="45">
        <f t="shared" si="40"/>
        <v>599.99999999999784</v>
      </c>
      <c r="P217" s="46">
        <f t="shared" si="41"/>
        <v>599.11005915943394</v>
      </c>
      <c r="Q217" s="45">
        <f t="shared" si="42"/>
        <v>279.99999999997664</v>
      </c>
      <c r="R217" s="45">
        <f t="shared" si="43"/>
        <v>879.99999999997453</v>
      </c>
      <c r="S217" s="46">
        <f t="shared" si="44"/>
        <v>879.11005915941064</v>
      </c>
    </row>
    <row r="218" spans="1:19" x14ac:dyDescent="0.25">
      <c r="D218">
        <v>160</v>
      </c>
      <c r="F218" s="66">
        <v>0.6743055555555556</v>
      </c>
      <c r="H218" s="66">
        <v>0.67569444444444438</v>
      </c>
      <c r="I218" s="44" t="str">
        <f t="shared" si="35"/>
        <v/>
      </c>
      <c r="J218" s="45">
        <f t="shared" si="36"/>
        <v>10.000000000000124</v>
      </c>
      <c r="K218" s="54">
        <f t="shared" si="37"/>
        <v>1.999999999999833</v>
      </c>
      <c r="L218" s="45">
        <f t="shared" si="38"/>
        <v>9</v>
      </c>
      <c r="M218" s="54">
        <f t="shared" ca="1" si="39"/>
        <v>1527</v>
      </c>
      <c r="N218" s="45" t="str">
        <f t="shared" si="45"/>
        <v/>
      </c>
      <c r="O218" s="45">
        <f t="shared" si="40"/>
        <v>1700.0000000000211</v>
      </c>
      <c r="P218" s="46">
        <f t="shared" si="41"/>
        <v>1698.037413152339</v>
      </c>
      <c r="Q218" s="45">
        <f t="shared" si="42"/>
        <v>319.99999999997328</v>
      </c>
      <c r="R218" s="45">
        <f t="shared" si="43"/>
        <v>2019.9999999999945</v>
      </c>
      <c r="S218" s="46">
        <f t="shared" si="44"/>
        <v>2018.0374131523122</v>
      </c>
    </row>
    <row r="219" spans="1:19" x14ac:dyDescent="0.25">
      <c r="D219">
        <v>180</v>
      </c>
      <c r="F219" s="66">
        <v>0.67708333333333337</v>
      </c>
      <c r="H219" s="66">
        <v>0.68263888888888891</v>
      </c>
      <c r="I219" s="44" t="str">
        <f t="shared" si="35"/>
        <v/>
      </c>
      <c r="J219" s="45">
        <f t="shared" si="36"/>
        <v>11.999999999999957</v>
      </c>
      <c r="K219" s="54">
        <f t="shared" si="37"/>
        <v>7.9999999999999716</v>
      </c>
      <c r="L219" s="45">
        <f t="shared" si="38"/>
        <v>10</v>
      </c>
      <c r="M219" s="54">
        <f t="shared" ca="1" si="39"/>
        <v>1527</v>
      </c>
      <c r="N219" s="45" t="str">
        <f t="shared" si="45"/>
        <v/>
      </c>
      <c r="O219" s="45">
        <f t="shared" si="40"/>
        <v>2279.9999999999918</v>
      </c>
      <c r="P219" s="46">
        <f t="shared" si="41"/>
        <v>2277.8931914582736</v>
      </c>
      <c r="Q219" s="45">
        <f t="shared" si="42"/>
        <v>1439.999999999995</v>
      </c>
      <c r="R219" s="45">
        <f t="shared" si="43"/>
        <v>3719.9999999999868</v>
      </c>
      <c r="S219" s="46">
        <f t="shared" si="44"/>
        <v>3717.8931914582686</v>
      </c>
    </row>
    <row r="220" spans="1:19" x14ac:dyDescent="0.25">
      <c r="D220">
        <v>200</v>
      </c>
      <c r="F220" s="66">
        <v>0.68402777777777779</v>
      </c>
      <c r="H220" s="66">
        <v>0.69097222222222221</v>
      </c>
      <c r="I220" s="44">
        <f t="shared" si="35"/>
        <v>0.69444444444444442</v>
      </c>
      <c r="J220" s="45" t="str">
        <f t="shared" si="36"/>
        <v/>
      </c>
      <c r="K220" s="54">
        <f t="shared" si="37"/>
        <v>9.9999999999999645</v>
      </c>
      <c r="L220" s="45">
        <f t="shared" si="38"/>
        <v>11</v>
      </c>
      <c r="M220" s="54">
        <f t="shared" ca="1" si="39"/>
        <v>1527</v>
      </c>
      <c r="N220" s="45">
        <f t="shared" ca="1" si="45"/>
        <v>73.000000000000057</v>
      </c>
      <c r="O220" s="45">
        <f t="shared" si="40"/>
        <v>500</v>
      </c>
      <c r="P220" s="46">
        <f t="shared" si="41"/>
        <v>52.318172546220183</v>
      </c>
      <c r="Q220" s="45">
        <f t="shared" si="42"/>
        <v>1999.999999999993</v>
      </c>
      <c r="R220" s="45">
        <f t="shared" si="43"/>
        <v>2499.9999999999927</v>
      </c>
      <c r="S220" s="46">
        <f t="shared" si="44"/>
        <v>2052.3181725462132</v>
      </c>
    </row>
    <row r="221" spans="1:19" x14ac:dyDescent="0.25">
      <c r="A221" s="77">
        <v>34166</v>
      </c>
      <c r="B221" s="71">
        <v>848</v>
      </c>
      <c r="D221">
        <v>0.01</v>
      </c>
      <c r="F221" s="66">
        <v>0.38194444444444442</v>
      </c>
      <c r="H221" s="66">
        <v>0.3840277777777778</v>
      </c>
      <c r="I221" s="44" t="str">
        <f t="shared" si="35"/>
        <v/>
      </c>
      <c r="J221" s="45">
        <f t="shared" si="36"/>
        <v>35.000000000000036</v>
      </c>
      <c r="K221" s="54">
        <f t="shared" si="37"/>
        <v>3.0000000000000693</v>
      </c>
      <c r="L221" s="45">
        <f t="shared" si="38"/>
        <v>1</v>
      </c>
      <c r="M221" s="54">
        <f t="shared" ca="1" si="39"/>
        <v>848</v>
      </c>
      <c r="N221" s="45" t="str">
        <f t="shared" si="45"/>
        <v/>
      </c>
      <c r="O221" s="45">
        <f t="shared" si="40"/>
        <v>3.6750000000000043</v>
      </c>
      <c r="P221" s="46">
        <f t="shared" si="41"/>
        <v>2.2198949277458864</v>
      </c>
      <c r="Q221" s="45">
        <f t="shared" si="42"/>
        <v>3.0000000000000693E-2</v>
      </c>
      <c r="R221" s="45">
        <f t="shared" si="43"/>
        <v>3.705000000000005</v>
      </c>
      <c r="S221" s="46">
        <f t="shared" si="44"/>
        <v>2.2498949277458871</v>
      </c>
    </row>
    <row r="222" spans="1:19" x14ac:dyDescent="0.25">
      <c r="D222">
        <v>0.2</v>
      </c>
      <c r="F222" s="66">
        <v>0.38750000000000001</v>
      </c>
      <c r="H222" s="66">
        <v>0.40833333333333338</v>
      </c>
      <c r="I222" s="44" t="str">
        <f t="shared" si="35"/>
        <v/>
      </c>
      <c r="J222" s="45">
        <f t="shared" si="36"/>
        <v>8.9999999999998881</v>
      </c>
      <c r="K222" s="54">
        <f t="shared" si="37"/>
        <v>30.000000000000053</v>
      </c>
      <c r="L222" s="45">
        <f t="shared" si="38"/>
        <v>2</v>
      </c>
      <c r="M222" s="54">
        <f t="shared" ca="1" si="39"/>
        <v>848</v>
      </c>
      <c r="N222" s="45" t="str">
        <f t="shared" si="45"/>
        <v/>
      </c>
      <c r="O222" s="45">
        <f t="shared" si="40"/>
        <v>9.8999999999998778</v>
      </c>
      <c r="P222" s="46">
        <f t="shared" si="41"/>
        <v>7.0355843566143648</v>
      </c>
      <c r="Q222" s="45">
        <f t="shared" si="42"/>
        <v>6.0000000000000107</v>
      </c>
      <c r="R222" s="45">
        <f t="shared" si="43"/>
        <v>15.899999999999888</v>
      </c>
      <c r="S222" s="46">
        <f t="shared" si="44"/>
        <v>13.035584356614375</v>
      </c>
    </row>
    <row r="223" spans="1:19" x14ac:dyDescent="0.25">
      <c r="D223">
        <v>2</v>
      </c>
      <c r="F223" s="66">
        <v>0.41041666666666665</v>
      </c>
      <c r="H223" s="66">
        <v>0.4145833333333333</v>
      </c>
      <c r="I223" s="44" t="str">
        <f t="shared" si="35"/>
        <v/>
      </c>
      <c r="J223" s="45">
        <f t="shared" si="36"/>
        <v>23.999999999999993</v>
      </c>
      <c r="K223" s="54">
        <f t="shared" si="37"/>
        <v>5.9999999999999787</v>
      </c>
      <c r="L223" s="45">
        <f t="shared" si="38"/>
        <v>3</v>
      </c>
      <c r="M223" s="54">
        <f t="shared" ca="1" si="39"/>
        <v>848</v>
      </c>
      <c r="N223" s="45" t="str">
        <f t="shared" si="45"/>
        <v/>
      </c>
      <c r="O223" s="45">
        <f t="shared" si="40"/>
        <v>743.99999999999977</v>
      </c>
      <c r="P223" s="46">
        <f t="shared" si="41"/>
        <v>409.26769064264039</v>
      </c>
      <c r="Q223" s="45">
        <f t="shared" si="42"/>
        <v>11.999999999999957</v>
      </c>
      <c r="R223" s="45">
        <f t="shared" si="43"/>
        <v>755.99999999999977</v>
      </c>
      <c r="S223" s="46">
        <f t="shared" si="44"/>
        <v>421.26769064264033</v>
      </c>
    </row>
    <row r="224" spans="1:19" x14ac:dyDescent="0.25">
      <c r="D224">
        <v>60</v>
      </c>
      <c r="F224" s="66">
        <v>0.41944444444444445</v>
      </c>
      <c r="H224" s="66">
        <v>0.43124999999999997</v>
      </c>
      <c r="I224" s="44" t="str">
        <f t="shared" si="35"/>
        <v/>
      </c>
      <c r="J224" s="45">
        <f t="shared" si="36"/>
        <v>9.000000000000048</v>
      </c>
      <c r="K224" s="54">
        <f t="shared" si="37"/>
        <v>16.99999999999994</v>
      </c>
      <c r="L224" s="45">
        <f t="shared" si="38"/>
        <v>4</v>
      </c>
      <c r="M224" s="54">
        <f t="shared" ca="1" si="39"/>
        <v>848</v>
      </c>
      <c r="N224" s="45" t="str">
        <f t="shared" si="45"/>
        <v/>
      </c>
      <c r="O224" s="45">
        <f t="shared" si="40"/>
        <v>1080.0000000000057</v>
      </c>
      <c r="P224" s="46">
        <f t="shared" si="41"/>
        <v>983.0583746994148</v>
      </c>
      <c r="Q224" s="45">
        <f t="shared" si="42"/>
        <v>1019.9999999999964</v>
      </c>
      <c r="R224" s="45">
        <f t="shared" si="43"/>
        <v>2100.0000000000018</v>
      </c>
      <c r="S224" s="46">
        <f t="shared" si="44"/>
        <v>2003.0583746994112</v>
      </c>
    </row>
    <row r="225" spans="1:19" x14ac:dyDescent="0.25">
      <c r="D225">
        <v>180</v>
      </c>
      <c r="F225" s="66">
        <v>0.43333333333333335</v>
      </c>
      <c r="H225" s="66">
        <v>0.4375</v>
      </c>
      <c r="I225" s="44">
        <f t="shared" si="35"/>
        <v>0.44097222222222221</v>
      </c>
      <c r="J225" s="45" t="str">
        <f t="shared" si="36"/>
        <v/>
      </c>
      <c r="K225" s="54">
        <f t="shared" si="37"/>
        <v>5.9999999999999787</v>
      </c>
      <c r="L225" s="45">
        <f t="shared" si="38"/>
        <v>5</v>
      </c>
      <c r="M225" s="54">
        <f t="shared" ca="1" si="39"/>
        <v>848</v>
      </c>
      <c r="N225" s="45">
        <f t="shared" ca="1" si="45"/>
        <v>106.99999999999994</v>
      </c>
      <c r="O225" s="45">
        <f t="shared" si="40"/>
        <v>450</v>
      </c>
      <c r="P225" s="46">
        <f t="shared" si="41"/>
        <v>47.347346607878421</v>
      </c>
      <c r="Q225" s="45">
        <f t="shared" si="42"/>
        <v>1079.9999999999961</v>
      </c>
      <c r="R225" s="45">
        <f t="shared" si="43"/>
        <v>1529.9999999999961</v>
      </c>
      <c r="S225" s="46">
        <f t="shared" si="44"/>
        <v>1127.3473466078744</v>
      </c>
    </row>
    <row r="226" spans="1:19" x14ac:dyDescent="0.25">
      <c r="A226" s="77">
        <v>34172</v>
      </c>
      <c r="B226" s="71">
        <v>1317</v>
      </c>
      <c r="D226">
        <v>0.01</v>
      </c>
      <c r="F226" s="66">
        <v>0.60486111111111118</v>
      </c>
      <c r="H226" s="66">
        <v>0.61944444444444446</v>
      </c>
      <c r="I226" s="44" t="str">
        <f t="shared" si="35"/>
        <v/>
      </c>
      <c r="J226" s="45">
        <f t="shared" si="36"/>
        <v>28.00000000000006</v>
      </c>
      <c r="K226" s="54">
        <f t="shared" si="37"/>
        <v>20.999999999999925</v>
      </c>
      <c r="L226" s="45">
        <f t="shared" si="38"/>
        <v>1</v>
      </c>
      <c r="M226" s="54">
        <f t="shared" ca="1" si="39"/>
        <v>1317</v>
      </c>
      <c r="N226" s="45" t="str">
        <f t="shared" si="45"/>
        <v/>
      </c>
      <c r="O226" s="45">
        <f t="shared" si="40"/>
        <v>1400.1400000000031</v>
      </c>
      <c r="P226" s="46">
        <f t="shared" si="41"/>
        <v>303.97903663394874</v>
      </c>
      <c r="Q226" s="45">
        <f t="shared" si="42"/>
        <v>0.20999999999999927</v>
      </c>
      <c r="R226" s="45">
        <f t="shared" si="43"/>
        <v>1400.3500000000031</v>
      </c>
      <c r="S226" s="46">
        <f t="shared" si="44"/>
        <v>304.18903663394872</v>
      </c>
    </row>
    <row r="227" spans="1:19" x14ac:dyDescent="0.25">
      <c r="D227">
        <v>100</v>
      </c>
      <c r="F227" s="66">
        <v>0.62986111111111109</v>
      </c>
      <c r="H227" s="66">
        <v>0.63888888888888895</v>
      </c>
      <c r="I227" s="44" t="str">
        <f t="shared" si="35"/>
        <v/>
      </c>
      <c r="J227" s="45">
        <f t="shared" si="36"/>
        <v>23.999999999999915</v>
      </c>
      <c r="K227" s="54">
        <f t="shared" si="37"/>
        <v>13.000000000000114</v>
      </c>
      <c r="L227" s="45">
        <f t="shared" si="38"/>
        <v>2</v>
      </c>
      <c r="M227" s="54">
        <f t="shared" ca="1" si="39"/>
        <v>1317</v>
      </c>
      <c r="N227" s="45" t="str">
        <f t="shared" si="45"/>
        <v/>
      </c>
      <c r="O227" s="45">
        <f t="shared" si="40"/>
        <v>3599.9999999999873</v>
      </c>
      <c r="P227" s="46">
        <f t="shared" si="41"/>
        <v>3462.4681231099275</v>
      </c>
      <c r="Q227" s="45">
        <f t="shared" si="42"/>
        <v>1300.0000000000114</v>
      </c>
      <c r="R227" s="45">
        <f t="shared" si="43"/>
        <v>4899.9999999999982</v>
      </c>
      <c r="S227" s="46">
        <f t="shared" si="44"/>
        <v>4762.4681231099385</v>
      </c>
    </row>
    <row r="228" spans="1:19" x14ac:dyDescent="0.25">
      <c r="D228">
        <v>200</v>
      </c>
      <c r="F228" s="66">
        <v>0.64444444444444449</v>
      </c>
      <c r="H228" s="66">
        <v>0.65555555555555556</v>
      </c>
      <c r="I228" s="44" t="str">
        <f t="shared" si="35"/>
        <v/>
      </c>
      <c r="J228" s="45">
        <f t="shared" si="36"/>
        <v>9.9999999999999645</v>
      </c>
      <c r="K228" s="54">
        <f t="shared" si="37"/>
        <v>15.999999999999943</v>
      </c>
      <c r="L228" s="45">
        <f t="shared" si="38"/>
        <v>3</v>
      </c>
      <c r="M228" s="54">
        <f t="shared" ca="1" si="39"/>
        <v>1317</v>
      </c>
      <c r="N228" s="45" t="str">
        <f t="shared" si="45"/>
        <v/>
      </c>
      <c r="O228" s="45">
        <f t="shared" si="40"/>
        <v>1499.9999999999948</v>
      </c>
      <c r="P228" s="46">
        <f t="shared" si="41"/>
        <v>1442.6950512958033</v>
      </c>
      <c r="Q228" s="45">
        <f t="shared" si="42"/>
        <v>3199.9999999999886</v>
      </c>
      <c r="R228" s="45">
        <f t="shared" si="43"/>
        <v>4699.9999999999836</v>
      </c>
      <c r="S228" s="46">
        <f t="shared" si="44"/>
        <v>4642.6950512957919</v>
      </c>
    </row>
    <row r="229" spans="1:19" x14ac:dyDescent="0.25">
      <c r="D229">
        <v>100</v>
      </c>
      <c r="F229" s="66">
        <v>0.65902777777777777</v>
      </c>
      <c r="H229" s="66">
        <v>0.66249999999999998</v>
      </c>
      <c r="I229" s="44" t="str">
        <f t="shared" si="35"/>
        <v/>
      </c>
      <c r="J229" s="45">
        <f t="shared" si="36"/>
        <v>8.0000000000001315</v>
      </c>
      <c r="K229" s="54">
        <f t="shared" si="37"/>
        <v>4.9999999999999822</v>
      </c>
      <c r="L229" s="45">
        <f t="shared" si="38"/>
        <v>4</v>
      </c>
      <c r="M229" s="54">
        <f t="shared" ca="1" si="39"/>
        <v>1317</v>
      </c>
      <c r="N229" s="45" t="str">
        <f t="shared" si="45"/>
        <v/>
      </c>
      <c r="O229" s="45">
        <f t="shared" si="40"/>
        <v>1200.0000000000198</v>
      </c>
      <c r="P229" s="46">
        <f t="shared" si="41"/>
        <v>1154.1560410366658</v>
      </c>
      <c r="Q229" s="45">
        <f t="shared" si="42"/>
        <v>499.99999999999824</v>
      </c>
      <c r="R229" s="45">
        <f t="shared" si="43"/>
        <v>1700.000000000018</v>
      </c>
      <c r="S229" s="46">
        <f t="shared" si="44"/>
        <v>1654.156041036664</v>
      </c>
    </row>
    <row r="230" spans="1:19" x14ac:dyDescent="0.25">
      <c r="D230">
        <v>200</v>
      </c>
      <c r="F230" s="66">
        <v>0.66527777777777775</v>
      </c>
      <c r="H230" s="66">
        <v>0.66805555555555562</v>
      </c>
      <c r="I230" s="44">
        <f t="shared" si="35"/>
        <v>0.67152777777777783</v>
      </c>
      <c r="J230" s="45" t="str">
        <f t="shared" si="36"/>
        <v/>
      </c>
      <c r="K230" s="54">
        <f t="shared" si="37"/>
        <v>4.0000000000001457</v>
      </c>
      <c r="L230" s="45">
        <f t="shared" si="38"/>
        <v>5</v>
      </c>
      <c r="M230" s="54">
        <f t="shared" ca="1" si="39"/>
        <v>1317</v>
      </c>
      <c r="N230" s="45">
        <f t="shared" ca="1" si="45"/>
        <v>170.00000000000003</v>
      </c>
      <c r="O230" s="45">
        <f t="shared" si="40"/>
        <v>500</v>
      </c>
      <c r="P230" s="46">
        <f t="shared" si="41"/>
        <v>52.318172546220183</v>
      </c>
      <c r="Q230" s="45">
        <f t="shared" si="42"/>
        <v>800.0000000000291</v>
      </c>
      <c r="R230" s="45">
        <f t="shared" si="43"/>
        <v>1300.0000000000291</v>
      </c>
      <c r="S230" s="46">
        <f t="shared" si="44"/>
        <v>852.31817254624934</v>
      </c>
    </row>
    <row r="231" spans="1:19" x14ac:dyDescent="0.25">
      <c r="A231" s="77">
        <v>34184</v>
      </c>
      <c r="B231" s="71">
        <v>1012</v>
      </c>
      <c r="D231">
        <v>0.01</v>
      </c>
      <c r="F231" s="66">
        <v>0.45763888888888887</v>
      </c>
      <c r="H231" s="66">
        <v>0.48472222222222222</v>
      </c>
      <c r="I231" s="44">
        <f t="shared" si="35"/>
        <v>0.48819444444444443</v>
      </c>
      <c r="J231" s="45" t="str">
        <f t="shared" si="36"/>
        <v/>
      </c>
      <c r="K231" s="54">
        <f t="shared" si="37"/>
        <v>39.000000000000021</v>
      </c>
      <c r="L231" s="45">
        <f t="shared" si="38"/>
        <v>1</v>
      </c>
      <c r="M231" s="54">
        <f t="shared" ca="1" si="39"/>
        <v>1012</v>
      </c>
      <c r="N231" s="45">
        <f t="shared" ca="1" si="45"/>
        <v>91</v>
      </c>
      <c r="O231" s="45">
        <f t="shared" si="40"/>
        <v>2.5000000000000001E-2</v>
      </c>
      <c r="P231" s="46">
        <f t="shared" si="41"/>
        <v>5.4281443780592247E-3</v>
      </c>
      <c r="Q231" s="45">
        <f t="shared" si="42"/>
        <v>0.39000000000000024</v>
      </c>
      <c r="R231" s="45">
        <f t="shared" si="43"/>
        <v>0.41500000000000026</v>
      </c>
      <c r="S231" s="46">
        <f t="shared" si="44"/>
        <v>0.39542814437805945</v>
      </c>
    </row>
    <row r="232" spans="1:19" x14ac:dyDescent="0.25">
      <c r="A232" s="77">
        <v>34199</v>
      </c>
      <c r="B232" s="71">
        <v>1342</v>
      </c>
      <c r="D232">
        <v>0.01</v>
      </c>
      <c r="F232" s="66">
        <v>0.6166666666666667</v>
      </c>
      <c r="H232" s="66">
        <v>0.62986111111111109</v>
      </c>
      <c r="I232" s="44" t="str">
        <f t="shared" si="35"/>
        <v/>
      </c>
      <c r="J232" s="45">
        <f t="shared" si="36"/>
        <v>60.000000000000107</v>
      </c>
      <c r="K232" s="54">
        <f t="shared" si="37"/>
        <v>18.999999999999932</v>
      </c>
      <c r="L232" s="45">
        <f t="shared" si="38"/>
        <v>1</v>
      </c>
      <c r="M232" s="54">
        <f t="shared" ca="1" si="39"/>
        <v>1342</v>
      </c>
      <c r="N232" s="45" t="str">
        <f t="shared" si="45"/>
        <v/>
      </c>
      <c r="O232" s="45">
        <f t="shared" si="40"/>
        <v>30.300000000000054</v>
      </c>
      <c r="P232" s="46">
        <f t="shared" si="41"/>
        <v>12.898823391971415</v>
      </c>
      <c r="Q232" s="45">
        <f t="shared" si="42"/>
        <v>0.18999999999999934</v>
      </c>
      <c r="R232" s="45">
        <f t="shared" si="43"/>
        <v>30.490000000000052</v>
      </c>
      <c r="S232" s="46">
        <f t="shared" si="44"/>
        <v>13.088823391971415</v>
      </c>
    </row>
    <row r="233" spans="1:19" x14ac:dyDescent="0.25">
      <c r="D233">
        <v>1</v>
      </c>
      <c r="F233" s="66">
        <v>0.63680555555555551</v>
      </c>
      <c r="H233" s="66">
        <v>0.67152777777777783</v>
      </c>
      <c r="I233" s="44">
        <f t="shared" si="35"/>
        <v>0.67500000000000004</v>
      </c>
      <c r="J233" s="45" t="str">
        <f t="shared" si="36"/>
        <v/>
      </c>
      <c r="K233" s="54">
        <f t="shared" si="37"/>
        <v>50.000000000000142</v>
      </c>
      <c r="L233" s="45">
        <f t="shared" si="38"/>
        <v>2</v>
      </c>
      <c r="M233" s="54">
        <f t="shared" ca="1" si="39"/>
        <v>1342</v>
      </c>
      <c r="N233" s="45">
        <f t="shared" ca="1" si="45"/>
        <v>150.00000000000011</v>
      </c>
      <c r="O233" s="45">
        <f t="shared" si="40"/>
        <v>2.5</v>
      </c>
      <c r="P233" s="46">
        <f t="shared" si="41"/>
        <v>0.36191198291773735</v>
      </c>
      <c r="Q233" s="45">
        <f t="shared" si="42"/>
        <v>50.000000000000142</v>
      </c>
      <c r="R233" s="45">
        <f t="shared" si="43"/>
        <v>52.500000000000142</v>
      </c>
      <c r="S233" s="46">
        <f t="shared" si="44"/>
        <v>50.361911982917881</v>
      </c>
    </row>
    <row r="234" spans="1:19" x14ac:dyDescent="0.25">
      <c r="A234" s="77">
        <v>34205</v>
      </c>
      <c r="B234" s="71">
        <v>815</v>
      </c>
      <c r="D234">
        <v>0.01</v>
      </c>
      <c r="F234" s="66">
        <v>0.3659722222222222</v>
      </c>
      <c r="H234" s="66">
        <v>0.36805555555555558</v>
      </c>
      <c r="I234" s="44" t="str">
        <f t="shared" si="35"/>
        <v/>
      </c>
      <c r="J234" s="45">
        <f t="shared" si="36"/>
        <v>24.999999999999993</v>
      </c>
      <c r="K234" s="54">
        <f t="shared" si="37"/>
        <v>3.0000000000000693</v>
      </c>
      <c r="L234" s="45">
        <f t="shared" si="38"/>
        <v>1</v>
      </c>
      <c r="M234" s="54">
        <f t="shared" ca="1" si="39"/>
        <v>815</v>
      </c>
      <c r="N234" s="45" t="str">
        <f t="shared" si="45"/>
        <v/>
      </c>
      <c r="O234" s="45">
        <f t="shared" si="40"/>
        <v>6250.1249999999982</v>
      </c>
      <c r="P234" s="46">
        <f t="shared" si="41"/>
        <v>1155.2792664754093</v>
      </c>
      <c r="Q234" s="45">
        <f t="shared" si="42"/>
        <v>3.0000000000000693E-2</v>
      </c>
      <c r="R234" s="45">
        <f t="shared" si="43"/>
        <v>6250.1549999999979</v>
      </c>
      <c r="S234" s="46">
        <f t="shared" si="44"/>
        <v>1155.3092664754092</v>
      </c>
    </row>
    <row r="235" spans="1:19" x14ac:dyDescent="0.25">
      <c r="D235">
        <v>500</v>
      </c>
      <c r="F235" s="66">
        <v>0.37083333333333335</v>
      </c>
      <c r="H235" s="66">
        <v>0.38541666666666669</v>
      </c>
      <c r="I235" s="44" t="str">
        <f t="shared" si="35"/>
        <v/>
      </c>
      <c r="J235" s="45">
        <f t="shared" si="36"/>
        <v>13.99999999999995</v>
      </c>
      <c r="K235" s="54">
        <f t="shared" si="37"/>
        <v>21.000000000000007</v>
      </c>
      <c r="L235" s="45">
        <f t="shared" si="38"/>
        <v>2</v>
      </c>
      <c r="M235" s="54">
        <f t="shared" ca="1" si="39"/>
        <v>815</v>
      </c>
      <c r="N235" s="45" t="str">
        <f t="shared" si="45"/>
        <v/>
      </c>
      <c r="O235" s="45">
        <f t="shared" si="40"/>
        <v>3500.0699999999874</v>
      </c>
      <c r="P235" s="46">
        <f t="shared" si="41"/>
        <v>646.95638922622709</v>
      </c>
      <c r="Q235" s="45">
        <f t="shared" si="42"/>
        <v>10500.000000000004</v>
      </c>
      <c r="R235" s="45">
        <f t="shared" si="43"/>
        <v>14000.069999999991</v>
      </c>
      <c r="S235" s="46">
        <f t="shared" si="44"/>
        <v>11146.95638922623</v>
      </c>
    </row>
    <row r="236" spans="1:19" x14ac:dyDescent="0.25">
      <c r="D236">
        <v>0.01</v>
      </c>
      <c r="F236" s="66">
        <v>0.3888888888888889</v>
      </c>
      <c r="H236" s="66">
        <v>0.39513888888888887</v>
      </c>
      <c r="I236" s="44">
        <f t="shared" si="35"/>
        <v>0.39861111111111108</v>
      </c>
      <c r="J236" s="45" t="str">
        <f t="shared" si="36"/>
        <v/>
      </c>
      <c r="K236" s="54">
        <f t="shared" si="37"/>
        <v>8.999999999999968</v>
      </c>
      <c r="L236" s="45">
        <f t="shared" si="38"/>
        <v>3</v>
      </c>
      <c r="M236" s="54">
        <f t="shared" ca="1" si="39"/>
        <v>815</v>
      </c>
      <c r="N236" s="45">
        <f t="shared" ca="1" si="45"/>
        <v>78.999999999999957</v>
      </c>
      <c r="O236" s="45">
        <f t="shared" si="40"/>
        <v>2.5000000000000001E-2</v>
      </c>
      <c r="P236" s="46">
        <f t="shared" si="41"/>
        <v>5.4281443780592247E-3</v>
      </c>
      <c r="Q236" s="45">
        <f t="shared" si="42"/>
        <v>8.9999999999999677E-2</v>
      </c>
      <c r="R236" s="45">
        <f t="shared" si="43"/>
        <v>0.11499999999999969</v>
      </c>
      <c r="S236" s="46">
        <f t="shared" si="44"/>
        <v>9.5428144378058896E-2</v>
      </c>
    </row>
    <row r="237" spans="1:19" x14ac:dyDescent="0.25">
      <c r="A237" s="77">
        <v>34205</v>
      </c>
      <c r="D237">
        <v>0.01</v>
      </c>
      <c r="F237" s="66">
        <v>0.40763888888888888</v>
      </c>
      <c r="H237" s="66">
        <v>0.41250000000000003</v>
      </c>
      <c r="I237" s="44">
        <f t="shared" si="35"/>
        <v>0.41597222222222224</v>
      </c>
      <c r="J237" s="45" t="str">
        <f t="shared" si="36"/>
        <v/>
      </c>
      <c r="K237" s="54">
        <f t="shared" si="37"/>
        <v>7.0000000000000551</v>
      </c>
      <c r="L237" s="45">
        <f t="shared" si="38"/>
        <v>1</v>
      </c>
      <c r="M237" s="54">
        <f t="shared" ca="1" si="39"/>
        <v>0</v>
      </c>
      <c r="N237" s="45" t="e">
        <f t="shared" ca="1" si="45"/>
        <v>#VALUE!</v>
      </c>
      <c r="O237" s="45">
        <f t="shared" si="40"/>
        <v>2.5000000000000001E-2</v>
      </c>
      <c r="P237" s="46">
        <f t="shared" si="41"/>
        <v>5.4281443780592247E-3</v>
      </c>
      <c r="Q237" s="45">
        <f t="shared" si="42"/>
        <v>7.0000000000000548E-2</v>
      </c>
      <c r="R237" s="45">
        <f t="shared" si="43"/>
        <v>9.5000000000000556E-2</v>
      </c>
      <c r="S237" s="46">
        <f t="shared" si="44"/>
        <v>7.5428144378059767E-2</v>
      </c>
    </row>
    <row r="238" spans="1:19" x14ac:dyDescent="0.25">
      <c r="A238" s="77">
        <v>34205</v>
      </c>
      <c r="D238">
        <v>0.01</v>
      </c>
      <c r="F238" s="66">
        <v>0.42499999999999999</v>
      </c>
      <c r="H238" s="66">
        <v>0.4284722222222222</v>
      </c>
      <c r="I238" s="44">
        <f t="shared" si="35"/>
        <v>0.43194444444444441</v>
      </c>
      <c r="J238" s="45" t="str">
        <f t="shared" si="36"/>
        <v/>
      </c>
      <c r="K238" s="54">
        <f t="shared" si="37"/>
        <v>4.9999999999999822</v>
      </c>
      <c r="L238" s="45">
        <f t="shared" si="38"/>
        <v>1</v>
      </c>
      <c r="M238" s="54">
        <f t="shared" ca="1" si="39"/>
        <v>0</v>
      </c>
      <c r="N238" s="45" t="e">
        <f t="shared" ca="1" si="45"/>
        <v>#VALUE!</v>
      </c>
      <c r="O238" s="45">
        <f t="shared" si="40"/>
        <v>2.5000000000000001E-2</v>
      </c>
      <c r="P238" s="46">
        <f t="shared" si="41"/>
        <v>5.4281443780592247E-3</v>
      </c>
      <c r="Q238" s="45">
        <f t="shared" si="42"/>
        <v>4.9999999999999822E-2</v>
      </c>
      <c r="R238" s="45">
        <f t="shared" si="43"/>
        <v>7.4999999999999817E-2</v>
      </c>
      <c r="S238" s="46">
        <f t="shared" si="44"/>
        <v>5.5428144378059048E-2</v>
      </c>
    </row>
    <row r="239" spans="1:19" x14ac:dyDescent="0.25">
      <c r="A239" s="77">
        <v>34205</v>
      </c>
      <c r="D239">
        <v>0.01</v>
      </c>
      <c r="F239" s="66">
        <v>0.43958333333333338</v>
      </c>
      <c r="H239" s="66">
        <v>0.44791666666666669</v>
      </c>
      <c r="I239" s="44" t="str">
        <f t="shared" si="35"/>
        <v/>
      </c>
      <c r="J239" s="45">
        <f t="shared" si="36"/>
        <v>191.99999999999989</v>
      </c>
      <c r="K239" s="54">
        <f t="shared" si="37"/>
        <v>11.999999999999957</v>
      </c>
      <c r="L239" s="45">
        <f t="shared" si="38"/>
        <v>1</v>
      </c>
      <c r="M239" s="54">
        <f t="shared" ca="1" si="39"/>
        <v>0</v>
      </c>
      <c r="N239" s="45" t="str">
        <f t="shared" si="45"/>
        <v/>
      </c>
      <c r="O239" s="45">
        <f t="shared" si="40"/>
        <v>10.559999999999993</v>
      </c>
      <c r="P239" s="46">
        <f t="shared" si="41"/>
        <v>7.5049019715317637</v>
      </c>
      <c r="Q239" s="45">
        <f t="shared" si="42"/>
        <v>0.11999999999999958</v>
      </c>
      <c r="R239" s="45">
        <f t="shared" si="43"/>
        <v>10.679999999999993</v>
      </c>
      <c r="S239" s="46">
        <f t="shared" si="44"/>
        <v>7.624901971531763</v>
      </c>
    </row>
    <row r="240" spans="1:19" x14ac:dyDescent="0.25">
      <c r="D240">
        <v>0.1</v>
      </c>
      <c r="F240" s="66">
        <v>0.4597222222222222</v>
      </c>
      <c r="H240" s="66">
        <v>0.58124999999999993</v>
      </c>
      <c r="I240" s="44" t="str">
        <f t="shared" si="35"/>
        <v/>
      </c>
      <c r="J240" s="45">
        <f t="shared" si="36"/>
        <v>10.000000000000124</v>
      </c>
      <c r="K240" s="54">
        <f t="shared" si="37"/>
        <v>174.99999999999994</v>
      </c>
      <c r="L240" s="45">
        <f t="shared" si="38"/>
        <v>2</v>
      </c>
      <c r="M240" s="54">
        <f t="shared" ca="1" si="39"/>
        <v>0</v>
      </c>
      <c r="N240" s="45" t="str">
        <f t="shared" si="45"/>
        <v/>
      </c>
      <c r="O240" s="45">
        <f t="shared" si="40"/>
        <v>3.5000000000000435</v>
      </c>
      <c r="P240" s="46">
        <f t="shared" si="41"/>
        <v>2.7905661113855693</v>
      </c>
      <c r="Q240" s="45">
        <f t="shared" si="42"/>
        <v>17.499999999999996</v>
      </c>
      <c r="R240" s="45">
        <f t="shared" si="43"/>
        <v>21.000000000000039</v>
      </c>
      <c r="S240" s="46">
        <f t="shared" si="44"/>
        <v>20.290566111385566</v>
      </c>
    </row>
    <row r="241" spans="1:19" x14ac:dyDescent="0.25">
      <c r="D241">
        <v>0.6</v>
      </c>
      <c r="F241" s="66">
        <v>0.58472222222222225</v>
      </c>
      <c r="H241" s="66">
        <v>0.58819444444444446</v>
      </c>
      <c r="I241" s="44">
        <f t="shared" si="35"/>
        <v>0.59166666666666667</v>
      </c>
      <c r="J241" s="45" t="str">
        <f t="shared" si="36"/>
        <v/>
      </c>
      <c r="K241" s="54">
        <f t="shared" si="37"/>
        <v>4.9999999999999822</v>
      </c>
      <c r="L241" s="45">
        <f t="shared" si="38"/>
        <v>3</v>
      </c>
      <c r="M241" s="54">
        <f t="shared" ca="1" si="39"/>
        <v>0</v>
      </c>
      <c r="N241" s="45" t="e">
        <f t="shared" ca="1" si="45"/>
        <v>#VALUE!</v>
      </c>
      <c r="O241" s="45">
        <f t="shared" si="40"/>
        <v>1.5</v>
      </c>
      <c r="P241" s="46">
        <f t="shared" si="41"/>
        <v>0.22548428583557498</v>
      </c>
      <c r="Q241" s="45">
        <f t="shared" si="42"/>
        <v>2.9999999999999893</v>
      </c>
      <c r="R241" s="45">
        <f t="shared" si="43"/>
        <v>4.4999999999999893</v>
      </c>
      <c r="S241" s="46">
        <f t="shared" si="44"/>
        <v>3.2254842858355643</v>
      </c>
    </row>
    <row r="242" spans="1:19" x14ac:dyDescent="0.25">
      <c r="A242" s="77">
        <v>34206</v>
      </c>
      <c r="B242" s="71">
        <v>1449</v>
      </c>
      <c r="D242">
        <v>0.01</v>
      </c>
      <c r="F242" s="66">
        <v>0.65416666666666667</v>
      </c>
      <c r="H242" s="66">
        <v>0.65763888888888888</v>
      </c>
      <c r="I242" s="44">
        <f t="shared" si="35"/>
        <v>0.66111111111111109</v>
      </c>
      <c r="J242" s="45" t="str">
        <f t="shared" si="36"/>
        <v/>
      </c>
      <c r="K242" s="54">
        <f t="shared" si="37"/>
        <v>4.9999999999999822</v>
      </c>
      <c r="L242" s="45">
        <f t="shared" si="38"/>
        <v>1</v>
      </c>
      <c r="M242" s="54">
        <f t="shared" ca="1" si="39"/>
        <v>1449</v>
      </c>
      <c r="N242" s="45">
        <f t="shared" ca="1" si="45"/>
        <v>62.999999999999936</v>
      </c>
      <c r="O242" s="45">
        <f t="shared" si="40"/>
        <v>2.5000000000000001E-2</v>
      </c>
      <c r="P242" s="46">
        <f t="shared" si="41"/>
        <v>5.4281443780592247E-3</v>
      </c>
      <c r="Q242" s="45">
        <f t="shared" si="42"/>
        <v>4.9999999999999822E-2</v>
      </c>
      <c r="R242" s="45">
        <f t="shared" si="43"/>
        <v>7.4999999999999817E-2</v>
      </c>
      <c r="S242" s="46">
        <f t="shared" si="44"/>
        <v>5.5428144378059048E-2</v>
      </c>
    </row>
    <row r="243" spans="1:19" x14ac:dyDescent="0.25">
      <c r="A243" s="77">
        <v>34207</v>
      </c>
      <c r="B243" s="71">
        <v>1501</v>
      </c>
      <c r="D243">
        <v>0.01</v>
      </c>
      <c r="F243" s="66">
        <v>0.66319444444444442</v>
      </c>
      <c r="H243" s="66">
        <v>0.66527777777777775</v>
      </c>
      <c r="I243" s="44">
        <f t="shared" si="35"/>
        <v>0.66874999999999996</v>
      </c>
      <c r="J243" s="45" t="str">
        <f t="shared" si="36"/>
        <v/>
      </c>
      <c r="K243" s="54">
        <f t="shared" si="37"/>
        <v>2.9999999999999893</v>
      </c>
      <c r="L243" s="45">
        <f t="shared" si="38"/>
        <v>1</v>
      </c>
      <c r="M243" s="54">
        <f t="shared" ca="1" si="39"/>
        <v>1501</v>
      </c>
      <c r="N243" s="45">
        <f t="shared" ca="1" si="45"/>
        <v>61.999999999999943</v>
      </c>
      <c r="O243" s="45">
        <f t="shared" si="40"/>
        <v>2.5000000000000001E-2</v>
      </c>
      <c r="P243" s="46">
        <f t="shared" si="41"/>
        <v>5.4281443780592247E-3</v>
      </c>
      <c r="Q243" s="45">
        <f t="shared" si="42"/>
        <v>2.9999999999999895E-2</v>
      </c>
      <c r="R243" s="45">
        <f t="shared" si="43"/>
        <v>5.4999999999999896E-2</v>
      </c>
      <c r="S243" s="46">
        <f t="shared" si="44"/>
        <v>3.542814437805912E-2</v>
      </c>
    </row>
    <row r="244" spans="1:19" x14ac:dyDescent="0.25">
      <c r="A244" s="77">
        <v>34208</v>
      </c>
      <c r="B244" s="71">
        <v>952</v>
      </c>
      <c r="D244">
        <v>0.01</v>
      </c>
      <c r="F244" s="66">
        <v>0.47500000000000003</v>
      </c>
      <c r="H244" s="66">
        <v>0.47916666666666669</v>
      </c>
      <c r="I244" s="44" t="str">
        <f t="shared" si="35"/>
        <v/>
      </c>
      <c r="J244" s="45">
        <f t="shared" si="36"/>
        <v>13.99999999999995</v>
      </c>
      <c r="K244" s="54">
        <f t="shared" si="37"/>
        <v>5.9999999999999787</v>
      </c>
      <c r="L244" s="45">
        <f t="shared" si="38"/>
        <v>1</v>
      </c>
      <c r="M244" s="54">
        <f t="shared" ca="1" si="39"/>
        <v>952</v>
      </c>
      <c r="N244" s="45" t="str">
        <f t="shared" si="45"/>
        <v/>
      </c>
      <c r="O244" s="45">
        <f t="shared" si="40"/>
        <v>280.06999999999897</v>
      </c>
      <c r="P244" s="46">
        <f t="shared" si="41"/>
        <v>67.502218155265638</v>
      </c>
      <c r="Q244" s="45">
        <f t="shared" si="42"/>
        <v>5.999999999999979E-2</v>
      </c>
      <c r="R244" s="45">
        <f t="shared" si="43"/>
        <v>280.12999999999897</v>
      </c>
      <c r="S244" s="46">
        <f t="shared" si="44"/>
        <v>67.56221815526564</v>
      </c>
    </row>
    <row r="245" spans="1:19" x14ac:dyDescent="0.25">
      <c r="D245">
        <v>40</v>
      </c>
      <c r="F245" s="66">
        <v>0.4861111111111111</v>
      </c>
      <c r="H245" s="66">
        <v>0.48888888888888887</v>
      </c>
      <c r="I245" s="44" t="str">
        <f t="shared" si="35"/>
        <v/>
      </c>
      <c r="J245" s="45">
        <f t="shared" si="36"/>
        <v>20.000000000000007</v>
      </c>
      <c r="K245" s="54">
        <f t="shared" si="37"/>
        <v>3.9999999999999858</v>
      </c>
      <c r="L245" s="45">
        <f t="shared" si="38"/>
        <v>2</v>
      </c>
      <c r="M245" s="54">
        <f t="shared" ca="1" si="39"/>
        <v>952</v>
      </c>
      <c r="N245" s="45" t="str">
        <f t="shared" si="45"/>
        <v/>
      </c>
      <c r="O245" s="45">
        <f t="shared" si="40"/>
        <v>2000.0000000000007</v>
      </c>
      <c r="P245" s="46">
        <f t="shared" si="41"/>
        <v>1731.2340724821577</v>
      </c>
      <c r="Q245" s="45">
        <f t="shared" si="42"/>
        <v>159.99999999999943</v>
      </c>
      <c r="R245" s="45">
        <f t="shared" si="43"/>
        <v>2160</v>
      </c>
      <c r="S245" s="46">
        <f t="shared" si="44"/>
        <v>1891.234072482157</v>
      </c>
    </row>
    <row r="246" spans="1:19" x14ac:dyDescent="0.25">
      <c r="D246">
        <v>160</v>
      </c>
      <c r="F246" s="66">
        <v>0.49374999999999997</v>
      </c>
      <c r="H246" s="66">
        <v>0.50277777777777777</v>
      </c>
      <c r="I246" s="44" t="str">
        <f t="shared" si="35"/>
        <v/>
      </c>
      <c r="J246" s="45">
        <f t="shared" si="36"/>
        <v>9.9999999999999645</v>
      </c>
      <c r="K246" s="54">
        <f t="shared" si="37"/>
        <v>13.000000000000034</v>
      </c>
      <c r="L246" s="45">
        <f t="shared" si="38"/>
        <v>3</v>
      </c>
      <c r="M246" s="54">
        <f t="shared" ca="1" si="39"/>
        <v>952</v>
      </c>
      <c r="N246" s="45" t="str">
        <f t="shared" si="45"/>
        <v/>
      </c>
      <c r="O246" s="45">
        <f t="shared" si="40"/>
        <v>1799.9999999999936</v>
      </c>
      <c r="P246" s="46">
        <f t="shared" si="41"/>
        <v>1792.5680571313762</v>
      </c>
      <c r="Q246" s="45">
        <f t="shared" si="42"/>
        <v>2080.0000000000055</v>
      </c>
      <c r="R246" s="45">
        <f t="shared" si="43"/>
        <v>3879.9999999999991</v>
      </c>
      <c r="S246" s="46">
        <f t="shared" si="44"/>
        <v>3872.5680571313815</v>
      </c>
    </row>
    <row r="247" spans="1:19" x14ac:dyDescent="0.25">
      <c r="D247">
        <v>200</v>
      </c>
      <c r="F247" s="66">
        <v>0.50555555555555554</v>
      </c>
      <c r="H247" s="66">
        <v>0.50972222222222219</v>
      </c>
      <c r="I247" s="44" t="str">
        <f t="shared" si="35"/>
        <v/>
      </c>
      <c r="J247" s="45">
        <f t="shared" si="36"/>
        <v>21.000000000000085</v>
      </c>
      <c r="K247" s="54">
        <f t="shared" si="37"/>
        <v>5.9999999999999787</v>
      </c>
      <c r="L247" s="45">
        <f t="shared" si="38"/>
        <v>4</v>
      </c>
      <c r="M247" s="54">
        <f t="shared" ca="1" si="39"/>
        <v>952</v>
      </c>
      <c r="N247" s="45" t="str">
        <f t="shared" si="45"/>
        <v/>
      </c>
      <c r="O247" s="45">
        <f t="shared" si="40"/>
        <v>3150.0000000000127</v>
      </c>
      <c r="P247" s="46">
        <f t="shared" si="41"/>
        <v>3029.6596077212103</v>
      </c>
      <c r="Q247" s="45">
        <f t="shared" si="42"/>
        <v>1199.9999999999957</v>
      </c>
      <c r="R247" s="45">
        <f t="shared" si="43"/>
        <v>4350.0000000000082</v>
      </c>
      <c r="S247" s="46">
        <f t="shared" si="44"/>
        <v>4229.6596077212062</v>
      </c>
    </row>
    <row r="248" spans="1:19" x14ac:dyDescent="0.25">
      <c r="D248">
        <v>100</v>
      </c>
      <c r="F248" s="66">
        <v>0.51250000000000007</v>
      </c>
      <c r="H248" s="66">
        <v>0.52430555555555558</v>
      </c>
      <c r="I248" s="44" t="str">
        <f t="shared" si="35"/>
        <v/>
      </c>
      <c r="J248" s="45">
        <f t="shared" si="36"/>
        <v>23.999999999999915</v>
      </c>
      <c r="K248" s="54">
        <f t="shared" si="37"/>
        <v>16.99999999999994</v>
      </c>
      <c r="L248" s="45">
        <f t="shared" si="38"/>
        <v>5</v>
      </c>
      <c r="M248" s="54">
        <f t="shared" ca="1" si="39"/>
        <v>952</v>
      </c>
      <c r="N248" s="45" t="str">
        <f t="shared" si="45"/>
        <v/>
      </c>
      <c r="O248" s="45">
        <f t="shared" si="40"/>
        <v>3599.9999999999873</v>
      </c>
      <c r="P248" s="46">
        <f t="shared" si="41"/>
        <v>3462.4681231099275</v>
      </c>
      <c r="Q248" s="45">
        <f t="shared" si="42"/>
        <v>1699.9999999999939</v>
      </c>
      <c r="R248" s="45">
        <f t="shared" si="43"/>
        <v>5299.9999999999809</v>
      </c>
      <c r="S248" s="46">
        <f t="shared" si="44"/>
        <v>5162.4681231099212</v>
      </c>
    </row>
    <row r="249" spans="1:19" x14ac:dyDescent="0.25">
      <c r="D249">
        <v>200</v>
      </c>
      <c r="F249" s="66">
        <v>0.52708333333333335</v>
      </c>
      <c r="H249" s="66">
        <v>0.54097222222222219</v>
      </c>
      <c r="I249" s="44" t="str">
        <f t="shared" si="35"/>
        <v/>
      </c>
      <c r="J249" s="45">
        <f t="shared" si="36"/>
        <v>10.000000000000124</v>
      </c>
      <c r="K249" s="54">
        <f t="shared" si="37"/>
        <v>19.999999999999929</v>
      </c>
      <c r="L249" s="45">
        <f t="shared" si="38"/>
        <v>6</v>
      </c>
      <c r="M249" s="54">
        <f t="shared" ca="1" si="39"/>
        <v>952</v>
      </c>
      <c r="N249" s="45" t="str">
        <f t="shared" si="45"/>
        <v/>
      </c>
      <c r="O249" s="45">
        <f t="shared" si="40"/>
        <v>1100.0000000000136</v>
      </c>
      <c r="P249" s="46">
        <f t="shared" si="41"/>
        <v>781.7300827034104</v>
      </c>
      <c r="Q249" s="45">
        <f t="shared" si="42"/>
        <v>3999.9999999999859</v>
      </c>
      <c r="R249" s="45">
        <f t="shared" si="43"/>
        <v>5100</v>
      </c>
      <c r="S249" s="46">
        <f t="shared" si="44"/>
        <v>4781.730082703396</v>
      </c>
    </row>
    <row r="250" spans="1:19" x14ac:dyDescent="0.25">
      <c r="D250">
        <v>20</v>
      </c>
      <c r="F250" s="66">
        <v>0.54722222222222217</v>
      </c>
      <c r="H250" s="66">
        <v>0.54791666666666672</v>
      </c>
      <c r="I250" s="44" t="str">
        <f t="shared" si="35"/>
        <v/>
      </c>
      <c r="J250" s="45">
        <f t="shared" si="36"/>
        <v>6.9999999999999751</v>
      </c>
      <c r="K250" s="54">
        <f t="shared" si="37"/>
        <v>1.0000000000001563</v>
      </c>
      <c r="L250" s="45">
        <f t="shared" si="38"/>
        <v>7</v>
      </c>
      <c r="M250" s="54">
        <f t="shared" ca="1" si="39"/>
        <v>952</v>
      </c>
      <c r="N250" s="45" t="str">
        <f t="shared" si="45"/>
        <v/>
      </c>
      <c r="O250" s="45">
        <f t="shared" si="40"/>
        <v>419.99999999999852</v>
      </c>
      <c r="P250" s="46">
        <f t="shared" si="41"/>
        <v>347.94757200106039</v>
      </c>
      <c r="Q250" s="45">
        <f t="shared" si="42"/>
        <v>20.000000000003126</v>
      </c>
      <c r="R250" s="45">
        <f t="shared" si="43"/>
        <v>440.00000000000165</v>
      </c>
      <c r="S250" s="46">
        <f t="shared" si="44"/>
        <v>367.94757200106352</v>
      </c>
    </row>
    <row r="251" spans="1:19" x14ac:dyDescent="0.25">
      <c r="D251">
        <v>100</v>
      </c>
      <c r="F251" s="66">
        <v>0.55069444444444449</v>
      </c>
      <c r="H251" s="66">
        <v>0.55277777777777781</v>
      </c>
      <c r="I251" s="44" t="str">
        <f t="shared" si="35"/>
        <v/>
      </c>
      <c r="J251" s="45">
        <f t="shared" si="36"/>
        <v>6.9999999999999751</v>
      </c>
      <c r="K251" s="54">
        <f t="shared" si="37"/>
        <v>2.9999999999999893</v>
      </c>
      <c r="L251" s="45">
        <f t="shared" si="38"/>
        <v>8</v>
      </c>
      <c r="M251" s="54">
        <f t="shared" ca="1" si="39"/>
        <v>952</v>
      </c>
      <c r="N251" s="45" t="str">
        <f t="shared" si="45"/>
        <v/>
      </c>
      <c r="O251" s="45">
        <f t="shared" si="40"/>
        <v>1049.9999999999964</v>
      </c>
      <c r="P251" s="46">
        <f t="shared" si="41"/>
        <v>1009.8865359070622</v>
      </c>
      <c r="Q251" s="45">
        <f t="shared" si="42"/>
        <v>299.99999999999892</v>
      </c>
      <c r="R251" s="45">
        <f t="shared" si="43"/>
        <v>1349.9999999999952</v>
      </c>
      <c r="S251" s="46">
        <f t="shared" si="44"/>
        <v>1309.8865359070612</v>
      </c>
    </row>
    <row r="252" spans="1:19" x14ac:dyDescent="0.25">
      <c r="D252">
        <v>200</v>
      </c>
      <c r="F252" s="66">
        <v>0.5541666666666667</v>
      </c>
      <c r="H252" s="66">
        <v>0.55763888888888891</v>
      </c>
      <c r="I252" s="44" t="str">
        <f t="shared" si="35"/>
        <v/>
      </c>
      <c r="J252" s="45">
        <f t="shared" si="36"/>
        <v>6.9999999999999751</v>
      </c>
      <c r="K252" s="54">
        <f t="shared" si="37"/>
        <v>4.9999999999999822</v>
      </c>
      <c r="L252" s="45">
        <f t="shared" si="38"/>
        <v>9</v>
      </c>
      <c r="M252" s="54">
        <f t="shared" ca="1" si="39"/>
        <v>952</v>
      </c>
      <c r="N252" s="45" t="str">
        <f t="shared" si="45"/>
        <v/>
      </c>
      <c r="O252" s="45">
        <f t="shared" si="40"/>
        <v>1049.9999999999964</v>
      </c>
      <c r="P252" s="46">
        <f t="shared" si="41"/>
        <v>1009.8865359070622</v>
      </c>
      <c r="Q252" s="45">
        <f t="shared" si="42"/>
        <v>999.99999999999648</v>
      </c>
      <c r="R252" s="45">
        <f t="shared" si="43"/>
        <v>2049.9999999999927</v>
      </c>
      <c r="S252" s="46">
        <f t="shared" si="44"/>
        <v>2009.8865359070587</v>
      </c>
    </row>
    <row r="253" spans="1:19" x14ac:dyDescent="0.25">
      <c r="D253">
        <v>100</v>
      </c>
      <c r="F253" s="66">
        <v>0.55972222222222223</v>
      </c>
      <c r="H253" s="66">
        <v>0.5625</v>
      </c>
      <c r="I253" s="44">
        <f t="shared" si="35"/>
        <v>0.56597222222222221</v>
      </c>
      <c r="J253" s="45" t="str">
        <f t="shared" si="36"/>
        <v/>
      </c>
      <c r="K253" s="54">
        <f t="shared" si="37"/>
        <v>3.9999999999999858</v>
      </c>
      <c r="L253" s="45">
        <f t="shared" si="38"/>
        <v>10</v>
      </c>
      <c r="M253" s="54">
        <f t="shared" ca="1" si="39"/>
        <v>952</v>
      </c>
      <c r="N253" s="45">
        <f t="shared" ca="1" si="45"/>
        <v>222.99999999999991</v>
      </c>
      <c r="O253" s="45">
        <f t="shared" si="40"/>
        <v>250</v>
      </c>
      <c r="P253" s="46">
        <f t="shared" si="41"/>
        <v>27.143420404993254</v>
      </c>
      <c r="Q253" s="45">
        <f t="shared" si="42"/>
        <v>399.99999999999858</v>
      </c>
      <c r="R253" s="45">
        <f t="shared" si="43"/>
        <v>649.99999999999864</v>
      </c>
      <c r="S253" s="46">
        <f t="shared" si="44"/>
        <v>427.14342040499184</v>
      </c>
    </row>
    <row r="254" spans="1:19" x14ac:dyDescent="0.25">
      <c r="A254" s="77">
        <v>34213</v>
      </c>
      <c r="B254" s="71">
        <v>1345</v>
      </c>
      <c r="D254">
        <v>0.01</v>
      </c>
      <c r="F254" s="66">
        <v>0.61736111111111114</v>
      </c>
      <c r="H254" s="66">
        <v>0.62013888888888891</v>
      </c>
      <c r="I254" s="44" t="str">
        <f t="shared" si="35"/>
        <v/>
      </c>
      <c r="J254" s="45">
        <f t="shared" si="36"/>
        <v>7.9999999999999716</v>
      </c>
      <c r="K254" s="54">
        <f t="shared" si="37"/>
        <v>3.9999999999999858</v>
      </c>
      <c r="L254" s="45">
        <f t="shared" si="38"/>
        <v>1</v>
      </c>
      <c r="M254" s="54">
        <f t="shared" ca="1" si="39"/>
        <v>1345</v>
      </c>
      <c r="N254" s="45" t="str">
        <f t="shared" si="45"/>
        <v/>
      </c>
      <c r="O254" s="45">
        <f t="shared" si="40"/>
        <v>0.11999999999999957</v>
      </c>
      <c r="P254" s="46">
        <f t="shared" si="41"/>
        <v>0.11542392872318794</v>
      </c>
      <c r="Q254" s="45">
        <f t="shared" si="42"/>
        <v>3.9999999999999862E-2</v>
      </c>
      <c r="R254" s="45">
        <f t="shared" si="43"/>
        <v>0.15999999999999942</v>
      </c>
      <c r="S254" s="46">
        <f t="shared" si="44"/>
        <v>0.1554239287231878</v>
      </c>
    </row>
    <row r="255" spans="1:19" x14ac:dyDescent="0.25">
      <c r="D255">
        <v>0.02</v>
      </c>
      <c r="F255" s="66">
        <v>0.62291666666666667</v>
      </c>
      <c r="H255" s="66">
        <v>0.62569444444444444</v>
      </c>
      <c r="I255" s="44" t="str">
        <f t="shared" si="35"/>
        <v/>
      </c>
      <c r="J255" s="45">
        <f t="shared" si="36"/>
        <v>8.999999999999968</v>
      </c>
      <c r="K255" s="54">
        <f t="shared" si="37"/>
        <v>3.9999999999999858</v>
      </c>
      <c r="L255" s="45">
        <f t="shared" si="38"/>
        <v>2</v>
      </c>
      <c r="M255" s="54">
        <f t="shared" ca="1" si="39"/>
        <v>1345</v>
      </c>
      <c r="N255" s="45" t="str">
        <f t="shared" si="45"/>
        <v/>
      </c>
      <c r="O255" s="45">
        <f t="shared" si="40"/>
        <v>0.98999999999999644</v>
      </c>
      <c r="P255" s="46">
        <f t="shared" si="41"/>
        <v>0.7035708103665772</v>
      </c>
      <c r="Q255" s="45">
        <f t="shared" si="42"/>
        <v>7.9999999999999724E-2</v>
      </c>
      <c r="R255" s="45">
        <f t="shared" si="43"/>
        <v>1.0699999999999961</v>
      </c>
      <c r="S255" s="46">
        <f t="shared" si="44"/>
        <v>0.78357081036657694</v>
      </c>
    </row>
    <row r="256" spans="1:19" x14ac:dyDescent="0.25">
      <c r="D256">
        <v>0.2</v>
      </c>
      <c r="F256" s="66">
        <v>0.62986111111111109</v>
      </c>
      <c r="H256" s="66">
        <v>0.63194444444444442</v>
      </c>
      <c r="I256" s="44" t="str">
        <f t="shared" si="35"/>
        <v/>
      </c>
      <c r="J256" s="45">
        <f t="shared" si="36"/>
        <v>6.0000000000001386</v>
      </c>
      <c r="K256" s="54">
        <f t="shared" si="37"/>
        <v>2.9999999999999893</v>
      </c>
      <c r="L256" s="45">
        <f t="shared" si="38"/>
        <v>3</v>
      </c>
      <c r="M256" s="54">
        <f t="shared" ca="1" si="39"/>
        <v>1345</v>
      </c>
      <c r="N256" s="45" t="str">
        <f t="shared" si="45"/>
        <v/>
      </c>
      <c r="O256" s="45">
        <f t="shared" si="40"/>
        <v>6.6000000000001533</v>
      </c>
      <c r="P256" s="46">
        <f t="shared" si="41"/>
        <v>4.690389571076409</v>
      </c>
      <c r="Q256" s="45">
        <f t="shared" si="42"/>
        <v>0.59999999999999787</v>
      </c>
      <c r="R256" s="45">
        <f t="shared" si="43"/>
        <v>7.2000000000001512</v>
      </c>
      <c r="S256" s="46">
        <f t="shared" si="44"/>
        <v>5.2903895710764068</v>
      </c>
    </row>
    <row r="257" spans="1:19" x14ac:dyDescent="0.25">
      <c r="D257">
        <v>2</v>
      </c>
      <c r="F257" s="66">
        <v>0.63472222222222219</v>
      </c>
      <c r="H257" s="66">
        <v>0.63611111111111118</v>
      </c>
      <c r="I257" s="44" t="str">
        <f t="shared" si="35"/>
        <v/>
      </c>
      <c r="J257" s="45">
        <f t="shared" si="36"/>
        <v>10.999999999999801</v>
      </c>
      <c r="K257" s="54">
        <f t="shared" si="37"/>
        <v>2.0000000000001528</v>
      </c>
      <c r="L257" s="45">
        <f t="shared" si="38"/>
        <v>4</v>
      </c>
      <c r="M257" s="54">
        <f t="shared" ca="1" si="39"/>
        <v>1345</v>
      </c>
      <c r="N257" s="45" t="str">
        <f t="shared" si="45"/>
        <v/>
      </c>
      <c r="O257" s="45">
        <f t="shared" si="40"/>
        <v>120.99999999999781</v>
      </c>
      <c r="P257" s="46">
        <f t="shared" si="41"/>
        <v>85.990324222143173</v>
      </c>
      <c r="Q257" s="45">
        <f t="shared" si="42"/>
        <v>4.0000000000003055</v>
      </c>
      <c r="R257" s="45">
        <f t="shared" si="43"/>
        <v>124.99999999999812</v>
      </c>
      <c r="S257" s="46">
        <f t="shared" si="44"/>
        <v>89.990324222143471</v>
      </c>
    </row>
    <row r="258" spans="1:19" x14ac:dyDescent="0.25">
      <c r="D258">
        <v>20</v>
      </c>
      <c r="F258" s="66">
        <v>0.64166666666666672</v>
      </c>
      <c r="H258" s="66">
        <v>0.64374999999999993</v>
      </c>
      <c r="I258" s="44">
        <f t="shared" si="35"/>
        <v>0.64722222222222214</v>
      </c>
      <c r="J258" s="45" t="str">
        <f t="shared" si="36"/>
        <v/>
      </c>
      <c r="K258" s="54">
        <f t="shared" si="37"/>
        <v>2.9999999999998295</v>
      </c>
      <c r="L258" s="45">
        <f t="shared" si="38"/>
        <v>5</v>
      </c>
      <c r="M258" s="54">
        <f t="shared" ca="1" si="39"/>
        <v>1345</v>
      </c>
      <c r="N258" s="45">
        <f t="shared" ca="1" si="45"/>
        <v>106.99999999999994</v>
      </c>
      <c r="O258" s="45">
        <f t="shared" si="40"/>
        <v>50</v>
      </c>
      <c r="P258" s="46">
        <f t="shared" si="41"/>
        <v>5.9484036251947776</v>
      </c>
      <c r="Q258" s="45">
        <f t="shared" si="42"/>
        <v>59.999999999996589</v>
      </c>
      <c r="R258" s="45">
        <f t="shared" si="43"/>
        <v>109.99999999999659</v>
      </c>
      <c r="S258" s="46">
        <f t="shared" si="44"/>
        <v>65.948403625191361</v>
      </c>
    </row>
    <row r="259" spans="1:19" x14ac:dyDescent="0.25">
      <c r="A259" s="77">
        <v>34215</v>
      </c>
      <c r="B259" s="71">
        <v>831</v>
      </c>
      <c r="D259">
        <v>0.02</v>
      </c>
      <c r="F259" s="66">
        <v>0.38680555555555557</v>
      </c>
      <c r="H259" s="66">
        <v>0.40486111111111112</v>
      </c>
      <c r="I259" s="44" t="str">
        <f t="shared" si="35"/>
        <v/>
      </c>
      <c r="J259" s="45">
        <f t="shared" si="36"/>
        <v>82.999999999999943</v>
      </c>
      <c r="K259" s="54">
        <f t="shared" si="37"/>
        <v>25.999999999999986</v>
      </c>
      <c r="L259" s="45">
        <f t="shared" si="38"/>
        <v>1</v>
      </c>
      <c r="M259" s="54">
        <f t="shared" ca="1" si="39"/>
        <v>831</v>
      </c>
      <c r="N259" s="45" t="str">
        <f t="shared" si="45"/>
        <v/>
      </c>
      <c r="O259" s="45">
        <f t="shared" si="40"/>
        <v>83.829999999999941</v>
      </c>
      <c r="P259" s="46">
        <f t="shared" si="41"/>
        <v>35.686361153450747</v>
      </c>
      <c r="Q259" s="45">
        <f t="shared" si="42"/>
        <v>0.51999999999999968</v>
      </c>
      <c r="R259" s="45">
        <f t="shared" si="43"/>
        <v>84.349999999999937</v>
      </c>
      <c r="S259" s="46">
        <f t="shared" si="44"/>
        <v>36.20636115345075</v>
      </c>
    </row>
    <row r="260" spans="1:19" x14ac:dyDescent="0.25">
      <c r="D260">
        <v>2</v>
      </c>
      <c r="F260" s="66">
        <v>0.41041666666666665</v>
      </c>
      <c r="H260" s="66">
        <v>0.46249999999999997</v>
      </c>
      <c r="I260" s="44" t="str">
        <f t="shared" ref="I260:I299" si="46">IF(OR(A261&lt;&gt;"",D261=""),H260+TIME(0,5,0),"")</f>
        <v/>
      </c>
      <c r="J260" s="45">
        <f t="shared" ref="J260:J299" si="47">IF(AND(OR(AND(A260&lt;&gt;"",A261=""),AND(A260="",A261="")),D261&lt;&gt;""),(H261-H260)*1440,"")</f>
        <v>50.000000000000064</v>
      </c>
      <c r="K260" s="54">
        <f t="shared" ref="K260:K299" si="48">(H260-F260)*1440</f>
        <v>74.999999999999972</v>
      </c>
      <c r="L260" s="45">
        <f t="shared" ref="L260:L299" si="49">IF(A260&lt;&gt;"",1,L259+1)</f>
        <v>2</v>
      </c>
      <c r="M260" s="54">
        <f t="shared" ref="M260:M299" ca="1" si="50">OFFSET(B260,-L260+1,0)</f>
        <v>831</v>
      </c>
      <c r="N260" s="45" t="str">
        <f t="shared" si="45"/>
        <v/>
      </c>
      <c r="O260" s="45">
        <f t="shared" ref="O260:O299" si="51">IF(J260&lt;&gt;"",(D260+D261)*J260/2,D260*5/2)</f>
        <v>550.00000000000068</v>
      </c>
      <c r="P260" s="46">
        <f t="shared" ref="P260:P299" si="52">IF(J260&lt;&gt;"",(D261-D260)*J260/LN((D261+0.000001)/(D260+0.000001)),-5*(D260-0.000001)/(LN(1/D260)-13.8155))</f>
        <v>390.86511010065834</v>
      </c>
      <c r="Q260" s="45">
        <f t="shared" ref="Q260:Q299" si="53">(D260*K260)</f>
        <v>149.99999999999994</v>
      </c>
      <c r="R260" s="45">
        <f t="shared" ref="R260:R299" si="54">O260+Q260</f>
        <v>700.00000000000068</v>
      </c>
      <c r="S260" s="46">
        <f t="shared" ref="S260:S299" si="55">P260+Q260</f>
        <v>540.86511010065828</v>
      </c>
    </row>
    <row r="261" spans="1:19" x14ac:dyDescent="0.25">
      <c r="D261">
        <v>20</v>
      </c>
      <c r="F261" s="66">
        <v>0.46458333333333335</v>
      </c>
      <c r="H261" s="66">
        <v>0.49722222222222223</v>
      </c>
      <c r="I261" s="44" t="str">
        <f t="shared" si="46"/>
        <v/>
      </c>
      <c r="J261" s="45">
        <f t="shared" si="47"/>
        <v>22.000000000000082</v>
      </c>
      <c r="K261" s="54">
        <f t="shared" si="48"/>
        <v>46.999999999999993</v>
      </c>
      <c r="L261" s="45">
        <f t="shared" si="49"/>
        <v>3</v>
      </c>
      <c r="M261" s="54">
        <f t="shared" ca="1" si="50"/>
        <v>831</v>
      </c>
      <c r="N261" s="45" t="str">
        <f t="shared" ref="N261:N299" si="56">IF(I261&lt;&gt;"",(I261-VALUE(CONCATENATE(LEFT(M261,LEN(M261)-2),":",RIGHT(M261,2))))*1440,"")</f>
        <v/>
      </c>
      <c r="O261" s="45">
        <f t="shared" si="51"/>
        <v>222.20000000000081</v>
      </c>
      <c r="P261" s="46">
        <f t="shared" si="52"/>
        <v>94.589439830459497</v>
      </c>
      <c r="Q261" s="45">
        <f t="shared" si="53"/>
        <v>939.99999999999989</v>
      </c>
      <c r="R261" s="45">
        <f t="shared" si="54"/>
        <v>1162.2000000000007</v>
      </c>
      <c r="S261" s="46">
        <f t="shared" si="55"/>
        <v>1034.5894398304595</v>
      </c>
    </row>
    <row r="262" spans="1:19" x14ac:dyDescent="0.25">
      <c r="D262">
        <v>0.2</v>
      </c>
      <c r="F262" s="66">
        <v>0.50208333333333333</v>
      </c>
      <c r="H262" s="66">
        <v>0.51250000000000007</v>
      </c>
      <c r="I262" s="44" t="str">
        <f t="shared" si="46"/>
        <v/>
      </c>
      <c r="J262" s="45">
        <f t="shared" si="47"/>
        <v>29.999999999999893</v>
      </c>
      <c r="K262" s="54">
        <f t="shared" si="48"/>
        <v>15.000000000000107</v>
      </c>
      <c r="L262" s="45">
        <f t="shared" si="49"/>
        <v>4</v>
      </c>
      <c r="M262" s="54">
        <f t="shared" ca="1" si="50"/>
        <v>831</v>
      </c>
      <c r="N262" s="45" t="str">
        <f t="shared" si="56"/>
        <v/>
      </c>
      <c r="O262" s="45">
        <f t="shared" si="51"/>
        <v>302.99999999999892</v>
      </c>
      <c r="P262" s="46">
        <f t="shared" si="52"/>
        <v>128.98559976880748</v>
      </c>
      <c r="Q262" s="45">
        <f t="shared" si="53"/>
        <v>3.0000000000000213</v>
      </c>
      <c r="R262" s="45">
        <f t="shared" si="54"/>
        <v>305.99999999999892</v>
      </c>
      <c r="S262" s="46">
        <f t="shared" si="55"/>
        <v>131.9855997688075</v>
      </c>
    </row>
    <row r="263" spans="1:19" x14ac:dyDescent="0.25">
      <c r="D263">
        <v>20</v>
      </c>
      <c r="F263" s="66">
        <v>0.51666666666666672</v>
      </c>
      <c r="H263" s="66">
        <v>0.53333333333333333</v>
      </c>
      <c r="I263" s="44">
        <f t="shared" si="46"/>
        <v>0.53680555555555554</v>
      </c>
      <c r="J263" s="45" t="str">
        <f t="shared" si="47"/>
        <v/>
      </c>
      <c r="K263" s="54">
        <f t="shared" si="48"/>
        <v>23.999999999999915</v>
      </c>
      <c r="L263" s="45">
        <f t="shared" si="49"/>
        <v>5</v>
      </c>
      <c r="M263" s="54">
        <f t="shared" ca="1" si="50"/>
        <v>831</v>
      </c>
      <c r="N263" s="45">
        <f t="shared" ca="1" si="56"/>
        <v>261.99999999999994</v>
      </c>
      <c r="O263" s="45">
        <f t="shared" si="51"/>
        <v>50</v>
      </c>
      <c r="P263" s="46">
        <f t="shared" si="52"/>
        <v>5.9484036251947776</v>
      </c>
      <c r="Q263" s="45">
        <f t="shared" si="53"/>
        <v>479.99999999999829</v>
      </c>
      <c r="R263" s="45">
        <f t="shared" si="54"/>
        <v>529.99999999999829</v>
      </c>
      <c r="S263" s="46">
        <f t="shared" si="55"/>
        <v>485.94840362519307</v>
      </c>
    </row>
    <row r="264" spans="1:19" x14ac:dyDescent="0.25">
      <c r="A264" s="77">
        <v>34219</v>
      </c>
      <c r="B264" s="71">
        <v>932</v>
      </c>
      <c r="D264">
        <v>0.02</v>
      </c>
      <c r="F264" s="66">
        <v>0.45902777777777781</v>
      </c>
      <c r="H264" s="66">
        <v>0.46597222222222223</v>
      </c>
      <c r="I264" s="44" t="str">
        <f t="shared" si="46"/>
        <v/>
      </c>
      <c r="J264" s="45">
        <f t="shared" si="47"/>
        <v>11.000000000000041</v>
      </c>
      <c r="K264" s="54">
        <f t="shared" si="48"/>
        <v>9.9999999999999645</v>
      </c>
      <c r="L264" s="45">
        <f t="shared" si="49"/>
        <v>1</v>
      </c>
      <c r="M264" s="54">
        <f t="shared" ca="1" si="50"/>
        <v>932</v>
      </c>
      <c r="N264" s="45" t="str">
        <f t="shared" si="56"/>
        <v/>
      </c>
      <c r="O264" s="45">
        <f t="shared" si="51"/>
        <v>0.33000000000000124</v>
      </c>
      <c r="P264" s="46">
        <f t="shared" si="52"/>
        <v>0.31740435650856935</v>
      </c>
      <c r="Q264" s="45">
        <f t="shared" si="53"/>
        <v>0.19999999999999929</v>
      </c>
      <c r="R264" s="45">
        <f t="shared" si="54"/>
        <v>0.53000000000000047</v>
      </c>
      <c r="S264" s="46">
        <f t="shared" si="55"/>
        <v>0.51740435650856864</v>
      </c>
    </row>
    <row r="265" spans="1:19" x14ac:dyDescent="0.25">
      <c r="D265">
        <v>0.04</v>
      </c>
      <c r="F265" s="66">
        <v>0.4694444444444445</v>
      </c>
      <c r="H265" s="66">
        <v>0.47361111111111115</v>
      </c>
      <c r="I265" s="44">
        <f t="shared" si="46"/>
        <v>0.47708333333333336</v>
      </c>
      <c r="J265" s="45" t="str">
        <f t="shared" si="47"/>
        <v/>
      </c>
      <c r="K265" s="54">
        <f t="shared" si="48"/>
        <v>5.9999999999999787</v>
      </c>
      <c r="L265" s="45">
        <f t="shared" si="49"/>
        <v>2</v>
      </c>
      <c r="M265" s="54">
        <f t="shared" ca="1" si="50"/>
        <v>932</v>
      </c>
      <c r="N265" s="45">
        <f t="shared" ca="1" si="56"/>
        <v>115.00000000000007</v>
      </c>
      <c r="O265" s="45">
        <f t="shared" si="51"/>
        <v>0.1</v>
      </c>
      <c r="P265" s="46">
        <f t="shared" si="52"/>
        <v>1.8873463538449264E-2</v>
      </c>
      <c r="Q265" s="45">
        <f t="shared" si="53"/>
        <v>0.23999999999999916</v>
      </c>
      <c r="R265" s="45">
        <f t="shared" si="54"/>
        <v>0.33999999999999919</v>
      </c>
      <c r="S265" s="46">
        <f t="shared" si="55"/>
        <v>0.25887346353844842</v>
      </c>
    </row>
    <row r="266" spans="1:19" x14ac:dyDescent="0.25">
      <c r="A266" s="77">
        <v>34219</v>
      </c>
      <c r="B266" s="71">
        <v>1324</v>
      </c>
      <c r="D266">
        <v>0.01</v>
      </c>
      <c r="F266" s="66">
        <v>0.62847222222222221</v>
      </c>
      <c r="H266" s="66">
        <v>0.64444444444444449</v>
      </c>
      <c r="I266" s="44" t="str">
        <f t="shared" si="46"/>
        <v/>
      </c>
      <c r="J266" s="45">
        <f t="shared" si="47"/>
        <v>26.999999999999904</v>
      </c>
      <c r="K266" s="54">
        <f t="shared" si="48"/>
        <v>23.000000000000078</v>
      </c>
      <c r="L266" s="45">
        <f t="shared" si="49"/>
        <v>1</v>
      </c>
      <c r="M266" s="54">
        <f t="shared" ca="1" si="50"/>
        <v>1324</v>
      </c>
      <c r="N266" s="45" t="str">
        <f t="shared" si="56"/>
        <v/>
      </c>
      <c r="O266" s="45">
        <f t="shared" si="51"/>
        <v>2.8349999999999902</v>
      </c>
      <c r="P266" s="46">
        <f t="shared" si="52"/>
        <v>1.7124903728325331</v>
      </c>
      <c r="Q266" s="45">
        <f t="shared" si="53"/>
        <v>0.23000000000000079</v>
      </c>
      <c r="R266" s="45">
        <f t="shared" si="54"/>
        <v>3.0649999999999911</v>
      </c>
      <c r="S266" s="46">
        <f t="shared" si="55"/>
        <v>1.942490372832534</v>
      </c>
    </row>
    <row r="267" spans="1:19" x14ac:dyDescent="0.25">
      <c r="D267">
        <v>0.2</v>
      </c>
      <c r="F267" s="66">
        <v>0.65486111111111112</v>
      </c>
      <c r="H267" s="66">
        <v>0.66319444444444442</v>
      </c>
      <c r="I267" s="44">
        <f t="shared" si="46"/>
        <v>0.66666666666666663</v>
      </c>
      <c r="J267" s="45" t="str">
        <f t="shared" si="47"/>
        <v/>
      </c>
      <c r="K267" s="54">
        <f t="shared" si="48"/>
        <v>11.999999999999957</v>
      </c>
      <c r="L267" s="45">
        <f t="shared" si="49"/>
        <v>2</v>
      </c>
      <c r="M267" s="54">
        <f t="shared" ca="1" si="50"/>
        <v>1324</v>
      </c>
      <c r="N267" s="45">
        <f t="shared" ca="1" si="56"/>
        <v>155.99999999999991</v>
      </c>
      <c r="O267" s="45">
        <f t="shared" si="51"/>
        <v>0.5</v>
      </c>
      <c r="P267" s="46">
        <f t="shared" si="52"/>
        <v>8.192609482288947E-2</v>
      </c>
      <c r="Q267" s="45">
        <f t="shared" si="53"/>
        <v>2.3999999999999915</v>
      </c>
      <c r="R267" s="45">
        <f t="shared" si="54"/>
        <v>2.8999999999999915</v>
      </c>
      <c r="S267" s="46">
        <f t="shared" si="55"/>
        <v>2.4819260948228807</v>
      </c>
    </row>
    <row r="268" spans="1:19" x14ac:dyDescent="0.25">
      <c r="A268" s="77">
        <v>34220</v>
      </c>
      <c r="B268" s="71">
        <v>1307</v>
      </c>
      <c r="D268">
        <v>0.01</v>
      </c>
      <c r="F268" s="66">
        <v>0.67152777777777783</v>
      </c>
      <c r="H268" s="66">
        <v>0.6743055555555556</v>
      </c>
      <c r="I268" s="44">
        <f t="shared" si="46"/>
        <v>0.67777777777777781</v>
      </c>
      <c r="J268" s="45" t="str">
        <f t="shared" si="47"/>
        <v/>
      </c>
      <c r="K268" s="54">
        <f t="shared" si="48"/>
        <v>3.9999999999999858</v>
      </c>
      <c r="L268" s="45">
        <f t="shared" si="49"/>
        <v>1</v>
      </c>
      <c r="M268" s="54">
        <f t="shared" ca="1" si="50"/>
        <v>1307</v>
      </c>
      <c r="N268" s="45">
        <f t="shared" ca="1" si="56"/>
        <v>188.99999999999997</v>
      </c>
      <c r="O268" s="45">
        <f t="shared" si="51"/>
        <v>2.5000000000000001E-2</v>
      </c>
      <c r="P268" s="46">
        <f t="shared" si="52"/>
        <v>5.4281443780592247E-3</v>
      </c>
      <c r="Q268" s="45">
        <f t="shared" si="53"/>
        <v>3.9999999999999862E-2</v>
      </c>
      <c r="R268" s="45">
        <f t="shared" si="54"/>
        <v>6.4999999999999863E-2</v>
      </c>
      <c r="S268" s="46">
        <f t="shared" si="55"/>
        <v>4.5428144378059088E-2</v>
      </c>
    </row>
    <row r="269" spans="1:19" x14ac:dyDescent="0.25">
      <c r="A269" s="77">
        <v>34220</v>
      </c>
      <c r="D269">
        <v>0.01</v>
      </c>
      <c r="F269" s="66">
        <v>0.68402777777777779</v>
      </c>
      <c r="H269" s="66">
        <v>0.6875</v>
      </c>
      <c r="I269" s="44">
        <f t="shared" si="46"/>
        <v>0.69097222222222221</v>
      </c>
      <c r="J269" s="45" t="str">
        <f t="shared" si="47"/>
        <v/>
      </c>
      <c r="K269" s="54">
        <f t="shared" si="48"/>
        <v>4.9999999999999822</v>
      </c>
      <c r="L269" s="45">
        <f t="shared" si="49"/>
        <v>1</v>
      </c>
      <c r="M269" s="54">
        <f t="shared" ca="1" si="50"/>
        <v>0</v>
      </c>
      <c r="N269" s="45" t="e">
        <f t="shared" ca="1" si="56"/>
        <v>#VALUE!</v>
      </c>
      <c r="O269" s="45">
        <f t="shared" si="51"/>
        <v>2.5000000000000001E-2</v>
      </c>
      <c r="P269" s="46">
        <f t="shared" si="52"/>
        <v>5.4281443780592247E-3</v>
      </c>
      <c r="Q269" s="45">
        <f t="shared" si="53"/>
        <v>4.9999999999999822E-2</v>
      </c>
      <c r="R269" s="45">
        <f t="shared" si="54"/>
        <v>7.4999999999999817E-2</v>
      </c>
      <c r="S269" s="46">
        <f t="shared" si="55"/>
        <v>5.5428144378059048E-2</v>
      </c>
    </row>
    <row r="270" spans="1:19" x14ac:dyDescent="0.25">
      <c r="A270" s="77">
        <v>34227</v>
      </c>
      <c r="B270" s="71">
        <v>1258</v>
      </c>
      <c r="D270">
        <v>0.02</v>
      </c>
      <c r="F270" s="66">
        <v>0.57013888888888886</v>
      </c>
      <c r="H270" s="66">
        <v>0.57222222222222219</v>
      </c>
      <c r="I270" s="44" t="str">
        <f t="shared" si="46"/>
        <v/>
      </c>
      <c r="J270" s="45">
        <f t="shared" si="47"/>
        <v>43.000000000000007</v>
      </c>
      <c r="K270" s="54">
        <f t="shared" si="48"/>
        <v>2.9999999999999893</v>
      </c>
      <c r="L270" s="45">
        <f t="shared" si="49"/>
        <v>1</v>
      </c>
      <c r="M270" s="54">
        <f t="shared" ca="1" si="50"/>
        <v>1258</v>
      </c>
      <c r="N270" s="45" t="str">
        <f t="shared" si="56"/>
        <v/>
      </c>
      <c r="O270" s="45">
        <f t="shared" si="51"/>
        <v>537.93000000000006</v>
      </c>
      <c r="P270" s="46">
        <f t="shared" si="52"/>
        <v>150.63283759750695</v>
      </c>
      <c r="Q270" s="45">
        <f t="shared" si="53"/>
        <v>5.999999999999979E-2</v>
      </c>
      <c r="R270" s="45">
        <f t="shared" si="54"/>
        <v>537.99</v>
      </c>
      <c r="S270" s="46">
        <f t="shared" si="55"/>
        <v>150.69283759750695</v>
      </c>
    </row>
    <row r="271" spans="1:19" x14ac:dyDescent="0.25">
      <c r="D271">
        <v>25</v>
      </c>
      <c r="F271" s="66">
        <v>0.57916666666666672</v>
      </c>
      <c r="H271" s="66">
        <v>0.6020833333333333</v>
      </c>
      <c r="I271" s="44" t="str">
        <f t="shared" si="46"/>
        <v/>
      </c>
      <c r="J271" s="45">
        <f t="shared" si="47"/>
        <v>38.000000000000028</v>
      </c>
      <c r="K271" s="54">
        <f t="shared" si="48"/>
        <v>32.999999999999886</v>
      </c>
      <c r="L271" s="45">
        <f t="shared" si="49"/>
        <v>2</v>
      </c>
      <c r="M271" s="54">
        <f t="shared" ca="1" si="50"/>
        <v>1258</v>
      </c>
      <c r="N271" s="45" t="str">
        <f t="shared" si="56"/>
        <v/>
      </c>
      <c r="O271" s="45">
        <f t="shared" si="51"/>
        <v>1900.0000000000014</v>
      </c>
      <c r="P271" s="46">
        <f t="shared" si="52"/>
        <v>1729.4545725701216</v>
      </c>
      <c r="Q271" s="45">
        <f t="shared" si="53"/>
        <v>824.99999999999716</v>
      </c>
      <c r="R271" s="45">
        <f t="shared" si="54"/>
        <v>2724.9999999999986</v>
      </c>
      <c r="S271" s="46">
        <f t="shared" si="55"/>
        <v>2554.4545725701187</v>
      </c>
    </row>
    <row r="272" spans="1:19" x14ac:dyDescent="0.25">
      <c r="D272">
        <v>75</v>
      </c>
      <c r="F272" s="66">
        <v>0.60625000000000007</v>
      </c>
      <c r="H272" s="66">
        <v>0.62847222222222221</v>
      </c>
      <c r="I272" s="44">
        <f t="shared" si="46"/>
        <v>0.63194444444444442</v>
      </c>
      <c r="J272" s="45" t="str">
        <f t="shared" si="47"/>
        <v/>
      </c>
      <c r="K272" s="54">
        <f t="shared" si="48"/>
        <v>31.999999999999886</v>
      </c>
      <c r="L272" s="45">
        <f t="shared" si="49"/>
        <v>3</v>
      </c>
      <c r="M272" s="54">
        <f t="shared" ca="1" si="50"/>
        <v>1258</v>
      </c>
      <c r="N272" s="45">
        <f t="shared" ca="1" si="56"/>
        <v>132</v>
      </c>
      <c r="O272" s="45">
        <f t="shared" si="51"/>
        <v>187.5</v>
      </c>
      <c r="P272" s="46">
        <f t="shared" si="52"/>
        <v>20.680540496249584</v>
      </c>
      <c r="Q272" s="45">
        <f t="shared" si="53"/>
        <v>2399.9999999999914</v>
      </c>
      <c r="R272" s="45">
        <f t="shared" si="54"/>
        <v>2587.4999999999914</v>
      </c>
      <c r="S272" s="46">
        <f t="shared" si="55"/>
        <v>2420.6805404962411</v>
      </c>
    </row>
    <row r="273" spans="1:19" x14ac:dyDescent="0.25">
      <c r="A273" s="77">
        <v>34228</v>
      </c>
      <c r="B273" s="71">
        <v>959</v>
      </c>
      <c r="D273">
        <v>0.01</v>
      </c>
      <c r="F273" s="66">
        <v>0.4680555555555555</v>
      </c>
      <c r="H273" s="66">
        <v>0.4770833333333333</v>
      </c>
      <c r="I273" s="44" t="str">
        <f t="shared" si="46"/>
        <v/>
      </c>
      <c r="J273" s="45">
        <f t="shared" si="47"/>
        <v>16.000000000000021</v>
      </c>
      <c r="K273" s="54">
        <f t="shared" si="48"/>
        <v>13.000000000000034</v>
      </c>
      <c r="L273" s="45">
        <f t="shared" si="49"/>
        <v>1</v>
      </c>
      <c r="M273" s="54">
        <f t="shared" ca="1" si="50"/>
        <v>959</v>
      </c>
      <c r="N273" s="45" t="str">
        <f t="shared" si="56"/>
        <v/>
      </c>
      <c r="O273" s="45">
        <f t="shared" si="51"/>
        <v>0.24000000000000032</v>
      </c>
      <c r="P273" s="46">
        <f t="shared" si="52"/>
        <v>0.23084785744637701</v>
      </c>
      <c r="Q273" s="45">
        <f t="shared" si="53"/>
        <v>0.13000000000000034</v>
      </c>
      <c r="R273" s="45">
        <f t="shared" si="54"/>
        <v>0.37000000000000066</v>
      </c>
      <c r="S273" s="46">
        <f t="shared" si="55"/>
        <v>0.36084785744637737</v>
      </c>
    </row>
    <row r="274" spans="1:19" x14ac:dyDescent="0.25">
      <c r="D274">
        <v>0.02</v>
      </c>
      <c r="F274" s="66">
        <v>0.48333333333333334</v>
      </c>
      <c r="H274" s="66">
        <v>0.48819444444444443</v>
      </c>
      <c r="I274" s="44">
        <f t="shared" si="46"/>
        <v>0.49166666666666664</v>
      </c>
      <c r="J274" s="45" t="str">
        <f t="shared" si="47"/>
        <v/>
      </c>
      <c r="K274" s="54">
        <f t="shared" si="48"/>
        <v>6.9999999999999751</v>
      </c>
      <c r="L274" s="45">
        <f t="shared" si="49"/>
        <v>2</v>
      </c>
      <c r="M274" s="54">
        <f t="shared" ca="1" si="50"/>
        <v>959</v>
      </c>
      <c r="N274" s="45">
        <f t="shared" ca="1" si="56"/>
        <v>109.00000000000001</v>
      </c>
      <c r="O274" s="45">
        <f t="shared" si="51"/>
        <v>0.05</v>
      </c>
      <c r="P274" s="46">
        <f t="shared" si="52"/>
        <v>1.0096958881694557E-2</v>
      </c>
      <c r="Q274" s="45">
        <f t="shared" si="53"/>
        <v>0.13999999999999951</v>
      </c>
      <c r="R274" s="45">
        <f t="shared" si="54"/>
        <v>0.1899999999999995</v>
      </c>
      <c r="S274" s="46">
        <f t="shared" si="55"/>
        <v>0.15009695888169408</v>
      </c>
    </row>
    <row r="275" spans="1:19" x14ac:dyDescent="0.25">
      <c r="A275" s="77">
        <v>34228</v>
      </c>
      <c r="B275" s="71">
        <v>1257</v>
      </c>
      <c r="D275">
        <v>0.01</v>
      </c>
      <c r="F275" s="66">
        <v>0.55763888888888891</v>
      </c>
      <c r="H275" s="66">
        <v>0.58124999999999993</v>
      </c>
      <c r="I275" s="44" t="str">
        <f t="shared" si="46"/>
        <v/>
      </c>
      <c r="J275" s="45">
        <f t="shared" si="47"/>
        <v>48.000000000000149</v>
      </c>
      <c r="K275" s="54">
        <f t="shared" si="48"/>
        <v>33.999999999999879</v>
      </c>
      <c r="L275" s="45">
        <f t="shared" si="49"/>
        <v>1</v>
      </c>
      <c r="M275" s="54">
        <f t="shared" ca="1" si="50"/>
        <v>1257</v>
      </c>
      <c r="N275" s="45" t="str">
        <f t="shared" si="56"/>
        <v/>
      </c>
      <c r="O275" s="45">
        <f t="shared" si="51"/>
        <v>1200.2400000000036</v>
      </c>
      <c r="P275" s="46">
        <f t="shared" si="52"/>
        <v>281.72992111618038</v>
      </c>
      <c r="Q275" s="45">
        <f t="shared" si="53"/>
        <v>0.3399999999999988</v>
      </c>
      <c r="R275" s="45">
        <f t="shared" si="54"/>
        <v>1200.5800000000036</v>
      </c>
      <c r="S275" s="46">
        <f t="shared" si="55"/>
        <v>282.06992111618035</v>
      </c>
    </row>
    <row r="276" spans="1:19" x14ac:dyDescent="0.25">
      <c r="D276">
        <v>50</v>
      </c>
      <c r="F276" s="66">
        <v>0.58888888888888891</v>
      </c>
      <c r="H276" s="66">
        <v>0.61458333333333337</v>
      </c>
      <c r="I276" s="44" t="str">
        <f t="shared" si="46"/>
        <v/>
      </c>
      <c r="J276" s="45">
        <f t="shared" si="47"/>
        <v>49.999999999999986</v>
      </c>
      <c r="K276" s="54">
        <f t="shared" si="48"/>
        <v>37.000000000000028</v>
      </c>
      <c r="L276" s="45">
        <f t="shared" si="49"/>
        <v>2</v>
      </c>
      <c r="M276" s="54">
        <f t="shared" ca="1" si="50"/>
        <v>1257</v>
      </c>
      <c r="N276" s="45" t="str">
        <f t="shared" si="56"/>
        <v/>
      </c>
      <c r="O276" s="45">
        <f t="shared" si="51"/>
        <v>3749.9999999999991</v>
      </c>
      <c r="P276" s="46">
        <f t="shared" si="52"/>
        <v>3606.7376542566317</v>
      </c>
      <c r="Q276" s="45">
        <f t="shared" si="53"/>
        <v>1850.0000000000014</v>
      </c>
      <c r="R276" s="45">
        <f t="shared" si="54"/>
        <v>5600</v>
      </c>
      <c r="S276" s="46">
        <f t="shared" si="55"/>
        <v>5456.7376542566326</v>
      </c>
    </row>
    <row r="277" spans="1:19" x14ac:dyDescent="0.25">
      <c r="D277">
        <v>100</v>
      </c>
      <c r="F277" s="66">
        <v>0.61597222222222225</v>
      </c>
      <c r="H277" s="66">
        <v>0.64930555555555558</v>
      </c>
      <c r="I277" s="44">
        <f t="shared" si="46"/>
        <v>0.65277777777777779</v>
      </c>
      <c r="J277" s="45" t="str">
        <f t="shared" si="47"/>
        <v/>
      </c>
      <c r="K277" s="54">
        <f t="shared" si="48"/>
        <v>47.999999999999986</v>
      </c>
      <c r="L277" s="45">
        <f t="shared" si="49"/>
        <v>3</v>
      </c>
      <c r="M277" s="54">
        <f t="shared" ca="1" si="50"/>
        <v>1257</v>
      </c>
      <c r="N277" s="45">
        <f t="shared" ca="1" si="56"/>
        <v>163.00000000000006</v>
      </c>
      <c r="O277" s="45">
        <f t="shared" si="51"/>
        <v>250</v>
      </c>
      <c r="P277" s="46">
        <f t="shared" si="52"/>
        <v>27.143420404993254</v>
      </c>
      <c r="Q277" s="45">
        <f t="shared" si="53"/>
        <v>4799.9999999999982</v>
      </c>
      <c r="R277" s="45">
        <f t="shared" si="54"/>
        <v>5049.9999999999982</v>
      </c>
      <c r="S277" s="46">
        <f t="shared" si="55"/>
        <v>4827.143420404991</v>
      </c>
    </row>
    <row r="278" spans="1:19" x14ac:dyDescent="0.25">
      <c r="A278" s="77">
        <v>34229</v>
      </c>
      <c r="B278" s="71">
        <v>812</v>
      </c>
      <c r="D278">
        <v>0.01</v>
      </c>
      <c r="F278" s="66">
        <v>0.40416666666666662</v>
      </c>
      <c r="H278" s="66">
        <v>0.41111111111111115</v>
      </c>
      <c r="I278" s="44" t="str">
        <f t="shared" si="46"/>
        <v/>
      </c>
      <c r="J278" s="45">
        <f t="shared" si="47"/>
        <v>14.999999999999947</v>
      </c>
      <c r="K278" s="54">
        <f t="shared" si="48"/>
        <v>10.000000000000124</v>
      </c>
      <c r="L278" s="45">
        <f t="shared" si="49"/>
        <v>1</v>
      </c>
      <c r="M278" s="54">
        <f t="shared" ca="1" si="50"/>
        <v>812</v>
      </c>
      <c r="N278" s="45" t="str">
        <f t="shared" si="56"/>
        <v/>
      </c>
      <c r="O278" s="45">
        <f t="shared" si="51"/>
        <v>1.5749999999999946</v>
      </c>
      <c r="P278" s="46">
        <f t="shared" si="52"/>
        <v>0.95138354046251838</v>
      </c>
      <c r="Q278" s="45">
        <f t="shared" si="53"/>
        <v>0.10000000000000124</v>
      </c>
      <c r="R278" s="45">
        <f t="shared" si="54"/>
        <v>1.6749999999999958</v>
      </c>
      <c r="S278" s="46">
        <f t="shared" si="55"/>
        <v>1.0513835404625196</v>
      </c>
    </row>
    <row r="279" spans="1:19" x14ac:dyDescent="0.25">
      <c r="D279">
        <v>0.2</v>
      </c>
      <c r="F279" s="66">
        <v>0.41736111111111113</v>
      </c>
      <c r="H279" s="66">
        <v>0.42152777777777778</v>
      </c>
      <c r="I279" s="44">
        <f t="shared" si="46"/>
        <v>0.42499999999999999</v>
      </c>
      <c r="J279" s="45" t="str">
        <f t="shared" si="47"/>
        <v/>
      </c>
      <c r="K279" s="54">
        <f t="shared" si="48"/>
        <v>5.9999999999999787</v>
      </c>
      <c r="L279" s="45">
        <f t="shared" si="49"/>
        <v>2</v>
      </c>
      <c r="M279" s="54">
        <f t="shared" ca="1" si="50"/>
        <v>812</v>
      </c>
      <c r="N279" s="45">
        <f t="shared" ca="1" si="56"/>
        <v>120.00000000000006</v>
      </c>
      <c r="O279" s="45">
        <f t="shared" si="51"/>
        <v>0.5</v>
      </c>
      <c r="P279" s="46">
        <f t="shared" si="52"/>
        <v>8.192609482288947E-2</v>
      </c>
      <c r="Q279" s="45">
        <f t="shared" si="53"/>
        <v>1.1999999999999957</v>
      </c>
      <c r="R279" s="45">
        <f t="shared" si="54"/>
        <v>1.6999999999999957</v>
      </c>
      <c r="S279" s="46">
        <f t="shared" si="55"/>
        <v>1.2819260948228852</v>
      </c>
    </row>
    <row r="280" spans="1:19" x14ac:dyDescent="0.25">
      <c r="A280" s="77">
        <v>34232</v>
      </c>
      <c r="B280" s="71">
        <v>1348</v>
      </c>
      <c r="D280">
        <v>0.01</v>
      </c>
      <c r="F280" s="66">
        <v>0.66875000000000007</v>
      </c>
      <c r="H280" s="66">
        <v>0.67013888888888884</v>
      </c>
      <c r="I280" s="44" t="str">
        <f t="shared" si="46"/>
        <v/>
      </c>
      <c r="J280" s="45">
        <f t="shared" si="47"/>
        <v>22.000000000000082</v>
      </c>
      <c r="K280" s="54">
        <f t="shared" si="48"/>
        <v>1.999999999999833</v>
      </c>
      <c r="L280" s="45">
        <f t="shared" si="49"/>
        <v>1</v>
      </c>
      <c r="M280" s="54">
        <f t="shared" ca="1" si="50"/>
        <v>1348</v>
      </c>
      <c r="N280" s="45" t="str">
        <f t="shared" si="56"/>
        <v/>
      </c>
      <c r="O280" s="45">
        <f t="shared" si="51"/>
        <v>1.2100000000000044</v>
      </c>
      <c r="P280" s="46">
        <f t="shared" si="52"/>
        <v>0.85993668423801839</v>
      </c>
      <c r="Q280" s="45">
        <f t="shared" si="53"/>
        <v>1.9999999999998332E-2</v>
      </c>
      <c r="R280" s="45">
        <f t="shared" si="54"/>
        <v>1.2300000000000026</v>
      </c>
      <c r="S280" s="46">
        <f t="shared" si="55"/>
        <v>0.87993668423801674</v>
      </c>
    </row>
    <row r="281" spans="1:19" x14ac:dyDescent="0.25">
      <c r="D281">
        <v>0.1</v>
      </c>
      <c r="F281" s="66">
        <v>0.67361111111111116</v>
      </c>
      <c r="H281" s="66">
        <v>0.68541666666666667</v>
      </c>
      <c r="I281" s="44">
        <f t="shared" si="46"/>
        <v>0.68888888888888888</v>
      </c>
      <c r="J281" s="45" t="str">
        <f t="shared" si="47"/>
        <v/>
      </c>
      <c r="K281" s="54">
        <f t="shared" si="48"/>
        <v>16.99999999999994</v>
      </c>
      <c r="L281" s="45">
        <f t="shared" si="49"/>
        <v>2</v>
      </c>
      <c r="M281" s="54">
        <f t="shared" ca="1" si="50"/>
        <v>1348</v>
      </c>
      <c r="N281" s="45">
        <f t="shared" ca="1" si="56"/>
        <v>163.99999999999989</v>
      </c>
      <c r="O281" s="45">
        <f t="shared" si="51"/>
        <v>0.25</v>
      </c>
      <c r="P281" s="46">
        <f t="shared" si="52"/>
        <v>4.342905372259271E-2</v>
      </c>
      <c r="Q281" s="45">
        <f t="shared" si="53"/>
        <v>1.699999999999994</v>
      </c>
      <c r="R281" s="45">
        <f t="shared" si="54"/>
        <v>1.949999999999994</v>
      </c>
      <c r="S281" s="46">
        <f t="shared" si="55"/>
        <v>1.7434290537225867</v>
      </c>
    </row>
    <row r="282" spans="1:19" x14ac:dyDescent="0.25">
      <c r="A282" s="77">
        <v>34233</v>
      </c>
      <c r="B282" s="71">
        <v>816</v>
      </c>
      <c r="D282">
        <v>0.01</v>
      </c>
      <c r="F282" s="66">
        <v>0.3659722222222222</v>
      </c>
      <c r="H282" s="66">
        <v>0.36805555555555558</v>
      </c>
      <c r="I282" s="44" t="str">
        <f t="shared" si="46"/>
        <v/>
      </c>
      <c r="J282" s="45">
        <f t="shared" si="47"/>
        <v>436.00000000000006</v>
      </c>
      <c r="K282" s="54">
        <f t="shared" si="48"/>
        <v>3.0000000000000693</v>
      </c>
      <c r="L282" s="45">
        <f t="shared" si="49"/>
        <v>1</v>
      </c>
      <c r="M282" s="54">
        <f t="shared" ca="1" si="50"/>
        <v>816</v>
      </c>
      <c r="N282" s="45" t="str">
        <f t="shared" si="56"/>
        <v/>
      </c>
      <c r="O282" s="45">
        <f t="shared" si="51"/>
        <v>23.980000000000004</v>
      </c>
      <c r="P282" s="46">
        <f t="shared" si="52"/>
        <v>17.042381560353395</v>
      </c>
      <c r="Q282" s="45">
        <f t="shared" si="53"/>
        <v>3.0000000000000693E-2</v>
      </c>
      <c r="R282" s="45">
        <f t="shared" si="54"/>
        <v>24.010000000000005</v>
      </c>
      <c r="S282" s="46">
        <f t="shared" si="55"/>
        <v>17.072381560353396</v>
      </c>
    </row>
    <row r="283" spans="1:19" x14ac:dyDescent="0.25">
      <c r="D283">
        <v>0.1</v>
      </c>
      <c r="F283" s="66">
        <v>0.36944444444444446</v>
      </c>
      <c r="H283" s="66">
        <v>0.67083333333333339</v>
      </c>
      <c r="I283" s="44">
        <f t="shared" si="46"/>
        <v>0.6743055555555556</v>
      </c>
      <c r="J283" s="45" t="str">
        <f t="shared" si="47"/>
        <v/>
      </c>
      <c r="K283" s="54">
        <f t="shared" si="48"/>
        <v>434.00000000000006</v>
      </c>
      <c r="L283" s="45">
        <f t="shared" si="49"/>
        <v>2</v>
      </c>
      <c r="M283" s="54">
        <f t="shared" ca="1" si="50"/>
        <v>816</v>
      </c>
      <c r="N283" s="45">
        <f t="shared" ca="1" si="56"/>
        <v>475</v>
      </c>
      <c r="O283" s="45">
        <f t="shared" si="51"/>
        <v>0.25</v>
      </c>
      <c r="P283" s="46">
        <f t="shared" si="52"/>
        <v>4.342905372259271E-2</v>
      </c>
      <c r="Q283" s="45">
        <f t="shared" si="53"/>
        <v>43.400000000000006</v>
      </c>
      <c r="R283" s="45">
        <f t="shared" si="54"/>
        <v>43.650000000000006</v>
      </c>
      <c r="S283" s="46">
        <f t="shared" si="55"/>
        <v>43.443429053722596</v>
      </c>
    </row>
    <row r="284" spans="1:19" x14ac:dyDescent="0.25">
      <c r="A284" s="77">
        <v>34234</v>
      </c>
      <c r="B284" s="71">
        <v>1135</v>
      </c>
      <c r="D284">
        <v>0.01</v>
      </c>
      <c r="F284" s="66">
        <v>0.51458333333333328</v>
      </c>
      <c r="H284" s="66">
        <v>0.51597222222222217</v>
      </c>
      <c r="I284" s="44" t="str">
        <f t="shared" si="46"/>
        <v/>
      </c>
      <c r="J284" s="45">
        <f t="shared" si="47"/>
        <v>260.00000000000006</v>
      </c>
      <c r="K284" s="54">
        <f t="shared" si="48"/>
        <v>1.9999999999999929</v>
      </c>
      <c r="L284" s="45">
        <f t="shared" si="49"/>
        <v>1</v>
      </c>
      <c r="M284" s="54">
        <f t="shared" ca="1" si="50"/>
        <v>1135</v>
      </c>
      <c r="N284" s="45" t="str">
        <f t="shared" si="56"/>
        <v/>
      </c>
      <c r="O284" s="45">
        <f t="shared" si="51"/>
        <v>14.300000000000002</v>
      </c>
      <c r="P284" s="46">
        <f t="shared" si="52"/>
        <v>10.162888086449273</v>
      </c>
      <c r="Q284" s="45">
        <f t="shared" si="53"/>
        <v>1.9999999999999931E-2</v>
      </c>
      <c r="R284" s="45">
        <f t="shared" si="54"/>
        <v>14.320000000000002</v>
      </c>
      <c r="S284" s="46">
        <f t="shared" si="55"/>
        <v>10.182888086449273</v>
      </c>
    </row>
    <row r="285" spans="1:19" x14ac:dyDescent="0.25">
      <c r="D285">
        <v>0.1</v>
      </c>
      <c r="F285" s="66">
        <v>0.52083333333333337</v>
      </c>
      <c r="H285" s="66">
        <v>0.69652777777777775</v>
      </c>
      <c r="I285" s="44">
        <f t="shared" si="46"/>
        <v>0.7</v>
      </c>
      <c r="J285" s="45" t="str">
        <f t="shared" si="47"/>
        <v/>
      </c>
      <c r="K285" s="54">
        <f t="shared" si="48"/>
        <v>252.99999999999989</v>
      </c>
      <c r="L285" s="45">
        <f t="shared" si="49"/>
        <v>2</v>
      </c>
      <c r="M285" s="54">
        <f t="shared" ca="1" si="50"/>
        <v>1135</v>
      </c>
      <c r="N285" s="45">
        <f t="shared" ca="1" si="56"/>
        <v>312.99999999999994</v>
      </c>
      <c r="O285" s="45">
        <f t="shared" si="51"/>
        <v>0.25</v>
      </c>
      <c r="P285" s="46">
        <f t="shared" si="52"/>
        <v>4.342905372259271E-2</v>
      </c>
      <c r="Q285" s="45">
        <f t="shared" si="53"/>
        <v>25.29999999999999</v>
      </c>
      <c r="R285" s="45">
        <f t="shared" si="54"/>
        <v>25.54999999999999</v>
      </c>
      <c r="S285" s="46">
        <f t="shared" si="55"/>
        <v>25.343429053722584</v>
      </c>
    </row>
    <row r="286" spans="1:19" x14ac:dyDescent="0.25">
      <c r="A286" s="77">
        <v>34235</v>
      </c>
      <c r="B286" s="71">
        <v>751</v>
      </c>
      <c r="D286">
        <v>0.01</v>
      </c>
      <c r="F286" s="66">
        <v>0.3527777777777778</v>
      </c>
      <c r="H286" s="66">
        <v>0.35416666666666669</v>
      </c>
      <c r="I286" s="44" t="str">
        <f t="shared" si="46"/>
        <v/>
      </c>
      <c r="J286" s="45">
        <f t="shared" si="47"/>
        <v>460.00000000000006</v>
      </c>
      <c r="K286" s="54">
        <f t="shared" si="48"/>
        <v>1.9999999999999929</v>
      </c>
      <c r="L286" s="45">
        <f t="shared" si="49"/>
        <v>1</v>
      </c>
      <c r="M286" s="54">
        <f t="shared" ca="1" si="50"/>
        <v>751</v>
      </c>
      <c r="N286" s="45" t="str">
        <f t="shared" si="56"/>
        <v/>
      </c>
      <c r="O286" s="45">
        <f t="shared" si="51"/>
        <v>25.300000000000004</v>
      </c>
      <c r="P286" s="46">
        <f t="shared" si="52"/>
        <v>17.980494306794867</v>
      </c>
      <c r="Q286" s="45">
        <f t="shared" si="53"/>
        <v>1.9999999999999931E-2</v>
      </c>
      <c r="R286" s="45">
        <f t="shared" si="54"/>
        <v>25.320000000000004</v>
      </c>
      <c r="S286" s="46">
        <f t="shared" si="55"/>
        <v>18.000494306794867</v>
      </c>
    </row>
    <row r="287" spans="1:19" x14ac:dyDescent="0.25">
      <c r="D287">
        <v>0.1</v>
      </c>
      <c r="F287" s="66">
        <v>0.35694444444444445</v>
      </c>
      <c r="H287" s="66">
        <v>0.67361111111111116</v>
      </c>
      <c r="I287" s="44">
        <f t="shared" si="46"/>
        <v>0.67708333333333337</v>
      </c>
      <c r="J287" s="45" t="str">
        <f t="shared" si="47"/>
        <v/>
      </c>
      <c r="K287" s="54">
        <f t="shared" si="48"/>
        <v>456.00000000000006</v>
      </c>
      <c r="L287" s="45">
        <f t="shared" si="49"/>
        <v>2</v>
      </c>
      <c r="M287" s="54">
        <f t="shared" ca="1" si="50"/>
        <v>751</v>
      </c>
      <c r="N287" s="45">
        <f t="shared" ca="1" si="56"/>
        <v>504.00000000000006</v>
      </c>
      <c r="O287" s="45">
        <f t="shared" si="51"/>
        <v>0.25</v>
      </c>
      <c r="P287" s="46">
        <f t="shared" si="52"/>
        <v>4.342905372259271E-2</v>
      </c>
      <c r="Q287" s="45">
        <f t="shared" si="53"/>
        <v>45.600000000000009</v>
      </c>
      <c r="R287" s="45">
        <f t="shared" si="54"/>
        <v>45.850000000000009</v>
      </c>
      <c r="S287" s="46">
        <f t="shared" si="55"/>
        <v>45.643429053722599</v>
      </c>
    </row>
    <row r="288" spans="1:19" x14ac:dyDescent="0.25">
      <c r="A288" s="77">
        <v>34236</v>
      </c>
      <c r="B288" s="71">
        <v>823</v>
      </c>
      <c r="D288">
        <v>0.02</v>
      </c>
      <c r="F288" s="66">
        <v>0.39444444444444443</v>
      </c>
      <c r="H288" s="66">
        <v>0.40069444444444446</v>
      </c>
      <c r="I288" s="44" t="str">
        <f t="shared" si="46"/>
        <v/>
      </c>
      <c r="J288" s="45">
        <f t="shared" si="47"/>
        <v>17.999999999999936</v>
      </c>
      <c r="K288" s="54">
        <f t="shared" si="48"/>
        <v>9.000000000000048</v>
      </c>
      <c r="L288" s="45">
        <f t="shared" si="49"/>
        <v>1</v>
      </c>
      <c r="M288" s="54">
        <f t="shared" ca="1" si="50"/>
        <v>823</v>
      </c>
      <c r="N288" s="45" t="str">
        <f t="shared" si="56"/>
        <v/>
      </c>
      <c r="O288" s="45">
        <f t="shared" si="51"/>
        <v>1.9799999999999929</v>
      </c>
      <c r="P288" s="46">
        <f t="shared" si="52"/>
        <v>1.4071416207331544</v>
      </c>
      <c r="Q288" s="45">
        <f t="shared" si="53"/>
        <v>0.18000000000000096</v>
      </c>
      <c r="R288" s="45">
        <f t="shared" si="54"/>
        <v>2.1599999999999939</v>
      </c>
      <c r="S288" s="46">
        <f t="shared" si="55"/>
        <v>1.5871416207331555</v>
      </c>
    </row>
    <row r="289" spans="1:19" x14ac:dyDescent="0.25">
      <c r="D289">
        <v>0.2</v>
      </c>
      <c r="F289" s="66">
        <v>0.40763888888888888</v>
      </c>
      <c r="H289" s="66">
        <v>0.41319444444444442</v>
      </c>
      <c r="I289" s="44" t="str">
        <f t="shared" si="46"/>
        <v/>
      </c>
      <c r="J289" s="45">
        <f t="shared" si="47"/>
        <v>17.000000000000021</v>
      </c>
      <c r="K289" s="54">
        <f t="shared" si="48"/>
        <v>7.9999999999999716</v>
      </c>
      <c r="L289" s="45">
        <f t="shared" si="49"/>
        <v>2</v>
      </c>
      <c r="M289" s="54">
        <f t="shared" ca="1" si="50"/>
        <v>823</v>
      </c>
      <c r="N289" s="45" t="str">
        <f t="shared" si="56"/>
        <v/>
      </c>
      <c r="O289" s="45">
        <f t="shared" si="51"/>
        <v>1.8700000000000023</v>
      </c>
      <c r="P289" s="46">
        <f t="shared" si="52"/>
        <v>1.3289670862479857</v>
      </c>
      <c r="Q289" s="45">
        <f t="shared" si="53"/>
        <v>1.5999999999999943</v>
      </c>
      <c r="R289" s="45">
        <f t="shared" si="54"/>
        <v>3.4699999999999966</v>
      </c>
      <c r="S289" s="46">
        <f t="shared" si="55"/>
        <v>2.92896708624798</v>
      </c>
    </row>
    <row r="290" spans="1:19" x14ac:dyDescent="0.25">
      <c r="D290">
        <v>0.02</v>
      </c>
      <c r="F290" s="66">
        <v>0.4201388888888889</v>
      </c>
      <c r="H290" s="66">
        <v>0.42499999999999999</v>
      </c>
      <c r="I290" s="44">
        <f t="shared" si="46"/>
        <v>0.4284722222222222</v>
      </c>
      <c r="J290" s="45" t="str">
        <f t="shared" si="47"/>
        <v/>
      </c>
      <c r="K290" s="54">
        <f t="shared" si="48"/>
        <v>6.9999999999999751</v>
      </c>
      <c r="L290" s="45">
        <f t="shared" si="49"/>
        <v>3</v>
      </c>
      <c r="M290" s="54">
        <f t="shared" ca="1" si="50"/>
        <v>823</v>
      </c>
      <c r="N290" s="45">
        <f t="shared" ca="1" si="56"/>
        <v>114</v>
      </c>
      <c r="O290" s="45">
        <f t="shared" si="51"/>
        <v>0.05</v>
      </c>
      <c r="P290" s="46">
        <f t="shared" si="52"/>
        <v>1.0096958881694557E-2</v>
      </c>
      <c r="Q290" s="45">
        <f t="shared" si="53"/>
        <v>0.13999999999999951</v>
      </c>
      <c r="R290" s="45">
        <f t="shared" si="54"/>
        <v>0.1899999999999995</v>
      </c>
      <c r="S290" s="46">
        <f t="shared" si="55"/>
        <v>0.15009695888169408</v>
      </c>
    </row>
    <row r="291" spans="1:19" x14ac:dyDescent="0.25">
      <c r="A291" s="77">
        <v>34240</v>
      </c>
      <c r="B291" s="71">
        <v>1005</v>
      </c>
      <c r="D291">
        <v>0.02</v>
      </c>
      <c r="F291" s="66">
        <v>0.47291666666666665</v>
      </c>
      <c r="H291" s="66">
        <v>0.4777777777777778</v>
      </c>
      <c r="I291" s="44" t="str">
        <f t="shared" si="46"/>
        <v/>
      </c>
      <c r="J291" s="45">
        <f t="shared" si="47"/>
        <v>18.999999999999932</v>
      </c>
      <c r="K291" s="54">
        <f t="shared" si="48"/>
        <v>7.0000000000000551</v>
      </c>
      <c r="L291" s="45">
        <f t="shared" si="49"/>
        <v>1</v>
      </c>
      <c r="M291" s="54">
        <f t="shared" ca="1" si="50"/>
        <v>1005</v>
      </c>
      <c r="N291" s="45" t="str">
        <f t="shared" si="56"/>
        <v/>
      </c>
      <c r="O291" s="45">
        <f t="shared" si="51"/>
        <v>19.18999999999993</v>
      </c>
      <c r="P291" s="46">
        <f t="shared" si="52"/>
        <v>8.1691670110308721</v>
      </c>
      <c r="Q291" s="45">
        <f t="shared" si="53"/>
        <v>0.1400000000000011</v>
      </c>
      <c r="R291" s="45">
        <f t="shared" si="54"/>
        <v>19.329999999999931</v>
      </c>
      <c r="S291" s="46">
        <f t="shared" si="55"/>
        <v>8.3091670110308726</v>
      </c>
    </row>
    <row r="292" spans="1:19" x14ac:dyDescent="0.25">
      <c r="D292">
        <v>2</v>
      </c>
      <c r="F292" s="66">
        <v>0.4861111111111111</v>
      </c>
      <c r="H292" s="66">
        <v>0.4909722222222222</v>
      </c>
      <c r="I292" s="44">
        <f t="shared" si="46"/>
        <v>0.49444444444444441</v>
      </c>
      <c r="J292" s="45" t="str">
        <f t="shared" si="47"/>
        <v/>
      </c>
      <c r="K292" s="54">
        <f t="shared" si="48"/>
        <v>6.9999999999999751</v>
      </c>
      <c r="L292" s="45">
        <f t="shared" si="49"/>
        <v>2</v>
      </c>
      <c r="M292" s="54">
        <f t="shared" ca="1" si="50"/>
        <v>1005</v>
      </c>
      <c r="N292" s="45">
        <f t="shared" ca="1" si="56"/>
        <v>106.99999999999994</v>
      </c>
      <c r="O292" s="45">
        <f t="shared" si="51"/>
        <v>5</v>
      </c>
      <c r="P292" s="46">
        <f t="shared" si="52"/>
        <v>0.68924379203313568</v>
      </c>
      <c r="Q292" s="45">
        <f t="shared" si="53"/>
        <v>13.99999999999995</v>
      </c>
      <c r="R292" s="45">
        <f t="shared" si="54"/>
        <v>18.99999999999995</v>
      </c>
      <c r="S292" s="46">
        <f t="shared" si="55"/>
        <v>14.689243792033086</v>
      </c>
    </row>
    <row r="293" spans="1:19" x14ac:dyDescent="0.25">
      <c r="A293" s="77">
        <v>34240</v>
      </c>
      <c r="B293" s="71">
        <v>1311</v>
      </c>
      <c r="D293">
        <v>0.02</v>
      </c>
      <c r="F293" s="66">
        <v>0.6069444444444444</v>
      </c>
      <c r="H293" s="66">
        <v>0.61458333333333337</v>
      </c>
      <c r="I293" s="44" t="str">
        <f t="shared" si="46"/>
        <v/>
      </c>
      <c r="J293" s="45">
        <f t="shared" si="47"/>
        <v>17.999999999999936</v>
      </c>
      <c r="K293" s="54">
        <f t="shared" si="48"/>
        <v>11.000000000000121</v>
      </c>
      <c r="L293" s="45">
        <f t="shared" si="49"/>
        <v>1</v>
      </c>
      <c r="M293" s="54">
        <f t="shared" ca="1" si="50"/>
        <v>1311</v>
      </c>
      <c r="N293" s="45" t="str">
        <f t="shared" si="56"/>
        <v/>
      </c>
      <c r="O293" s="45">
        <f t="shared" si="51"/>
        <v>1.9799999999999929</v>
      </c>
      <c r="P293" s="46">
        <f t="shared" si="52"/>
        <v>1.4071416207331544</v>
      </c>
      <c r="Q293" s="45">
        <f t="shared" si="53"/>
        <v>0.22000000000000242</v>
      </c>
      <c r="R293" s="45">
        <f t="shared" si="54"/>
        <v>2.1999999999999953</v>
      </c>
      <c r="S293" s="46">
        <f t="shared" si="55"/>
        <v>1.6271416207331568</v>
      </c>
    </row>
    <row r="294" spans="1:19" x14ac:dyDescent="0.25">
      <c r="D294">
        <v>0.2</v>
      </c>
      <c r="F294" s="66">
        <v>0.62013888888888891</v>
      </c>
      <c r="H294" s="66">
        <v>0.62708333333333333</v>
      </c>
      <c r="I294" s="44" t="str">
        <f t="shared" si="46"/>
        <v/>
      </c>
      <c r="J294" s="45">
        <f t="shared" si="47"/>
        <v>19.000000000000092</v>
      </c>
      <c r="K294" s="54">
        <f t="shared" si="48"/>
        <v>9.9999999999999645</v>
      </c>
      <c r="L294" s="45">
        <f t="shared" si="49"/>
        <v>2</v>
      </c>
      <c r="M294" s="54">
        <f t="shared" ca="1" si="50"/>
        <v>1311</v>
      </c>
      <c r="N294" s="45" t="str">
        <f t="shared" si="56"/>
        <v/>
      </c>
      <c r="O294" s="45">
        <f t="shared" si="51"/>
        <v>2.8500000000000143</v>
      </c>
      <c r="P294" s="46">
        <f t="shared" si="52"/>
        <v>2.7411403506886973</v>
      </c>
      <c r="Q294" s="45">
        <f t="shared" si="53"/>
        <v>1.9999999999999929</v>
      </c>
      <c r="R294" s="45">
        <f t="shared" si="54"/>
        <v>4.8500000000000068</v>
      </c>
      <c r="S294" s="46">
        <f t="shared" si="55"/>
        <v>4.7411403506886902</v>
      </c>
    </row>
    <row r="295" spans="1:19" x14ac:dyDescent="0.25">
      <c r="D295">
        <v>0.1</v>
      </c>
      <c r="F295" s="66">
        <v>0.6333333333333333</v>
      </c>
      <c r="H295" s="66">
        <v>0.64027777777777783</v>
      </c>
      <c r="I295" s="44" t="str">
        <f t="shared" si="46"/>
        <v/>
      </c>
      <c r="J295" s="45">
        <f t="shared" si="47"/>
        <v>12.999999999999954</v>
      </c>
      <c r="K295" s="54">
        <f t="shared" si="48"/>
        <v>10.000000000000124</v>
      </c>
      <c r="L295" s="45">
        <f t="shared" si="49"/>
        <v>3</v>
      </c>
      <c r="M295" s="54">
        <f t="shared" ca="1" si="50"/>
        <v>1311</v>
      </c>
      <c r="N295" s="45" t="str">
        <f t="shared" si="56"/>
        <v/>
      </c>
      <c r="O295" s="45">
        <f t="shared" si="51"/>
        <v>0.71499999999999742</v>
      </c>
      <c r="P295" s="46">
        <f t="shared" si="52"/>
        <v>0.50814440432246155</v>
      </c>
      <c r="Q295" s="45">
        <f t="shared" si="53"/>
        <v>1.0000000000000124</v>
      </c>
      <c r="R295" s="45">
        <f t="shared" si="54"/>
        <v>1.7150000000000098</v>
      </c>
      <c r="S295" s="46">
        <f t="shared" si="55"/>
        <v>1.5081444043224739</v>
      </c>
    </row>
    <row r="296" spans="1:19" x14ac:dyDescent="0.25">
      <c r="D296">
        <v>0.01</v>
      </c>
      <c r="F296" s="66">
        <v>0.64583333333333337</v>
      </c>
      <c r="H296" s="66">
        <v>0.64930555555555558</v>
      </c>
      <c r="I296" s="44">
        <f t="shared" si="46"/>
        <v>0.65277777777777779</v>
      </c>
      <c r="J296" s="45" t="str">
        <f t="shared" si="47"/>
        <v/>
      </c>
      <c r="K296" s="54">
        <f t="shared" si="48"/>
        <v>4.9999999999999822</v>
      </c>
      <c r="L296" s="45">
        <f t="shared" si="49"/>
        <v>4</v>
      </c>
      <c r="M296" s="54">
        <f t="shared" ca="1" si="50"/>
        <v>1311</v>
      </c>
      <c r="N296" s="45">
        <f t="shared" ca="1" si="56"/>
        <v>148.99999999999994</v>
      </c>
      <c r="O296" s="45">
        <f t="shared" si="51"/>
        <v>2.5000000000000001E-2</v>
      </c>
      <c r="P296" s="46">
        <f t="shared" si="52"/>
        <v>5.4281443780592247E-3</v>
      </c>
      <c r="Q296" s="45">
        <f t="shared" si="53"/>
        <v>4.9999999999999822E-2</v>
      </c>
      <c r="R296" s="45">
        <f t="shared" si="54"/>
        <v>7.4999999999999817E-2</v>
      </c>
      <c r="S296" s="46">
        <f t="shared" si="55"/>
        <v>5.5428144378059048E-2</v>
      </c>
    </row>
    <row r="297" spans="1:19" x14ac:dyDescent="0.25">
      <c r="A297" s="77">
        <v>34242</v>
      </c>
      <c r="B297" s="71">
        <v>934</v>
      </c>
      <c r="D297">
        <v>0.02</v>
      </c>
      <c r="F297" s="66">
        <v>0.45277777777777778</v>
      </c>
      <c r="H297" s="66">
        <v>0.45763888888888887</v>
      </c>
      <c r="I297" s="44" t="str">
        <f t="shared" si="46"/>
        <v/>
      </c>
      <c r="J297" s="45">
        <f t="shared" si="47"/>
        <v>21.000000000000085</v>
      </c>
      <c r="K297" s="54">
        <f t="shared" si="48"/>
        <v>6.9999999999999751</v>
      </c>
      <c r="L297" s="45">
        <f t="shared" si="49"/>
        <v>1</v>
      </c>
      <c r="M297" s="54">
        <f t="shared" ca="1" si="50"/>
        <v>934</v>
      </c>
      <c r="N297" s="45" t="str">
        <f t="shared" si="56"/>
        <v/>
      </c>
      <c r="O297" s="45">
        <f t="shared" si="51"/>
        <v>2.3100000000000094</v>
      </c>
      <c r="P297" s="46">
        <f t="shared" si="52"/>
        <v>1.6416652241886929</v>
      </c>
      <c r="Q297" s="45">
        <f t="shared" si="53"/>
        <v>0.13999999999999951</v>
      </c>
      <c r="R297" s="45">
        <f t="shared" si="54"/>
        <v>2.4500000000000091</v>
      </c>
      <c r="S297" s="46">
        <f t="shared" si="55"/>
        <v>1.7816652241886923</v>
      </c>
    </row>
    <row r="298" spans="1:19" x14ac:dyDescent="0.25">
      <c r="D298">
        <v>0.2</v>
      </c>
      <c r="F298" s="66">
        <v>0.46875</v>
      </c>
      <c r="H298" s="66">
        <v>0.47222222222222227</v>
      </c>
      <c r="I298" s="44" t="str">
        <f t="shared" si="46"/>
        <v/>
      </c>
      <c r="J298" s="45">
        <f t="shared" si="47"/>
        <v>12.999999999999954</v>
      </c>
      <c r="K298" s="54">
        <f t="shared" si="48"/>
        <v>5.0000000000000622</v>
      </c>
      <c r="L298" s="45">
        <f t="shared" si="49"/>
        <v>2</v>
      </c>
      <c r="M298" s="54">
        <f t="shared" ca="1" si="50"/>
        <v>934</v>
      </c>
      <c r="N298" s="45" t="str">
        <f t="shared" si="56"/>
        <v/>
      </c>
      <c r="O298" s="45">
        <f t="shared" si="51"/>
        <v>1.9499999999999933</v>
      </c>
      <c r="P298" s="46">
        <f t="shared" si="52"/>
        <v>1.8755170820501457</v>
      </c>
      <c r="Q298" s="45">
        <f t="shared" si="53"/>
        <v>1.0000000000000124</v>
      </c>
      <c r="R298" s="45">
        <f t="shared" si="54"/>
        <v>2.9500000000000055</v>
      </c>
      <c r="S298" s="46">
        <f t="shared" si="55"/>
        <v>2.8755170820501581</v>
      </c>
    </row>
    <row r="299" spans="1:19" x14ac:dyDescent="0.25">
      <c r="D299">
        <v>0.1</v>
      </c>
      <c r="F299" s="66">
        <v>0.47847222222222219</v>
      </c>
      <c r="H299" s="66">
        <v>0.48125000000000001</v>
      </c>
      <c r="I299" s="44">
        <f t="shared" si="46"/>
        <v>0.48472222222222222</v>
      </c>
      <c r="J299" s="45" t="str">
        <f t="shared" si="47"/>
        <v/>
      </c>
      <c r="K299" s="54">
        <f t="shared" si="48"/>
        <v>4.0000000000000657</v>
      </c>
      <c r="L299" s="45">
        <f t="shared" si="49"/>
        <v>3</v>
      </c>
      <c r="M299" s="54">
        <f t="shared" ca="1" si="50"/>
        <v>934</v>
      </c>
      <c r="N299" s="45">
        <f t="shared" ca="1" si="56"/>
        <v>124.00000000000004</v>
      </c>
      <c r="O299" s="45">
        <f t="shared" si="51"/>
        <v>0.25</v>
      </c>
      <c r="P299" s="46">
        <f t="shared" si="52"/>
        <v>4.342905372259271E-2</v>
      </c>
      <c r="Q299" s="45">
        <f t="shared" si="53"/>
        <v>0.40000000000000657</v>
      </c>
      <c r="R299" s="45">
        <f t="shared" si="54"/>
        <v>0.65000000000000657</v>
      </c>
      <c r="S299" s="46">
        <f t="shared" si="55"/>
        <v>0.44342905372259928</v>
      </c>
    </row>
  </sheetData>
  <conditionalFormatting sqref="I2:N299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2005-2006</vt:lpstr>
      <vt:lpstr>2004-2005</vt:lpstr>
      <vt:lpstr>2003-2004</vt:lpstr>
      <vt:lpstr>10-01-02 to 03-31-03</vt:lpstr>
      <vt:lpstr>4-02-2002 to 9-27-2002</vt:lpstr>
      <vt:lpstr>10-05-01 to 03-28-02</vt:lpstr>
      <vt:lpstr>04-02-01 to 09-03-01</vt:lpstr>
      <vt:lpstr>03-29-01 to 10-02-00</vt:lpstr>
      <vt:lpstr>10-02-00 to 4-3-00</vt:lpstr>
      <vt:lpstr>4-1-99 to 3-26-00</vt:lpstr>
      <vt:lpstr>10-1-1998 to 3-31-99</vt:lpstr>
      <vt:lpstr>04-01-98 to 09-25-98</vt:lpstr>
      <vt:lpstr>03-31-98 to 10-07-97</vt:lpstr>
      <vt:lpstr>04-01-1997 to 09-30-1997</vt:lpstr>
      <vt:lpstr>03-31-1997 to 10-01-96</vt:lpstr>
      <vt:lpstr>9-26-96 to 4-03-96</vt:lpstr>
      <vt:lpstr>3-29-1996 to 10-03-1995</vt:lpstr>
      <vt:lpstr>9-29-95 to 4-5-95</vt:lpstr>
      <vt:lpstr>3-31-95 to 10-04-94</vt:lpstr>
      <vt:lpstr>4-12-94 to 9-29-94</vt:lpstr>
      <vt:lpstr>3-31-94 to 10-01-93</vt:lpstr>
      <vt:lpstr>9-30-93 to 4-5-93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Porter, Caleb R. (S&amp;T-Student)</dc:creator>
  <cp:lastModifiedBy>Brohman, Teagan (S&amp;T-Student)</cp:lastModifiedBy>
  <dcterms:created xsi:type="dcterms:W3CDTF">2021-08-04T13:33:29Z</dcterms:created>
  <dcterms:modified xsi:type="dcterms:W3CDTF">2025-09-07T19:48:53Z</dcterms:modified>
</cp:coreProperties>
</file>